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https://noblis.sharepoint.us/sites/BiosurveillanceNSR/Shared Documents/General/PSET/MPXV/"/>
    </mc:Choice>
  </mc:AlternateContent>
  <xr:revisionPtr revIDLastSave="441" documentId="13_ncr:1_{4C982EA2-B337-4BEC-8604-4E1B568FDDDF}" xr6:coauthVersionLast="47" xr6:coauthVersionMax="47" xr10:uidLastSave="{E0FCFDB8-ABF4-A64A-AA63-A0802FC2C932}"/>
  <bookViews>
    <workbookView xWindow="19720" yWindow="-28300" windowWidth="32800" windowHeight="28300" xr2:uid="{00000000-000D-0000-FFFF-FFFF00000000}"/>
  </bookViews>
  <sheets>
    <sheet name="S1 - Assay" sheetId="4" r:id="rId1"/>
    <sheet name="S2 - PSET" sheetId="20" r:id="rId2"/>
    <sheet name="S3 - Alignments" sheetId="22" r:id="rId3"/>
    <sheet name="S4 - Clade I LOD" sheetId="24" r:id="rId4"/>
    <sheet name="S5 - Clade II LOD" sheetId="25" r:id="rId5"/>
    <sheet name="S6 - Table 1" sheetId="11" r:id="rId6"/>
    <sheet name="S7 - Primer3" sheetId="15" r:id="rId7"/>
    <sheet name="S8 - EpiPox" sheetId="12" r:id="rId8"/>
    <sheet name="S9 - Captions" sheetId="23" r:id="rId9"/>
    <sheet name="SA - CRediT" sheetId="2" r:id="rId10"/>
    <sheet name="SB - Contact" sheetId="3"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2" l="1"/>
  <c r="C3" i="12"/>
  <c r="C4" i="12"/>
  <c r="C5"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127" i="12"/>
  <c r="C128" i="12"/>
  <c r="C129" i="12"/>
  <c r="C130" i="12"/>
  <c r="C131" i="12"/>
  <c r="C132" i="12"/>
  <c r="C133" i="12"/>
  <c r="C134" i="12"/>
  <c r="C135" i="12"/>
  <c r="C136" i="12"/>
  <c r="C137" i="12"/>
  <c r="C138" i="12"/>
  <c r="C139" i="12"/>
  <c r="C140" i="12"/>
  <c r="C141" i="12"/>
  <c r="C142" i="12"/>
  <c r="C143" i="12"/>
  <c r="C144" i="12"/>
  <c r="C145" i="12"/>
  <c r="C146" i="12"/>
  <c r="C147" i="12"/>
  <c r="C148" i="12"/>
  <c r="C149" i="12"/>
  <c r="C150" i="12"/>
  <c r="C151" i="12"/>
  <c r="C152" i="12"/>
  <c r="C153" i="12"/>
  <c r="C154" i="12"/>
  <c r="C155" i="12"/>
  <c r="C156" i="12"/>
  <c r="C157" i="12"/>
  <c r="C158" i="12"/>
  <c r="C159" i="12"/>
  <c r="C160" i="12"/>
  <c r="C161" i="12"/>
  <c r="C162" i="12"/>
  <c r="C163" i="12"/>
  <c r="C164" i="12"/>
  <c r="C165" i="12"/>
  <c r="C166" i="12"/>
  <c r="C167" i="12"/>
  <c r="C168" i="12"/>
  <c r="C169" i="12"/>
  <c r="C170" i="12"/>
  <c r="C171" i="12"/>
  <c r="C172" i="12"/>
  <c r="C173" i="12"/>
  <c r="C174" i="12"/>
  <c r="C175" i="12"/>
  <c r="C176" i="12"/>
  <c r="C177" i="12"/>
  <c r="C178" i="12"/>
  <c r="C179" i="12"/>
  <c r="C180" i="12"/>
  <c r="C181" i="12"/>
  <c r="C182" i="12"/>
  <c r="C183" i="12"/>
  <c r="C184" i="12"/>
  <c r="C185" i="12"/>
  <c r="C186" i="12"/>
  <c r="C187" i="12"/>
  <c r="C188" i="12"/>
  <c r="C189" i="12"/>
  <c r="C190" i="12"/>
  <c r="C191" i="12"/>
  <c r="C192" i="12"/>
  <c r="C193" i="12"/>
  <c r="C194" i="12"/>
  <c r="C195" i="12"/>
  <c r="C196" i="12"/>
  <c r="C197" i="12"/>
  <c r="C198" i="12"/>
  <c r="C199" i="12"/>
  <c r="C200" i="12"/>
  <c r="C201" i="12"/>
  <c r="C202" i="12"/>
  <c r="C203" i="12"/>
  <c r="C204" i="12"/>
  <c r="C205" i="12"/>
  <c r="C206" i="12"/>
  <c r="C207" i="12"/>
  <c r="C208" i="12"/>
  <c r="C209" i="12"/>
  <c r="C210" i="12"/>
  <c r="C211" i="12"/>
  <c r="C212" i="12"/>
  <c r="C213" i="12"/>
  <c r="C214" i="12"/>
  <c r="C215" i="12"/>
  <c r="C216" i="12"/>
  <c r="C217" i="12"/>
  <c r="C218" i="12"/>
  <c r="C219" i="12"/>
  <c r="C220" i="12"/>
  <c r="C221" i="12"/>
  <c r="C222" i="12"/>
  <c r="C223" i="12"/>
  <c r="C224" i="12"/>
  <c r="C225" i="12"/>
  <c r="C226" i="12"/>
  <c r="C227" i="12"/>
  <c r="C228" i="12"/>
  <c r="C229" i="12"/>
  <c r="C230" i="12"/>
  <c r="C231" i="12"/>
  <c r="C232" i="12"/>
  <c r="C233" i="12"/>
  <c r="C234" i="12"/>
  <c r="C235" i="12"/>
  <c r="C236" i="12"/>
  <c r="C237" i="12"/>
  <c r="C238" i="12"/>
  <c r="C239" i="12"/>
  <c r="C240" i="12"/>
  <c r="C241" i="12"/>
  <c r="C242" i="12"/>
  <c r="C243" i="12"/>
  <c r="C244" i="12"/>
  <c r="C245" i="12"/>
  <c r="C246" i="12"/>
  <c r="C247" i="12"/>
  <c r="C248" i="12"/>
  <c r="C249" i="12"/>
  <c r="C250" i="12"/>
  <c r="C251" i="12"/>
  <c r="C252" i="12"/>
  <c r="C253" i="12"/>
  <c r="C254" i="12"/>
  <c r="C255" i="12"/>
  <c r="C256" i="12"/>
  <c r="C257" i="12"/>
  <c r="C258" i="12"/>
  <c r="C259" i="12"/>
  <c r="C260" i="12"/>
  <c r="C261" i="12"/>
  <c r="C262" i="12"/>
  <c r="C263" i="12"/>
  <c r="C264" i="12"/>
  <c r="C265" i="12"/>
  <c r="C266" i="12"/>
  <c r="C267" i="12"/>
  <c r="C268" i="12"/>
  <c r="C269" i="12"/>
  <c r="C270" i="12"/>
  <c r="C271" i="12"/>
  <c r="C272" i="12"/>
  <c r="C273" i="12"/>
  <c r="C274" i="12"/>
  <c r="C275" i="12"/>
  <c r="C276" i="12"/>
  <c r="C277" i="12"/>
  <c r="C278" i="12"/>
  <c r="C279" i="12"/>
  <c r="C280" i="12"/>
  <c r="C281" i="12"/>
  <c r="C282" i="12"/>
  <c r="C283" i="12"/>
  <c r="C284" i="12"/>
  <c r="C285" i="12"/>
  <c r="C286" i="12"/>
  <c r="C287" i="12"/>
  <c r="C288" i="12"/>
  <c r="C289" i="12"/>
  <c r="C290" i="12"/>
  <c r="C291" i="12"/>
  <c r="C292" i="12"/>
  <c r="C293" i="12"/>
  <c r="C294" i="12"/>
  <c r="C295" i="12"/>
  <c r="C296" i="12"/>
  <c r="C297" i="12"/>
  <c r="C298" i="12"/>
  <c r="C299" i="12"/>
  <c r="C300" i="12"/>
  <c r="C301" i="12"/>
  <c r="C302" i="12"/>
  <c r="C303" i="12"/>
  <c r="C304" i="12"/>
  <c r="C305" i="12"/>
  <c r="C306" i="12"/>
  <c r="C307" i="12"/>
  <c r="C308" i="12"/>
  <c r="C309" i="12"/>
  <c r="C310" i="12"/>
  <c r="C311" i="12"/>
  <c r="C312" i="12"/>
  <c r="C313" i="12"/>
  <c r="C314" i="12"/>
  <c r="C315" i="12"/>
  <c r="C316" i="12"/>
  <c r="C317" i="12"/>
  <c r="C318" i="12"/>
  <c r="C319" i="12"/>
  <c r="C320" i="12"/>
  <c r="C321" i="12"/>
  <c r="C322" i="12"/>
  <c r="C323" i="12"/>
  <c r="C324" i="12"/>
  <c r="C325" i="12"/>
  <c r="C326" i="12"/>
  <c r="C327" i="12"/>
  <c r="C328" i="12"/>
  <c r="C329" i="12"/>
  <c r="C330" i="12"/>
  <c r="C331" i="12"/>
  <c r="C332" i="12"/>
  <c r="C333" i="12"/>
  <c r="C334" i="12"/>
  <c r="C335" i="12"/>
  <c r="C336" i="12"/>
  <c r="C337" i="12"/>
  <c r="C338" i="12"/>
  <c r="C339" i="12"/>
  <c r="C340" i="12"/>
  <c r="C341" i="12"/>
  <c r="C342" i="12"/>
  <c r="C343" i="12"/>
  <c r="C344" i="12"/>
  <c r="C345" i="12"/>
  <c r="C346" i="12"/>
  <c r="C347" i="12"/>
  <c r="C348" i="12"/>
  <c r="C349" i="12"/>
  <c r="C350" i="12"/>
  <c r="C351" i="12"/>
  <c r="C352" i="12"/>
  <c r="C353" i="12"/>
  <c r="C354" i="12"/>
  <c r="C355" i="12"/>
  <c r="C356" i="12"/>
  <c r="C357" i="12"/>
  <c r="C358" i="12"/>
  <c r="C359" i="12"/>
  <c r="C360" i="12"/>
  <c r="C361" i="12"/>
  <c r="C362" i="12"/>
  <c r="C363" i="12"/>
  <c r="C364" i="12"/>
  <c r="C365" i="12"/>
  <c r="C366" i="12"/>
  <c r="C367" i="12"/>
  <c r="C368" i="12"/>
  <c r="C369" i="12"/>
  <c r="C370" i="12"/>
  <c r="C371" i="12"/>
  <c r="C372" i="12"/>
  <c r="C373" i="12"/>
  <c r="C374" i="12"/>
  <c r="C375" i="12"/>
  <c r="C376" i="12"/>
  <c r="C377" i="12"/>
  <c r="C378" i="12"/>
  <c r="C379" i="12"/>
  <c r="C380" i="12"/>
  <c r="C381" i="12"/>
  <c r="C382" i="12"/>
  <c r="C383" i="12"/>
  <c r="C384" i="12"/>
  <c r="C385" i="12"/>
  <c r="C386" i="12"/>
  <c r="C387" i="12"/>
  <c r="C388" i="12"/>
  <c r="C389" i="12"/>
  <c r="C390" i="12"/>
  <c r="C391" i="12"/>
  <c r="C392" i="12"/>
  <c r="C393" i="12"/>
  <c r="C394" i="12"/>
  <c r="C395" i="12"/>
  <c r="C396" i="12"/>
  <c r="C397" i="12"/>
  <c r="C398" i="12"/>
  <c r="C399" i="12"/>
  <c r="C400" i="12"/>
  <c r="C401" i="12"/>
  <c r="C402" i="12"/>
  <c r="C403" i="12"/>
  <c r="C404" i="12"/>
  <c r="C405" i="12"/>
  <c r="C406" i="12"/>
  <c r="C407" i="12"/>
  <c r="C408" i="12"/>
  <c r="C409" i="12"/>
  <c r="C410" i="12"/>
  <c r="C411" i="12"/>
  <c r="C412" i="12"/>
  <c r="C413" i="12"/>
  <c r="C414" i="12"/>
  <c r="C415" i="12"/>
  <c r="C416" i="12"/>
  <c r="C417" i="12"/>
  <c r="C418" i="12"/>
  <c r="C419" i="12"/>
  <c r="C420" i="12"/>
  <c r="C421" i="12"/>
  <c r="C422" i="12"/>
  <c r="C423" i="12"/>
  <c r="C424" i="12"/>
  <c r="C425" i="12"/>
  <c r="C426" i="12"/>
  <c r="C427" i="12"/>
  <c r="C428" i="12"/>
  <c r="C429" i="12"/>
  <c r="C430" i="12"/>
  <c r="C431" i="12"/>
  <c r="C432" i="12"/>
  <c r="C433" i="12"/>
  <c r="C434" i="12"/>
  <c r="C435" i="12"/>
  <c r="C436" i="12"/>
  <c r="C437" i="12"/>
  <c r="C438" i="12"/>
  <c r="C439" i="12"/>
  <c r="C440" i="12"/>
  <c r="C441" i="12"/>
  <c r="C442" i="12"/>
  <c r="C443" i="12"/>
  <c r="C444" i="12"/>
  <c r="C445" i="12"/>
  <c r="C446" i="12"/>
  <c r="C447" i="12"/>
  <c r="C448" i="12"/>
  <c r="C449" i="12"/>
  <c r="C450" i="12"/>
  <c r="C451" i="12"/>
  <c r="C452" i="12"/>
  <c r="C453" i="12"/>
  <c r="C454" i="12"/>
  <c r="C455" i="12"/>
  <c r="C456" i="12"/>
  <c r="C457" i="12"/>
  <c r="C458" i="12"/>
  <c r="C459" i="12"/>
  <c r="C460" i="12"/>
  <c r="C461" i="12"/>
  <c r="C462" i="12"/>
  <c r="C463" i="12"/>
  <c r="C464" i="12"/>
  <c r="C465" i="12"/>
  <c r="C466" i="12"/>
  <c r="C467" i="12"/>
  <c r="C468" i="12"/>
  <c r="C469" i="12"/>
  <c r="C470" i="12"/>
  <c r="C471" i="12"/>
  <c r="C472" i="12"/>
  <c r="C473" i="12"/>
  <c r="C474" i="12"/>
  <c r="C475" i="12"/>
  <c r="C476" i="12"/>
  <c r="C477" i="12"/>
  <c r="C478" i="12"/>
  <c r="C479" i="12"/>
  <c r="C480" i="12"/>
  <c r="C481" i="12"/>
  <c r="C482" i="12"/>
  <c r="C483" i="12"/>
  <c r="C484" i="12"/>
  <c r="C485" i="12"/>
  <c r="C486" i="12"/>
  <c r="C487" i="12"/>
  <c r="C488" i="12"/>
  <c r="C489" i="12"/>
  <c r="C490" i="12"/>
  <c r="C491" i="12"/>
  <c r="C492" i="12"/>
  <c r="C493" i="12"/>
  <c r="C494" i="12"/>
  <c r="C495" i="12"/>
  <c r="C496" i="12"/>
  <c r="C497" i="12"/>
  <c r="C498" i="12"/>
  <c r="C499" i="12"/>
  <c r="C500" i="12"/>
  <c r="C501" i="12"/>
  <c r="C502" i="12"/>
  <c r="C503" i="12"/>
  <c r="C504" i="12"/>
  <c r="C505" i="12"/>
  <c r="C506" i="12"/>
  <c r="C507" i="12"/>
  <c r="C508" i="12"/>
  <c r="C509" i="12"/>
  <c r="C510" i="12"/>
  <c r="C511" i="12"/>
  <c r="C512" i="12"/>
  <c r="C513" i="12"/>
  <c r="C514" i="12"/>
  <c r="C515" i="12"/>
  <c r="C516" i="12"/>
  <c r="C517" i="12"/>
  <c r="C518" i="12"/>
  <c r="C519" i="12"/>
  <c r="C520" i="12"/>
  <c r="C521" i="12"/>
  <c r="C522" i="12"/>
  <c r="C523" i="12"/>
  <c r="C524" i="12"/>
  <c r="C525" i="12"/>
  <c r="C526" i="12"/>
  <c r="C527" i="12"/>
  <c r="C528" i="12"/>
  <c r="C529" i="12"/>
  <c r="C530" i="12"/>
  <c r="C531" i="12"/>
  <c r="C532" i="12"/>
  <c r="C533" i="12"/>
  <c r="C534" i="12"/>
  <c r="C535" i="12"/>
  <c r="C536" i="12"/>
  <c r="C537" i="12"/>
  <c r="C538" i="12"/>
  <c r="C539" i="12"/>
  <c r="C540" i="12"/>
  <c r="C541" i="12"/>
  <c r="C542" i="12"/>
  <c r="C543" i="12"/>
  <c r="C544" i="12"/>
  <c r="C545" i="12"/>
  <c r="C546" i="12"/>
  <c r="C547" i="12"/>
  <c r="C548" i="12"/>
  <c r="C549" i="12"/>
  <c r="C550" i="12"/>
  <c r="C551" i="12"/>
  <c r="C552" i="12"/>
  <c r="C553" i="12"/>
  <c r="C554" i="12"/>
  <c r="C555" i="12"/>
  <c r="C556" i="12"/>
  <c r="C557" i="12"/>
  <c r="C558" i="12"/>
  <c r="C559" i="12"/>
  <c r="C560" i="12"/>
  <c r="C561" i="12"/>
  <c r="C562" i="12"/>
  <c r="C563" i="12"/>
  <c r="C564" i="12"/>
  <c r="C565" i="12"/>
  <c r="C566" i="12"/>
  <c r="C567" i="12"/>
  <c r="C568" i="12"/>
  <c r="C569" i="12"/>
  <c r="C570" i="12"/>
  <c r="C571" i="12"/>
  <c r="C572" i="12"/>
  <c r="C573" i="12"/>
  <c r="C574" i="12"/>
  <c r="C575" i="12"/>
  <c r="C576" i="12"/>
  <c r="C577" i="12"/>
  <c r="C578" i="12"/>
  <c r="C579" i="12"/>
  <c r="C580" i="12"/>
  <c r="C581" i="12"/>
  <c r="C582" i="12"/>
  <c r="C583" i="12"/>
  <c r="C584" i="12"/>
  <c r="C585" i="12"/>
  <c r="C586" i="12"/>
  <c r="C587" i="12"/>
  <c r="C588" i="12"/>
  <c r="C589" i="12"/>
  <c r="C590" i="12"/>
  <c r="C591" i="12"/>
  <c r="C592" i="12"/>
  <c r="C593" i="12"/>
  <c r="C594" i="12"/>
  <c r="C595" i="12"/>
  <c r="C596" i="12"/>
  <c r="C597" i="12"/>
  <c r="C598" i="12"/>
  <c r="C599" i="12"/>
  <c r="C600" i="12"/>
  <c r="C601" i="12"/>
  <c r="C602" i="12"/>
  <c r="C603" i="12"/>
  <c r="C604" i="12"/>
  <c r="C605" i="12"/>
  <c r="C606" i="12"/>
  <c r="C607" i="12"/>
  <c r="C608" i="12"/>
  <c r="C609" i="12"/>
  <c r="C610" i="12"/>
  <c r="C611" i="12"/>
  <c r="C612" i="12"/>
  <c r="C613" i="12"/>
  <c r="C614" i="12"/>
  <c r="C615" i="12"/>
  <c r="C616" i="12"/>
  <c r="C617" i="12"/>
  <c r="C618" i="12"/>
  <c r="C619" i="12"/>
  <c r="C620" i="12"/>
  <c r="C621" i="12"/>
  <c r="C622" i="12"/>
  <c r="C623" i="12"/>
  <c r="C624" i="12"/>
  <c r="C625" i="12"/>
  <c r="C626" i="12"/>
  <c r="C627" i="12"/>
  <c r="C628" i="12"/>
  <c r="C629" i="12"/>
  <c r="C630" i="12"/>
  <c r="C631" i="12"/>
  <c r="C632" i="12"/>
  <c r="C633" i="12"/>
  <c r="C634" i="12"/>
  <c r="C635" i="12"/>
  <c r="C636" i="12"/>
  <c r="C637" i="12"/>
  <c r="C638" i="12"/>
  <c r="C639" i="12"/>
  <c r="C640" i="12"/>
  <c r="C641" i="12"/>
  <c r="C642" i="12"/>
  <c r="C643" i="12"/>
  <c r="C644" i="12"/>
  <c r="C645" i="12"/>
  <c r="C646" i="12"/>
  <c r="C647" i="12"/>
  <c r="C648" i="12"/>
  <c r="C649" i="12"/>
  <c r="C650" i="12"/>
  <c r="C651" i="12"/>
  <c r="C652" i="12"/>
  <c r="C653" i="12"/>
  <c r="C654" i="12"/>
  <c r="C655" i="12"/>
  <c r="C656" i="12"/>
  <c r="C657" i="12"/>
  <c r="C658" i="12"/>
  <c r="C659" i="12"/>
  <c r="C660" i="12"/>
  <c r="C661" i="12"/>
  <c r="C662" i="12"/>
  <c r="C663" i="12"/>
  <c r="C664" i="12"/>
  <c r="C665" i="12"/>
  <c r="C666" i="12"/>
  <c r="C667" i="12"/>
  <c r="C668" i="12"/>
  <c r="C669" i="12"/>
  <c r="C670" i="12"/>
  <c r="C671" i="12"/>
  <c r="C672" i="12"/>
  <c r="C673" i="12"/>
  <c r="C674" i="12"/>
  <c r="C675" i="12"/>
  <c r="C676" i="12"/>
  <c r="C677" i="12"/>
  <c r="C678" i="12"/>
  <c r="C679" i="12"/>
  <c r="C680" i="12"/>
  <c r="C681" i="12"/>
  <c r="C682" i="12"/>
  <c r="C683" i="12"/>
  <c r="C684" i="12"/>
  <c r="C685" i="12"/>
  <c r="C686" i="12"/>
  <c r="C687" i="12"/>
  <c r="C688" i="12"/>
  <c r="C689" i="12"/>
  <c r="C690" i="12"/>
  <c r="C691" i="12"/>
  <c r="C692" i="12"/>
  <c r="C693" i="12"/>
  <c r="C694" i="12"/>
  <c r="C695" i="12"/>
  <c r="C696" i="12"/>
  <c r="C697" i="12"/>
  <c r="C698" i="12"/>
  <c r="C699" i="12"/>
  <c r="C700" i="12"/>
  <c r="C701" i="12"/>
  <c r="C702" i="12"/>
  <c r="C703" i="12"/>
  <c r="C704" i="12"/>
  <c r="C705" i="12"/>
  <c r="C706" i="12"/>
  <c r="C707" i="12"/>
  <c r="C708" i="12"/>
  <c r="C709" i="12"/>
  <c r="C710" i="12"/>
  <c r="C711" i="12"/>
  <c r="C712" i="12"/>
  <c r="C713" i="12"/>
  <c r="C714" i="12"/>
  <c r="C715" i="12"/>
  <c r="C716" i="12"/>
  <c r="C717" i="12"/>
  <c r="C718" i="12"/>
  <c r="C719" i="12"/>
  <c r="C720" i="12"/>
  <c r="C721" i="12"/>
  <c r="C722" i="12"/>
  <c r="C723" i="12"/>
  <c r="C724" i="12"/>
  <c r="C725" i="12"/>
  <c r="C726" i="12"/>
  <c r="C727" i="12"/>
  <c r="C728" i="12"/>
  <c r="C729" i="12"/>
  <c r="C730" i="12"/>
  <c r="C731" i="12"/>
  <c r="C732" i="12"/>
  <c r="C733" i="12"/>
  <c r="C734" i="12"/>
  <c r="D6" i="4"/>
  <c r="D3" i="4"/>
  <c r="D4" i="4"/>
  <c r="D5"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2" i="4"/>
  <c r="D1203" i="4"/>
  <c r="D1204" i="4"/>
  <c r="D1205" i="4"/>
  <c r="D1206" i="4"/>
  <c r="D1207" i="4"/>
  <c r="D1208" i="4"/>
  <c r="D1209" i="4"/>
  <c r="D1210" i="4"/>
  <c r="D1211" i="4"/>
  <c r="D1212"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6" i="4"/>
  <c r="D1567" i="4"/>
  <c r="D1568" i="4"/>
  <c r="D1569" i="4"/>
  <c r="D1570" i="4"/>
  <c r="D1571" i="4"/>
  <c r="D1572" i="4"/>
  <c r="D1573" i="4"/>
  <c r="D1574" i="4"/>
  <c r="D1575" i="4"/>
  <c r="D1576" i="4"/>
  <c r="D1577" i="4"/>
  <c r="D1578" i="4"/>
  <c r="D1579" i="4"/>
  <c r="D1580" i="4"/>
  <c r="D1581" i="4"/>
  <c r="D1582" i="4"/>
  <c r="D1583" i="4"/>
  <c r="D1584" i="4"/>
  <c r="D1585" i="4"/>
  <c r="D1586"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87" i="4"/>
  <c r="D1888" i="4"/>
  <c r="D1889" i="4"/>
  <c r="D1890" i="4"/>
  <c r="D1891" i="4"/>
  <c r="D1892" i="4"/>
  <c r="D1893" i="4"/>
  <c r="D1894" i="4"/>
  <c r="D1895" i="4"/>
  <c r="D1896" i="4"/>
  <c r="D1897" i="4"/>
  <c r="D1898" i="4"/>
  <c r="D1899" i="4"/>
  <c r="D1900" i="4"/>
  <c r="D1901" i="4"/>
  <c r="D1902" i="4"/>
  <c r="D1903" i="4"/>
  <c r="D1904" i="4"/>
  <c r="D1905" i="4"/>
  <c r="D1906" i="4"/>
  <c r="D1907" i="4"/>
  <c r="D1908" i="4"/>
  <c r="D1909" i="4"/>
  <c r="D1910" i="4"/>
  <c r="D1911" i="4"/>
  <c r="D1912" i="4"/>
  <c r="D1913" i="4"/>
  <c r="D1914" i="4"/>
  <c r="D1915" i="4"/>
  <c r="D1916" i="4"/>
  <c r="D1917" i="4"/>
  <c r="D1918" i="4"/>
  <c r="D1919" i="4"/>
  <c r="D1920" i="4"/>
  <c r="D1921" i="4"/>
  <c r="D1922" i="4"/>
  <c r="D1923" i="4"/>
  <c r="D1924" i="4"/>
  <c r="D1925" i="4"/>
  <c r="D1926" i="4"/>
  <c r="D1927" i="4"/>
  <c r="D1928" i="4"/>
  <c r="D1929"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3" i="4"/>
  <c r="D2014" i="4"/>
  <c r="D2015" i="4"/>
  <c r="D2016"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4" i="4"/>
  <c r="D2075" i="4"/>
  <c r="D2076" i="4"/>
  <c r="D2077" i="4"/>
  <c r="D2078" i="4"/>
  <c r="D2079" i="4"/>
  <c r="D2080" i="4"/>
  <c r="D2081" i="4"/>
  <c r="D2082" i="4"/>
  <c r="D2083" i="4"/>
  <c r="D2084" i="4"/>
  <c r="D2085" i="4"/>
  <c r="D2086" i="4"/>
  <c r="D2087" i="4"/>
  <c r="D2088" i="4"/>
  <c r="D2089" i="4"/>
  <c r="D2090" i="4"/>
  <c r="D2091" i="4"/>
  <c r="D2092" i="4"/>
  <c r="D2093" i="4"/>
  <c r="D2094" i="4"/>
  <c r="D2095" i="4"/>
  <c r="D2096" i="4"/>
  <c r="D2097"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0" i="4"/>
  <c r="D2201" i="4"/>
  <c r="D2202" i="4"/>
  <c r="D2203"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1" i="4"/>
  <c r="D2242"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 i="4"/>
  <c r="D2" i="20"/>
  <c r="D3" i="20"/>
  <c r="D4" i="20"/>
  <c r="D5" i="20"/>
  <c r="D6" i="20"/>
  <c r="D7" i="20"/>
  <c r="D8" i="20"/>
  <c r="D9" i="20"/>
  <c r="D10" i="20"/>
  <c r="D11" i="20"/>
  <c r="D12" i="20"/>
  <c r="D13" i="20"/>
  <c r="D14" i="20"/>
  <c r="D15"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D104" i="20"/>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D584" i="20"/>
  <c r="D585" i="20"/>
  <c r="D586" i="20"/>
  <c r="D587" i="20"/>
  <c r="D588" i="20"/>
  <c r="D589" i="20"/>
  <c r="D590" i="20"/>
  <c r="D591" i="20"/>
  <c r="D592" i="20"/>
  <c r="D593" i="20"/>
  <c r="D594" i="20"/>
  <c r="D595" i="20"/>
  <c r="D596" i="20"/>
  <c r="D597" i="20"/>
  <c r="D598" i="20"/>
  <c r="D599" i="20"/>
  <c r="D600" i="20"/>
  <c r="D601" i="20"/>
  <c r="D602" i="20"/>
  <c r="D603" i="20"/>
  <c r="D604" i="20"/>
  <c r="D605" i="20"/>
  <c r="D606" i="20"/>
  <c r="D607" i="20"/>
  <c r="D608" i="20"/>
  <c r="D609" i="20"/>
  <c r="D610" i="20"/>
  <c r="D611" i="20"/>
  <c r="D612" i="20"/>
  <c r="D613" i="20"/>
  <c r="D614" i="20"/>
  <c r="D615" i="20"/>
  <c r="D616" i="20"/>
  <c r="D617" i="20"/>
  <c r="D618" i="20"/>
  <c r="D619" i="20"/>
  <c r="D620" i="20"/>
  <c r="D621" i="20"/>
  <c r="D622" i="20"/>
  <c r="D623" i="20"/>
  <c r="D624" i="20"/>
  <c r="D625" i="20"/>
  <c r="D626" i="20"/>
  <c r="D627" i="20"/>
  <c r="D628" i="20"/>
  <c r="D629" i="20"/>
  <c r="D630" i="20"/>
  <c r="D631" i="20"/>
  <c r="D632" i="20"/>
  <c r="D633" i="20"/>
  <c r="D634" i="20"/>
  <c r="D635" i="20"/>
  <c r="D636" i="20"/>
  <c r="D637" i="20"/>
  <c r="D638" i="20"/>
  <c r="D639" i="20"/>
  <c r="D640" i="20"/>
  <c r="D641" i="20"/>
  <c r="D642" i="20"/>
  <c r="D643" i="20"/>
  <c r="D644" i="20"/>
  <c r="D645" i="20"/>
  <c r="D646" i="20"/>
  <c r="D647" i="20"/>
  <c r="D648" i="20"/>
  <c r="D649" i="20"/>
  <c r="D650" i="20"/>
  <c r="D651" i="20"/>
  <c r="D652" i="20"/>
  <c r="D653" i="20"/>
  <c r="D654" i="20"/>
  <c r="D655" i="20"/>
  <c r="D656" i="20"/>
  <c r="D657" i="20"/>
  <c r="D658" i="20"/>
  <c r="D659" i="20"/>
  <c r="D660" i="20"/>
  <c r="D661" i="20"/>
  <c r="D662" i="20"/>
  <c r="D663" i="20"/>
  <c r="D664" i="20"/>
  <c r="D665" i="20"/>
  <c r="D666" i="20"/>
  <c r="D667" i="20"/>
  <c r="D668" i="20"/>
  <c r="D669" i="20"/>
  <c r="D670" i="20"/>
  <c r="D671" i="20"/>
  <c r="D672" i="20"/>
  <c r="D673" i="20"/>
  <c r="D674" i="20"/>
  <c r="D675" i="20"/>
  <c r="D676" i="20"/>
  <c r="D677" i="20"/>
  <c r="D678" i="20"/>
  <c r="D679" i="20"/>
  <c r="D680" i="20"/>
  <c r="D681" i="20"/>
  <c r="D682" i="20"/>
  <c r="D683" i="20"/>
  <c r="D684" i="20"/>
  <c r="D685" i="20"/>
  <c r="D686" i="20"/>
  <c r="D687" i="20"/>
  <c r="D688" i="20"/>
  <c r="D689" i="20"/>
  <c r="D690" i="20"/>
  <c r="D691" i="20"/>
  <c r="D692" i="20"/>
  <c r="D693" i="20"/>
  <c r="D694" i="20"/>
  <c r="D695" i="20"/>
  <c r="D696" i="20"/>
  <c r="D697" i="20"/>
  <c r="D698" i="20"/>
  <c r="D699" i="20"/>
  <c r="D700" i="20"/>
  <c r="D701" i="20"/>
  <c r="D702" i="20"/>
  <c r="D703" i="20"/>
  <c r="D704" i="20"/>
  <c r="D705" i="20"/>
  <c r="D706" i="20"/>
  <c r="D707" i="20"/>
  <c r="D708" i="20"/>
  <c r="D709" i="20"/>
  <c r="D710" i="20"/>
  <c r="D711" i="20"/>
  <c r="D712" i="20"/>
  <c r="D713" i="20"/>
  <c r="D714" i="20"/>
  <c r="D715" i="20"/>
  <c r="D716" i="20"/>
  <c r="D717" i="20"/>
  <c r="D718" i="20"/>
  <c r="D719" i="20"/>
  <c r="D720" i="20"/>
  <c r="D721" i="20"/>
  <c r="D722" i="20"/>
  <c r="D723" i="20"/>
  <c r="D724" i="20"/>
  <c r="D725" i="20"/>
  <c r="D726" i="20"/>
  <c r="D727" i="20"/>
  <c r="D728" i="20"/>
  <c r="D729" i="20"/>
  <c r="D730" i="20"/>
  <c r="D731" i="20"/>
  <c r="D732" i="20"/>
  <c r="D733" i="20"/>
  <c r="D734" i="20"/>
  <c r="D735" i="20"/>
  <c r="D736" i="20"/>
  <c r="D737" i="20"/>
  <c r="D738" i="20"/>
  <c r="D739" i="20"/>
  <c r="D740" i="20"/>
  <c r="D741" i="20"/>
  <c r="D742" i="20"/>
  <c r="D743" i="20"/>
  <c r="D744" i="20"/>
  <c r="D745" i="20"/>
  <c r="D746" i="20"/>
  <c r="D747" i="20"/>
  <c r="D748" i="20"/>
  <c r="D749" i="20"/>
  <c r="D750" i="20"/>
  <c r="D751" i="20"/>
  <c r="D752" i="20"/>
  <c r="D753" i="20"/>
  <c r="D754" i="20"/>
  <c r="D755" i="20"/>
  <c r="D756" i="20"/>
  <c r="D757" i="20"/>
  <c r="D758" i="20"/>
  <c r="D759" i="20"/>
  <c r="D760" i="20"/>
  <c r="D761" i="20"/>
  <c r="D762" i="20"/>
  <c r="D763" i="20"/>
  <c r="D764" i="20"/>
  <c r="D765" i="20"/>
  <c r="D766" i="20"/>
  <c r="D767" i="20"/>
  <c r="D768" i="20"/>
  <c r="D769" i="20"/>
  <c r="D770" i="20"/>
  <c r="D771" i="20"/>
  <c r="D772" i="20"/>
  <c r="D773" i="20"/>
  <c r="D774" i="20"/>
  <c r="D775" i="20"/>
  <c r="D776" i="20"/>
  <c r="D777" i="20"/>
  <c r="D778" i="20"/>
  <c r="D779" i="20"/>
  <c r="D780" i="20"/>
  <c r="D781" i="20"/>
  <c r="D782" i="20"/>
  <c r="D783" i="20"/>
  <c r="D784" i="20"/>
  <c r="D785" i="20"/>
  <c r="D786" i="20"/>
  <c r="D787" i="20"/>
  <c r="D788" i="20"/>
  <c r="D789" i="20"/>
  <c r="D790" i="20"/>
  <c r="D791" i="20"/>
  <c r="D792" i="20"/>
  <c r="D793" i="20"/>
  <c r="D794" i="20"/>
  <c r="D795" i="20"/>
  <c r="D796" i="20"/>
  <c r="D797" i="20"/>
  <c r="D798" i="20"/>
  <c r="D799" i="20"/>
  <c r="D800" i="20"/>
  <c r="D801" i="20"/>
  <c r="D802" i="20"/>
  <c r="D803" i="20"/>
  <c r="D804" i="20"/>
  <c r="D805" i="20"/>
  <c r="D806" i="20"/>
  <c r="D807" i="20"/>
  <c r="D808" i="20"/>
  <c r="D809" i="20"/>
  <c r="D810" i="20"/>
  <c r="D811" i="20"/>
  <c r="D812" i="20"/>
  <c r="D813" i="20"/>
  <c r="D814" i="20"/>
  <c r="D815" i="20"/>
  <c r="D816" i="20"/>
  <c r="D817" i="20"/>
  <c r="D818" i="20"/>
  <c r="D819" i="20"/>
  <c r="D820" i="20"/>
  <c r="D821" i="20"/>
  <c r="D822" i="20"/>
  <c r="D823" i="20"/>
  <c r="D824" i="20"/>
  <c r="D825" i="20"/>
  <c r="D826" i="20"/>
  <c r="D827" i="20"/>
  <c r="D828" i="20"/>
  <c r="D829" i="20"/>
  <c r="D830" i="20"/>
  <c r="D831" i="20"/>
  <c r="D832" i="20"/>
  <c r="D833" i="20"/>
  <c r="D834" i="20"/>
  <c r="D835" i="20"/>
  <c r="D836" i="20"/>
  <c r="D837" i="20"/>
  <c r="D838" i="20"/>
  <c r="D839" i="20"/>
  <c r="D840" i="20"/>
  <c r="D841" i="20"/>
  <c r="D842" i="20"/>
  <c r="D843" i="20"/>
  <c r="D844" i="20"/>
  <c r="D845" i="20"/>
  <c r="D846" i="20"/>
  <c r="D847" i="20"/>
  <c r="D848" i="20"/>
  <c r="D849" i="20"/>
  <c r="D850" i="20"/>
  <c r="D851" i="20"/>
  <c r="D852" i="20"/>
  <c r="D853" i="20"/>
  <c r="D854" i="20"/>
  <c r="D855" i="20"/>
  <c r="D856" i="20"/>
  <c r="D857" i="20"/>
  <c r="D858" i="20"/>
  <c r="D859" i="20"/>
  <c r="D860" i="20"/>
  <c r="D861" i="20"/>
  <c r="D862" i="20"/>
  <c r="D863" i="20"/>
  <c r="D864" i="20"/>
  <c r="D865" i="20"/>
  <c r="D866" i="20"/>
  <c r="D867" i="20"/>
  <c r="D868" i="20"/>
  <c r="D869" i="20"/>
  <c r="D870" i="20"/>
  <c r="D871" i="20"/>
  <c r="D872" i="20"/>
  <c r="D873" i="20"/>
  <c r="D874" i="20"/>
  <c r="D875" i="20"/>
  <c r="D876" i="20"/>
  <c r="D877" i="20"/>
  <c r="D878" i="20"/>
  <c r="D879" i="20"/>
  <c r="D880" i="20"/>
  <c r="D881" i="20"/>
  <c r="D882" i="20"/>
  <c r="D883" i="20"/>
  <c r="D884" i="20"/>
  <c r="D885" i="20"/>
  <c r="D886" i="20"/>
  <c r="D887" i="20"/>
  <c r="D888" i="20"/>
  <c r="D889" i="20"/>
  <c r="D890" i="20"/>
  <c r="D891" i="20"/>
  <c r="D892" i="20"/>
  <c r="D893" i="20"/>
  <c r="D894" i="20"/>
  <c r="D895" i="20"/>
  <c r="D896" i="20"/>
  <c r="D897" i="20"/>
  <c r="D898" i="20"/>
  <c r="D899" i="20"/>
  <c r="D900" i="20"/>
  <c r="D901" i="20"/>
  <c r="D902" i="20"/>
  <c r="D903" i="20"/>
  <c r="D904" i="20"/>
  <c r="D905" i="20"/>
  <c r="D906" i="20"/>
  <c r="D907" i="20"/>
  <c r="D908" i="20"/>
  <c r="D909" i="20"/>
  <c r="D910" i="20"/>
  <c r="D911" i="20"/>
  <c r="D912" i="20"/>
  <c r="D913" i="20"/>
  <c r="D914" i="20"/>
  <c r="D915" i="20"/>
  <c r="D916" i="20"/>
  <c r="D917" i="20"/>
  <c r="D918" i="20"/>
  <c r="D919" i="20"/>
  <c r="D920" i="20"/>
  <c r="D921" i="20"/>
  <c r="D922" i="20"/>
  <c r="D923" i="20"/>
  <c r="D924" i="20"/>
  <c r="D925" i="20"/>
  <c r="D926" i="20"/>
  <c r="D927" i="20"/>
  <c r="D928" i="20"/>
  <c r="D929" i="20"/>
  <c r="D930" i="20"/>
  <c r="D931" i="20"/>
  <c r="D932" i="20"/>
  <c r="D933" i="20"/>
  <c r="D934" i="20"/>
  <c r="D935" i="20"/>
  <c r="D936" i="20"/>
  <c r="D937" i="20"/>
  <c r="D938" i="20"/>
  <c r="D939" i="20"/>
  <c r="D940" i="20"/>
  <c r="D941" i="20"/>
  <c r="D942" i="20"/>
  <c r="D943" i="20"/>
  <c r="D944" i="20"/>
  <c r="D945" i="20"/>
  <c r="D946" i="20"/>
  <c r="D947" i="20"/>
  <c r="D948" i="20"/>
  <c r="D949" i="20"/>
  <c r="D950" i="20"/>
  <c r="D951" i="20"/>
  <c r="D952" i="20"/>
  <c r="D953" i="20"/>
  <c r="D954" i="20"/>
  <c r="D955" i="20"/>
  <c r="D956" i="20"/>
  <c r="D957" i="20"/>
  <c r="D958" i="20"/>
  <c r="D959" i="20"/>
  <c r="D960" i="20"/>
  <c r="D961" i="20"/>
  <c r="D962" i="20"/>
  <c r="D963" i="20"/>
  <c r="D964" i="20"/>
  <c r="D965" i="20"/>
  <c r="D966" i="20"/>
  <c r="D967" i="20"/>
  <c r="D968" i="20"/>
  <c r="D969" i="20"/>
  <c r="D970" i="20"/>
  <c r="D971" i="20"/>
  <c r="D972" i="20"/>
  <c r="D973" i="20"/>
  <c r="D974" i="20"/>
  <c r="D975" i="20"/>
  <c r="D976" i="20"/>
  <c r="D977" i="20"/>
  <c r="D978" i="20"/>
  <c r="D979" i="20"/>
  <c r="D980" i="20"/>
  <c r="D981" i="20"/>
  <c r="D982" i="20"/>
  <c r="D983" i="20"/>
  <c r="D984" i="20"/>
  <c r="D985" i="20"/>
  <c r="D986" i="20"/>
  <c r="D987" i="20"/>
  <c r="D988" i="20"/>
  <c r="D989" i="20"/>
  <c r="D990" i="20"/>
  <c r="D991" i="20"/>
  <c r="D992" i="20"/>
  <c r="D993" i="20"/>
  <c r="D994" i="20"/>
  <c r="D995" i="20"/>
  <c r="D996" i="20"/>
  <c r="D997" i="20"/>
  <c r="D998" i="20"/>
  <c r="D999" i="20"/>
  <c r="D1000" i="20"/>
  <c r="D1001" i="20"/>
  <c r="D1002" i="20"/>
  <c r="D1003" i="20"/>
  <c r="D1004" i="20"/>
  <c r="D1005" i="20"/>
  <c r="D1006" i="20"/>
  <c r="D1007" i="20"/>
  <c r="D1008" i="20"/>
  <c r="D1009" i="20"/>
  <c r="D1010" i="20"/>
  <c r="D1011" i="20"/>
  <c r="D1012" i="20"/>
  <c r="D1013" i="20"/>
  <c r="D1014" i="20"/>
  <c r="D1015" i="20"/>
  <c r="D1016" i="20"/>
  <c r="D1017" i="20"/>
  <c r="D1018" i="20"/>
  <c r="D1019" i="20"/>
  <c r="D1020" i="20"/>
  <c r="D1021" i="20"/>
  <c r="D1022" i="20"/>
  <c r="D1023" i="20"/>
  <c r="D1024" i="20"/>
  <c r="D1025" i="20"/>
  <c r="D1026" i="20"/>
  <c r="D1027" i="20"/>
  <c r="D1028" i="20"/>
  <c r="D1029" i="20"/>
  <c r="D1030" i="20"/>
  <c r="D1031" i="20"/>
  <c r="D1032" i="20"/>
  <c r="D1033" i="20"/>
  <c r="D1034" i="20"/>
  <c r="D1035" i="20"/>
  <c r="D1036" i="20"/>
  <c r="D1037" i="20"/>
  <c r="D1038" i="20"/>
  <c r="D1039" i="20"/>
  <c r="D1040" i="20"/>
  <c r="D1041" i="20"/>
  <c r="D1042" i="20"/>
  <c r="D1043" i="20"/>
  <c r="D1044" i="20"/>
  <c r="D1045" i="20"/>
  <c r="D1046" i="20"/>
  <c r="D1047" i="20"/>
  <c r="D1048" i="20"/>
  <c r="D1049" i="20"/>
  <c r="D1050" i="20"/>
  <c r="D1051" i="20"/>
  <c r="D1052" i="20"/>
  <c r="D1053" i="20"/>
  <c r="D1054" i="20"/>
  <c r="D1055" i="20"/>
  <c r="D1056" i="20"/>
  <c r="D1057" i="20"/>
  <c r="D1058" i="20"/>
  <c r="D1059" i="20"/>
  <c r="D1060" i="20"/>
  <c r="D1061" i="20"/>
  <c r="D1062" i="20"/>
  <c r="D1063" i="20"/>
  <c r="D1064" i="20"/>
  <c r="D1065" i="20"/>
  <c r="D1066" i="20"/>
  <c r="D1067" i="20"/>
  <c r="D1068" i="20"/>
  <c r="D1069" i="20"/>
  <c r="D1070" i="20"/>
  <c r="D1071" i="20"/>
  <c r="D1072" i="20"/>
  <c r="D1073" i="20"/>
  <c r="D1074" i="20"/>
  <c r="D1075" i="20"/>
  <c r="D1076" i="20"/>
  <c r="D1077" i="20"/>
  <c r="D1078" i="20"/>
  <c r="D1079" i="20"/>
  <c r="D1080" i="20"/>
  <c r="D1081" i="20"/>
  <c r="D1082" i="20"/>
  <c r="D1083" i="20"/>
  <c r="D1084" i="20"/>
  <c r="D1085" i="20"/>
  <c r="D1086" i="20"/>
  <c r="D1087" i="20"/>
  <c r="D1088" i="20"/>
  <c r="D1089" i="20"/>
  <c r="D1090" i="20"/>
  <c r="D1091" i="20"/>
  <c r="D1092" i="20"/>
  <c r="D1093" i="20"/>
  <c r="D1094" i="20"/>
  <c r="D1095" i="20"/>
  <c r="D1096" i="20"/>
  <c r="D1097" i="20"/>
  <c r="D1098" i="20"/>
  <c r="D1099" i="20"/>
  <c r="D1100" i="20"/>
  <c r="D1101" i="20"/>
  <c r="D1102" i="20"/>
  <c r="D1103" i="20"/>
  <c r="D1104" i="20"/>
  <c r="D1105" i="20"/>
  <c r="D1106" i="20"/>
  <c r="D1107" i="20"/>
  <c r="D1108" i="20"/>
  <c r="D1109" i="20"/>
  <c r="D1110" i="20"/>
  <c r="D1111" i="20"/>
  <c r="D1112" i="20"/>
  <c r="D1113" i="20"/>
  <c r="D1114" i="20"/>
  <c r="D1115" i="20"/>
  <c r="D1116" i="20"/>
  <c r="D1117" i="20"/>
  <c r="D1118" i="20"/>
  <c r="D1119" i="20"/>
  <c r="D1120" i="20"/>
  <c r="D1121" i="20"/>
  <c r="D1122" i="20"/>
  <c r="D1123" i="20"/>
  <c r="D1124" i="20"/>
  <c r="D1125" i="20"/>
  <c r="D1126" i="20"/>
  <c r="D1127" i="20"/>
  <c r="D1128" i="20"/>
  <c r="D1129" i="20"/>
  <c r="D1130" i="20"/>
  <c r="D1131" i="20"/>
  <c r="D1132" i="20"/>
  <c r="D1133" i="20"/>
  <c r="D1134" i="20"/>
  <c r="D1135" i="20"/>
  <c r="D1136" i="20"/>
  <c r="D1137" i="20"/>
  <c r="D1138" i="20"/>
  <c r="D1139" i="20"/>
  <c r="D1140" i="20"/>
  <c r="D1141" i="20"/>
  <c r="D1142" i="20"/>
  <c r="D1143" i="20"/>
  <c r="D1144" i="20"/>
  <c r="D1145" i="20"/>
  <c r="D1146" i="20"/>
  <c r="D1147" i="20"/>
  <c r="D1148" i="20"/>
  <c r="D1149" i="20"/>
  <c r="D1150" i="20"/>
  <c r="D1151" i="20"/>
  <c r="D1152" i="20"/>
  <c r="D1153" i="20"/>
  <c r="D1154" i="20"/>
  <c r="D1155" i="20"/>
  <c r="D1156" i="20"/>
  <c r="D1157" i="20"/>
  <c r="D1158" i="20"/>
  <c r="D1159" i="20"/>
  <c r="D1160" i="20"/>
  <c r="D1161" i="20"/>
  <c r="D1162" i="20"/>
  <c r="D1163" i="20"/>
  <c r="D1164" i="20"/>
  <c r="D1165" i="20"/>
  <c r="D1166" i="20"/>
  <c r="D1167" i="20"/>
  <c r="D1168" i="20"/>
  <c r="D1169" i="20"/>
  <c r="D1170" i="20"/>
  <c r="D1171" i="20"/>
  <c r="D1172" i="20"/>
  <c r="D1173" i="20"/>
  <c r="D1174" i="20"/>
  <c r="D1175" i="20"/>
  <c r="D1176" i="20"/>
  <c r="D1177" i="20"/>
  <c r="D1178" i="20"/>
  <c r="D1179" i="20"/>
  <c r="D1180" i="20"/>
  <c r="D1181" i="20"/>
  <c r="D1182" i="20"/>
  <c r="D1183" i="20"/>
  <c r="D1184" i="20"/>
  <c r="D1185" i="20"/>
  <c r="D1186" i="20"/>
  <c r="D1187" i="20"/>
  <c r="D1188" i="20"/>
  <c r="D1189" i="20"/>
  <c r="D1190" i="20"/>
  <c r="D1191" i="20"/>
  <c r="D1192" i="20"/>
  <c r="D1193" i="20"/>
  <c r="D1194" i="20"/>
  <c r="D1195" i="20"/>
  <c r="D1196" i="20"/>
  <c r="D1197" i="20"/>
  <c r="D1198" i="20"/>
  <c r="D1199" i="20"/>
  <c r="D1200" i="20"/>
  <c r="D1201" i="20"/>
  <c r="D1202" i="20"/>
  <c r="D1203" i="20"/>
  <c r="D1204" i="20"/>
  <c r="D1205" i="20"/>
  <c r="D1206" i="20"/>
  <c r="D1207" i="20"/>
  <c r="D1208" i="20"/>
  <c r="D1209" i="20"/>
  <c r="D1210" i="20"/>
  <c r="D1211" i="20"/>
  <c r="D1212" i="20"/>
  <c r="D1213" i="20"/>
  <c r="D1214" i="20"/>
  <c r="D1215" i="20"/>
  <c r="D1216" i="20"/>
  <c r="D1217" i="20"/>
  <c r="D1218" i="20"/>
  <c r="D1219" i="20"/>
  <c r="D1220" i="20"/>
  <c r="D1221" i="20"/>
  <c r="D1222" i="20"/>
  <c r="D1223" i="20"/>
  <c r="D1224" i="20"/>
  <c r="D1225" i="20"/>
  <c r="D1226" i="20"/>
  <c r="D1227" i="20"/>
  <c r="D1228" i="20"/>
  <c r="D1229" i="20"/>
  <c r="D1230" i="20"/>
  <c r="D1231" i="20"/>
  <c r="D1232" i="20"/>
  <c r="D1233" i="20"/>
  <c r="D1234" i="20"/>
  <c r="D1235" i="20"/>
  <c r="D1236" i="20"/>
  <c r="D1237" i="20"/>
  <c r="D1238" i="20"/>
  <c r="D1239" i="20"/>
  <c r="D1240" i="20"/>
  <c r="D1241" i="20"/>
  <c r="D1242" i="20"/>
  <c r="D1243" i="20"/>
  <c r="D1244" i="20"/>
  <c r="D1245" i="20"/>
  <c r="D1246" i="20"/>
  <c r="D1247" i="20"/>
  <c r="D1248" i="20"/>
  <c r="D1249" i="20"/>
  <c r="D1250" i="20"/>
  <c r="D1251" i="20"/>
  <c r="D1252" i="20"/>
  <c r="D1253" i="20"/>
  <c r="D1254" i="20"/>
  <c r="D1255" i="20"/>
  <c r="D1256" i="20"/>
  <c r="D1257" i="20"/>
  <c r="D1258" i="20"/>
  <c r="D1259" i="20"/>
  <c r="D1260" i="20"/>
  <c r="D1261" i="20"/>
  <c r="D1262" i="20"/>
  <c r="D1263" i="20"/>
  <c r="D1264" i="20"/>
  <c r="D1265" i="20"/>
  <c r="D1266" i="20"/>
  <c r="D1267" i="20"/>
  <c r="D1268" i="20"/>
  <c r="D1269" i="20"/>
  <c r="D1270" i="20"/>
  <c r="D1271" i="20"/>
  <c r="D1272" i="20"/>
  <c r="D1273" i="20"/>
  <c r="D1274" i="20"/>
  <c r="D1275" i="20"/>
  <c r="D1276" i="20"/>
  <c r="D1277" i="20"/>
  <c r="D1278" i="20"/>
  <c r="D1279" i="20"/>
  <c r="D1280" i="20"/>
  <c r="D1281" i="20"/>
  <c r="D1282" i="20"/>
  <c r="D1283" i="20"/>
  <c r="D1284" i="20"/>
  <c r="D1285" i="20"/>
  <c r="D1286" i="20"/>
  <c r="D1287" i="20"/>
  <c r="D1288" i="20"/>
  <c r="D1289" i="20"/>
  <c r="D1290" i="20"/>
  <c r="D1291" i="20"/>
  <c r="D1292" i="20"/>
  <c r="D1293" i="20"/>
  <c r="D1294" i="20"/>
  <c r="D1295" i="20"/>
  <c r="D1296" i="20"/>
  <c r="D1297" i="20"/>
  <c r="D1298" i="20"/>
  <c r="D1299" i="20"/>
  <c r="D1300" i="20"/>
  <c r="D1301" i="20"/>
  <c r="D1302" i="20"/>
  <c r="D1303" i="20"/>
  <c r="D1304" i="20"/>
  <c r="D1305" i="20"/>
  <c r="D1306" i="20"/>
  <c r="D1307" i="20"/>
  <c r="D1308" i="20"/>
  <c r="D1309" i="20"/>
  <c r="D1310" i="20"/>
  <c r="D1311" i="20"/>
  <c r="D1312" i="20"/>
  <c r="D1313" i="20"/>
  <c r="D1314" i="20"/>
  <c r="D1315" i="20"/>
  <c r="D1316" i="20"/>
  <c r="D1317" i="20"/>
  <c r="D1318" i="20"/>
  <c r="D1319" i="20"/>
  <c r="D1320" i="20"/>
  <c r="D1321" i="20"/>
  <c r="D1322" i="20"/>
  <c r="D1323" i="20"/>
  <c r="D1324" i="20"/>
  <c r="D1325" i="20"/>
  <c r="D1326" i="20"/>
  <c r="D1327" i="20"/>
  <c r="D1328" i="20"/>
  <c r="D1329" i="20"/>
  <c r="D1330" i="20"/>
  <c r="D1331" i="20"/>
  <c r="D1332" i="20"/>
  <c r="D1333" i="20"/>
  <c r="D1334" i="20"/>
  <c r="D1335" i="20"/>
  <c r="D1336" i="20"/>
  <c r="D1337" i="20"/>
  <c r="D1338" i="20"/>
  <c r="D1339" i="20"/>
  <c r="D1340" i="20"/>
  <c r="D1341" i="20"/>
  <c r="D1342" i="20"/>
  <c r="D1343" i="20"/>
  <c r="D1344" i="20"/>
  <c r="D1345" i="20"/>
  <c r="D1346" i="20"/>
  <c r="D1347" i="20"/>
  <c r="D1348" i="20"/>
  <c r="D1349" i="20"/>
  <c r="D1350" i="20"/>
  <c r="D1351" i="20"/>
  <c r="D1352" i="20"/>
  <c r="D1353" i="20"/>
  <c r="D1354" i="20"/>
  <c r="D1355" i="20"/>
  <c r="D1356" i="20"/>
  <c r="D1357" i="20"/>
  <c r="D1358" i="20"/>
  <c r="D1359" i="20"/>
  <c r="D1360" i="20"/>
  <c r="D1361" i="20"/>
  <c r="D1362" i="20"/>
  <c r="D1363" i="20"/>
  <c r="D1364" i="20"/>
  <c r="D1365" i="20"/>
  <c r="D1366" i="20"/>
  <c r="D1367" i="20"/>
  <c r="D1368" i="20"/>
  <c r="D1369" i="20"/>
  <c r="D1370" i="20"/>
  <c r="D1371" i="20"/>
  <c r="D1372" i="20"/>
  <c r="D1373" i="20"/>
  <c r="D1374" i="20"/>
  <c r="D1375" i="20"/>
  <c r="D1376" i="20"/>
  <c r="D1377" i="20"/>
  <c r="D1378" i="20"/>
  <c r="D1379" i="20"/>
  <c r="D1380" i="20"/>
  <c r="D1381" i="20"/>
  <c r="D1382" i="20"/>
  <c r="D1383" i="20"/>
  <c r="D1384" i="20"/>
  <c r="D1385" i="20"/>
  <c r="D1386" i="20"/>
  <c r="D1387" i="20"/>
  <c r="D1388" i="20"/>
  <c r="D1389" i="20"/>
  <c r="D1390" i="20"/>
  <c r="D1391" i="20"/>
  <c r="D1392" i="20"/>
  <c r="D1393" i="20"/>
  <c r="D1394" i="20"/>
  <c r="D1395" i="20"/>
  <c r="D1396" i="20"/>
  <c r="D1397" i="20"/>
  <c r="D1398" i="20"/>
  <c r="D1399" i="20"/>
  <c r="D1400" i="20"/>
  <c r="D1401" i="20"/>
  <c r="D1402" i="20"/>
  <c r="D1403" i="20"/>
  <c r="D1404" i="20"/>
  <c r="D1405" i="20"/>
  <c r="D1406" i="20"/>
  <c r="D1407" i="20"/>
  <c r="D1408" i="20"/>
  <c r="D1409" i="20"/>
  <c r="D1410" i="20"/>
  <c r="D1411" i="20"/>
  <c r="D1412" i="20"/>
  <c r="D1413" i="20"/>
  <c r="D1414" i="20"/>
  <c r="D1415" i="20"/>
  <c r="D1416" i="20"/>
  <c r="D1417" i="20"/>
  <c r="D1418" i="20"/>
  <c r="D1419" i="20"/>
  <c r="D1420" i="20"/>
  <c r="D1421" i="20"/>
  <c r="D1422" i="20"/>
  <c r="D1423" i="20"/>
  <c r="D1424" i="20"/>
  <c r="D1425" i="20"/>
  <c r="D1426" i="20"/>
  <c r="D1427" i="20"/>
  <c r="D1428" i="20"/>
  <c r="D1429" i="20"/>
  <c r="D1430" i="20"/>
  <c r="D1431" i="20"/>
  <c r="D1432" i="20"/>
  <c r="D1433" i="20"/>
  <c r="D1434" i="20"/>
  <c r="D1435" i="20"/>
  <c r="D1436" i="20"/>
  <c r="D1437" i="20"/>
  <c r="D1438" i="20"/>
  <c r="D1439" i="20"/>
  <c r="D1440" i="20"/>
  <c r="D1441" i="20"/>
  <c r="D1442" i="20"/>
  <c r="D1443" i="20"/>
  <c r="D1444" i="20"/>
  <c r="D1445" i="20"/>
  <c r="D1446" i="20"/>
  <c r="D1447" i="20"/>
  <c r="D1448" i="20"/>
  <c r="D1449" i="20"/>
  <c r="D1450" i="20"/>
  <c r="D1451" i="20"/>
  <c r="D1452" i="20"/>
  <c r="D1453" i="20"/>
  <c r="D1454" i="20"/>
  <c r="D1455" i="20"/>
  <c r="D1456" i="20"/>
  <c r="D1457" i="20"/>
  <c r="D1458" i="20"/>
  <c r="D1459" i="20"/>
  <c r="D1460" i="20"/>
  <c r="D1461" i="20"/>
  <c r="D1462" i="20"/>
  <c r="D1463" i="20"/>
  <c r="D1464" i="20"/>
  <c r="D1465" i="20"/>
  <c r="D1466" i="20"/>
  <c r="D1467" i="20"/>
  <c r="D1468" i="20"/>
  <c r="D1469" i="20"/>
  <c r="D1470" i="20"/>
  <c r="D1471" i="20"/>
  <c r="D1472" i="20"/>
  <c r="D1473" i="20"/>
  <c r="D1474" i="20"/>
  <c r="D1475" i="20"/>
  <c r="D1476" i="20"/>
  <c r="D1477" i="20"/>
  <c r="D1478" i="20"/>
  <c r="D1479" i="20"/>
  <c r="D1480" i="20"/>
  <c r="D1481" i="20"/>
  <c r="D1482" i="20"/>
  <c r="D1483" i="20"/>
  <c r="D1484" i="20"/>
  <c r="D1485" i="20"/>
  <c r="D1486" i="20"/>
  <c r="D1487" i="20"/>
  <c r="D1488" i="20"/>
  <c r="D1489" i="20"/>
  <c r="D1490" i="20"/>
  <c r="D1491" i="20"/>
  <c r="D1492" i="20"/>
  <c r="D1493" i="20"/>
  <c r="D1494" i="20"/>
  <c r="D1495" i="20"/>
  <c r="D1496" i="20"/>
  <c r="D1497" i="20"/>
  <c r="D1498" i="20"/>
  <c r="D1499" i="20"/>
  <c r="D1500" i="20"/>
  <c r="D1501" i="20"/>
  <c r="D1502" i="20"/>
  <c r="D1503" i="20"/>
  <c r="D1504" i="20"/>
  <c r="D1505" i="20"/>
  <c r="D1506" i="20"/>
  <c r="D1507" i="20"/>
  <c r="D1508" i="20"/>
  <c r="D1509" i="20"/>
  <c r="D1510" i="20"/>
  <c r="D1511" i="20"/>
  <c r="D1512" i="20"/>
  <c r="D1513" i="20"/>
  <c r="D1514" i="20"/>
  <c r="D1515" i="20"/>
  <c r="D1516" i="20"/>
  <c r="D1517" i="20"/>
  <c r="D1518" i="20"/>
  <c r="D1519" i="20"/>
  <c r="D1520" i="20"/>
  <c r="D1521" i="20"/>
  <c r="D1522" i="20"/>
  <c r="D1523" i="20"/>
  <c r="D1524" i="20"/>
  <c r="D1525" i="20"/>
  <c r="D1526" i="20"/>
  <c r="D1527" i="20"/>
  <c r="D1528" i="20"/>
  <c r="D1529" i="20"/>
  <c r="D1530" i="20"/>
  <c r="D1531" i="20"/>
  <c r="D1532" i="20"/>
  <c r="D1533" i="20"/>
  <c r="D1534" i="20"/>
  <c r="D1535" i="20"/>
  <c r="D1536" i="20"/>
  <c r="D1537" i="20"/>
  <c r="D1538" i="20"/>
  <c r="D1539" i="20"/>
  <c r="D1540" i="20"/>
  <c r="D1541" i="20"/>
  <c r="D1542" i="20"/>
  <c r="D1543" i="20"/>
  <c r="D1544" i="20"/>
  <c r="D1545" i="20"/>
  <c r="D1546" i="20"/>
  <c r="D1547" i="20"/>
  <c r="D1548" i="20"/>
  <c r="D1549" i="20"/>
  <c r="D1550" i="20"/>
  <c r="D1551" i="20"/>
  <c r="D1552" i="20"/>
  <c r="D1553" i="20"/>
  <c r="D1554" i="20"/>
  <c r="D1555" i="20"/>
  <c r="D1556" i="20"/>
  <c r="D1557" i="20"/>
  <c r="D1558" i="20"/>
  <c r="D1559" i="20"/>
  <c r="D1560" i="20"/>
  <c r="D1561" i="20"/>
  <c r="D1562" i="20"/>
  <c r="D1563" i="20"/>
  <c r="D1564" i="20"/>
  <c r="D1565" i="20"/>
  <c r="D1566" i="20"/>
  <c r="D1567" i="20"/>
  <c r="D1568" i="20"/>
  <c r="D1569" i="20"/>
  <c r="D1570" i="20"/>
  <c r="D1571" i="20"/>
  <c r="D1572" i="20"/>
  <c r="D1573" i="20"/>
  <c r="D1574" i="20"/>
  <c r="D1575" i="20"/>
  <c r="D1576" i="20"/>
  <c r="D1577" i="20"/>
  <c r="D1578" i="20"/>
  <c r="D1579" i="20"/>
  <c r="D1580" i="20"/>
  <c r="D1581" i="20"/>
  <c r="D1582" i="20"/>
  <c r="D1583" i="20"/>
  <c r="D1584" i="20"/>
  <c r="D1585" i="20"/>
  <c r="D1586" i="20"/>
  <c r="D1587" i="20"/>
  <c r="D1588" i="20"/>
  <c r="D1589" i="20"/>
  <c r="D1590" i="20"/>
  <c r="D1591" i="20"/>
  <c r="D1592" i="20"/>
  <c r="D1593" i="20"/>
  <c r="D1594" i="20"/>
  <c r="D1595" i="20"/>
  <c r="D1596" i="20"/>
  <c r="D1597" i="20"/>
  <c r="D1598" i="20"/>
  <c r="D1599" i="20"/>
  <c r="D1600" i="20"/>
  <c r="D1601" i="20"/>
  <c r="D1602" i="20"/>
  <c r="D1603" i="20"/>
  <c r="D1604" i="20"/>
  <c r="D1605" i="20"/>
  <c r="D1606" i="20"/>
  <c r="D1607" i="20"/>
  <c r="D1608" i="20"/>
  <c r="D1609" i="20"/>
  <c r="D1610" i="20"/>
  <c r="D1611" i="20"/>
  <c r="D1612" i="20"/>
  <c r="D1613" i="20"/>
  <c r="D1614" i="20"/>
  <c r="D1615" i="20"/>
  <c r="D1616" i="20"/>
  <c r="D1617" i="20"/>
  <c r="D1618" i="20"/>
  <c r="D1619" i="20"/>
  <c r="D1620" i="20"/>
  <c r="D1621" i="20"/>
  <c r="D1622" i="20"/>
  <c r="D1623" i="20"/>
  <c r="D1624" i="20"/>
  <c r="D1625" i="20"/>
  <c r="D1626" i="20"/>
  <c r="D1627" i="20"/>
  <c r="D1628" i="20"/>
  <c r="D1629" i="20"/>
  <c r="D1630" i="20"/>
  <c r="D1631" i="20"/>
  <c r="D1632" i="20"/>
  <c r="D1633" i="20"/>
  <c r="D1634" i="20"/>
  <c r="D1635" i="20"/>
  <c r="D1636" i="20"/>
  <c r="D1637" i="20"/>
  <c r="D1638" i="20"/>
  <c r="D1639" i="20"/>
  <c r="D1640" i="20"/>
  <c r="D1641" i="20"/>
  <c r="D1642" i="20"/>
  <c r="D1643" i="20"/>
  <c r="D1644" i="20"/>
  <c r="D1645" i="20"/>
  <c r="D1646" i="20"/>
  <c r="D1647" i="20"/>
  <c r="D1648" i="20"/>
  <c r="D1649" i="20"/>
  <c r="D1650" i="20"/>
  <c r="D1651" i="20"/>
  <c r="D1652" i="20"/>
  <c r="D1653" i="20"/>
  <c r="D1654" i="20"/>
  <c r="D1655" i="20"/>
  <c r="D1656" i="20"/>
  <c r="D1657" i="20"/>
  <c r="D1658" i="20"/>
  <c r="D1659" i="20"/>
  <c r="D1660" i="20"/>
  <c r="D1661" i="20"/>
  <c r="D1662" i="20"/>
  <c r="D1663" i="20"/>
  <c r="D1664" i="20"/>
  <c r="D1665" i="20"/>
  <c r="D1666" i="20"/>
  <c r="D1667" i="20"/>
  <c r="D1668" i="20"/>
  <c r="D1669" i="20"/>
  <c r="D1670" i="20"/>
  <c r="D1671" i="20"/>
  <c r="D1672" i="20"/>
  <c r="D1673" i="20"/>
  <c r="D1674" i="20"/>
  <c r="D1675" i="20"/>
  <c r="D1676" i="20"/>
  <c r="D1677" i="20"/>
  <c r="D1678" i="20"/>
  <c r="D1679" i="20"/>
  <c r="D1680" i="20"/>
  <c r="D1681" i="20"/>
  <c r="D1682" i="20"/>
  <c r="D1683" i="20"/>
  <c r="D1684" i="20"/>
  <c r="D1685" i="20"/>
  <c r="D1686" i="20"/>
  <c r="D1687" i="20"/>
  <c r="D1688" i="20"/>
  <c r="D1689" i="20"/>
  <c r="D1690" i="20"/>
  <c r="D1691" i="20"/>
  <c r="D1692" i="20"/>
  <c r="D1693" i="20"/>
  <c r="D1694" i="20"/>
  <c r="D1695" i="20"/>
  <c r="D1696" i="20"/>
  <c r="D1697" i="20"/>
  <c r="D1698" i="20"/>
  <c r="D1699" i="20"/>
  <c r="D1700" i="20"/>
  <c r="D1701" i="20"/>
  <c r="D1702" i="20"/>
  <c r="D1703" i="20"/>
  <c r="D1704" i="20"/>
  <c r="D1705" i="20"/>
  <c r="D1706" i="20"/>
  <c r="D1707" i="20"/>
  <c r="D1708" i="20"/>
  <c r="D1709" i="20"/>
  <c r="D1710" i="20"/>
  <c r="D1711" i="20"/>
  <c r="D1712" i="20"/>
  <c r="D1713" i="20"/>
  <c r="D1714" i="20"/>
  <c r="D1715" i="20"/>
  <c r="D1716" i="20"/>
  <c r="D1717" i="20"/>
  <c r="D1718" i="20"/>
  <c r="D1719" i="20"/>
  <c r="D1720" i="20"/>
  <c r="D1721" i="20"/>
  <c r="D1722" i="20"/>
  <c r="D1723" i="20"/>
  <c r="D1724" i="20"/>
  <c r="D1725" i="20"/>
  <c r="D1726" i="20"/>
  <c r="D1727" i="20"/>
  <c r="D1728" i="20"/>
  <c r="D1729" i="20"/>
  <c r="D1730" i="20"/>
  <c r="D1731" i="20"/>
  <c r="D1732" i="20"/>
  <c r="D1733" i="20"/>
  <c r="D1734" i="20"/>
  <c r="D1735" i="20"/>
  <c r="D1736" i="20"/>
  <c r="D1737" i="20"/>
  <c r="D1738" i="20"/>
  <c r="D1739" i="20"/>
  <c r="D1740" i="20"/>
  <c r="D1741" i="20"/>
  <c r="D1742" i="20"/>
  <c r="D1743" i="20"/>
  <c r="D1744" i="20"/>
  <c r="D1745" i="20"/>
  <c r="D1746" i="20"/>
  <c r="D1747" i="20"/>
  <c r="D1748" i="20"/>
  <c r="D1749" i="20"/>
  <c r="D1750" i="20"/>
  <c r="D1751" i="20"/>
  <c r="D1752" i="20"/>
  <c r="D1753" i="20"/>
  <c r="D1754" i="20"/>
  <c r="D1755" i="20"/>
  <c r="D1756" i="20"/>
  <c r="D1757" i="20"/>
  <c r="D1758" i="20"/>
  <c r="D1759" i="20"/>
  <c r="D1760" i="20"/>
  <c r="D1761" i="20"/>
  <c r="D1762" i="20"/>
  <c r="D1763" i="20"/>
  <c r="D1764" i="20"/>
  <c r="D1765" i="20"/>
  <c r="D1766" i="20"/>
  <c r="D1767" i="20"/>
  <c r="D1768" i="20"/>
  <c r="D1769" i="20"/>
  <c r="D1770" i="20"/>
  <c r="D1771" i="20"/>
  <c r="D1772" i="20"/>
  <c r="D1773" i="20"/>
  <c r="D1774" i="20"/>
  <c r="D1775" i="20"/>
  <c r="D1776" i="20"/>
  <c r="D1777" i="20"/>
  <c r="D1778" i="20"/>
  <c r="D1779" i="20"/>
  <c r="D1780" i="20"/>
  <c r="D1781" i="20"/>
  <c r="D1782" i="20"/>
  <c r="D1783" i="20"/>
  <c r="D1784" i="20"/>
  <c r="D1785" i="20"/>
  <c r="D1786" i="20"/>
  <c r="D1787" i="20"/>
  <c r="D1788" i="20"/>
  <c r="D1789" i="20"/>
  <c r="D1790" i="20"/>
  <c r="D1791" i="20"/>
  <c r="D1792" i="20"/>
  <c r="D1793" i="20"/>
  <c r="D1794" i="20"/>
  <c r="D1795" i="20"/>
  <c r="D1796" i="20"/>
  <c r="D1797" i="20"/>
  <c r="D1798" i="20"/>
  <c r="D1799" i="20"/>
  <c r="D1800" i="20"/>
  <c r="D1801" i="20"/>
  <c r="D1802" i="20"/>
  <c r="D1803" i="20"/>
  <c r="D1804" i="20"/>
  <c r="D1805" i="20"/>
  <c r="D1806" i="20"/>
  <c r="D1807" i="20"/>
  <c r="D1808" i="20"/>
  <c r="D1809" i="20"/>
  <c r="D1810" i="20"/>
  <c r="D1811" i="20"/>
  <c r="D1812" i="20"/>
  <c r="D1813" i="20"/>
  <c r="D1814" i="20"/>
  <c r="D1815" i="20"/>
  <c r="D1816" i="20"/>
  <c r="D1817" i="20"/>
  <c r="D1818" i="20"/>
  <c r="D1819" i="20"/>
  <c r="D1820" i="20"/>
  <c r="D1821" i="20"/>
  <c r="D1822" i="20"/>
  <c r="D1823" i="20"/>
  <c r="D1824" i="20"/>
  <c r="D1825" i="20"/>
  <c r="D1826" i="20"/>
  <c r="D1827" i="20"/>
  <c r="D1828" i="20"/>
  <c r="D1829" i="20"/>
  <c r="D1830" i="20"/>
  <c r="D1831" i="20"/>
  <c r="D1832" i="20"/>
  <c r="D1833" i="20"/>
  <c r="D1834" i="20"/>
  <c r="D1835" i="20"/>
  <c r="D1836" i="20"/>
  <c r="D1837" i="20"/>
  <c r="D1838" i="20"/>
  <c r="D1839" i="20"/>
  <c r="D1840" i="20"/>
  <c r="D1841" i="20"/>
  <c r="D1842" i="20"/>
  <c r="D1843" i="20"/>
  <c r="D1844" i="20"/>
  <c r="D1845" i="20"/>
  <c r="D1846" i="20"/>
  <c r="D1847" i="20"/>
  <c r="D1848" i="20"/>
  <c r="D1849" i="20"/>
  <c r="D1850" i="20"/>
  <c r="D1851" i="20"/>
  <c r="D1852" i="20"/>
  <c r="D1853" i="20"/>
  <c r="D1854" i="20"/>
  <c r="D1855" i="20"/>
  <c r="D1856" i="20"/>
  <c r="D1857" i="20"/>
  <c r="D1858" i="20"/>
  <c r="D1859" i="20"/>
  <c r="D1860" i="20"/>
  <c r="D1861" i="20"/>
  <c r="D1862" i="20"/>
  <c r="D1863" i="20"/>
  <c r="D1864" i="20"/>
  <c r="D1865" i="20"/>
  <c r="D1866" i="20"/>
  <c r="D1867" i="20"/>
  <c r="D1868" i="20"/>
  <c r="D1869" i="20"/>
  <c r="D1870" i="20"/>
  <c r="D1871" i="20"/>
  <c r="D1872" i="20"/>
  <c r="D1873" i="20"/>
  <c r="D1874" i="20"/>
  <c r="D1875" i="20"/>
  <c r="D1876" i="20"/>
  <c r="D1877" i="20"/>
  <c r="D1878" i="20"/>
  <c r="D1879" i="20"/>
  <c r="D1880" i="20"/>
  <c r="D1881" i="20"/>
  <c r="D1882" i="20"/>
  <c r="D1883" i="20"/>
  <c r="D1884" i="20"/>
  <c r="D1885" i="20"/>
  <c r="D1886" i="20"/>
  <c r="D1887" i="20"/>
  <c r="D1888" i="20"/>
  <c r="D1889" i="20"/>
  <c r="D1890" i="20"/>
  <c r="D1891" i="20"/>
  <c r="D1892" i="20"/>
  <c r="D1893" i="20"/>
  <c r="D1894" i="20"/>
  <c r="D1895" i="20"/>
  <c r="D1896" i="20"/>
  <c r="D1897" i="20"/>
  <c r="D1898" i="20"/>
  <c r="D1899" i="20"/>
  <c r="D1900" i="20"/>
  <c r="D1901" i="20"/>
  <c r="D1902" i="20"/>
  <c r="D1903" i="20"/>
  <c r="D1904" i="20"/>
  <c r="D1905" i="20"/>
  <c r="D1906" i="20"/>
  <c r="D1907" i="20"/>
  <c r="D1908" i="20"/>
  <c r="D1909" i="20"/>
  <c r="D1910" i="20"/>
  <c r="D1911" i="20"/>
  <c r="D1912" i="20"/>
  <c r="D1913" i="20"/>
  <c r="D1914" i="20"/>
  <c r="D1915" i="20"/>
  <c r="D1916" i="20"/>
  <c r="D1917" i="20"/>
  <c r="D1918" i="20"/>
  <c r="D1919" i="20"/>
  <c r="D1920" i="20"/>
  <c r="D1921" i="20"/>
  <c r="D1922" i="20"/>
  <c r="D1923" i="20"/>
  <c r="D1924" i="20"/>
  <c r="D1925" i="20"/>
  <c r="D1926" i="20"/>
  <c r="D1927" i="20"/>
  <c r="D1928" i="20"/>
  <c r="D1929" i="20"/>
  <c r="D1930" i="20"/>
  <c r="D1931" i="20"/>
  <c r="D1932" i="20"/>
  <c r="D1933" i="20"/>
  <c r="D1934" i="20"/>
  <c r="D1935" i="20"/>
  <c r="D1936" i="20"/>
  <c r="D1937" i="20"/>
  <c r="D1938" i="20"/>
  <c r="D1939" i="20"/>
  <c r="D1940" i="20"/>
  <c r="D1941" i="20"/>
  <c r="D1942" i="20"/>
  <c r="D1943" i="20"/>
  <c r="D1944" i="20"/>
  <c r="D1945" i="20"/>
  <c r="D1946" i="20"/>
  <c r="D1947" i="20"/>
  <c r="D1948" i="20"/>
  <c r="D1949" i="20"/>
  <c r="D1950" i="20"/>
  <c r="D1951" i="20"/>
  <c r="D1952" i="20"/>
  <c r="D1953" i="20"/>
  <c r="D1954" i="20"/>
  <c r="D1955" i="20"/>
  <c r="D1956" i="20"/>
  <c r="D1957" i="20"/>
  <c r="D1958" i="20"/>
  <c r="D1959" i="20"/>
  <c r="D1960" i="20"/>
  <c r="D1961" i="20"/>
  <c r="D1962" i="20"/>
  <c r="D1963" i="20"/>
  <c r="D1964" i="20"/>
  <c r="D1965" i="20"/>
  <c r="D1966" i="20"/>
  <c r="D1967" i="20"/>
  <c r="D1968" i="20"/>
  <c r="D1969" i="20"/>
  <c r="D1970" i="20"/>
  <c r="D1971" i="20"/>
  <c r="D1972" i="20"/>
  <c r="D1973" i="20"/>
  <c r="D1974" i="20"/>
  <c r="D1975" i="20"/>
  <c r="D1976" i="20"/>
  <c r="D1977" i="20"/>
  <c r="D1978" i="20"/>
  <c r="D1979" i="20"/>
  <c r="D1980" i="20"/>
  <c r="D1981" i="20"/>
  <c r="D1982" i="20"/>
  <c r="D1983" i="20"/>
  <c r="D1984" i="20"/>
  <c r="D1985" i="20"/>
  <c r="D1986" i="20"/>
  <c r="D1987" i="20"/>
  <c r="D1988" i="20"/>
  <c r="D1989" i="20"/>
  <c r="D1990" i="20"/>
  <c r="D1991" i="20"/>
  <c r="D1992" i="20"/>
  <c r="D1993" i="20"/>
  <c r="D1994" i="20"/>
  <c r="D1995" i="20"/>
  <c r="D1996" i="20"/>
  <c r="D1997" i="20"/>
  <c r="D1998" i="20"/>
  <c r="D1999" i="20"/>
  <c r="D2000" i="20"/>
  <c r="D2001" i="20"/>
  <c r="D2002" i="20"/>
  <c r="D2003" i="20"/>
  <c r="D2004" i="20"/>
  <c r="D2005" i="20"/>
  <c r="D2006" i="20"/>
  <c r="D2007" i="20"/>
  <c r="D2008" i="20"/>
  <c r="D2009" i="20"/>
  <c r="D2010" i="20"/>
  <c r="D2011" i="20"/>
  <c r="D2012" i="20"/>
  <c r="D2013" i="20"/>
  <c r="D2014" i="20"/>
  <c r="D2015" i="20"/>
  <c r="D2016" i="20"/>
  <c r="D2017" i="20"/>
  <c r="D2018" i="20"/>
  <c r="D2019" i="20"/>
  <c r="D2020" i="20"/>
  <c r="D2021" i="20"/>
  <c r="D2022" i="20"/>
  <c r="D2023" i="20"/>
  <c r="D2024" i="20"/>
  <c r="D2025" i="20"/>
  <c r="D2026" i="20"/>
  <c r="D2027" i="20"/>
  <c r="D2028" i="20"/>
  <c r="D2029" i="20"/>
  <c r="D2030" i="20"/>
  <c r="D2031" i="20"/>
  <c r="D2032" i="20"/>
  <c r="D2033" i="20"/>
  <c r="D2034" i="20"/>
  <c r="D2035" i="20"/>
  <c r="D2036" i="20"/>
  <c r="D2037" i="20"/>
  <c r="D2038" i="20"/>
  <c r="D2039" i="20"/>
  <c r="D2040" i="20"/>
  <c r="D2041" i="20"/>
  <c r="D2042" i="20"/>
  <c r="D2043" i="20"/>
  <c r="D2044" i="20"/>
  <c r="D2045" i="20"/>
  <c r="D2046" i="20"/>
  <c r="D2047" i="20"/>
  <c r="D2048" i="20"/>
  <c r="D2049" i="20"/>
  <c r="D2050" i="20"/>
  <c r="D2051" i="20"/>
  <c r="D2052" i="20"/>
  <c r="D2053" i="20"/>
  <c r="D2054" i="20"/>
  <c r="D2055" i="20"/>
  <c r="D2056" i="20"/>
  <c r="D2057" i="20"/>
  <c r="D2058" i="20"/>
  <c r="D2059" i="20"/>
  <c r="D2060" i="20"/>
  <c r="D2061" i="20"/>
  <c r="D2062" i="20"/>
  <c r="D2063" i="20"/>
  <c r="D2064" i="20"/>
  <c r="D2065" i="20"/>
  <c r="D2066" i="20"/>
  <c r="D2067" i="20"/>
  <c r="D2068" i="20"/>
  <c r="D2069" i="20"/>
  <c r="D2070" i="20"/>
  <c r="D2071" i="20"/>
  <c r="D2072" i="20"/>
  <c r="D2073" i="20"/>
  <c r="D2074" i="20"/>
  <c r="D2075" i="20"/>
  <c r="D2076" i="20"/>
  <c r="D2077" i="20"/>
  <c r="D2078" i="20"/>
  <c r="D2079" i="20"/>
  <c r="D2080" i="20"/>
  <c r="D2081" i="20"/>
  <c r="D2082" i="20"/>
  <c r="D2083" i="20"/>
  <c r="D2084" i="20"/>
  <c r="D2085" i="20"/>
  <c r="D2086" i="20"/>
  <c r="D2087" i="20"/>
  <c r="D2088" i="20"/>
  <c r="D2089" i="20"/>
  <c r="D2090" i="20"/>
  <c r="D2091" i="20"/>
  <c r="D2092" i="20"/>
  <c r="D2093" i="20"/>
  <c r="D2094" i="20"/>
  <c r="D2095" i="20"/>
  <c r="D2096" i="20"/>
  <c r="D2097" i="20"/>
  <c r="D2098" i="20"/>
  <c r="D2099" i="20"/>
  <c r="D2100" i="20"/>
  <c r="D2101" i="20"/>
  <c r="D2102" i="20"/>
  <c r="D2103" i="20"/>
  <c r="D2104" i="20"/>
  <c r="D2105" i="20"/>
  <c r="D2106" i="20"/>
  <c r="D2107" i="20"/>
  <c r="D2108" i="20"/>
  <c r="D2109" i="20"/>
  <c r="D2110" i="20"/>
  <c r="D2111" i="20"/>
  <c r="D2112" i="20"/>
  <c r="D2113" i="20"/>
  <c r="D2114" i="20"/>
  <c r="D2115" i="20"/>
  <c r="D2116" i="20"/>
  <c r="D2117" i="20"/>
  <c r="D2118" i="20"/>
  <c r="D2119" i="20"/>
  <c r="D2120" i="20"/>
  <c r="D2121" i="20"/>
  <c r="D2122" i="20"/>
  <c r="D2123" i="20"/>
  <c r="D2124" i="20"/>
  <c r="D2125" i="20"/>
  <c r="D2126" i="20"/>
  <c r="D2127" i="20"/>
  <c r="D2128" i="20"/>
  <c r="D2129" i="20"/>
  <c r="D2130" i="20"/>
  <c r="D2131" i="20"/>
  <c r="D2132" i="20"/>
  <c r="D2133" i="20"/>
  <c r="D2134" i="20"/>
  <c r="D2135" i="20"/>
  <c r="D2136" i="20"/>
  <c r="D2137" i="20"/>
  <c r="D2138" i="20"/>
  <c r="D2139" i="20"/>
  <c r="D2140" i="20"/>
  <c r="D2141" i="20"/>
  <c r="D2142" i="20"/>
  <c r="D2143" i="20"/>
  <c r="D2144" i="20"/>
  <c r="D2145" i="20"/>
  <c r="D2146" i="20"/>
  <c r="D2147" i="20"/>
  <c r="D2148" i="20"/>
  <c r="D2149" i="20"/>
  <c r="D2150" i="20"/>
  <c r="D2151" i="20"/>
  <c r="D2152" i="20"/>
  <c r="D2153" i="20"/>
  <c r="D2154" i="20"/>
  <c r="D2155" i="20"/>
  <c r="D2156" i="20"/>
  <c r="D2157" i="20"/>
  <c r="D2158" i="20"/>
  <c r="D2159" i="20"/>
  <c r="D2160" i="20"/>
  <c r="D2161" i="20"/>
  <c r="D2162" i="20"/>
  <c r="D2163" i="20"/>
  <c r="D2164" i="20"/>
  <c r="D2165" i="20"/>
  <c r="D2166" i="20"/>
  <c r="D2167" i="20"/>
  <c r="D2168" i="20"/>
  <c r="D2169" i="20"/>
  <c r="D2170" i="20"/>
  <c r="D2171" i="20"/>
  <c r="D2172" i="20"/>
  <c r="D2173" i="20"/>
  <c r="D2174" i="20"/>
  <c r="D2175" i="20"/>
  <c r="D2176" i="20"/>
  <c r="D2177" i="20"/>
  <c r="D2178" i="20"/>
  <c r="D2179" i="20"/>
  <c r="D2180" i="20"/>
  <c r="D2181" i="20"/>
  <c r="D2182" i="20"/>
  <c r="D2183" i="20"/>
  <c r="D2184" i="20"/>
  <c r="D2185" i="20"/>
  <c r="D2186" i="20"/>
  <c r="D2187" i="20"/>
  <c r="D2188" i="20"/>
  <c r="D2189" i="20"/>
  <c r="D2190" i="20"/>
  <c r="D2191" i="20"/>
  <c r="D2192" i="20"/>
  <c r="D2193" i="20"/>
  <c r="D2194" i="20"/>
  <c r="D2195" i="20"/>
  <c r="D2196" i="20"/>
  <c r="D2197" i="20"/>
  <c r="D2198" i="20"/>
  <c r="D2199" i="20"/>
  <c r="D2200" i="20"/>
  <c r="D2201" i="20"/>
  <c r="D2202" i="20"/>
  <c r="D2203" i="20"/>
  <c r="D2204" i="20"/>
  <c r="D2205" i="20"/>
  <c r="D2206" i="20"/>
  <c r="D2207" i="20"/>
  <c r="D2208" i="20"/>
  <c r="D2209" i="20"/>
  <c r="D2210" i="20"/>
  <c r="D2211" i="20"/>
  <c r="D2212" i="20"/>
  <c r="D2213" i="20"/>
  <c r="D2214" i="20"/>
  <c r="D2215" i="20"/>
  <c r="D2216" i="20"/>
  <c r="D2217" i="20"/>
  <c r="D2218" i="20"/>
  <c r="D2219" i="20"/>
  <c r="D2220" i="20"/>
  <c r="D2221" i="20"/>
  <c r="D2222" i="20"/>
  <c r="D2223" i="20"/>
  <c r="D2224" i="20"/>
  <c r="D2225" i="20"/>
  <c r="D2226" i="20"/>
  <c r="D2227" i="20"/>
  <c r="D2228" i="20"/>
  <c r="D2229" i="20"/>
  <c r="D2230" i="20"/>
  <c r="D2231" i="20"/>
  <c r="D2232" i="20"/>
  <c r="D2233" i="20"/>
  <c r="D2234" i="20"/>
  <c r="D2235" i="20"/>
  <c r="D2236" i="20"/>
  <c r="D2237" i="20"/>
  <c r="D2238" i="20"/>
  <c r="D2239" i="20"/>
  <c r="D2240" i="20"/>
  <c r="D2241" i="20"/>
  <c r="D2242" i="20"/>
  <c r="D2243" i="20"/>
  <c r="D2244" i="20"/>
  <c r="D2245" i="20"/>
  <c r="D2246" i="20"/>
  <c r="D2247" i="20"/>
  <c r="D2248" i="20"/>
  <c r="D2249" i="20"/>
  <c r="D2250" i="20"/>
  <c r="D2251" i="20"/>
  <c r="D2252" i="20"/>
  <c r="D2253" i="20"/>
  <c r="D2254" i="20"/>
  <c r="D2255" i="20"/>
  <c r="D2256" i="20"/>
  <c r="D2257" i="20"/>
  <c r="D2258" i="20"/>
  <c r="D2259" i="20"/>
  <c r="D2260" i="20"/>
  <c r="D2261" i="20"/>
  <c r="D2262" i="20"/>
  <c r="D2263" i="20"/>
  <c r="D2264" i="20"/>
  <c r="D2265" i="20"/>
  <c r="D2266" i="20"/>
  <c r="D2267" i="20"/>
  <c r="D2268" i="20"/>
  <c r="D2269" i="20"/>
  <c r="D2270" i="20"/>
  <c r="D2271" i="20"/>
  <c r="D2272" i="20"/>
  <c r="D2273" i="20"/>
  <c r="D2274" i="20"/>
  <c r="D2275" i="20"/>
  <c r="D2276" i="20"/>
  <c r="D2277" i="20"/>
  <c r="D2278" i="20"/>
  <c r="D2279" i="20"/>
  <c r="D2280" i="20"/>
  <c r="D2281" i="20"/>
  <c r="D2282" i="20"/>
  <c r="D2283" i="20"/>
  <c r="D2284" i="20"/>
  <c r="D2285" i="20"/>
  <c r="D2286" i="20"/>
  <c r="D2287" i="20"/>
  <c r="D2288" i="20"/>
  <c r="D2289" i="20"/>
  <c r="D2290" i="20"/>
  <c r="D2291" i="20"/>
  <c r="D2292" i="20"/>
  <c r="D2293" i="20"/>
  <c r="D2294" i="20"/>
  <c r="D2295" i="20"/>
  <c r="D2296" i="20"/>
  <c r="D2297" i="20"/>
  <c r="D2298" i="20"/>
  <c r="D2299" i="20"/>
  <c r="D2300" i="20"/>
  <c r="D2301" i="20"/>
  <c r="D2302" i="20"/>
  <c r="D2303" i="20"/>
  <c r="D2304" i="20"/>
  <c r="D2305" i="20"/>
  <c r="D2306" i="20"/>
  <c r="D2307" i="20"/>
  <c r="D2308" i="20"/>
  <c r="D2309" i="20"/>
  <c r="D2310" i="20"/>
  <c r="D2311" i="20"/>
  <c r="D2312" i="20"/>
  <c r="D2313" i="20"/>
  <c r="D2314" i="20"/>
  <c r="D2315" i="20"/>
  <c r="D2316" i="20"/>
  <c r="D2317" i="20"/>
  <c r="D2318" i="20"/>
  <c r="D2319" i="20"/>
  <c r="D2320" i="20"/>
  <c r="D2321" i="20"/>
  <c r="D2322" i="20"/>
  <c r="D2323" i="20"/>
  <c r="D2324" i="20"/>
  <c r="D2325" i="20"/>
  <c r="D2326" i="20"/>
  <c r="D2327" i="20"/>
  <c r="D2328" i="20"/>
  <c r="D2329" i="20"/>
  <c r="D2330" i="20"/>
  <c r="D2331" i="20"/>
  <c r="D2332" i="20"/>
  <c r="D2333" i="20"/>
  <c r="D2334" i="20"/>
  <c r="D2335" i="20"/>
  <c r="D2336" i="20"/>
  <c r="D2337" i="20"/>
  <c r="D2338" i="20"/>
  <c r="D2339" i="20"/>
  <c r="D2340" i="20"/>
  <c r="D2341" i="20"/>
  <c r="D2342" i="20"/>
  <c r="D2343" i="20"/>
  <c r="D2344" i="20"/>
  <c r="D2345" i="20"/>
  <c r="D2346" i="20"/>
  <c r="B3" i="20"/>
  <c r="B4" i="20"/>
  <c r="B5" i="20"/>
  <c r="B6" i="20"/>
  <c r="B7" i="20"/>
  <c r="B8" i="20"/>
  <c r="B9" i="20"/>
  <c r="B10" i="20"/>
  <c r="B11" i="20"/>
  <c r="B12" i="20"/>
  <c r="B13" i="20"/>
  <c r="B14" i="20"/>
  <c r="B15" i="20"/>
  <c r="B16" i="20"/>
  <c r="B17" i="20"/>
  <c r="B18" i="20"/>
  <c r="B19" i="20"/>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B119" i="20"/>
  <c r="B120" i="20"/>
  <c r="B121" i="20"/>
  <c r="B122" i="20"/>
  <c r="B123" i="20"/>
  <c r="B124" i="20"/>
  <c r="B125" i="20"/>
  <c r="B126" i="20"/>
  <c r="B127" i="20"/>
  <c r="B128" i="20"/>
  <c r="B129" i="20"/>
  <c r="B130" i="20"/>
  <c r="B131" i="20"/>
  <c r="B132" i="20"/>
  <c r="B133" i="20"/>
  <c r="B134" i="20"/>
  <c r="B135" i="20"/>
  <c r="B136" i="20"/>
  <c r="B137" i="20"/>
  <c r="B138" i="20"/>
  <c r="B139" i="20"/>
  <c r="B140" i="20"/>
  <c r="B141" i="20"/>
  <c r="B142" i="20"/>
  <c r="B143" i="20"/>
  <c r="B144" i="20"/>
  <c r="B145" i="20"/>
  <c r="B146" i="20"/>
  <c r="B147" i="20"/>
  <c r="B148" i="20"/>
  <c r="B149" i="20"/>
  <c r="B150" i="20"/>
  <c r="B151" i="20"/>
  <c r="B152" i="20"/>
  <c r="B153" i="20"/>
  <c r="B154" i="20"/>
  <c r="B155" i="20"/>
  <c r="B156" i="20"/>
  <c r="B157" i="20"/>
  <c r="B158" i="20"/>
  <c r="B159" i="20"/>
  <c r="B160" i="20"/>
  <c r="B161" i="20"/>
  <c r="B162" i="20"/>
  <c r="B163" i="20"/>
  <c r="B164" i="20"/>
  <c r="B165" i="20"/>
  <c r="B166" i="20"/>
  <c r="B167" i="20"/>
  <c r="B168" i="20"/>
  <c r="B169" i="20"/>
  <c r="B170" i="20"/>
  <c r="B171" i="20"/>
  <c r="B172" i="20"/>
  <c r="B173" i="20"/>
  <c r="B174" i="20"/>
  <c r="B175" i="20"/>
  <c r="B176" i="20"/>
  <c r="B177" i="20"/>
  <c r="B178" i="20"/>
  <c r="B179" i="20"/>
  <c r="B180" i="20"/>
  <c r="B181" i="20"/>
  <c r="B182" i="20"/>
  <c r="B183" i="20"/>
  <c r="B184" i="20"/>
  <c r="B185" i="20"/>
  <c r="B186" i="20"/>
  <c r="B187" i="20"/>
  <c r="B188" i="20"/>
  <c r="B189" i="20"/>
  <c r="B190" i="20"/>
  <c r="B191" i="20"/>
  <c r="B192" i="20"/>
  <c r="B193" i="20"/>
  <c r="B194" i="20"/>
  <c r="B195" i="20"/>
  <c r="B196" i="20"/>
  <c r="B197" i="20"/>
  <c r="B198" i="20"/>
  <c r="B199" i="20"/>
  <c r="B200" i="20"/>
  <c r="B201" i="20"/>
  <c r="B202" i="20"/>
  <c r="B203" i="20"/>
  <c r="B204" i="20"/>
  <c r="B205" i="20"/>
  <c r="B206" i="20"/>
  <c r="B207" i="20"/>
  <c r="B208" i="20"/>
  <c r="B209" i="20"/>
  <c r="B210" i="20"/>
  <c r="B211" i="20"/>
  <c r="B212" i="20"/>
  <c r="B213" i="20"/>
  <c r="B214" i="20"/>
  <c r="B215" i="20"/>
  <c r="B216" i="20"/>
  <c r="B217" i="20"/>
  <c r="B218" i="20"/>
  <c r="B219" i="20"/>
  <c r="B220" i="20"/>
  <c r="B221" i="20"/>
  <c r="B222" i="20"/>
  <c r="B223" i="20"/>
  <c r="B224" i="20"/>
  <c r="B225" i="20"/>
  <c r="B226" i="20"/>
  <c r="B227" i="20"/>
  <c r="B228" i="20"/>
  <c r="B229" i="20"/>
  <c r="B230" i="20"/>
  <c r="B231" i="20"/>
  <c r="B232" i="20"/>
  <c r="B233" i="20"/>
  <c r="B234" i="20"/>
  <c r="B235" i="20"/>
  <c r="B236" i="20"/>
  <c r="B237" i="20"/>
  <c r="B238" i="20"/>
  <c r="B239" i="20"/>
  <c r="B240" i="20"/>
  <c r="B241" i="20"/>
  <c r="B242" i="20"/>
  <c r="B243" i="20"/>
  <c r="B244" i="20"/>
  <c r="B245" i="20"/>
  <c r="B246" i="20"/>
  <c r="B247" i="20"/>
  <c r="B248" i="20"/>
  <c r="B249" i="20"/>
  <c r="B250" i="20"/>
  <c r="B251" i="20"/>
  <c r="B252" i="20"/>
  <c r="B253" i="20"/>
  <c r="B254" i="20"/>
  <c r="B255" i="20"/>
  <c r="B256" i="20"/>
  <c r="B257" i="20"/>
  <c r="B258" i="20"/>
  <c r="B259" i="20"/>
  <c r="B260" i="20"/>
  <c r="B261" i="20"/>
  <c r="B262" i="20"/>
  <c r="B263" i="20"/>
  <c r="B264" i="20"/>
  <c r="B265" i="20"/>
  <c r="B266" i="20"/>
  <c r="B267" i="20"/>
  <c r="B268" i="20"/>
  <c r="B269" i="20"/>
  <c r="B270" i="20"/>
  <c r="B271" i="20"/>
  <c r="B272" i="20"/>
  <c r="B273" i="20"/>
  <c r="B274" i="20"/>
  <c r="B275" i="20"/>
  <c r="B276" i="20"/>
  <c r="B277" i="20"/>
  <c r="B278" i="20"/>
  <c r="B279" i="20"/>
  <c r="B280" i="20"/>
  <c r="B281" i="20"/>
  <c r="B282" i="20"/>
  <c r="B283" i="20"/>
  <c r="B284" i="20"/>
  <c r="B285" i="20"/>
  <c r="B286" i="20"/>
  <c r="B287" i="20"/>
  <c r="B288" i="20"/>
  <c r="B289" i="20"/>
  <c r="B290" i="20"/>
  <c r="B291" i="20"/>
  <c r="B292" i="20"/>
  <c r="B293" i="20"/>
  <c r="B294" i="20"/>
  <c r="B295" i="20"/>
  <c r="B296" i="20"/>
  <c r="B297" i="20"/>
  <c r="B298" i="20"/>
  <c r="B299" i="20"/>
  <c r="B300" i="20"/>
  <c r="B301" i="20"/>
  <c r="B302" i="20"/>
  <c r="B303" i="20"/>
  <c r="B304" i="20"/>
  <c r="B305" i="20"/>
  <c r="B306" i="20"/>
  <c r="B307" i="20"/>
  <c r="B308" i="20"/>
  <c r="B309" i="20"/>
  <c r="B310" i="20"/>
  <c r="B311" i="20"/>
  <c r="B312" i="20"/>
  <c r="B313" i="20"/>
  <c r="B314" i="20"/>
  <c r="B315" i="20"/>
  <c r="B316" i="20"/>
  <c r="B317" i="20"/>
  <c r="B318" i="20"/>
  <c r="B319" i="20"/>
  <c r="B320" i="20"/>
  <c r="B321" i="20"/>
  <c r="B322" i="20"/>
  <c r="B323" i="20"/>
  <c r="B324" i="20"/>
  <c r="B325" i="20"/>
  <c r="B326" i="20"/>
  <c r="B327" i="20"/>
  <c r="B328" i="20"/>
  <c r="B329" i="20"/>
  <c r="B330" i="20"/>
  <c r="B331" i="20"/>
  <c r="B332" i="20"/>
  <c r="B333" i="20"/>
  <c r="B334" i="20"/>
  <c r="B335" i="20"/>
  <c r="B336" i="20"/>
  <c r="B337" i="20"/>
  <c r="B338" i="20"/>
  <c r="B339" i="20"/>
  <c r="B340" i="20"/>
  <c r="B341" i="20"/>
  <c r="B342" i="20"/>
  <c r="B343" i="20"/>
  <c r="B344" i="20"/>
  <c r="B345" i="20"/>
  <c r="B346" i="20"/>
  <c r="B347" i="20"/>
  <c r="B348" i="20"/>
  <c r="B349" i="20"/>
  <c r="B350" i="20"/>
  <c r="B351" i="20"/>
  <c r="B352" i="20"/>
  <c r="B353" i="20"/>
  <c r="B354" i="20"/>
  <c r="B355" i="20"/>
  <c r="B356" i="20"/>
  <c r="B357" i="20"/>
  <c r="B358" i="20"/>
  <c r="B359" i="20"/>
  <c r="B360" i="20"/>
  <c r="B361" i="20"/>
  <c r="B362" i="20"/>
  <c r="B363" i="20"/>
  <c r="B364" i="20"/>
  <c r="B365" i="20"/>
  <c r="B366" i="20"/>
  <c r="B367" i="20"/>
  <c r="B368" i="20"/>
  <c r="B369" i="20"/>
  <c r="B370" i="20"/>
  <c r="B371" i="20"/>
  <c r="B372" i="20"/>
  <c r="B373" i="20"/>
  <c r="B374" i="20"/>
  <c r="B375" i="20"/>
  <c r="B376" i="20"/>
  <c r="B377" i="20"/>
  <c r="B378" i="20"/>
  <c r="B379" i="20"/>
  <c r="B380" i="20"/>
  <c r="B381" i="20"/>
  <c r="B382" i="20"/>
  <c r="B383" i="20"/>
  <c r="B384" i="20"/>
  <c r="B385" i="20"/>
  <c r="B386" i="20"/>
  <c r="B387" i="20"/>
  <c r="B388" i="20"/>
  <c r="B389" i="20"/>
  <c r="B390" i="20"/>
  <c r="B391" i="20"/>
  <c r="B392" i="20"/>
  <c r="B393" i="20"/>
  <c r="B394" i="20"/>
  <c r="B395" i="20"/>
  <c r="B396" i="20"/>
  <c r="B397" i="20"/>
  <c r="B398" i="20"/>
  <c r="B399" i="20"/>
  <c r="B400" i="20"/>
  <c r="B401" i="20"/>
  <c r="B402" i="20"/>
  <c r="B403" i="20"/>
  <c r="B404" i="20"/>
  <c r="B405" i="20"/>
  <c r="B406" i="20"/>
  <c r="B407" i="20"/>
  <c r="B408" i="20"/>
  <c r="B409" i="20"/>
  <c r="B410" i="20"/>
  <c r="B411" i="20"/>
  <c r="B412" i="20"/>
  <c r="B413" i="20"/>
  <c r="B414" i="20"/>
  <c r="B415" i="20"/>
  <c r="B416" i="20"/>
  <c r="B417" i="20"/>
  <c r="B418" i="20"/>
  <c r="B419" i="20"/>
  <c r="B420" i="20"/>
  <c r="B421" i="20"/>
  <c r="B422" i="20"/>
  <c r="B423" i="20"/>
  <c r="B424" i="20"/>
  <c r="B425" i="20"/>
  <c r="B426" i="20"/>
  <c r="B427" i="20"/>
  <c r="B428" i="20"/>
  <c r="B429" i="20"/>
  <c r="B430" i="20"/>
  <c r="B431" i="20"/>
  <c r="B432" i="20"/>
  <c r="B433" i="20"/>
  <c r="B434" i="20"/>
  <c r="B435" i="20"/>
  <c r="B436" i="20"/>
  <c r="B437" i="20"/>
  <c r="B438" i="20"/>
  <c r="B439" i="20"/>
  <c r="B440" i="20"/>
  <c r="B441" i="20"/>
  <c r="B442" i="20"/>
  <c r="B443" i="20"/>
  <c r="B444" i="20"/>
  <c r="B445" i="20"/>
  <c r="B446" i="20"/>
  <c r="B447" i="20"/>
  <c r="B448" i="20"/>
  <c r="B449" i="20"/>
  <c r="B450" i="20"/>
  <c r="B451" i="20"/>
  <c r="B452" i="20"/>
  <c r="B453" i="20"/>
  <c r="B454" i="20"/>
  <c r="B455" i="20"/>
  <c r="B456" i="20"/>
  <c r="B457" i="20"/>
  <c r="B458" i="20"/>
  <c r="B459" i="20"/>
  <c r="B460" i="20"/>
  <c r="B461" i="20"/>
  <c r="B462" i="20"/>
  <c r="B463" i="20"/>
  <c r="B464" i="20"/>
  <c r="B465" i="20"/>
  <c r="B466" i="20"/>
  <c r="B467" i="20"/>
  <c r="B468" i="20"/>
  <c r="B469" i="20"/>
  <c r="B470" i="20"/>
  <c r="B471" i="20"/>
  <c r="B472" i="20"/>
  <c r="B473" i="20"/>
  <c r="B474" i="20"/>
  <c r="B475" i="20"/>
  <c r="B476" i="20"/>
  <c r="B477" i="20"/>
  <c r="B478" i="20"/>
  <c r="B479" i="20"/>
  <c r="B480" i="20"/>
  <c r="B481" i="20"/>
  <c r="B482" i="20"/>
  <c r="B483" i="20"/>
  <c r="B484" i="20"/>
  <c r="B485" i="20"/>
  <c r="B486" i="20"/>
  <c r="B487" i="20"/>
  <c r="B488" i="20"/>
  <c r="B489" i="20"/>
  <c r="B490" i="20"/>
  <c r="B491" i="20"/>
  <c r="B492" i="20"/>
  <c r="B493" i="20"/>
  <c r="B494" i="20"/>
  <c r="B495" i="20"/>
  <c r="B496" i="20"/>
  <c r="B497" i="20"/>
  <c r="B498" i="20"/>
  <c r="B499" i="20"/>
  <c r="B500" i="20"/>
  <c r="B501" i="20"/>
  <c r="B502" i="20"/>
  <c r="B503" i="20"/>
  <c r="B504" i="20"/>
  <c r="B505" i="20"/>
  <c r="B506" i="20"/>
  <c r="B507" i="20"/>
  <c r="B508" i="20"/>
  <c r="B509" i="20"/>
  <c r="B510" i="20"/>
  <c r="B511" i="20"/>
  <c r="B512" i="20"/>
  <c r="B513" i="20"/>
  <c r="B514" i="20"/>
  <c r="B515" i="20"/>
  <c r="B516" i="20"/>
  <c r="B517" i="20"/>
  <c r="B518" i="20"/>
  <c r="B519" i="20"/>
  <c r="B520" i="20"/>
  <c r="B521" i="20"/>
  <c r="B522" i="20"/>
  <c r="B523" i="20"/>
  <c r="B524" i="20"/>
  <c r="B525" i="20"/>
  <c r="B526" i="20"/>
  <c r="B527" i="20"/>
  <c r="B528" i="20"/>
  <c r="B529" i="20"/>
  <c r="B530" i="20"/>
  <c r="B531" i="20"/>
  <c r="B532" i="20"/>
  <c r="B533" i="20"/>
  <c r="B534" i="20"/>
  <c r="B535" i="20"/>
  <c r="B536" i="20"/>
  <c r="B537" i="20"/>
  <c r="B538" i="20"/>
  <c r="B539" i="20"/>
  <c r="B540" i="20"/>
  <c r="B541" i="20"/>
  <c r="B542" i="20"/>
  <c r="B543" i="20"/>
  <c r="B544" i="20"/>
  <c r="B545" i="20"/>
  <c r="B546" i="20"/>
  <c r="B547" i="20"/>
  <c r="B548" i="20"/>
  <c r="B549" i="20"/>
  <c r="B550" i="20"/>
  <c r="B551" i="20"/>
  <c r="B552" i="20"/>
  <c r="B553" i="20"/>
  <c r="B554" i="20"/>
  <c r="B555" i="20"/>
  <c r="B556" i="20"/>
  <c r="B557" i="20"/>
  <c r="B558" i="20"/>
  <c r="B559" i="20"/>
  <c r="B560" i="20"/>
  <c r="B561" i="20"/>
  <c r="B562" i="20"/>
  <c r="B563" i="20"/>
  <c r="B564" i="20"/>
  <c r="B565" i="20"/>
  <c r="B566" i="20"/>
  <c r="B567" i="20"/>
  <c r="B568" i="20"/>
  <c r="B569" i="20"/>
  <c r="B570" i="20"/>
  <c r="B571" i="20"/>
  <c r="B572" i="20"/>
  <c r="B573" i="20"/>
  <c r="B574" i="20"/>
  <c r="B575" i="20"/>
  <c r="B576" i="20"/>
  <c r="B577" i="20"/>
  <c r="B578" i="20"/>
  <c r="B579" i="20"/>
  <c r="B580" i="20"/>
  <c r="B581" i="20"/>
  <c r="B582" i="20"/>
  <c r="B583" i="20"/>
  <c r="B584" i="20"/>
  <c r="B585" i="20"/>
  <c r="B586" i="20"/>
  <c r="B587" i="20"/>
  <c r="B588" i="20"/>
  <c r="B589" i="20"/>
  <c r="B590" i="20"/>
  <c r="B591" i="20"/>
  <c r="B592" i="20"/>
  <c r="B593" i="20"/>
  <c r="B594" i="20"/>
  <c r="B595" i="20"/>
  <c r="B596" i="20"/>
  <c r="B597" i="20"/>
  <c r="B598" i="20"/>
  <c r="B599" i="20"/>
  <c r="B600" i="20"/>
  <c r="B601" i="20"/>
  <c r="B602" i="20"/>
  <c r="B603" i="20"/>
  <c r="B604" i="20"/>
  <c r="B605" i="20"/>
  <c r="B606" i="20"/>
  <c r="B607" i="20"/>
  <c r="B608" i="20"/>
  <c r="B609" i="20"/>
  <c r="B610" i="20"/>
  <c r="B611" i="20"/>
  <c r="B612" i="20"/>
  <c r="B613" i="20"/>
  <c r="B614" i="20"/>
  <c r="B615" i="20"/>
  <c r="B616" i="20"/>
  <c r="B617" i="20"/>
  <c r="B618" i="20"/>
  <c r="B619" i="20"/>
  <c r="B620" i="20"/>
  <c r="B621" i="20"/>
  <c r="B622" i="20"/>
  <c r="B623" i="20"/>
  <c r="B624" i="20"/>
  <c r="B625" i="20"/>
  <c r="B626" i="20"/>
  <c r="B627" i="20"/>
  <c r="B628" i="20"/>
  <c r="B629" i="20"/>
  <c r="B630" i="20"/>
  <c r="B631" i="20"/>
  <c r="B632" i="20"/>
  <c r="B633" i="20"/>
  <c r="B634" i="20"/>
  <c r="B635" i="20"/>
  <c r="B636" i="20"/>
  <c r="B637" i="20"/>
  <c r="B638" i="20"/>
  <c r="B639" i="20"/>
  <c r="B640" i="20"/>
  <c r="B641" i="20"/>
  <c r="B642" i="20"/>
  <c r="B643" i="20"/>
  <c r="B644" i="20"/>
  <c r="B645" i="20"/>
  <c r="B646" i="20"/>
  <c r="B647" i="20"/>
  <c r="B648" i="20"/>
  <c r="B649" i="20"/>
  <c r="B650" i="20"/>
  <c r="B651" i="20"/>
  <c r="B652" i="20"/>
  <c r="B653" i="20"/>
  <c r="B654" i="20"/>
  <c r="B655" i="20"/>
  <c r="B656" i="20"/>
  <c r="B657" i="20"/>
  <c r="B658" i="20"/>
  <c r="B659" i="20"/>
  <c r="B660" i="20"/>
  <c r="B661" i="20"/>
  <c r="B662" i="20"/>
  <c r="B663" i="20"/>
  <c r="B664" i="20"/>
  <c r="B665" i="20"/>
  <c r="B666" i="20"/>
  <c r="B667" i="20"/>
  <c r="B668" i="20"/>
  <c r="B669" i="20"/>
  <c r="B670" i="20"/>
  <c r="B671" i="20"/>
  <c r="B672" i="20"/>
  <c r="B673" i="20"/>
  <c r="B674" i="20"/>
  <c r="B675" i="20"/>
  <c r="B676" i="20"/>
  <c r="B677" i="20"/>
  <c r="B678" i="20"/>
  <c r="B679" i="20"/>
  <c r="B680" i="20"/>
  <c r="B681" i="20"/>
  <c r="B682" i="20"/>
  <c r="B683" i="20"/>
  <c r="B684" i="20"/>
  <c r="B685" i="20"/>
  <c r="B686" i="20"/>
  <c r="B687" i="20"/>
  <c r="B688" i="20"/>
  <c r="B689" i="20"/>
  <c r="B690" i="20"/>
  <c r="B691" i="20"/>
  <c r="B692" i="20"/>
  <c r="B693" i="20"/>
  <c r="B694" i="20"/>
  <c r="B695" i="20"/>
  <c r="B696" i="20"/>
  <c r="B697" i="20"/>
  <c r="B698" i="20"/>
  <c r="B699" i="20"/>
  <c r="B700" i="20"/>
  <c r="B701" i="20"/>
  <c r="B702" i="20"/>
  <c r="B703" i="20"/>
  <c r="B704" i="20"/>
  <c r="B705" i="20"/>
  <c r="B706" i="20"/>
  <c r="B707" i="20"/>
  <c r="B708" i="20"/>
  <c r="B709" i="20"/>
  <c r="B710" i="20"/>
  <c r="B711" i="20"/>
  <c r="B712" i="20"/>
  <c r="B713" i="20"/>
  <c r="B714" i="20"/>
  <c r="B715" i="20"/>
  <c r="B716" i="20"/>
  <c r="B717" i="20"/>
  <c r="B718" i="20"/>
  <c r="B719" i="20"/>
  <c r="B720" i="20"/>
  <c r="B721" i="20"/>
  <c r="B722" i="20"/>
  <c r="B723" i="20"/>
  <c r="B724" i="20"/>
  <c r="B725" i="20"/>
  <c r="B726" i="20"/>
  <c r="B727" i="20"/>
  <c r="B728" i="20"/>
  <c r="B729" i="20"/>
  <c r="B730" i="20"/>
  <c r="B731" i="20"/>
  <c r="B732" i="20"/>
  <c r="B733" i="20"/>
  <c r="B734" i="20"/>
  <c r="B735" i="20"/>
  <c r="B736" i="20"/>
  <c r="B737" i="20"/>
  <c r="B738" i="20"/>
  <c r="B739" i="20"/>
  <c r="B740" i="20"/>
  <c r="B741" i="20"/>
  <c r="B742" i="20"/>
  <c r="B743" i="20"/>
  <c r="B744" i="20"/>
  <c r="B745" i="20"/>
  <c r="B746" i="20"/>
  <c r="B747" i="20"/>
  <c r="B748" i="20"/>
  <c r="B749" i="20"/>
  <c r="B750" i="20"/>
  <c r="B751" i="20"/>
  <c r="B752" i="20"/>
  <c r="B753" i="20"/>
  <c r="B754" i="20"/>
  <c r="B755" i="20"/>
  <c r="B756" i="20"/>
  <c r="B757" i="20"/>
  <c r="B758" i="20"/>
  <c r="B759" i="20"/>
  <c r="B760" i="20"/>
  <c r="B761" i="20"/>
  <c r="B762" i="20"/>
  <c r="B763" i="20"/>
  <c r="B764" i="20"/>
  <c r="B765" i="20"/>
  <c r="B766" i="20"/>
  <c r="B767" i="20"/>
  <c r="B768" i="20"/>
  <c r="B769" i="20"/>
  <c r="B770" i="20"/>
  <c r="B771" i="20"/>
  <c r="B772" i="20"/>
  <c r="B773" i="20"/>
  <c r="B774" i="20"/>
  <c r="B775" i="20"/>
  <c r="B776" i="20"/>
  <c r="B777" i="20"/>
  <c r="B778" i="20"/>
  <c r="B779" i="20"/>
  <c r="B780" i="20"/>
  <c r="B781" i="20"/>
  <c r="B782" i="20"/>
  <c r="B783" i="20"/>
  <c r="B784" i="20"/>
  <c r="B785" i="20"/>
  <c r="B786" i="20"/>
  <c r="B787" i="20"/>
  <c r="B788" i="20"/>
  <c r="B789" i="20"/>
  <c r="B790" i="20"/>
  <c r="B791" i="20"/>
  <c r="B792" i="20"/>
  <c r="B793" i="20"/>
  <c r="B794" i="20"/>
  <c r="B795" i="20"/>
  <c r="B796" i="20"/>
  <c r="B797" i="20"/>
  <c r="B798" i="20"/>
  <c r="B799" i="20"/>
  <c r="B800" i="20"/>
  <c r="B801" i="20"/>
  <c r="B802" i="20"/>
  <c r="B803" i="20"/>
  <c r="B804" i="20"/>
  <c r="B805" i="20"/>
  <c r="B806" i="20"/>
  <c r="B807" i="20"/>
  <c r="B808" i="20"/>
  <c r="B809" i="20"/>
  <c r="B810" i="20"/>
  <c r="B811" i="20"/>
  <c r="B812" i="20"/>
  <c r="B813" i="20"/>
  <c r="B814" i="20"/>
  <c r="B815" i="20"/>
  <c r="B816" i="20"/>
  <c r="B817" i="20"/>
  <c r="B818" i="20"/>
  <c r="B819" i="20"/>
  <c r="B820" i="20"/>
  <c r="B821" i="20"/>
  <c r="B822" i="20"/>
  <c r="B823" i="20"/>
  <c r="B824" i="20"/>
  <c r="B825" i="20"/>
  <c r="B826" i="20"/>
  <c r="B827" i="20"/>
  <c r="B828" i="20"/>
  <c r="B829" i="20"/>
  <c r="B830" i="20"/>
  <c r="B831" i="20"/>
  <c r="B832" i="20"/>
  <c r="B833" i="20"/>
  <c r="B834" i="20"/>
  <c r="B835" i="20"/>
  <c r="B836" i="20"/>
  <c r="B837" i="20"/>
  <c r="B838" i="20"/>
  <c r="B839" i="20"/>
  <c r="B840" i="20"/>
  <c r="B841" i="20"/>
  <c r="B842" i="20"/>
  <c r="B843" i="20"/>
  <c r="B844" i="20"/>
  <c r="B845" i="20"/>
  <c r="B846" i="20"/>
  <c r="B847" i="20"/>
  <c r="B848" i="20"/>
  <c r="B849" i="20"/>
  <c r="B850" i="20"/>
  <c r="B851" i="20"/>
  <c r="B852" i="20"/>
  <c r="B853" i="20"/>
  <c r="B854" i="20"/>
  <c r="B855" i="20"/>
  <c r="B856" i="20"/>
  <c r="B857" i="20"/>
  <c r="B858" i="20"/>
  <c r="B859" i="20"/>
  <c r="B860" i="20"/>
  <c r="B861" i="20"/>
  <c r="B862" i="20"/>
  <c r="B863" i="20"/>
  <c r="B864" i="20"/>
  <c r="B865" i="20"/>
  <c r="B866" i="20"/>
  <c r="B867" i="20"/>
  <c r="B868" i="20"/>
  <c r="B869" i="20"/>
  <c r="B870" i="20"/>
  <c r="B871" i="20"/>
  <c r="B872" i="20"/>
  <c r="B873" i="20"/>
  <c r="B874" i="20"/>
  <c r="B875" i="20"/>
  <c r="B876" i="20"/>
  <c r="B877" i="20"/>
  <c r="B878" i="20"/>
  <c r="B879" i="20"/>
  <c r="B880" i="20"/>
  <c r="B881" i="20"/>
  <c r="B882" i="20"/>
  <c r="B883" i="20"/>
  <c r="B884" i="20"/>
  <c r="B885" i="20"/>
  <c r="B886" i="20"/>
  <c r="B887" i="20"/>
  <c r="B888" i="20"/>
  <c r="B889" i="20"/>
  <c r="B890" i="20"/>
  <c r="B891" i="20"/>
  <c r="B892" i="20"/>
  <c r="B893" i="20"/>
  <c r="B894" i="20"/>
  <c r="B895" i="20"/>
  <c r="B896" i="20"/>
  <c r="B897" i="20"/>
  <c r="B898" i="20"/>
  <c r="B899" i="20"/>
  <c r="B900" i="20"/>
  <c r="B901" i="20"/>
  <c r="B902" i="20"/>
  <c r="B903" i="20"/>
  <c r="B904" i="20"/>
  <c r="B905" i="20"/>
  <c r="B906" i="20"/>
  <c r="B907" i="20"/>
  <c r="B908" i="20"/>
  <c r="B909" i="20"/>
  <c r="B910" i="20"/>
  <c r="B911" i="20"/>
  <c r="B912" i="20"/>
  <c r="B913" i="20"/>
  <c r="B914" i="20"/>
  <c r="B915" i="20"/>
  <c r="B916" i="20"/>
  <c r="B917" i="20"/>
  <c r="B918" i="20"/>
  <c r="B919" i="20"/>
  <c r="B920" i="20"/>
  <c r="B921" i="20"/>
  <c r="B922" i="20"/>
  <c r="B923" i="20"/>
  <c r="B924" i="20"/>
  <c r="B925" i="20"/>
  <c r="B926" i="20"/>
  <c r="B927" i="20"/>
  <c r="B928" i="20"/>
  <c r="B929" i="20"/>
  <c r="B930" i="20"/>
  <c r="B931" i="20"/>
  <c r="B932" i="20"/>
  <c r="B933" i="20"/>
  <c r="B934" i="20"/>
  <c r="B935" i="20"/>
  <c r="B936" i="20"/>
  <c r="B937" i="20"/>
  <c r="B938" i="20"/>
  <c r="B939" i="20"/>
  <c r="B940" i="20"/>
  <c r="B941" i="20"/>
  <c r="B942" i="20"/>
  <c r="B943" i="20"/>
  <c r="B944" i="20"/>
  <c r="B945" i="20"/>
  <c r="B946" i="20"/>
  <c r="B947" i="20"/>
  <c r="B948" i="20"/>
  <c r="B949" i="20"/>
  <c r="B950" i="20"/>
  <c r="B951" i="20"/>
  <c r="B952" i="20"/>
  <c r="B953" i="20"/>
  <c r="B954" i="20"/>
  <c r="B955" i="20"/>
  <c r="B956" i="20"/>
  <c r="B957" i="20"/>
  <c r="B958" i="20"/>
  <c r="B959" i="20"/>
  <c r="B960" i="20"/>
  <c r="B961" i="20"/>
  <c r="B962" i="20"/>
  <c r="B963" i="20"/>
  <c r="B964" i="20"/>
  <c r="B965" i="20"/>
  <c r="B966" i="20"/>
  <c r="B967" i="20"/>
  <c r="B968" i="20"/>
  <c r="B969" i="20"/>
  <c r="B970" i="20"/>
  <c r="B971" i="20"/>
  <c r="B972" i="20"/>
  <c r="B973" i="20"/>
  <c r="B974" i="20"/>
  <c r="B975" i="20"/>
  <c r="B976" i="20"/>
  <c r="B977" i="20"/>
  <c r="B978" i="20"/>
  <c r="B979" i="20"/>
  <c r="B980" i="20"/>
  <c r="B981" i="20"/>
  <c r="B982" i="20"/>
  <c r="B983" i="20"/>
  <c r="B984" i="20"/>
  <c r="B985" i="20"/>
  <c r="B986" i="20"/>
  <c r="B987" i="20"/>
  <c r="B988" i="20"/>
  <c r="B989" i="20"/>
  <c r="B990" i="20"/>
  <c r="B991" i="20"/>
  <c r="B992" i="20"/>
  <c r="B993" i="20"/>
  <c r="B994" i="20"/>
  <c r="B995" i="20"/>
  <c r="B996" i="20"/>
  <c r="B997" i="20"/>
  <c r="B998" i="20"/>
  <c r="B999" i="20"/>
  <c r="B1000" i="20"/>
  <c r="B1001" i="20"/>
  <c r="B1002" i="20"/>
  <c r="B1003" i="20"/>
  <c r="B1004" i="20"/>
  <c r="B1005" i="20"/>
  <c r="B1006" i="20"/>
  <c r="B1007" i="20"/>
  <c r="B1008" i="20"/>
  <c r="B1009" i="20"/>
  <c r="B1010" i="20"/>
  <c r="B1011" i="20"/>
  <c r="B1012" i="20"/>
  <c r="B1013" i="20"/>
  <c r="B1014" i="20"/>
  <c r="B1015" i="20"/>
  <c r="B1016" i="20"/>
  <c r="B1017" i="20"/>
  <c r="B1018" i="20"/>
  <c r="B1019" i="20"/>
  <c r="B1020" i="20"/>
  <c r="B1021" i="20"/>
  <c r="B1022" i="20"/>
  <c r="B1023" i="20"/>
  <c r="B1024" i="20"/>
  <c r="B1025" i="20"/>
  <c r="B1026" i="20"/>
  <c r="B1027" i="20"/>
  <c r="B1028" i="20"/>
  <c r="B1029" i="20"/>
  <c r="B1030" i="20"/>
  <c r="B1031" i="20"/>
  <c r="B1032" i="20"/>
  <c r="B1033" i="20"/>
  <c r="B1034" i="20"/>
  <c r="B1035" i="20"/>
  <c r="B1036" i="20"/>
  <c r="B1037" i="20"/>
  <c r="B1038" i="20"/>
  <c r="B1039" i="20"/>
  <c r="B1040" i="20"/>
  <c r="B1041" i="20"/>
  <c r="B1042" i="20"/>
  <c r="B1043" i="20"/>
  <c r="B1044" i="20"/>
  <c r="B1045" i="20"/>
  <c r="B1046" i="20"/>
  <c r="B1047" i="20"/>
  <c r="B1048" i="20"/>
  <c r="B1049" i="20"/>
  <c r="B1050" i="20"/>
  <c r="B1051" i="20"/>
  <c r="B1052" i="20"/>
  <c r="B1053" i="20"/>
  <c r="B1054" i="20"/>
  <c r="B1055" i="20"/>
  <c r="B1056" i="20"/>
  <c r="B1057" i="20"/>
  <c r="B1058" i="20"/>
  <c r="B1059" i="20"/>
  <c r="B1060" i="20"/>
  <c r="B1061" i="20"/>
  <c r="B1062" i="20"/>
  <c r="B1063" i="20"/>
  <c r="B1064" i="20"/>
  <c r="B1065" i="20"/>
  <c r="B1066" i="20"/>
  <c r="B1067" i="20"/>
  <c r="B1068" i="20"/>
  <c r="B1069" i="20"/>
  <c r="B1070" i="20"/>
  <c r="B1071" i="20"/>
  <c r="B1072" i="20"/>
  <c r="B1073" i="20"/>
  <c r="B1074" i="20"/>
  <c r="B1075" i="20"/>
  <c r="B1076" i="20"/>
  <c r="B1077" i="20"/>
  <c r="B1078" i="20"/>
  <c r="B1079" i="20"/>
  <c r="B1080" i="20"/>
  <c r="B1081" i="20"/>
  <c r="B1082" i="20"/>
  <c r="B1083" i="20"/>
  <c r="B1084" i="20"/>
  <c r="B1085" i="20"/>
  <c r="B1086" i="20"/>
  <c r="B1087" i="20"/>
  <c r="B1088" i="20"/>
  <c r="B1089" i="20"/>
  <c r="B1090" i="20"/>
  <c r="B1091" i="20"/>
  <c r="B1092" i="20"/>
  <c r="B1093" i="20"/>
  <c r="B1094" i="20"/>
  <c r="B1095" i="20"/>
  <c r="B1096" i="20"/>
  <c r="B1097" i="20"/>
  <c r="B1098" i="20"/>
  <c r="B1099" i="20"/>
  <c r="B1100" i="20"/>
  <c r="B1101" i="20"/>
  <c r="B1102" i="20"/>
  <c r="B1103" i="20"/>
  <c r="B1104" i="20"/>
  <c r="B1105" i="20"/>
  <c r="B1106" i="20"/>
  <c r="B1107" i="20"/>
  <c r="B1108" i="20"/>
  <c r="B1109" i="20"/>
  <c r="B1110" i="20"/>
  <c r="B1111" i="20"/>
  <c r="B1112" i="20"/>
  <c r="B1113" i="20"/>
  <c r="B1114" i="20"/>
  <c r="B1115" i="20"/>
  <c r="B1116" i="20"/>
  <c r="B1117" i="20"/>
  <c r="B1118" i="20"/>
  <c r="B1119" i="20"/>
  <c r="B1120" i="20"/>
  <c r="B1121" i="20"/>
  <c r="B1122" i="20"/>
  <c r="B1123" i="20"/>
  <c r="B1124" i="20"/>
  <c r="B1125" i="20"/>
  <c r="B1126" i="20"/>
  <c r="B1127" i="20"/>
  <c r="B1128" i="20"/>
  <c r="B1129" i="20"/>
  <c r="B1130" i="20"/>
  <c r="B1131" i="20"/>
  <c r="B1132" i="20"/>
  <c r="B1133" i="20"/>
  <c r="B1134" i="20"/>
  <c r="B1135" i="20"/>
  <c r="B1136" i="20"/>
  <c r="B1137" i="20"/>
  <c r="B1138" i="20"/>
  <c r="B1139" i="20"/>
  <c r="B1140" i="20"/>
  <c r="B1141" i="20"/>
  <c r="B1142" i="20"/>
  <c r="B1143" i="20"/>
  <c r="B1144" i="20"/>
  <c r="B1145" i="20"/>
  <c r="B1146" i="20"/>
  <c r="B1147" i="20"/>
  <c r="B1148" i="20"/>
  <c r="B1149" i="20"/>
  <c r="B1150" i="20"/>
  <c r="B1151" i="20"/>
  <c r="B1152" i="20"/>
  <c r="B1153" i="20"/>
  <c r="B1154" i="20"/>
  <c r="B1155" i="20"/>
  <c r="B1156" i="20"/>
  <c r="B1157" i="20"/>
  <c r="B1158" i="20"/>
  <c r="B1159" i="20"/>
  <c r="B1160" i="20"/>
  <c r="B1161" i="20"/>
  <c r="B1162" i="20"/>
  <c r="B1163" i="20"/>
  <c r="B1164" i="20"/>
  <c r="B1165" i="20"/>
  <c r="B1166" i="20"/>
  <c r="B1167" i="20"/>
  <c r="B1168" i="20"/>
  <c r="B1169" i="20"/>
  <c r="B1170" i="20"/>
  <c r="B1171" i="20"/>
  <c r="B1172" i="20"/>
  <c r="B1173" i="20"/>
  <c r="B1174" i="20"/>
  <c r="B1175" i="20"/>
  <c r="B1176" i="20"/>
  <c r="B1177" i="20"/>
  <c r="B1178" i="20"/>
  <c r="B1179" i="20"/>
  <c r="B1180" i="20"/>
  <c r="B1181" i="20"/>
  <c r="B1182" i="20"/>
  <c r="B1183" i="20"/>
  <c r="B1184" i="20"/>
  <c r="B1185" i="20"/>
  <c r="B1186" i="20"/>
  <c r="B1187" i="20"/>
  <c r="B1188" i="20"/>
  <c r="B1189" i="20"/>
  <c r="B1190" i="20"/>
  <c r="B1191" i="20"/>
  <c r="B1192" i="20"/>
  <c r="B1193" i="20"/>
  <c r="B1194" i="20"/>
  <c r="B1195" i="20"/>
  <c r="B1196" i="20"/>
  <c r="B1197" i="20"/>
  <c r="B1198" i="20"/>
  <c r="B1199" i="20"/>
  <c r="B1200" i="20"/>
  <c r="B1201" i="20"/>
  <c r="B1202" i="20"/>
  <c r="B1203" i="20"/>
  <c r="B1204" i="20"/>
  <c r="B1205" i="20"/>
  <c r="B1206" i="20"/>
  <c r="B1207" i="20"/>
  <c r="B1208" i="20"/>
  <c r="B1209" i="20"/>
  <c r="B1210" i="20"/>
  <c r="B1211" i="20"/>
  <c r="B1212" i="20"/>
  <c r="B1213" i="20"/>
  <c r="B1214" i="20"/>
  <c r="B1215" i="20"/>
  <c r="B1216" i="20"/>
  <c r="B1217" i="20"/>
  <c r="B1218" i="20"/>
  <c r="B1219" i="20"/>
  <c r="B1220" i="20"/>
  <c r="B1221" i="20"/>
  <c r="B1222" i="20"/>
  <c r="B1223" i="20"/>
  <c r="B1224" i="20"/>
  <c r="B1225" i="20"/>
  <c r="B1226" i="20"/>
  <c r="B1227" i="20"/>
  <c r="B1228" i="20"/>
  <c r="B1229" i="20"/>
  <c r="B1230" i="20"/>
  <c r="B1231" i="20"/>
  <c r="B1232" i="20"/>
  <c r="B1233" i="20"/>
  <c r="B1234" i="20"/>
  <c r="B1235" i="20"/>
  <c r="B1236" i="20"/>
  <c r="B1237" i="20"/>
  <c r="B1238" i="20"/>
  <c r="B1239" i="20"/>
  <c r="B1240" i="20"/>
  <c r="B1241" i="20"/>
  <c r="B1242" i="20"/>
  <c r="B1243" i="20"/>
  <c r="B1244" i="20"/>
  <c r="B1245" i="20"/>
  <c r="B1246" i="20"/>
  <c r="B1247" i="20"/>
  <c r="B1248" i="20"/>
  <c r="B1249" i="20"/>
  <c r="B1250" i="20"/>
  <c r="B1251" i="20"/>
  <c r="B1252" i="20"/>
  <c r="B1253" i="20"/>
  <c r="B1254" i="20"/>
  <c r="B1255" i="20"/>
  <c r="B1256" i="20"/>
  <c r="B1257" i="20"/>
  <c r="B1258" i="20"/>
  <c r="B1259" i="20"/>
  <c r="B1260" i="20"/>
  <c r="B1261" i="20"/>
  <c r="B1262" i="20"/>
  <c r="B1263" i="20"/>
  <c r="B1264" i="20"/>
  <c r="B1265" i="20"/>
  <c r="B1266" i="20"/>
  <c r="B1267" i="20"/>
  <c r="B1268" i="20"/>
  <c r="B1269" i="20"/>
  <c r="B1270" i="20"/>
  <c r="B1271" i="20"/>
  <c r="B1272" i="20"/>
  <c r="B1273" i="20"/>
  <c r="B1274" i="20"/>
  <c r="B1275" i="20"/>
  <c r="B1276" i="20"/>
  <c r="B1277" i="20"/>
  <c r="B1278" i="20"/>
  <c r="B1279" i="20"/>
  <c r="B1280" i="20"/>
  <c r="B1281" i="20"/>
  <c r="B1282" i="20"/>
  <c r="B1283" i="20"/>
  <c r="B1284" i="20"/>
  <c r="B1285" i="20"/>
  <c r="B1286" i="20"/>
  <c r="B1287" i="20"/>
  <c r="B1288" i="20"/>
  <c r="B1289" i="20"/>
  <c r="B1290" i="20"/>
  <c r="B1291" i="20"/>
  <c r="B1292" i="20"/>
  <c r="B1293" i="20"/>
  <c r="B1294" i="20"/>
  <c r="B1295" i="20"/>
  <c r="B1296" i="20"/>
  <c r="B1297" i="20"/>
  <c r="B1298" i="20"/>
  <c r="B1299" i="20"/>
  <c r="B1300" i="20"/>
  <c r="B1301" i="20"/>
  <c r="B1302" i="20"/>
  <c r="B1303" i="20"/>
  <c r="B1304" i="20"/>
  <c r="B1305" i="20"/>
  <c r="B1306" i="20"/>
  <c r="B1307" i="20"/>
  <c r="B1308" i="20"/>
  <c r="B1309" i="20"/>
  <c r="B1310" i="20"/>
  <c r="B1311" i="20"/>
  <c r="B1312" i="20"/>
  <c r="B1313" i="20"/>
  <c r="B1314" i="20"/>
  <c r="B1315" i="20"/>
  <c r="B1316" i="20"/>
  <c r="B1317" i="20"/>
  <c r="B1318" i="20"/>
  <c r="B1319" i="20"/>
  <c r="B1320" i="20"/>
  <c r="B1321" i="20"/>
  <c r="B1322" i="20"/>
  <c r="B1323" i="20"/>
  <c r="B1324" i="20"/>
  <c r="B1325" i="20"/>
  <c r="B1326" i="20"/>
  <c r="B1327" i="20"/>
  <c r="B1328" i="20"/>
  <c r="B1329" i="20"/>
  <c r="B1330" i="20"/>
  <c r="B1331" i="20"/>
  <c r="B1332" i="20"/>
  <c r="B1333" i="20"/>
  <c r="B1334" i="20"/>
  <c r="B1335" i="20"/>
  <c r="B1336" i="20"/>
  <c r="B1337" i="20"/>
  <c r="B1338" i="20"/>
  <c r="B1339" i="20"/>
  <c r="B1340" i="20"/>
  <c r="B1341" i="20"/>
  <c r="B1342" i="20"/>
  <c r="B1343" i="20"/>
  <c r="B1344" i="20"/>
  <c r="B1345" i="20"/>
  <c r="B1346" i="20"/>
  <c r="B1347" i="20"/>
  <c r="B1348" i="20"/>
  <c r="B1349" i="20"/>
  <c r="B1350" i="20"/>
  <c r="B1351" i="20"/>
  <c r="B1352" i="20"/>
  <c r="B1353" i="20"/>
  <c r="B1354" i="20"/>
  <c r="B1355" i="20"/>
  <c r="B1356" i="20"/>
  <c r="B1357" i="20"/>
  <c r="B1358" i="20"/>
  <c r="B1359" i="20"/>
  <c r="B1360" i="20"/>
  <c r="B1361" i="20"/>
  <c r="B1362" i="20"/>
  <c r="B1363" i="20"/>
  <c r="B1364" i="20"/>
  <c r="B1365" i="20"/>
  <c r="B1366" i="20"/>
  <c r="B1367" i="20"/>
  <c r="B1368" i="20"/>
  <c r="B1369" i="20"/>
  <c r="B1370" i="20"/>
  <c r="B1371" i="20"/>
  <c r="B1372" i="20"/>
  <c r="B1373" i="20"/>
  <c r="B1374" i="20"/>
  <c r="B1375" i="20"/>
  <c r="B1376" i="20"/>
  <c r="B1377" i="20"/>
  <c r="B1378" i="20"/>
  <c r="B1379" i="20"/>
  <c r="B1380" i="20"/>
  <c r="B1381" i="20"/>
  <c r="B1382" i="20"/>
  <c r="B1383" i="20"/>
  <c r="B1384" i="20"/>
  <c r="B1385" i="20"/>
  <c r="B1386" i="20"/>
  <c r="B1387" i="20"/>
  <c r="B1388" i="20"/>
  <c r="B1389" i="20"/>
  <c r="B1390" i="20"/>
  <c r="B1391" i="20"/>
  <c r="B1392" i="20"/>
  <c r="B1393" i="20"/>
  <c r="B1394" i="20"/>
  <c r="B1395" i="20"/>
  <c r="B1396" i="20"/>
  <c r="B1397" i="20"/>
  <c r="B1398" i="20"/>
  <c r="B1399" i="20"/>
  <c r="B1400" i="20"/>
  <c r="B1401" i="20"/>
  <c r="B1402" i="20"/>
  <c r="B1403" i="20"/>
  <c r="B1404" i="20"/>
  <c r="B1405" i="20"/>
  <c r="B1406" i="20"/>
  <c r="B1407" i="20"/>
  <c r="B1408" i="20"/>
  <c r="B1409" i="20"/>
  <c r="B1410" i="20"/>
  <c r="B1411" i="20"/>
  <c r="B1412" i="20"/>
  <c r="B1413" i="20"/>
  <c r="B1414" i="20"/>
  <c r="B1415" i="20"/>
  <c r="B1416" i="20"/>
  <c r="B1417" i="20"/>
  <c r="B1418" i="20"/>
  <c r="B1419" i="20"/>
  <c r="B1420" i="20"/>
  <c r="B1421" i="20"/>
  <c r="B1422" i="20"/>
  <c r="B1423" i="20"/>
  <c r="B1424" i="20"/>
  <c r="B1425" i="20"/>
  <c r="B1426" i="20"/>
  <c r="B1427" i="20"/>
  <c r="B1428" i="20"/>
  <c r="B1429" i="20"/>
  <c r="B1430" i="20"/>
  <c r="B1431" i="20"/>
  <c r="B1432" i="20"/>
  <c r="B1433" i="20"/>
  <c r="B1434" i="20"/>
  <c r="B1435" i="20"/>
  <c r="B1436" i="20"/>
  <c r="B1437" i="20"/>
  <c r="B1438" i="20"/>
  <c r="B1439" i="20"/>
  <c r="B1440" i="20"/>
  <c r="B1441" i="20"/>
  <c r="B1442" i="20"/>
  <c r="B1443" i="20"/>
  <c r="B1444" i="20"/>
  <c r="B1445" i="20"/>
  <c r="B1446" i="20"/>
  <c r="B1447" i="20"/>
  <c r="B1448" i="20"/>
  <c r="B1449" i="20"/>
  <c r="B1450" i="20"/>
  <c r="B1451" i="20"/>
  <c r="B1452" i="20"/>
  <c r="B1453" i="20"/>
  <c r="B1454" i="20"/>
  <c r="B1455" i="20"/>
  <c r="B1456" i="20"/>
  <c r="B1457" i="20"/>
  <c r="B1458" i="20"/>
  <c r="B1459" i="20"/>
  <c r="B1460" i="20"/>
  <c r="B1461" i="20"/>
  <c r="B1462" i="20"/>
  <c r="B1463" i="20"/>
  <c r="B1464" i="20"/>
  <c r="B1465" i="20"/>
  <c r="B1466" i="20"/>
  <c r="B1467" i="20"/>
  <c r="B1468" i="20"/>
  <c r="B1469" i="20"/>
  <c r="B1470" i="20"/>
  <c r="B1471" i="20"/>
  <c r="B1472" i="20"/>
  <c r="B1473" i="20"/>
  <c r="B1474" i="20"/>
  <c r="B1475" i="20"/>
  <c r="B1476" i="20"/>
  <c r="B1477" i="20"/>
  <c r="B1478" i="20"/>
  <c r="B1479" i="20"/>
  <c r="B1480" i="20"/>
  <c r="B1481" i="20"/>
  <c r="B1482" i="20"/>
  <c r="B1483" i="20"/>
  <c r="B1484" i="20"/>
  <c r="B1485" i="20"/>
  <c r="B1486" i="20"/>
  <c r="B1487" i="20"/>
  <c r="B1488" i="20"/>
  <c r="B1489" i="20"/>
  <c r="B1490" i="20"/>
  <c r="B1491" i="20"/>
  <c r="B1492" i="20"/>
  <c r="B1493" i="20"/>
  <c r="B1494" i="20"/>
  <c r="B1495" i="20"/>
  <c r="B1496" i="20"/>
  <c r="B1497" i="20"/>
  <c r="B1498" i="20"/>
  <c r="B1499" i="20"/>
  <c r="B1500" i="20"/>
  <c r="B1501" i="20"/>
  <c r="B1502" i="20"/>
  <c r="B1503" i="20"/>
  <c r="B1504" i="20"/>
  <c r="B1505" i="20"/>
  <c r="B1506" i="20"/>
  <c r="B1507" i="20"/>
  <c r="B1508" i="20"/>
  <c r="B1509" i="20"/>
  <c r="B1510" i="20"/>
  <c r="B1511" i="20"/>
  <c r="B1512" i="20"/>
  <c r="B1513" i="20"/>
  <c r="B1514" i="20"/>
  <c r="B1515" i="20"/>
  <c r="B1516" i="20"/>
  <c r="B1517" i="20"/>
  <c r="B1518" i="20"/>
  <c r="B1519" i="20"/>
  <c r="B1520" i="20"/>
  <c r="B1521" i="20"/>
  <c r="B1522" i="20"/>
  <c r="B1523" i="20"/>
  <c r="B1524" i="20"/>
  <c r="B1525" i="20"/>
  <c r="B1526" i="20"/>
  <c r="B1527" i="20"/>
  <c r="B1528" i="20"/>
  <c r="B1529" i="20"/>
  <c r="B1530" i="20"/>
  <c r="B1531" i="20"/>
  <c r="B1532" i="20"/>
  <c r="B1533" i="20"/>
  <c r="B1534" i="20"/>
  <c r="B1535" i="20"/>
  <c r="B1536" i="20"/>
  <c r="B1537" i="20"/>
  <c r="B1538" i="20"/>
  <c r="B1539" i="20"/>
  <c r="B1540" i="20"/>
  <c r="B1541" i="20"/>
  <c r="B1542" i="20"/>
  <c r="B1543" i="20"/>
  <c r="B1544" i="20"/>
  <c r="B1545" i="20"/>
  <c r="B1546" i="20"/>
  <c r="B1547" i="20"/>
  <c r="B1548" i="20"/>
  <c r="B1549" i="20"/>
  <c r="B1550" i="20"/>
  <c r="B1551" i="20"/>
  <c r="B1552" i="20"/>
  <c r="B1553" i="20"/>
  <c r="B1554" i="20"/>
  <c r="B1555" i="20"/>
  <c r="B1556" i="20"/>
  <c r="B1557" i="20"/>
  <c r="B1558" i="20"/>
  <c r="B1559" i="20"/>
  <c r="B1560" i="20"/>
  <c r="B1561" i="20"/>
  <c r="B1562" i="20"/>
  <c r="B1563" i="20"/>
  <c r="B1564" i="20"/>
  <c r="B1565" i="20"/>
  <c r="B1566" i="20"/>
  <c r="B1567" i="20"/>
  <c r="B1568" i="20"/>
  <c r="B1569" i="20"/>
  <c r="B1570" i="20"/>
  <c r="B1571" i="20"/>
  <c r="B1572" i="20"/>
  <c r="B1573" i="20"/>
  <c r="B1574" i="20"/>
  <c r="B1575" i="20"/>
  <c r="B1576" i="20"/>
  <c r="B1577" i="20"/>
  <c r="B1578" i="20"/>
  <c r="B1579" i="20"/>
  <c r="B1580" i="20"/>
  <c r="B1581" i="20"/>
  <c r="B1582" i="20"/>
  <c r="B1583" i="20"/>
  <c r="B1584" i="20"/>
  <c r="B1585" i="20"/>
  <c r="B1586" i="20"/>
  <c r="B1587" i="20"/>
  <c r="B1588" i="20"/>
  <c r="B1589" i="20"/>
  <c r="B1590" i="20"/>
  <c r="B1591" i="20"/>
  <c r="B1592" i="20"/>
  <c r="B1593" i="20"/>
  <c r="B1594" i="20"/>
  <c r="B1595" i="20"/>
  <c r="B1596" i="20"/>
  <c r="B1597" i="20"/>
  <c r="B1598" i="20"/>
  <c r="B1599" i="20"/>
  <c r="B1600" i="20"/>
  <c r="B1601" i="20"/>
  <c r="B1602" i="20"/>
  <c r="B1603" i="20"/>
  <c r="B1604" i="20"/>
  <c r="B1605" i="20"/>
  <c r="B1606" i="20"/>
  <c r="B1607" i="20"/>
  <c r="B1608" i="20"/>
  <c r="B1609" i="20"/>
  <c r="B1610" i="20"/>
  <c r="B1611" i="20"/>
  <c r="B1612" i="20"/>
  <c r="B1613" i="20"/>
  <c r="B1614" i="20"/>
  <c r="B1615" i="20"/>
  <c r="B1616" i="20"/>
  <c r="B1617" i="20"/>
  <c r="B1618" i="20"/>
  <c r="B1619" i="20"/>
  <c r="B1620" i="20"/>
  <c r="B1621" i="20"/>
  <c r="B1622" i="20"/>
  <c r="B1623" i="20"/>
  <c r="B1624" i="20"/>
  <c r="B1625" i="20"/>
  <c r="B1626" i="20"/>
  <c r="B1627" i="20"/>
  <c r="B1628" i="20"/>
  <c r="B1629" i="20"/>
  <c r="B1630" i="20"/>
  <c r="B1631" i="20"/>
  <c r="B1632" i="20"/>
  <c r="B1633" i="20"/>
  <c r="B1634" i="20"/>
  <c r="B1635" i="20"/>
  <c r="B1636" i="20"/>
  <c r="B1637" i="20"/>
  <c r="B1638" i="20"/>
  <c r="B1639" i="20"/>
  <c r="B1640" i="20"/>
  <c r="B1641" i="20"/>
  <c r="B1642" i="20"/>
  <c r="B1643" i="20"/>
  <c r="B1644" i="20"/>
  <c r="B1645" i="20"/>
  <c r="B1646" i="20"/>
  <c r="B1647" i="20"/>
  <c r="B1648" i="20"/>
  <c r="B1649" i="20"/>
  <c r="B1650" i="20"/>
  <c r="B1651" i="20"/>
  <c r="B1652" i="20"/>
  <c r="B1653" i="20"/>
  <c r="B1654" i="20"/>
  <c r="B1655" i="20"/>
  <c r="B1656" i="20"/>
  <c r="B1657" i="20"/>
  <c r="B1658" i="20"/>
  <c r="B1659" i="20"/>
  <c r="B1660" i="20"/>
  <c r="B1661" i="20"/>
  <c r="B1662" i="20"/>
  <c r="B1663" i="20"/>
  <c r="B1664" i="20"/>
  <c r="B1665" i="20"/>
  <c r="B1666" i="20"/>
  <c r="B1667" i="20"/>
  <c r="B1668" i="20"/>
  <c r="B1669" i="20"/>
  <c r="B1670" i="20"/>
  <c r="B1671" i="20"/>
  <c r="B1672" i="20"/>
  <c r="B1673" i="20"/>
  <c r="B1674" i="20"/>
  <c r="B1675" i="20"/>
  <c r="B1676" i="20"/>
  <c r="B1677" i="20"/>
  <c r="B1678" i="20"/>
  <c r="B1679" i="20"/>
  <c r="B1680" i="20"/>
  <c r="B1681" i="20"/>
  <c r="B1682" i="20"/>
  <c r="B1683" i="20"/>
  <c r="B1684" i="20"/>
  <c r="B1685" i="20"/>
  <c r="B1686" i="20"/>
  <c r="B1687" i="20"/>
  <c r="B1688" i="20"/>
  <c r="B1689" i="20"/>
  <c r="B1690" i="20"/>
  <c r="B1691" i="20"/>
  <c r="B1692" i="20"/>
  <c r="B1693" i="20"/>
  <c r="B1694" i="20"/>
  <c r="B1695" i="20"/>
  <c r="B1696" i="20"/>
  <c r="B1697" i="20"/>
  <c r="B1698" i="20"/>
  <c r="B1699" i="20"/>
  <c r="B1700" i="20"/>
  <c r="B1701" i="20"/>
  <c r="B1702" i="20"/>
  <c r="B1703" i="20"/>
  <c r="B1704" i="20"/>
  <c r="B1705" i="20"/>
  <c r="B1706" i="20"/>
  <c r="B1707" i="20"/>
  <c r="B1708" i="20"/>
  <c r="B1709" i="20"/>
  <c r="B1710" i="20"/>
  <c r="B1711" i="20"/>
  <c r="B1712" i="20"/>
  <c r="B1713" i="20"/>
  <c r="B1714" i="20"/>
  <c r="B1715" i="20"/>
  <c r="B1716" i="20"/>
  <c r="B1717" i="20"/>
  <c r="B1718" i="20"/>
  <c r="B1719" i="20"/>
  <c r="B1720" i="20"/>
  <c r="B1721" i="20"/>
  <c r="B1722" i="20"/>
  <c r="B1723" i="20"/>
  <c r="B1724" i="20"/>
  <c r="B1725" i="20"/>
  <c r="B1726" i="20"/>
  <c r="B1727" i="20"/>
  <c r="B1728" i="20"/>
  <c r="B1729" i="20"/>
  <c r="B1730" i="20"/>
  <c r="B1731" i="20"/>
  <c r="B1732" i="20"/>
  <c r="B1733" i="20"/>
  <c r="B1734" i="20"/>
  <c r="B1735" i="20"/>
  <c r="B1736" i="20"/>
  <c r="B1737" i="20"/>
  <c r="B1738" i="20"/>
  <c r="B1739" i="20"/>
  <c r="B1740" i="20"/>
  <c r="B1741" i="20"/>
  <c r="B1742" i="20"/>
  <c r="B1743" i="20"/>
  <c r="B1744" i="20"/>
  <c r="B1745" i="20"/>
  <c r="B1746" i="20"/>
  <c r="B1747" i="20"/>
  <c r="B1748" i="20"/>
  <c r="B1749" i="20"/>
  <c r="B1750" i="20"/>
  <c r="B1751" i="20"/>
  <c r="B1752" i="20"/>
  <c r="B1753" i="20"/>
  <c r="B1754" i="20"/>
  <c r="B1755" i="20"/>
  <c r="B1756" i="20"/>
  <c r="B1757" i="20"/>
  <c r="B1758" i="20"/>
  <c r="B1759" i="20"/>
  <c r="B1760" i="20"/>
  <c r="B1761" i="20"/>
  <c r="B1762" i="20"/>
  <c r="B1763" i="20"/>
  <c r="B1764" i="20"/>
  <c r="B1765" i="20"/>
  <c r="B1766" i="20"/>
  <c r="B1767" i="20"/>
  <c r="B1768" i="20"/>
  <c r="B1769" i="20"/>
  <c r="B1770" i="20"/>
  <c r="B1771" i="20"/>
  <c r="B1772" i="20"/>
  <c r="B1773" i="20"/>
  <c r="B1774" i="20"/>
  <c r="B1775" i="20"/>
  <c r="B1776" i="20"/>
  <c r="B1777" i="20"/>
  <c r="B1778" i="20"/>
  <c r="B1779" i="20"/>
  <c r="B1780" i="20"/>
  <c r="B1781" i="20"/>
  <c r="B1782" i="20"/>
  <c r="B1783" i="20"/>
  <c r="B1784" i="20"/>
  <c r="B1785" i="20"/>
  <c r="B1786" i="20"/>
  <c r="B1787" i="20"/>
  <c r="B1788" i="20"/>
  <c r="B1789" i="20"/>
  <c r="B1790" i="20"/>
  <c r="B1791" i="20"/>
  <c r="B1792" i="20"/>
  <c r="B1793" i="20"/>
  <c r="B1794" i="20"/>
  <c r="B1795" i="20"/>
  <c r="B1796" i="20"/>
  <c r="B1797" i="20"/>
  <c r="B1798" i="20"/>
  <c r="B1799" i="20"/>
  <c r="B1800" i="20"/>
  <c r="B1801" i="20"/>
  <c r="B1802" i="20"/>
  <c r="B1803" i="20"/>
  <c r="B1804" i="20"/>
  <c r="B1805" i="20"/>
  <c r="B1806" i="20"/>
  <c r="B1807" i="20"/>
  <c r="B1808" i="20"/>
  <c r="B1809" i="20"/>
  <c r="B1810" i="20"/>
  <c r="B1811" i="20"/>
  <c r="B1812" i="20"/>
  <c r="B1813" i="20"/>
  <c r="B1814" i="20"/>
  <c r="B1815" i="20"/>
  <c r="B1816" i="20"/>
  <c r="B1817" i="20"/>
  <c r="B1818" i="20"/>
  <c r="B1819" i="20"/>
  <c r="B1820" i="20"/>
  <c r="B1821" i="20"/>
  <c r="B1822" i="20"/>
  <c r="B1823" i="20"/>
  <c r="B1824" i="20"/>
  <c r="B1825" i="20"/>
  <c r="B1826" i="20"/>
  <c r="B1827" i="20"/>
  <c r="B1828" i="20"/>
  <c r="B1829" i="20"/>
  <c r="B1830" i="20"/>
  <c r="B1831" i="20"/>
  <c r="B1832" i="20"/>
  <c r="B1833" i="20"/>
  <c r="B1834" i="20"/>
  <c r="B1835" i="20"/>
  <c r="B1836" i="20"/>
  <c r="B1837" i="20"/>
  <c r="B1838" i="20"/>
  <c r="B1839" i="20"/>
  <c r="B1840" i="20"/>
  <c r="B1841" i="20"/>
  <c r="B1842" i="20"/>
  <c r="B1843" i="20"/>
  <c r="B1844" i="20"/>
  <c r="B1845" i="20"/>
  <c r="B1846" i="20"/>
  <c r="B1847" i="20"/>
  <c r="B1848" i="20"/>
  <c r="B1849" i="20"/>
  <c r="B1850" i="20"/>
  <c r="B1851" i="20"/>
  <c r="B1852" i="20"/>
  <c r="B1853" i="20"/>
  <c r="B1854" i="20"/>
  <c r="B1855" i="20"/>
  <c r="B1856" i="20"/>
  <c r="B1857" i="20"/>
  <c r="B1858" i="20"/>
  <c r="B1859" i="20"/>
  <c r="B1860" i="20"/>
  <c r="B1861" i="20"/>
  <c r="B1862" i="20"/>
  <c r="B1863" i="20"/>
  <c r="B1864" i="20"/>
  <c r="B1865" i="20"/>
  <c r="B1866" i="20"/>
  <c r="B1867" i="20"/>
  <c r="B1868" i="20"/>
  <c r="B1869" i="20"/>
  <c r="B1870" i="20"/>
  <c r="B1871" i="20"/>
  <c r="B1872" i="20"/>
  <c r="B1873" i="20"/>
  <c r="B1874" i="20"/>
  <c r="B1875" i="20"/>
  <c r="B1876" i="20"/>
  <c r="B1877" i="20"/>
  <c r="B1878" i="20"/>
  <c r="B1879" i="20"/>
  <c r="B1880" i="20"/>
  <c r="B1881" i="20"/>
  <c r="B1882" i="20"/>
  <c r="B1883" i="20"/>
  <c r="B1884" i="20"/>
  <c r="B1885" i="20"/>
  <c r="B1886" i="20"/>
  <c r="B1887" i="20"/>
  <c r="B1888" i="20"/>
  <c r="B1889" i="20"/>
  <c r="B1890" i="20"/>
  <c r="B1891" i="20"/>
  <c r="B1892" i="20"/>
  <c r="B1893" i="20"/>
  <c r="B1894" i="20"/>
  <c r="B1895" i="20"/>
  <c r="B1896" i="20"/>
  <c r="B1897" i="20"/>
  <c r="B1898" i="20"/>
  <c r="B1899" i="20"/>
  <c r="B1900" i="20"/>
  <c r="B1901" i="20"/>
  <c r="B1902" i="20"/>
  <c r="B1903" i="20"/>
  <c r="B1904" i="20"/>
  <c r="B1905" i="20"/>
  <c r="B1906" i="20"/>
  <c r="B1907" i="20"/>
  <c r="B1908" i="20"/>
  <c r="B1909" i="20"/>
  <c r="B1910" i="20"/>
  <c r="B1911" i="20"/>
  <c r="B1912" i="20"/>
  <c r="B1913" i="20"/>
  <c r="B1914" i="20"/>
  <c r="B1915" i="20"/>
  <c r="B1916" i="20"/>
  <c r="B1917" i="20"/>
  <c r="B1918" i="20"/>
  <c r="B1919" i="20"/>
  <c r="B1920" i="20"/>
  <c r="B1921" i="20"/>
  <c r="B1922" i="20"/>
  <c r="B1923" i="20"/>
  <c r="B1924" i="20"/>
  <c r="B1925" i="20"/>
  <c r="B1926" i="20"/>
  <c r="B1927" i="20"/>
  <c r="B1928" i="20"/>
  <c r="B1929" i="20"/>
  <c r="B1930" i="20"/>
  <c r="B1931" i="20"/>
  <c r="B1932" i="20"/>
  <c r="B1933" i="20"/>
  <c r="B1934" i="20"/>
  <c r="B1935" i="20"/>
  <c r="B1936" i="20"/>
  <c r="B1937" i="20"/>
  <c r="B1938" i="20"/>
  <c r="B1939" i="20"/>
  <c r="B1940" i="20"/>
  <c r="B1941" i="20"/>
  <c r="B1942" i="20"/>
  <c r="B1943" i="20"/>
  <c r="B1944" i="20"/>
  <c r="B1945" i="20"/>
  <c r="B1946" i="20"/>
  <c r="B1947" i="20"/>
  <c r="B1948" i="20"/>
  <c r="B1949" i="20"/>
  <c r="B1950" i="20"/>
  <c r="B1951" i="20"/>
  <c r="B1952" i="20"/>
  <c r="B1953" i="20"/>
  <c r="B1954" i="20"/>
  <c r="B1955" i="20"/>
  <c r="B1956" i="20"/>
  <c r="B1957" i="20"/>
  <c r="B1958" i="20"/>
  <c r="B1959" i="20"/>
  <c r="B1960" i="20"/>
  <c r="B1961" i="20"/>
  <c r="B1962" i="20"/>
  <c r="B1963" i="20"/>
  <c r="B1964" i="20"/>
  <c r="B1965" i="20"/>
  <c r="B1966" i="20"/>
  <c r="B1967" i="20"/>
  <c r="B1968" i="20"/>
  <c r="B1969" i="20"/>
  <c r="B1970" i="20"/>
  <c r="B1971" i="20"/>
  <c r="B1972" i="20"/>
  <c r="B1973" i="20"/>
  <c r="B1974" i="20"/>
  <c r="B1975" i="20"/>
  <c r="B1976" i="20"/>
  <c r="B1977" i="20"/>
  <c r="B1978" i="20"/>
  <c r="B1979" i="20"/>
  <c r="B1980" i="20"/>
  <c r="B1981" i="20"/>
  <c r="B1982" i="20"/>
  <c r="B1983" i="20"/>
  <c r="B1984" i="20"/>
  <c r="B1985" i="20"/>
  <c r="B1986" i="20"/>
  <c r="B1987" i="20"/>
  <c r="B1988" i="20"/>
  <c r="B1989" i="20"/>
  <c r="B1990" i="20"/>
  <c r="B1991" i="20"/>
  <c r="B1992" i="20"/>
  <c r="B1993" i="20"/>
  <c r="B1994" i="20"/>
  <c r="B1995" i="20"/>
  <c r="B1996" i="20"/>
  <c r="B1997" i="20"/>
  <c r="B1998" i="20"/>
  <c r="B1999" i="20"/>
  <c r="B2000" i="20"/>
  <c r="B2001" i="20"/>
  <c r="B2002" i="20"/>
  <c r="B2003" i="20"/>
  <c r="B2004" i="20"/>
  <c r="B2005" i="20"/>
  <c r="B2006" i="20"/>
  <c r="B2007" i="20"/>
  <c r="B2008" i="20"/>
  <c r="B2009" i="20"/>
  <c r="B2010" i="20"/>
  <c r="B2011" i="20"/>
  <c r="B2012" i="20"/>
  <c r="B2013" i="20"/>
  <c r="B2014" i="20"/>
  <c r="B2015" i="20"/>
  <c r="B2016" i="20"/>
  <c r="B2017" i="20"/>
  <c r="B2018" i="20"/>
  <c r="B2019" i="20"/>
  <c r="B2020" i="20"/>
  <c r="B2021" i="20"/>
  <c r="B2022" i="20"/>
  <c r="B2023" i="20"/>
  <c r="B2024" i="20"/>
  <c r="B2025" i="20"/>
  <c r="B2026" i="20"/>
  <c r="B2027" i="20"/>
  <c r="B2028" i="20"/>
  <c r="B2029" i="20"/>
  <c r="B2030" i="20"/>
  <c r="B2031" i="20"/>
  <c r="B2032" i="20"/>
  <c r="B2033" i="20"/>
  <c r="B2034" i="20"/>
  <c r="B2035" i="20"/>
  <c r="B2036" i="20"/>
  <c r="B2037" i="20"/>
  <c r="B2038" i="20"/>
  <c r="B2039" i="20"/>
  <c r="B2040" i="20"/>
  <c r="B2041" i="20"/>
  <c r="B2042" i="20"/>
  <c r="B2043" i="20"/>
  <c r="B2044" i="20"/>
  <c r="B2045" i="20"/>
  <c r="B2046" i="20"/>
  <c r="B2047" i="20"/>
  <c r="B2048" i="20"/>
  <c r="B2049" i="20"/>
  <c r="B2050" i="20"/>
  <c r="B2051" i="20"/>
  <c r="B2052" i="20"/>
  <c r="B2053" i="20"/>
  <c r="B2054" i="20"/>
  <c r="B2055" i="20"/>
  <c r="B2056" i="20"/>
  <c r="B2057" i="20"/>
  <c r="B2058" i="20"/>
  <c r="B2059" i="20"/>
  <c r="B2060" i="20"/>
  <c r="B2061" i="20"/>
  <c r="B2062" i="20"/>
  <c r="B2063" i="20"/>
  <c r="B2064" i="20"/>
  <c r="B2065" i="20"/>
  <c r="B2066" i="20"/>
  <c r="B2067" i="20"/>
  <c r="B2068" i="20"/>
  <c r="B2069" i="20"/>
  <c r="B2070" i="20"/>
  <c r="B2071" i="20"/>
  <c r="B2072" i="20"/>
  <c r="B2073" i="20"/>
  <c r="B2074" i="20"/>
  <c r="B2075" i="20"/>
  <c r="B2076" i="20"/>
  <c r="B2077" i="20"/>
  <c r="B2078" i="20"/>
  <c r="B2079" i="20"/>
  <c r="B2080" i="20"/>
  <c r="B2081" i="20"/>
  <c r="B2082" i="20"/>
  <c r="B2083" i="20"/>
  <c r="B2084" i="20"/>
  <c r="B2085" i="20"/>
  <c r="B2086" i="20"/>
  <c r="B2087" i="20"/>
  <c r="B2088" i="20"/>
  <c r="B2089" i="20"/>
  <c r="B2090" i="20"/>
  <c r="B2091" i="20"/>
  <c r="B2092" i="20"/>
  <c r="B2093" i="20"/>
  <c r="B2094" i="20"/>
  <c r="B2095" i="20"/>
  <c r="B2096" i="20"/>
  <c r="B2097" i="20"/>
  <c r="B2098" i="20"/>
  <c r="B2099" i="20"/>
  <c r="B2100" i="20"/>
  <c r="B2101" i="20"/>
  <c r="B2102" i="20"/>
  <c r="B2103" i="20"/>
  <c r="B2104" i="20"/>
  <c r="B2105" i="20"/>
  <c r="B2106" i="20"/>
  <c r="B2107" i="20"/>
  <c r="B2108" i="20"/>
  <c r="B2109" i="20"/>
  <c r="B2110" i="20"/>
  <c r="B2111" i="20"/>
  <c r="B2112" i="20"/>
  <c r="B2113" i="20"/>
  <c r="B2114" i="20"/>
  <c r="B2115" i="20"/>
  <c r="B2116" i="20"/>
  <c r="B2117" i="20"/>
  <c r="B2118" i="20"/>
  <c r="B2119" i="20"/>
  <c r="B2120" i="20"/>
  <c r="B2121" i="20"/>
  <c r="B2122" i="20"/>
  <c r="B2123" i="20"/>
  <c r="B2124" i="20"/>
  <c r="B2125" i="20"/>
  <c r="B2126" i="20"/>
  <c r="B2127" i="20"/>
  <c r="B2128" i="20"/>
  <c r="B2129" i="20"/>
  <c r="B2130" i="20"/>
  <c r="B2131" i="20"/>
  <c r="B2132" i="20"/>
  <c r="B2133" i="20"/>
  <c r="B2134" i="20"/>
  <c r="B2135" i="20"/>
  <c r="B2136" i="20"/>
  <c r="B2137" i="20"/>
  <c r="B2138" i="20"/>
  <c r="B2139" i="20"/>
  <c r="B2140" i="20"/>
  <c r="B2141" i="20"/>
  <c r="B2142" i="20"/>
  <c r="B2143" i="20"/>
  <c r="B2144" i="20"/>
  <c r="B2145" i="20"/>
  <c r="B2146" i="20"/>
  <c r="B2147" i="20"/>
  <c r="B2148" i="20"/>
  <c r="B2149" i="20"/>
  <c r="B2150" i="20"/>
  <c r="B2151" i="20"/>
  <c r="B2152" i="20"/>
  <c r="B2153" i="20"/>
  <c r="B2154" i="20"/>
  <c r="B2155" i="20"/>
  <c r="B2156" i="20"/>
  <c r="B2157" i="20"/>
  <c r="B2158" i="20"/>
  <c r="B2159" i="20"/>
  <c r="B2160" i="20"/>
  <c r="B2161" i="20"/>
  <c r="B2162" i="20"/>
  <c r="B2163" i="20"/>
  <c r="B2164" i="20"/>
  <c r="B2165" i="20"/>
  <c r="B2166" i="20"/>
  <c r="B2167" i="20"/>
  <c r="B2168" i="20"/>
  <c r="B2169" i="20"/>
  <c r="B2170" i="20"/>
  <c r="B2171" i="20"/>
  <c r="B2172" i="20"/>
  <c r="B2173" i="20"/>
  <c r="B2174" i="20"/>
  <c r="B2175" i="20"/>
  <c r="B2176" i="20"/>
  <c r="B2177" i="20"/>
  <c r="B2178" i="20"/>
  <c r="B2179" i="20"/>
  <c r="B2180" i="20"/>
  <c r="B2181" i="20"/>
  <c r="B2182" i="20"/>
  <c r="B2183" i="20"/>
  <c r="B2184" i="20"/>
  <c r="B2185" i="20"/>
  <c r="B2186" i="20"/>
  <c r="B2187" i="20"/>
  <c r="B2188" i="20"/>
  <c r="B2189" i="20"/>
  <c r="B2190" i="20"/>
  <c r="B2191" i="20"/>
  <c r="B2192" i="20"/>
  <c r="B2193" i="20"/>
  <c r="B2194" i="20"/>
  <c r="B2195" i="20"/>
  <c r="B2196" i="20"/>
  <c r="B2197" i="20"/>
  <c r="B2198" i="20"/>
  <c r="B2199" i="20"/>
  <c r="B2200" i="20"/>
  <c r="B2201" i="20"/>
  <c r="B2202" i="20"/>
  <c r="B2203" i="20"/>
  <c r="B2204" i="20"/>
  <c r="B2205" i="20"/>
  <c r="B2206" i="20"/>
  <c r="B2207" i="20"/>
  <c r="B2208" i="20"/>
  <c r="B2209" i="20"/>
  <c r="B2210" i="20"/>
  <c r="B2211" i="20"/>
  <c r="B2212" i="20"/>
  <c r="B2213" i="20"/>
  <c r="B2214" i="20"/>
  <c r="B2215" i="20"/>
  <c r="B2216" i="20"/>
  <c r="B2217" i="20"/>
  <c r="B2218" i="20"/>
  <c r="B2219" i="20"/>
  <c r="B2220" i="20"/>
  <c r="B2221" i="20"/>
  <c r="B2222" i="20"/>
  <c r="B2223" i="20"/>
  <c r="B2224" i="20"/>
  <c r="B2225" i="20"/>
  <c r="B2226" i="20"/>
  <c r="B2227" i="20"/>
  <c r="B2228" i="20"/>
  <c r="B2229" i="20"/>
  <c r="B2230" i="20"/>
  <c r="B2231" i="20"/>
  <c r="B2232" i="20"/>
  <c r="B2233" i="20"/>
  <c r="B2234" i="20"/>
  <c r="B2235" i="20"/>
  <c r="B2236" i="20"/>
  <c r="B2237" i="20"/>
  <c r="B2238" i="20"/>
  <c r="B2239" i="20"/>
  <c r="B2240" i="20"/>
  <c r="B2241" i="20"/>
  <c r="B2242" i="20"/>
  <c r="B2243" i="20"/>
  <c r="B2244" i="20"/>
  <c r="B2245" i="20"/>
  <c r="B2246" i="20"/>
  <c r="B2247" i="20"/>
  <c r="B2248" i="20"/>
  <c r="B2249" i="20"/>
  <c r="B2250" i="20"/>
  <c r="B2251" i="20"/>
  <c r="B2252" i="20"/>
  <c r="B2253" i="20"/>
  <c r="B2254" i="20"/>
  <c r="B2255" i="20"/>
  <c r="B2256" i="20"/>
  <c r="B2257" i="20"/>
  <c r="B2258" i="20"/>
  <c r="B2259" i="20"/>
  <c r="B2260" i="20"/>
  <c r="B2261" i="20"/>
  <c r="B2262" i="20"/>
  <c r="B2263" i="20"/>
  <c r="B2264" i="20"/>
  <c r="B2265" i="20"/>
  <c r="B2266" i="20"/>
  <c r="B2267" i="20"/>
  <c r="B2268" i="20"/>
  <c r="B2269" i="20"/>
  <c r="B2270" i="20"/>
  <c r="B2271" i="20"/>
  <c r="B2272" i="20"/>
  <c r="B2273" i="20"/>
  <c r="B2274" i="20"/>
  <c r="B2275" i="20"/>
  <c r="B2276" i="20"/>
  <c r="B2277" i="20"/>
  <c r="B2278" i="20"/>
  <c r="B2279" i="20"/>
  <c r="B2280" i="20"/>
  <c r="B2281" i="20"/>
  <c r="B2282" i="20"/>
  <c r="B2283" i="20"/>
  <c r="B2284" i="20"/>
  <c r="B2285" i="20"/>
  <c r="B2286" i="20"/>
  <c r="B2287" i="20"/>
  <c r="B2288" i="20"/>
  <c r="B2289" i="20"/>
  <c r="B2290" i="20"/>
  <c r="B2291" i="20"/>
  <c r="B2292" i="20"/>
  <c r="B2293" i="20"/>
  <c r="B2294" i="20"/>
  <c r="B2295" i="20"/>
  <c r="B2296" i="20"/>
  <c r="B2297" i="20"/>
  <c r="B2298" i="20"/>
  <c r="B2299" i="20"/>
  <c r="B2300" i="20"/>
  <c r="B2301" i="20"/>
  <c r="B2302" i="20"/>
  <c r="B2303" i="20"/>
  <c r="B2304" i="20"/>
  <c r="B2305" i="20"/>
  <c r="B2306" i="20"/>
  <c r="B2307" i="20"/>
  <c r="B2308" i="20"/>
  <c r="B2309" i="20"/>
  <c r="B2310" i="20"/>
  <c r="B2311" i="20"/>
  <c r="B2312" i="20"/>
  <c r="B2313" i="20"/>
  <c r="B2314" i="20"/>
  <c r="B2315" i="20"/>
  <c r="B2316" i="20"/>
  <c r="B2317" i="20"/>
  <c r="B2318" i="20"/>
  <c r="B2319" i="20"/>
  <c r="B2320" i="20"/>
  <c r="B2321" i="20"/>
  <c r="B2322" i="20"/>
  <c r="B2323" i="20"/>
  <c r="B2324" i="20"/>
  <c r="B2325" i="20"/>
  <c r="B2326" i="20"/>
  <c r="B2327" i="20"/>
  <c r="B2328" i="20"/>
  <c r="B2329" i="20"/>
  <c r="B2330" i="20"/>
  <c r="B2331" i="20"/>
  <c r="B2332" i="20"/>
  <c r="B2333" i="20"/>
  <c r="B2334" i="20"/>
  <c r="B2335" i="20"/>
  <c r="B2336" i="20"/>
  <c r="B2337" i="20"/>
  <c r="B2338" i="20"/>
  <c r="B2339" i="20"/>
  <c r="B2340" i="20"/>
  <c r="B2341" i="20"/>
  <c r="B2342" i="20"/>
  <c r="B2343" i="20"/>
  <c r="B2344" i="20"/>
  <c r="B2345" i="20"/>
  <c r="B2346" i="20"/>
  <c r="B2" i="20"/>
  <c r="C2" i="20"/>
  <c r="C3" i="20"/>
  <c r="O3" i="20" s="1" a="1"/>
  <c r="O3" i="20" s="1"/>
  <c r="C4" i="20"/>
  <c r="M4" i="20" s="1" a="1"/>
  <c r="M4" i="20" s="1"/>
  <c r="C5" i="20"/>
  <c r="C6" i="20"/>
  <c r="C7" i="20"/>
  <c r="O7" i="20" s="1" a="1"/>
  <c r="O7" i="20" s="1"/>
  <c r="C8" i="20"/>
  <c r="C9" i="20"/>
  <c r="O9" i="20" s="1" a="1"/>
  <c r="O9" i="20" s="1"/>
  <c r="C10" i="20"/>
  <c r="O10" i="20" s="1" a="1"/>
  <c r="O10" i="20" s="1"/>
  <c r="C11" i="20"/>
  <c r="O11" i="20" s="1" a="1"/>
  <c r="O11" i="20" s="1"/>
  <c r="C12" i="20"/>
  <c r="M12" i="20" s="1" a="1"/>
  <c r="M12" i="20" s="1"/>
  <c r="C13" i="20"/>
  <c r="C14" i="20"/>
  <c r="C15" i="20"/>
  <c r="C16" i="20"/>
  <c r="C17" i="20"/>
  <c r="C18" i="20"/>
  <c r="N18" i="20" s="1" a="1"/>
  <c r="N18" i="20" s="1"/>
  <c r="C19" i="20"/>
  <c r="C20" i="20"/>
  <c r="C21" i="20"/>
  <c r="C22" i="20"/>
  <c r="M22" i="20" s="1" a="1"/>
  <c r="M22" i="20" s="1"/>
  <c r="C23" i="20"/>
  <c r="N23" i="20" s="1" a="1"/>
  <c r="N23" i="20" s="1"/>
  <c r="C24" i="20"/>
  <c r="Q24" i="20" s="1" a="1"/>
  <c r="Q24" i="20" s="1"/>
  <c r="C25" i="20"/>
  <c r="C26" i="20"/>
  <c r="C27" i="20"/>
  <c r="O27" i="20" s="1" a="1"/>
  <c r="O27" i="20" s="1"/>
  <c r="C28" i="20"/>
  <c r="C29" i="20"/>
  <c r="N29" i="20" s="1" a="1"/>
  <c r="N29" i="20" s="1"/>
  <c r="C30" i="20"/>
  <c r="C31" i="20"/>
  <c r="O31" i="20" s="1" a="1"/>
  <c r="O31" i="20" s="1"/>
  <c r="C32" i="20"/>
  <c r="C33" i="20"/>
  <c r="Q33" i="20" s="1" a="1"/>
  <c r="Q33" i="20" s="1"/>
  <c r="C34" i="20"/>
  <c r="O34" i="20" s="1" a="1"/>
  <c r="O34" i="20" s="1"/>
  <c r="C35" i="20"/>
  <c r="C36" i="20"/>
  <c r="C37" i="20"/>
  <c r="O37" i="20" s="1" a="1"/>
  <c r="O37" i="20" s="1"/>
  <c r="C38" i="20"/>
  <c r="N38" i="20" s="1" a="1"/>
  <c r="N38" i="20" s="1"/>
  <c r="C39" i="20"/>
  <c r="N39" i="20" s="1" a="1"/>
  <c r="N39" i="20" s="1"/>
  <c r="C40" i="20"/>
  <c r="M40" i="20" s="1" a="1"/>
  <c r="M40" i="20" s="1"/>
  <c r="C41" i="20"/>
  <c r="Q41" i="20" s="1" a="1"/>
  <c r="Q41" i="20" s="1"/>
  <c r="C42" i="20"/>
  <c r="Q42" i="20" s="1" a="1"/>
  <c r="Q42" i="20" s="1"/>
  <c r="O42" i="20" a="1"/>
  <c r="O42" i="20" s="1"/>
  <c r="C43" i="20"/>
  <c r="C44" i="20"/>
  <c r="C45" i="20"/>
  <c r="C46" i="20"/>
  <c r="C47" i="20"/>
  <c r="C48" i="20"/>
  <c r="C49" i="20"/>
  <c r="C50" i="20"/>
  <c r="C51" i="20"/>
  <c r="C52" i="20"/>
  <c r="N52" i="20" s="1" a="1"/>
  <c r="N52" i="20" s="1"/>
  <c r="C53" i="20"/>
  <c r="C54" i="20"/>
  <c r="C55" i="20"/>
  <c r="M55" i="20" s="1" a="1"/>
  <c r="M55" i="20" s="1"/>
  <c r="C56" i="20"/>
  <c r="C57" i="20"/>
  <c r="C58" i="20"/>
  <c r="N58" i="20" s="1" a="1"/>
  <c r="N58" i="20" s="1"/>
  <c r="C59" i="20"/>
  <c r="C60" i="20"/>
  <c r="C61" i="20"/>
  <c r="C62" i="20"/>
  <c r="O62" i="20" s="1" a="1"/>
  <c r="O62" i="20" s="1"/>
  <c r="C63" i="20"/>
  <c r="C64" i="20"/>
  <c r="O64" i="20" s="1" a="1"/>
  <c r="O64" i="20" s="1"/>
  <c r="C65" i="20"/>
  <c r="O65" i="20" s="1" a="1"/>
  <c r="O65" i="20" s="1"/>
  <c r="C66" i="20"/>
  <c r="Q66" i="20" s="1" a="1"/>
  <c r="Q66" i="20" s="1"/>
  <c r="C67" i="20"/>
  <c r="N67" i="20" s="1" a="1"/>
  <c r="N67" i="20" s="1"/>
  <c r="C68" i="20"/>
  <c r="C69" i="20"/>
  <c r="C70" i="20"/>
  <c r="C71" i="20"/>
  <c r="C72" i="20"/>
  <c r="Q72" i="20" s="1" a="1"/>
  <c r="Q72" i="20" s="1"/>
  <c r="C73" i="20"/>
  <c r="C74" i="20"/>
  <c r="C75" i="20"/>
  <c r="C76" i="20"/>
  <c r="C77" i="20"/>
  <c r="N77" i="20" s="1" a="1"/>
  <c r="N77" i="20" s="1"/>
  <c r="C78" i="20"/>
  <c r="C79" i="20"/>
  <c r="C80" i="20"/>
  <c r="C81" i="20"/>
  <c r="O81" i="20" s="1" a="1"/>
  <c r="O81" i="20" s="1"/>
  <c r="C82" i="20"/>
  <c r="M82" i="20" s="1" a="1"/>
  <c r="M82" i="20" s="1"/>
  <c r="C83" i="20"/>
  <c r="C84" i="20"/>
  <c r="C85" i="20"/>
  <c r="C86" i="20"/>
  <c r="N86" i="20" s="1" a="1"/>
  <c r="N86" i="20" s="1"/>
  <c r="C87" i="20"/>
  <c r="C88" i="20"/>
  <c r="C89" i="20"/>
  <c r="N89" i="20" s="1" a="1"/>
  <c r="N89" i="20" s="1"/>
  <c r="C90" i="20"/>
  <c r="C91" i="20"/>
  <c r="C92" i="20"/>
  <c r="C93" i="20"/>
  <c r="C94" i="20"/>
  <c r="C95" i="20"/>
  <c r="C96" i="20"/>
  <c r="O96" i="20" s="1" a="1"/>
  <c r="O96" i="20" s="1"/>
  <c r="C97" i="20"/>
  <c r="C98" i="20"/>
  <c r="C99" i="20"/>
  <c r="C100" i="20"/>
  <c r="N100" i="20" s="1" a="1"/>
  <c r="N100" i="20" s="1"/>
  <c r="C101" i="20"/>
  <c r="C102" i="20"/>
  <c r="C103" i="20"/>
  <c r="C104" i="20"/>
  <c r="Q104" i="20" s="1" a="1"/>
  <c r="Q104" i="20" s="1"/>
  <c r="C105" i="20"/>
  <c r="C106" i="20"/>
  <c r="M106" i="20" s="1" a="1"/>
  <c r="M106" i="20" s="1"/>
  <c r="C107" i="20"/>
  <c r="C108" i="20"/>
  <c r="O108" i="20" s="1" a="1"/>
  <c r="O108" i="20" s="1"/>
  <c r="C109" i="20"/>
  <c r="C110" i="20"/>
  <c r="C111" i="20"/>
  <c r="O111" i="20" s="1" a="1"/>
  <c r="O111" i="20" s="1"/>
  <c r="C112" i="20"/>
  <c r="O112" i="20" s="1" a="1"/>
  <c r="O112" i="20" s="1"/>
  <c r="C113" i="20"/>
  <c r="C114" i="20"/>
  <c r="M114" i="20" s="1" a="1"/>
  <c r="M114" i="20" s="1"/>
  <c r="C115" i="20"/>
  <c r="C116" i="20"/>
  <c r="N116" i="20" s="1" a="1"/>
  <c r="N116" i="20" s="1"/>
  <c r="C117" i="20"/>
  <c r="N117" i="20" s="1" a="1"/>
  <c r="N117" i="20" s="1"/>
  <c r="C118" i="20"/>
  <c r="C119" i="20"/>
  <c r="M119" i="20" s="1" a="1"/>
  <c r="M119" i="20" s="1"/>
  <c r="C120" i="20"/>
  <c r="M120" i="20" s="1" a="1"/>
  <c r="M120" i="20" s="1"/>
  <c r="C121" i="20"/>
  <c r="C122" i="20"/>
  <c r="C123" i="20"/>
  <c r="O123" i="20" s="1" a="1"/>
  <c r="O123" i="20" s="1"/>
  <c r="C124" i="20"/>
  <c r="O124" i="20" s="1" a="1"/>
  <c r="O124" i="20" s="1"/>
  <c r="C125" i="20"/>
  <c r="C126" i="20"/>
  <c r="Q126" i="20" s="1" a="1"/>
  <c r="Q126" i="20" s="1"/>
  <c r="C127" i="20"/>
  <c r="O127" i="20" s="1" a="1"/>
  <c r="O127" i="20" s="1"/>
  <c r="C128" i="20"/>
  <c r="C129" i="20"/>
  <c r="C130" i="20"/>
  <c r="N130" i="20" s="1" a="1"/>
  <c r="N130" i="20" s="1"/>
  <c r="C131" i="20"/>
  <c r="N131" i="20" s="1" a="1"/>
  <c r="N131" i="20" s="1"/>
  <c r="C132" i="20"/>
  <c r="N132" i="20" s="1" a="1"/>
  <c r="N132" i="20" s="1"/>
  <c r="C133" i="20"/>
  <c r="N133" i="20" s="1" a="1"/>
  <c r="N133" i="20" s="1"/>
  <c r="C134" i="20"/>
  <c r="M134" i="20" s="1" a="1"/>
  <c r="M134" i="20" s="1"/>
  <c r="C135" i="20"/>
  <c r="C136" i="20"/>
  <c r="C137" i="20"/>
  <c r="C138" i="20"/>
  <c r="C139" i="20"/>
  <c r="C140" i="20"/>
  <c r="C141" i="20"/>
  <c r="C142" i="20"/>
  <c r="O142" i="20" s="1" a="1"/>
  <c r="O142" i="20" s="1"/>
  <c r="C143" i="20"/>
  <c r="C144" i="20"/>
  <c r="O144" i="20" s="1" a="1"/>
  <c r="O144" i="20" s="1"/>
  <c r="C145" i="20"/>
  <c r="M145" i="20" s="1" a="1"/>
  <c r="M145" i="20" s="1"/>
  <c r="C146" i="20"/>
  <c r="C147" i="20"/>
  <c r="C148" i="20"/>
  <c r="C149" i="20"/>
  <c r="C150" i="20"/>
  <c r="N150" i="20" s="1" a="1"/>
  <c r="N150" i="20" s="1"/>
  <c r="C151" i="20"/>
  <c r="C152" i="20"/>
  <c r="C153" i="20"/>
  <c r="C154" i="20"/>
  <c r="N154" i="20" s="1" a="1"/>
  <c r="N154" i="20" s="1"/>
  <c r="C155" i="20"/>
  <c r="C156" i="20"/>
  <c r="C157" i="20"/>
  <c r="O157" i="20" s="1" a="1"/>
  <c r="O157" i="20" s="1"/>
  <c r="C158" i="20"/>
  <c r="C159" i="20"/>
  <c r="N159" i="20" s="1" a="1"/>
  <c r="N159" i="20" s="1"/>
  <c r="C160" i="20"/>
  <c r="C161" i="20"/>
  <c r="C162" i="20"/>
  <c r="C163" i="20"/>
  <c r="C164" i="20"/>
  <c r="C165" i="20"/>
  <c r="C166" i="20"/>
  <c r="O166" i="20" s="1" a="1"/>
  <c r="O166" i="20" s="1"/>
  <c r="C167" i="20"/>
  <c r="N167" i="20" s="1" a="1"/>
  <c r="N167" i="20" s="1"/>
  <c r="C168" i="20"/>
  <c r="N168" i="20" s="1" a="1"/>
  <c r="N168" i="20" s="1"/>
  <c r="C169" i="20"/>
  <c r="C170" i="20"/>
  <c r="C171" i="20"/>
  <c r="C172" i="20"/>
  <c r="O172" i="20" s="1" a="1"/>
  <c r="O172" i="20" s="1"/>
  <c r="C173" i="20"/>
  <c r="C174" i="20"/>
  <c r="O174" i="20" s="1" a="1"/>
  <c r="O174" i="20" s="1"/>
  <c r="C175" i="20"/>
  <c r="C176" i="20"/>
  <c r="O176" i="20" s="1" a="1"/>
  <c r="O176" i="20" s="1"/>
  <c r="C177" i="20"/>
  <c r="Q177" i="20" s="1" a="1"/>
  <c r="Q177" i="20" s="1"/>
  <c r="C178" i="20"/>
  <c r="C179" i="20"/>
  <c r="O179" i="20" s="1" a="1"/>
  <c r="O179" i="20" s="1"/>
  <c r="C180" i="20"/>
  <c r="O180" i="20" s="1" a="1"/>
  <c r="O180" i="20" s="1"/>
  <c r="C181" i="20"/>
  <c r="C182" i="20"/>
  <c r="M182" i="20" s="1" a="1"/>
  <c r="M182" i="20" s="1"/>
  <c r="C183" i="20"/>
  <c r="C184" i="20"/>
  <c r="C185" i="20"/>
  <c r="C186" i="20"/>
  <c r="C187" i="20"/>
  <c r="N187" i="20" s="1" a="1"/>
  <c r="N187" i="20" s="1"/>
  <c r="C188" i="20"/>
  <c r="C189" i="20"/>
  <c r="C190" i="20"/>
  <c r="O190" i="20" s="1" a="1"/>
  <c r="O190" i="20" s="1"/>
  <c r="C191" i="20"/>
  <c r="C192" i="20"/>
  <c r="C193" i="20"/>
  <c r="C194" i="20"/>
  <c r="N194" i="20" s="1" a="1"/>
  <c r="N194" i="20" s="1"/>
  <c r="C195" i="20"/>
  <c r="C196" i="20"/>
  <c r="C197" i="20"/>
  <c r="C198" i="20"/>
  <c r="C199" i="20"/>
  <c r="C200" i="20"/>
  <c r="N200" i="20" s="1" a="1"/>
  <c r="N200" i="20" s="1"/>
  <c r="C201" i="20"/>
  <c r="M201" i="20" s="1" a="1"/>
  <c r="M201" i="20" s="1"/>
  <c r="C202" i="20"/>
  <c r="M202" i="20" s="1" a="1"/>
  <c r="M202" i="20" s="1"/>
  <c r="C203" i="20"/>
  <c r="N203" i="20" s="1" a="1"/>
  <c r="N203" i="20" s="1"/>
  <c r="C204" i="20"/>
  <c r="O204" i="20" s="1" a="1"/>
  <c r="O204" i="20" s="1"/>
  <c r="C205" i="20"/>
  <c r="O205" i="20" s="1" a="1"/>
  <c r="O205" i="20" s="1"/>
  <c r="C206" i="20"/>
  <c r="M206" i="20" s="1" a="1"/>
  <c r="M206" i="20" s="1"/>
  <c r="C207" i="20"/>
  <c r="C208" i="20"/>
  <c r="M208" i="20" s="1" a="1"/>
  <c r="M208" i="20" s="1"/>
  <c r="C209" i="20"/>
  <c r="O209" i="20" s="1" a="1"/>
  <c r="O209" i="20" s="1"/>
  <c r="C210" i="20"/>
  <c r="N210" i="20" s="1" a="1"/>
  <c r="N210" i="20" s="1"/>
  <c r="C211" i="20"/>
  <c r="C212" i="20"/>
  <c r="N212" i="20" s="1" a="1"/>
  <c r="N212" i="20" s="1"/>
  <c r="C213" i="20"/>
  <c r="O213" i="20" s="1" a="1"/>
  <c r="O213" i="20" s="1"/>
  <c r="C214" i="20"/>
  <c r="C215" i="20"/>
  <c r="C216" i="20"/>
  <c r="M216" i="20" s="1" a="1"/>
  <c r="M216" i="20" s="1"/>
  <c r="C217" i="20"/>
  <c r="C218" i="20"/>
  <c r="C219" i="20"/>
  <c r="C220" i="20"/>
  <c r="O220" i="20" s="1" a="1"/>
  <c r="O220" i="20" s="1"/>
  <c r="C221" i="20"/>
  <c r="N221" i="20" s="1" a="1"/>
  <c r="N221" i="20" s="1"/>
  <c r="C222" i="20"/>
  <c r="M222" i="20" s="1" a="1"/>
  <c r="M222" i="20" s="1"/>
  <c r="C223" i="20"/>
  <c r="C224" i="20"/>
  <c r="C225" i="20"/>
  <c r="O225" i="20" s="1" a="1"/>
  <c r="O225" i="20" s="1"/>
  <c r="C226" i="20"/>
  <c r="O226" i="20" s="1" a="1"/>
  <c r="O226" i="20" s="1"/>
  <c r="C227" i="20"/>
  <c r="C228" i="20"/>
  <c r="C229" i="20"/>
  <c r="C230" i="20"/>
  <c r="C231" i="20"/>
  <c r="C232" i="20"/>
  <c r="C233" i="20"/>
  <c r="C234" i="20"/>
  <c r="N234" i="20" s="1" a="1"/>
  <c r="N234" i="20" s="1"/>
  <c r="C235" i="20"/>
  <c r="O235" i="20" s="1" a="1"/>
  <c r="O235" i="20" s="1"/>
  <c r="C236" i="20"/>
  <c r="C237" i="20"/>
  <c r="Q237" i="20" s="1" a="1"/>
  <c r="Q237" i="20" s="1"/>
  <c r="C238" i="20"/>
  <c r="C239" i="20"/>
  <c r="Q239" i="20" s="1" a="1"/>
  <c r="Q239" i="20" s="1"/>
  <c r="C240" i="20"/>
  <c r="C241" i="20"/>
  <c r="N241" i="20" s="1" a="1"/>
  <c r="N241" i="20" s="1"/>
  <c r="C242" i="20"/>
  <c r="O242" i="20" s="1" a="1"/>
  <c r="O242" i="20" s="1"/>
  <c r="C243" i="20"/>
  <c r="C244" i="20"/>
  <c r="C245" i="20"/>
  <c r="C246" i="20"/>
  <c r="C247" i="20"/>
  <c r="C248" i="20"/>
  <c r="C249" i="20"/>
  <c r="M249" i="20" s="1" a="1"/>
  <c r="M249" i="20" s="1"/>
  <c r="C250" i="20"/>
  <c r="O250" i="20" s="1" a="1"/>
  <c r="O250" i="20" s="1"/>
  <c r="C251" i="20"/>
  <c r="C252" i="20"/>
  <c r="C253" i="20"/>
  <c r="C254" i="20"/>
  <c r="N254" i="20" s="1" a="1"/>
  <c r="N254" i="20" s="1"/>
  <c r="C255" i="20"/>
  <c r="M255" i="20" s="1" a="1"/>
  <c r="M255" i="20" s="1"/>
  <c r="C256" i="20"/>
  <c r="C257" i="20"/>
  <c r="N257" i="20" s="1" a="1"/>
  <c r="N257" i="20" s="1"/>
  <c r="C258" i="20"/>
  <c r="C259" i="20"/>
  <c r="C260" i="20"/>
  <c r="C261" i="20"/>
  <c r="C262" i="20"/>
  <c r="C263" i="20"/>
  <c r="N263" i="20" s="1" a="1"/>
  <c r="N263" i="20" s="1"/>
  <c r="C264" i="20"/>
  <c r="C265" i="20"/>
  <c r="C266" i="20"/>
  <c r="C267" i="20"/>
  <c r="C268" i="20"/>
  <c r="C269" i="20"/>
  <c r="C270" i="20"/>
  <c r="N270" i="20" s="1" a="1"/>
  <c r="N270" i="20" s="1"/>
  <c r="C271" i="20"/>
  <c r="Q271" i="20" s="1" a="1"/>
  <c r="Q271" i="20" s="1"/>
  <c r="C272" i="20"/>
  <c r="C273" i="20"/>
  <c r="M273" i="20" s="1" a="1"/>
  <c r="M273" i="20" s="1"/>
  <c r="C274" i="20"/>
  <c r="C275" i="20"/>
  <c r="C276" i="20"/>
  <c r="C277" i="20"/>
  <c r="M277" i="20" s="1" a="1"/>
  <c r="M277" i="20" s="1"/>
  <c r="C278" i="20"/>
  <c r="C279" i="20"/>
  <c r="N279" i="20" s="1" a="1"/>
  <c r="N279" i="20" s="1"/>
  <c r="C280" i="20"/>
  <c r="C281" i="20"/>
  <c r="O281" i="20" s="1" a="1"/>
  <c r="O281" i="20" s="1"/>
  <c r="C282" i="20"/>
  <c r="Q282" i="20" s="1" a="1"/>
  <c r="Q282" i="20" s="1"/>
  <c r="C283" i="20"/>
  <c r="C284" i="20"/>
  <c r="O284" i="20" s="1" a="1"/>
  <c r="O284" i="20" s="1"/>
  <c r="C285" i="20"/>
  <c r="C286" i="20"/>
  <c r="C287" i="20"/>
  <c r="C288" i="20"/>
  <c r="C289" i="20"/>
  <c r="O289" i="20" s="1" a="1"/>
  <c r="O289" i="20" s="1"/>
  <c r="C290" i="20"/>
  <c r="C291" i="20"/>
  <c r="C292" i="20"/>
  <c r="C293" i="20"/>
  <c r="N293" i="20" s="1" a="1"/>
  <c r="N293" i="20" s="1"/>
  <c r="C294" i="20"/>
  <c r="C295" i="20"/>
  <c r="N295" i="20" s="1" a="1"/>
  <c r="N295" i="20" s="1"/>
  <c r="C296" i="20"/>
  <c r="M296" i="20" s="1" a="1"/>
  <c r="M296" i="20" s="1"/>
  <c r="C297" i="20"/>
  <c r="O297" i="20" s="1" a="1"/>
  <c r="O297" i="20" s="1"/>
  <c r="C298" i="20"/>
  <c r="C299" i="20"/>
  <c r="N299" i="20" s="1" a="1"/>
  <c r="N299" i="20" s="1"/>
  <c r="C300" i="20"/>
  <c r="C301" i="20"/>
  <c r="C302" i="20"/>
  <c r="M302" i="20" s="1" a="1"/>
  <c r="M302" i="20" s="1"/>
  <c r="C303" i="20"/>
  <c r="C304" i="20"/>
  <c r="C305" i="20"/>
  <c r="Q305" i="20" s="1" a="1"/>
  <c r="Q305" i="20" s="1"/>
  <c r="C306" i="20"/>
  <c r="M306" i="20" s="1" a="1"/>
  <c r="M306" i="20" s="1"/>
  <c r="C307" i="20"/>
  <c r="M307" i="20" s="1" a="1"/>
  <c r="M307" i="20" s="1"/>
  <c r="C308" i="20"/>
  <c r="C309" i="20"/>
  <c r="C310" i="20"/>
  <c r="C311" i="20"/>
  <c r="M311" i="20" s="1" a="1"/>
  <c r="M311" i="20" s="1"/>
  <c r="C312" i="20"/>
  <c r="M312" i="20" s="1" a="1"/>
  <c r="M312" i="20" s="1"/>
  <c r="C313" i="20"/>
  <c r="O313" i="20" s="1" a="1"/>
  <c r="O313" i="20" s="1"/>
  <c r="C314" i="20"/>
  <c r="C315" i="20"/>
  <c r="C316" i="20"/>
  <c r="Q316" i="20" s="1" a="1"/>
  <c r="Q316" i="20" s="1"/>
  <c r="C317" i="20"/>
  <c r="O317" i="20" s="1" a="1"/>
  <c r="O317" i="20" s="1"/>
  <c r="C318" i="20"/>
  <c r="M318" i="20" s="1" a="1"/>
  <c r="M318" i="20" s="1"/>
  <c r="C319" i="20"/>
  <c r="O319" i="20" s="1" a="1"/>
  <c r="O319" i="20" s="1"/>
  <c r="C320" i="20"/>
  <c r="Q320" i="20" s="1" a="1"/>
  <c r="Q320" i="20" s="1"/>
  <c r="C321" i="20"/>
  <c r="C322" i="20"/>
  <c r="O322" i="20" s="1" a="1"/>
  <c r="O322" i="20" s="1"/>
  <c r="C323" i="20"/>
  <c r="C324" i="20"/>
  <c r="C325" i="20"/>
  <c r="C326" i="20"/>
  <c r="C327" i="20"/>
  <c r="N327" i="20" s="1" a="1"/>
  <c r="N327" i="20" s="1"/>
  <c r="C328" i="20"/>
  <c r="N328" i="20" s="1" a="1"/>
  <c r="N328" i="20" s="1"/>
  <c r="C329" i="20"/>
  <c r="C330" i="20"/>
  <c r="C331" i="20"/>
  <c r="C332" i="20"/>
  <c r="C333" i="20"/>
  <c r="N333" i="20" s="1" a="1"/>
  <c r="N333" i="20" s="1"/>
  <c r="C334" i="20"/>
  <c r="C335" i="20"/>
  <c r="C336" i="20"/>
  <c r="C337" i="20"/>
  <c r="C338" i="20"/>
  <c r="C339" i="20"/>
  <c r="C340" i="20"/>
  <c r="N340" i="20" s="1" a="1"/>
  <c r="N340" i="20" s="1"/>
  <c r="C341" i="20"/>
  <c r="N341" i="20" s="1" a="1"/>
  <c r="N341" i="20" s="1"/>
  <c r="C342" i="20"/>
  <c r="O342" i="20" s="1" a="1"/>
  <c r="O342" i="20" s="1"/>
  <c r="C343" i="20"/>
  <c r="O343" i="20" s="1" a="1"/>
  <c r="O343" i="20" s="1"/>
  <c r="C344" i="20"/>
  <c r="C345" i="20"/>
  <c r="C346" i="20"/>
  <c r="M346" i="20" s="1" a="1"/>
  <c r="M346" i="20" s="1"/>
  <c r="C347" i="20"/>
  <c r="C348" i="20"/>
  <c r="C349" i="20"/>
  <c r="M349" i="20" s="1" a="1"/>
  <c r="M349" i="20" s="1"/>
  <c r="C350" i="20"/>
  <c r="C351" i="20"/>
  <c r="N351" i="20" s="1" a="1"/>
  <c r="N351" i="20" s="1"/>
  <c r="C352" i="20"/>
  <c r="C353" i="20"/>
  <c r="C354" i="20"/>
  <c r="C355" i="20"/>
  <c r="C356" i="20"/>
  <c r="N356" i="20" s="1" a="1"/>
  <c r="N356" i="20" s="1"/>
  <c r="C357" i="20"/>
  <c r="C358" i="20"/>
  <c r="C359" i="20"/>
  <c r="C360" i="20"/>
  <c r="Q360" i="20" s="1" a="1"/>
  <c r="Q360" i="20" s="1"/>
  <c r="C361" i="20"/>
  <c r="C362" i="20"/>
  <c r="C363" i="20"/>
  <c r="C364" i="20"/>
  <c r="C365" i="20"/>
  <c r="C366" i="20"/>
  <c r="M366" i="20" s="1" a="1"/>
  <c r="M366" i="20" s="1"/>
  <c r="C367" i="20"/>
  <c r="C368" i="20"/>
  <c r="C369" i="20"/>
  <c r="C370" i="20"/>
  <c r="N370" i="20" s="1" a="1"/>
  <c r="N370" i="20" s="1"/>
  <c r="C371" i="20"/>
  <c r="C372" i="20"/>
  <c r="M372" i="20" s="1" a="1"/>
  <c r="M372" i="20" s="1"/>
  <c r="C373" i="20"/>
  <c r="O373" i="20" s="1" a="1"/>
  <c r="O373" i="20" s="1"/>
  <c r="C374" i="20"/>
  <c r="O374" i="20" s="1" a="1"/>
  <c r="O374" i="20" s="1"/>
  <c r="C375" i="20"/>
  <c r="C376" i="20"/>
  <c r="C377" i="20"/>
  <c r="C378" i="20"/>
  <c r="M378" i="20" s="1" a="1"/>
  <c r="M378" i="20" s="1"/>
  <c r="C379" i="20"/>
  <c r="C380" i="20"/>
  <c r="C381" i="20"/>
  <c r="M381" i="20" s="1" a="1"/>
  <c r="M381" i="20" s="1"/>
  <c r="C382" i="20"/>
  <c r="N382" i="20" s="1" a="1"/>
  <c r="N382" i="20" s="1"/>
  <c r="C383" i="20"/>
  <c r="C384" i="20"/>
  <c r="C385" i="20"/>
  <c r="C386" i="20"/>
  <c r="C387" i="20"/>
  <c r="N387" i="20" s="1" a="1"/>
  <c r="N387" i="20" s="1"/>
  <c r="C388" i="20"/>
  <c r="C389" i="20"/>
  <c r="C390" i="20"/>
  <c r="C391" i="20"/>
  <c r="M391" i="20" s="1" a="1"/>
  <c r="M391" i="20" s="1"/>
  <c r="C392" i="20"/>
  <c r="M392" i="20" s="1" a="1"/>
  <c r="M392" i="20" s="1"/>
  <c r="C393" i="20"/>
  <c r="M393" i="20" s="1" a="1"/>
  <c r="M393" i="20" s="1"/>
  <c r="C394" i="20"/>
  <c r="C395" i="20"/>
  <c r="C396" i="20"/>
  <c r="M396" i="20" s="1" a="1"/>
  <c r="M396" i="20" s="1"/>
  <c r="C397" i="20"/>
  <c r="O397" i="20" s="1" a="1"/>
  <c r="O397" i="20" s="1"/>
  <c r="C398" i="20"/>
  <c r="C399" i="20"/>
  <c r="M399" i="20" s="1" a="1"/>
  <c r="M399" i="20" s="1"/>
  <c r="C400" i="20"/>
  <c r="C401" i="20"/>
  <c r="Q401" i="20" s="1" a="1"/>
  <c r="Q401" i="20" s="1"/>
  <c r="C402" i="20"/>
  <c r="C403" i="20"/>
  <c r="C404" i="20"/>
  <c r="C405" i="20"/>
  <c r="C406" i="20"/>
  <c r="C407" i="20"/>
  <c r="N407" i="20" s="1" a="1"/>
  <c r="N407" i="20" s="1"/>
  <c r="C408" i="20"/>
  <c r="C409" i="20"/>
  <c r="O409" i="20" s="1" a="1"/>
  <c r="O409" i="20" s="1"/>
  <c r="C410" i="20"/>
  <c r="C411" i="20"/>
  <c r="C412" i="20"/>
  <c r="C413" i="20"/>
  <c r="O413" i="20" s="1" a="1"/>
  <c r="O413" i="20" s="1"/>
  <c r="C414" i="20"/>
  <c r="C415" i="20"/>
  <c r="N415" i="20" s="1" a="1"/>
  <c r="N415" i="20" s="1"/>
  <c r="C416" i="20"/>
  <c r="C417" i="20"/>
  <c r="Q417" i="20" s="1" a="1"/>
  <c r="Q417" i="20" s="1"/>
  <c r="C418" i="20"/>
  <c r="N418" i="20" s="1" a="1"/>
  <c r="N418" i="20" s="1"/>
  <c r="C419" i="20"/>
  <c r="C420" i="20"/>
  <c r="C421" i="20"/>
  <c r="C422" i="20"/>
  <c r="C423" i="20"/>
  <c r="M423" i="20" s="1" a="1"/>
  <c r="M423" i="20" s="1"/>
  <c r="C424" i="20"/>
  <c r="C425" i="20"/>
  <c r="C426" i="20"/>
  <c r="C427" i="20"/>
  <c r="C428" i="20"/>
  <c r="C429" i="20"/>
  <c r="C430" i="20"/>
  <c r="C431" i="20"/>
  <c r="C432" i="20"/>
  <c r="N432" i="20" s="1" a="1"/>
  <c r="N432" i="20" s="1"/>
  <c r="C433" i="20"/>
  <c r="C434" i="20"/>
  <c r="O434" i="20" s="1" a="1"/>
  <c r="O434" i="20" s="1"/>
  <c r="C435" i="20"/>
  <c r="C436" i="20"/>
  <c r="N436" i="20" s="1" a="1"/>
  <c r="N436" i="20" s="1"/>
  <c r="C437" i="20"/>
  <c r="C438" i="20"/>
  <c r="N438" i="20" s="1" a="1"/>
  <c r="N438" i="20" s="1"/>
  <c r="C439" i="20"/>
  <c r="C440" i="20"/>
  <c r="M440" i="20" s="1" a="1"/>
  <c r="M440" i="20" s="1"/>
  <c r="C441" i="20"/>
  <c r="O441" i="20" s="1" a="1"/>
  <c r="O441" i="20" s="1"/>
  <c r="C442" i="20"/>
  <c r="C443" i="20"/>
  <c r="N443" i="20" s="1" a="1"/>
  <c r="N443" i="20" s="1"/>
  <c r="C444" i="20"/>
  <c r="C445" i="20"/>
  <c r="N445" i="20" s="1" a="1"/>
  <c r="N445" i="20" s="1"/>
  <c r="C446" i="20"/>
  <c r="N446" i="20" s="1" a="1"/>
  <c r="N446" i="20" s="1"/>
  <c r="C447" i="20"/>
  <c r="C448" i="20"/>
  <c r="C449" i="20"/>
  <c r="C450" i="20"/>
  <c r="C451" i="20"/>
  <c r="M451" i="20" s="1" a="1"/>
  <c r="M451" i="20" s="1"/>
  <c r="C452" i="20"/>
  <c r="N452" i="20" s="1" a="1"/>
  <c r="N452" i="20" s="1"/>
  <c r="C453" i="20"/>
  <c r="M453" i="20" s="1" a="1"/>
  <c r="M453" i="20" s="1"/>
  <c r="C454" i="20"/>
  <c r="C455" i="20"/>
  <c r="M455" i="20" s="1" a="1"/>
  <c r="M455" i="20" s="1"/>
  <c r="C456" i="20"/>
  <c r="N456" i="20" s="1" a="1"/>
  <c r="N456" i="20" s="1"/>
  <c r="C457" i="20"/>
  <c r="C458" i="20"/>
  <c r="C459" i="20"/>
  <c r="C460" i="20"/>
  <c r="C461" i="20"/>
  <c r="M461" i="20" s="1" a="1"/>
  <c r="M461" i="20" s="1"/>
  <c r="C462" i="20"/>
  <c r="O462" i="20" s="1" a="1"/>
  <c r="O462" i="20" s="1"/>
  <c r="C463" i="20"/>
  <c r="C464" i="20"/>
  <c r="C465" i="20"/>
  <c r="C466" i="20"/>
  <c r="C467" i="20"/>
  <c r="M467" i="20" s="1" a="1"/>
  <c r="M467" i="20" s="1"/>
  <c r="C468" i="20"/>
  <c r="M468" i="20" s="1" a="1"/>
  <c r="M468" i="20" s="1"/>
  <c r="C469" i="20"/>
  <c r="C470" i="20"/>
  <c r="N470" i="20" s="1" a="1"/>
  <c r="N470" i="20" s="1"/>
  <c r="C471" i="20"/>
  <c r="C472" i="20"/>
  <c r="N472" i="20" s="1" a="1"/>
  <c r="N472" i="20" s="1"/>
  <c r="C473" i="20"/>
  <c r="C474" i="20"/>
  <c r="C475" i="20"/>
  <c r="C476" i="20"/>
  <c r="C477" i="20"/>
  <c r="C478" i="20"/>
  <c r="C479" i="20"/>
  <c r="C480" i="20"/>
  <c r="N480" i="20" s="1" a="1"/>
  <c r="N480" i="20" s="1"/>
  <c r="C481" i="20"/>
  <c r="C482" i="20"/>
  <c r="C483" i="20"/>
  <c r="O483" i="20" s="1" a="1"/>
  <c r="O483" i="20" s="1"/>
  <c r="C484" i="20"/>
  <c r="C485" i="20"/>
  <c r="M485" i="20" s="1" a="1"/>
  <c r="M485" i="20" s="1"/>
  <c r="C486" i="20"/>
  <c r="C487" i="20"/>
  <c r="C488" i="20"/>
  <c r="C489" i="20"/>
  <c r="O489" i="20" s="1" a="1"/>
  <c r="O489" i="20" s="1"/>
  <c r="C490" i="20"/>
  <c r="C491" i="20"/>
  <c r="C492" i="20"/>
  <c r="O492" i="20" s="1" a="1"/>
  <c r="O492" i="20" s="1"/>
  <c r="C493" i="20"/>
  <c r="C494" i="20"/>
  <c r="N494" i="20" s="1" a="1"/>
  <c r="N494" i="20" s="1"/>
  <c r="C495" i="20"/>
  <c r="C496" i="20"/>
  <c r="C497" i="20"/>
  <c r="C498" i="20"/>
  <c r="N498" i="20" s="1" a="1"/>
  <c r="N498" i="20" s="1"/>
  <c r="C499" i="20"/>
  <c r="O499" i="20" s="1" a="1"/>
  <c r="O499" i="20" s="1"/>
  <c r="C500" i="20"/>
  <c r="C501" i="20"/>
  <c r="M501" i="20" s="1" a="1"/>
  <c r="M501" i="20" s="1"/>
  <c r="C502" i="20"/>
  <c r="C503" i="20"/>
  <c r="N503" i="20" s="1" a="1"/>
  <c r="N503" i="20" s="1"/>
  <c r="C504" i="20"/>
  <c r="M504" i="20" s="1" a="1"/>
  <c r="M504" i="20" s="1"/>
  <c r="C505" i="20"/>
  <c r="O505" i="20" s="1" a="1"/>
  <c r="O505" i="20" s="1"/>
  <c r="C506" i="20"/>
  <c r="C507" i="20"/>
  <c r="C508" i="20"/>
  <c r="C509" i="20"/>
  <c r="C510" i="20"/>
  <c r="Q510" i="20" s="1" a="1"/>
  <c r="Q510" i="20" s="1"/>
  <c r="C511" i="20"/>
  <c r="C512" i="20"/>
  <c r="C513" i="20"/>
  <c r="N513" i="20" s="1" a="1"/>
  <c r="N513" i="20" s="1"/>
  <c r="C514" i="20"/>
  <c r="C515" i="20"/>
  <c r="C516" i="20"/>
  <c r="C517" i="20"/>
  <c r="C518" i="20"/>
  <c r="C519" i="20"/>
  <c r="M519" i="20" s="1" a="1"/>
  <c r="M519" i="20" s="1"/>
  <c r="C520" i="20"/>
  <c r="N520" i="20" s="1" a="1"/>
  <c r="N520" i="20" s="1"/>
  <c r="C521" i="20"/>
  <c r="C522" i="20"/>
  <c r="C523" i="20"/>
  <c r="C524" i="20"/>
  <c r="Q524" i="20" s="1" a="1"/>
  <c r="Q524" i="20" s="1"/>
  <c r="C525" i="20"/>
  <c r="C526" i="20"/>
  <c r="N526" i="20" s="1" a="1"/>
  <c r="N526" i="20" s="1"/>
  <c r="C527" i="20"/>
  <c r="C528" i="20"/>
  <c r="C529" i="20"/>
  <c r="C530" i="20"/>
  <c r="C531" i="20"/>
  <c r="C532" i="20"/>
  <c r="M532" i="20" s="1" a="1"/>
  <c r="M532" i="20" s="1"/>
  <c r="C533" i="20"/>
  <c r="C534" i="20"/>
  <c r="N534" i="20" s="1" a="1"/>
  <c r="N534" i="20" s="1"/>
  <c r="C535" i="20"/>
  <c r="N535" i="20" s="1" a="1"/>
  <c r="N535" i="20" s="1"/>
  <c r="C536" i="20"/>
  <c r="C537" i="20"/>
  <c r="C538" i="20"/>
  <c r="C539" i="20"/>
  <c r="C540" i="20"/>
  <c r="C541" i="20"/>
  <c r="C542" i="20"/>
  <c r="C543" i="20"/>
  <c r="M543" i="20" s="1" a="1"/>
  <c r="M543" i="20" s="1"/>
  <c r="C544" i="20"/>
  <c r="C545" i="20"/>
  <c r="C546" i="20"/>
  <c r="C547" i="20"/>
  <c r="C548" i="20"/>
  <c r="C549" i="20"/>
  <c r="M549" i="20" s="1" a="1"/>
  <c r="M549" i="20" s="1"/>
  <c r="C550" i="20"/>
  <c r="M550" i="20" s="1" a="1"/>
  <c r="M550" i="20" s="1"/>
  <c r="C551" i="20"/>
  <c r="C552" i="20"/>
  <c r="C553" i="20"/>
  <c r="C554" i="20"/>
  <c r="C555" i="20"/>
  <c r="O555" i="20" s="1" a="1"/>
  <c r="O555" i="20" s="1"/>
  <c r="C556" i="20"/>
  <c r="C557" i="20"/>
  <c r="C558" i="20"/>
  <c r="C559" i="20"/>
  <c r="C560" i="20"/>
  <c r="C561" i="20"/>
  <c r="N561" i="20" s="1" a="1"/>
  <c r="N561" i="20" s="1"/>
  <c r="C562" i="20"/>
  <c r="C563" i="20"/>
  <c r="C564" i="20"/>
  <c r="O564" i="20" s="1" a="1"/>
  <c r="O564" i="20" s="1"/>
  <c r="C565" i="20"/>
  <c r="C566" i="20"/>
  <c r="C567" i="20"/>
  <c r="C568" i="20"/>
  <c r="N568" i="20" s="1" a="1"/>
  <c r="N568" i="20" s="1"/>
  <c r="C569" i="20"/>
  <c r="C570" i="20"/>
  <c r="C571" i="20"/>
  <c r="M571" i="20" s="1" a="1"/>
  <c r="M571" i="20" s="1"/>
  <c r="C572" i="20"/>
  <c r="C573" i="20"/>
  <c r="C574" i="20"/>
  <c r="O574" i="20" s="1" a="1"/>
  <c r="O574" i="20" s="1"/>
  <c r="C575" i="20"/>
  <c r="C576" i="20"/>
  <c r="N576" i="20" s="1" a="1"/>
  <c r="N576" i="20" s="1"/>
  <c r="C577" i="20"/>
  <c r="C578" i="20"/>
  <c r="C579" i="20"/>
  <c r="C580" i="20"/>
  <c r="C581" i="20"/>
  <c r="C582" i="20"/>
  <c r="N582" i="20" s="1" a="1"/>
  <c r="N582" i="20" s="1"/>
  <c r="C583" i="20"/>
  <c r="C584" i="20"/>
  <c r="C585" i="20"/>
  <c r="C586" i="20"/>
  <c r="C587" i="20"/>
  <c r="N587" i="20" s="1" a="1"/>
  <c r="N587" i="20" s="1"/>
  <c r="C588" i="20"/>
  <c r="O588" i="20" s="1" a="1"/>
  <c r="O588" i="20" s="1"/>
  <c r="C589" i="20"/>
  <c r="C590" i="20"/>
  <c r="O590" i="20" s="1" a="1"/>
  <c r="O590" i="20" s="1"/>
  <c r="C591" i="20"/>
  <c r="C592" i="20"/>
  <c r="Q592" i="20" s="1" a="1"/>
  <c r="Q592" i="20" s="1"/>
  <c r="C593" i="20"/>
  <c r="C594" i="20"/>
  <c r="C595" i="20"/>
  <c r="C596" i="20"/>
  <c r="M596" i="20" s="1" a="1"/>
  <c r="M596" i="20" s="1"/>
  <c r="C597" i="20"/>
  <c r="N597" i="20" s="1" a="1"/>
  <c r="N597" i="20" s="1"/>
  <c r="C598" i="20"/>
  <c r="N598" i="20" s="1" a="1"/>
  <c r="N598" i="20" s="1"/>
  <c r="C599" i="20"/>
  <c r="C600" i="20"/>
  <c r="C601" i="20"/>
  <c r="C602" i="20"/>
  <c r="C603" i="20"/>
  <c r="O603" i="20" s="1" a="1"/>
  <c r="O603" i="20" s="1"/>
  <c r="C604" i="20"/>
  <c r="N604" i="20" s="1" a="1"/>
  <c r="N604" i="20" s="1"/>
  <c r="C605" i="20"/>
  <c r="C606" i="20"/>
  <c r="M606" i="20" s="1" a="1"/>
  <c r="M606" i="20" s="1"/>
  <c r="C607" i="20"/>
  <c r="C608" i="20"/>
  <c r="N608" i="20" s="1" a="1"/>
  <c r="N608" i="20" s="1"/>
  <c r="C609" i="20"/>
  <c r="N609" i="20" s="1" a="1"/>
  <c r="N609" i="20" s="1"/>
  <c r="C610" i="20"/>
  <c r="C611" i="20"/>
  <c r="C612" i="20"/>
  <c r="N612" i="20" s="1" a="1"/>
  <c r="N612" i="20" s="1"/>
  <c r="C613" i="20"/>
  <c r="C614" i="20"/>
  <c r="C615" i="20"/>
  <c r="C616" i="20"/>
  <c r="C617" i="20"/>
  <c r="C618" i="20"/>
  <c r="C619" i="20"/>
  <c r="O619" i="20" s="1" a="1"/>
  <c r="O619" i="20" s="1"/>
  <c r="C620" i="20"/>
  <c r="C621" i="20"/>
  <c r="N621" i="20" s="1" a="1"/>
  <c r="N621" i="20" s="1"/>
  <c r="C622" i="20"/>
  <c r="C623" i="20"/>
  <c r="N623" i="20" s="1" a="1"/>
  <c r="N623" i="20" s="1"/>
  <c r="C624" i="20"/>
  <c r="C625" i="20"/>
  <c r="O625" i="20" s="1" a="1"/>
  <c r="O625" i="20" s="1"/>
  <c r="C626" i="20"/>
  <c r="C627" i="20"/>
  <c r="M627" i="20" s="1" a="1"/>
  <c r="M627" i="20" s="1"/>
  <c r="C628" i="20"/>
  <c r="C629" i="20"/>
  <c r="N629" i="20" s="1" a="1"/>
  <c r="N629" i="20" s="1"/>
  <c r="C630" i="20"/>
  <c r="C631" i="20"/>
  <c r="C632" i="20"/>
  <c r="C633" i="20"/>
  <c r="C634" i="20"/>
  <c r="N634" i="20" s="1" a="1"/>
  <c r="N634" i="20" s="1"/>
  <c r="C635" i="20"/>
  <c r="C636" i="20"/>
  <c r="M636" i="20" s="1" a="1"/>
  <c r="M636" i="20" s="1"/>
  <c r="C637" i="20"/>
  <c r="C638" i="20"/>
  <c r="C639" i="20"/>
  <c r="N639" i="20" s="1" a="1"/>
  <c r="N639" i="20" s="1"/>
  <c r="C640" i="20"/>
  <c r="M640" i="20" s="1" a="1"/>
  <c r="M640" i="20" s="1"/>
  <c r="C641" i="20"/>
  <c r="N641" i="20" s="1" a="1"/>
  <c r="N641" i="20" s="1"/>
  <c r="C642" i="20"/>
  <c r="O642" i="20" s="1" a="1"/>
  <c r="O642" i="20" s="1"/>
  <c r="C643" i="20"/>
  <c r="C644" i="20"/>
  <c r="Q644" i="20" s="1" a="1"/>
  <c r="Q644" i="20" s="1"/>
  <c r="C645" i="20"/>
  <c r="C646" i="20"/>
  <c r="C647" i="20"/>
  <c r="C648" i="20"/>
  <c r="M648" i="20" s="1" a="1"/>
  <c r="M648" i="20" s="1"/>
  <c r="C649" i="20"/>
  <c r="O649" i="20" s="1" a="1"/>
  <c r="O649" i="20" s="1"/>
  <c r="C650" i="20"/>
  <c r="N650" i="20" s="1" a="1"/>
  <c r="N650" i="20" s="1"/>
  <c r="C651" i="20"/>
  <c r="C652" i="20"/>
  <c r="Q652" i="20" s="1" a="1"/>
  <c r="Q652" i="20" s="1"/>
  <c r="C653" i="20"/>
  <c r="C654" i="20"/>
  <c r="C655" i="20"/>
  <c r="Q655" i="20" s="1" a="1"/>
  <c r="Q655" i="20" s="1"/>
  <c r="C656" i="20"/>
  <c r="C657" i="20"/>
  <c r="C658" i="20"/>
  <c r="O658" i="20" s="1" a="1"/>
  <c r="O658" i="20" s="1"/>
  <c r="C659" i="20"/>
  <c r="M659" i="20" s="1" a="1"/>
  <c r="M659" i="20" s="1"/>
  <c r="C660" i="20"/>
  <c r="C661" i="20"/>
  <c r="C662" i="20"/>
  <c r="C663" i="20"/>
  <c r="C664" i="20"/>
  <c r="C665" i="20"/>
  <c r="O665" i="20" s="1" a="1"/>
  <c r="O665" i="20" s="1"/>
  <c r="C666" i="20"/>
  <c r="C667" i="20"/>
  <c r="C668" i="20"/>
  <c r="C669" i="20"/>
  <c r="C670" i="20"/>
  <c r="M670" i="20" s="1" a="1"/>
  <c r="M670" i="20" s="1"/>
  <c r="C671" i="20"/>
  <c r="M671" i="20" s="1" a="1"/>
  <c r="M671" i="20" s="1"/>
  <c r="C672" i="20"/>
  <c r="C673" i="20"/>
  <c r="N673" i="20" s="1" a="1"/>
  <c r="N673" i="20" s="1"/>
  <c r="C674" i="20"/>
  <c r="C675" i="20"/>
  <c r="M675" i="20" s="1" a="1"/>
  <c r="M675" i="20" s="1"/>
  <c r="C676" i="20"/>
  <c r="O676" i="20" s="1" a="1"/>
  <c r="O676" i="20" s="1"/>
  <c r="C677" i="20"/>
  <c r="C678" i="20"/>
  <c r="C679" i="20"/>
  <c r="C680" i="20"/>
  <c r="C681" i="20"/>
  <c r="C682" i="20"/>
  <c r="O682" i="20" s="1" a="1"/>
  <c r="O682" i="20" s="1"/>
  <c r="C683" i="20"/>
  <c r="C684" i="20"/>
  <c r="C685" i="20"/>
  <c r="M685" i="20" s="1" a="1"/>
  <c r="M685" i="20" s="1"/>
  <c r="C686" i="20"/>
  <c r="N686" i="20" s="1" a="1"/>
  <c r="N686" i="20" s="1"/>
  <c r="C687" i="20"/>
  <c r="M687" i="20" s="1" a="1"/>
  <c r="M687" i="20" s="1"/>
  <c r="C688" i="20"/>
  <c r="M688" i="20" s="1" a="1"/>
  <c r="M688" i="20" s="1"/>
  <c r="C689" i="20"/>
  <c r="C690" i="20"/>
  <c r="N690" i="20" s="1" a="1"/>
  <c r="N690" i="20" s="1"/>
  <c r="C691" i="20"/>
  <c r="C692" i="20"/>
  <c r="C693" i="20"/>
  <c r="O693" i="20" s="1" a="1"/>
  <c r="O693" i="20" s="1"/>
  <c r="C694" i="20"/>
  <c r="C695" i="20"/>
  <c r="C696" i="20"/>
  <c r="C697" i="20"/>
  <c r="C698" i="20"/>
  <c r="C699" i="20"/>
  <c r="C700" i="20"/>
  <c r="N700" i="20" s="1" a="1"/>
  <c r="N700" i="20" s="1"/>
  <c r="C701" i="20"/>
  <c r="C702" i="20"/>
  <c r="C703" i="20"/>
  <c r="C704" i="20"/>
  <c r="Q704" i="20" s="1" a="1"/>
  <c r="Q704" i="20" s="1"/>
  <c r="C705" i="20"/>
  <c r="N705" i="20" s="1" a="1"/>
  <c r="N705" i="20" s="1"/>
  <c r="C706" i="20"/>
  <c r="C707" i="20"/>
  <c r="C708" i="20"/>
  <c r="O708" i="20" s="1" a="1"/>
  <c r="O708" i="20" s="1"/>
  <c r="C709" i="20"/>
  <c r="M709" i="20" s="1" a="1"/>
  <c r="M709" i="20" s="1"/>
  <c r="C710" i="20"/>
  <c r="C711" i="20"/>
  <c r="C712" i="20"/>
  <c r="N712" i="20" s="1" a="1"/>
  <c r="N712" i="20" s="1"/>
  <c r="C713" i="20"/>
  <c r="M713" i="20" s="1" a="1"/>
  <c r="M713" i="20" s="1"/>
  <c r="C714" i="20"/>
  <c r="O714" i="20" s="1" a="1"/>
  <c r="O714" i="20" s="1"/>
  <c r="C715" i="20"/>
  <c r="C716" i="20"/>
  <c r="C717" i="20"/>
  <c r="C718" i="20"/>
  <c r="C719" i="20"/>
  <c r="C720" i="20"/>
  <c r="C721" i="20"/>
  <c r="C722" i="20"/>
  <c r="C723" i="20"/>
  <c r="C724" i="20"/>
  <c r="C725" i="20"/>
  <c r="C726" i="20"/>
  <c r="C727" i="20"/>
  <c r="C728" i="20"/>
  <c r="M728" i="20" s="1" a="1"/>
  <c r="M728" i="20" s="1"/>
  <c r="C729" i="20"/>
  <c r="N729" i="20" s="1" a="1"/>
  <c r="N729" i="20" s="1"/>
  <c r="C730" i="20"/>
  <c r="N730" i="20" s="1" a="1"/>
  <c r="N730" i="20" s="1"/>
  <c r="C731" i="20"/>
  <c r="C732" i="20"/>
  <c r="O732" i="20" s="1" a="1"/>
  <c r="O732" i="20" s="1"/>
  <c r="C733" i="20"/>
  <c r="C734" i="20"/>
  <c r="C735" i="20"/>
  <c r="N735" i="20" s="1" a="1"/>
  <c r="N735" i="20" s="1"/>
  <c r="C736" i="20"/>
  <c r="C737" i="20"/>
  <c r="C738" i="20"/>
  <c r="C739" i="20"/>
  <c r="C740" i="20"/>
  <c r="M740" i="20" s="1" a="1"/>
  <c r="M740" i="20" s="1"/>
  <c r="C741" i="20"/>
  <c r="C742" i="20"/>
  <c r="C743" i="20"/>
  <c r="C744" i="20"/>
  <c r="C745" i="20"/>
  <c r="C746" i="20"/>
  <c r="C747" i="20"/>
  <c r="M747" i="20" s="1" a="1"/>
  <c r="M747" i="20" s="1"/>
  <c r="C748" i="20"/>
  <c r="N748" i="20" s="1" a="1"/>
  <c r="N748" i="20" s="1"/>
  <c r="C749" i="20"/>
  <c r="C750" i="20"/>
  <c r="C751" i="20"/>
  <c r="M751" i="20" s="1" a="1"/>
  <c r="M751" i="20" s="1"/>
  <c r="C752" i="20"/>
  <c r="C753" i="20"/>
  <c r="C754" i="20"/>
  <c r="C755" i="20"/>
  <c r="C756" i="20"/>
  <c r="C757" i="20"/>
  <c r="M757" i="20" s="1" a="1"/>
  <c r="M757" i="20" s="1"/>
  <c r="C758" i="20"/>
  <c r="C759" i="20"/>
  <c r="C760" i="20"/>
  <c r="M760" i="20" s="1" a="1"/>
  <c r="M760" i="20" s="1"/>
  <c r="C761" i="20"/>
  <c r="O761" i="20" s="1" a="1"/>
  <c r="O761" i="20" s="1"/>
  <c r="C762" i="20"/>
  <c r="O762" i="20" s="1" a="1"/>
  <c r="O762" i="20" s="1"/>
  <c r="C763" i="20"/>
  <c r="M763" i="20" s="1" a="1"/>
  <c r="M763" i="20" s="1"/>
  <c r="C764" i="20"/>
  <c r="C765" i="20"/>
  <c r="C766" i="20"/>
  <c r="N766" i="20" s="1" a="1"/>
  <c r="N766" i="20" s="1"/>
  <c r="C767" i="20"/>
  <c r="N767" i="20" s="1" a="1"/>
  <c r="N767" i="20" s="1"/>
  <c r="C768" i="20"/>
  <c r="C769" i="20"/>
  <c r="C770" i="20"/>
  <c r="C771" i="20"/>
  <c r="C772" i="20"/>
  <c r="Q772" i="20" s="1" a="1"/>
  <c r="Q772" i="20" s="1"/>
  <c r="C773" i="20"/>
  <c r="Q773" i="20" s="1" a="1"/>
  <c r="Q773" i="20" s="1"/>
  <c r="C774" i="20"/>
  <c r="C775" i="20"/>
  <c r="O775" i="20" s="1" a="1"/>
  <c r="O775" i="20" s="1"/>
  <c r="C776" i="20"/>
  <c r="N776" i="20" s="1" a="1"/>
  <c r="N776" i="20" s="1"/>
  <c r="C777" i="20"/>
  <c r="O777" i="20" s="1" a="1"/>
  <c r="O777" i="20" s="1"/>
  <c r="C778" i="20"/>
  <c r="M778" i="20" s="1" a="1"/>
  <c r="M778" i="20" s="1"/>
  <c r="C779" i="20"/>
  <c r="C780" i="20"/>
  <c r="C781" i="20"/>
  <c r="C782" i="20"/>
  <c r="M782" i="20" s="1" a="1"/>
  <c r="M782" i="20" s="1"/>
  <c r="C783" i="20"/>
  <c r="N783" i="20" s="1" a="1"/>
  <c r="N783" i="20" s="1"/>
  <c r="C784" i="20"/>
  <c r="C785" i="20"/>
  <c r="M785" i="20" s="1" a="1"/>
  <c r="M785" i="20" s="1"/>
  <c r="C786" i="20"/>
  <c r="C787" i="20"/>
  <c r="C788" i="20"/>
  <c r="C789" i="20"/>
  <c r="C790" i="20"/>
  <c r="N790" i="20" s="1" a="1"/>
  <c r="N790" i="20" s="1"/>
  <c r="C791" i="20"/>
  <c r="C792" i="20"/>
  <c r="N792" i="20" s="1" a="1"/>
  <c r="N792" i="20" s="1"/>
  <c r="C793" i="20"/>
  <c r="C794" i="20"/>
  <c r="C795" i="20"/>
  <c r="C796" i="20"/>
  <c r="C797" i="20"/>
  <c r="C798" i="20"/>
  <c r="N798" i="20" s="1" a="1"/>
  <c r="N798" i="20" s="1"/>
  <c r="C799" i="20"/>
  <c r="M799" i="20" s="1" a="1"/>
  <c r="M799" i="20" s="1"/>
  <c r="C800" i="20"/>
  <c r="C801" i="20"/>
  <c r="N801" i="20" s="1" a="1"/>
  <c r="N801" i="20" s="1"/>
  <c r="C802" i="20"/>
  <c r="C803" i="20"/>
  <c r="C804" i="20"/>
  <c r="C805" i="20"/>
  <c r="C806" i="20"/>
  <c r="C807" i="20"/>
  <c r="C808" i="20"/>
  <c r="C809" i="20"/>
  <c r="O809" i="20" s="1" a="1"/>
  <c r="O809" i="20" s="1"/>
  <c r="C810" i="20"/>
  <c r="N810" i="20" s="1" a="1"/>
  <c r="N810" i="20" s="1"/>
  <c r="C811" i="20"/>
  <c r="M811" i="20" s="1" a="1"/>
  <c r="M811" i="20" s="1"/>
  <c r="C812" i="20"/>
  <c r="C813" i="20"/>
  <c r="C814" i="20"/>
  <c r="C815" i="20"/>
  <c r="C816" i="20"/>
  <c r="C817" i="20"/>
  <c r="C818" i="20"/>
  <c r="N818" i="20" s="1" a="1"/>
  <c r="N818" i="20" s="1"/>
  <c r="C819" i="20"/>
  <c r="C820" i="20"/>
  <c r="C821" i="20"/>
  <c r="C822" i="20"/>
  <c r="N822" i="20" s="1" a="1"/>
  <c r="N822" i="20" s="1"/>
  <c r="C823" i="20"/>
  <c r="C824" i="20"/>
  <c r="C825" i="20"/>
  <c r="O825" i="20" s="1" a="1"/>
  <c r="O825" i="20" s="1"/>
  <c r="C826" i="20"/>
  <c r="Q826" i="20" s="1" a="1"/>
  <c r="Q826" i="20" s="1"/>
  <c r="C827" i="20"/>
  <c r="C828" i="20"/>
  <c r="Q828" i="20" s="1" a="1"/>
  <c r="Q828" i="20" s="1"/>
  <c r="C829" i="20"/>
  <c r="N829" i="20" s="1" a="1"/>
  <c r="N829" i="20" s="1"/>
  <c r="C830" i="20"/>
  <c r="C831" i="20"/>
  <c r="C832" i="20"/>
  <c r="Q832" i="20" s="1" a="1"/>
  <c r="Q832" i="20" s="1"/>
  <c r="C833" i="20"/>
  <c r="C834" i="20"/>
  <c r="C835" i="20"/>
  <c r="C836" i="20"/>
  <c r="C837" i="20"/>
  <c r="C838" i="20"/>
  <c r="C839" i="20"/>
  <c r="C840" i="20"/>
  <c r="C841" i="20"/>
  <c r="O841" i="20" s="1" a="1"/>
  <c r="O841" i="20" s="1"/>
  <c r="C842" i="20"/>
  <c r="C843" i="20"/>
  <c r="M843" i="20" s="1" a="1"/>
  <c r="M843" i="20" s="1"/>
  <c r="C844" i="20"/>
  <c r="N844" i="20" s="1" a="1"/>
  <c r="N844" i="20" s="1"/>
  <c r="C845" i="20"/>
  <c r="M845" i="20" s="1" a="1"/>
  <c r="M845" i="20" s="1"/>
  <c r="C846" i="20"/>
  <c r="C847" i="20"/>
  <c r="C848" i="20"/>
  <c r="C849" i="20"/>
  <c r="C850" i="20"/>
  <c r="C851" i="20"/>
  <c r="C852" i="20"/>
  <c r="Q852" i="20" s="1" a="1"/>
  <c r="Q852" i="20" s="1"/>
  <c r="C853" i="20"/>
  <c r="C854" i="20"/>
  <c r="N854" i="20" s="1" a="1"/>
  <c r="N854" i="20" s="1"/>
  <c r="C855" i="20"/>
  <c r="C856" i="20"/>
  <c r="N856" i="20" s="1" a="1"/>
  <c r="N856" i="20" s="1"/>
  <c r="C857" i="20"/>
  <c r="O857" i="20" s="1" a="1"/>
  <c r="O857" i="20" s="1"/>
  <c r="C858" i="20"/>
  <c r="C859" i="20"/>
  <c r="N859" i="20" s="1" a="1"/>
  <c r="N859" i="20" s="1"/>
  <c r="C860" i="20"/>
  <c r="C861" i="20"/>
  <c r="M861" i="20" s="1" a="1"/>
  <c r="M861" i="20" s="1"/>
  <c r="C862" i="20"/>
  <c r="C863" i="20"/>
  <c r="C864" i="20"/>
  <c r="N864" i="20" s="1" a="1"/>
  <c r="N864" i="20" s="1"/>
  <c r="C865" i="20"/>
  <c r="Q865" i="20" s="1" a="1"/>
  <c r="Q865" i="20" s="1"/>
  <c r="C866" i="20"/>
  <c r="C867" i="20"/>
  <c r="C868" i="20"/>
  <c r="M868" i="20" s="1" a="1"/>
  <c r="M868" i="20" s="1"/>
  <c r="C869" i="20"/>
  <c r="C870" i="20"/>
  <c r="C871" i="20"/>
  <c r="C872" i="20"/>
  <c r="M872" i="20" s="1" a="1"/>
  <c r="M872" i="20" s="1"/>
  <c r="C873" i="20"/>
  <c r="C874" i="20"/>
  <c r="C875" i="20"/>
  <c r="C876" i="20"/>
  <c r="C877" i="20"/>
  <c r="C878" i="20"/>
  <c r="C879" i="20"/>
  <c r="Q879" i="20" s="1" a="1"/>
  <c r="Q879" i="20" s="1"/>
  <c r="C880" i="20"/>
  <c r="C881" i="20"/>
  <c r="C882" i="20"/>
  <c r="O882" i="20" s="1" a="1"/>
  <c r="O882" i="20" s="1"/>
  <c r="C883" i="20"/>
  <c r="C884" i="20"/>
  <c r="C885" i="20"/>
  <c r="Q885" i="20" s="1" a="1"/>
  <c r="Q885" i="20" s="1"/>
  <c r="C886" i="20"/>
  <c r="O886" i="20" s="1" a="1"/>
  <c r="O886" i="20" s="1"/>
  <c r="C887" i="20"/>
  <c r="C888" i="20"/>
  <c r="C889" i="20"/>
  <c r="C890" i="20"/>
  <c r="C891" i="20"/>
  <c r="C892" i="20"/>
  <c r="C893" i="20"/>
  <c r="C894" i="20"/>
  <c r="C895" i="20"/>
  <c r="C896" i="20"/>
  <c r="C897" i="20"/>
  <c r="C898" i="20"/>
  <c r="C899" i="20"/>
  <c r="C900" i="20"/>
  <c r="O900" i="20" s="1" a="1"/>
  <c r="O900" i="20" s="1"/>
  <c r="C901" i="20"/>
  <c r="Q901" i="20" s="1" a="1"/>
  <c r="Q901" i="20" s="1"/>
  <c r="C902" i="20"/>
  <c r="N902" i="20" s="1" a="1"/>
  <c r="N902" i="20" s="1"/>
  <c r="C903" i="20"/>
  <c r="C904" i="20"/>
  <c r="C905" i="20"/>
  <c r="N905" i="20" s="1" a="1"/>
  <c r="N905" i="20" s="1"/>
  <c r="C906" i="20"/>
  <c r="C907" i="20"/>
  <c r="Q907" i="20" s="1" a="1"/>
  <c r="Q907" i="20" s="1"/>
  <c r="C908" i="20"/>
  <c r="C909" i="20"/>
  <c r="C910" i="20"/>
  <c r="C911" i="20"/>
  <c r="C912" i="20"/>
  <c r="N912" i="20" s="1" a="1"/>
  <c r="N912" i="20" s="1"/>
  <c r="C913" i="20"/>
  <c r="N913" i="20" s="1" a="1"/>
  <c r="N913" i="20" s="1"/>
  <c r="C914" i="20"/>
  <c r="C915" i="20"/>
  <c r="N915" i="20" s="1" a="1"/>
  <c r="N915" i="20" s="1"/>
  <c r="C916" i="20"/>
  <c r="Q916" i="20" s="1" a="1"/>
  <c r="Q916" i="20" s="1"/>
  <c r="C917" i="20"/>
  <c r="C918" i="20"/>
  <c r="C919" i="20"/>
  <c r="C920" i="20"/>
  <c r="C921" i="20"/>
  <c r="N921" i="20" s="1" a="1"/>
  <c r="N921" i="20" s="1"/>
  <c r="C922" i="20"/>
  <c r="M922" i="20" s="1" a="1"/>
  <c r="M922" i="20" s="1"/>
  <c r="C923" i="20"/>
  <c r="N923" i="20" s="1" a="1"/>
  <c r="N923" i="20" s="1"/>
  <c r="C924" i="20"/>
  <c r="M924" i="20" s="1" a="1"/>
  <c r="M924" i="20" s="1"/>
  <c r="C925" i="20"/>
  <c r="C926" i="20"/>
  <c r="M926" i="20" s="1" a="1"/>
  <c r="M926" i="20" s="1"/>
  <c r="C927" i="20"/>
  <c r="C928" i="20"/>
  <c r="N928" i="20" s="1" a="1"/>
  <c r="N928" i="20" s="1"/>
  <c r="C929" i="20"/>
  <c r="O929" i="20" s="1" a="1"/>
  <c r="O929" i="20" s="1"/>
  <c r="C930" i="20"/>
  <c r="C931" i="20"/>
  <c r="C932" i="20"/>
  <c r="N932" i="20" s="1" a="1"/>
  <c r="N932" i="20" s="1"/>
  <c r="C933" i="20"/>
  <c r="C934" i="20"/>
  <c r="Q934" i="20" s="1" a="1"/>
  <c r="Q934" i="20" s="1"/>
  <c r="C935" i="20"/>
  <c r="M935" i="20" s="1" a="1"/>
  <c r="M935" i="20" s="1"/>
  <c r="C936" i="20"/>
  <c r="C937" i="20"/>
  <c r="Q937" i="20" s="1" a="1"/>
  <c r="Q937" i="20" s="1"/>
  <c r="C938" i="20"/>
  <c r="N938" i="20" s="1" a="1"/>
  <c r="N938" i="20" s="1"/>
  <c r="C939" i="20"/>
  <c r="M939" i="20" s="1" a="1"/>
  <c r="M939" i="20" s="1"/>
  <c r="C940" i="20"/>
  <c r="C941" i="20"/>
  <c r="C942" i="20"/>
  <c r="C943" i="20"/>
  <c r="Q943" i="20" s="1" a="1"/>
  <c r="Q943" i="20" s="1"/>
  <c r="C944" i="20"/>
  <c r="C945" i="20"/>
  <c r="M945" i="20" s="1" a="1"/>
  <c r="M945" i="20" s="1"/>
  <c r="C946" i="20"/>
  <c r="C947" i="20"/>
  <c r="M947" i="20" s="1" a="1"/>
  <c r="M947" i="20" s="1"/>
  <c r="C948" i="20"/>
  <c r="C949" i="20"/>
  <c r="C950" i="20"/>
  <c r="C951" i="20"/>
  <c r="C952" i="20"/>
  <c r="C953" i="20"/>
  <c r="C954" i="20"/>
  <c r="C955" i="20"/>
  <c r="C956" i="20"/>
  <c r="C957" i="20"/>
  <c r="C958" i="20"/>
  <c r="Q958" i="20" s="1" a="1"/>
  <c r="Q958" i="20" s="1"/>
  <c r="C959" i="20"/>
  <c r="N959" i="20" s="1" a="1"/>
  <c r="N959" i="20" s="1"/>
  <c r="C960" i="20"/>
  <c r="N960" i="20" s="1" a="1"/>
  <c r="N960" i="20" s="1"/>
  <c r="C961" i="20"/>
  <c r="C962" i="20"/>
  <c r="C963" i="20"/>
  <c r="M963" i="20" s="1" a="1"/>
  <c r="M963" i="20" s="1"/>
  <c r="C964" i="20"/>
  <c r="M964" i="20" s="1" a="1"/>
  <c r="M964" i="20" s="1"/>
  <c r="C965" i="20"/>
  <c r="N965" i="20" s="1" a="1"/>
  <c r="N965" i="20" s="1"/>
  <c r="C966" i="20"/>
  <c r="N966" i="20" s="1" a="1"/>
  <c r="N966" i="20" s="1"/>
  <c r="C967" i="20"/>
  <c r="N967" i="20" s="1" a="1"/>
  <c r="N967" i="20" s="1"/>
  <c r="C968" i="20"/>
  <c r="C969" i="20"/>
  <c r="N969" i="20" s="1" a="1"/>
  <c r="N969" i="20" s="1"/>
  <c r="C970" i="20"/>
  <c r="O970" i="20" a="1"/>
  <c r="O970" i="20" s="1"/>
  <c r="C971" i="20"/>
  <c r="C972" i="20"/>
  <c r="C973" i="20"/>
  <c r="N973" i="20" s="1" a="1"/>
  <c r="N973" i="20" s="1"/>
  <c r="C974" i="20"/>
  <c r="Q974" i="20" s="1" a="1"/>
  <c r="Q974" i="20" s="1"/>
  <c r="C975" i="20"/>
  <c r="C976" i="20"/>
  <c r="C977" i="20"/>
  <c r="C978" i="20"/>
  <c r="C979" i="20"/>
  <c r="M979" i="20" s="1" a="1"/>
  <c r="M979" i="20" s="1"/>
  <c r="C980" i="20"/>
  <c r="C981" i="20"/>
  <c r="C982" i="20"/>
  <c r="C983" i="20"/>
  <c r="O983" i="20" s="1" a="1"/>
  <c r="O983" i="20" s="1"/>
  <c r="C984" i="20"/>
  <c r="N984" i="20" s="1" a="1"/>
  <c r="N984" i="20" s="1"/>
  <c r="C985" i="20"/>
  <c r="N985" i="20" s="1" a="1"/>
  <c r="N985" i="20" s="1"/>
  <c r="C986" i="20"/>
  <c r="C987" i="20"/>
  <c r="C988" i="20"/>
  <c r="C989" i="20"/>
  <c r="M989" i="20" s="1" a="1"/>
  <c r="M989" i="20" s="1"/>
  <c r="C990" i="20"/>
  <c r="C991" i="20"/>
  <c r="C992" i="20"/>
  <c r="Q992" i="20" s="1" a="1"/>
  <c r="Q992" i="20" s="1"/>
  <c r="C993" i="20"/>
  <c r="C994" i="20"/>
  <c r="C995" i="20"/>
  <c r="M995" i="20" s="1" a="1"/>
  <c r="M995" i="20" s="1"/>
  <c r="C996" i="20"/>
  <c r="O996" i="20" s="1" a="1"/>
  <c r="O996" i="20" s="1"/>
  <c r="C997" i="20"/>
  <c r="C998" i="20"/>
  <c r="Q998" i="20" s="1" a="1"/>
  <c r="Q998" i="20" s="1"/>
  <c r="C999" i="20"/>
  <c r="C1000" i="20"/>
  <c r="N1000" i="20" s="1" a="1"/>
  <c r="N1000" i="20" s="1"/>
  <c r="C1001" i="20"/>
  <c r="C1002" i="20"/>
  <c r="C1003" i="20"/>
  <c r="C1004" i="20"/>
  <c r="C1005" i="20"/>
  <c r="C1006" i="20"/>
  <c r="M1006" i="20" s="1" a="1"/>
  <c r="M1006" i="20" s="1"/>
  <c r="C1007" i="20"/>
  <c r="C1008" i="20"/>
  <c r="M1008" i="20" s="1" a="1"/>
  <c r="M1008" i="20" s="1"/>
  <c r="C1009" i="20"/>
  <c r="C1010" i="20"/>
  <c r="N1010" i="20" s="1" a="1"/>
  <c r="N1010" i="20" s="1"/>
  <c r="C1011" i="20"/>
  <c r="N1011" i="20" s="1" a="1"/>
  <c r="N1011" i="20" s="1"/>
  <c r="C1012" i="20"/>
  <c r="C1013" i="20"/>
  <c r="C1014" i="20"/>
  <c r="N1014" i="20" s="1" a="1"/>
  <c r="N1014" i="20" s="1"/>
  <c r="C1015" i="20"/>
  <c r="C1016" i="20"/>
  <c r="N1016" i="20" s="1" a="1"/>
  <c r="N1016" i="20" s="1"/>
  <c r="C1017" i="20"/>
  <c r="C1018" i="20"/>
  <c r="N1018" i="20" s="1" a="1"/>
  <c r="N1018" i="20" s="1"/>
  <c r="C1019" i="20"/>
  <c r="C1020" i="20"/>
  <c r="N1020" i="20" s="1" a="1"/>
  <c r="N1020" i="20" s="1"/>
  <c r="C1021" i="20"/>
  <c r="C1022" i="20"/>
  <c r="C1023" i="20"/>
  <c r="C1024" i="20"/>
  <c r="C1025" i="20"/>
  <c r="O1025" i="20" s="1" a="1"/>
  <c r="O1025" i="20" s="1"/>
  <c r="C1026" i="20"/>
  <c r="C1027" i="20"/>
  <c r="C1028" i="20"/>
  <c r="M1028" i="20" s="1" a="1"/>
  <c r="M1028" i="20" s="1"/>
  <c r="C1029" i="20"/>
  <c r="C1030" i="20"/>
  <c r="N1030" i="20" s="1" a="1"/>
  <c r="N1030" i="20" s="1"/>
  <c r="C1031" i="20"/>
  <c r="C1032" i="20"/>
  <c r="M1032" i="20" s="1" a="1"/>
  <c r="M1032" i="20" s="1"/>
  <c r="C1033" i="20"/>
  <c r="N1033" i="20" s="1" a="1"/>
  <c r="N1033" i="20" s="1"/>
  <c r="C1034" i="20"/>
  <c r="N1034" i="20" s="1" a="1"/>
  <c r="N1034" i="20" s="1"/>
  <c r="C1035" i="20"/>
  <c r="Q1035" i="20" s="1" a="1"/>
  <c r="Q1035" i="20" s="1"/>
  <c r="C1036" i="20"/>
  <c r="Q1036" i="20" s="1" a="1"/>
  <c r="Q1036" i="20" s="1"/>
  <c r="C1037" i="20"/>
  <c r="C1038" i="20"/>
  <c r="M1038" i="20" s="1" a="1"/>
  <c r="M1038" i="20" s="1"/>
  <c r="C1039" i="20"/>
  <c r="C1040" i="20"/>
  <c r="C1041" i="20"/>
  <c r="O1041" i="20" s="1" a="1"/>
  <c r="O1041" i="20" s="1"/>
  <c r="C1042" i="20"/>
  <c r="N1042" i="20" s="1" a="1"/>
  <c r="N1042" i="20" s="1"/>
  <c r="C1043" i="20"/>
  <c r="C1044" i="20"/>
  <c r="M1044" i="20" s="1" a="1"/>
  <c r="M1044" i="20" s="1"/>
  <c r="C1045" i="20"/>
  <c r="O1045" i="20" s="1" a="1"/>
  <c r="O1045" i="20" s="1"/>
  <c r="C1046" i="20"/>
  <c r="M1046" i="20" s="1" a="1"/>
  <c r="M1046" i="20" s="1"/>
  <c r="C1047" i="20"/>
  <c r="M1047" i="20" s="1" a="1"/>
  <c r="M1047" i="20" s="1"/>
  <c r="C1048" i="20"/>
  <c r="Q1048" i="20" s="1" a="1"/>
  <c r="Q1048" i="20" s="1"/>
  <c r="C1049" i="20"/>
  <c r="N1049" i="20" s="1" a="1"/>
  <c r="N1049" i="20" s="1"/>
  <c r="C1050" i="20"/>
  <c r="N1050" i="20" s="1" a="1"/>
  <c r="N1050" i="20" s="1"/>
  <c r="C1051" i="20"/>
  <c r="C1052" i="20"/>
  <c r="Q1052" i="20" s="1" a="1"/>
  <c r="Q1052" i="20" s="1"/>
  <c r="C1053" i="20"/>
  <c r="O1053" i="20" s="1" a="1"/>
  <c r="O1053" i="20" s="1"/>
  <c r="C1054" i="20"/>
  <c r="C1055" i="20"/>
  <c r="N1055" i="20" s="1" a="1"/>
  <c r="N1055" i="20" s="1"/>
  <c r="C1056" i="20"/>
  <c r="C1057" i="20"/>
  <c r="M1057" i="20" s="1" a="1"/>
  <c r="M1057" i="20" s="1"/>
  <c r="C1058" i="20"/>
  <c r="C1059" i="20"/>
  <c r="O1059" i="20" s="1" a="1"/>
  <c r="O1059" i="20" s="1"/>
  <c r="C1060" i="20"/>
  <c r="C1061" i="20"/>
  <c r="C1062" i="20"/>
  <c r="M1062" i="20" s="1" a="1"/>
  <c r="M1062" i="20" s="1"/>
  <c r="C1063" i="20"/>
  <c r="C1064" i="20"/>
  <c r="O1064" i="20" s="1" a="1"/>
  <c r="O1064" i="20" s="1"/>
  <c r="C1065" i="20"/>
  <c r="N1065" i="20" s="1" a="1"/>
  <c r="N1065" i="20" s="1"/>
  <c r="C1066" i="20"/>
  <c r="Q1066" i="20" s="1" a="1"/>
  <c r="Q1066" i="20" s="1"/>
  <c r="C1067" i="20"/>
  <c r="M1067" i="20" s="1" a="1"/>
  <c r="M1067" i="20" s="1"/>
  <c r="C1068" i="20"/>
  <c r="C1069" i="20"/>
  <c r="N1069" i="20" s="1" a="1"/>
  <c r="N1069" i="20" s="1"/>
  <c r="C1070" i="20"/>
  <c r="C1071" i="20"/>
  <c r="O1071" i="20" s="1" a="1"/>
  <c r="O1071" i="20" s="1"/>
  <c r="C1072" i="20"/>
  <c r="C1073" i="20"/>
  <c r="O1073" i="20" s="1" a="1"/>
  <c r="O1073" i="20" s="1"/>
  <c r="C1074" i="20"/>
  <c r="C1075" i="20"/>
  <c r="C1076" i="20"/>
  <c r="N1076" i="20" s="1" a="1"/>
  <c r="N1076" i="20" s="1"/>
  <c r="C1077" i="20"/>
  <c r="O1077" i="20" s="1" a="1"/>
  <c r="O1077" i="20" s="1"/>
  <c r="C1078" i="20"/>
  <c r="N1078" i="20" s="1" a="1"/>
  <c r="N1078" i="20" s="1"/>
  <c r="C1079" i="20"/>
  <c r="C1080" i="20"/>
  <c r="C1081" i="20"/>
  <c r="C1082" i="20"/>
  <c r="N1082" i="20" s="1" a="1"/>
  <c r="N1082" i="20" s="1"/>
  <c r="C1083" i="20"/>
  <c r="N1083" i="20" s="1" a="1"/>
  <c r="N1083" i="20" s="1"/>
  <c r="C1084" i="20"/>
  <c r="C1085" i="20"/>
  <c r="N1085" i="20" s="1" a="1"/>
  <c r="N1085" i="20" s="1"/>
  <c r="C1086" i="20"/>
  <c r="C1087" i="20"/>
  <c r="C1088" i="20"/>
  <c r="C1089" i="20"/>
  <c r="C1090" i="20"/>
  <c r="C1091" i="20"/>
  <c r="M1091" i="20" s="1" a="1"/>
  <c r="M1091" i="20" s="1"/>
  <c r="C1092" i="20"/>
  <c r="N1092" i="20" s="1" a="1"/>
  <c r="N1092" i="20" s="1"/>
  <c r="C1093" i="20"/>
  <c r="N1093" i="20" s="1" a="1"/>
  <c r="N1093" i="20" s="1"/>
  <c r="C1094" i="20"/>
  <c r="C1095" i="20"/>
  <c r="C1096" i="20"/>
  <c r="O1096" i="20" s="1" a="1"/>
  <c r="O1096" i="20" s="1"/>
  <c r="C1097" i="20"/>
  <c r="N1097" i="20" s="1" a="1"/>
  <c r="N1097" i="20" s="1"/>
  <c r="C1098" i="20"/>
  <c r="C1099" i="20"/>
  <c r="M1099" i="20" s="1" a="1"/>
  <c r="M1099" i="20" s="1"/>
  <c r="C1100" i="20"/>
  <c r="C1101" i="20"/>
  <c r="M1101" i="20" s="1" a="1"/>
  <c r="M1101" i="20" s="1"/>
  <c r="C1102" i="20"/>
  <c r="C1103" i="20"/>
  <c r="C1104" i="20"/>
  <c r="C1105" i="20"/>
  <c r="Q1105" i="20" s="1" a="1"/>
  <c r="Q1105" i="20" s="1"/>
  <c r="C1106" i="20"/>
  <c r="C1107" i="20"/>
  <c r="C1108" i="20"/>
  <c r="N1108" i="20" s="1" a="1"/>
  <c r="N1108" i="20" s="1"/>
  <c r="C1109" i="20"/>
  <c r="C1110" i="20"/>
  <c r="M1110" i="20" s="1" a="1"/>
  <c r="M1110" i="20" s="1"/>
  <c r="C1111" i="20"/>
  <c r="C1112" i="20"/>
  <c r="C1113" i="20"/>
  <c r="C1114" i="20"/>
  <c r="C1115" i="20"/>
  <c r="C1116" i="20"/>
  <c r="C1117" i="20"/>
  <c r="C1118" i="20"/>
  <c r="O1118" i="20" s="1" a="1"/>
  <c r="O1118" i="20" s="1"/>
  <c r="C1119" i="20"/>
  <c r="M1119" i="20" s="1" a="1"/>
  <c r="M1119" i="20" s="1"/>
  <c r="C1120" i="20"/>
  <c r="Q1120" i="20" s="1" a="1"/>
  <c r="Q1120" i="20" s="1"/>
  <c r="C1121" i="20"/>
  <c r="C1122" i="20"/>
  <c r="C1123" i="20"/>
  <c r="M1123" i="20" s="1" a="1"/>
  <c r="M1123" i="20" s="1"/>
  <c r="C1124" i="20"/>
  <c r="C1125" i="20"/>
  <c r="Q1125" i="20" s="1" a="1"/>
  <c r="Q1125" i="20" s="1"/>
  <c r="C1126" i="20"/>
  <c r="C1127" i="20"/>
  <c r="C1128" i="20"/>
  <c r="C1129" i="20"/>
  <c r="N1129" i="20" s="1" a="1"/>
  <c r="N1129" i="20" s="1"/>
  <c r="C1130" i="20"/>
  <c r="M1130" i="20" s="1" a="1"/>
  <c r="M1130" i="20" s="1"/>
  <c r="C1131" i="20"/>
  <c r="C1132" i="20"/>
  <c r="C1133" i="20"/>
  <c r="C1134" i="20"/>
  <c r="O1134" i="20" s="1" a="1"/>
  <c r="O1134" i="20" s="1"/>
  <c r="C1135" i="20"/>
  <c r="C1136" i="20"/>
  <c r="N1136" i="20" s="1" a="1"/>
  <c r="N1136" i="20" s="1"/>
  <c r="C1137" i="20"/>
  <c r="C1138" i="20"/>
  <c r="M1138" i="20" s="1" a="1"/>
  <c r="M1138" i="20" s="1"/>
  <c r="C1139" i="20"/>
  <c r="C1140" i="20"/>
  <c r="C1141" i="20"/>
  <c r="C1142" i="20"/>
  <c r="N1142" i="20" s="1" a="1"/>
  <c r="N1142" i="20" s="1"/>
  <c r="C1143" i="20"/>
  <c r="C1144" i="20"/>
  <c r="M1144" i="20" s="1" a="1"/>
  <c r="M1144" i="20" s="1"/>
  <c r="C1145" i="20"/>
  <c r="C1146" i="20"/>
  <c r="C1147" i="20"/>
  <c r="C1148" i="20"/>
  <c r="M1148" i="20" s="1" a="1"/>
  <c r="M1148" i="20" s="1"/>
  <c r="C1149" i="20"/>
  <c r="C1150" i="20"/>
  <c r="C1151" i="20"/>
  <c r="O1151" i="20" s="1" a="1"/>
  <c r="O1151" i="20" s="1"/>
  <c r="C1152" i="20"/>
  <c r="C1153" i="20"/>
  <c r="C1154" i="20"/>
  <c r="N1154" i="20" s="1" a="1"/>
  <c r="N1154" i="20" s="1"/>
  <c r="C1155" i="20"/>
  <c r="N1155" i="20" s="1" a="1"/>
  <c r="N1155" i="20" s="1"/>
  <c r="C1156" i="20"/>
  <c r="N1156" i="20" s="1" a="1"/>
  <c r="N1156" i="20" s="1"/>
  <c r="C1157" i="20"/>
  <c r="O1157" i="20" s="1" a="1"/>
  <c r="O1157" i="20" s="1"/>
  <c r="C1158" i="20"/>
  <c r="N1158" i="20" s="1" a="1"/>
  <c r="N1158" i="20" s="1"/>
  <c r="C1159" i="20"/>
  <c r="N1159" i="20" s="1" a="1"/>
  <c r="N1159" i="20" s="1"/>
  <c r="C1160" i="20"/>
  <c r="C1161" i="20"/>
  <c r="N1161" i="20" s="1" a="1"/>
  <c r="N1161" i="20" s="1"/>
  <c r="C1162" i="20"/>
  <c r="Q1162" i="20" s="1" a="1"/>
  <c r="Q1162" i="20" s="1"/>
  <c r="C1163" i="20"/>
  <c r="C1164" i="20"/>
  <c r="M1164" i="20" s="1" a="1"/>
  <c r="M1164" i="20" s="1"/>
  <c r="C1165" i="20"/>
  <c r="N1165" i="20" s="1" a="1"/>
  <c r="N1165" i="20" s="1"/>
  <c r="C1166" i="20"/>
  <c r="C1167" i="20"/>
  <c r="C1168" i="20"/>
  <c r="N1168" i="20" s="1" a="1"/>
  <c r="N1168" i="20" s="1"/>
  <c r="C1169" i="20"/>
  <c r="C1170" i="20"/>
  <c r="N1170" i="20" s="1" a="1"/>
  <c r="N1170" i="20" s="1"/>
  <c r="C1171" i="20"/>
  <c r="N1171" i="20" s="1" a="1"/>
  <c r="N1171" i="20" s="1"/>
  <c r="C1172" i="20"/>
  <c r="N1172" i="20" s="1" a="1"/>
  <c r="N1172" i="20" s="1"/>
  <c r="C1173" i="20"/>
  <c r="Q1173" i="20" s="1" a="1"/>
  <c r="Q1173" i="20" s="1"/>
  <c r="C1174" i="20"/>
  <c r="C1175" i="20"/>
  <c r="C1176" i="20"/>
  <c r="C1177" i="20"/>
  <c r="M1177" i="20" s="1" a="1"/>
  <c r="M1177" i="20" s="1"/>
  <c r="C1178" i="20"/>
  <c r="N1178" i="20" s="1" a="1"/>
  <c r="N1178" i="20" s="1"/>
  <c r="C1179" i="20"/>
  <c r="C1180" i="20"/>
  <c r="C1181" i="20"/>
  <c r="N1181" i="20" s="1" a="1"/>
  <c r="N1181" i="20" s="1"/>
  <c r="C1182" i="20"/>
  <c r="C1183" i="20"/>
  <c r="N1183" i="20" s="1" a="1"/>
  <c r="N1183" i="20" s="1"/>
  <c r="C1184" i="20"/>
  <c r="C1185" i="20"/>
  <c r="C1186" i="20"/>
  <c r="Q1186" i="20" s="1" a="1"/>
  <c r="Q1186" i="20" s="1"/>
  <c r="O1186" i="20" a="1"/>
  <c r="O1186" i="20" s="1"/>
  <c r="C1187" i="20"/>
  <c r="C1188" i="20"/>
  <c r="O1188" i="20" s="1" a="1"/>
  <c r="O1188" i="20" s="1"/>
  <c r="C1189" i="20"/>
  <c r="C1190" i="20"/>
  <c r="C1191" i="20"/>
  <c r="C1192" i="20"/>
  <c r="C1193" i="20"/>
  <c r="C1194" i="20"/>
  <c r="C1195" i="20"/>
  <c r="C1196" i="20"/>
  <c r="M1196" i="20" s="1" a="1"/>
  <c r="M1196" i="20" s="1"/>
  <c r="C1197" i="20"/>
  <c r="O1197" i="20" s="1" a="1"/>
  <c r="O1197" i="20" s="1"/>
  <c r="C1198" i="20"/>
  <c r="C1199" i="20"/>
  <c r="C1200" i="20"/>
  <c r="C1201" i="20"/>
  <c r="M1201" i="20" s="1" a="1"/>
  <c r="M1201" i="20" s="1"/>
  <c r="C1202" i="20"/>
  <c r="N1202" i="20" s="1" a="1"/>
  <c r="N1202" i="20" s="1"/>
  <c r="C1203" i="20"/>
  <c r="M1203" i="20" s="1" a="1"/>
  <c r="M1203" i="20" s="1"/>
  <c r="C1204" i="20"/>
  <c r="O1204" i="20" s="1" a="1"/>
  <c r="O1204" i="20" s="1"/>
  <c r="C1205" i="20"/>
  <c r="C1206" i="20"/>
  <c r="C1207" i="20"/>
  <c r="O1207" i="20" s="1" a="1"/>
  <c r="O1207" i="20" s="1"/>
  <c r="C1208" i="20"/>
  <c r="C1209" i="20"/>
  <c r="C1210" i="20"/>
  <c r="N1210" i="20" s="1" a="1"/>
  <c r="N1210" i="20" s="1"/>
  <c r="C1211" i="20"/>
  <c r="C1212" i="20"/>
  <c r="C1213" i="20"/>
  <c r="M1213" i="20" s="1" a="1"/>
  <c r="M1213" i="20" s="1"/>
  <c r="C1214" i="20"/>
  <c r="C1215" i="20"/>
  <c r="M1215" i="20" s="1" a="1"/>
  <c r="M1215" i="20" s="1"/>
  <c r="C1216" i="20"/>
  <c r="C1217" i="20"/>
  <c r="N1217" i="20" s="1" a="1"/>
  <c r="N1217" i="20" s="1"/>
  <c r="C1218" i="20"/>
  <c r="C1219" i="20"/>
  <c r="N1219" i="20" s="1" a="1"/>
  <c r="N1219" i="20" s="1"/>
  <c r="C1220" i="20"/>
  <c r="C1221" i="20"/>
  <c r="C1222" i="20"/>
  <c r="C1223" i="20"/>
  <c r="C1224" i="20"/>
  <c r="O1224" i="20" s="1" a="1"/>
  <c r="O1224" i="20" s="1"/>
  <c r="C1225" i="20"/>
  <c r="Q1225" i="20" s="1" a="1"/>
  <c r="Q1225" i="20" s="1"/>
  <c r="C1226" i="20"/>
  <c r="N1226" i="20" s="1" a="1"/>
  <c r="N1226" i="20" s="1"/>
  <c r="C1227" i="20"/>
  <c r="C1228" i="20"/>
  <c r="O1228" i="20" s="1" a="1"/>
  <c r="O1228" i="20" s="1"/>
  <c r="C1229" i="20"/>
  <c r="Q1229" i="20" s="1" a="1"/>
  <c r="Q1229" i="20" s="1"/>
  <c r="C1230" i="20"/>
  <c r="C1231" i="20"/>
  <c r="C1232" i="20"/>
  <c r="C1233" i="20"/>
  <c r="N1233" i="20" s="1" a="1"/>
  <c r="N1233" i="20" s="1"/>
  <c r="C1234" i="20"/>
  <c r="M1234" i="20" s="1" a="1"/>
  <c r="M1234" i="20" s="1"/>
  <c r="C1235" i="20"/>
  <c r="N1235" i="20" s="1" a="1"/>
  <c r="N1235" i="20" s="1"/>
  <c r="C1236" i="20"/>
  <c r="C1237" i="20"/>
  <c r="O1237" i="20" s="1" a="1"/>
  <c r="O1237" i="20" s="1"/>
  <c r="C1238" i="20"/>
  <c r="C1239" i="20"/>
  <c r="C1240" i="20"/>
  <c r="M1240" i="20" s="1" a="1"/>
  <c r="M1240" i="20" s="1"/>
  <c r="C1241" i="20"/>
  <c r="C1242" i="20"/>
  <c r="M1242" i="20" s="1" a="1"/>
  <c r="M1242" i="20" s="1"/>
  <c r="C1243" i="20"/>
  <c r="C1244" i="20"/>
  <c r="C1245" i="20"/>
  <c r="C1246" i="20"/>
  <c r="C1247" i="20"/>
  <c r="O1247" i="20" s="1" a="1"/>
  <c r="O1247" i="20" s="1"/>
  <c r="C1248" i="20"/>
  <c r="O1248" i="20" a="1"/>
  <c r="O1248" i="20" s="1"/>
  <c r="C1249" i="20"/>
  <c r="C1250" i="20"/>
  <c r="O1250" i="20" s="1" a="1"/>
  <c r="O1250" i="20" s="1"/>
  <c r="C1251" i="20"/>
  <c r="N1251" i="20" s="1" a="1"/>
  <c r="N1251" i="20" s="1"/>
  <c r="C1252" i="20"/>
  <c r="C1253" i="20"/>
  <c r="C1254" i="20"/>
  <c r="C1255" i="20"/>
  <c r="C1256" i="20"/>
  <c r="C1257" i="20"/>
  <c r="C1258" i="20"/>
  <c r="N1258" i="20" s="1" a="1"/>
  <c r="N1258" i="20" s="1"/>
  <c r="C1259" i="20"/>
  <c r="C1260" i="20"/>
  <c r="N1260" i="20" s="1" a="1"/>
  <c r="N1260" i="20" s="1"/>
  <c r="C1261" i="20"/>
  <c r="C1262" i="20"/>
  <c r="C1263" i="20"/>
  <c r="C1264" i="20"/>
  <c r="C1265" i="20"/>
  <c r="C1266" i="20"/>
  <c r="M1266" i="20" s="1" a="1"/>
  <c r="M1266" i="20" s="1"/>
  <c r="C1267" i="20"/>
  <c r="C1268" i="20"/>
  <c r="C1269" i="20"/>
  <c r="C1270" i="20"/>
  <c r="M1270" i="20" s="1" a="1"/>
  <c r="M1270" i="20" s="1"/>
  <c r="C1271" i="20"/>
  <c r="C1272" i="20"/>
  <c r="C1273" i="20"/>
  <c r="Q1273" i="20" s="1" a="1"/>
  <c r="Q1273" i="20" s="1"/>
  <c r="C1274" i="20"/>
  <c r="C1275" i="20"/>
  <c r="M1275" i="20" s="1" a="1"/>
  <c r="M1275" i="20" s="1"/>
  <c r="C1276" i="20"/>
  <c r="Q1276" i="20" s="1" a="1"/>
  <c r="Q1276" i="20" s="1"/>
  <c r="C1277" i="20"/>
  <c r="O1277" i="20" s="1" a="1"/>
  <c r="O1277" i="20" s="1"/>
  <c r="C1278" i="20"/>
  <c r="M1278" i="20" s="1" a="1"/>
  <c r="M1278" i="20" s="1"/>
  <c r="C1279" i="20"/>
  <c r="C1280" i="20"/>
  <c r="C1281" i="20"/>
  <c r="C1282" i="20"/>
  <c r="N1282" i="20" s="1" a="1"/>
  <c r="N1282" i="20" s="1"/>
  <c r="C1283" i="20"/>
  <c r="C1284" i="20"/>
  <c r="M1284" i="20" s="1" a="1"/>
  <c r="M1284" i="20" s="1"/>
  <c r="C1285" i="20"/>
  <c r="C1286" i="20"/>
  <c r="N1286" i="20" s="1" a="1"/>
  <c r="N1286" i="20" s="1"/>
  <c r="C1287" i="20"/>
  <c r="N1287" i="20" s="1" a="1"/>
  <c r="N1287" i="20" s="1"/>
  <c r="C1288" i="20"/>
  <c r="C1289" i="20"/>
  <c r="C1290" i="20"/>
  <c r="O1290" i="20" s="1" a="1"/>
  <c r="O1290" i="20" s="1"/>
  <c r="C1291" i="20"/>
  <c r="C1292" i="20"/>
  <c r="O1292" i="20" s="1" a="1"/>
  <c r="O1292" i="20" s="1"/>
  <c r="C1293" i="20"/>
  <c r="Q1293" i="20" s="1" a="1"/>
  <c r="Q1293" i="20" s="1"/>
  <c r="C1294" i="20"/>
  <c r="N1294" i="20" s="1" a="1"/>
  <c r="N1294" i="20" s="1"/>
  <c r="C1295" i="20"/>
  <c r="Q1295" i="20" s="1" a="1"/>
  <c r="Q1295" i="20" s="1"/>
  <c r="C1296" i="20"/>
  <c r="C1297" i="20"/>
  <c r="C1298" i="20"/>
  <c r="Q1298" i="20" s="1" a="1"/>
  <c r="Q1298" i="20" s="1"/>
  <c r="C1299" i="20"/>
  <c r="C1300" i="20"/>
  <c r="M1300" i="20" s="1" a="1"/>
  <c r="M1300" i="20" s="1"/>
  <c r="C1301" i="20"/>
  <c r="C1302" i="20"/>
  <c r="M1302" i="20" s="1" a="1"/>
  <c r="M1302" i="20" s="1"/>
  <c r="C1303" i="20"/>
  <c r="C1304" i="20"/>
  <c r="N1304" i="20" s="1" a="1"/>
  <c r="N1304" i="20" s="1"/>
  <c r="C1305" i="20"/>
  <c r="C1306" i="20"/>
  <c r="O1306" i="20" s="1" a="1"/>
  <c r="O1306" i="20" s="1"/>
  <c r="C1307" i="20"/>
  <c r="M1307" i="20" s="1" a="1"/>
  <c r="M1307" i="20" s="1"/>
  <c r="C1308" i="20"/>
  <c r="M1308" i="20" s="1" a="1"/>
  <c r="M1308" i="20" s="1"/>
  <c r="C1309" i="20"/>
  <c r="C1310" i="20"/>
  <c r="M1310" i="20" s="1" a="1"/>
  <c r="M1310" i="20" s="1"/>
  <c r="C1311" i="20"/>
  <c r="C1312" i="20"/>
  <c r="C1313" i="20"/>
  <c r="O1313" i="20" s="1" a="1"/>
  <c r="O1313" i="20" s="1"/>
  <c r="C1314" i="20"/>
  <c r="N1314" i="20" s="1" a="1"/>
  <c r="N1314" i="20" s="1"/>
  <c r="C1315" i="20"/>
  <c r="C1316" i="20"/>
  <c r="M1316" i="20" s="1" a="1"/>
  <c r="M1316" i="20" s="1"/>
  <c r="C1317" i="20"/>
  <c r="C1318" i="20"/>
  <c r="M1318" i="20" s="1" a="1"/>
  <c r="M1318" i="20" s="1"/>
  <c r="C1319" i="20"/>
  <c r="N1319" i="20" s="1" a="1"/>
  <c r="N1319" i="20" s="1"/>
  <c r="C1320" i="20"/>
  <c r="C1321" i="20"/>
  <c r="C1322" i="20"/>
  <c r="C1323" i="20"/>
  <c r="C1324" i="20"/>
  <c r="C1325" i="20"/>
  <c r="Q1325" i="20" s="1" a="1"/>
  <c r="Q1325" i="20" s="1"/>
  <c r="C1326" i="20"/>
  <c r="Q1326" i="20" s="1" a="1"/>
  <c r="Q1326" i="20" s="1"/>
  <c r="C1327" i="20"/>
  <c r="C1328" i="20"/>
  <c r="M1328" i="20" s="1" a="1"/>
  <c r="M1328" i="20" s="1"/>
  <c r="C1329" i="20"/>
  <c r="O1329" i="20" s="1" a="1"/>
  <c r="O1329" i="20" s="1"/>
  <c r="C1330" i="20"/>
  <c r="N1330" i="20" s="1" a="1"/>
  <c r="N1330" i="20" s="1"/>
  <c r="C1331" i="20"/>
  <c r="C1332" i="20"/>
  <c r="C1333" i="20"/>
  <c r="N1333" i="20" s="1" a="1"/>
  <c r="N1333" i="20" s="1"/>
  <c r="C1334" i="20"/>
  <c r="M1334" i="20" s="1" a="1"/>
  <c r="M1334" i="20" s="1"/>
  <c r="C1335" i="20"/>
  <c r="C1336" i="20"/>
  <c r="N1336" i="20" s="1" a="1"/>
  <c r="N1336" i="20" s="1"/>
  <c r="C1337" i="20"/>
  <c r="C1338" i="20"/>
  <c r="N1338" i="20" s="1" a="1"/>
  <c r="N1338" i="20" s="1"/>
  <c r="C1339" i="20"/>
  <c r="C1340" i="20"/>
  <c r="C1341" i="20"/>
  <c r="C1342" i="20"/>
  <c r="Q1342" i="20" s="1" a="1"/>
  <c r="Q1342" i="20" s="1"/>
  <c r="C1343" i="20"/>
  <c r="C1344" i="20"/>
  <c r="C1345" i="20"/>
  <c r="C1346" i="20"/>
  <c r="M1346" i="20" s="1" a="1"/>
  <c r="M1346" i="20" s="1"/>
  <c r="C1347" i="20"/>
  <c r="C1348" i="20"/>
  <c r="C1349" i="20"/>
  <c r="C1350" i="20"/>
  <c r="Q1350" i="20" s="1" a="1"/>
  <c r="Q1350" i="20" s="1"/>
  <c r="C1351" i="20"/>
  <c r="C1352" i="20"/>
  <c r="C1353" i="20"/>
  <c r="C1354" i="20"/>
  <c r="M1354" i="20" s="1" a="1"/>
  <c r="M1354" i="20" s="1"/>
  <c r="C1355" i="20"/>
  <c r="N1355" i="20" s="1" a="1"/>
  <c r="N1355" i="20" s="1"/>
  <c r="C1356" i="20"/>
  <c r="O1356" i="20" s="1" a="1"/>
  <c r="O1356" i="20" s="1"/>
  <c r="C1357" i="20"/>
  <c r="M1357" i="20" s="1" a="1"/>
  <c r="M1357" i="20" s="1"/>
  <c r="C1358" i="20"/>
  <c r="N1358" i="20" s="1" a="1"/>
  <c r="N1358" i="20" s="1"/>
  <c r="C1359" i="20"/>
  <c r="C1360" i="20"/>
  <c r="C1361" i="20"/>
  <c r="O1361" i="20" s="1" a="1"/>
  <c r="O1361" i="20" s="1"/>
  <c r="C1362" i="20"/>
  <c r="N1362" i="20" s="1" a="1"/>
  <c r="N1362" i="20" s="1"/>
  <c r="C1363" i="20"/>
  <c r="O1363" i="20" s="1" a="1"/>
  <c r="O1363" i="20" s="1"/>
  <c r="C1364" i="20"/>
  <c r="C1365" i="20"/>
  <c r="O1365" i="20" s="1" a="1"/>
  <c r="O1365" i="20" s="1"/>
  <c r="C1366" i="20"/>
  <c r="O1366" i="20" s="1" a="1"/>
  <c r="O1366" i="20" s="1"/>
  <c r="C1367" i="20"/>
  <c r="C1368" i="20"/>
  <c r="M1368" i="20" s="1" a="1"/>
  <c r="M1368" i="20" s="1"/>
  <c r="C1369" i="20"/>
  <c r="M1369" i="20" s="1" a="1"/>
  <c r="M1369" i="20" s="1"/>
  <c r="C1370" i="20"/>
  <c r="N1370" i="20" s="1" a="1"/>
  <c r="N1370" i="20" s="1"/>
  <c r="C1371" i="20"/>
  <c r="C1372" i="20"/>
  <c r="C1373" i="20"/>
  <c r="Q1373" i="20" s="1" a="1"/>
  <c r="Q1373" i="20" s="1"/>
  <c r="C1374" i="20"/>
  <c r="N1374" i="20" s="1" a="1"/>
  <c r="N1374" i="20" s="1"/>
  <c r="C1375" i="20"/>
  <c r="C1376" i="20"/>
  <c r="O1376" i="20" s="1" a="1"/>
  <c r="O1376" i="20" s="1"/>
  <c r="C1377" i="20"/>
  <c r="C1378" i="20"/>
  <c r="M1378" i="20" s="1" a="1"/>
  <c r="M1378" i="20" s="1"/>
  <c r="C1379" i="20"/>
  <c r="O1379" i="20" s="1" a="1"/>
  <c r="O1379" i="20" s="1"/>
  <c r="C1380" i="20"/>
  <c r="N1380" i="20" s="1" a="1"/>
  <c r="N1380" i="20" s="1"/>
  <c r="C1381" i="20"/>
  <c r="C1382" i="20"/>
  <c r="C1383" i="20"/>
  <c r="C1384" i="20"/>
  <c r="C1385" i="20"/>
  <c r="C1386" i="20"/>
  <c r="N1386" i="20" s="1" a="1"/>
  <c r="N1386" i="20" s="1"/>
  <c r="C1387" i="20"/>
  <c r="C1388" i="20"/>
  <c r="M1388" i="20" s="1" a="1"/>
  <c r="M1388" i="20" s="1"/>
  <c r="C1389" i="20"/>
  <c r="C1390" i="20"/>
  <c r="N1390" i="20" s="1" a="1"/>
  <c r="N1390" i="20" s="1"/>
  <c r="C1391" i="20"/>
  <c r="C1392" i="20"/>
  <c r="C1393" i="20"/>
  <c r="C1394" i="20"/>
  <c r="C1395" i="20"/>
  <c r="C1396" i="20"/>
  <c r="C1397" i="20"/>
  <c r="O1397" i="20" s="1" a="1"/>
  <c r="O1397" i="20" s="1"/>
  <c r="C1398" i="20"/>
  <c r="O1398" i="20" s="1" a="1"/>
  <c r="O1398" i="20" s="1"/>
  <c r="C1399" i="20"/>
  <c r="C1400" i="20"/>
  <c r="C1401" i="20"/>
  <c r="C1402" i="20"/>
  <c r="M1402" i="20" s="1" a="1"/>
  <c r="M1402" i="20" s="1"/>
  <c r="C1403" i="20"/>
  <c r="C1404" i="20"/>
  <c r="C1405" i="20"/>
  <c r="C1406" i="20"/>
  <c r="C1407" i="20"/>
  <c r="C1408" i="20"/>
  <c r="C1409" i="20"/>
  <c r="C1410" i="20"/>
  <c r="M1410" i="20" s="1" a="1"/>
  <c r="M1410" i="20" s="1"/>
  <c r="C1411" i="20"/>
  <c r="O1411" i="20" s="1" a="1"/>
  <c r="O1411" i="20" s="1"/>
  <c r="C1412" i="20"/>
  <c r="C1413" i="20"/>
  <c r="O1413" i="20" s="1" a="1"/>
  <c r="O1413" i="20" s="1"/>
  <c r="C1414" i="20"/>
  <c r="N1414" i="20" s="1" a="1"/>
  <c r="N1414" i="20" s="1"/>
  <c r="C1415" i="20"/>
  <c r="N1415" i="20" s="1" a="1"/>
  <c r="N1415" i="20" s="1"/>
  <c r="C1416" i="20"/>
  <c r="N1416" i="20" s="1" a="1"/>
  <c r="N1416" i="20" s="1"/>
  <c r="C1417" i="20"/>
  <c r="C1418" i="20"/>
  <c r="C1419" i="20"/>
  <c r="C1420" i="20"/>
  <c r="C1421" i="20"/>
  <c r="C1422" i="20"/>
  <c r="Q1422" i="20" s="1" a="1"/>
  <c r="Q1422" i="20" s="1"/>
  <c r="C1423" i="20"/>
  <c r="M1423" i="20" s="1" a="1"/>
  <c r="M1423" i="20" s="1"/>
  <c r="C1424" i="20"/>
  <c r="C1425" i="20"/>
  <c r="C1426" i="20"/>
  <c r="N1426" i="20" s="1" a="1"/>
  <c r="N1426" i="20" s="1"/>
  <c r="C1427" i="20"/>
  <c r="M1427" i="20" s="1" a="1"/>
  <c r="M1427" i="20" s="1"/>
  <c r="C1428" i="20"/>
  <c r="C1429" i="20"/>
  <c r="O1429" i="20" s="1" a="1"/>
  <c r="O1429" i="20" s="1"/>
  <c r="C1430" i="20"/>
  <c r="C1431" i="20"/>
  <c r="C1432" i="20"/>
  <c r="C1433" i="20"/>
  <c r="C1434" i="20"/>
  <c r="N1434" i="20" s="1" a="1"/>
  <c r="N1434" i="20" s="1"/>
  <c r="C1435" i="20"/>
  <c r="C1436" i="20"/>
  <c r="C1437" i="20"/>
  <c r="M1437" i="20" s="1" a="1"/>
  <c r="M1437" i="20" s="1"/>
  <c r="C1438" i="20"/>
  <c r="C1439" i="20"/>
  <c r="N1439" i="20" s="1" a="1"/>
  <c r="N1439" i="20" s="1"/>
  <c r="C1440" i="20"/>
  <c r="M1440" i="20" s="1" a="1"/>
  <c r="M1440" i="20" s="1"/>
  <c r="C1441" i="20"/>
  <c r="C1442" i="20"/>
  <c r="Q1442" i="20" s="1" a="1"/>
  <c r="Q1442" i="20" s="1"/>
  <c r="C1443" i="20"/>
  <c r="C1444" i="20"/>
  <c r="N1444" i="20" s="1" a="1"/>
  <c r="N1444" i="20" s="1"/>
  <c r="C1445" i="20"/>
  <c r="M1445" i="20" s="1" a="1"/>
  <c r="M1445" i="20" s="1"/>
  <c r="C1446" i="20"/>
  <c r="O1446" i="20" s="1" a="1"/>
  <c r="O1446" i="20" s="1"/>
  <c r="C1447" i="20"/>
  <c r="N1447" i="20" s="1" a="1"/>
  <c r="N1447" i="20" s="1"/>
  <c r="C1448" i="20"/>
  <c r="C1449" i="20"/>
  <c r="C1450" i="20"/>
  <c r="C1451" i="20"/>
  <c r="M1451" i="20" s="1" a="1"/>
  <c r="M1451" i="20" s="1"/>
  <c r="C1452" i="20"/>
  <c r="N1452" i="20" s="1" a="1"/>
  <c r="N1452" i="20" s="1"/>
  <c r="C1453" i="20"/>
  <c r="N1453" i="20" s="1" a="1"/>
  <c r="N1453" i="20" s="1"/>
  <c r="C1454" i="20"/>
  <c r="M1454" i="20" s="1" a="1"/>
  <c r="M1454" i="20" s="1"/>
  <c r="C1455" i="20"/>
  <c r="C1456" i="20"/>
  <c r="O1456" i="20" s="1" a="1"/>
  <c r="O1456" i="20" s="1"/>
  <c r="C1457" i="20"/>
  <c r="C1458" i="20"/>
  <c r="C1459" i="20"/>
  <c r="C1460" i="20"/>
  <c r="M1460" i="20" s="1" a="1"/>
  <c r="M1460" i="20" s="1"/>
  <c r="C1461" i="20"/>
  <c r="C1462" i="20"/>
  <c r="M1462" i="20" s="1" a="1"/>
  <c r="M1462" i="20" s="1"/>
  <c r="C1463" i="20"/>
  <c r="C1464" i="20"/>
  <c r="N1464" i="20" s="1" a="1"/>
  <c r="N1464" i="20" s="1"/>
  <c r="C1465" i="20"/>
  <c r="M1465" i="20" s="1" a="1"/>
  <c r="M1465" i="20" s="1"/>
  <c r="C1466" i="20"/>
  <c r="C1467" i="20"/>
  <c r="O1467" i="20" s="1" a="1"/>
  <c r="O1467" i="20" s="1"/>
  <c r="C1468" i="20"/>
  <c r="M1468" i="20" s="1" a="1"/>
  <c r="M1468" i="20" s="1"/>
  <c r="C1469" i="20"/>
  <c r="C1470" i="20"/>
  <c r="C1471" i="20"/>
  <c r="C1472" i="20"/>
  <c r="M1472" i="20" s="1" a="1"/>
  <c r="M1472" i="20" s="1"/>
  <c r="C1473" i="20"/>
  <c r="C1474" i="20"/>
  <c r="C1475" i="20"/>
  <c r="C1476" i="20"/>
  <c r="N1476" i="20" s="1" a="1"/>
  <c r="N1476" i="20" s="1"/>
  <c r="C1477" i="20"/>
  <c r="M1477" i="20" s="1" a="1"/>
  <c r="M1477" i="20" s="1"/>
  <c r="C1478" i="20"/>
  <c r="C1479" i="20"/>
  <c r="O1479" i="20" s="1" a="1"/>
  <c r="O1479" i="20" s="1"/>
  <c r="C1480" i="20"/>
  <c r="C1481" i="20"/>
  <c r="Q1481" i="20" s="1" a="1"/>
  <c r="Q1481" i="20" s="1"/>
  <c r="C1482" i="20"/>
  <c r="C1483" i="20"/>
  <c r="N1483" i="20" s="1" a="1"/>
  <c r="N1483" i="20" s="1"/>
  <c r="C1484" i="20"/>
  <c r="M1484" i="20" s="1" a="1"/>
  <c r="M1484" i="20" s="1"/>
  <c r="C1485" i="20"/>
  <c r="C1486" i="20"/>
  <c r="M1486" i="20" s="1" a="1"/>
  <c r="M1486" i="20" s="1"/>
  <c r="C1487" i="20"/>
  <c r="N1487" i="20" s="1" a="1"/>
  <c r="N1487" i="20" s="1"/>
  <c r="C1488" i="20"/>
  <c r="M1488" i="20" s="1" a="1"/>
  <c r="M1488" i="20" s="1"/>
  <c r="C1489" i="20"/>
  <c r="O1489" i="20" s="1" a="1"/>
  <c r="O1489" i="20" s="1"/>
  <c r="C1490" i="20"/>
  <c r="C1491" i="20"/>
  <c r="O1491" i="20" s="1" a="1"/>
  <c r="O1491" i="20" s="1"/>
  <c r="C1492" i="20"/>
  <c r="N1492" i="20" s="1" a="1"/>
  <c r="N1492" i="20" s="1"/>
  <c r="C1493" i="20"/>
  <c r="M1493" i="20" s="1" a="1"/>
  <c r="M1493" i="20" s="1"/>
  <c r="C1494" i="20"/>
  <c r="N1494" i="20" s="1" a="1"/>
  <c r="N1494" i="20" s="1"/>
  <c r="C1495" i="20"/>
  <c r="N1495" i="20" s="1" a="1"/>
  <c r="N1495" i="20" s="1"/>
  <c r="C1496" i="20"/>
  <c r="C1497" i="20"/>
  <c r="C1498" i="20"/>
  <c r="Q1498" i="20" s="1" a="1"/>
  <c r="Q1498" i="20" s="1"/>
  <c r="C1499" i="20"/>
  <c r="C1500" i="20"/>
  <c r="C1501" i="20"/>
  <c r="C1502" i="20"/>
  <c r="O1502" i="20" s="1" a="1"/>
  <c r="O1502" i="20" s="1"/>
  <c r="C1503" i="20"/>
  <c r="C1504" i="20"/>
  <c r="N1504" i="20" s="1" a="1"/>
  <c r="N1504" i="20" s="1"/>
  <c r="C1505" i="20"/>
  <c r="C1506" i="20"/>
  <c r="N1506" i="20" s="1" a="1"/>
  <c r="N1506" i="20" s="1"/>
  <c r="C1507" i="20"/>
  <c r="C1508" i="20"/>
  <c r="N1508" i="20" s="1" a="1"/>
  <c r="N1508" i="20" s="1"/>
  <c r="C1509" i="20"/>
  <c r="C1510" i="20"/>
  <c r="O1510" i="20" s="1" a="1"/>
  <c r="O1510" i="20" s="1"/>
  <c r="C1511" i="20"/>
  <c r="C1512" i="20"/>
  <c r="C1513" i="20"/>
  <c r="C1514" i="20"/>
  <c r="C1515" i="20"/>
  <c r="C1516" i="20"/>
  <c r="C1517" i="20"/>
  <c r="C1518" i="20"/>
  <c r="Q1518" i="20" s="1" a="1"/>
  <c r="Q1518" i="20" s="1"/>
  <c r="C1519" i="20"/>
  <c r="M1519" i="20" s="1" a="1"/>
  <c r="M1519" i="20" s="1"/>
  <c r="C1520" i="20"/>
  <c r="N1520" i="20" s="1" a="1"/>
  <c r="N1520" i="20" s="1"/>
  <c r="C1521" i="20"/>
  <c r="O1521" i="20" s="1" a="1"/>
  <c r="O1521" i="20" s="1"/>
  <c r="C1522" i="20"/>
  <c r="C1523" i="20"/>
  <c r="C1524" i="20"/>
  <c r="N1524" i="20" s="1" a="1"/>
  <c r="N1524" i="20" s="1"/>
  <c r="C1525" i="20"/>
  <c r="C1526" i="20"/>
  <c r="Q1526" i="20" s="1" a="1"/>
  <c r="Q1526" i="20" s="1"/>
  <c r="C1527" i="20"/>
  <c r="N1527" i="20" s="1" a="1"/>
  <c r="N1527" i="20" s="1"/>
  <c r="C1528" i="20"/>
  <c r="M1528" i="20" s="1" a="1"/>
  <c r="M1528" i="20" s="1"/>
  <c r="C1529" i="20"/>
  <c r="M1529" i="20" s="1" a="1"/>
  <c r="M1529" i="20" s="1"/>
  <c r="C1530" i="20"/>
  <c r="C1531" i="20"/>
  <c r="C1532" i="20"/>
  <c r="N1532" i="20" s="1" a="1"/>
  <c r="N1532" i="20" s="1"/>
  <c r="C1533" i="20"/>
  <c r="C1534" i="20"/>
  <c r="O1534" i="20" s="1" a="1"/>
  <c r="O1534" i="20" s="1"/>
  <c r="C1535" i="20"/>
  <c r="C1536" i="20"/>
  <c r="C1537" i="20"/>
  <c r="O1537" i="20" s="1" a="1"/>
  <c r="O1537" i="20" s="1"/>
  <c r="C1538" i="20"/>
  <c r="C1539" i="20"/>
  <c r="M1539" i="20" s="1" a="1"/>
  <c r="M1539" i="20" s="1"/>
  <c r="C1540" i="20"/>
  <c r="Q1540" i="20" s="1" a="1"/>
  <c r="Q1540" i="20" s="1"/>
  <c r="C1541" i="20"/>
  <c r="C1542" i="20"/>
  <c r="C1543" i="20"/>
  <c r="C1544" i="20"/>
  <c r="C1545" i="20"/>
  <c r="C1546" i="20"/>
  <c r="O1546" i="20" s="1" a="1"/>
  <c r="O1546" i="20" s="1"/>
  <c r="C1547" i="20"/>
  <c r="C1548" i="20"/>
  <c r="N1548" i="20" s="1" a="1"/>
  <c r="N1548" i="20" s="1"/>
  <c r="C1549" i="20"/>
  <c r="O1549" i="20" s="1" a="1"/>
  <c r="O1549" i="20" s="1"/>
  <c r="C1550" i="20"/>
  <c r="C1551" i="20"/>
  <c r="C1552" i="20"/>
  <c r="C1553" i="20"/>
  <c r="O1553" i="20" s="1" a="1"/>
  <c r="O1553" i="20" s="1"/>
  <c r="C1554" i="20"/>
  <c r="C1555" i="20"/>
  <c r="C1556" i="20"/>
  <c r="C1557" i="20"/>
  <c r="C1558" i="20"/>
  <c r="N1558" i="20" s="1" a="1"/>
  <c r="N1558" i="20" s="1"/>
  <c r="C1559" i="20"/>
  <c r="C1560" i="20"/>
  <c r="C1561" i="20"/>
  <c r="C1562" i="20"/>
  <c r="N1562" i="20" s="1" a="1"/>
  <c r="N1562" i="20" s="1"/>
  <c r="C1563" i="20"/>
  <c r="C1564" i="20"/>
  <c r="C1565" i="20"/>
  <c r="C1566" i="20"/>
  <c r="N1566" i="20" s="1" a="1"/>
  <c r="N1566" i="20" s="1"/>
  <c r="C1567" i="20"/>
  <c r="C1568" i="20"/>
  <c r="M1568" i="20" s="1" a="1"/>
  <c r="M1568" i="20" s="1"/>
  <c r="C1569" i="20"/>
  <c r="O1569" i="20" s="1" a="1"/>
  <c r="O1569" i="20" s="1"/>
  <c r="C1570" i="20"/>
  <c r="C1571" i="20"/>
  <c r="C1572" i="20"/>
  <c r="M1572" i="20" s="1" a="1"/>
  <c r="M1572" i="20" s="1"/>
  <c r="C1573" i="20"/>
  <c r="C1574" i="20"/>
  <c r="C1575" i="20"/>
  <c r="C1576" i="20"/>
  <c r="C1577" i="20"/>
  <c r="C1578" i="20"/>
  <c r="C1579" i="20"/>
  <c r="M1579" i="20" s="1" a="1"/>
  <c r="M1579" i="20" s="1"/>
  <c r="C1580" i="20"/>
  <c r="O1580" i="20" s="1" a="1"/>
  <c r="O1580" i="20" s="1"/>
  <c r="C1581" i="20"/>
  <c r="O1581" i="20" s="1" a="1"/>
  <c r="O1581" i="20" s="1"/>
  <c r="C1582" i="20"/>
  <c r="M1582" i="20" s="1" a="1"/>
  <c r="M1582" i="20" s="1"/>
  <c r="C1583" i="20"/>
  <c r="O1583" i="20" s="1" a="1"/>
  <c r="O1583" i="20" s="1"/>
  <c r="C1584" i="20"/>
  <c r="C1585" i="20"/>
  <c r="C1586" i="20"/>
  <c r="C1587" i="20"/>
  <c r="N1587" i="20" s="1" a="1"/>
  <c r="N1587" i="20" s="1"/>
  <c r="C1588" i="20"/>
  <c r="N1588" i="20" s="1" a="1"/>
  <c r="N1588" i="20" s="1"/>
  <c r="C1589" i="20"/>
  <c r="C1590" i="20"/>
  <c r="Q1590" i="20" s="1" a="1"/>
  <c r="Q1590" i="20" s="1"/>
  <c r="C1591" i="20"/>
  <c r="C1592" i="20"/>
  <c r="C1593" i="20"/>
  <c r="C1594" i="20"/>
  <c r="C1595" i="20"/>
  <c r="N1595" i="20" s="1" a="1"/>
  <c r="N1595" i="20" s="1"/>
  <c r="C1596" i="20"/>
  <c r="C1597" i="20"/>
  <c r="M1597" i="20" s="1" a="1"/>
  <c r="M1597" i="20" s="1"/>
  <c r="C1598" i="20"/>
  <c r="C1599" i="20"/>
  <c r="M1599" i="20" s="1" a="1"/>
  <c r="M1599" i="20" s="1"/>
  <c r="C1600" i="20"/>
  <c r="N1600" i="20" s="1" a="1"/>
  <c r="N1600" i="20" s="1"/>
  <c r="C1601" i="20"/>
  <c r="C1602" i="20"/>
  <c r="C1603" i="20"/>
  <c r="C1604" i="20"/>
  <c r="C1605" i="20"/>
  <c r="C1606" i="20"/>
  <c r="C1607" i="20"/>
  <c r="C1608" i="20"/>
  <c r="C1609" i="20"/>
  <c r="N1609" i="20" s="1" a="1"/>
  <c r="N1609" i="20" s="1"/>
  <c r="C1610" i="20"/>
  <c r="C1611" i="20"/>
  <c r="N1611" i="20" s="1" a="1"/>
  <c r="N1611" i="20" s="1"/>
  <c r="C1612" i="20"/>
  <c r="O1612" i="20" s="1" a="1"/>
  <c r="O1612" i="20" s="1"/>
  <c r="C1613" i="20"/>
  <c r="O1613" i="20" s="1" a="1"/>
  <c r="O1613" i="20" s="1"/>
  <c r="C1614" i="20"/>
  <c r="M1614" i="20" s="1" a="1"/>
  <c r="M1614" i="20" s="1"/>
  <c r="C1615" i="20"/>
  <c r="C1616" i="20"/>
  <c r="C1617" i="20"/>
  <c r="O1617" i="20" s="1" a="1"/>
  <c r="O1617" i="20" s="1"/>
  <c r="C1618" i="20"/>
  <c r="O1618" i="20" s="1" a="1"/>
  <c r="O1618" i="20" s="1"/>
  <c r="C1619" i="20"/>
  <c r="M1619" i="20" s="1" a="1"/>
  <c r="M1619" i="20" s="1"/>
  <c r="C1620" i="20"/>
  <c r="C1621" i="20"/>
  <c r="Q1621" i="20" s="1" a="1"/>
  <c r="Q1621" i="20" s="1"/>
  <c r="C1622" i="20"/>
  <c r="Q1622" i="20" s="1" a="1"/>
  <c r="Q1622" i="20" s="1"/>
  <c r="C1623" i="20"/>
  <c r="N1623" i="20" s="1" a="1"/>
  <c r="N1623" i="20" s="1"/>
  <c r="C1624" i="20"/>
  <c r="O1624" i="20" s="1" a="1"/>
  <c r="O1624" i="20" s="1"/>
  <c r="C1625" i="20"/>
  <c r="M1625" i="20" s="1" a="1"/>
  <c r="M1625" i="20" s="1"/>
  <c r="C1626" i="20"/>
  <c r="C1627" i="20"/>
  <c r="C1628" i="20"/>
  <c r="C1629" i="20"/>
  <c r="M1629" i="20" s="1" a="1"/>
  <c r="M1629" i="20" s="1"/>
  <c r="C1630" i="20"/>
  <c r="N1630" i="20" s="1" a="1"/>
  <c r="N1630" i="20" s="1"/>
  <c r="C1631" i="20"/>
  <c r="C1632" i="20"/>
  <c r="N1632" i="20" s="1" a="1"/>
  <c r="N1632" i="20" s="1"/>
  <c r="C1633" i="20"/>
  <c r="N1633" i="20" s="1" a="1"/>
  <c r="N1633" i="20" s="1"/>
  <c r="C1634" i="20"/>
  <c r="M1634" i="20" s="1" a="1"/>
  <c r="M1634" i="20" s="1"/>
  <c r="C1635" i="20"/>
  <c r="M1635" i="20" s="1" a="1"/>
  <c r="M1635" i="20" s="1"/>
  <c r="C1636" i="20"/>
  <c r="N1636" i="20" s="1" a="1"/>
  <c r="N1636" i="20" s="1"/>
  <c r="C1637" i="20"/>
  <c r="C1638" i="20"/>
  <c r="C1639" i="20"/>
  <c r="Q1639" i="20" s="1" a="1"/>
  <c r="Q1639" i="20" s="1"/>
  <c r="C1640" i="20"/>
  <c r="C1641" i="20"/>
  <c r="C1642" i="20"/>
  <c r="C1643" i="20"/>
  <c r="C1644" i="20"/>
  <c r="C1645" i="20"/>
  <c r="M1645" i="20" s="1" a="1"/>
  <c r="M1645" i="20" s="1"/>
  <c r="C1646" i="20"/>
  <c r="M1646" i="20" s="1" a="1"/>
  <c r="M1646" i="20" s="1"/>
  <c r="C1647" i="20"/>
  <c r="N1647" i="20" s="1" a="1"/>
  <c r="N1647" i="20" s="1"/>
  <c r="C1648" i="20"/>
  <c r="N1648" i="20" s="1" a="1"/>
  <c r="N1648" i="20" s="1"/>
  <c r="C1649" i="20"/>
  <c r="C1650" i="20"/>
  <c r="C1651" i="20"/>
  <c r="N1651" i="20" s="1" a="1"/>
  <c r="N1651" i="20" s="1"/>
  <c r="C1652" i="20"/>
  <c r="C1653" i="20"/>
  <c r="C1654" i="20"/>
  <c r="C1655" i="20"/>
  <c r="O1655" i="20" s="1" a="1"/>
  <c r="O1655" i="20" s="1"/>
  <c r="C1656" i="20"/>
  <c r="C1657" i="20"/>
  <c r="N1657" i="20" s="1" a="1"/>
  <c r="N1657" i="20" s="1"/>
  <c r="C1658" i="20"/>
  <c r="C1659" i="20"/>
  <c r="C1660" i="20"/>
  <c r="C1661" i="20"/>
  <c r="C1662" i="20"/>
  <c r="C1663" i="20"/>
  <c r="C1664" i="20"/>
  <c r="C1665" i="20"/>
  <c r="C1666" i="20"/>
  <c r="O1666" i="20" s="1" a="1"/>
  <c r="O1666" i="20" s="1"/>
  <c r="C1667" i="20"/>
  <c r="C1668" i="20"/>
  <c r="C1669" i="20"/>
  <c r="M1669" i="20" s="1" a="1"/>
  <c r="M1669" i="20" s="1"/>
  <c r="C1670" i="20"/>
  <c r="C1671" i="20"/>
  <c r="M1671" i="20" s="1" a="1"/>
  <c r="M1671" i="20" s="1"/>
  <c r="C1672" i="20"/>
  <c r="M1672" i="20" s="1" a="1"/>
  <c r="M1672" i="20" s="1"/>
  <c r="C1673" i="20"/>
  <c r="M1673" i="20" s="1" a="1"/>
  <c r="M1673" i="20" s="1"/>
  <c r="C1674" i="20"/>
  <c r="C1675" i="20"/>
  <c r="N1675" i="20" s="1" a="1"/>
  <c r="N1675" i="20" s="1"/>
  <c r="C1676" i="20"/>
  <c r="C1677" i="20"/>
  <c r="C1678" i="20"/>
  <c r="C1679" i="20"/>
  <c r="C1680" i="20"/>
  <c r="M1680" i="20" s="1" a="1"/>
  <c r="M1680" i="20" s="1"/>
  <c r="C1681" i="20"/>
  <c r="O1681" i="20" s="1" a="1"/>
  <c r="O1681" i="20" s="1"/>
  <c r="C1682" i="20"/>
  <c r="Q1682" i="20" s="1" a="1"/>
  <c r="Q1682" i="20" s="1"/>
  <c r="C1683" i="20"/>
  <c r="N1683" i="20" s="1" a="1"/>
  <c r="N1683" i="20" s="1"/>
  <c r="C1684" i="20"/>
  <c r="C1685" i="20"/>
  <c r="C1686" i="20"/>
  <c r="N1686" i="20" s="1" a="1"/>
  <c r="N1686" i="20" s="1"/>
  <c r="C1687" i="20"/>
  <c r="C1688" i="20"/>
  <c r="C1689" i="20"/>
  <c r="C1690" i="20"/>
  <c r="C1691" i="20"/>
  <c r="C1692" i="20"/>
  <c r="C1693" i="20"/>
  <c r="C1694" i="20"/>
  <c r="C1695" i="20"/>
  <c r="N1695" i="20" s="1" a="1"/>
  <c r="N1695" i="20" s="1"/>
  <c r="C1696" i="20"/>
  <c r="M1696" i="20" s="1" a="1"/>
  <c r="M1696" i="20" s="1"/>
  <c r="C1697" i="20"/>
  <c r="C1698" i="20"/>
  <c r="O1698" i="20" s="1" a="1"/>
  <c r="O1698" i="20" s="1"/>
  <c r="C1699" i="20"/>
  <c r="O1699" i="20" s="1" a="1"/>
  <c r="O1699" i="20" s="1"/>
  <c r="C1700" i="20"/>
  <c r="C1701" i="20"/>
  <c r="C1702" i="20"/>
  <c r="C1703" i="20"/>
  <c r="C1704" i="20"/>
  <c r="M1704" i="20" s="1" a="1"/>
  <c r="M1704" i="20" s="1"/>
  <c r="C1705" i="20"/>
  <c r="M1705" i="20" s="1" a="1"/>
  <c r="M1705" i="20" s="1"/>
  <c r="C1706" i="20"/>
  <c r="C1707" i="20"/>
  <c r="C1708" i="20"/>
  <c r="M1708" i="20" s="1" a="1"/>
  <c r="M1708" i="20" s="1"/>
  <c r="C1709" i="20"/>
  <c r="C1710" i="20"/>
  <c r="C1711" i="20"/>
  <c r="C1712" i="20"/>
  <c r="C1713" i="20"/>
  <c r="C1714" i="20"/>
  <c r="C1715" i="20"/>
  <c r="M1715" i="20" s="1" a="1"/>
  <c r="M1715" i="20" s="1"/>
  <c r="C1716" i="20"/>
  <c r="C1717" i="20"/>
  <c r="C1718" i="20"/>
  <c r="Q1718" i="20" s="1" a="1"/>
  <c r="Q1718" i="20" s="1"/>
  <c r="C1719" i="20"/>
  <c r="C1720" i="20"/>
  <c r="C1721" i="20"/>
  <c r="C1722" i="20"/>
  <c r="C1723" i="20"/>
  <c r="M1723" i="20" s="1" a="1"/>
  <c r="M1723" i="20" s="1"/>
  <c r="C1724" i="20"/>
  <c r="N1724" i="20" s="1" a="1"/>
  <c r="N1724" i="20" s="1"/>
  <c r="C1725" i="20"/>
  <c r="O1725" i="20" s="1" a="1"/>
  <c r="O1725" i="20" s="1"/>
  <c r="C1726" i="20"/>
  <c r="Q1726" i="20" s="1" a="1"/>
  <c r="Q1726" i="20" s="1"/>
  <c r="C1727" i="20"/>
  <c r="C1728" i="20"/>
  <c r="N1728" i="20" s="1" a="1"/>
  <c r="N1728" i="20" s="1"/>
  <c r="C1729" i="20"/>
  <c r="C1730" i="20"/>
  <c r="C1731" i="20"/>
  <c r="Q1731" i="20" s="1" a="1"/>
  <c r="Q1731" i="20" s="1"/>
  <c r="C1732" i="20"/>
  <c r="C1733" i="20"/>
  <c r="C1734" i="20"/>
  <c r="C1735" i="20"/>
  <c r="C1736" i="20"/>
  <c r="O1736" i="20" s="1" a="1"/>
  <c r="O1736" i="20" s="1"/>
  <c r="C1737" i="20"/>
  <c r="C1738" i="20"/>
  <c r="C1739" i="20"/>
  <c r="M1739" i="20" s="1" a="1"/>
  <c r="M1739" i="20" s="1"/>
  <c r="C1740" i="20"/>
  <c r="O1740" i="20" s="1" a="1"/>
  <c r="O1740" i="20" s="1"/>
  <c r="C1741" i="20"/>
  <c r="C1742" i="20"/>
  <c r="C1743" i="20"/>
  <c r="Q1743" i="20" s="1" a="1"/>
  <c r="Q1743" i="20" s="1"/>
  <c r="C1744" i="20"/>
  <c r="Q1744" i="20" s="1" a="1"/>
  <c r="Q1744" i="20" s="1"/>
  <c r="C1745" i="20"/>
  <c r="C1746" i="20"/>
  <c r="M1746" i="20" s="1" a="1"/>
  <c r="M1746" i="20" s="1"/>
  <c r="C1747" i="20"/>
  <c r="M1747" i="20" s="1" a="1"/>
  <c r="M1747" i="20" s="1"/>
  <c r="C1748" i="20"/>
  <c r="C1749" i="20"/>
  <c r="Q1749" i="20" s="1" a="1"/>
  <c r="Q1749" i="20" s="1"/>
  <c r="C1750" i="20"/>
  <c r="Q1750" i="20" s="1" a="1"/>
  <c r="Q1750" i="20" s="1"/>
  <c r="C1751" i="20"/>
  <c r="O1751" i="20" s="1" a="1"/>
  <c r="O1751" i="20" s="1"/>
  <c r="C1752" i="20"/>
  <c r="C1753" i="20"/>
  <c r="C1754" i="20"/>
  <c r="C1755" i="20"/>
  <c r="O1755" i="20" s="1" a="1"/>
  <c r="O1755" i="20" s="1"/>
  <c r="C1756" i="20"/>
  <c r="N1756" i="20" s="1" a="1"/>
  <c r="N1756" i="20" s="1"/>
  <c r="C1757" i="20"/>
  <c r="M1757" i="20" s="1" a="1"/>
  <c r="M1757" i="20" s="1"/>
  <c r="C1758" i="20"/>
  <c r="O1758" i="20" s="1" a="1"/>
  <c r="O1758" i="20" s="1"/>
  <c r="C1759" i="20"/>
  <c r="C1760" i="20"/>
  <c r="M1760" i="20" s="1" a="1"/>
  <c r="M1760" i="20" s="1"/>
  <c r="C1761" i="20"/>
  <c r="C1762" i="20"/>
  <c r="C1763" i="20"/>
  <c r="C1764" i="20"/>
  <c r="M1764" i="20" s="1" a="1"/>
  <c r="M1764" i="20" s="1"/>
  <c r="C1765" i="20"/>
  <c r="C1766" i="20"/>
  <c r="C1767" i="20"/>
  <c r="N1767" i="20" s="1" a="1"/>
  <c r="N1767" i="20" s="1"/>
  <c r="C1768" i="20"/>
  <c r="C1769" i="20"/>
  <c r="M1769" i="20" s="1" a="1"/>
  <c r="M1769" i="20" s="1"/>
  <c r="C1770" i="20"/>
  <c r="C1771" i="20"/>
  <c r="C1772" i="20"/>
  <c r="C1773" i="20"/>
  <c r="C1774" i="20"/>
  <c r="M1774" i="20" s="1" a="1"/>
  <c r="M1774" i="20" s="1"/>
  <c r="C1775" i="20"/>
  <c r="C1776" i="20"/>
  <c r="C1777" i="20"/>
  <c r="C1778" i="20"/>
  <c r="M1778" i="20" s="1" a="1"/>
  <c r="M1778" i="20" s="1"/>
  <c r="C1779" i="20"/>
  <c r="N1779" i="20" s="1" a="1"/>
  <c r="N1779" i="20" s="1"/>
  <c r="C1780" i="20"/>
  <c r="M1780" i="20" s="1" a="1"/>
  <c r="M1780" i="20" s="1"/>
  <c r="C1781" i="20"/>
  <c r="N1781" i="20" s="1" a="1"/>
  <c r="N1781" i="20" s="1"/>
  <c r="C1782" i="20"/>
  <c r="C1783" i="20"/>
  <c r="Q1783" i="20" s="1" a="1"/>
  <c r="Q1783" i="20" s="1"/>
  <c r="C1784" i="20"/>
  <c r="M1784" i="20" s="1" a="1"/>
  <c r="M1784" i="20" s="1"/>
  <c r="C1785" i="20"/>
  <c r="M1785" i="20" s="1" a="1"/>
  <c r="M1785" i="20" s="1"/>
  <c r="C1786" i="20"/>
  <c r="M1786" i="20" s="1" a="1"/>
  <c r="M1786" i="20" s="1"/>
  <c r="C1787" i="20"/>
  <c r="O1787" i="20" s="1" a="1"/>
  <c r="O1787" i="20" s="1"/>
  <c r="C1788" i="20"/>
  <c r="C1789" i="20"/>
  <c r="C1790" i="20"/>
  <c r="N1790" i="20" s="1" a="1"/>
  <c r="N1790" i="20" s="1"/>
  <c r="C1791" i="20"/>
  <c r="O1791" i="20" s="1" a="1"/>
  <c r="O1791" i="20" s="1"/>
  <c r="C1792" i="20"/>
  <c r="M1792" i="20" s="1" a="1"/>
  <c r="M1792" i="20" s="1"/>
  <c r="C1793" i="20"/>
  <c r="C1794" i="20"/>
  <c r="C1795" i="20"/>
  <c r="N1795" i="20" s="1" a="1"/>
  <c r="N1795" i="20" s="1"/>
  <c r="C1796" i="20"/>
  <c r="C1797" i="20"/>
  <c r="M1797" i="20" s="1" a="1"/>
  <c r="M1797" i="20" s="1"/>
  <c r="C1798" i="20"/>
  <c r="N1798" i="20" s="1" a="1"/>
  <c r="N1798" i="20" s="1"/>
  <c r="C1799" i="20"/>
  <c r="C1800" i="20"/>
  <c r="M1800" i="20" s="1" a="1"/>
  <c r="M1800" i="20" s="1"/>
  <c r="C1801" i="20"/>
  <c r="M1801" i="20" s="1" a="1"/>
  <c r="M1801" i="20" s="1"/>
  <c r="C1802" i="20"/>
  <c r="C1803" i="20"/>
  <c r="N1803" i="20" s="1" a="1"/>
  <c r="N1803" i="20" s="1"/>
  <c r="C1804" i="20"/>
  <c r="N1804" i="20" s="1" a="1"/>
  <c r="N1804" i="20" s="1"/>
  <c r="C1805" i="20"/>
  <c r="N1805" i="20" s="1" a="1"/>
  <c r="N1805" i="20" s="1"/>
  <c r="C1806" i="20"/>
  <c r="C1807" i="20"/>
  <c r="N1807" i="20" s="1" a="1"/>
  <c r="N1807" i="20" s="1"/>
  <c r="C1808" i="20"/>
  <c r="C1809" i="20"/>
  <c r="C1810" i="20"/>
  <c r="O1810" i="20" s="1" a="1"/>
  <c r="O1810" i="20" s="1"/>
  <c r="C1811" i="20"/>
  <c r="C1812" i="20"/>
  <c r="N1812" i="20" s="1" a="1"/>
  <c r="N1812" i="20" s="1"/>
  <c r="C1813" i="20"/>
  <c r="C1814" i="20"/>
  <c r="M1814" i="20" s="1" a="1"/>
  <c r="M1814" i="20" s="1"/>
  <c r="C1815" i="20"/>
  <c r="C1816" i="20"/>
  <c r="C1817" i="20"/>
  <c r="Q1817" i="20" s="1" a="1"/>
  <c r="Q1817" i="20" s="1"/>
  <c r="C1818" i="20"/>
  <c r="N1818" i="20" s="1" a="1"/>
  <c r="N1818" i="20" s="1"/>
  <c r="C1819" i="20"/>
  <c r="C1820" i="20"/>
  <c r="C1821" i="20"/>
  <c r="C1822" i="20"/>
  <c r="C1823" i="20"/>
  <c r="M1823" i="20" s="1" a="1"/>
  <c r="M1823" i="20" s="1"/>
  <c r="C1824" i="20"/>
  <c r="C1825" i="20"/>
  <c r="C1826" i="20"/>
  <c r="O1826" i="20" s="1" a="1"/>
  <c r="O1826" i="20" s="1"/>
  <c r="C1827" i="20"/>
  <c r="O1827" i="20" s="1" a="1"/>
  <c r="O1827" i="20" s="1"/>
  <c r="C1828" i="20"/>
  <c r="C1829" i="20"/>
  <c r="N1829" i="20" s="1" a="1"/>
  <c r="N1829" i="20" s="1"/>
  <c r="C1830" i="20"/>
  <c r="C1831" i="20"/>
  <c r="M1831" i="20" s="1" a="1"/>
  <c r="M1831" i="20" s="1"/>
  <c r="C1832" i="20"/>
  <c r="C1833" i="20"/>
  <c r="C1834" i="20"/>
  <c r="C1835" i="20"/>
  <c r="C1836" i="20"/>
  <c r="C1837" i="20"/>
  <c r="N1837" i="20" s="1" a="1"/>
  <c r="N1837" i="20" s="1"/>
  <c r="C1838" i="20"/>
  <c r="M1838" i="20" s="1" a="1"/>
  <c r="M1838" i="20" s="1"/>
  <c r="C1839" i="20"/>
  <c r="N1839" i="20" s="1" a="1"/>
  <c r="N1839" i="20" s="1"/>
  <c r="C1840" i="20"/>
  <c r="N1840" i="20" s="1" a="1"/>
  <c r="N1840" i="20" s="1"/>
  <c r="C1841" i="20"/>
  <c r="C1842" i="20"/>
  <c r="N1842" i="20" s="1" a="1"/>
  <c r="N1842" i="20" s="1"/>
  <c r="C1843" i="20"/>
  <c r="M1843" i="20" s="1" a="1"/>
  <c r="M1843" i="20" s="1"/>
  <c r="C1844" i="20"/>
  <c r="M1844" i="20" s="1" a="1"/>
  <c r="M1844" i="20" s="1"/>
  <c r="C1845" i="20"/>
  <c r="C1846" i="20"/>
  <c r="M1846" i="20" s="1" a="1"/>
  <c r="M1846" i="20" s="1"/>
  <c r="C1847" i="20"/>
  <c r="Q1847" i="20" s="1" a="1"/>
  <c r="Q1847" i="20" s="1"/>
  <c r="C1848" i="20"/>
  <c r="M1848" i="20" s="1" a="1"/>
  <c r="M1848" i="20" s="1"/>
  <c r="C1849" i="20"/>
  <c r="M1849" i="20" s="1" a="1"/>
  <c r="M1849" i="20" s="1"/>
  <c r="C1850" i="20"/>
  <c r="C1851" i="20"/>
  <c r="C1852" i="20"/>
  <c r="C1853" i="20"/>
  <c r="C1854" i="20"/>
  <c r="O1854" i="20" s="1" a="1"/>
  <c r="O1854" i="20" s="1"/>
  <c r="C1855" i="20"/>
  <c r="C1856" i="20"/>
  <c r="Q1856" i="20" s="1" a="1"/>
  <c r="Q1856" i="20" s="1"/>
  <c r="C1857" i="20"/>
  <c r="Q1857" i="20" s="1" a="1"/>
  <c r="Q1857" i="20" s="1"/>
  <c r="C1858" i="20"/>
  <c r="M1858" i="20" s="1" a="1"/>
  <c r="M1858" i="20" s="1"/>
  <c r="C1859" i="20"/>
  <c r="C1860" i="20"/>
  <c r="M1860" i="20" s="1" a="1"/>
  <c r="M1860" i="20" s="1"/>
  <c r="C1861" i="20"/>
  <c r="C1862" i="20"/>
  <c r="Q1862" i="20" s="1" a="1"/>
  <c r="Q1862" i="20" s="1"/>
  <c r="C1863" i="20"/>
  <c r="C1864" i="20"/>
  <c r="N1864" i="20" s="1" a="1"/>
  <c r="N1864" i="20" s="1"/>
  <c r="C1865" i="20"/>
  <c r="C1866" i="20"/>
  <c r="C1867" i="20"/>
  <c r="C1868" i="20"/>
  <c r="O1868" i="20" s="1" a="1"/>
  <c r="O1868" i="20" s="1"/>
  <c r="C1869" i="20"/>
  <c r="C1870" i="20"/>
  <c r="C1871" i="20"/>
  <c r="N1871" i="20" s="1" a="1"/>
  <c r="N1871" i="20" s="1"/>
  <c r="C1872" i="20"/>
  <c r="N1872" i="20" s="1" a="1"/>
  <c r="N1872" i="20" s="1"/>
  <c r="C1873" i="20"/>
  <c r="C1874" i="20"/>
  <c r="C1875" i="20"/>
  <c r="C1876" i="20"/>
  <c r="M1876" i="20" s="1" a="1"/>
  <c r="M1876" i="20" s="1"/>
  <c r="C1877" i="20"/>
  <c r="O1877" i="20" s="1" a="1"/>
  <c r="O1877" i="20" s="1"/>
  <c r="C1878" i="20"/>
  <c r="Q1878" i="20" s="1" a="1"/>
  <c r="Q1878" i="20" s="1"/>
  <c r="C1879" i="20"/>
  <c r="C1880" i="20"/>
  <c r="C1881" i="20"/>
  <c r="M1881" i="20" s="1" a="1"/>
  <c r="M1881" i="20" s="1"/>
  <c r="C1882" i="20"/>
  <c r="C1883" i="20"/>
  <c r="N1883" i="20" s="1" a="1"/>
  <c r="N1883" i="20" s="1"/>
  <c r="C1884" i="20"/>
  <c r="C1885" i="20"/>
  <c r="C1886" i="20"/>
  <c r="C1887" i="20"/>
  <c r="N1887" i="20" s="1" a="1"/>
  <c r="N1887" i="20" s="1"/>
  <c r="C1888" i="20"/>
  <c r="C1889" i="20"/>
  <c r="C1890" i="20"/>
  <c r="C1891" i="20"/>
  <c r="M1891" i="20" s="1" a="1"/>
  <c r="M1891" i="20" s="1"/>
  <c r="C1892" i="20"/>
  <c r="Q1892" i="20" s="1" a="1"/>
  <c r="Q1892" i="20" s="1"/>
  <c r="C1893" i="20"/>
  <c r="C1894" i="20"/>
  <c r="N1894" i="20" s="1" a="1"/>
  <c r="C1895" i="20"/>
  <c r="N1895" i="20" s="1" a="1"/>
  <c r="N1895" i="20" s="1"/>
  <c r="C1896" i="20"/>
  <c r="C1897" i="20"/>
  <c r="M1897" i="20" s="1" a="1"/>
  <c r="M1897" i="20" s="1"/>
  <c r="C1898" i="20"/>
  <c r="C1899" i="20"/>
  <c r="C1900" i="20"/>
  <c r="N1900" i="20" s="1" a="1"/>
  <c r="N1900" i="20" s="1"/>
  <c r="C1901" i="20"/>
  <c r="C1902" i="20"/>
  <c r="N1902" i="20" s="1" a="1"/>
  <c r="N1902" i="20" s="1"/>
  <c r="C1903" i="20"/>
  <c r="M1903" i="20" s="1" a="1"/>
  <c r="M1903" i="20" s="1"/>
  <c r="C1904" i="20"/>
  <c r="O1904" i="20" s="1" a="1"/>
  <c r="O1904" i="20" s="1"/>
  <c r="C1905" i="20"/>
  <c r="C1906" i="20"/>
  <c r="C1907" i="20"/>
  <c r="Q1907" i="20" s="1" a="1"/>
  <c r="Q1907" i="20" s="1"/>
  <c r="C1908" i="20"/>
  <c r="C1909" i="20"/>
  <c r="Q1909" i="20" s="1" a="1"/>
  <c r="Q1909" i="20" s="1"/>
  <c r="C1910" i="20"/>
  <c r="C1911" i="20"/>
  <c r="M1911" i="20" s="1" a="1"/>
  <c r="M1911" i="20" s="1"/>
  <c r="C1912" i="20"/>
  <c r="C1913" i="20"/>
  <c r="C1914" i="20"/>
  <c r="C1915" i="20"/>
  <c r="C1916" i="20"/>
  <c r="C1917" i="20"/>
  <c r="N1917" i="20" s="1" a="1"/>
  <c r="N1917" i="20" s="1"/>
  <c r="C1918" i="20"/>
  <c r="O1918" i="20" s="1" a="1"/>
  <c r="O1918" i="20" s="1"/>
  <c r="C1919" i="20"/>
  <c r="C1920" i="20"/>
  <c r="M1920" i="20" s="1" a="1"/>
  <c r="M1920" i="20" s="1"/>
  <c r="C1921" i="20"/>
  <c r="O1921" i="20" s="1" a="1"/>
  <c r="O1921" i="20" s="1"/>
  <c r="C1922" i="20"/>
  <c r="C1923" i="20"/>
  <c r="N1923" i="20" s="1" a="1"/>
  <c r="N1923" i="20" s="1"/>
  <c r="C1924" i="20"/>
  <c r="C1925" i="20"/>
  <c r="Q1925" i="20" s="1" a="1"/>
  <c r="Q1925" i="20" s="1"/>
  <c r="C1926" i="20"/>
  <c r="M1926" i="20" s="1" a="1"/>
  <c r="M1926" i="20" s="1"/>
  <c r="C1927" i="20"/>
  <c r="C1928" i="20"/>
  <c r="C1929" i="20"/>
  <c r="C1930" i="20"/>
  <c r="M1930" i="20" s="1" a="1"/>
  <c r="M1930" i="20" s="1"/>
  <c r="C1931" i="20"/>
  <c r="M1931" i="20" s="1" a="1"/>
  <c r="M1931" i="20" s="1"/>
  <c r="C1932" i="20"/>
  <c r="C1933" i="20"/>
  <c r="M1933" i="20" s="1" a="1"/>
  <c r="M1933" i="20" s="1"/>
  <c r="C1934" i="20"/>
  <c r="Q1934" i="20" s="1" a="1"/>
  <c r="Q1934" i="20" s="1"/>
  <c r="C1935" i="20"/>
  <c r="C1936" i="20"/>
  <c r="C1937" i="20"/>
  <c r="O1937" i="20" s="1" a="1"/>
  <c r="O1937" i="20" s="1"/>
  <c r="C1938" i="20"/>
  <c r="N1938" i="20" s="1" a="1"/>
  <c r="N1938" i="20" s="1"/>
  <c r="C1939" i="20"/>
  <c r="C1940" i="20"/>
  <c r="Q1940" i="20" s="1" a="1"/>
  <c r="Q1940" i="20" s="1"/>
  <c r="C1941" i="20"/>
  <c r="C1942" i="20"/>
  <c r="C1943" i="20"/>
  <c r="Q1943" i="20" s="1" a="1"/>
  <c r="Q1943" i="20" s="1"/>
  <c r="C1944" i="20"/>
  <c r="C1945" i="20"/>
  <c r="C1946" i="20"/>
  <c r="O1946" i="20" s="1" a="1"/>
  <c r="O1946" i="20" s="1"/>
  <c r="C1947" i="20"/>
  <c r="N1947" i="20" s="1" a="1"/>
  <c r="N1947" i="20" s="1"/>
  <c r="C1948" i="20"/>
  <c r="C1949" i="20"/>
  <c r="O1949" i="20" s="1" a="1"/>
  <c r="O1949" i="20" s="1"/>
  <c r="C1950" i="20"/>
  <c r="C1951" i="20"/>
  <c r="N1951" i="20" s="1" a="1"/>
  <c r="N1951" i="20" s="1"/>
  <c r="C1952" i="20"/>
  <c r="C1953" i="20"/>
  <c r="N1953" i="20" s="1" a="1"/>
  <c r="N1953" i="20" s="1"/>
  <c r="C1954" i="20"/>
  <c r="M1954" i="20" s="1" a="1"/>
  <c r="M1954" i="20" s="1"/>
  <c r="C1955" i="20"/>
  <c r="M1955" i="20" s="1" a="1"/>
  <c r="M1955" i="20" s="1"/>
  <c r="C1956" i="20"/>
  <c r="M1956" i="20" s="1" a="1"/>
  <c r="M1956" i="20" s="1"/>
  <c r="C1957" i="20"/>
  <c r="C1958" i="20"/>
  <c r="O1958" i="20" s="1" a="1"/>
  <c r="O1958" i="20" s="1"/>
  <c r="C1959" i="20"/>
  <c r="N1959" i="20" s="1" a="1"/>
  <c r="N1959" i="20" s="1"/>
  <c r="C1960" i="20"/>
  <c r="C1961" i="20"/>
  <c r="C1962" i="20"/>
  <c r="C1963" i="20"/>
  <c r="C1964" i="20"/>
  <c r="C1965" i="20"/>
  <c r="C1966" i="20"/>
  <c r="C1967" i="20"/>
  <c r="N1967" i="20" s="1" a="1"/>
  <c r="N1967" i="20" s="1"/>
  <c r="C1968" i="20"/>
  <c r="N1968" i="20" s="1" a="1"/>
  <c r="N1968" i="20" s="1"/>
  <c r="C1969" i="20"/>
  <c r="M1969" i="20" s="1" a="1"/>
  <c r="M1969" i="20" s="1"/>
  <c r="C1970" i="20"/>
  <c r="M1970" i="20" s="1" a="1"/>
  <c r="M1970" i="20" s="1"/>
  <c r="C1971" i="20"/>
  <c r="M1971" i="20" s="1" a="1"/>
  <c r="M1971" i="20" s="1"/>
  <c r="C1972" i="20"/>
  <c r="Q1972" i="20" s="1" a="1"/>
  <c r="Q1972" i="20" s="1"/>
  <c r="C1973" i="20"/>
  <c r="M1973" i="20" s="1" a="1"/>
  <c r="M1973" i="20" s="1"/>
  <c r="C1974" i="20"/>
  <c r="C1975" i="20"/>
  <c r="N1975" i="20" s="1" a="1"/>
  <c r="N1975" i="20" s="1"/>
  <c r="C1976" i="20"/>
  <c r="M1976" i="20" s="1" a="1"/>
  <c r="M1976" i="20" s="1"/>
  <c r="C1977" i="20"/>
  <c r="N1977" i="20" s="1" a="1"/>
  <c r="N1977" i="20" s="1"/>
  <c r="C1978" i="20"/>
  <c r="N1978" i="20" s="1" a="1"/>
  <c r="N1978" i="20" s="1"/>
  <c r="C1979" i="20"/>
  <c r="C1980" i="20"/>
  <c r="C1981" i="20"/>
  <c r="C1982" i="20"/>
  <c r="C1983" i="20"/>
  <c r="C1984" i="20"/>
  <c r="N1984" i="20" s="1" a="1"/>
  <c r="N1984" i="20" s="1"/>
  <c r="C1985" i="20"/>
  <c r="C1986" i="20"/>
  <c r="N1986" i="20" s="1" a="1"/>
  <c r="N1986" i="20" s="1"/>
  <c r="C1987" i="20"/>
  <c r="C1988" i="20"/>
  <c r="N1988" i="20" s="1" a="1"/>
  <c r="N1988" i="20" s="1"/>
  <c r="C1989" i="20"/>
  <c r="C1990" i="20"/>
  <c r="C1991" i="20"/>
  <c r="N1991" i="20" s="1" a="1"/>
  <c r="N1991" i="20" s="1"/>
  <c r="C1992" i="20"/>
  <c r="C1993" i="20"/>
  <c r="C1994" i="20"/>
  <c r="C1995" i="20"/>
  <c r="C1996" i="20"/>
  <c r="N1996" i="20" s="1" a="1"/>
  <c r="N1996" i="20" s="1"/>
  <c r="C1997" i="20"/>
  <c r="C1998" i="20"/>
  <c r="M1998" i="20" s="1" a="1"/>
  <c r="M1998" i="20" s="1"/>
  <c r="C1999" i="20"/>
  <c r="N1999" i="20" s="1" a="1"/>
  <c r="N1999" i="20" s="1"/>
  <c r="C2000" i="20"/>
  <c r="N2000" i="20" s="1" a="1"/>
  <c r="N2000" i="20" s="1"/>
  <c r="C2001" i="20"/>
  <c r="C2002" i="20"/>
  <c r="C2003" i="20"/>
  <c r="C2004" i="20"/>
  <c r="C2005" i="20"/>
  <c r="C2006" i="20"/>
  <c r="M2006" i="20" s="1" a="1"/>
  <c r="M2006" i="20" s="1"/>
  <c r="C2007" i="20"/>
  <c r="C2008" i="20"/>
  <c r="N2008" i="20" s="1" a="1"/>
  <c r="N2008" i="20" s="1"/>
  <c r="C2009" i="20"/>
  <c r="C2010" i="20"/>
  <c r="C2011" i="20"/>
  <c r="C2012" i="20"/>
  <c r="C2013" i="20"/>
  <c r="C2014" i="20"/>
  <c r="C2015" i="20"/>
  <c r="C2016" i="20"/>
  <c r="N2016" i="20" s="1" a="1"/>
  <c r="N2016" i="20" s="1"/>
  <c r="C2017" i="20"/>
  <c r="M2017" i="20" s="1" a="1"/>
  <c r="M2017" i="20" s="1"/>
  <c r="C2018" i="20"/>
  <c r="N2018" i="20" s="1" a="1"/>
  <c r="N2018" i="20" s="1"/>
  <c r="C2019" i="20"/>
  <c r="C2020" i="20"/>
  <c r="Q2020" i="20" s="1" a="1"/>
  <c r="Q2020" i="20" s="1"/>
  <c r="C2021" i="20"/>
  <c r="C2022" i="20"/>
  <c r="Q2022" i="20" s="1" a="1"/>
  <c r="Q2022" i="20" s="1"/>
  <c r="O2022" i="20" a="1"/>
  <c r="O2022" i="20" s="1"/>
  <c r="C2023" i="20"/>
  <c r="C2024" i="20"/>
  <c r="C2025" i="20"/>
  <c r="C2026" i="20"/>
  <c r="C2027" i="20"/>
  <c r="C2028" i="20"/>
  <c r="Q2028" i="20" s="1" a="1"/>
  <c r="Q2028" i="20" s="1"/>
  <c r="C2029" i="20"/>
  <c r="C2030" i="20"/>
  <c r="C2031" i="20"/>
  <c r="C2032" i="20"/>
  <c r="C2033" i="20"/>
  <c r="M2033" i="20" s="1" a="1"/>
  <c r="M2033" i="20" s="1"/>
  <c r="C2034" i="20"/>
  <c r="C2035" i="20"/>
  <c r="C2036" i="20"/>
  <c r="C2037" i="20"/>
  <c r="Q2037" i="20" s="1" a="1"/>
  <c r="Q2037" i="20" s="1"/>
  <c r="C2038" i="20"/>
  <c r="C2039" i="20"/>
  <c r="Q2039" i="20" s="1" a="1"/>
  <c r="Q2039" i="20" s="1"/>
  <c r="C2040" i="20"/>
  <c r="O2040" i="20" s="1" a="1"/>
  <c r="O2040" i="20" s="1"/>
  <c r="C2041" i="20"/>
  <c r="C2042" i="20"/>
  <c r="C2043" i="20"/>
  <c r="M2043" i="20" s="1" a="1"/>
  <c r="M2043" i="20" s="1"/>
  <c r="C2044" i="20"/>
  <c r="M2044" i="20" s="1" a="1"/>
  <c r="M2044" i="20" s="1"/>
  <c r="C2045" i="20"/>
  <c r="M2045" i="20" s="1" a="1"/>
  <c r="M2045" i="20" s="1"/>
  <c r="C2046" i="20"/>
  <c r="N2046" i="20" s="1" a="1"/>
  <c r="N2046" i="20" s="1"/>
  <c r="C2047" i="20"/>
  <c r="N2047" i="20" s="1" a="1"/>
  <c r="N2047" i="20" s="1"/>
  <c r="C2048" i="20"/>
  <c r="Q2048" i="20" s="1" a="1"/>
  <c r="Q2048" i="20" s="1"/>
  <c r="C2049" i="20"/>
  <c r="M2049" i="20" s="1" a="1"/>
  <c r="M2049" i="20" s="1"/>
  <c r="C2050" i="20"/>
  <c r="C2051" i="20"/>
  <c r="C2052" i="20"/>
  <c r="O2052" i="20" s="1" a="1"/>
  <c r="O2052" i="20" s="1"/>
  <c r="C2053" i="20"/>
  <c r="C2054" i="20"/>
  <c r="N2054" i="20" s="1" a="1"/>
  <c r="N2054" i="20" s="1"/>
  <c r="C2055" i="20"/>
  <c r="C2056" i="20"/>
  <c r="C2057" i="20"/>
  <c r="M2057" i="20" s="1" a="1"/>
  <c r="M2057" i="20" s="1"/>
  <c r="C2058" i="20"/>
  <c r="O2058" i="20" s="1" a="1"/>
  <c r="O2058" i="20" s="1"/>
  <c r="C2059" i="20"/>
  <c r="M2059" i="20" s="1" a="1"/>
  <c r="M2059" i="20" s="1"/>
  <c r="C2060" i="20"/>
  <c r="C2061" i="20"/>
  <c r="Q2061" i="20" s="1" a="1"/>
  <c r="Q2061" i="20" s="1"/>
  <c r="C2062" i="20"/>
  <c r="N2062" i="20" s="1" a="1"/>
  <c r="N2062" i="20" s="1"/>
  <c r="C2063" i="20"/>
  <c r="C2064" i="20"/>
  <c r="M2064" i="20" s="1" a="1"/>
  <c r="M2064" i="20" s="1"/>
  <c r="C2065" i="20"/>
  <c r="O2065" i="20" s="1" a="1"/>
  <c r="O2065" i="20" s="1"/>
  <c r="C2066" i="20"/>
  <c r="Q2066" i="20" s="1" a="1"/>
  <c r="Q2066" i="20" s="1"/>
  <c r="C2067" i="20"/>
  <c r="C2068" i="20"/>
  <c r="C2069" i="20"/>
  <c r="C2070" i="20"/>
  <c r="C2071" i="20"/>
  <c r="M2071" i="20" s="1" a="1"/>
  <c r="M2071" i="20" s="1"/>
  <c r="C2072" i="20"/>
  <c r="M2072" i="20" s="1" a="1"/>
  <c r="M2072" i="20" s="1"/>
  <c r="C2073" i="20"/>
  <c r="C2074" i="20"/>
  <c r="C2075" i="20"/>
  <c r="C2076" i="20"/>
  <c r="N2076" i="20" s="1" a="1"/>
  <c r="N2076" i="20" s="1"/>
  <c r="C2077" i="20"/>
  <c r="C2078" i="20"/>
  <c r="C2079" i="20"/>
  <c r="C2080" i="20"/>
  <c r="C2081" i="20"/>
  <c r="C2082" i="20"/>
  <c r="C2083" i="20"/>
  <c r="C2084" i="20"/>
  <c r="N2084" i="20" s="1" a="1"/>
  <c r="N2084" i="20" s="1"/>
  <c r="C2085" i="20"/>
  <c r="C2086" i="20"/>
  <c r="C2087" i="20"/>
  <c r="N2087" i="20" s="1" a="1"/>
  <c r="N2087" i="20" s="1"/>
  <c r="C2088" i="20"/>
  <c r="C2089" i="20"/>
  <c r="C2090" i="20"/>
  <c r="Q2090" i="20" s="1" a="1"/>
  <c r="Q2090" i="20" s="1"/>
  <c r="C2091" i="20"/>
  <c r="N2091" i="20" s="1" a="1"/>
  <c r="N2091" i="20" s="1"/>
  <c r="C2092" i="20"/>
  <c r="C2093" i="20"/>
  <c r="M2093" i="20" s="1" a="1"/>
  <c r="M2093" i="20" s="1"/>
  <c r="C2094" i="20"/>
  <c r="C2095" i="20"/>
  <c r="C2096" i="20"/>
  <c r="C2097" i="20"/>
  <c r="C2098" i="20"/>
  <c r="C2099" i="20"/>
  <c r="C2100" i="20"/>
  <c r="C2101" i="20"/>
  <c r="C2102" i="20"/>
  <c r="C2103" i="20"/>
  <c r="N2103" i="20" s="1" a="1"/>
  <c r="N2103" i="20" s="1"/>
  <c r="C2104" i="20"/>
  <c r="C2105" i="20"/>
  <c r="C2106" i="20"/>
  <c r="C2107" i="20"/>
  <c r="C2108" i="20"/>
  <c r="N2108" i="20" s="1" a="1"/>
  <c r="N2108" i="20" s="1"/>
  <c r="C2109" i="20"/>
  <c r="C2110" i="20"/>
  <c r="C2111" i="20"/>
  <c r="C2112" i="20"/>
  <c r="N2112" i="20" s="1" a="1"/>
  <c r="N2112" i="20" s="1"/>
  <c r="C2113" i="20"/>
  <c r="C2114" i="20"/>
  <c r="N2114" i="20" s="1" a="1"/>
  <c r="N2114" i="20" s="1"/>
  <c r="C2115" i="20"/>
  <c r="M2115" i="20" s="1" a="1"/>
  <c r="M2115" i="20" s="1"/>
  <c r="C2116" i="20"/>
  <c r="C2117" i="20"/>
  <c r="Q2117" i="20" s="1" a="1"/>
  <c r="Q2117" i="20" s="1"/>
  <c r="C2118" i="20"/>
  <c r="Q2118" i="20" s="1" a="1"/>
  <c r="Q2118" i="20" s="1"/>
  <c r="C2119" i="20"/>
  <c r="N2119" i="20" s="1" a="1"/>
  <c r="N2119" i="20" s="1"/>
  <c r="C2120" i="20"/>
  <c r="N2120" i="20" s="1" a="1"/>
  <c r="N2120" i="20" s="1"/>
  <c r="C2121" i="20"/>
  <c r="C2122" i="20"/>
  <c r="C2123" i="20"/>
  <c r="C2124" i="20"/>
  <c r="N2124" i="20" s="1" a="1"/>
  <c r="N2124" i="20" s="1"/>
  <c r="C2125" i="20"/>
  <c r="N2125" i="20" s="1" a="1"/>
  <c r="N2125" i="20" s="1"/>
  <c r="C2126" i="20"/>
  <c r="C2127" i="20"/>
  <c r="M2127" i="20" s="1" a="1"/>
  <c r="M2127" i="20" s="1"/>
  <c r="C2128" i="20"/>
  <c r="N2128" i="20" s="1" a="1"/>
  <c r="N2128" i="20" s="1"/>
  <c r="C2129" i="20"/>
  <c r="C2130" i="20"/>
  <c r="M2130" i="20" s="1" a="1"/>
  <c r="M2130" i="20" s="1"/>
  <c r="C2131" i="20"/>
  <c r="C2132" i="20"/>
  <c r="N2132" i="20" s="1" a="1"/>
  <c r="N2132" i="20" s="1"/>
  <c r="C2133" i="20"/>
  <c r="M2133" i="20" s="1" a="1"/>
  <c r="M2133" i="20" s="1"/>
  <c r="C2134" i="20"/>
  <c r="N2134" i="20" s="1" a="1"/>
  <c r="N2134" i="20" s="1"/>
  <c r="C2135" i="20"/>
  <c r="Q2135" i="20" s="1" a="1"/>
  <c r="Q2135" i="20" s="1"/>
  <c r="C2136" i="20"/>
  <c r="C2137" i="20"/>
  <c r="C2138" i="20"/>
  <c r="C2139" i="20"/>
  <c r="C2140" i="20"/>
  <c r="N2140" i="20" s="1" a="1"/>
  <c r="N2140" i="20" s="1"/>
  <c r="C2141" i="20"/>
  <c r="C2142" i="20"/>
  <c r="C2143" i="20"/>
  <c r="C2144" i="20"/>
  <c r="C2145" i="20"/>
  <c r="C2146" i="20"/>
  <c r="C2147" i="20"/>
  <c r="C2148" i="20"/>
  <c r="M2148" i="20" s="1" a="1"/>
  <c r="M2148" i="20" s="1"/>
  <c r="C2149" i="20"/>
  <c r="C2150" i="20"/>
  <c r="M2150" i="20" s="1" a="1"/>
  <c r="M2150" i="20" s="1"/>
  <c r="C2151" i="20"/>
  <c r="Q2151" i="20" s="1" a="1"/>
  <c r="Q2151" i="20" s="1"/>
  <c r="C2152" i="20"/>
  <c r="C2153" i="20"/>
  <c r="C2154" i="20"/>
  <c r="O2154" i="20" s="1" a="1"/>
  <c r="O2154" i="20" s="1"/>
  <c r="C2155" i="20"/>
  <c r="C2156" i="20"/>
  <c r="N2156" i="20" s="1" a="1"/>
  <c r="N2156" i="20" s="1"/>
  <c r="C2157" i="20"/>
  <c r="C2158" i="20"/>
  <c r="M2158" i="20" s="1" a="1"/>
  <c r="M2158" i="20" s="1"/>
  <c r="C2159" i="20"/>
  <c r="C2160" i="20"/>
  <c r="N2160" i="20" s="1" a="1"/>
  <c r="N2160" i="20" s="1"/>
  <c r="C2161" i="20"/>
  <c r="M2161" i="20" s="1" a="1"/>
  <c r="M2161" i="20" s="1"/>
  <c r="C2162" i="20"/>
  <c r="C2163" i="20"/>
  <c r="M2163" i="20" s="1" a="1"/>
  <c r="M2163" i="20" s="1"/>
  <c r="C2164" i="20"/>
  <c r="Q2164" i="20" s="1" a="1"/>
  <c r="Q2164" i="20" s="1"/>
  <c r="C2165" i="20"/>
  <c r="M2165" i="20" s="1" a="1"/>
  <c r="M2165" i="20" s="1"/>
  <c r="C2166" i="20"/>
  <c r="C2167" i="20"/>
  <c r="C2168" i="20"/>
  <c r="C2169" i="20"/>
  <c r="C2170" i="20"/>
  <c r="M2170" i="20" s="1" a="1"/>
  <c r="M2170" i="20" s="1"/>
  <c r="C2171" i="20"/>
  <c r="C2172" i="20"/>
  <c r="C2173" i="20"/>
  <c r="M2173" i="20" s="1" a="1"/>
  <c r="M2173" i="20" s="1"/>
  <c r="C2174" i="20"/>
  <c r="C2175" i="20"/>
  <c r="C2176" i="20"/>
  <c r="C2177" i="20"/>
  <c r="C2178" i="20"/>
  <c r="N2178" i="20" s="1" a="1"/>
  <c r="N2178" i="20" s="1"/>
  <c r="C2179" i="20"/>
  <c r="C2180" i="20"/>
  <c r="M2180" i="20" s="1" a="1"/>
  <c r="M2180" i="20" s="1"/>
  <c r="C2181" i="20"/>
  <c r="M2181" i="20" s="1" a="1"/>
  <c r="M2181" i="20" s="1"/>
  <c r="C2182" i="20"/>
  <c r="C2183" i="20"/>
  <c r="N2183" i="20" s="1" a="1"/>
  <c r="N2183" i="20" s="1"/>
  <c r="C2184" i="20"/>
  <c r="C2185" i="20"/>
  <c r="C2186" i="20"/>
  <c r="C2187" i="20"/>
  <c r="C2188" i="20"/>
  <c r="C2189" i="20"/>
  <c r="C2190" i="20"/>
  <c r="C2191" i="20"/>
  <c r="N2191" i="20" s="1" a="1"/>
  <c r="N2191" i="20" s="1"/>
  <c r="C2192" i="20"/>
  <c r="C2193" i="20"/>
  <c r="Q2193" i="20" s="1" a="1"/>
  <c r="Q2193" i="20" s="1"/>
  <c r="C2194" i="20"/>
  <c r="C2195" i="20"/>
  <c r="C2196" i="20"/>
  <c r="M2196" i="20" s="1" a="1"/>
  <c r="M2196" i="20" s="1"/>
  <c r="C2197" i="20"/>
  <c r="M2197" i="20" s="1" a="1"/>
  <c r="M2197" i="20" s="1"/>
  <c r="C2198" i="20"/>
  <c r="C2199" i="20"/>
  <c r="C2200" i="20"/>
  <c r="O2200" i="20" s="1" a="1"/>
  <c r="O2200" i="20" s="1"/>
  <c r="C2201" i="20"/>
  <c r="N2201" i="20" s="1" a="1"/>
  <c r="N2201" i="20" s="1"/>
  <c r="C2202" i="20"/>
  <c r="N2202" i="20" s="1" a="1"/>
  <c r="N2202" i="20" s="1"/>
  <c r="C2203" i="20"/>
  <c r="C2204" i="20"/>
  <c r="M2204" i="20" s="1" a="1"/>
  <c r="M2204" i="20" s="1"/>
  <c r="C2205" i="20"/>
  <c r="N2205" i="20" s="1" a="1"/>
  <c r="N2205" i="20" s="1"/>
  <c r="C2206" i="20"/>
  <c r="M2206" i="20" s="1" a="1"/>
  <c r="M2206" i="20" s="1"/>
  <c r="C2207" i="20"/>
  <c r="C2208" i="20"/>
  <c r="N2208" i="20" s="1" a="1"/>
  <c r="N2208" i="20" s="1"/>
  <c r="C2209" i="20"/>
  <c r="Q2209" i="20" s="1" a="1"/>
  <c r="Q2209" i="20" s="1"/>
  <c r="C2210" i="20"/>
  <c r="N2210" i="20" s="1" a="1"/>
  <c r="N2210" i="20" s="1"/>
  <c r="C2211" i="20"/>
  <c r="C2212" i="20"/>
  <c r="C2213" i="20"/>
  <c r="C2214" i="20"/>
  <c r="C2215" i="20"/>
  <c r="C2216" i="20"/>
  <c r="C2217" i="20"/>
  <c r="C2218" i="20"/>
  <c r="M2218" i="20" s="1" a="1"/>
  <c r="M2218" i="20" s="1"/>
  <c r="C2219" i="20"/>
  <c r="C2220" i="20"/>
  <c r="N2220" i="20" s="1" a="1"/>
  <c r="N2220" i="20" s="1"/>
  <c r="C2221" i="20"/>
  <c r="C2222" i="20"/>
  <c r="N2222" i="20" s="1" a="1"/>
  <c r="N2222" i="20" s="1"/>
  <c r="C2223" i="20"/>
  <c r="C2224" i="20"/>
  <c r="C2225" i="20"/>
  <c r="C2226" i="20"/>
  <c r="M2226" i="20" s="1" a="1"/>
  <c r="M2226" i="20" s="1"/>
  <c r="C2227" i="20"/>
  <c r="O2227" i="20" s="1" a="1"/>
  <c r="O2227" i="20" s="1"/>
  <c r="C2228" i="20"/>
  <c r="C2229" i="20"/>
  <c r="M2229" i="20" s="1" a="1"/>
  <c r="M2229" i="20" s="1"/>
  <c r="C2230" i="20"/>
  <c r="C2231" i="20"/>
  <c r="O2231" i="20" s="1" a="1"/>
  <c r="O2231" i="20" s="1"/>
  <c r="C2232" i="20"/>
  <c r="C2233" i="20"/>
  <c r="C2234" i="20"/>
  <c r="C2235" i="20"/>
  <c r="N2235" i="20" s="1" a="1"/>
  <c r="N2235" i="20" s="1"/>
  <c r="C2236" i="20"/>
  <c r="N2236" i="20" s="1" a="1"/>
  <c r="N2236" i="20" s="1"/>
  <c r="C2237" i="20"/>
  <c r="C2238" i="20"/>
  <c r="N2238" i="20" s="1" a="1"/>
  <c r="N2238" i="20" s="1"/>
  <c r="C2239" i="20"/>
  <c r="N2239" i="20" s="1" a="1"/>
  <c r="N2239" i="20" s="1"/>
  <c r="C2240" i="20"/>
  <c r="C2241" i="20"/>
  <c r="O2241" i="20" s="1" a="1"/>
  <c r="O2241" i="20" s="1"/>
  <c r="C2242" i="20"/>
  <c r="N2242" i="20" s="1" a="1"/>
  <c r="N2242" i="20" s="1"/>
  <c r="C2243" i="20"/>
  <c r="C2244" i="20"/>
  <c r="C2245" i="20"/>
  <c r="O2245" i="20" s="1" a="1"/>
  <c r="O2245" i="20" s="1"/>
  <c r="C2246" i="20"/>
  <c r="C2247" i="20"/>
  <c r="C2248" i="20"/>
  <c r="Q2248" i="20" s="1" a="1"/>
  <c r="Q2248" i="20" s="1"/>
  <c r="C2249" i="20"/>
  <c r="M2249" i="20" s="1" a="1"/>
  <c r="M2249" i="20" s="1"/>
  <c r="C2250" i="20"/>
  <c r="N2250" i="20" s="1" a="1"/>
  <c r="N2250" i="20" s="1"/>
  <c r="C2251" i="20"/>
  <c r="C2252" i="20"/>
  <c r="M2252" i="20" s="1" a="1"/>
  <c r="M2252" i="20" s="1"/>
  <c r="C2253" i="20"/>
  <c r="N2253" i="20" s="1" a="1"/>
  <c r="N2253" i="20" s="1"/>
  <c r="C2254" i="20"/>
  <c r="Q2254" i="20" s="1" a="1"/>
  <c r="Q2254" i="20" s="1"/>
  <c r="C2255" i="20"/>
  <c r="M2255" i="20" s="1" a="1"/>
  <c r="M2255" i="20" s="1"/>
  <c r="C2256" i="20"/>
  <c r="C2257" i="20"/>
  <c r="C2258" i="20"/>
  <c r="C2259" i="20"/>
  <c r="C2260" i="20"/>
  <c r="C2261" i="20"/>
  <c r="C2262" i="20"/>
  <c r="C2263" i="20"/>
  <c r="C2264" i="20"/>
  <c r="C2265" i="20"/>
  <c r="C2266" i="20"/>
  <c r="M2266" i="20" s="1" a="1"/>
  <c r="M2266" i="20" s="1"/>
  <c r="C2267" i="20"/>
  <c r="Q2267" i="20" s="1" a="1"/>
  <c r="Q2267" i="20" s="1"/>
  <c r="C2268" i="20"/>
  <c r="M2268" i="20" s="1" a="1"/>
  <c r="M2268" i="20" s="1"/>
  <c r="C2269" i="20"/>
  <c r="N2269" i="20" s="1" a="1"/>
  <c r="N2269" i="20" s="1"/>
  <c r="C2270" i="20"/>
  <c r="N2270" i="20" s="1" a="1"/>
  <c r="N2270" i="20" s="1"/>
  <c r="C2271" i="20"/>
  <c r="C2272" i="20"/>
  <c r="C2273" i="20"/>
  <c r="C2274" i="20"/>
  <c r="N2274" i="20" s="1" a="1"/>
  <c r="N2274" i="20" s="1"/>
  <c r="C2275" i="20"/>
  <c r="C2276" i="20"/>
  <c r="C2277" i="20"/>
  <c r="Q2277" i="20" s="1" a="1"/>
  <c r="Q2277" i="20" s="1"/>
  <c r="C2278" i="20"/>
  <c r="C2279" i="20"/>
  <c r="C2280" i="20"/>
  <c r="M2280" i="20" s="1" a="1"/>
  <c r="M2280" i="20" s="1"/>
  <c r="C2281" i="20"/>
  <c r="C2282" i="20"/>
  <c r="C2283" i="20"/>
  <c r="M2283" i="20" s="1" a="1"/>
  <c r="M2283" i="20" s="1"/>
  <c r="C2284" i="20"/>
  <c r="C2285" i="20"/>
  <c r="N2285" i="20" s="1" a="1"/>
  <c r="C2286" i="20"/>
  <c r="C2287" i="20"/>
  <c r="C2288" i="20"/>
  <c r="C2289" i="20"/>
  <c r="C2290" i="20"/>
  <c r="C2291" i="20"/>
  <c r="C2292" i="20"/>
  <c r="C2293" i="20"/>
  <c r="C2294" i="20"/>
  <c r="O2294" i="20" s="1" a="1"/>
  <c r="O2294" i="20" s="1"/>
  <c r="C2295" i="20"/>
  <c r="C2296" i="20"/>
  <c r="C2297" i="20"/>
  <c r="M2297" i="20" s="1" a="1"/>
  <c r="M2297" i="20" s="1"/>
  <c r="C2298" i="20"/>
  <c r="C2299" i="20"/>
  <c r="N2299" i="20" s="1" a="1"/>
  <c r="N2299" i="20" s="1"/>
  <c r="C2300" i="20"/>
  <c r="N2300" i="20" s="1" a="1"/>
  <c r="N2300" i="20" s="1"/>
  <c r="C2301" i="20"/>
  <c r="C2302" i="20"/>
  <c r="C2303" i="20"/>
  <c r="C2304" i="20"/>
  <c r="C2305" i="20"/>
  <c r="M2305" i="20" s="1" a="1"/>
  <c r="M2305" i="20" s="1"/>
  <c r="C2306" i="20"/>
  <c r="N2306" i="20" s="1" a="1"/>
  <c r="N2306" i="20" s="1"/>
  <c r="C2307" i="20"/>
  <c r="C2308" i="20"/>
  <c r="M2308" i="20" s="1" a="1"/>
  <c r="M2308" i="20" s="1"/>
  <c r="C2309" i="20"/>
  <c r="O2309" i="20" s="1" a="1"/>
  <c r="O2309" i="20" s="1"/>
  <c r="C2310" i="20"/>
  <c r="N2310" i="20" s="1" a="1"/>
  <c r="N2310" i="20" s="1"/>
  <c r="C2311" i="20"/>
  <c r="M2311" i="20" s="1" a="1"/>
  <c r="M2311" i="20" s="1"/>
  <c r="C2312" i="20"/>
  <c r="C2313" i="20"/>
  <c r="N2313" i="20" s="1" a="1"/>
  <c r="N2313" i="20" s="1"/>
  <c r="C2314" i="20"/>
  <c r="C2315" i="20"/>
  <c r="N2315" i="20" s="1" a="1"/>
  <c r="N2315" i="20" s="1"/>
  <c r="C2316" i="20"/>
  <c r="M2316" i="20" s="1" a="1"/>
  <c r="M2316" i="20" s="1"/>
  <c r="C2317" i="20"/>
  <c r="C2318" i="20"/>
  <c r="N2318" i="20" s="1" a="1"/>
  <c r="N2318" i="20" s="1"/>
  <c r="C2319" i="20"/>
  <c r="N2319" i="20" s="1" a="1"/>
  <c r="N2319" i="20" s="1"/>
  <c r="C2320" i="20"/>
  <c r="C2321" i="20"/>
  <c r="M2321" i="20" s="1" a="1"/>
  <c r="M2321" i="20" s="1"/>
  <c r="C2322" i="20"/>
  <c r="C2323" i="20"/>
  <c r="N2323" i="20" s="1" a="1"/>
  <c r="N2323" i="20" s="1"/>
  <c r="C2324" i="20"/>
  <c r="C2325" i="20"/>
  <c r="C2326" i="20"/>
  <c r="M2326" i="20" s="1" a="1"/>
  <c r="M2326" i="20" s="1"/>
  <c r="C2327" i="20"/>
  <c r="C2328" i="20"/>
  <c r="N2328" i="20" s="1" a="1"/>
  <c r="N2328" i="20" s="1"/>
  <c r="C2329" i="20"/>
  <c r="C2330" i="20"/>
  <c r="C2331" i="20"/>
  <c r="O2331" i="20" s="1" a="1"/>
  <c r="O2331" i="20" s="1"/>
  <c r="C2332" i="20"/>
  <c r="N2332" i="20" s="1" a="1"/>
  <c r="N2332" i="20" s="1"/>
  <c r="C2333" i="20"/>
  <c r="C2334" i="20"/>
  <c r="C2335" i="20"/>
  <c r="C2336" i="20"/>
  <c r="C2337" i="20"/>
  <c r="M2337" i="20" s="1" a="1"/>
  <c r="M2337" i="20" s="1"/>
  <c r="C2338" i="20"/>
  <c r="M2338" i="20" s="1" a="1"/>
  <c r="M2338" i="20" s="1"/>
  <c r="C2339" i="20"/>
  <c r="C2340" i="20"/>
  <c r="C2341" i="20"/>
  <c r="C2342" i="20"/>
  <c r="C2343" i="20"/>
  <c r="N2343" i="20" s="1" a="1"/>
  <c r="N2343" i="20" s="1"/>
  <c r="C2344" i="20"/>
  <c r="N2344" i="20" s="1" a="1"/>
  <c r="N2344" i="20" s="1"/>
  <c r="C2345" i="20"/>
  <c r="C2346" i="20"/>
  <c r="Q2346" i="20" s="1" a="1"/>
  <c r="Q2346" i="20" s="1"/>
  <c r="D15" i="11"/>
  <c r="E15" i="11"/>
  <c r="C15" i="11"/>
  <c r="E9" i="11"/>
  <c r="D9" i="11"/>
  <c r="C9" i="11"/>
  <c r="E3" i="11"/>
  <c r="D3" i="11"/>
  <c r="C3" i="11"/>
  <c r="E20" i="11"/>
  <c r="D20" i="11"/>
  <c r="C20" i="11"/>
  <c r="E19" i="11"/>
  <c r="D19" i="11"/>
  <c r="C19" i="11"/>
  <c r="E18" i="11"/>
  <c r="D18" i="11"/>
  <c r="C18" i="11"/>
  <c r="E17" i="11"/>
  <c r="D17" i="11"/>
  <c r="C17" i="11"/>
  <c r="E16" i="11"/>
  <c r="D16" i="11"/>
  <c r="C16" i="11"/>
  <c r="E14" i="11"/>
  <c r="D14" i="11"/>
  <c r="C14" i="11"/>
  <c r="E13" i="11"/>
  <c r="D13" i="11"/>
  <c r="C13" i="11"/>
  <c r="E12" i="11"/>
  <c r="D12" i="11"/>
  <c r="C12" i="11"/>
  <c r="E11" i="11"/>
  <c r="D11" i="11"/>
  <c r="C11" i="11"/>
  <c r="E10" i="11"/>
  <c r="D10" i="11"/>
  <c r="C10" i="11"/>
  <c r="E8" i="11"/>
  <c r="D8" i="11"/>
  <c r="C8" i="11"/>
  <c r="E7" i="11"/>
  <c r="D7" i="11"/>
  <c r="C7" i="11"/>
  <c r="E6" i="11"/>
  <c r="D6" i="11"/>
  <c r="C6" i="11"/>
  <c r="E5" i="11"/>
  <c r="D5" i="11"/>
  <c r="C5" i="11"/>
  <c r="E4" i="11"/>
  <c r="D4" i="11"/>
  <c r="C4" i="11"/>
  <c r="Q947" i="20" a="1"/>
  <c r="Q947" i="20" s="1"/>
  <c r="O1169" i="20" a="1"/>
  <c r="O1169" i="20" s="1"/>
  <c r="O1072" i="20" a="1"/>
  <c r="O1072" i="20" s="1"/>
  <c r="Q751" i="20" a="1"/>
  <c r="Q751" i="20" s="1"/>
  <c r="Q1167" i="20" a="1"/>
  <c r="Q1167" i="20" s="1"/>
  <c r="Q1633" i="20" a="1"/>
  <c r="Q1633" i="20" s="1"/>
  <c r="O1633" i="20" a="1"/>
  <c r="O1633" i="20" s="1"/>
  <c r="O1229" i="20" a="1"/>
  <c r="O1229" i="20" s="1"/>
  <c r="Q684" i="20" a="1"/>
  <c r="Q684" i="20" s="1"/>
  <c r="Q235" i="20" a="1"/>
  <c r="Q235" i="20" s="1"/>
  <c r="O826" i="20" a="1"/>
  <c r="O826" i="20" s="1"/>
  <c r="Q585" i="20" a="1"/>
  <c r="Q585" i="20" s="1"/>
  <c r="O1798" i="20" a="1"/>
  <c r="O1798" i="20" s="1"/>
  <c r="Q1942" i="20" a="1"/>
  <c r="Q1942" i="20" s="1"/>
  <c r="O1749" i="20" a="1"/>
  <c r="O1749" i="20" s="1"/>
  <c r="Q501" i="20" a="1"/>
  <c r="Q501" i="20" s="1"/>
  <c r="Q1814" i="20" a="1"/>
  <c r="Q1814" i="20" s="1"/>
  <c r="Q1910" i="20" a="1"/>
  <c r="Q1910" i="20" s="1"/>
  <c r="Q1360" i="20" a="1"/>
  <c r="Q1360" i="20" s="1"/>
  <c r="Q112" i="20" a="1"/>
  <c r="Q112" i="20" s="1"/>
  <c r="Q143" i="20" a="1"/>
  <c r="Q143" i="20" s="1"/>
  <c r="Q654" i="20" a="1"/>
  <c r="Q654" i="20" s="1"/>
  <c r="Q1549" i="20" a="1"/>
  <c r="Q1549" i="20" s="1"/>
  <c r="Q429" i="20" a="1"/>
  <c r="Q429" i="20" s="1"/>
  <c r="Q317" i="20" a="1"/>
  <c r="Q317" i="20" s="1"/>
  <c r="Q2108" i="20" a="1"/>
  <c r="Q2108" i="20" s="1"/>
  <c r="Q1503" i="20" a="1"/>
  <c r="Q1503" i="20" s="1"/>
  <c r="Q1150" i="20" a="1"/>
  <c r="Q1150" i="20" s="1"/>
  <c r="Q590" i="20" a="1"/>
  <c r="Q590" i="20" s="1"/>
  <c r="Q1261" i="20" a="1"/>
  <c r="Q1261" i="20" s="1"/>
  <c r="Q64" i="20" a="1"/>
  <c r="Q64" i="20" s="1"/>
  <c r="Q1022" i="20" a="1"/>
  <c r="Q1022" i="20" s="1"/>
  <c r="Q174" i="20" a="1"/>
  <c r="Q174" i="20" s="1"/>
  <c r="Q205" i="20" a="1"/>
  <c r="Q205" i="20" s="1"/>
  <c r="Q2092" i="20" a="1"/>
  <c r="Q2092" i="20" s="1"/>
  <c r="Q1596" i="20" a="1"/>
  <c r="Q1596" i="20" s="1"/>
  <c r="Q1118" i="20" a="1"/>
  <c r="Q1118" i="20" s="1"/>
  <c r="Q574" i="20" a="1"/>
  <c r="Q574" i="20" s="1"/>
  <c r="Q142" i="20" a="1"/>
  <c r="Q142" i="20" s="1"/>
  <c r="Q141" i="20" a="1"/>
  <c r="Q141" i="20" s="1"/>
  <c r="Q1247" i="20" a="1"/>
  <c r="Q1247" i="20" s="1"/>
  <c r="Q559" i="20" a="1"/>
  <c r="Q559" i="20" s="1"/>
  <c r="Q157" i="20" a="1"/>
  <c r="Q157" i="20" s="1"/>
  <c r="Q1756" i="20" a="1"/>
  <c r="Q1756" i="20" s="1"/>
  <c r="U1756" i="20" s="1"/>
  <c r="Q1004" i="20" a="1"/>
  <c r="Q1004" i="20" s="1"/>
  <c r="Q400" i="20" a="1"/>
  <c r="Q400" i="20" s="1"/>
  <c r="Q128" i="20" a="1"/>
  <c r="Q128" i="20" s="1"/>
  <c r="Q1470" i="20" a="1"/>
  <c r="Q1470" i="20" s="1"/>
  <c r="Q462" i="20" a="1"/>
  <c r="Q462" i="20" s="1"/>
  <c r="Q1424" i="20" a="1"/>
  <c r="Q1424" i="20" s="1"/>
  <c r="Q991" i="20" a="1"/>
  <c r="Q991" i="20" s="1"/>
  <c r="Q413" i="20" a="1"/>
  <c r="Q413" i="20" s="1"/>
  <c r="Q96" i="20" a="1"/>
  <c r="Q96" i="20" s="1"/>
  <c r="Q1134" i="20" a="1"/>
  <c r="Q1134" i="20" s="1"/>
  <c r="Q334" i="20" a="1"/>
  <c r="Q334" i="20" s="1"/>
  <c r="Q1469" i="20" a="1"/>
  <c r="Q1469" i="20" s="1"/>
  <c r="Q111" i="20" a="1"/>
  <c r="Q111" i="20" s="1"/>
  <c r="Q1693" i="20" a="1"/>
  <c r="Q1693" i="20" s="1"/>
  <c r="Q1277" i="20" a="1"/>
  <c r="Q1277" i="20" s="1"/>
  <c r="Q173" i="20" a="1"/>
  <c r="Q173" i="20" s="1"/>
  <c r="Q540" i="20" a="1"/>
  <c r="Q540" i="20" s="1"/>
  <c r="Q412" i="20" a="1"/>
  <c r="Q412" i="20" s="1"/>
  <c r="Q619" i="20" a="1"/>
  <c r="Q619" i="20" s="1"/>
  <c r="Q1306" i="20" a="1"/>
  <c r="Q1306" i="20" s="1"/>
  <c r="Q1290" i="20" a="1"/>
  <c r="Q1290" i="20" s="1"/>
  <c r="Q554" i="20" a="1"/>
  <c r="Q554" i="20" s="1"/>
  <c r="Q410" i="20" a="1"/>
  <c r="Q410" i="20" s="1"/>
  <c r="Q314" i="20" a="1"/>
  <c r="Q314" i="20" s="1"/>
  <c r="Q250" i="20" a="1"/>
  <c r="Q250" i="20" s="1"/>
  <c r="Q732" i="20" a="1"/>
  <c r="Q732" i="20" s="1"/>
  <c r="Q204" i="20" a="1"/>
  <c r="Q204" i="20" s="1"/>
  <c r="Q699" i="20" a="1"/>
  <c r="Q699" i="20" s="1"/>
  <c r="Q603" i="20" a="1"/>
  <c r="Q603" i="20" s="1"/>
  <c r="Q539" i="20" a="1"/>
  <c r="Q539" i="20" s="1"/>
  <c r="Q475" i="20" a="1"/>
  <c r="Q475" i="20" s="1"/>
  <c r="Q1385" i="20" a="1"/>
  <c r="Q1385" i="20" s="1"/>
  <c r="Q1209" i="20" a="1"/>
  <c r="Q1209" i="20" s="1"/>
  <c r="Q857" i="20" a="1"/>
  <c r="Q857" i="20" s="1"/>
  <c r="Q841" i="20" a="1"/>
  <c r="Q841" i="20" s="1"/>
  <c r="Q809" i="20" a="1"/>
  <c r="Q809" i="20" s="1"/>
  <c r="Q777" i="20" a="1"/>
  <c r="Q777" i="20" s="1"/>
  <c r="Q761" i="20" a="1"/>
  <c r="Q761" i="20" s="1"/>
  <c r="Q665" i="20" a="1"/>
  <c r="Q665" i="20" s="1"/>
  <c r="Q649" i="20" a="1"/>
  <c r="Q649" i="20" s="1"/>
  <c r="Q521" i="20" a="1"/>
  <c r="Q521" i="20" s="1"/>
  <c r="Q505" i="20" a="1"/>
  <c r="Q505" i="20" s="1"/>
  <c r="Q489" i="20" a="1"/>
  <c r="Q489" i="20" s="1"/>
  <c r="Q441" i="20" a="1"/>
  <c r="Q441" i="20" s="1"/>
  <c r="Q409" i="20" a="1"/>
  <c r="Q409" i="20" s="1"/>
  <c r="Q393" i="20" a="1"/>
  <c r="Q393" i="20" s="1"/>
  <c r="Q313" i="20" a="1"/>
  <c r="Q313" i="20" s="1"/>
  <c r="Q281" i="20" a="1"/>
  <c r="Q281" i="20" s="1"/>
  <c r="Q1720" i="20" a="1"/>
  <c r="Q1720" i="20" s="1"/>
  <c r="Q1176" i="20" a="1"/>
  <c r="Q1176" i="20" s="1"/>
  <c r="Q1160" i="20" a="1"/>
  <c r="Q1160" i="20" s="1"/>
  <c r="Q1096" i="20" a="1"/>
  <c r="Q1096" i="20" s="1"/>
  <c r="Q1064" i="20" a="1"/>
  <c r="Q1064" i="20" s="1"/>
  <c r="R1064" i="20" s="1"/>
  <c r="V1064" i="20" s="1"/>
  <c r="Q1415" i="20" a="1"/>
  <c r="Q1415" i="20" s="1"/>
  <c r="Q1399" i="20" a="1"/>
  <c r="Q1399" i="20" s="1"/>
  <c r="Q1223" i="20" a="1"/>
  <c r="Q1223" i="20" s="1"/>
  <c r="Q871" i="20" a="1"/>
  <c r="Q871" i="20" s="1"/>
  <c r="Q775" i="20" a="1"/>
  <c r="Q775" i="20" s="1"/>
  <c r="Q759" i="20" a="1"/>
  <c r="Q759" i="20" s="1"/>
  <c r="Q1558" i="20" a="1"/>
  <c r="Q1558" i="20" s="1"/>
  <c r="Q1542" i="20" a="1"/>
  <c r="Q1542" i="20" s="1"/>
  <c r="Q1366" i="20" a="1"/>
  <c r="Q1366" i="20" s="1"/>
  <c r="Q886" i="20" a="1"/>
  <c r="Q886" i="20" s="1"/>
  <c r="Q774" i="20" a="1"/>
  <c r="Q774" i="20" s="1"/>
  <c r="Q614" i="20" a="1"/>
  <c r="Q614" i="20" s="1"/>
  <c r="Q358" i="20" a="1"/>
  <c r="Q358" i="20" s="1"/>
  <c r="Q172" i="20" a="1"/>
  <c r="Q172" i="20" s="1"/>
  <c r="Q1701" i="20" a="1"/>
  <c r="Q1701" i="20" s="1"/>
  <c r="Q1397" i="20" a="1"/>
  <c r="Q1397" i="20" s="1"/>
  <c r="Q1365" i="20" a="1"/>
  <c r="Q1365" i="20" s="1"/>
  <c r="Q1253" i="20" a="1"/>
  <c r="Q1253" i="20" s="1"/>
  <c r="Q1109" i="20" a="1"/>
  <c r="Q1109" i="20" s="1"/>
  <c r="Q1077" i="20" a="1"/>
  <c r="Q1077" i="20" s="1"/>
  <c r="Q1045" i="20" a="1"/>
  <c r="Q1045" i="20" s="1"/>
  <c r="Q677" i="20" a="1"/>
  <c r="Q677" i="20" s="1"/>
  <c r="Q661" i="20" a="1"/>
  <c r="Q661" i="20" s="1"/>
  <c r="Q533" i="20" a="1"/>
  <c r="Q533" i="20" s="1"/>
  <c r="Q2197" i="20" a="1"/>
  <c r="Q2197" i="20" s="1"/>
  <c r="Q220" i="20" a="1"/>
  <c r="Q220" i="20" s="1"/>
  <c r="Q2148" i="20" a="1"/>
  <c r="Q2148" i="20" s="1"/>
  <c r="Q1204" i="20" a="1"/>
  <c r="Q1204" i="20" s="1"/>
  <c r="Q1188" i="20" a="1"/>
  <c r="Q1188" i="20" s="1"/>
  <c r="Q284" i="20" a="1"/>
  <c r="Q284" i="20" s="1"/>
  <c r="Q1051" i="20" a="1"/>
  <c r="Q1051" i="20" s="1"/>
  <c r="Q1877" i="20" a="1"/>
  <c r="Q1877" i="20" s="1"/>
  <c r="Q1491" i="20" a="1"/>
  <c r="Q1491" i="20" s="1"/>
  <c r="Q1379" i="20" a="1"/>
  <c r="Q1379" i="20" s="1"/>
  <c r="Q1363" i="20" a="1"/>
  <c r="Q1363" i="20" s="1"/>
  <c r="Q1624" i="20" a="1"/>
  <c r="Q1624" i="20" s="1"/>
  <c r="Q1429" i="20" a="1"/>
  <c r="Q1429" i="20" s="1"/>
  <c r="Q716" i="20" a="1"/>
  <c r="Q716" i="20" s="1"/>
  <c r="Q604" i="20" a="1"/>
  <c r="Q604" i="20" s="1"/>
  <c r="R604" i="20" s="1"/>
  <c r="V604" i="20" s="1"/>
  <c r="Q1830" i="20" a="1"/>
  <c r="Q1830" i="20" s="1"/>
  <c r="Q1730" i="20" a="1"/>
  <c r="Q1730" i="20" s="1"/>
  <c r="Q1698" i="20" a="1"/>
  <c r="Q1698" i="20" s="1"/>
  <c r="Q1666" i="20" a="1"/>
  <c r="Q1666" i="20" s="1"/>
  <c r="Q1618" i="20" a="1"/>
  <c r="Q1618" i="20" s="1"/>
  <c r="Q1586" i="20" a="1"/>
  <c r="Q1586" i="20" s="1"/>
  <c r="Q1250" i="20" a="1"/>
  <c r="Q1250" i="20" s="1"/>
  <c r="Q978" i="20" a="1"/>
  <c r="Q978" i="20" s="1"/>
  <c r="Q738" i="20" a="1"/>
  <c r="Q738" i="20" s="1"/>
  <c r="Q658" i="20" a="1"/>
  <c r="Q658" i="20" s="1"/>
  <c r="Q610" i="20" a="1"/>
  <c r="Q610" i="20" s="1"/>
  <c r="Q482" i="20" a="1"/>
  <c r="Q482" i="20" s="1"/>
  <c r="Q34" i="20" a="1"/>
  <c r="Q34" i="20" s="1"/>
  <c r="Q268" i="20" a="1"/>
  <c r="Q268" i="20" s="1"/>
  <c r="Q1958" i="20" a="1"/>
  <c r="Q1958" i="20" s="1"/>
  <c r="Q1905" i="20" a="1"/>
  <c r="Q1905" i="20" s="1"/>
  <c r="Q1681" i="20" a="1"/>
  <c r="Q1681" i="20" s="1"/>
  <c r="Q1617" i="20" a="1"/>
  <c r="Q1617" i="20" s="1"/>
  <c r="Q1569" i="20" a="1"/>
  <c r="Q1569" i="20" s="1"/>
  <c r="Q1553" i="20" a="1"/>
  <c r="Q1553" i="20" s="1"/>
  <c r="Q1537" i="20" a="1"/>
  <c r="Q1537" i="20" s="1"/>
  <c r="Q1313" i="20" a="1"/>
  <c r="Q1313" i="20" s="1"/>
  <c r="Q1025" i="20" a="1"/>
  <c r="Q1025" i="20" s="1"/>
  <c r="Q929" i="20" a="1"/>
  <c r="Q929" i="20" s="1"/>
  <c r="Q81" i="20" a="1"/>
  <c r="Q81" i="20" s="1"/>
  <c r="Q65" i="20" a="1"/>
  <c r="Q65" i="20" s="1"/>
  <c r="N1315" i="20" a="1"/>
  <c r="N1315" i="20" s="1"/>
  <c r="N1462" i="20" a="1"/>
  <c r="N1462" i="20" s="1"/>
  <c r="N1430" i="20" a="1"/>
  <c r="N1430" i="20" s="1"/>
  <c r="N1166" i="20" a="1"/>
  <c r="N1166" i="20" s="1"/>
  <c r="N1229" i="20" a="1"/>
  <c r="N1229" i="20" s="1"/>
  <c r="N1372" i="20" a="1"/>
  <c r="N1372" i="20" s="1"/>
  <c r="N683" i="20" a="1"/>
  <c r="N683" i="20" s="1"/>
  <c r="N826" i="20" a="1"/>
  <c r="N826" i="20" s="1"/>
  <c r="N888" i="20" a="1"/>
  <c r="N888" i="20" s="1"/>
  <c r="N1138" i="20" a="1"/>
  <c r="N1138" i="20" s="1"/>
  <c r="N1507" i="20" a="1"/>
  <c r="N1507" i="20" s="1"/>
  <c r="N1137" i="20" a="1"/>
  <c r="N1137" i="20" s="1"/>
  <c r="N1105" i="20" a="1"/>
  <c r="N1105" i="20" s="1"/>
  <c r="R1105" i="20" s="1"/>
  <c r="V1105" i="20" s="1"/>
  <c r="M1229" i="20" a="1"/>
  <c r="M1229" i="20" s="1"/>
  <c r="M319" i="20" a="1"/>
  <c r="M319" i="20" s="1"/>
  <c r="P319" i="20" s="1"/>
  <c r="T319" i="20" s="1"/>
  <c r="M683" i="20" a="1"/>
  <c r="M683" i="20" s="1"/>
  <c r="M1430" i="20" a="1"/>
  <c r="M1430" i="20" s="1"/>
  <c r="M2332" i="20" a="1"/>
  <c r="M2332" i="20" s="1"/>
  <c r="N1596" i="20" a="1"/>
  <c r="N1596" i="20" s="1"/>
  <c r="M1036" i="20" a="1"/>
  <c r="M1036" i="20" s="1"/>
  <c r="N828" i="20" a="1"/>
  <c r="N828" i="20" s="1"/>
  <c r="M748" i="20" a="1"/>
  <c r="M748" i="20" s="1"/>
  <c r="N588" i="20" a="1"/>
  <c r="N588" i="20" s="1"/>
  <c r="M588" i="20" a="1"/>
  <c r="M588" i="20" s="1"/>
  <c r="N428" i="20" a="1"/>
  <c r="N428" i="20" s="1"/>
  <c r="N1958" i="20" a="1"/>
  <c r="N1958" i="20" s="1"/>
  <c r="M1958" i="20" a="1"/>
  <c r="M1958" i="20" s="1"/>
  <c r="S1958" i="20" s="1"/>
  <c r="M1878" i="20" a="1"/>
  <c r="M1878" i="20" s="1"/>
  <c r="M1877" i="20" a="1"/>
  <c r="M1877" i="20" s="1"/>
  <c r="N1653" i="20" a="1"/>
  <c r="N1653" i="20" s="1"/>
  <c r="M1653" i="20" a="1"/>
  <c r="M1653" i="20" s="1"/>
  <c r="N1605" i="20" a="1"/>
  <c r="N1605" i="20" s="1"/>
  <c r="N1557" i="20" a="1"/>
  <c r="N1557" i="20" s="1"/>
  <c r="N1493" i="20" a="1"/>
  <c r="N1493" i="20" s="1"/>
  <c r="M684" i="20" a="1"/>
  <c r="M684" i="20" s="1"/>
  <c r="N2080" i="20" a="1"/>
  <c r="N2080" i="20" s="1"/>
  <c r="M2080" i="20" a="1"/>
  <c r="M2080" i="20" s="1"/>
  <c r="M1724" i="20" a="1"/>
  <c r="M1724" i="20" s="1"/>
  <c r="N1644" i="20" a="1"/>
  <c r="N1644" i="20" s="1"/>
  <c r="N1388" i="20" a="1"/>
  <c r="N1388" i="20" s="1"/>
  <c r="M1068" i="20" a="1"/>
  <c r="M1068" i="20" s="1"/>
  <c r="N1004" i="20" a="1"/>
  <c r="N1004" i="20" s="1"/>
  <c r="M844" i="20" a="1"/>
  <c r="M844" i="20" s="1"/>
  <c r="M732" i="20" a="1"/>
  <c r="M732" i="20" s="1"/>
  <c r="S732" i="20" s="1"/>
  <c r="N732" i="20" a="1"/>
  <c r="N732" i="20" s="1"/>
  <c r="R732" i="20" s="1"/>
  <c r="V732" i="20" s="1"/>
  <c r="N652" i="20" a="1"/>
  <c r="N652" i="20" s="1"/>
  <c r="R652" i="20" s="1"/>
  <c r="V652" i="20" s="1"/>
  <c r="M412" i="20" a="1"/>
  <c r="M412" i="20" s="1"/>
  <c r="N268" i="20" a="1"/>
  <c r="N268" i="20" s="1"/>
  <c r="N2022" i="20" a="1"/>
  <c r="N2022" i="20" s="1"/>
  <c r="M1749" i="20" a="1"/>
  <c r="M1749" i="20" s="1"/>
  <c r="M1676" i="20" a="1"/>
  <c r="M1676" i="20" s="1"/>
  <c r="N1580" i="20" a="1"/>
  <c r="N1580" i="20" s="1"/>
  <c r="M1580" i="20" a="1"/>
  <c r="M1580" i="20" s="1"/>
  <c r="P1580" i="20" s="1"/>
  <c r="T1580" i="20" s="1"/>
  <c r="N796" i="20" a="1"/>
  <c r="N796" i="20" s="1"/>
  <c r="N444" i="20" a="1"/>
  <c r="N444" i="20" s="1"/>
  <c r="N348" i="20" a="1"/>
  <c r="N348" i="20" s="1"/>
  <c r="N220" i="20" a="1"/>
  <c r="N220" i="20" s="1"/>
  <c r="M220" i="20" a="1"/>
  <c r="M220" i="20" s="1"/>
  <c r="N1894" i="20"/>
  <c r="M1894" i="20" a="1"/>
  <c r="M1894" i="20" s="1"/>
  <c r="M1830" i="20" a="1"/>
  <c r="M1830" i="20" s="1"/>
  <c r="M1711" i="20" a="1"/>
  <c r="M1711" i="20" s="1"/>
  <c r="M1535" i="20" a="1"/>
  <c r="M1535" i="20" s="1"/>
  <c r="M2156" i="20" a="1"/>
  <c r="M2156" i="20" s="1"/>
  <c r="N1324" i="20" a="1"/>
  <c r="N1324" i="20" s="1"/>
  <c r="M1324" i="20" a="1"/>
  <c r="M1324" i="20" s="1"/>
  <c r="M1244" i="20" a="1"/>
  <c r="M1244" i="20" s="1"/>
  <c r="N620" i="20" a="1"/>
  <c r="N620" i="20" s="1"/>
  <c r="M620" i="20" a="1"/>
  <c r="M620" i="20" s="1"/>
  <c r="M540" i="20" a="1"/>
  <c r="M540" i="20" s="1"/>
  <c r="N460" i="20" a="1"/>
  <c r="N460" i="20" s="1"/>
  <c r="M460" i="20" a="1"/>
  <c r="M460" i="20" s="1"/>
  <c r="M380" i="20" a="1"/>
  <c r="M380" i="20" s="1"/>
  <c r="N284" i="20" a="1"/>
  <c r="N284" i="20" s="1"/>
  <c r="R284" i="20" s="1"/>
  <c r="V284" i="20" s="1"/>
  <c r="M284" i="20" a="1"/>
  <c r="M284" i="20" s="1"/>
  <c r="M1232" i="20" a="1"/>
  <c r="M1232" i="20" s="1"/>
  <c r="N1926" i="20" a="1"/>
  <c r="N1926" i="20" s="1"/>
  <c r="N1846" i="20" a="1"/>
  <c r="N1846" i="20" s="1"/>
  <c r="M1372" i="20" a="1"/>
  <c r="M1372" i="20" s="1"/>
  <c r="M1534" i="20" a="1"/>
  <c r="M1534" i="20" s="1"/>
  <c r="N2204" i="20" a="1"/>
  <c r="N2204" i="20" s="1"/>
  <c r="M1996" i="20" a="1"/>
  <c r="M1996" i="20" s="1"/>
  <c r="N1628" i="20" a="1"/>
  <c r="N1628" i="20" s="1"/>
  <c r="M1628" i="20" a="1"/>
  <c r="M1628" i="20" s="1"/>
  <c r="M1548" i="20" a="1"/>
  <c r="M1548" i="20" s="1"/>
  <c r="N860" i="20" a="1"/>
  <c r="N860" i="20" s="1"/>
  <c r="N716" i="20" a="1"/>
  <c r="N716" i="20" s="1"/>
  <c r="N636" i="20" a="1"/>
  <c r="N636" i="20" s="1"/>
  <c r="N396" i="20" a="1"/>
  <c r="N396" i="20" s="1"/>
  <c r="N1862" i="20" a="1"/>
  <c r="N1862" i="20" s="1"/>
  <c r="M2340" i="20" a="1"/>
  <c r="M2340" i="20" s="1"/>
  <c r="N1360" i="20" a="1"/>
  <c r="N1360" i="20" s="1"/>
  <c r="N1328" i="20" a="1"/>
  <c r="N1328" i="20" s="1"/>
  <c r="N1248" i="20" a="1"/>
  <c r="N1248" i="20" s="1"/>
  <c r="N1200" i="20" a="1"/>
  <c r="N1200" i="20" s="1"/>
  <c r="M1200" i="20" a="1"/>
  <c r="M1200" i="20" s="1"/>
  <c r="M960" i="20" a="1"/>
  <c r="M960" i="20" s="1"/>
  <c r="M864" i="20" a="1"/>
  <c r="M864" i="20" s="1"/>
  <c r="N816" i="20" a="1"/>
  <c r="N816" i="20" s="1"/>
  <c r="M752" i="20" a="1"/>
  <c r="M752" i="20" s="1"/>
  <c r="N640" i="20" a="1"/>
  <c r="N640" i="20" s="1"/>
  <c r="M272" i="20" a="1"/>
  <c r="M272" i="20" s="1"/>
  <c r="N256" i="20" a="1"/>
  <c r="N256" i="20" s="1"/>
  <c r="N224" i="20" a="1"/>
  <c r="N224" i="20" s="1"/>
  <c r="N144" i="20" a="1"/>
  <c r="N144" i="20" s="1"/>
  <c r="M144" i="20" a="1"/>
  <c r="M144" i="20" s="1"/>
  <c r="S144" i="20" s="1"/>
  <c r="M128" i="20" a="1"/>
  <c r="M128" i="20" s="1"/>
  <c r="N112" i="20" a="1"/>
  <c r="N112" i="20" s="1"/>
  <c r="N96" i="20" a="1"/>
  <c r="N96" i="20" s="1"/>
  <c r="M96" i="20" a="1"/>
  <c r="M96" i="20" s="1"/>
  <c r="S96" i="20" s="1"/>
  <c r="N80" i="20" a="1"/>
  <c r="N80" i="20" s="1"/>
  <c r="M80" i="20" a="1"/>
  <c r="M80" i="20" s="1"/>
  <c r="N64" i="20" a="1"/>
  <c r="N64" i="20" s="1"/>
  <c r="M64" i="20" a="1"/>
  <c r="M64" i="20" s="1"/>
  <c r="N2255" i="20" a="1"/>
  <c r="N2255" i="20" s="1"/>
  <c r="M1967" i="20" a="1"/>
  <c r="M1967" i="20" s="1"/>
  <c r="N1919" i="20" a="1"/>
  <c r="N1919" i="20" s="1"/>
  <c r="M1919" i="20" a="1"/>
  <c r="M1919" i="20" s="1"/>
  <c r="M1839" i="20" a="1"/>
  <c r="M1839" i="20" s="1"/>
  <c r="M1503" i="20" a="1"/>
  <c r="M1503" i="20" s="1"/>
  <c r="N1423" i="20" a="1"/>
  <c r="N1423" i="20" s="1"/>
  <c r="N1279" i="20" a="1"/>
  <c r="N1279" i="20" s="1"/>
  <c r="M1151" i="20" a="1"/>
  <c r="M1151" i="20" s="1"/>
  <c r="S1151" i="20" s="1"/>
  <c r="M991" i="20" a="1"/>
  <c r="M991" i="20" s="1"/>
  <c r="N975" i="20" a="1"/>
  <c r="N975" i="20" s="1"/>
  <c r="M975" i="20" a="1"/>
  <c r="M975" i="20" s="1"/>
  <c r="M575" i="20" a="1"/>
  <c r="M575" i="20" s="1"/>
  <c r="M559" i="20" a="1"/>
  <c r="M559" i="20" s="1"/>
  <c r="N447" i="20" a="1"/>
  <c r="N447" i="20" s="1"/>
  <c r="M447" i="20" a="1"/>
  <c r="M447" i="20" s="1"/>
  <c r="N431" i="20" a="1"/>
  <c r="N431" i="20" s="1"/>
  <c r="M431" i="20" a="1"/>
  <c r="M431" i="20" s="1"/>
  <c r="M415" i="20" a="1"/>
  <c r="M415" i="20" s="1"/>
  <c r="N367" i="20" a="1"/>
  <c r="N367" i="20" s="1"/>
  <c r="M351" i="20" a="1"/>
  <c r="M351" i="20" s="1"/>
  <c r="N287" i="20" a="1"/>
  <c r="N287" i="20" s="1"/>
  <c r="M287" i="20" a="1"/>
  <c r="M287" i="20" s="1"/>
  <c r="N271" i="20" a="1"/>
  <c r="N271" i="20" s="1"/>
  <c r="R271" i="20" s="1"/>
  <c r="V271" i="20" s="1"/>
  <c r="N255" i="20" a="1"/>
  <c r="N255" i="20" s="1"/>
  <c r="M207" i="20" a="1"/>
  <c r="M207" i="20" s="1"/>
  <c r="N175" i="20" a="1"/>
  <c r="N175" i="20" s="1"/>
  <c r="M175" i="20" a="1"/>
  <c r="M175" i="20" s="1"/>
  <c r="M159" i="20" a="1"/>
  <c r="M159" i="20" s="1"/>
  <c r="N143" i="20" a="1"/>
  <c r="N143" i="20" s="1"/>
  <c r="N127" i="20" a="1"/>
  <c r="N127" i="20" s="1"/>
  <c r="M127" i="20" a="1"/>
  <c r="M127" i="20" s="1"/>
  <c r="S127" i="20" s="1"/>
  <c r="M111" i="20" a="1"/>
  <c r="M111" i="20" s="1"/>
  <c r="M1485" i="20" a="1"/>
  <c r="M1485" i="20" s="1"/>
  <c r="N1855" i="20" a="1"/>
  <c r="N1855" i="20" s="1"/>
  <c r="M1855" i="20" a="1"/>
  <c r="M1855" i="20" s="1"/>
  <c r="N1599" i="20" a="1"/>
  <c r="N1599" i="20" s="1"/>
  <c r="N1519" i="20" a="1"/>
  <c r="N1519" i="20" s="1"/>
  <c r="M2062" i="20" a="1"/>
  <c r="M2062" i="20" s="1"/>
  <c r="N2030" i="20" a="1"/>
  <c r="N2030" i="20" s="1"/>
  <c r="M2030" i="20" a="1"/>
  <c r="M2030" i="20" s="1"/>
  <c r="M1982" i="20" a="1"/>
  <c r="M1982" i="20" s="1"/>
  <c r="N1854" i="20" a="1"/>
  <c r="N1854" i="20" s="1"/>
  <c r="M1854" i="20" a="1"/>
  <c r="M1854" i="20" s="1"/>
  <c r="S1854" i="20" s="1"/>
  <c r="M1790" i="20" a="1"/>
  <c r="M1790" i="20" s="1"/>
  <c r="N1598" i="20" a="1"/>
  <c r="N1598" i="20" s="1"/>
  <c r="M1598" i="20" a="1"/>
  <c r="M1598" i="20" s="1"/>
  <c r="M1566" i="20" a="1"/>
  <c r="M1566" i="20" s="1"/>
  <c r="N1502" i="20" a="1"/>
  <c r="N1502" i="20" s="1"/>
  <c r="M1502" i="20" a="1"/>
  <c r="M1502" i="20" s="1"/>
  <c r="P1502" i="20" s="1"/>
  <c r="T1502" i="20" s="1"/>
  <c r="N1486" i="20" a="1"/>
  <c r="N1486" i="20" s="1"/>
  <c r="N1470" i="20" a="1"/>
  <c r="N1470" i="20" s="1"/>
  <c r="N1438" i="20" a="1"/>
  <c r="N1438" i="20" s="1"/>
  <c r="M1438" i="20" a="1"/>
  <c r="M1438" i="20" s="1"/>
  <c r="N1422" i="20" a="1"/>
  <c r="N1422" i="20" s="1"/>
  <c r="M1390" i="20" a="1"/>
  <c r="M1390" i="20" s="1"/>
  <c r="M1374" i="20" a="1"/>
  <c r="M1374" i="20" s="1"/>
  <c r="M1294" i="20" a="1"/>
  <c r="M1294" i="20" s="1"/>
  <c r="N1182" i="20" a="1"/>
  <c r="N1182" i="20" s="1"/>
  <c r="M1182" i="20" a="1"/>
  <c r="M1182" i="20" s="1"/>
  <c r="M1150" i="20" a="1"/>
  <c r="M1150" i="20" s="1"/>
  <c r="N1134" i="20" a="1"/>
  <c r="N1134" i="20" s="1"/>
  <c r="R1134" i="20" s="1"/>
  <c r="V1134" i="20" s="1"/>
  <c r="M1134" i="20" a="1"/>
  <c r="M1134" i="20" s="1"/>
  <c r="S1134" i="20" s="1"/>
  <c r="M1118" i="20" a="1"/>
  <c r="M1118" i="20" s="1"/>
  <c r="S1118" i="20" s="1"/>
  <c r="N1118" i="20" a="1"/>
  <c r="N1118" i="20" s="1"/>
  <c r="N1038" i="20" a="1"/>
  <c r="N1038" i="20" s="1"/>
  <c r="N1022" i="20" a="1"/>
  <c r="N1022" i="20" s="1"/>
  <c r="N1006" i="20" a="1"/>
  <c r="N1006" i="20" s="1"/>
  <c r="M830" i="20" a="1"/>
  <c r="M830" i="20" s="1"/>
  <c r="N782" i="20" a="1"/>
  <c r="N782" i="20" s="1"/>
  <c r="N734" i="20" a="1"/>
  <c r="N734" i="20" s="1"/>
  <c r="M734" i="20" a="1"/>
  <c r="M734" i="20" s="1"/>
  <c r="N718" i="20" a="1"/>
  <c r="N718" i="20" s="1"/>
  <c r="M718" i="20" a="1"/>
  <c r="M718" i="20" s="1"/>
  <c r="M590" i="20" a="1"/>
  <c r="M590" i="20" s="1"/>
  <c r="S590" i="20" s="1"/>
  <c r="N574" i="20" a="1"/>
  <c r="N574" i="20" s="1"/>
  <c r="U574" i="20" s="1"/>
  <c r="M574" i="20" a="1"/>
  <c r="M574" i="20" s="1"/>
  <c r="S574" i="20" s="1"/>
  <c r="M510" i="20" a="1"/>
  <c r="M510" i="20" s="1"/>
  <c r="M494" i="20" a="1"/>
  <c r="M494" i="20" s="1"/>
  <c r="N462" i="20" a="1"/>
  <c r="N462" i="20" s="1"/>
  <c r="M382" i="20" a="1"/>
  <c r="M382" i="20" s="1"/>
  <c r="N366" i="20" a="1"/>
  <c r="N366" i="20" s="1"/>
  <c r="N334" i="20" a="1"/>
  <c r="N334" i="20" s="1"/>
  <c r="N318" i="20" a="1"/>
  <c r="N318" i="20" s="1"/>
  <c r="N302" i="20" a="1"/>
  <c r="N302" i="20" s="1"/>
  <c r="M270" i="20" a="1"/>
  <c r="M270" i="20" s="1"/>
  <c r="M254" i="20" a="1"/>
  <c r="M254" i="20" s="1"/>
  <c r="N222" i="20" a="1"/>
  <c r="N222" i="20" s="1"/>
  <c r="N206" i="20" a="1"/>
  <c r="N206" i="20" s="1"/>
  <c r="N190" i="20" a="1"/>
  <c r="N190" i="20" s="1"/>
  <c r="N174" i="20" a="1"/>
  <c r="N174" i="20" s="1"/>
  <c r="M174" i="20" a="1"/>
  <c r="M174" i="20" s="1"/>
  <c r="S174" i="20" s="1"/>
  <c r="N158" i="20" a="1"/>
  <c r="N158" i="20" s="1"/>
  <c r="N142" i="20" a="1"/>
  <c r="N142" i="20" s="1"/>
  <c r="U142" i="20" s="1"/>
  <c r="M142" i="20" a="1"/>
  <c r="M142" i="20" s="1"/>
  <c r="M126" i="20" a="1"/>
  <c r="M126" i="20" s="1"/>
  <c r="M1999" i="20" a="1"/>
  <c r="M1999" i="20" s="1"/>
  <c r="M1951" i="20" a="1"/>
  <c r="M1951" i="20" s="1"/>
  <c r="N1903" i="20" a="1"/>
  <c r="N1903" i="20" s="1"/>
  <c r="N1583" i="20" a="1"/>
  <c r="N1583" i="20" s="1"/>
  <c r="M1583" i="20" a="1"/>
  <c r="M1583" i="20" s="1"/>
  <c r="N1247" i="20" a="1"/>
  <c r="N1247" i="20" s="1"/>
  <c r="M1247" i="20" a="1"/>
  <c r="M1247" i="20" s="1"/>
  <c r="N2285" i="20"/>
  <c r="M2285" i="20" a="1"/>
  <c r="M2285" i="20" s="1"/>
  <c r="M2061" i="20" a="1"/>
  <c r="M2061" i="20" s="1"/>
  <c r="N1901" i="20" a="1"/>
  <c r="N1901" i="20" s="1"/>
  <c r="M1885" i="20" a="1"/>
  <c r="M1885" i="20" s="1"/>
  <c r="N1869" i="20" a="1"/>
  <c r="N1869" i="20" s="1"/>
  <c r="M1869" i="20" a="1"/>
  <c r="M1869" i="20" s="1"/>
  <c r="N1741" i="20" a="1"/>
  <c r="N1741" i="20" s="1"/>
  <c r="M1741" i="20" a="1"/>
  <c r="M1741" i="20" s="1"/>
  <c r="N1725" i="20" a="1"/>
  <c r="N1725" i="20" s="1"/>
  <c r="M1725" i="20" a="1"/>
  <c r="M1725" i="20" s="1"/>
  <c r="S1725" i="20" s="1"/>
  <c r="M1677" i="20" a="1"/>
  <c r="M1677" i="20" s="1"/>
  <c r="N1661" i="20" a="1"/>
  <c r="N1661" i="20" s="1"/>
  <c r="M1661" i="20" a="1"/>
  <c r="M1661" i="20" s="1"/>
  <c r="N1645" i="20" a="1"/>
  <c r="N1645" i="20" s="1"/>
  <c r="N1629" i="20" a="1"/>
  <c r="N1629" i="20" s="1"/>
  <c r="N1613" i="20" a="1"/>
  <c r="N1613" i="20" s="1"/>
  <c r="M1613" i="20" a="1"/>
  <c r="M1613" i="20" s="1"/>
  <c r="N1581" i="20" a="1"/>
  <c r="N1581" i="20" s="1"/>
  <c r="M1581" i="20" a="1"/>
  <c r="M1581" i="20" s="1"/>
  <c r="S1581" i="20" s="1"/>
  <c r="N1533" i="20" a="1"/>
  <c r="N1533" i="20" s="1"/>
  <c r="M1533" i="20" a="1"/>
  <c r="M1533" i="20" s="1"/>
  <c r="N1517" i="20" a="1"/>
  <c r="N1517" i="20" s="1"/>
  <c r="N1501" i="20" a="1"/>
  <c r="N1501" i="20" s="1"/>
  <c r="M1469" i="20" a="1"/>
  <c r="M1469" i="20" s="1"/>
  <c r="M1453" i="20" a="1"/>
  <c r="M1453" i="20" s="1"/>
  <c r="N1437" i="20" a="1"/>
  <c r="N1437" i="20" s="1"/>
  <c r="N1405" i="20" a="1"/>
  <c r="N1405" i="20" s="1"/>
  <c r="N1389" i="20" a="1"/>
  <c r="N1389" i="20" s="1"/>
  <c r="N1373" i="20" a="1"/>
  <c r="N1373" i="20" s="1"/>
  <c r="R1373" i="20" s="1"/>
  <c r="V1373" i="20" s="1"/>
  <c r="N1277" i="20" a="1"/>
  <c r="N1277" i="20" s="1"/>
  <c r="M1277" i="20" a="1"/>
  <c r="M1277" i="20" s="1"/>
  <c r="P1277" i="20" s="1"/>
  <c r="T1277" i="20" s="1"/>
  <c r="N1261" i="20" a="1"/>
  <c r="N1261" i="20" s="1"/>
  <c r="N1213" i="20" a="1"/>
  <c r="N1213" i="20" s="1"/>
  <c r="N1197" i="20" a="1"/>
  <c r="N1197" i="20" s="1"/>
  <c r="M1197" i="20" a="1"/>
  <c r="M1197" i="20" s="1"/>
  <c r="S1197" i="20" s="1"/>
  <c r="N845" i="20" a="1"/>
  <c r="N845" i="20" s="1"/>
  <c r="M829" i="20" a="1"/>
  <c r="M829" i="20" s="1"/>
  <c r="N813" i="20" a="1"/>
  <c r="N813" i="20" s="1"/>
  <c r="M813" i="20" a="1"/>
  <c r="M813" i="20" s="1"/>
  <c r="N685" i="20" a="1"/>
  <c r="N685" i="20" s="1"/>
  <c r="N605" i="20" a="1"/>
  <c r="N605" i="20" s="1"/>
  <c r="M605" i="20" a="1"/>
  <c r="M605" i="20" s="1"/>
  <c r="N589" i="20" a="1"/>
  <c r="N589" i="20" s="1"/>
  <c r="M589" i="20" a="1"/>
  <c r="M589" i="20" s="1"/>
  <c r="N525" i="20" a="1"/>
  <c r="N525" i="20" s="1"/>
  <c r="M525" i="20" a="1"/>
  <c r="M525" i="20" s="1"/>
  <c r="M509" i="20" a="1"/>
  <c r="M509" i="20" s="1"/>
  <c r="N493" i="20" a="1"/>
  <c r="N493" i="20" s="1"/>
  <c r="M493" i="20" a="1"/>
  <c r="M493" i="20" s="1"/>
  <c r="N461" i="20" a="1"/>
  <c r="N461" i="20" s="1"/>
  <c r="M445" i="20" a="1"/>
  <c r="M445" i="20" s="1"/>
  <c r="M429" i="20" a="1"/>
  <c r="M429" i="20" s="1"/>
  <c r="N413" i="20" a="1"/>
  <c r="N413" i="20" s="1"/>
  <c r="M413" i="20" a="1"/>
  <c r="M413" i="20" s="1"/>
  <c r="N397" i="20" a="1"/>
  <c r="N397" i="20" s="1"/>
  <c r="M397" i="20" a="1"/>
  <c r="M397" i="20" s="1"/>
  <c r="S397" i="20" s="1"/>
  <c r="N381" i="20" a="1"/>
  <c r="N381" i="20" s="1"/>
  <c r="N365" i="20" a="1"/>
  <c r="N365" i="20" s="1"/>
  <c r="M365" i="20" a="1"/>
  <c r="M365" i="20" s="1"/>
  <c r="N349" i="20" a="1"/>
  <c r="N349" i="20" s="1"/>
  <c r="M333" i="20" a="1"/>
  <c r="M333" i="20" s="1"/>
  <c r="N317" i="20" a="1"/>
  <c r="N317" i="20" s="1"/>
  <c r="M317" i="20" a="1"/>
  <c r="M317" i="20" s="1"/>
  <c r="S317" i="20" s="1"/>
  <c r="N285" i="20" a="1"/>
  <c r="N285" i="20" s="1"/>
  <c r="M269" i="20" a="1"/>
  <c r="M269" i="20" s="1"/>
  <c r="N253" i="20" a="1"/>
  <c r="N253" i="20" s="1"/>
  <c r="M253" i="20" a="1"/>
  <c r="M253" i="20" s="1"/>
  <c r="N237" i="20" a="1"/>
  <c r="N237" i="20" s="1"/>
  <c r="M237" i="20" a="1"/>
  <c r="M237" i="20" s="1"/>
  <c r="M221" i="20" a="1"/>
  <c r="M221" i="20" s="1"/>
  <c r="N205" i="20" a="1"/>
  <c r="N205" i="20" s="1"/>
  <c r="U205" i="20" s="1"/>
  <c r="M205" i="20" a="1"/>
  <c r="M205" i="20" s="1"/>
  <c r="S205" i="20" s="1"/>
  <c r="N189" i="20" a="1"/>
  <c r="N189" i="20" s="1"/>
  <c r="M189" i="20" a="1"/>
  <c r="M189" i="20" s="1"/>
  <c r="M173" i="20" a="1"/>
  <c r="M173" i="20" s="1"/>
  <c r="N157" i="20" a="1"/>
  <c r="N157" i="20" s="1"/>
  <c r="M157" i="20" a="1"/>
  <c r="M157" i="20" s="1"/>
  <c r="S157" i="20" s="1"/>
  <c r="N141" i="20" a="1"/>
  <c r="N141" i="20" s="1"/>
  <c r="M1942" i="20" a="1"/>
  <c r="M1942" i="20" s="1"/>
  <c r="M988" i="20" a="1"/>
  <c r="M988" i="20" s="1"/>
  <c r="N172" i="20" a="1"/>
  <c r="N172" i="20" s="1"/>
  <c r="M172" i="20" a="1"/>
  <c r="M172" i="20" s="1"/>
  <c r="S172" i="20" s="1"/>
  <c r="M2331" i="20" a="1"/>
  <c r="M2331" i="20" s="1"/>
  <c r="M2315" i="20" a="1"/>
  <c r="M2315" i="20" s="1"/>
  <c r="M2299" i="20" a="1"/>
  <c r="M2299" i="20" s="1"/>
  <c r="N2283" i="20" a="1"/>
  <c r="N2283" i="20" s="1"/>
  <c r="N2251" i="20" a="1"/>
  <c r="N2251" i="20" s="1"/>
  <c r="M2251" i="20" a="1"/>
  <c r="M2251" i="20" s="1"/>
  <c r="M2171" i="20" a="1"/>
  <c r="M2171" i="20" s="1"/>
  <c r="N2171" i="20" a="1"/>
  <c r="N2171" i="20" s="1"/>
  <c r="N1771" i="20" a="1"/>
  <c r="N1771" i="20" s="1"/>
  <c r="M1771" i="20" a="1"/>
  <c r="M1771" i="20" s="1"/>
  <c r="M1755" i="20" a="1"/>
  <c r="M1755" i="20" s="1"/>
  <c r="N1275" i="20" a="1"/>
  <c r="N1275" i="20" s="1"/>
  <c r="M1195" i="20" a="1"/>
  <c r="M1195" i="20" s="1"/>
  <c r="M955" i="20" a="1"/>
  <c r="M955" i="20" s="1"/>
  <c r="N939" i="20" a="1"/>
  <c r="N939" i="20" s="1"/>
  <c r="M923" i="20" a="1"/>
  <c r="M923" i="20" s="1"/>
  <c r="N907" i="20" a="1"/>
  <c r="N907" i="20" s="1"/>
  <c r="M907" i="20" a="1"/>
  <c r="M907" i="20" s="1"/>
  <c r="M875" i="20" a="1"/>
  <c r="M875" i="20" s="1"/>
  <c r="M859" i="20" a="1"/>
  <c r="M859" i="20" s="1"/>
  <c r="N843" i="20" a="1"/>
  <c r="N843" i="20" s="1"/>
  <c r="N827" i="20" a="1"/>
  <c r="N827" i="20" s="1"/>
  <c r="M827" i="20" a="1"/>
  <c r="M827" i="20" s="1"/>
  <c r="N811" i="20" a="1"/>
  <c r="N811" i="20" s="1"/>
  <c r="N795" i="20" a="1"/>
  <c r="N795" i="20" s="1"/>
  <c r="M795" i="20" a="1"/>
  <c r="M795" i="20" s="1"/>
  <c r="N779" i="20" a="1"/>
  <c r="N779" i="20" s="1"/>
  <c r="M779" i="20" a="1"/>
  <c r="M779" i="20" s="1"/>
  <c r="N763" i="20" a="1"/>
  <c r="N763" i="20" s="1"/>
  <c r="N731" i="20" a="1"/>
  <c r="N731" i="20" s="1"/>
  <c r="M731" i="20" a="1"/>
  <c r="M731" i="20" s="1"/>
  <c r="N715" i="20" a="1"/>
  <c r="N715" i="20" s="1"/>
  <c r="M715" i="20" a="1"/>
  <c r="M715" i="20" s="1"/>
  <c r="M699" i="20" a="1"/>
  <c r="M699" i="20" s="1"/>
  <c r="N635" i="20" a="1"/>
  <c r="N635" i="20" s="1"/>
  <c r="M635" i="20" a="1"/>
  <c r="M635" i="20" s="1"/>
  <c r="N619" i="20" a="1"/>
  <c r="N619" i="20" s="1"/>
  <c r="M619" i="20" a="1"/>
  <c r="M619" i="20" s="1"/>
  <c r="N603" i="20" a="1"/>
  <c r="N603" i="20" s="1"/>
  <c r="M603" i="20" a="1"/>
  <c r="M603" i="20" s="1"/>
  <c r="N555" i="20" a="1"/>
  <c r="N555" i="20" s="1"/>
  <c r="M555" i="20" a="1"/>
  <c r="M555" i="20" s="1"/>
  <c r="N539" i="20" a="1"/>
  <c r="N539" i="20" s="1"/>
  <c r="N475" i="20" a="1"/>
  <c r="N475" i="20" s="1"/>
  <c r="M459" i="20" a="1"/>
  <c r="M459" i="20" s="1"/>
  <c r="N427" i="20" a="1"/>
  <c r="N427" i="20" s="1"/>
  <c r="M427" i="20" a="1"/>
  <c r="M427" i="20" s="1"/>
  <c r="N411" i="20" a="1"/>
  <c r="N411" i="20" s="1"/>
  <c r="M411" i="20" a="1"/>
  <c r="M411" i="20" s="1"/>
  <c r="N395" i="20" a="1"/>
  <c r="N395" i="20" s="1"/>
  <c r="M395" i="20" a="1"/>
  <c r="M395" i="20" s="1"/>
  <c r="N379" i="20" a="1"/>
  <c r="N379" i="20" s="1"/>
  <c r="M379" i="20" a="1"/>
  <c r="M379" i="20" s="1"/>
  <c r="M347" i="20" a="1"/>
  <c r="M347" i="20" s="1"/>
  <c r="M299" i="20" a="1"/>
  <c r="M299" i="20" s="1"/>
  <c r="N283" i="20" a="1"/>
  <c r="N283" i="20" s="1"/>
  <c r="M283" i="20" a="1"/>
  <c r="M283" i="20" s="1"/>
  <c r="N251" i="20" a="1"/>
  <c r="N251" i="20" s="1"/>
  <c r="M251" i="20" a="1"/>
  <c r="M251" i="20" s="1"/>
  <c r="M187" i="20" a="1"/>
  <c r="M187" i="20" s="1"/>
  <c r="M2235" i="20" a="1"/>
  <c r="M2235" i="20" s="1"/>
  <c r="M1286" i="20" a="1"/>
  <c r="M1286" i="20" s="1"/>
  <c r="M1137" i="20" a="1"/>
  <c r="M1137" i="20" s="1"/>
  <c r="M985" i="20" a="1"/>
  <c r="M985" i="20" s="1"/>
  <c r="M682" i="20" a="1"/>
  <c r="M682" i="20" s="1"/>
  <c r="S682" i="20" s="1"/>
  <c r="N2282" i="20" a="1"/>
  <c r="N2282" i="20" s="1"/>
  <c r="N2266" i="20" a="1"/>
  <c r="N2266" i="20" s="1"/>
  <c r="M2250" i="20" a="1"/>
  <c r="M2250" i="20" s="1"/>
  <c r="M2202" i="20" a="1"/>
  <c r="M2202" i="20" s="1"/>
  <c r="N2170" i="20" a="1"/>
  <c r="N2170" i="20" s="1"/>
  <c r="M1978" i="20" a="1"/>
  <c r="M1978" i="20" s="1"/>
  <c r="N1962" i="20" a="1"/>
  <c r="N1962" i="20" s="1"/>
  <c r="M1962" i="20" a="1"/>
  <c r="M1962" i="20" s="1"/>
  <c r="M1946" i="20" a="1"/>
  <c r="M1946" i="20" s="1"/>
  <c r="S1946" i="20" s="1"/>
  <c r="N1946" i="20" a="1"/>
  <c r="N1946" i="20" s="1"/>
  <c r="N1930" i="20" a="1"/>
  <c r="N1930" i="20" s="1"/>
  <c r="N1866" i="20" a="1"/>
  <c r="N1866" i="20" s="1"/>
  <c r="M1866" i="20" a="1"/>
  <c r="M1866" i="20" s="1"/>
  <c r="N1850" i="20" a="1"/>
  <c r="N1850" i="20" s="1"/>
  <c r="M1850" i="20" a="1"/>
  <c r="M1850" i="20" s="1"/>
  <c r="N1770" i="20" a="1"/>
  <c r="N1770" i="20" s="1"/>
  <c r="M1770" i="20" a="1"/>
  <c r="M1770" i="20" s="1"/>
  <c r="N1738" i="20" a="1"/>
  <c r="N1738" i="20" s="1"/>
  <c r="M1738" i="20" a="1"/>
  <c r="M1738" i="20" s="1"/>
  <c r="N1306" i="20" a="1"/>
  <c r="N1306" i="20" s="1"/>
  <c r="M1306" i="20" a="1"/>
  <c r="M1306" i="20" s="1"/>
  <c r="S1306" i="20" s="1"/>
  <c r="N1290" i="20" a="1"/>
  <c r="N1290" i="20" s="1"/>
  <c r="M1290" i="20" a="1"/>
  <c r="M1290" i="20" s="1"/>
  <c r="S1290" i="20" s="1"/>
  <c r="N1274" i="20" a="1"/>
  <c r="N1274" i="20" s="1"/>
  <c r="M1274" i="20" a="1"/>
  <c r="M1274" i="20" s="1"/>
  <c r="M1258" i="20" a="1"/>
  <c r="M1258" i="20" s="1"/>
  <c r="N1130" i="20" a="1"/>
  <c r="N1130" i="20" s="1"/>
  <c r="N1114" i="20" a="1"/>
  <c r="N1114" i="20" s="1"/>
  <c r="M1114" i="20" a="1"/>
  <c r="M1114" i="20" s="1"/>
  <c r="M1082" i="20" a="1"/>
  <c r="M1082" i="20" s="1"/>
  <c r="N1066" i="20" a="1"/>
  <c r="N1066" i="20" s="1"/>
  <c r="M1050" i="20" a="1"/>
  <c r="M1050" i="20" s="1"/>
  <c r="M1034" i="20" a="1"/>
  <c r="M1034" i="20" s="1"/>
  <c r="M1018" i="20" a="1"/>
  <c r="M1018" i="20" s="1"/>
  <c r="M1002" i="20" a="1"/>
  <c r="M1002" i="20" s="1"/>
  <c r="N986" i="20" a="1"/>
  <c r="N986" i="20" s="1"/>
  <c r="M986" i="20" a="1"/>
  <c r="M986" i="20" s="1"/>
  <c r="M970" i="20" a="1"/>
  <c r="M970" i="20" s="1"/>
  <c r="S970" i="20" s="1"/>
  <c r="N954" i="20" a="1"/>
  <c r="N954" i="20" s="1"/>
  <c r="M954" i="20" a="1"/>
  <c r="M954" i="20" s="1"/>
  <c r="M938" i="20" a="1"/>
  <c r="M938" i="20" s="1"/>
  <c r="N922" i="20" a="1"/>
  <c r="N922" i="20" s="1"/>
  <c r="N906" i="20" a="1"/>
  <c r="N906" i="20" s="1"/>
  <c r="M906" i="20" a="1"/>
  <c r="M906" i="20" s="1"/>
  <c r="M858" i="20" a="1"/>
  <c r="M858" i="20" s="1"/>
  <c r="N842" i="20" a="1"/>
  <c r="N842" i="20" s="1"/>
  <c r="M842" i="20" a="1"/>
  <c r="M842" i="20" s="1"/>
  <c r="M810" i="20" a="1"/>
  <c r="M810" i="20" s="1"/>
  <c r="M794" i="20" a="1"/>
  <c r="M794" i="20" s="1"/>
  <c r="N778" i="20" a="1"/>
  <c r="N778" i="20" s="1"/>
  <c r="N762" i="20" a="1"/>
  <c r="N762" i="20" s="1"/>
  <c r="M762" i="20" a="1"/>
  <c r="M762" i="20" s="1"/>
  <c r="M746" i="20" a="1"/>
  <c r="M746" i="20" s="1"/>
  <c r="N746" i="20" a="1"/>
  <c r="N746" i="20" s="1"/>
  <c r="M730" i="20" a="1"/>
  <c r="M730" i="20" s="1"/>
  <c r="N666" i="20" a="1"/>
  <c r="N666" i="20" s="1"/>
  <c r="M666" i="20" a="1"/>
  <c r="M666" i="20" s="1"/>
  <c r="M650" i="20" a="1"/>
  <c r="M650" i="20" s="1"/>
  <c r="M634" i="20" a="1"/>
  <c r="M634" i="20" s="1"/>
  <c r="N618" i="20" a="1"/>
  <c r="N618" i="20" s="1"/>
  <c r="M618" i="20" a="1"/>
  <c r="M618" i="20" s="1"/>
  <c r="N602" i="20" a="1"/>
  <c r="N602" i="20" s="1"/>
  <c r="N490" i="20" a="1"/>
  <c r="N490" i="20" s="1"/>
  <c r="M490" i="20" a="1"/>
  <c r="M490" i="20" s="1"/>
  <c r="N474" i="20" a="1"/>
  <c r="N474" i="20" s="1"/>
  <c r="M474" i="20" a="1"/>
  <c r="M474" i="20" s="1"/>
  <c r="M458" i="20" a="1"/>
  <c r="M458" i="20" s="1"/>
  <c r="N442" i="20" a="1"/>
  <c r="N442" i="20" s="1"/>
  <c r="M442" i="20" a="1"/>
  <c r="M442" i="20" s="1"/>
  <c r="N426" i="20" a="1"/>
  <c r="N426" i="20" s="1"/>
  <c r="M426" i="20" a="1"/>
  <c r="M426" i="20" s="1"/>
  <c r="N394" i="20" a="1"/>
  <c r="N394" i="20" s="1"/>
  <c r="M394" i="20" a="1"/>
  <c r="M394" i="20" s="1"/>
  <c r="N378" i="20" a="1"/>
  <c r="N378" i="20" s="1"/>
  <c r="N346" i="20" a="1"/>
  <c r="N346" i="20" s="1"/>
  <c r="N330" i="20" a="1"/>
  <c r="N330" i="20" s="1"/>
  <c r="M330" i="20" a="1"/>
  <c r="M330" i="20" s="1"/>
  <c r="M314" i="20" a="1"/>
  <c r="M314" i="20" s="1"/>
  <c r="N298" i="20" a="1"/>
  <c r="N298" i="20" s="1"/>
  <c r="N282" i="20" a="1"/>
  <c r="N282" i="20" s="1"/>
  <c r="M282" i="20" a="1"/>
  <c r="M282" i="20" s="1"/>
  <c r="N266" i="20" a="1"/>
  <c r="N266" i="20" s="1"/>
  <c r="M266" i="20" a="1"/>
  <c r="M266" i="20" s="1"/>
  <c r="M2234" i="20" a="1"/>
  <c r="M2234" i="20" s="1"/>
  <c r="M2203" i="20" a="1"/>
  <c r="M2203" i="20" s="1"/>
  <c r="N252" i="20" a="1"/>
  <c r="N252" i="20" s="1"/>
  <c r="M252" i="20" a="1"/>
  <c r="M252" i="20" s="1"/>
  <c r="N204" i="20" a="1"/>
  <c r="N204" i="20" s="1"/>
  <c r="M204" i="20" a="1"/>
  <c r="M204" i="20" s="1"/>
  <c r="N2345" i="20" a="1"/>
  <c r="N2345" i="20" s="1"/>
  <c r="N1721" i="20" a="1"/>
  <c r="N1721" i="20" s="1"/>
  <c r="M1721" i="20" a="1"/>
  <c r="M1721" i="20" s="1"/>
  <c r="N1689" i="20" a="1"/>
  <c r="N1689" i="20" s="1"/>
  <c r="N1513" i="20" a="1"/>
  <c r="N1513" i="20" s="1"/>
  <c r="M1513" i="20" a="1"/>
  <c r="M1513" i="20" s="1"/>
  <c r="N1497" i="20" a="1"/>
  <c r="N1497" i="20" s="1"/>
  <c r="M1497" i="20" a="1"/>
  <c r="M1497" i="20" s="1"/>
  <c r="M1481" i="20" a="1"/>
  <c r="M1481" i="20" s="1"/>
  <c r="N1465" i="20" a="1"/>
  <c r="N1465" i="20" s="1"/>
  <c r="N1433" i="20" a="1"/>
  <c r="N1433" i="20" s="1"/>
  <c r="N1417" i="20" a="1"/>
  <c r="N1417" i="20" s="1"/>
  <c r="M1417" i="20" a="1"/>
  <c r="M1417" i="20" s="1"/>
  <c r="N1353" i="20" a="1"/>
  <c r="N1353" i="20" s="1"/>
  <c r="M1337" i="20" a="1"/>
  <c r="M1337" i="20" s="1"/>
  <c r="N1177" i="20" a="1"/>
  <c r="N1177" i="20" s="1"/>
  <c r="M1161" i="20" a="1"/>
  <c r="M1161" i="20" s="1"/>
  <c r="M1145" i="20" a="1"/>
  <c r="M1145" i="20" s="1"/>
  <c r="N1145" i="20" a="1"/>
  <c r="N1145" i="20" s="1"/>
  <c r="M1129" i="20" a="1"/>
  <c r="M1129" i="20" s="1"/>
  <c r="N1113" i="20" a="1"/>
  <c r="N1113" i="20" s="1"/>
  <c r="M1113" i="20" a="1"/>
  <c r="M1113" i="20" s="1"/>
  <c r="M1097" i="20" a="1"/>
  <c r="M1097" i="20" s="1"/>
  <c r="N1081" i="20" a="1"/>
  <c r="N1081" i="20" s="1"/>
  <c r="M1081" i="20" a="1"/>
  <c r="M1081" i="20" s="1"/>
  <c r="M1065" i="20" a="1"/>
  <c r="M1065" i="20" s="1"/>
  <c r="M1049" i="20" a="1"/>
  <c r="M1049" i="20" s="1"/>
  <c r="M1033" i="20" a="1"/>
  <c r="M1033" i="20" s="1"/>
  <c r="M1017" i="20" a="1"/>
  <c r="M1017" i="20" s="1"/>
  <c r="N1017" i="20" a="1"/>
  <c r="N1017" i="20" s="1"/>
  <c r="N1001" i="20" a="1"/>
  <c r="N1001" i="20" s="1"/>
  <c r="M1001" i="20" a="1"/>
  <c r="M1001" i="20" s="1"/>
  <c r="M969" i="20" a="1"/>
  <c r="M969" i="20" s="1"/>
  <c r="M953" i="20" a="1"/>
  <c r="M953" i="20" s="1"/>
  <c r="N953" i="20" a="1"/>
  <c r="N953" i="20" s="1"/>
  <c r="M921" i="20" a="1"/>
  <c r="M921" i="20" s="1"/>
  <c r="M905" i="20" a="1"/>
  <c r="M905" i="20" s="1"/>
  <c r="N889" i="20" a="1"/>
  <c r="N889" i="20" s="1"/>
  <c r="M889" i="20" a="1"/>
  <c r="M889" i="20" s="1"/>
  <c r="N857" i="20" a="1"/>
  <c r="N857" i="20" s="1"/>
  <c r="M857" i="20" a="1"/>
  <c r="M857" i="20" s="1"/>
  <c r="S857" i="20" s="1"/>
  <c r="N841" i="20" a="1"/>
  <c r="N841" i="20" s="1"/>
  <c r="M841" i="20" a="1"/>
  <c r="M841" i="20" s="1"/>
  <c r="N825" i="20" a="1"/>
  <c r="N825" i="20" s="1"/>
  <c r="M825" i="20" a="1"/>
  <c r="M825" i="20" s="1"/>
  <c r="N809" i="20" a="1"/>
  <c r="N809" i="20" s="1"/>
  <c r="M809" i="20" a="1"/>
  <c r="M809" i="20" s="1"/>
  <c r="N793" i="20" a="1"/>
  <c r="N793" i="20" s="1"/>
  <c r="M793" i="20" a="1"/>
  <c r="M793" i="20" s="1"/>
  <c r="N777" i="20" a="1"/>
  <c r="N777" i="20" s="1"/>
  <c r="M777" i="20" a="1"/>
  <c r="M777" i="20" s="1"/>
  <c r="S777" i="20" s="1"/>
  <c r="N761" i="20" a="1"/>
  <c r="N761" i="20" s="1"/>
  <c r="M761" i="20" a="1"/>
  <c r="M761" i="20" s="1"/>
  <c r="N745" i="20" a="1"/>
  <c r="N745" i="20" s="1"/>
  <c r="M745" i="20" a="1"/>
  <c r="M745" i="20" s="1"/>
  <c r="N697" i="20" a="1"/>
  <c r="N697" i="20" s="1"/>
  <c r="M697" i="20" a="1"/>
  <c r="M697" i="20" s="1"/>
  <c r="N681" i="20" a="1"/>
  <c r="N681" i="20" s="1"/>
  <c r="M681" i="20" a="1"/>
  <c r="M681" i="20" s="1"/>
  <c r="N665" i="20" a="1"/>
  <c r="N665" i="20" s="1"/>
  <c r="M665" i="20" a="1"/>
  <c r="M665" i="20" s="1"/>
  <c r="S665" i="20" s="1"/>
  <c r="N649" i="20" a="1"/>
  <c r="N649" i="20" s="1"/>
  <c r="M649" i="20" a="1"/>
  <c r="M649" i="20" s="1"/>
  <c r="S649" i="20" s="1"/>
  <c r="M633" i="20" a="1"/>
  <c r="M633" i="20" s="1"/>
  <c r="N633" i="20" a="1"/>
  <c r="N633" i="20" s="1"/>
  <c r="N569" i="20" a="1"/>
  <c r="N569" i="20" s="1"/>
  <c r="M569" i="20" a="1"/>
  <c r="M569" i="20" s="1"/>
  <c r="M521" i="20" a="1"/>
  <c r="M521" i="20" s="1"/>
  <c r="N505" i="20" a="1"/>
  <c r="N505" i="20" s="1"/>
  <c r="M505" i="20" a="1"/>
  <c r="M505" i="20" s="1"/>
  <c r="N489" i="20" a="1"/>
  <c r="N489" i="20" s="1"/>
  <c r="M489" i="20" a="1"/>
  <c r="M489" i="20" s="1"/>
  <c r="S489" i="20" s="1"/>
  <c r="N473" i="20" a="1"/>
  <c r="N473" i="20" s="1"/>
  <c r="M473" i="20" a="1"/>
  <c r="M473" i="20" s="1"/>
  <c r="N457" i="20" a="1"/>
  <c r="N457" i="20" s="1"/>
  <c r="M457" i="20" a="1"/>
  <c r="M457" i="20" s="1"/>
  <c r="N441" i="20" a="1"/>
  <c r="N441" i="20" s="1"/>
  <c r="M441" i="20" a="1"/>
  <c r="M441" i="20" s="1"/>
  <c r="S441" i="20" s="1"/>
  <c r="N425" i="20" a="1"/>
  <c r="N425" i="20" s="1"/>
  <c r="M425" i="20" a="1"/>
  <c r="M425" i="20" s="1"/>
  <c r="N409" i="20" a="1"/>
  <c r="N409" i="20" s="1"/>
  <c r="M409" i="20" a="1"/>
  <c r="M409" i="20" s="1"/>
  <c r="N361" i="20" a="1"/>
  <c r="N361" i="20" s="1"/>
  <c r="M361" i="20" a="1"/>
  <c r="M361" i="20" s="1"/>
  <c r="N345" i="20" a="1"/>
  <c r="N345" i="20" s="1"/>
  <c r="M345" i="20" a="1"/>
  <c r="M345" i="20" s="1"/>
  <c r="N329" i="20" a="1"/>
  <c r="N329" i="20" s="1"/>
  <c r="M329" i="20" a="1"/>
  <c r="M329" i="20" s="1"/>
  <c r="N313" i="20" a="1"/>
  <c r="N313" i="20" s="1"/>
  <c r="U313" i="20" s="1"/>
  <c r="M313" i="20" a="1"/>
  <c r="M313" i="20" s="1"/>
  <c r="P313" i="20" s="1"/>
  <c r="T313" i="20" s="1"/>
  <c r="N297" i="20" a="1"/>
  <c r="N297" i="20" s="1"/>
  <c r="M297" i="20" a="1"/>
  <c r="M297" i="20" s="1"/>
  <c r="N281" i="20" a="1"/>
  <c r="N281" i="20" s="1"/>
  <c r="M281" i="20" a="1"/>
  <c r="M281" i="20" s="1"/>
  <c r="N217" i="20" a="1"/>
  <c r="N217" i="20" s="1"/>
  <c r="M217" i="20" a="1"/>
  <c r="M217" i="20" s="1"/>
  <c r="N201" i="20" a="1"/>
  <c r="N201" i="20" s="1"/>
  <c r="M1633" i="20" a="1"/>
  <c r="M1633" i="20" s="1"/>
  <c r="M1531" i="20" a="1"/>
  <c r="M1531" i="20" s="1"/>
  <c r="M826" i="20" a="1"/>
  <c r="M826" i="20" s="1"/>
  <c r="M1752" i="20" a="1"/>
  <c r="M1752" i="20" s="1"/>
  <c r="N1736" i="20" a="1"/>
  <c r="N1736" i="20" s="1"/>
  <c r="M1736" i="20" a="1"/>
  <c r="M1736" i="20" s="1"/>
  <c r="N1720" i="20" a="1"/>
  <c r="N1720" i="20" s="1"/>
  <c r="N1704" i="20" a="1"/>
  <c r="N1704" i="20" s="1"/>
  <c r="M1688" i="20" a="1"/>
  <c r="M1688" i="20" s="1"/>
  <c r="N1672" i="20" a="1"/>
  <c r="N1672" i="20" s="1"/>
  <c r="N1624" i="20" a="1"/>
  <c r="N1624" i="20" s="1"/>
  <c r="N1608" i="20" a="1"/>
  <c r="N1608" i="20" s="1"/>
  <c r="M1608" i="20" a="1"/>
  <c r="M1608" i="20" s="1"/>
  <c r="N1592" i="20" a="1"/>
  <c r="N1592" i="20" s="1"/>
  <c r="M1592" i="20" a="1"/>
  <c r="M1592" i="20" s="1"/>
  <c r="N1576" i="20" a="1"/>
  <c r="N1576" i="20" s="1"/>
  <c r="M1576" i="20" a="1"/>
  <c r="M1576" i="20" s="1"/>
  <c r="N1544" i="20" a="1"/>
  <c r="N1544" i="20" s="1"/>
  <c r="M1544" i="20" a="1"/>
  <c r="M1544" i="20" s="1"/>
  <c r="N1224" i="20" a="1"/>
  <c r="N1224" i="20" s="1"/>
  <c r="M1224" i="20" a="1"/>
  <c r="M1224" i="20" s="1"/>
  <c r="S1224" i="20" s="1"/>
  <c r="M1192" i="20" a="1"/>
  <c r="M1192" i="20" s="1"/>
  <c r="N1192" i="20" a="1"/>
  <c r="N1192" i="20" s="1"/>
  <c r="M1176" i="20" a="1"/>
  <c r="M1176" i="20" s="1"/>
  <c r="N1160" i="20" a="1"/>
  <c r="N1160" i="20" s="1"/>
  <c r="N1144" i="20" a="1"/>
  <c r="N1144" i="20" s="1"/>
  <c r="N1128" i="20" a="1"/>
  <c r="N1128" i="20" s="1"/>
  <c r="M1128" i="20" a="1"/>
  <c r="M1128" i="20" s="1"/>
  <c r="N1112" i="20" a="1"/>
  <c r="N1112" i="20" s="1"/>
  <c r="M1112" i="20" a="1"/>
  <c r="M1112" i="20" s="1"/>
  <c r="N1096" i="20" a="1"/>
  <c r="N1096" i="20" s="1"/>
  <c r="M1096" i="20" a="1"/>
  <c r="M1096" i="20" s="1"/>
  <c r="S1096" i="20" s="1"/>
  <c r="M1080" i="20" a="1"/>
  <c r="M1080" i="20" s="1"/>
  <c r="N1064" i="20" a="1"/>
  <c r="N1064" i="20" s="1"/>
  <c r="M1064" i="20" a="1"/>
  <c r="M1064" i="20" s="1"/>
  <c r="S1064" i="20" s="1"/>
  <c r="M1048" i="20" a="1"/>
  <c r="M1048" i="20" s="1"/>
  <c r="M1016" i="20" a="1"/>
  <c r="M1016" i="20" s="1"/>
  <c r="M1000" i="20" a="1"/>
  <c r="M1000" i="20" s="1"/>
  <c r="M984" i="20" a="1"/>
  <c r="M984" i="20" s="1"/>
  <c r="N968" i="20" a="1"/>
  <c r="N968" i="20" s="1"/>
  <c r="M968" i="20" a="1"/>
  <c r="M968" i="20" s="1"/>
  <c r="N952" i="20" a="1"/>
  <c r="N952" i="20" s="1"/>
  <c r="M952" i="20" a="1"/>
  <c r="M952" i="20" s="1"/>
  <c r="N936" i="20" a="1"/>
  <c r="N936" i="20" s="1"/>
  <c r="M936" i="20" a="1"/>
  <c r="M936" i="20" s="1"/>
  <c r="N920" i="20" a="1"/>
  <c r="N920" i="20" s="1"/>
  <c r="M920" i="20" a="1"/>
  <c r="M920" i="20" s="1"/>
  <c r="N872" i="20" a="1"/>
  <c r="N872" i="20" s="1"/>
  <c r="N296" i="20" a="1"/>
  <c r="N296" i="20" s="1"/>
  <c r="M667" i="20" a="1"/>
  <c r="M667" i="20" s="1"/>
  <c r="N1783" i="20" a="1"/>
  <c r="N1783" i="20" s="1"/>
  <c r="U1783" i="20" s="1"/>
  <c r="N1751" i="20" a="1"/>
  <c r="N1751" i="20" s="1"/>
  <c r="M1751" i="20" a="1"/>
  <c r="M1751" i="20" s="1"/>
  <c r="S1751" i="20" s="1"/>
  <c r="M1735" i="20" a="1"/>
  <c r="M1735" i="20" s="1"/>
  <c r="N1671" i="20" a="1"/>
  <c r="N1671" i="20" s="1"/>
  <c r="M1479" i="20" a="1"/>
  <c r="M1479" i="20" s="1"/>
  <c r="P1479" i="20" s="1"/>
  <c r="T1479" i="20" s="1"/>
  <c r="N1463" i="20" a="1"/>
  <c r="N1463" i="20" s="1"/>
  <c r="M1463" i="20" a="1"/>
  <c r="M1463" i="20" s="1"/>
  <c r="N1351" i="20" a="1"/>
  <c r="N1351" i="20" s="1"/>
  <c r="N1239" i="20" a="1"/>
  <c r="N1239" i="20" s="1"/>
  <c r="M1239" i="20" a="1"/>
  <c r="M1239" i="20" s="1"/>
  <c r="M1223" i="20" a="1"/>
  <c r="M1223" i="20" s="1"/>
  <c r="N1207" i="20" a="1"/>
  <c r="N1207" i="20" s="1"/>
  <c r="M1207" i="20" a="1"/>
  <c r="M1207" i="20" s="1"/>
  <c r="S1207" i="20" s="1"/>
  <c r="N1191" i="20" a="1"/>
  <c r="N1191" i="20" s="1"/>
  <c r="M1191" i="20" a="1"/>
  <c r="M1191" i="20" s="1"/>
  <c r="M1159" i="20" a="1"/>
  <c r="M1159" i="20" s="1"/>
  <c r="N1143" i="20" a="1"/>
  <c r="N1143" i="20" s="1"/>
  <c r="M1143" i="20" a="1"/>
  <c r="M1143" i="20" s="1"/>
  <c r="N1127" i="20" a="1"/>
  <c r="N1127" i="20" s="1"/>
  <c r="M1127" i="20" a="1"/>
  <c r="M1127" i="20" s="1"/>
  <c r="N1111" i="20" a="1"/>
  <c r="N1111" i="20" s="1"/>
  <c r="M1111" i="20" a="1"/>
  <c r="M1111" i="20" s="1"/>
  <c r="N1095" i="20" a="1"/>
  <c r="N1095" i="20" s="1"/>
  <c r="M1095" i="20" a="1"/>
  <c r="M1095" i="20" s="1"/>
  <c r="N1079" i="20" a="1"/>
  <c r="N1079" i="20" s="1"/>
  <c r="M1079" i="20" a="1"/>
  <c r="M1079" i="20" s="1"/>
  <c r="N1063" i="20" a="1"/>
  <c r="N1063" i="20" s="1"/>
  <c r="M1063" i="20" a="1"/>
  <c r="M1063" i="20" s="1"/>
  <c r="N1047" i="20" a="1"/>
  <c r="N1047" i="20" s="1"/>
  <c r="N1015" i="20" a="1"/>
  <c r="N1015" i="20" s="1"/>
  <c r="M1015" i="20" a="1"/>
  <c r="M1015" i="20" s="1"/>
  <c r="N999" i="20" a="1"/>
  <c r="N999" i="20" s="1"/>
  <c r="M999" i="20" a="1"/>
  <c r="M999" i="20" s="1"/>
  <c r="M983" i="20" a="1"/>
  <c r="M983" i="20" s="1"/>
  <c r="N983" i="20" a="1"/>
  <c r="N983" i="20" s="1"/>
  <c r="M871" i="20" a="1"/>
  <c r="M871" i="20" s="1"/>
  <c r="M839" i="20" a="1"/>
  <c r="M839" i="20" s="1"/>
  <c r="N839" i="20" a="1"/>
  <c r="N839" i="20" s="1"/>
  <c r="N823" i="20" a="1"/>
  <c r="N823" i="20" s="1"/>
  <c r="M823" i="20" a="1"/>
  <c r="M823" i="20" s="1"/>
  <c r="N807" i="20" a="1"/>
  <c r="N807" i="20" s="1"/>
  <c r="M807" i="20" a="1"/>
  <c r="M807" i="20" s="1"/>
  <c r="N791" i="20" a="1"/>
  <c r="N791" i="20" s="1"/>
  <c r="M791" i="20" a="1"/>
  <c r="M791" i="20" s="1"/>
  <c r="N775" i="20" a="1"/>
  <c r="N775" i="20" s="1"/>
  <c r="M775" i="20" a="1"/>
  <c r="M775" i="20" s="1"/>
  <c r="M759" i="20" a="1"/>
  <c r="M759" i="20" s="1"/>
  <c r="N743" i="20" a="1"/>
  <c r="N743" i="20" s="1"/>
  <c r="M743" i="20" a="1"/>
  <c r="M743" i="20" s="1"/>
  <c r="M727" i="20" a="1"/>
  <c r="M727" i="20" s="1"/>
  <c r="M471" i="20" a="1"/>
  <c r="M471" i="20" s="1"/>
  <c r="M2322" i="20" a="1"/>
  <c r="M2322" i="20" s="1"/>
  <c r="M1494" i="20" a="1"/>
  <c r="M1494" i="20" s="1"/>
  <c r="M1478" i="20" a="1"/>
  <c r="M1478" i="20" s="1"/>
  <c r="M1446" i="20" a="1"/>
  <c r="M1446" i="20" s="1"/>
  <c r="S1446" i="20" s="1"/>
  <c r="M1414" i="20" a="1"/>
  <c r="M1414" i="20" s="1"/>
  <c r="N1398" i="20" a="1"/>
  <c r="N1398" i="20" s="1"/>
  <c r="N1382" i="20" a="1"/>
  <c r="N1382" i="20" s="1"/>
  <c r="M1382" i="20" a="1"/>
  <c r="M1382" i="20" s="1"/>
  <c r="N1366" i="20" a="1"/>
  <c r="N1366" i="20" s="1"/>
  <c r="M1366" i="20" a="1"/>
  <c r="M1366" i="20" s="1"/>
  <c r="S1366" i="20" s="1"/>
  <c r="N1350" i="20" a="1"/>
  <c r="N1350" i="20" s="1"/>
  <c r="N1334" i="20" a="1"/>
  <c r="N1334" i="20" s="1"/>
  <c r="N1318" i="20" a="1"/>
  <c r="N1318" i="20" s="1"/>
  <c r="N1270" i="20" a="1"/>
  <c r="N1270" i="20" s="1"/>
  <c r="N1238" i="20" a="1"/>
  <c r="N1238" i="20" s="1"/>
  <c r="M1238" i="20" a="1"/>
  <c r="M1238" i="20" s="1"/>
  <c r="N1222" i="20" a="1"/>
  <c r="N1222" i="20" s="1"/>
  <c r="M1222" i="20" a="1"/>
  <c r="M1222" i="20" s="1"/>
  <c r="N1206" i="20" a="1"/>
  <c r="N1206" i="20" s="1"/>
  <c r="M1206" i="20" a="1"/>
  <c r="M1206" i="20" s="1"/>
  <c r="N1190" i="20" a="1"/>
  <c r="N1190" i="20" s="1"/>
  <c r="M1190" i="20" a="1"/>
  <c r="M1190" i="20" s="1"/>
  <c r="N998" i="20" a="1"/>
  <c r="N998" i="20" s="1"/>
  <c r="M966" i="20" a="1"/>
  <c r="M966" i="20" s="1"/>
  <c r="N950" i="20" a="1"/>
  <c r="N950" i="20" s="1"/>
  <c r="M950" i="20" a="1"/>
  <c r="M950" i="20" s="1"/>
  <c r="N934" i="20" a="1"/>
  <c r="N934" i="20" s="1"/>
  <c r="M934" i="20" a="1"/>
  <c r="M934" i="20" s="1"/>
  <c r="N918" i="20" a="1"/>
  <c r="N918" i="20" s="1"/>
  <c r="M918" i="20" a="1"/>
  <c r="M918" i="20" s="1"/>
  <c r="M902" i="20" a="1"/>
  <c r="M902" i="20" s="1"/>
  <c r="N886" i="20" a="1"/>
  <c r="N886" i="20" s="1"/>
  <c r="M886" i="20" a="1"/>
  <c r="M886" i="20" s="1"/>
  <c r="N774" i="20" a="1"/>
  <c r="N774" i="20" s="1"/>
  <c r="R774" i="20" s="1"/>
  <c r="V774" i="20" s="1"/>
  <c r="M758" i="20" a="1"/>
  <c r="M758" i="20" s="1"/>
  <c r="M614" i="20" a="1"/>
  <c r="M614" i="20" s="1"/>
  <c r="M1510" i="20" a="1"/>
  <c r="M1510" i="20" s="1"/>
  <c r="M1109" i="20" a="1"/>
  <c r="M1109" i="20" s="1"/>
  <c r="M235" i="20" a="1"/>
  <c r="M235" i="20" s="1"/>
  <c r="N1477" i="20" a="1"/>
  <c r="N1477" i="20" s="1"/>
  <c r="N1445" i="20" a="1"/>
  <c r="N1445" i="20" s="1"/>
  <c r="N1429" i="20" a="1"/>
  <c r="N1429" i="20" s="1"/>
  <c r="M1429" i="20" a="1"/>
  <c r="M1429" i="20" s="1"/>
  <c r="N1413" i="20" a="1"/>
  <c r="N1413" i="20" s="1"/>
  <c r="M1413" i="20" a="1"/>
  <c r="M1413" i="20" s="1"/>
  <c r="N1397" i="20" a="1"/>
  <c r="N1397" i="20" s="1"/>
  <c r="M1397" i="20" a="1"/>
  <c r="M1397" i="20" s="1"/>
  <c r="N1381" i="20" a="1"/>
  <c r="N1381" i="20" s="1"/>
  <c r="M1381" i="20" a="1"/>
  <c r="M1381" i="20" s="1"/>
  <c r="N1365" i="20" a="1"/>
  <c r="N1365" i="20" s="1"/>
  <c r="M1365" i="20" a="1"/>
  <c r="M1365" i="20" s="1"/>
  <c r="P1365" i="20" s="1"/>
  <c r="T1365" i="20" s="1"/>
  <c r="N1349" i="20" a="1"/>
  <c r="N1349" i="20" s="1"/>
  <c r="M1349" i="20" a="1"/>
  <c r="M1349" i="20" s="1"/>
  <c r="M1333" i="20" a="1"/>
  <c r="M1333" i="20" s="1"/>
  <c r="N1317" i="20" a="1"/>
  <c r="N1317" i="20" s="1"/>
  <c r="M1317" i="20" a="1"/>
  <c r="M1317" i="20" s="1"/>
  <c r="M1253" i="20" a="1"/>
  <c r="M1253" i="20" s="1"/>
  <c r="N1237" i="20" a="1"/>
  <c r="N1237" i="20" s="1"/>
  <c r="M1237" i="20" a="1"/>
  <c r="M1237" i="20" s="1"/>
  <c r="N1173" i="20" a="1"/>
  <c r="N1173" i="20" s="1"/>
  <c r="M1173" i="20" a="1"/>
  <c r="M1173" i="20" s="1"/>
  <c r="N1157" i="20" a="1"/>
  <c r="N1157" i="20" s="1"/>
  <c r="M1157" i="20" a="1"/>
  <c r="M1157" i="20" s="1"/>
  <c r="N1141" i="20" a="1"/>
  <c r="N1141" i="20" s="1"/>
  <c r="M1141" i="20" a="1"/>
  <c r="M1141" i="20" s="1"/>
  <c r="N1125" i="20" a="1"/>
  <c r="N1125" i="20" s="1"/>
  <c r="M1125" i="20" a="1"/>
  <c r="M1125" i="20" s="1"/>
  <c r="M1093" i="20" a="1"/>
  <c r="M1093" i="20" s="1"/>
  <c r="N1077" i="20" a="1"/>
  <c r="N1077" i="20" s="1"/>
  <c r="M1077" i="20" a="1"/>
  <c r="M1077" i="20" s="1"/>
  <c r="N1061" i="20" a="1"/>
  <c r="N1061" i="20" s="1"/>
  <c r="M1061" i="20" a="1"/>
  <c r="M1061" i="20" s="1"/>
  <c r="N1045" i="20" a="1"/>
  <c r="N1045" i="20" s="1"/>
  <c r="M1045" i="20" a="1"/>
  <c r="M1045" i="20" s="1"/>
  <c r="N1029" i="20" a="1"/>
  <c r="N1029" i="20" s="1"/>
  <c r="M1029" i="20" a="1"/>
  <c r="M1029" i="20" s="1"/>
  <c r="N1013" i="20" a="1"/>
  <c r="N1013" i="20" s="1"/>
  <c r="M1013" i="20" a="1"/>
  <c r="M1013" i="20" s="1"/>
  <c r="N997" i="20" a="1"/>
  <c r="N997" i="20" s="1"/>
  <c r="M997" i="20" a="1"/>
  <c r="M997" i="20" s="1"/>
  <c r="N981" i="20" a="1"/>
  <c r="N981" i="20" s="1"/>
  <c r="M981" i="20" a="1"/>
  <c r="M981" i="20" s="1"/>
  <c r="N933" i="20" a="1"/>
  <c r="N933" i="20" s="1"/>
  <c r="N917" i="20" a="1"/>
  <c r="N917" i="20" s="1"/>
  <c r="M917" i="20" a="1"/>
  <c r="M917" i="20" s="1"/>
  <c r="N901" i="20" a="1"/>
  <c r="N901" i="20" s="1"/>
  <c r="N469" i="20" a="1"/>
  <c r="N469" i="20" s="1"/>
  <c r="M469" i="20" a="1"/>
  <c r="M469" i="20" s="1"/>
  <c r="N453" i="20" a="1"/>
  <c r="N453" i="20" s="1"/>
  <c r="M341" i="20" a="1"/>
  <c r="M341" i="20" s="1"/>
  <c r="M1459" i="20" a="1"/>
  <c r="M1459" i="20" s="1"/>
  <c r="M586" i="20" a="1"/>
  <c r="M586" i="20" s="1"/>
  <c r="M1492" i="20" a="1"/>
  <c r="M1492" i="20" s="1"/>
  <c r="M1476" i="20" a="1"/>
  <c r="M1476" i="20" s="1"/>
  <c r="N1252" i="20" a="1"/>
  <c r="N1252" i="20" s="1"/>
  <c r="M1252" i="20" a="1"/>
  <c r="M1252" i="20" s="1"/>
  <c r="N1236" i="20" a="1"/>
  <c r="N1236" i="20" s="1"/>
  <c r="M1236" i="20" a="1"/>
  <c r="M1236" i="20" s="1"/>
  <c r="N1220" i="20" a="1"/>
  <c r="N1220" i="20" s="1"/>
  <c r="M1220" i="20" a="1"/>
  <c r="M1220" i="20" s="1"/>
  <c r="N1204" i="20" a="1"/>
  <c r="N1204" i="20" s="1"/>
  <c r="M1204" i="20" a="1"/>
  <c r="M1204" i="20" s="1"/>
  <c r="P1204" i="20" s="1"/>
  <c r="T1204" i="20" s="1"/>
  <c r="N1188" i="20" a="1"/>
  <c r="N1188" i="20" s="1"/>
  <c r="M1188" i="20" a="1"/>
  <c r="M1188" i="20" s="1"/>
  <c r="N996" i="20" a="1"/>
  <c r="N996" i="20" s="1"/>
  <c r="M996" i="20" a="1"/>
  <c r="M996" i="20" s="1"/>
  <c r="N980" i="20" a="1"/>
  <c r="N980" i="20" s="1"/>
  <c r="M980" i="20" a="1"/>
  <c r="M980" i="20" s="1"/>
  <c r="M660" i="20" a="1"/>
  <c r="M660" i="20" s="1"/>
  <c r="M644" i="20" a="1"/>
  <c r="M644" i="20" s="1"/>
  <c r="N596" i="20" a="1"/>
  <c r="N596" i="20" s="1"/>
  <c r="N564" i="20" a="1"/>
  <c r="N564" i="20" s="1"/>
  <c r="M564" i="20" a="1"/>
  <c r="M564" i="20" s="1"/>
  <c r="M1682" i="20" a="1"/>
  <c r="M1682" i="20" s="1"/>
  <c r="M1611" i="20" a="1"/>
  <c r="M1611" i="20" s="1"/>
  <c r="M1319" i="20" a="1"/>
  <c r="M1319" i="20" s="1"/>
  <c r="M937" i="20" a="1"/>
  <c r="M937" i="20" s="1"/>
  <c r="N1491" i="20" a="1"/>
  <c r="N1491" i="20" s="1"/>
  <c r="M1491" i="20" a="1"/>
  <c r="M1491" i="20" s="1"/>
  <c r="N1427" i="20" a="1"/>
  <c r="N1427" i="20" s="1"/>
  <c r="N1331" i="20" a="1"/>
  <c r="N1331" i="20" s="1"/>
  <c r="M1331" i="20" a="1"/>
  <c r="M1331" i="20" s="1"/>
  <c r="N1299" i="20" a="1"/>
  <c r="N1299" i="20" s="1"/>
  <c r="M1299" i="20" a="1"/>
  <c r="M1299" i="20" s="1"/>
  <c r="N1267" i="20" a="1"/>
  <c r="N1267" i="20" s="1"/>
  <c r="M1267" i="20" a="1"/>
  <c r="M1267" i="20" s="1"/>
  <c r="M1155" i="20" a="1"/>
  <c r="M1155" i="20" s="1"/>
  <c r="N1139" i="20" a="1"/>
  <c r="N1139" i="20" s="1"/>
  <c r="M1139" i="20" a="1"/>
  <c r="M1139" i="20" s="1"/>
  <c r="N1123" i="20" a="1"/>
  <c r="N1123" i="20" s="1"/>
  <c r="N1091" i="20" a="1"/>
  <c r="N1091" i="20" s="1"/>
  <c r="N963" i="20" a="1"/>
  <c r="N963" i="20" s="1"/>
  <c r="M915" i="20" a="1"/>
  <c r="M915" i="20" s="1"/>
  <c r="N899" i="20" a="1"/>
  <c r="N899" i="20" s="1"/>
  <c r="M899" i="20" a="1"/>
  <c r="M899" i="20" s="1"/>
  <c r="N883" i="20" a="1"/>
  <c r="N883" i="20" s="1"/>
  <c r="M883" i="20" a="1"/>
  <c r="M883" i="20" s="1"/>
  <c r="N643" i="20" a="1"/>
  <c r="N643" i="20" s="1"/>
  <c r="M643" i="20" a="1"/>
  <c r="M643" i="20" s="1"/>
  <c r="N627" i="20" a="1"/>
  <c r="N627" i="20" s="1"/>
  <c r="N611" i="20" a="1"/>
  <c r="N611" i="20" s="1"/>
  <c r="M611" i="20" a="1"/>
  <c r="M611" i="20" s="1"/>
  <c r="N259" i="20" a="1"/>
  <c r="N259" i="20" s="1"/>
  <c r="M259" i="20" a="1"/>
  <c r="M259" i="20" s="1"/>
  <c r="N243" i="20" a="1"/>
  <c r="N243" i="20" s="1"/>
  <c r="M243" i="20" a="1"/>
  <c r="M243" i="20" s="1"/>
  <c r="M51" i="20" a="1"/>
  <c r="M51" i="20" s="1"/>
  <c r="N35" i="20" a="1"/>
  <c r="N35" i="20" s="1"/>
  <c r="M2219" i="20" a="1"/>
  <c r="M2219" i="20" s="1"/>
  <c r="M1377" i="20" a="1"/>
  <c r="M1377" i="20" s="1"/>
  <c r="M1315" i="20" a="1"/>
  <c r="M1315" i="20" s="1"/>
  <c r="M1170" i="20" a="1"/>
  <c r="M1170" i="20" s="1"/>
  <c r="M1475" i="20" a="1"/>
  <c r="M1475" i="20" s="1"/>
  <c r="N1443" i="20" a="1"/>
  <c r="N1443" i="20" s="1"/>
  <c r="M1443" i="20" a="1"/>
  <c r="M1443" i="20" s="1"/>
  <c r="M1395" i="20" a="1"/>
  <c r="M1395" i="20" s="1"/>
  <c r="N1395" i="20" a="1"/>
  <c r="N1395" i="20" s="1"/>
  <c r="N1363" i="20" a="1"/>
  <c r="N1363" i="20" s="1"/>
  <c r="M1363" i="20" a="1"/>
  <c r="M1363" i="20" s="1"/>
  <c r="N1283" i="20" a="1"/>
  <c r="N1283" i="20" s="1"/>
  <c r="M1283" i="20" a="1"/>
  <c r="M1283" i="20" s="1"/>
  <c r="N1922" i="20" a="1"/>
  <c r="N1922" i="20" s="1"/>
  <c r="M1922" i="20" a="1"/>
  <c r="M1922" i="20" s="1"/>
  <c r="N1874" i="20" a="1"/>
  <c r="N1874" i="20" s="1"/>
  <c r="M1874" i="20" a="1"/>
  <c r="M1874" i="20" s="1"/>
  <c r="N1778" i="20" a="1"/>
  <c r="N1778" i="20" s="1"/>
  <c r="N1730" i="20" a="1"/>
  <c r="N1730" i="20" s="1"/>
  <c r="N1714" i="20" a="1"/>
  <c r="N1714" i="20" s="1"/>
  <c r="M1714" i="20" a="1"/>
  <c r="M1714" i="20" s="1"/>
  <c r="N1698" i="20" a="1"/>
  <c r="N1698" i="20" s="1"/>
  <c r="M1698" i="20" a="1"/>
  <c r="M1698" i="20" s="1"/>
  <c r="N1666" i="20" a="1"/>
  <c r="N1666" i="20" s="1"/>
  <c r="U1666" i="20" s="1"/>
  <c r="M1666" i="20" a="1"/>
  <c r="M1666" i="20" s="1"/>
  <c r="N1650" i="20" a="1"/>
  <c r="N1650" i="20" s="1"/>
  <c r="M1650" i="20" a="1"/>
  <c r="M1650" i="20" s="1"/>
  <c r="N1618" i="20" a="1"/>
  <c r="N1618" i="20" s="1"/>
  <c r="M1618" i="20" a="1"/>
  <c r="M1618" i="20" s="1"/>
  <c r="N1602" i="20" a="1"/>
  <c r="N1602" i="20" s="1"/>
  <c r="M1602" i="20" a="1"/>
  <c r="M1602" i="20" s="1"/>
  <c r="N1586" i="20" a="1"/>
  <c r="N1586" i="20" s="1"/>
  <c r="M1570" i="20" a="1"/>
  <c r="M1570" i="20" s="1"/>
  <c r="N1554" i="20" a="1"/>
  <c r="N1554" i="20" s="1"/>
  <c r="M1554" i="20" a="1"/>
  <c r="M1554" i="20" s="1"/>
  <c r="M1538" i="20" a="1"/>
  <c r="M1538" i="20" s="1"/>
  <c r="N1490" i="20" a="1"/>
  <c r="N1490" i="20" s="1"/>
  <c r="M1490" i="20" a="1"/>
  <c r="M1490" i="20" s="1"/>
  <c r="N1458" i="20" a="1"/>
  <c r="N1458" i="20" s="1"/>
  <c r="M1458" i="20" a="1"/>
  <c r="M1458" i="20" s="1"/>
  <c r="N1250" i="20" a="1"/>
  <c r="N1250" i="20" s="1"/>
  <c r="U1250" i="20" s="1"/>
  <c r="M1250" i="20" a="1"/>
  <c r="M1250" i="20" s="1"/>
  <c r="N1234" i="20" a="1"/>
  <c r="N1234" i="20" s="1"/>
  <c r="N1218" i="20" a="1"/>
  <c r="N1218" i="20" s="1"/>
  <c r="M1218" i="20" a="1"/>
  <c r="M1218" i="20" s="1"/>
  <c r="M1122" i="20" a="1"/>
  <c r="M1122" i="20" s="1"/>
  <c r="N1106" i="20" a="1"/>
  <c r="N1106" i="20" s="1"/>
  <c r="M1106" i="20" a="1"/>
  <c r="M1106" i="20" s="1"/>
  <c r="N1090" i="20" a="1"/>
  <c r="N1090" i="20" s="1"/>
  <c r="M1090" i="20" a="1"/>
  <c r="M1090" i="20" s="1"/>
  <c r="N1074" i="20" a="1"/>
  <c r="N1074" i="20" s="1"/>
  <c r="M1074" i="20" a="1"/>
  <c r="M1074" i="20" s="1"/>
  <c r="M1042" i="20" a="1"/>
  <c r="M1042" i="20" s="1"/>
  <c r="N1026" i="20" a="1"/>
  <c r="N1026" i="20" s="1"/>
  <c r="M1026" i="20" a="1"/>
  <c r="M1026" i="20" s="1"/>
  <c r="M1010" i="20" a="1"/>
  <c r="M1010" i="20" s="1"/>
  <c r="N994" i="20" a="1"/>
  <c r="N994" i="20" s="1"/>
  <c r="M994" i="20" a="1"/>
  <c r="M994" i="20" s="1"/>
  <c r="M978" i="20" a="1"/>
  <c r="M978" i="20" s="1"/>
  <c r="N850" i="20" a="1"/>
  <c r="N850" i="20" s="1"/>
  <c r="M850" i="20" a="1"/>
  <c r="M850" i="20" s="1"/>
  <c r="M834" i="20" a="1"/>
  <c r="M834" i="20" s="1"/>
  <c r="N834" i="20" a="1"/>
  <c r="N834" i="20" s="1"/>
  <c r="N738" i="20" a="1"/>
  <c r="N738" i="20" s="1"/>
  <c r="N722" i="20" a="1"/>
  <c r="N722" i="20" s="1"/>
  <c r="M722" i="20" a="1"/>
  <c r="M722" i="20" s="1"/>
  <c r="N706" i="20" a="1"/>
  <c r="N706" i="20" s="1"/>
  <c r="M706" i="20" a="1"/>
  <c r="M706" i="20" s="1"/>
  <c r="M690" i="20" a="1"/>
  <c r="M690" i="20" s="1"/>
  <c r="N674" i="20" a="1"/>
  <c r="N674" i="20" s="1"/>
  <c r="M674" i="20" a="1"/>
  <c r="M674" i="20" s="1"/>
  <c r="N658" i="20" a="1"/>
  <c r="N658" i="20" s="1"/>
  <c r="M658" i="20" a="1"/>
  <c r="M658" i="20" s="1"/>
  <c r="N642" i="20" a="1"/>
  <c r="N642" i="20" s="1"/>
  <c r="M642" i="20" a="1"/>
  <c r="M642" i="20" s="1"/>
  <c r="S642" i="20" s="1"/>
  <c r="N626" i="20" a="1"/>
  <c r="N626" i="20" s="1"/>
  <c r="M626" i="20" a="1"/>
  <c r="M626" i="20" s="1"/>
  <c r="N546" i="20" a="1"/>
  <c r="N546" i="20" s="1"/>
  <c r="M546" i="20" a="1"/>
  <c r="M546" i="20" s="1"/>
  <c r="N530" i="20" a="1"/>
  <c r="N530" i="20" s="1"/>
  <c r="M530" i="20" a="1"/>
  <c r="M530" i="20" s="1"/>
  <c r="N290" i="20" a="1"/>
  <c r="N290" i="20" s="1"/>
  <c r="N274" i="20" a="1"/>
  <c r="N274" i="20" s="1"/>
  <c r="M194" i="20" a="1"/>
  <c r="M194" i="20" s="1"/>
  <c r="M162" i="20" a="1"/>
  <c r="M162" i="20" s="1"/>
  <c r="N146" i="20" a="1"/>
  <c r="N146" i="20" s="1"/>
  <c r="M146" i="20" a="1"/>
  <c r="M146" i="20" s="1"/>
  <c r="N34" i="20" a="1"/>
  <c r="N34" i="20" s="1"/>
  <c r="M34" i="20" a="1"/>
  <c r="M34" i="20" s="1"/>
  <c r="S34" i="20" s="1"/>
  <c r="M1507" i="20" a="1"/>
  <c r="M1507" i="20" s="1"/>
  <c r="M891" i="20" a="1"/>
  <c r="M891" i="20" s="1"/>
  <c r="M753" i="20" a="1"/>
  <c r="M753" i="20" s="1"/>
  <c r="N1539" i="20" a="1"/>
  <c r="N1539" i="20" s="1"/>
  <c r="N1523" i="20" a="1"/>
  <c r="N1523" i="20" s="1"/>
  <c r="M1523" i="20" a="1"/>
  <c r="M1523" i="20" s="1"/>
  <c r="N1411" i="20" a="1"/>
  <c r="N1411" i="20" s="1"/>
  <c r="M1411" i="20" a="1"/>
  <c r="M1411" i="20" s="1"/>
  <c r="S1411" i="20" s="1"/>
  <c r="N1379" i="20" a="1"/>
  <c r="N1379" i="20" s="1"/>
  <c r="M1379" i="20" a="1"/>
  <c r="M1379" i="20" s="1"/>
  <c r="N2001" i="20" a="1"/>
  <c r="N2001" i="20" s="1"/>
  <c r="M2001" i="20" a="1"/>
  <c r="M2001" i="20" s="1"/>
  <c r="N1985" i="20" a="1"/>
  <c r="N1985" i="20" s="1"/>
  <c r="M1985" i="20" a="1"/>
  <c r="M1985" i="20" s="1"/>
  <c r="N1937" i="20" a="1"/>
  <c r="N1937" i="20" s="1"/>
  <c r="M1937" i="20" a="1"/>
  <c r="M1937" i="20" s="1"/>
  <c r="N1921" i="20" a="1"/>
  <c r="N1921" i="20" s="1"/>
  <c r="M1921" i="20" a="1"/>
  <c r="M1921" i="20" s="1"/>
  <c r="N1905" i="20" a="1"/>
  <c r="N1905" i="20" s="1"/>
  <c r="N1873" i="20" a="1"/>
  <c r="N1873" i="20" s="1"/>
  <c r="M1873" i="20" a="1"/>
  <c r="M1873" i="20" s="1"/>
  <c r="N1857" i="20" a="1"/>
  <c r="N1857" i="20" s="1"/>
  <c r="U1857" i="20" s="1"/>
  <c r="N1841" i="20" a="1"/>
  <c r="N1841" i="20" s="1"/>
  <c r="M1841" i="20" a="1"/>
  <c r="M1841" i="20" s="1"/>
  <c r="N1825" i="20" a="1"/>
  <c r="N1825" i="20" s="1"/>
  <c r="M1825" i="20" a="1"/>
  <c r="M1825" i="20" s="1"/>
  <c r="N1809" i="20" a="1"/>
  <c r="N1809" i="20" s="1"/>
  <c r="M1809" i="20" a="1"/>
  <c r="M1809" i="20" s="1"/>
  <c r="N1793" i="20" a="1"/>
  <c r="N1793" i="20" s="1"/>
  <c r="M1793" i="20" a="1"/>
  <c r="M1793" i="20" s="1"/>
  <c r="N1777" i="20" a="1"/>
  <c r="N1777" i="20" s="1"/>
  <c r="M1777" i="20" a="1"/>
  <c r="M1777" i="20" s="1"/>
  <c r="N1761" i="20" a="1"/>
  <c r="N1761" i="20" s="1"/>
  <c r="M1761" i="20" a="1"/>
  <c r="M1761" i="20" s="1"/>
  <c r="N1729" i="20" a="1"/>
  <c r="N1729" i="20" s="1"/>
  <c r="M1729" i="20" a="1"/>
  <c r="M1729" i="20" s="1"/>
  <c r="N1713" i="20" a="1"/>
  <c r="N1713" i="20" s="1"/>
  <c r="M1713" i="20" a="1"/>
  <c r="M1713" i="20" s="1"/>
  <c r="N1697" i="20" a="1"/>
  <c r="N1697" i="20" s="1"/>
  <c r="M1697" i="20" a="1"/>
  <c r="M1697" i="20" s="1"/>
  <c r="N1681" i="20" a="1"/>
  <c r="N1681" i="20" s="1"/>
  <c r="M1681" i="20" a="1"/>
  <c r="M1681" i="20" s="1"/>
  <c r="N1665" i="20" a="1"/>
  <c r="N1665" i="20" s="1"/>
  <c r="M1665" i="20" a="1"/>
  <c r="M1665" i="20" s="1"/>
  <c r="M1649" i="20" a="1"/>
  <c r="M1649" i="20" s="1"/>
  <c r="N1617" i="20" a="1"/>
  <c r="N1617" i="20" s="1"/>
  <c r="M1617" i="20" a="1"/>
  <c r="M1617" i="20" s="1"/>
  <c r="N1601" i="20" a="1"/>
  <c r="N1601" i="20" s="1"/>
  <c r="M1601" i="20" a="1"/>
  <c r="M1601" i="20" s="1"/>
  <c r="N1569" i="20" a="1"/>
  <c r="N1569" i="20" s="1"/>
  <c r="M1569" i="20" a="1"/>
  <c r="M1569" i="20" s="1"/>
  <c r="N1553" i="20" a="1"/>
  <c r="N1553" i="20" s="1"/>
  <c r="M1553" i="20" a="1"/>
  <c r="M1553" i="20" s="1"/>
  <c r="M1537" i="20" a="1"/>
  <c r="M1537" i="20" s="1"/>
  <c r="S1537" i="20" s="1"/>
  <c r="N1537" i="20" a="1"/>
  <c r="N1537" i="20" s="1"/>
  <c r="N1521" i="20" a="1"/>
  <c r="N1521" i="20" s="1"/>
  <c r="M1521" i="20" a="1"/>
  <c r="M1521" i="20" s="1"/>
  <c r="N1505" i="20" a="1"/>
  <c r="N1505" i="20" s="1"/>
  <c r="M1505" i="20" a="1"/>
  <c r="M1505" i="20" s="1"/>
  <c r="N1489" i="20" a="1"/>
  <c r="N1489" i="20" s="1"/>
  <c r="M1489" i="20" a="1"/>
  <c r="M1489" i="20" s="1"/>
  <c r="N1473" i="20" a="1"/>
  <c r="N1473" i="20" s="1"/>
  <c r="M1473" i="20" a="1"/>
  <c r="M1473" i="20" s="1"/>
  <c r="N1457" i="20" a="1"/>
  <c r="N1457" i="20" s="1"/>
  <c r="M1457" i="20" a="1"/>
  <c r="M1457" i="20" s="1"/>
  <c r="N1441" i="20" a="1"/>
  <c r="N1441" i="20" s="1"/>
  <c r="N1425" i="20" a="1"/>
  <c r="N1425" i="20" s="1"/>
  <c r="M1425" i="20" a="1"/>
  <c r="M1425" i="20" s="1"/>
  <c r="N1409" i="20" a="1"/>
  <c r="N1409" i="20" s="1"/>
  <c r="M1409" i="20" a="1"/>
  <c r="M1409" i="20" s="1"/>
  <c r="N1393" i="20" a="1"/>
  <c r="N1393" i="20" s="1"/>
  <c r="M1393" i="20" a="1"/>
  <c r="M1393" i="20" s="1"/>
  <c r="N1361" i="20" a="1"/>
  <c r="N1361" i="20" s="1"/>
  <c r="M1361" i="20" a="1"/>
  <c r="M1361" i="20" s="1"/>
  <c r="N1329" i="20" a="1"/>
  <c r="N1329" i="20" s="1"/>
  <c r="M1329" i="20" a="1"/>
  <c r="M1329" i="20" s="1"/>
  <c r="N1313" i="20" a="1"/>
  <c r="N1313" i="20" s="1"/>
  <c r="M1313" i="20" a="1"/>
  <c r="M1313" i="20" s="1"/>
  <c r="N1297" i="20" a="1"/>
  <c r="N1297" i="20" s="1"/>
  <c r="M1297" i="20" a="1"/>
  <c r="M1297" i="20" s="1"/>
  <c r="N1281" i="20" a="1"/>
  <c r="N1281" i="20" s="1"/>
  <c r="M1281" i="20" a="1"/>
  <c r="M1281" i="20" s="1"/>
  <c r="N1265" i="20" a="1"/>
  <c r="N1265" i="20" s="1"/>
  <c r="M1265" i="20" a="1"/>
  <c r="M1265" i="20" s="1"/>
  <c r="M1217" i="20" a="1"/>
  <c r="M1217" i="20" s="1"/>
  <c r="N1185" i="20" a="1"/>
  <c r="N1185" i="20" s="1"/>
  <c r="M1185" i="20" a="1"/>
  <c r="M1185" i="20" s="1"/>
  <c r="M1153" i="20" a="1"/>
  <c r="M1153" i="20" s="1"/>
  <c r="N1153" i="20" a="1"/>
  <c r="N1153" i="20" s="1"/>
  <c r="N1121" i="20" a="1"/>
  <c r="N1121" i="20" s="1"/>
  <c r="M1121" i="20" a="1"/>
  <c r="M1121" i="20" s="1"/>
  <c r="M1089" i="20" a="1"/>
  <c r="M1089" i="20" s="1"/>
  <c r="N1073" i="20" a="1"/>
  <c r="N1073" i="20" s="1"/>
  <c r="M1073" i="20" a="1"/>
  <c r="M1073" i="20" s="1"/>
  <c r="N1057" i="20" a="1"/>
  <c r="N1057" i="20" s="1"/>
  <c r="N1041" i="20" a="1"/>
  <c r="N1041" i="20" s="1"/>
  <c r="M1041" i="20" a="1"/>
  <c r="M1041" i="20" s="1"/>
  <c r="S1041" i="20" s="1"/>
  <c r="M1025" i="20" a="1"/>
  <c r="M1025" i="20" s="1"/>
  <c r="S1025" i="20" s="1"/>
  <c r="N1009" i="20" a="1"/>
  <c r="N1009" i="20" s="1"/>
  <c r="M1009" i="20" a="1"/>
  <c r="M1009" i="20" s="1"/>
  <c r="M993" i="20" a="1"/>
  <c r="M993" i="20" s="1"/>
  <c r="N977" i="20" a="1"/>
  <c r="N977" i="20" s="1"/>
  <c r="N929" i="20" a="1"/>
  <c r="N929" i="20" s="1"/>
  <c r="M929" i="20" a="1"/>
  <c r="M929" i="20" s="1"/>
  <c r="S929" i="20" s="1"/>
  <c r="M913" i="20" a="1"/>
  <c r="M913" i="20" s="1"/>
  <c r="N897" i="20" a="1"/>
  <c r="N897" i="20" s="1"/>
  <c r="M897" i="20" a="1"/>
  <c r="M897" i="20" s="1"/>
  <c r="M705" i="20" a="1"/>
  <c r="M705" i="20" s="1"/>
  <c r="M673" i="20" a="1"/>
  <c r="M673" i="20"/>
  <c r="M497" i="20" a="1"/>
  <c r="M497" i="20" s="1"/>
  <c r="N481" i="20" a="1"/>
  <c r="N481" i="20" s="1"/>
  <c r="M481" i="20" a="1"/>
  <c r="M481" i="20" s="1"/>
  <c r="N433" i="20" a="1"/>
  <c r="N433" i="20" s="1"/>
  <c r="N417" i="20" a="1"/>
  <c r="N417" i="20" s="1"/>
  <c r="N385" i="20" a="1"/>
  <c r="N385" i="20" s="1"/>
  <c r="N97" i="20" a="1"/>
  <c r="N97" i="20" s="1"/>
  <c r="M97" i="20" a="1"/>
  <c r="M97" i="20" s="1"/>
  <c r="N81" i="20" a="1"/>
  <c r="N81" i="20" s="1"/>
  <c r="M81" i="20" a="1"/>
  <c r="M81" i="20" s="1"/>
  <c r="S81" i="20" s="1"/>
  <c r="N65" i="20" a="1"/>
  <c r="N65" i="20" s="1"/>
  <c r="M65" i="20" a="1"/>
  <c r="M65" i="20" s="1"/>
  <c r="S65" i="20" s="1"/>
  <c r="N49" i="20" a="1"/>
  <c r="N49" i="20" s="1"/>
  <c r="M49" i="20" a="1"/>
  <c r="M49" i="20" s="1"/>
  <c r="M1834" i="20" a="1"/>
  <c r="M1834" i="20" s="1"/>
  <c r="M1767" i="20" a="1"/>
  <c r="M1767" i="20" s="1"/>
  <c r="M1233" i="20" a="1"/>
  <c r="M1233" i="20" s="1"/>
  <c r="M1169" i="20" a="1"/>
  <c r="M1169" i="20" s="1"/>
  <c r="N27" i="20" a="1"/>
  <c r="N27" i="20" s="1"/>
  <c r="M27" i="20" a="1"/>
  <c r="M27" i="20" s="1"/>
  <c r="N11" i="20" a="1"/>
  <c r="N11" i="20" s="1"/>
  <c r="N250" i="20" a="1"/>
  <c r="N250" i="20" s="1"/>
  <c r="M250" i="20" a="1"/>
  <c r="M250" i="20" s="1"/>
  <c r="M234" i="20" a="1"/>
  <c r="M234" i="20" s="1"/>
  <c r="N218" i="20" a="1"/>
  <c r="N218" i="20" s="1"/>
  <c r="M218" i="20" a="1"/>
  <c r="M218" i="20" s="1"/>
  <c r="N202" i="20" a="1"/>
  <c r="N202" i="20" s="1"/>
  <c r="N186" i="20" a="1"/>
  <c r="N186" i="20" s="1"/>
  <c r="M186" i="20" a="1"/>
  <c r="M186" i="20" s="1"/>
  <c r="N170" i="20" a="1"/>
  <c r="N170" i="20" s="1"/>
  <c r="M89" i="20" a="1"/>
  <c r="M89" i="20" s="1"/>
  <c r="N105" i="20" a="1"/>
  <c r="N105" i="20" s="1"/>
  <c r="M439" i="20" a="1"/>
  <c r="M439" i="20" s="1"/>
  <c r="N423" i="20" a="1"/>
  <c r="N423" i="20" s="1"/>
  <c r="N42" i="20" a="1"/>
  <c r="N42" i="20" s="1"/>
  <c r="M42" i="20" a="1"/>
  <c r="M42" i="20" s="1"/>
  <c r="S42" i="20" s="1"/>
  <c r="N26" i="20" a="1"/>
  <c r="N26" i="20" s="1"/>
  <c r="M26" i="20" a="1"/>
  <c r="M26" i="20" s="1"/>
  <c r="N10" i="20" a="1"/>
  <c r="N10" i="20" s="1"/>
  <c r="M10" i="20" a="1"/>
  <c r="M10" i="20" s="1"/>
  <c r="R1633" i="20"/>
  <c r="V1633" i="20" s="1"/>
  <c r="R1118" i="20"/>
  <c r="V1118" i="20" s="1"/>
  <c r="R826" i="20"/>
  <c r="V826" i="20" s="1"/>
  <c r="S1277" i="20"/>
  <c r="U284" i="20"/>
  <c r="U1118" i="20"/>
  <c r="U1422" i="20"/>
  <c r="U1105" i="20"/>
  <c r="R475" i="20"/>
  <c r="V475" i="20" s="1"/>
  <c r="R1022" i="20"/>
  <c r="V1022" i="20" s="1"/>
  <c r="R1277" i="20"/>
  <c r="V1277" i="20" s="1"/>
  <c r="R574" i="20"/>
  <c r="V574" i="20" s="1"/>
  <c r="R313" i="20"/>
  <c r="V313" i="20" s="1"/>
  <c r="R1422" i="20"/>
  <c r="V1422" i="20" s="1"/>
  <c r="P732" i="20"/>
  <c r="T732" i="20" s="1"/>
  <c r="P157" i="20"/>
  <c r="T157" i="20" s="1"/>
  <c r="P590" i="20"/>
  <c r="T590" i="20" s="1"/>
  <c r="P144" i="20"/>
  <c r="T144" i="20" s="1"/>
  <c r="P777" i="20"/>
  <c r="T777" i="20" s="1"/>
  <c r="P649" i="20"/>
  <c r="T649" i="20" s="1"/>
  <c r="P284" i="20"/>
  <c r="T284" i="20" s="1"/>
  <c r="P1725" i="20"/>
  <c r="T1725" i="20" s="1"/>
  <c r="P489" i="20"/>
  <c r="T489" i="20" s="1"/>
  <c r="P1197" i="20"/>
  <c r="T1197" i="20" s="1"/>
  <c r="P317" i="20"/>
  <c r="T317" i="20" s="1"/>
  <c r="P1118" i="20"/>
  <c r="T1118" i="20" s="1"/>
  <c r="P1151" i="20"/>
  <c r="T1151" i="20" s="1"/>
  <c r="P1633" i="20"/>
  <c r="T1633" i="20" s="1"/>
  <c r="P2331" i="20" l="1"/>
  <c r="T2331" i="20" s="1"/>
  <c r="S1877" i="20"/>
  <c r="U1160" i="20"/>
  <c r="S1921" i="20"/>
  <c r="S1157" i="20"/>
  <c r="S1397" i="20"/>
  <c r="S983" i="20"/>
  <c r="S1617" i="20"/>
  <c r="U1064" i="20"/>
  <c r="S1618" i="20"/>
  <c r="S1698" i="20"/>
  <c r="S775" i="20"/>
  <c r="S1250" i="20"/>
  <c r="S1313" i="20"/>
  <c r="S1489" i="20"/>
  <c r="S996" i="20"/>
  <c r="S1045" i="20"/>
  <c r="S1329" i="20"/>
  <c r="S1365" i="20"/>
  <c r="P397" i="20"/>
  <c r="T397" i="20" s="1"/>
  <c r="S1937" i="20"/>
  <c r="S1188" i="20"/>
  <c r="P665" i="20"/>
  <c r="T665" i="20" s="1"/>
  <c r="S313" i="20"/>
  <c r="P96" i="20"/>
  <c r="T96" i="20" s="1"/>
  <c r="S1361" i="20"/>
  <c r="S1379" i="20"/>
  <c r="R1365" i="20"/>
  <c r="V1365" i="20" s="1"/>
  <c r="U65" i="20"/>
  <c r="S1521" i="20"/>
  <c r="S1204" i="20"/>
  <c r="R665" i="20"/>
  <c r="V665" i="20" s="1"/>
  <c r="U998" i="20"/>
  <c r="U857" i="20"/>
  <c r="U64" i="20"/>
  <c r="S1749" i="20"/>
  <c r="U1261" i="20"/>
  <c r="U172" i="20"/>
  <c r="U281" i="20"/>
  <c r="P682" i="20"/>
  <c r="T682" i="20" s="1"/>
  <c r="P983" i="20"/>
  <c r="T983" i="20" s="1"/>
  <c r="P1134" i="20"/>
  <c r="T1134" i="20" s="1"/>
  <c r="M1620" i="20" a="1"/>
  <c r="M1620" i="20" s="1"/>
  <c r="N1620" i="20" a="1"/>
  <c r="N1620" i="20" s="1"/>
  <c r="O951" i="20" a="1"/>
  <c r="O951" i="20" s="1"/>
  <c r="M951" i="20" a="1"/>
  <c r="M951" i="20" s="1"/>
  <c r="O8" i="20" a="1"/>
  <c r="O8" i="20" s="1"/>
  <c r="M8" i="20" a="1"/>
  <c r="M8" i="20" s="1"/>
  <c r="O1221" i="20" a="1"/>
  <c r="O1221" i="20" s="1"/>
  <c r="Q1221" i="20" a="1"/>
  <c r="Q1221" i="20" s="1"/>
  <c r="O2194" i="20" a="1"/>
  <c r="O2194" i="20" s="1"/>
  <c r="N2194" i="20" a="1"/>
  <c r="N2194" i="20" s="1"/>
  <c r="M2194" i="20" a="1"/>
  <c r="M2194" i="20" s="1"/>
  <c r="S2194" i="20" s="1"/>
  <c r="O838" i="20" a="1"/>
  <c r="O838" i="20" s="1"/>
  <c r="Q838" i="20" a="1"/>
  <c r="Q838" i="20" s="1"/>
  <c r="N838" i="20" a="1"/>
  <c r="N838" i="20" s="1"/>
  <c r="S220" i="20"/>
  <c r="P220" i="20"/>
  <c r="T220" i="20" s="1"/>
  <c r="S1169" i="20"/>
  <c r="P1169" i="20"/>
  <c r="T1169" i="20" s="1"/>
  <c r="O2098" i="20" a="1"/>
  <c r="O2098" i="20" s="1"/>
  <c r="N2098" i="20" a="1"/>
  <c r="N2098" i="20" s="1"/>
  <c r="M2098" i="20" a="1"/>
  <c r="M2098" i="20" s="1"/>
  <c r="O1875" i="20" a="1"/>
  <c r="O1875" i="20" s="1"/>
  <c r="N1875" i="20" a="1"/>
  <c r="N1875" i="20" s="1"/>
  <c r="O614" i="20" a="1"/>
  <c r="O614" i="20" s="1"/>
  <c r="P614" i="20" s="1"/>
  <c r="T614" i="20" s="1"/>
  <c r="N614" i="20" a="1"/>
  <c r="N614" i="20" s="1"/>
  <c r="R614" i="20" s="1"/>
  <c r="V614" i="20" s="1"/>
  <c r="M328" i="20" a="1"/>
  <c r="M328" i="20" s="1"/>
  <c r="N1906" i="20" a="1"/>
  <c r="N1906" i="20" s="1"/>
  <c r="M1906" i="20" a="1"/>
  <c r="M1906" i="20" s="1"/>
  <c r="O1522" i="20" a="1"/>
  <c r="O1522" i="20" s="1"/>
  <c r="N1522" i="20" a="1"/>
  <c r="N1522" i="20" s="1"/>
  <c r="O1124" i="20" a="1"/>
  <c r="O1124" i="20" s="1"/>
  <c r="M1124" i="20" a="1"/>
  <c r="M1124" i="20" s="1"/>
  <c r="S1124" i="20" s="1"/>
  <c r="O661" i="20" a="1"/>
  <c r="O661" i="20" s="1"/>
  <c r="N661" i="20" a="1"/>
  <c r="N661" i="20" s="1"/>
  <c r="R661" i="20" s="1"/>
  <c r="V661" i="20" s="1"/>
  <c r="M661" i="20" a="1"/>
  <c r="M661" i="20" s="1"/>
  <c r="O517" i="20" a="1"/>
  <c r="O517" i="20" s="1"/>
  <c r="N517" i="20" a="1"/>
  <c r="N517" i="20" s="1"/>
  <c r="M517" i="20" a="1"/>
  <c r="M517" i="20" s="1"/>
  <c r="O1556" i="20" a="1"/>
  <c r="O1556" i="20" s="1"/>
  <c r="Q1556" i="20" a="1"/>
  <c r="Q1556" i="20" s="1"/>
  <c r="N1094" i="20" a="1"/>
  <c r="N1094" i="20" s="1"/>
  <c r="M1094" i="20" a="1"/>
  <c r="M1094" i="20" s="1"/>
  <c r="N2082" i="20" a="1"/>
  <c r="N2082" i="20" s="1"/>
  <c r="M2082" i="20" a="1"/>
  <c r="M2082" i="20" s="1"/>
  <c r="N742" i="20" a="1"/>
  <c r="N742" i="20" s="1"/>
  <c r="M742" i="20" a="1"/>
  <c r="M742" i="20" s="1"/>
  <c r="N2273" i="20" a="1"/>
  <c r="N2273" i="20" s="1"/>
  <c r="M2273" i="20" a="1"/>
  <c r="M2273" i="20" s="1"/>
  <c r="N1187" i="20" a="1"/>
  <c r="N1187" i="20" s="1"/>
  <c r="M1187" i="20" a="1"/>
  <c r="M1187" i="20" s="1"/>
  <c r="N1012" i="20" a="1"/>
  <c r="N1012" i="20" s="1"/>
  <c r="M1012" i="20" a="1"/>
  <c r="M1012" i="20" s="1"/>
  <c r="Q437" i="20" a="1"/>
  <c r="Q437" i="20" s="1"/>
  <c r="N437" i="20" a="1"/>
  <c r="N437" i="20" s="1"/>
  <c r="O1027" i="20" a="1"/>
  <c r="O1027" i="20" s="1"/>
  <c r="Q1027" i="20" a="1"/>
  <c r="Q1027" i="20" s="1"/>
  <c r="O660" i="20" a="1"/>
  <c r="O660" i="20" s="1"/>
  <c r="P660" i="20" s="1"/>
  <c r="T660" i="20" s="1"/>
  <c r="Q660" i="20" a="1"/>
  <c r="Q660" i="20" s="1"/>
  <c r="O1716" i="20" a="1"/>
  <c r="O1716" i="20" s="1"/>
  <c r="N1716" i="20" a="1"/>
  <c r="N1716" i="20" s="1"/>
  <c r="Q1716" i="20" a="1"/>
  <c r="Q1716" i="20" s="1"/>
  <c r="M1716" i="20" a="1"/>
  <c r="M1716" i="20" s="1"/>
  <c r="Q1268" i="20" a="1"/>
  <c r="Q1268" i="20" s="1"/>
  <c r="M1268" i="20" a="1"/>
  <c r="M1268" i="20" s="1"/>
  <c r="M1126" i="20" a="1"/>
  <c r="M1126" i="20" s="1"/>
  <c r="N1126" i="20" a="1"/>
  <c r="N1126" i="20" s="1"/>
  <c r="M887" i="20" a="1"/>
  <c r="M887" i="20" s="1"/>
  <c r="N887" i="20" a="1"/>
  <c r="N887" i="20" s="1"/>
  <c r="M1014" i="20" a="1"/>
  <c r="M1014" i="20" s="1"/>
  <c r="Q2290" i="20" a="1"/>
  <c r="Q2290" i="20" s="1"/>
  <c r="M2290" i="20" a="1"/>
  <c r="M2290" i="20" s="1"/>
  <c r="Q1939" i="20" a="1"/>
  <c r="Q1939" i="20" s="1"/>
  <c r="M1939" i="20" a="1"/>
  <c r="M1939" i="20" s="1"/>
  <c r="O1811" i="20" a="1"/>
  <c r="O1811" i="20" s="1"/>
  <c r="N1811" i="20" a="1"/>
  <c r="N1811" i="20" s="1"/>
  <c r="O774" i="20" a="1"/>
  <c r="O774" i="20" s="1"/>
  <c r="M774" i="20" a="1"/>
  <c r="M774" i="20" s="1"/>
  <c r="N246" i="20" a="1"/>
  <c r="N246" i="20" s="1"/>
  <c r="M246" i="20" a="1"/>
  <c r="M246" i="20" s="1"/>
  <c r="N1140" i="20" a="1"/>
  <c r="N1140" i="20" s="1"/>
  <c r="M1140" i="20" a="1"/>
  <c r="M1140" i="20" s="1"/>
  <c r="O949" i="20" a="1"/>
  <c r="O949" i="20" s="1"/>
  <c r="Q949" i="20" a="1"/>
  <c r="Q949" i="20" s="1"/>
  <c r="M1030" i="20" a="1"/>
  <c r="M1030" i="20" s="1"/>
  <c r="N2336" i="20" a="1"/>
  <c r="N2336" i="20" s="1"/>
  <c r="M2336" i="20" a="1"/>
  <c r="M2336" i="20" s="1"/>
  <c r="M949" i="20" a="1"/>
  <c r="M949" i="20" s="1"/>
  <c r="N392" i="20" a="1"/>
  <c r="N392" i="20" s="1"/>
  <c r="N1952" i="20" a="1"/>
  <c r="N1952" i="20" s="1"/>
  <c r="M1952" i="20" a="1"/>
  <c r="M1952" i="20" s="1"/>
  <c r="N1936" i="20" a="1"/>
  <c r="N1936" i="20" s="1"/>
  <c r="M1936" i="20" a="1"/>
  <c r="M1936" i="20" s="1"/>
  <c r="N1536" i="20" a="1"/>
  <c r="N1536" i="20" s="1"/>
  <c r="M1536" i="20" a="1"/>
  <c r="M1536" i="20" s="1"/>
  <c r="O1424" i="20" a="1"/>
  <c r="O1424" i="20" s="1"/>
  <c r="N1424" i="20" a="1"/>
  <c r="N1424" i="20" s="1"/>
  <c r="R1424" i="20" s="1"/>
  <c r="V1424" i="20" s="1"/>
  <c r="O1360" i="20" a="1"/>
  <c r="O1360" i="20" s="1"/>
  <c r="M1360" i="20" a="1"/>
  <c r="M1360" i="20" s="1"/>
  <c r="N1344" i="20" a="1"/>
  <c r="N1344" i="20" s="1"/>
  <c r="M1344" i="20" a="1"/>
  <c r="M1344" i="20" s="1"/>
  <c r="M1264" i="20" a="1"/>
  <c r="M1264" i="20" s="1"/>
  <c r="N1264" i="20" a="1"/>
  <c r="N1264" i="20" s="1"/>
  <c r="O1122" i="20" a="1"/>
  <c r="O1122" i="20" s="1"/>
  <c r="S1122" i="20" s="1"/>
  <c r="N1122" i="20" a="1"/>
  <c r="N1122" i="20" s="1"/>
  <c r="O1106" i="20" a="1"/>
  <c r="O1106" i="20" s="1"/>
  <c r="P1106" i="20" s="1"/>
  <c r="T1106" i="20" s="1"/>
  <c r="Q1106" i="20" a="1"/>
  <c r="Q1106" i="20" s="1"/>
  <c r="R1106" i="20" s="1"/>
  <c r="V1106" i="20" s="1"/>
  <c r="O1090" i="20" a="1"/>
  <c r="O1090" i="20" s="1"/>
  <c r="Q1090" i="20" a="1"/>
  <c r="Q1090" i="20" s="1"/>
  <c r="O1074" i="20" a="1"/>
  <c r="O1074" i="20" s="1"/>
  <c r="P1074" i="20" s="1"/>
  <c r="T1074" i="20" s="1"/>
  <c r="Q1074" i="20" a="1"/>
  <c r="Q1074" i="20" s="1"/>
  <c r="O1058" i="20" a="1"/>
  <c r="O1058" i="20" s="1"/>
  <c r="Q1058" i="20" a="1"/>
  <c r="Q1058" i="20" s="1"/>
  <c r="M1058" i="20" a="1"/>
  <c r="M1058" i="20" s="1"/>
  <c r="S1058" i="20" s="1"/>
  <c r="N1058" i="20" a="1"/>
  <c r="N1058" i="20" s="1"/>
  <c r="O978" i="20" a="1"/>
  <c r="O978" i="20" s="1"/>
  <c r="N978" i="20" a="1"/>
  <c r="N978" i="20" s="1"/>
  <c r="O931" i="20" a="1"/>
  <c r="O931" i="20" s="1"/>
  <c r="M931" i="20" a="1"/>
  <c r="M931" i="20" s="1"/>
  <c r="P931" i="20" s="1"/>
  <c r="T931" i="20" s="1"/>
  <c r="S614" i="20"/>
  <c r="S64" i="20"/>
  <c r="P64" i="20"/>
  <c r="T64" i="20" s="1"/>
  <c r="M2099" i="20" a="1"/>
  <c r="M2099" i="20" s="1"/>
  <c r="N2099" i="20" a="1"/>
  <c r="N2099" i="20" s="1"/>
  <c r="M375" i="20" a="1"/>
  <c r="M375" i="20" s="1"/>
  <c r="N375" i="20" a="1"/>
  <c r="N375" i="20" s="1"/>
  <c r="M1859" i="20" a="1"/>
  <c r="M1859" i="20" s="1"/>
  <c r="N1859" i="20" a="1"/>
  <c r="N1859" i="20" s="1"/>
  <c r="N1667" i="20" a="1"/>
  <c r="N1667" i="20" s="1"/>
  <c r="M1667" i="20" a="1"/>
  <c r="M1667" i="20" s="1"/>
  <c r="M806" i="20" a="1"/>
  <c r="M806" i="20" s="1"/>
  <c r="N806" i="20" a="1"/>
  <c r="N806" i="20" s="1"/>
  <c r="N1794" i="20" a="1"/>
  <c r="N1794" i="20" s="1"/>
  <c r="M1794" i="20" a="1"/>
  <c r="M1794" i="20" s="1"/>
  <c r="M1060" i="20" a="1"/>
  <c r="M1060" i="20" s="1"/>
  <c r="N1060" i="20" a="1"/>
  <c r="N1060" i="20" s="1"/>
  <c r="M1506" i="20" a="1"/>
  <c r="M1506" i="20" s="1"/>
  <c r="M854" i="20" a="1"/>
  <c r="M854" i="20" s="1"/>
  <c r="S297" i="20"/>
  <c r="P297" i="20"/>
  <c r="T297" i="20" s="1"/>
  <c r="M676" i="20" a="1"/>
  <c r="M676" i="20" s="1"/>
  <c r="O2286" i="20" a="1"/>
  <c r="O2286" i="20" s="1"/>
  <c r="Q2286" i="20" a="1"/>
  <c r="Q2286" i="20" s="1"/>
  <c r="N2190" i="20" a="1"/>
  <c r="N2190" i="20" s="1"/>
  <c r="M2190" i="20" a="1"/>
  <c r="M2190" i="20" s="1"/>
  <c r="M2015" i="20" a="1"/>
  <c r="M2015" i="20" s="1"/>
  <c r="N2015" i="20" a="1"/>
  <c r="N2015" i="20" s="1"/>
  <c r="N1983" i="20" a="1"/>
  <c r="N1983" i="20" s="1"/>
  <c r="M1983" i="20" a="1"/>
  <c r="M1983" i="20" s="1"/>
  <c r="U1424" i="20"/>
  <c r="M1412" i="20" a="1"/>
  <c r="M1412" i="20" s="1"/>
  <c r="N1412" i="20" a="1"/>
  <c r="N1412" i="20" s="1"/>
  <c r="N567" i="20" a="1"/>
  <c r="N567" i="20" s="1"/>
  <c r="M567" i="20" a="1"/>
  <c r="M567" i="20" s="1"/>
  <c r="O359" i="20" a="1"/>
  <c r="O359" i="20" s="1"/>
  <c r="Q359" i="20" a="1"/>
  <c r="Q359" i="20" s="1"/>
  <c r="O758" i="20" a="1"/>
  <c r="O758" i="20" s="1"/>
  <c r="Q758" i="20" a="1"/>
  <c r="Q758" i="20" s="1"/>
  <c r="N758" i="20" a="1"/>
  <c r="N758" i="20" s="1"/>
  <c r="M869" i="20" a="1"/>
  <c r="M869" i="20" s="1"/>
  <c r="N869" i="20" a="1"/>
  <c r="N869" i="20" s="1"/>
  <c r="O645" i="20" a="1"/>
  <c r="O645" i="20" s="1"/>
  <c r="Q645" i="20" a="1"/>
  <c r="Q645" i="20" s="1"/>
  <c r="U1617" i="20"/>
  <c r="R1617" i="20"/>
  <c r="V1617" i="20" s="1"/>
  <c r="M1938" i="20" a="1"/>
  <c r="M1938" i="20" s="1"/>
  <c r="M838" i="20" a="1"/>
  <c r="M838" i="20" s="1"/>
  <c r="M1249" i="20" a="1"/>
  <c r="M1249" i="20" s="1"/>
  <c r="N1249" i="20" a="1"/>
  <c r="N1249" i="20" s="1"/>
  <c r="O692" i="20" a="1"/>
  <c r="O692" i="20" s="1"/>
  <c r="P692" i="20" s="1"/>
  <c r="T692" i="20" s="1"/>
  <c r="N692" i="20" a="1"/>
  <c r="N692" i="20" s="1"/>
  <c r="M692" i="20" a="1"/>
  <c r="M692" i="20" s="1"/>
  <c r="Q692" i="20" a="1"/>
  <c r="Q692" i="20" s="1"/>
  <c r="N1044" i="20" a="1"/>
  <c r="N1044" i="20" s="1"/>
  <c r="N1046" i="20" a="1"/>
  <c r="N1046" i="20" s="1"/>
  <c r="Q1522" i="20" a="1"/>
  <c r="Q1522" i="20" s="1"/>
  <c r="O504" i="20" a="1"/>
  <c r="O504" i="20" s="1"/>
  <c r="S504" i="20" s="1"/>
  <c r="O2301" i="20" a="1"/>
  <c r="O2301" i="20" s="1"/>
  <c r="N2301" i="20" a="1"/>
  <c r="N2301" i="20" s="1"/>
  <c r="M2301" i="20" a="1"/>
  <c r="M2301" i="20" s="1"/>
  <c r="O2077" i="20" a="1"/>
  <c r="O2077" i="20" s="1"/>
  <c r="M2077" i="20" a="1"/>
  <c r="M2077" i="20" s="1"/>
  <c r="O424" i="20" a="1"/>
  <c r="O424" i="20" s="1"/>
  <c r="M424" i="20" a="1"/>
  <c r="M424" i="20" s="1"/>
  <c r="N424" i="20" a="1"/>
  <c r="N424" i="20" s="1"/>
  <c r="Q2195" i="20" a="1"/>
  <c r="Q2195" i="20" s="1"/>
  <c r="M2195" i="20" a="1"/>
  <c r="M2195" i="20" s="1"/>
  <c r="M2003" i="20" a="1"/>
  <c r="M2003" i="20" s="1"/>
  <c r="N2003" i="20" a="1"/>
  <c r="N2003" i="20" s="1"/>
  <c r="M1651" i="20" a="1"/>
  <c r="M1651" i="20" s="1"/>
  <c r="P1749" i="20"/>
  <c r="T1749" i="20" s="1"/>
  <c r="N676" i="20" a="1"/>
  <c r="N676" i="20" s="1"/>
  <c r="M2065" i="20" a="1"/>
  <c r="M2065" i="20" s="1"/>
  <c r="S2065" i="20" s="1"/>
  <c r="N1298" i="20" a="1"/>
  <c r="N1298" i="20" s="1"/>
  <c r="R1298" i="20" s="1"/>
  <c r="V1298" i="20" s="1"/>
  <c r="N2130" i="20" a="1"/>
  <c r="N2130" i="20" s="1"/>
  <c r="M1011" i="20" a="1"/>
  <c r="M1011" i="20" s="1"/>
  <c r="M1219" i="20" a="1"/>
  <c r="M1219" i="20" s="1"/>
  <c r="M708" i="20" a="1"/>
  <c r="M708" i="20" s="1"/>
  <c r="M1108" i="20" a="1"/>
  <c r="M1108" i="20" s="1"/>
  <c r="N1572" i="20" a="1"/>
  <c r="N1572" i="20" s="1"/>
  <c r="M629" i="20" a="1"/>
  <c r="M629" i="20" s="1"/>
  <c r="N1110" i="20" a="1"/>
  <c r="N1110" i="20" s="1"/>
  <c r="M472" i="20" a="1"/>
  <c r="M472" i="20" s="1"/>
  <c r="M1376" i="20" a="1"/>
  <c r="M1376" i="20" s="1"/>
  <c r="S1376" i="20" s="1"/>
  <c r="Q564" i="20" a="1"/>
  <c r="Q564" i="20" s="1"/>
  <c r="U564" i="20" s="1"/>
  <c r="Q2114" i="20" a="1"/>
  <c r="Q2114" i="20" s="1"/>
  <c r="U475" i="20"/>
  <c r="U732" i="20"/>
  <c r="O1428" i="20" a="1"/>
  <c r="O1428" i="20" s="1"/>
  <c r="M1428" i="20" a="1"/>
  <c r="M1428" i="20" s="1"/>
  <c r="N1189" i="20" a="1"/>
  <c r="N1189" i="20" s="1"/>
  <c r="M1189" i="20" a="1"/>
  <c r="M1189" i="20" s="1"/>
  <c r="O967" i="20" a="1"/>
  <c r="O967" i="20" s="1"/>
  <c r="Q967" i="20" a="1"/>
  <c r="Q967" i="20" s="1"/>
  <c r="R967" i="20" s="1"/>
  <c r="V967" i="20" s="1"/>
  <c r="M967" i="20" a="1"/>
  <c r="M967" i="20" s="1"/>
  <c r="S967" i="20" s="1"/>
  <c r="O471" i="20" a="1"/>
  <c r="O471" i="20" s="1"/>
  <c r="S471" i="20" s="1"/>
  <c r="Q471" i="20" a="1"/>
  <c r="Q471" i="20" s="1"/>
  <c r="N471" i="20" a="1"/>
  <c r="N471" i="20" s="1"/>
  <c r="R471" i="20" s="1"/>
  <c r="V471" i="20" s="1"/>
  <c r="M1587" i="20" a="1"/>
  <c r="M1587" i="20" s="1"/>
  <c r="N519" i="20" a="1"/>
  <c r="N519" i="20" s="1"/>
  <c r="O1442" i="20" a="1"/>
  <c r="O1442" i="20" s="1"/>
  <c r="M1442" i="20" a="1"/>
  <c r="M1442" i="20" s="1"/>
  <c r="S1442" i="20" s="1"/>
  <c r="N1540" i="20" a="1"/>
  <c r="N1540" i="20" s="1"/>
  <c r="U1540" i="20" s="1"/>
  <c r="M1171" i="20" a="1"/>
  <c r="M1171" i="20" s="1"/>
  <c r="N343" i="20" a="1"/>
  <c r="N343" i="20" s="1"/>
  <c r="R343" i="20" s="1"/>
  <c r="V343" i="20" s="1"/>
  <c r="N2065" i="20" a="1"/>
  <c r="N2065" i="20" s="1"/>
  <c r="M1811" i="20" a="1"/>
  <c r="M1811" i="20" s="1"/>
  <c r="R1090" i="20"/>
  <c r="V1090" i="20" s="1"/>
  <c r="M1330" i="20" a="1"/>
  <c r="M1330" i="20" s="1"/>
  <c r="M2178" i="20" a="1"/>
  <c r="M2178" i="20" s="1"/>
  <c r="M1235" i="20" a="1"/>
  <c r="M1235" i="20" s="1"/>
  <c r="N708" i="20" a="1"/>
  <c r="N708" i="20" s="1"/>
  <c r="N1284" i="20" a="1"/>
  <c r="N1284" i="20" s="1"/>
  <c r="N182" i="20" a="1"/>
  <c r="N182" i="20" s="1"/>
  <c r="M520" i="20" a="1"/>
  <c r="M520" i="20" s="1"/>
  <c r="M2047" i="20" a="1"/>
  <c r="M2047" i="20" s="1"/>
  <c r="M1424" i="20" a="1"/>
  <c r="M1424" i="20" s="1"/>
  <c r="Q1237" i="20" a="1"/>
  <c r="Q1237" i="20" s="1"/>
  <c r="Q343" i="20" a="1"/>
  <c r="Q343" i="20" s="1"/>
  <c r="N1396" i="20" a="1"/>
  <c r="N1396" i="20" s="1"/>
  <c r="M1396" i="20" a="1"/>
  <c r="M1396" i="20" s="1"/>
  <c r="N1174" i="20" a="1"/>
  <c r="N1174" i="20" s="1"/>
  <c r="M1174" i="20" a="1"/>
  <c r="M1174" i="20" s="1"/>
  <c r="N982" i="20" a="1"/>
  <c r="N982" i="20" s="1"/>
  <c r="M982" i="20" a="1"/>
  <c r="M982" i="20" s="1"/>
  <c r="O487" i="20" a="1"/>
  <c r="O487" i="20" s="1"/>
  <c r="Q487" i="20" a="1"/>
  <c r="Q487" i="20" s="1"/>
  <c r="M487" i="20" a="1"/>
  <c r="M487" i="20" s="1"/>
  <c r="O247" i="20" a="1"/>
  <c r="O247" i="20" s="1"/>
  <c r="N247" i="20" a="1"/>
  <c r="N247" i="20" s="1"/>
  <c r="Q247" i="20" a="1"/>
  <c r="Q247" i="20" s="1"/>
  <c r="M1524" i="20" a="1"/>
  <c r="M1524" i="20" s="1"/>
  <c r="N2225" i="20" a="1"/>
  <c r="N2225" i="20" s="1"/>
  <c r="M2225" i="20" a="1"/>
  <c r="M2225" i="20" s="1"/>
  <c r="O901" i="20" a="1"/>
  <c r="O901" i="20" s="1"/>
  <c r="S901" i="20" s="1"/>
  <c r="M901" i="20" a="1"/>
  <c r="M901" i="20" s="1"/>
  <c r="O677" i="20" a="1"/>
  <c r="O677" i="20" s="1"/>
  <c r="N677" i="20" a="1"/>
  <c r="N677" i="20" s="1"/>
  <c r="N485" i="20" a="1"/>
  <c r="N485" i="20" s="1"/>
  <c r="O884" i="20" a="1"/>
  <c r="O884" i="20" s="1"/>
  <c r="M884" i="20" a="1"/>
  <c r="M884" i="20" s="1"/>
  <c r="O644" i="20" a="1"/>
  <c r="O644" i="20" s="1"/>
  <c r="S644" i="20" s="1"/>
  <c r="N644" i="20" a="1"/>
  <c r="N644" i="20" s="1"/>
  <c r="U644" i="20" s="1"/>
  <c r="N660" i="20" a="1"/>
  <c r="N660" i="20" s="1"/>
  <c r="N2207" i="20" a="1"/>
  <c r="N2207" i="20" s="1"/>
  <c r="M2207" i="20" a="1"/>
  <c r="M2207" i="20" s="1"/>
  <c r="N2031" i="20" a="1"/>
  <c r="N2031" i="20" s="1"/>
  <c r="M2031" i="20" a="1"/>
  <c r="M2031" i="20" s="1"/>
  <c r="M343" i="20" a="1"/>
  <c r="M343" i="20" s="1"/>
  <c r="M1636" i="20" a="1"/>
  <c r="M1636" i="20" s="1"/>
  <c r="Q1124" i="20" a="1"/>
  <c r="Q1124" i="20" s="1"/>
  <c r="R1124" i="20" s="1"/>
  <c r="V1124" i="20" s="1"/>
  <c r="U409" i="20"/>
  <c r="O2330" i="20" a="1"/>
  <c r="O2330" i="20" s="1"/>
  <c r="N2330" i="20" a="1"/>
  <c r="N2330" i="20" s="1"/>
  <c r="M2330" i="20" a="1"/>
  <c r="M2330" i="20" s="1"/>
  <c r="Q2330" i="20" a="1"/>
  <c r="Q2330" i="20" s="1"/>
  <c r="M2298" i="20" a="1"/>
  <c r="M2298" i="20" s="1"/>
  <c r="N2298" i="20" a="1"/>
  <c r="N2298" i="20" s="1"/>
  <c r="O232" i="20" a="1"/>
  <c r="O232" i="20" s="1"/>
  <c r="S232" i="20" s="1"/>
  <c r="N232" i="20" a="1"/>
  <c r="N232" i="20" s="1"/>
  <c r="M232" i="20" a="1"/>
  <c r="M232" i="20" s="1"/>
  <c r="Q232" i="20" a="1"/>
  <c r="Q232" i="20" s="1"/>
  <c r="O1700" i="20" a="1"/>
  <c r="O1700" i="20" s="1"/>
  <c r="N1700" i="20" a="1"/>
  <c r="N1700" i="20" s="1"/>
  <c r="Q1700" i="20" a="1"/>
  <c r="Q1700" i="20" s="1"/>
  <c r="U1700" i="20" s="1"/>
  <c r="M1700" i="20" a="1"/>
  <c r="M1700" i="20" s="1"/>
  <c r="N1987" i="20" a="1"/>
  <c r="N1987" i="20" s="1"/>
  <c r="M1987" i="20" a="1"/>
  <c r="M1987" i="20" s="1"/>
  <c r="O278" i="20" a="1"/>
  <c r="O278" i="20" s="1"/>
  <c r="N278" i="20" a="1"/>
  <c r="N278" i="20" s="1"/>
  <c r="Q278" i="20" a="1"/>
  <c r="Q278" i="20" s="1"/>
  <c r="M1508" i="20" a="1"/>
  <c r="M1508" i="20" s="1"/>
  <c r="M263" i="20" a="1"/>
  <c r="M263" i="20" s="1"/>
  <c r="O1075" i="20" a="1"/>
  <c r="O1075" i="20" s="1"/>
  <c r="N1075" i="20" a="1"/>
  <c r="N1075" i="20" s="1"/>
  <c r="P1313" i="20"/>
  <c r="T1313" i="20" s="1"/>
  <c r="M359" i="20" a="1"/>
  <c r="M359" i="20" s="1"/>
  <c r="S359" i="20" s="1"/>
  <c r="M2209" i="20" a="1"/>
  <c r="M2209" i="20" s="1"/>
  <c r="P1366" i="20"/>
  <c r="T1366" i="20" s="1"/>
  <c r="N359" i="20" a="1"/>
  <c r="N359" i="20" s="1"/>
  <c r="R359" i="20" s="1"/>
  <c r="V359" i="20" s="1"/>
  <c r="N2209" i="20" a="1"/>
  <c r="N2209" i="20" s="1"/>
  <c r="N1891" i="20" a="1"/>
  <c r="N1891" i="20" s="1"/>
  <c r="M1362" i="20" a="1"/>
  <c r="M1362" i="20" s="1"/>
  <c r="N1810" i="20" a="1"/>
  <c r="N1810" i="20" s="1"/>
  <c r="M2210" i="20" a="1"/>
  <c r="M2210" i="20" s="1"/>
  <c r="N1715" i="20" a="1"/>
  <c r="N1715" i="20" s="1"/>
  <c r="N1027" i="20" a="1"/>
  <c r="N1027" i="20" s="1"/>
  <c r="M2018" i="20" a="1"/>
  <c r="M2018" i="20" s="1"/>
  <c r="N868" i="20" a="1"/>
  <c r="N868" i="20" s="1"/>
  <c r="M1156" i="20" a="1"/>
  <c r="M1156" i="20" s="1"/>
  <c r="N1300" i="20" a="1"/>
  <c r="N1300" i="20" s="1"/>
  <c r="N645" i="20" a="1"/>
  <c r="N645" i="20" s="1"/>
  <c r="M342" i="20" a="1"/>
  <c r="M342" i="20" s="1"/>
  <c r="S342" i="20" s="1"/>
  <c r="M568" i="20" a="1"/>
  <c r="M568" i="20" s="1"/>
  <c r="N2045" i="20" a="1"/>
  <c r="N2045" i="20" s="1"/>
  <c r="M2319" i="20" a="1"/>
  <c r="M2319" i="20" s="1"/>
  <c r="O440" i="20" a="1"/>
  <c r="O440" i="20" s="1"/>
  <c r="Q440" i="20" a="1"/>
  <c r="Q440" i="20" s="1"/>
  <c r="N440" i="20" a="1"/>
  <c r="N440" i="20" s="1"/>
  <c r="M2211" i="20" a="1"/>
  <c r="M2211" i="20" s="1"/>
  <c r="N2211" i="20" a="1"/>
  <c r="N2211" i="20" s="1"/>
  <c r="N2051" i="20" a="1"/>
  <c r="N2051" i="20" s="1"/>
  <c r="M2051" i="20" a="1"/>
  <c r="M2051" i="20" s="1"/>
  <c r="N919" i="20" a="1"/>
  <c r="N919" i="20" s="1"/>
  <c r="M919" i="20" a="1"/>
  <c r="M919" i="20" s="1"/>
  <c r="O439" i="20" a="1"/>
  <c r="O439" i="20" s="1"/>
  <c r="S439" i="20" s="1"/>
  <c r="Q439" i="20" a="1"/>
  <c r="Q439" i="20" s="1"/>
  <c r="N439" i="20" a="1"/>
  <c r="N439" i="20" s="1"/>
  <c r="N312" i="20" a="1"/>
  <c r="N312" i="20" s="1"/>
  <c r="M790" i="20" a="1"/>
  <c r="M790" i="20" s="1"/>
  <c r="Q693" i="20" a="1"/>
  <c r="Q693" i="20" s="1"/>
  <c r="Q948" i="20" a="1"/>
  <c r="Q948" i="20" s="1"/>
  <c r="N948" i="20" a="1"/>
  <c r="N948" i="20" s="1"/>
  <c r="M948" i="20" a="1"/>
  <c r="M948" i="20" s="1"/>
  <c r="M1282" i="20" a="1"/>
  <c r="M1282" i="20" s="1"/>
  <c r="N1556" i="20" a="1"/>
  <c r="N1556" i="20" s="1"/>
  <c r="M278" i="20" a="1"/>
  <c r="M278" i="20" s="1"/>
  <c r="N1410" i="20" a="1"/>
  <c r="N1410" i="20" s="1"/>
  <c r="N372" i="20" a="1"/>
  <c r="N372" i="20" s="1"/>
  <c r="N408" i="20" a="1"/>
  <c r="N408" i="20" s="1"/>
  <c r="M408" i="20" a="1"/>
  <c r="M408" i="20" s="1"/>
  <c r="Q424" i="20" a="1"/>
  <c r="Q424" i="20" s="1"/>
  <c r="R424" i="20" s="1"/>
  <c r="V424" i="20" s="1"/>
  <c r="N262" i="20" a="1"/>
  <c r="N262" i="20" s="1"/>
  <c r="M262" i="20" a="1"/>
  <c r="M262" i="20" s="1"/>
  <c r="M247" i="20" a="1"/>
  <c r="M247" i="20" s="1"/>
  <c r="O1474" i="20" a="1"/>
  <c r="O1474" i="20" s="1"/>
  <c r="N1474" i="20" a="1"/>
  <c r="N1474" i="20" s="1"/>
  <c r="M1474" i="20" a="1"/>
  <c r="M1474" i="20" s="1"/>
  <c r="O533" i="20" a="1"/>
  <c r="O533" i="20" s="1"/>
  <c r="N533" i="20" a="1"/>
  <c r="N533" i="20" s="1"/>
  <c r="M533" i="20" a="1"/>
  <c r="M533" i="20" s="1"/>
  <c r="N1043" i="20" a="1"/>
  <c r="N1043" i="20" s="1"/>
  <c r="M1043" i="20" a="1"/>
  <c r="M1043" i="20" s="1"/>
  <c r="M327" i="20" a="1"/>
  <c r="M327" i="20" s="1"/>
  <c r="M1699" i="20" a="1"/>
  <c r="M1699" i="20" s="1"/>
  <c r="S1699" i="20" s="1"/>
  <c r="M965" i="20" a="1"/>
  <c r="M965" i="20" s="1"/>
  <c r="N1699" i="20" a="1"/>
  <c r="N1699" i="20" s="1"/>
  <c r="N995" i="20" a="1"/>
  <c r="N995" i="20" s="1"/>
  <c r="M597" i="20" a="1"/>
  <c r="M597" i="20" s="1"/>
  <c r="M1027" i="20" a="1"/>
  <c r="M1027" i="20" s="1"/>
  <c r="N1124" i="20" a="1"/>
  <c r="N1124" i="20" s="1"/>
  <c r="M645" i="20" a="1"/>
  <c r="M645" i="20" s="1"/>
  <c r="M1158" i="20" a="1"/>
  <c r="M1158" i="20" s="1"/>
  <c r="P1096" i="20"/>
  <c r="T1096" i="20" s="1"/>
  <c r="P574" i="20"/>
  <c r="T574" i="20" s="1"/>
  <c r="M1923" i="20" a="1"/>
  <c r="M1923" i="20" s="1"/>
  <c r="M1251" i="20" a="1"/>
  <c r="M1251" i="20" s="1"/>
  <c r="N884" i="20" a="1"/>
  <c r="N884" i="20" s="1"/>
  <c r="M1380" i="20" a="1"/>
  <c r="M1380" i="20" s="1"/>
  <c r="M1683" i="20" a="1"/>
  <c r="M1683" i="20" s="1"/>
  <c r="M677" i="20" a="1"/>
  <c r="M677" i="20" s="1"/>
  <c r="S1613" i="20"/>
  <c r="P1613" i="20"/>
  <c r="T1613" i="20" s="1"/>
  <c r="N391" i="20" a="1"/>
  <c r="N391" i="20" s="1"/>
  <c r="M1154" i="20" a="1"/>
  <c r="M1154" i="20" s="1"/>
  <c r="M1426" i="20" a="1"/>
  <c r="M1426" i="20" s="1"/>
  <c r="N1826" i="20" a="1"/>
  <c r="N1826" i="20" s="1"/>
  <c r="M2242" i="20" a="1"/>
  <c r="M2242" i="20" s="1"/>
  <c r="N1843" i="20" a="1"/>
  <c r="N1843" i="20" s="1"/>
  <c r="N1059" i="20" a="1"/>
  <c r="N1059" i="20" s="1"/>
  <c r="M436" i="20" a="1"/>
  <c r="M436" i="20" s="1"/>
  <c r="M932" i="20" a="1"/>
  <c r="M932" i="20" s="1"/>
  <c r="M1172" i="20" a="1"/>
  <c r="M1172" i="20" s="1"/>
  <c r="N1428" i="20" a="1"/>
  <c r="N1428" i="20" s="1"/>
  <c r="M693" i="20" a="1"/>
  <c r="M693" i="20" s="1"/>
  <c r="N550" i="20" a="1"/>
  <c r="N550" i="20" s="1"/>
  <c r="M2193" i="20" a="1"/>
  <c r="M2193" i="20" s="1"/>
  <c r="N2061" i="20" a="1"/>
  <c r="N2061" i="20" s="1"/>
  <c r="R2061" i="20" s="1"/>
  <c r="V2061" i="20" s="1"/>
  <c r="N1904" i="20" a="1"/>
  <c r="N1904" i="20" s="1"/>
  <c r="N1892" i="20" a="1"/>
  <c r="N1892" i="20" s="1"/>
  <c r="R1892" i="20" s="1"/>
  <c r="V1892" i="20" s="1"/>
  <c r="N2280" i="20" a="1"/>
  <c r="N2280" i="20" s="1"/>
  <c r="N1876" i="20" a="1"/>
  <c r="N1876" i="20" s="1"/>
  <c r="Q951" i="20" a="1"/>
  <c r="Q951" i="20" s="1"/>
  <c r="N488" i="20" a="1"/>
  <c r="N488" i="20" s="1"/>
  <c r="M488" i="20" a="1"/>
  <c r="M488" i="20" s="1"/>
  <c r="O1603" i="20" a="1"/>
  <c r="O1603" i="20" s="1"/>
  <c r="N1603" i="20" a="1"/>
  <c r="N1603" i="20" s="1"/>
  <c r="M1603" i="20" a="1"/>
  <c r="M1603" i="20" s="1"/>
  <c r="M535" i="20" a="1"/>
  <c r="M535" i="20" s="1"/>
  <c r="O628" i="20" a="1"/>
  <c r="O628" i="20" s="1"/>
  <c r="N628" i="20" a="1"/>
  <c r="N628" i="20" s="1"/>
  <c r="M628" i="20" a="1"/>
  <c r="M628" i="20" s="1"/>
  <c r="M1556" i="20" a="1"/>
  <c r="M1556" i="20" s="1"/>
  <c r="N951" i="20" a="1"/>
  <c r="N951" i="20" s="1"/>
  <c r="R951" i="20" s="1"/>
  <c r="V951" i="20" s="1"/>
  <c r="S1074" i="20"/>
  <c r="N549" i="20" a="1"/>
  <c r="N549" i="20" s="1"/>
  <c r="M456" i="20" a="1"/>
  <c r="M456" i="20" s="1"/>
  <c r="M1986" i="20" a="1"/>
  <c r="M1986" i="20" s="1"/>
  <c r="U1373" i="20"/>
  <c r="M1826" i="20" a="1"/>
  <c r="M1826" i="20" s="1"/>
  <c r="M1795" i="20" a="1"/>
  <c r="M1795" i="20" s="1"/>
  <c r="M1059" i="20" a="1"/>
  <c r="M1059" i="20" s="1"/>
  <c r="P1059" i="20" s="1"/>
  <c r="T1059" i="20" s="1"/>
  <c r="N342" i="20" a="1"/>
  <c r="N342" i="20" s="1"/>
  <c r="M822" i="20" a="1"/>
  <c r="M822" i="20" s="1"/>
  <c r="M1840" i="20" a="1"/>
  <c r="M1840" i="20" s="1"/>
  <c r="N1568" i="20" a="1"/>
  <c r="N1568" i="20" s="1"/>
  <c r="P1854" i="20"/>
  <c r="T1854" i="20" s="1"/>
  <c r="M407" i="20" a="1"/>
  <c r="M407" i="20" s="1"/>
  <c r="M1186" i="20" a="1"/>
  <c r="M1186" i="20" s="1"/>
  <c r="S1186" i="20" s="1"/>
  <c r="M1842" i="20" a="1"/>
  <c r="M1842" i="20" s="1"/>
  <c r="M1075" i="20" a="1"/>
  <c r="M1075" i="20" s="1"/>
  <c r="M1444" i="20" a="1"/>
  <c r="M1444" i="20" s="1"/>
  <c r="M293" i="20" a="1"/>
  <c r="M293" i="20" s="1"/>
  <c r="N693" i="20" a="1"/>
  <c r="N693" i="20" s="1"/>
  <c r="M1221" i="20" a="1"/>
  <c r="M1221" i="20" s="1"/>
  <c r="M582" i="20" a="1"/>
  <c r="M582" i="20" s="1"/>
  <c r="M200" i="20" a="1"/>
  <c r="M200" i="20" s="1"/>
  <c r="M712" i="20" a="1"/>
  <c r="M712" i="20" s="1"/>
  <c r="M2253" i="20" a="1"/>
  <c r="M2253" i="20" s="1"/>
  <c r="S142" i="20"/>
  <c r="P142" i="20"/>
  <c r="T142" i="20" s="1"/>
  <c r="M1904" i="20" a="1"/>
  <c r="M1904" i="20" s="1"/>
  <c r="N2077" i="20" a="1"/>
  <c r="N2077" i="20" s="1"/>
  <c r="Q504" i="20" a="1"/>
  <c r="Q504" i="20" s="1"/>
  <c r="N504" i="20" a="1"/>
  <c r="N504" i="20" s="1"/>
  <c r="R504" i="20" s="1"/>
  <c r="V504" i="20" s="1"/>
  <c r="O1540" i="20" a="1"/>
  <c r="O1540" i="20" s="1"/>
  <c r="S1540" i="20" s="1"/>
  <c r="M1540" i="20" a="1"/>
  <c r="M1540" i="20" s="1"/>
  <c r="O998" i="20" a="1"/>
  <c r="O998" i="20" s="1"/>
  <c r="S998" i="20" s="1"/>
  <c r="M998" i="20" a="1"/>
  <c r="M998" i="20" s="1"/>
  <c r="N487" i="20" a="1"/>
  <c r="N487" i="20" s="1"/>
  <c r="S1247" i="20"/>
  <c r="P1247" i="20"/>
  <c r="T1247" i="20" s="1"/>
  <c r="M1571" i="20" a="1"/>
  <c r="M1571" i="20" s="1"/>
  <c r="N1571" i="20" a="1"/>
  <c r="N1571" i="20" s="1"/>
  <c r="O853" i="20" a="1"/>
  <c r="O853" i="20" s="1"/>
  <c r="N853" i="20" a="1"/>
  <c r="N853" i="20" s="1"/>
  <c r="N949" i="20" a="1"/>
  <c r="N949" i="20" s="1"/>
  <c r="R949" i="20" s="1"/>
  <c r="V949" i="20" s="1"/>
  <c r="O1107" i="20" a="1"/>
  <c r="O1107" i="20" s="1"/>
  <c r="S1107" i="20" s="1"/>
  <c r="N1107" i="20" a="1"/>
  <c r="N1107" i="20" s="1"/>
  <c r="M1107" i="20" a="1"/>
  <c r="M1107" i="20" s="1"/>
  <c r="N311" i="20" a="1"/>
  <c r="N311" i="20" s="1"/>
  <c r="N1776" i="20" a="1"/>
  <c r="N1776" i="20" s="1"/>
  <c r="M1776" i="20" a="1"/>
  <c r="M1776" i="20" s="1"/>
  <c r="S319" i="20"/>
  <c r="M1522" i="20" a="1"/>
  <c r="M1522" i="20" s="1"/>
  <c r="M1810" i="20" a="1"/>
  <c r="M1810" i="20" s="1"/>
  <c r="S1810" i="20" s="1"/>
  <c r="M1314" i="20" a="1"/>
  <c r="M1314" i="20" s="1"/>
  <c r="N1186" i="20" a="1"/>
  <c r="N1186" i="20" s="1"/>
  <c r="N1442" i="20" a="1"/>
  <c r="N1442" i="20" s="1"/>
  <c r="N1858" i="20" a="1"/>
  <c r="N1858" i="20" s="1"/>
  <c r="N2338" i="20" a="1"/>
  <c r="N2338" i="20" s="1"/>
  <c r="M1875" i="20" a="1"/>
  <c r="M1875" i="20" s="1"/>
  <c r="M452" i="20" a="1"/>
  <c r="M452" i="20" s="1"/>
  <c r="N964" i="20" a="1"/>
  <c r="N964" i="20" s="1"/>
  <c r="M853" i="20" a="1"/>
  <c r="M853" i="20" s="1"/>
  <c r="N1221" i="20" a="1"/>
  <c r="N1221" i="20" s="1"/>
  <c r="M856" i="20" a="1"/>
  <c r="M856" i="20" s="1"/>
  <c r="M2269" i="20" a="1"/>
  <c r="M2269" i="20" s="1"/>
  <c r="Q342" i="20" a="1"/>
  <c r="Q342" i="20" s="1"/>
  <c r="O1503" i="20" a="1"/>
  <c r="O1503" i="20" s="1"/>
  <c r="P1503" i="20" s="1"/>
  <c r="T1503" i="20" s="1"/>
  <c r="N1503" i="20" a="1"/>
  <c r="N1503" i="20" s="1"/>
  <c r="M1391" i="20" a="1"/>
  <c r="M1391" i="20" s="1"/>
  <c r="N1391" i="20" a="1"/>
  <c r="N1391" i="20" s="1"/>
  <c r="M1375" i="20" a="1"/>
  <c r="M1375" i="20" s="1"/>
  <c r="N1375" i="20" a="1"/>
  <c r="N1375" i="20" s="1"/>
  <c r="N1343" i="20" a="1"/>
  <c r="N1343" i="20" s="1"/>
  <c r="M1343" i="20" a="1"/>
  <c r="M1343" i="20" s="1"/>
  <c r="Q1232" i="20" a="1"/>
  <c r="Q1232" i="20" s="1"/>
  <c r="U1232" i="20" s="1"/>
  <c r="N1232" i="20" a="1"/>
  <c r="N1232" i="20" s="1"/>
  <c r="O1232" i="20" a="1"/>
  <c r="O1232" i="20" s="1"/>
  <c r="S1232" i="20" s="1"/>
  <c r="N1216" i="20" a="1"/>
  <c r="N1216" i="20" s="1"/>
  <c r="M1216" i="20" a="1"/>
  <c r="M1216" i="20" s="1"/>
  <c r="O1137" i="20" a="1"/>
  <c r="O1137" i="20" s="1"/>
  <c r="Q1137" i="20" a="1"/>
  <c r="Q1137" i="20" s="1"/>
  <c r="U1137" i="20" s="1"/>
  <c r="O1089" i="20" a="1"/>
  <c r="O1089" i="20" s="1"/>
  <c r="S1089" i="20" s="1"/>
  <c r="Q1089" i="20" a="1"/>
  <c r="Q1089" i="20" s="1"/>
  <c r="N1089" i="20" a="1"/>
  <c r="N1089" i="20" s="1"/>
  <c r="O1009" i="20" a="1"/>
  <c r="O1009" i="20" s="1"/>
  <c r="Q1009" i="20" a="1"/>
  <c r="Q1009" i="20" s="1"/>
  <c r="M1870" i="20" a="1"/>
  <c r="M1870" i="20" s="1"/>
  <c r="N1870" i="20" a="1"/>
  <c r="N1870" i="20" s="1"/>
  <c r="O1470" i="20" a="1"/>
  <c r="O1470" i="20" s="1"/>
  <c r="M1470" i="20" a="1"/>
  <c r="M1470" i="20" s="1"/>
  <c r="N1406" i="20" a="1"/>
  <c r="N1406" i="20" s="1"/>
  <c r="M1406" i="20" a="1"/>
  <c r="M1406" i="20" s="1"/>
  <c r="M1262" i="20" a="1"/>
  <c r="M1262" i="20" s="1"/>
  <c r="N1262" i="20" a="1"/>
  <c r="N1262" i="20" s="1"/>
  <c r="O738" i="20" a="1"/>
  <c r="O738" i="20" s="1"/>
  <c r="M738" i="20" a="1"/>
  <c r="M738" i="20" s="1"/>
  <c r="O722" i="20" a="1"/>
  <c r="O722" i="20" s="1"/>
  <c r="S722" i="20" s="1"/>
  <c r="Q722" i="20" a="1"/>
  <c r="Q722" i="20" s="1"/>
  <c r="Q1446" i="20" a="1"/>
  <c r="Q1446" i="20" s="1"/>
  <c r="N2060" i="20" a="1"/>
  <c r="N2060" i="20" s="1"/>
  <c r="M2060" i="20" a="1"/>
  <c r="M2060" i="20" s="1"/>
  <c r="M1853" i="20" a="1"/>
  <c r="M1853" i="20" s="1"/>
  <c r="N1853" i="20" a="1"/>
  <c r="N1853" i="20" s="1"/>
  <c r="Q1709" i="20" a="1"/>
  <c r="Q1709" i="20" s="1"/>
  <c r="N1709" i="20" a="1"/>
  <c r="N1709" i="20" s="1"/>
  <c r="O1677" i="20" a="1"/>
  <c r="O1677" i="20" s="1"/>
  <c r="S1677" i="20" s="1"/>
  <c r="Q1677" i="20" a="1"/>
  <c r="Q1677" i="20" s="1"/>
  <c r="U1677" i="20" s="1"/>
  <c r="N1677" i="20" a="1"/>
  <c r="N1677" i="20" s="1"/>
  <c r="N1565" i="20" a="1"/>
  <c r="N1565" i="20" s="1"/>
  <c r="M1565" i="20" a="1"/>
  <c r="M1565" i="20" s="1"/>
  <c r="O1517" i="20" a="1"/>
  <c r="O1517" i="20" s="1"/>
  <c r="M1517" i="20" a="1"/>
  <c r="M1517" i="20" s="1"/>
  <c r="O1469" i="20" a="1"/>
  <c r="O1469" i="20" s="1"/>
  <c r="P1469" i="20" s="1"/>
  <c r="T1469" i="20" s="1"/>
  <c r="N1469" i="20" a="1"/>
  <c r="N1469" i="20" s="1"/>
  <c r="O1261" i="20" a="1"/>
  <c r="O1261" i="20" s="1"/>
  <c r="S1261" i="20" s="1"/>
  <c r="M1261" i="20" a="1"/>
  <c r="M1261" i="20" s="1"/>
  <c r="P826" i="20"/>
  <c r="T826" i="20" s="1"/>
  <c r="Q1646" i="20" a="1"/>
  <c r="Q1646" i="20" s="1"/>
  <c r="Q2331" i="20" a="1"/>
  <c r="Q2331" i="20" s="1"/>
  <c r="N2331" i="20" a="1"/>
  <c r="N2331" i="20" s="1"/>
  <c r="R2331" i="20" s="1"/>
  <c r="V2331" i="20" s="1"/>
  <c r="M2155" i="20" a="1"/>
  <c r="M2155" i="20" s="1"/>
  <c r="N2155" i="20" a="1"/>
  <c r="N2155" i="20" s="1"/>
  <c r="N1980" i="20" a="1"/>
  <c r="N1980" i="20" s="1"/>
  <c r="M1980" i="20" a="1"/>
  <c r="M1980" i="20" s="1"/>
  <c r="O1660" i="20" a="1"/>
  <c r="O1660" i="20" s="1"/>
  <c r="S1660" i="20" s="1"/>
  <c r="M1660" i="20" a="1"/>
  <c r="M1660" i="20" s="1"/>
  <c r="M1564" i="20" a="1"/>
  <c r="M1564" i="20" s="1"/>
  <c r="N1564" i="20" a="1"/>
  <c r="N1564" i="20" s="1"/>
  <c r="N560" i="20" a="1"/>
  <c r="N560" i="20" s="1"/>
  <c r="O560" i="20" a="1"/>
  <c r="O560" i="20" s="1"/>
  <c r="N240" i="20" a="1"/>
  <c r="N240" i="20" s="1"/>
  <c r="M240" i="20" a="1"/>
  <c r="M240" i="20" s="1"/>
  <c r="O559" i="20" a="1"/>
  <c r="O559" i="20" s="1"/>
  <c r="N559" i="20" a="1"/>
  <c r="N559" i="20" s="1"/>
  <c r="U559" i="20" s="1"/>
  <c r="R64" i="20"/>
  <c r="V64" i="20" s="1"/>
  <c r="R413" i="20"/>
  <c r="V413" i="20" s="1"/>
  <c r="Q1502" i="20" a="1"/>
  <c r="Q1502" i="20" s="1"/>
  <c r="R1502" i="20" s="1"/>
  <c r="V1502" i="20" s="1"/>
  <c r="O158" i="20" a="1"/>
  <c r="O158" i="20" s="1"/>
  <c r="M158" i="20" a="1"/>
  <c r="M158" i="20" s="1"/>
  <c r="Q158" i="20" a="1"/>
  <c r="Q158" i="20" s="1"/>
  <c r="R158" i="20" s="1"/>
  <c r="V158" i="20" s="1"/>
  <c r="N1737" i="20" a="1"/>
  <c r="N1737" i="20" s="1"/>
  <c r="M1737" i="20" a="1"/>
  <c r="M1737" i="20" s="1"/>
  <c r="M1449" i="20" a="1"/>
  <c r="M1449" i="20" s="1"/>
  <c r="N1449" i="20" a="1"/>
  <c r="N1449" i="20" s="1"/>
  <c r="O1385" i="20" a="1"/>
  <c r="O1385" i="20" s="1"/>
  <c r="M1385" i="20" a="1"/>
  <c r="M1385" i="20" s="1"/>
  <c r="O1720" i="20" a="1"/>
  <c r="O1720" i="20" s="1"/>
  <c r="M1720" i="20" a="1"/>
  <c r="M1720" i="20" s="1"/>
  <c r="S1720" i="20" s="1"/>
  <c r="O1592" i="20" a="1"/>
  <c r="O1592" i="20" s="1"/>
  <c r="S1592" i="20" s="1"/>
  <c r="Q1592" i="20" a="1"/>
  <c r="Q1592" i="20" s="1"/>
  <c r="R1592" i="20" s="1"/>
  <c r="V1592" i="20" s="1"/>
  <c r="N1560" i="20" a="1"/>
  <c r="N1560" i="20" s="1"/>
  <c r="M1560" i="20" a="1"/>
  <c r="M1560" i="20" s="1"/>
  <c r="N1098" i="20" a="1"/>
  <c r="N1098" i="20" s="1"/>
  <c r="M1098" i="20" a="1"/>
  <c r="M1098" i="20" s="1"/>
  <c r="O860" i="20" a="1"/>
  <c r="O860" i="20" s="1"/>
  <c r="Q860" i="20" a="1"/>
  <c r="Q860" i="20" s="1"/>
  <c r="M812" i="20" a="1"/>
  <c r="M812" i="20" s="1"/>
  <c r="N812" i="20" a="1"/>
  <c r="N812" i="20" s="1"/>
  <c r="Q780" i="20" a="1"/>
  <c r="Q780" i="20" s="1"/>
  <c r="M780" i="20" a="1"/>
  <c r="M780" i="20" s="1"/>
  <c r="M764" i="20" a="1"/>
  <c r="M764" i="20" s="1"/>
  <c r="N764" i="20" a="1"/>
  <c r="N764" i="20" s="1"/>
  <c r="S809" i="20"/>
  <c r="P809" i="20"/>
  <c r="T809" i="20" s="1"/>
  <c r="N1823" i="20" a="1"/>
  <c r="N1823" i="20" s="1"/>
  <c r="M1887" i="20" a="1"/>
  <c r="M1887" i="20" s="1"/>
  <c r="Q1879" i="20" a="1"/>
  <c r="Q1879" i="20" s="1"/>
  <c r="O1879" i="20" a="1"/>
  <c r="O1879" i="20" s="1"/>
  <c r="N1271" i="20" a="1"/>
  <c r="N1271" i="20" s="1"/>
  <c r="M1271" i="20" a="1"/>
  <c r="M1271" i="20" s="1"/>
  <c r="O539" i="20" a="1"/>
  <c r="O539" i="20" s="1"/>
  <c r="M539" i="20" a="1"/>
  <c r="M539" i="20" s="1"/>
  <c r="O475" i="20" a="1"/>
  <c r="O475" i="20" s="1"/>
  <c r="M475" i="20" a="1"/>
  <c r="M475" i="20" s="1"/>
  <c r="O459" i="20" a="1"/>
  <c r="O459" i="20" s="1"/>
  <c r="Q459" i="20" a="1"/>
  <c r="Q459" i="20" s="1"/>
  <c r="O347" i="20" a="1"/>
  <c r="O347" i="20" s="1"/>
  <c r="S347" i="20" s="1"/>
  <c r="N347" i="20" a="1"/>
  <c r="N347" i="20" s="1"/>
  <c r="M267" i="20" a="1"/>
  <c r="M267" i="20" s="1"/>
  <c r="N267" i="20" a="1"/>
  <c r="N267" i="20" s="1"/>
  <c r="N1614" i="20" a="1"/>
  <c r="N1614" i="20" s="1"/>
  <c r="Q1239" i="20" a="1"/>
  <c r="Q1239" i="20" s="1"/>
  <c r="R1239" i="20" s="1"/>
  <c r="V1239" i="20" s="1"/>
  <c r="O1239" i="20" a="1"/>
  <c r="O1239" i="20" s="1"/>
  <c r="O1223" i="20" a="1"/>
  <c r="O1223" i="20" s="1"/>
  <c r="S1223" i="20" s="1"/>
  <c r="N1223" i="20" a="1"/>
  <c r="N1223" i="20" s="1"/>
  <c r="O1176" i="20" a="1"/>
  <c r="O1176" i="20" s="1"/>
  <c r="N1176" i="20" a="1"/>
  <c r="N1176" i="20" s="1"/>
  <c r="O1080" i="20" a="1"/>
  <c r="O1080" i="20" s="1"/>
  <c r="S1080" i="20" s="1"/>
  <c r="N1080" i="20" a="1"/>
  <c r="N1080" i="20" s="1"/>
  <c r="O842" i="20" a="1"/>
  <c r="O842" i="20" s="1"/>
  <c r="Q842" i="20" a="1"/>
  <c r="Q842" i="20" s="1"/>
  <c r="R842" i="20" s="1"/>
  <c r="V842" i="20" s="1"/>
  <c r="O554" i="20" a="1"/>
  <c r="O554" i="20" s="1"/>
  <c r="S554" i="20" s="1"/>
  <c r="M554" i="20" a="1"/>
  <c r="M554" i="20" s="1"/>
  <c r="N554" i="20" a="1"/>
  <c r="N554" i="20" s="1"/>
  <c r="U554" i="20" s="1"/>
  <c r="O458" i="20" a="1"/>
  <c r="O458" i="20" s="1"/>
  <c r="P458" i="20" s="1"/>
  <c r="T458" i="20" s="1"/>
  <c r="Q458" i="20" a="1"/>
  <c r="Q458" i="20" s="1"/>
  <c r="N458" i="20" a="1"/>
  <c r="N458" i="20" s="1"/>
  <c r="O410" i="20" a="1"/>
  <c r="O410" i="20" s="1"/>
  <c r="P410" i="20" s="1"/>
  <c r="T410" i="20" s="1"/>
  <c r="M410" i="20" a="1"/>
  <c r="M410" i="20" s="1"/>
  <c r="O314" i="20" a="1"/>
  <c r="O314" i="20" s="1"/>
  <c r="P314" i="20" s="1"/>
  <c r="T314" i="20" s="1"/>
  <c r="N314" i="20" a="1"/>
  <c r="N314" i="20" s="1"/>
  <c r="O218" i="20" a="1"/>
  <c r="O218" i="20" s="1"/>
  <c r="Q218" i="20" a="1"/>
  <c r="Q218" i="20" s="1"/>
  <c r="O186" i="20" a="1"/>
  <c r="O186" i="20" s="1"/>
  <c r="S186" i="20" s="1"/>
  <c r="Q186" i="20" a="1"/>
  <c r="Q186" i="20" s="1"/>
  <c r="U186" i="20" s="1"/>
  <c r="M1871" i="20" a="1"/>
  <c r="M1871" i="20" s="1"/>
  <c r="U1558" i="20"/>
  <c r="O1382" i="20" a="1"/>
  <c r="O1382" i="20" s="1"/>
  <c r="S1382" i="20" s="1"/>
  <c r="Q1382" i="20" a="1"/>
  <c r="Q1382" i="20" s="1"/>
  <c r="O1191" i="20" a="1"/>
  <c r="O1191" i="20" s="1"/>
  <c r="S1191" i="20" s="1"/>
  <c r="Q1191" i="20" a="1"/>
  <c r="Q1191" i="20" s="1"/>
  <c r="U1191" i="20" s="1"/>
  <c r="O1160" i="20" a="1"/>
  <c r="O1160" i="20" s="1"/>
  <c r="M1160" i="20" a="1"/>
  <c r="M1160" i="20" s="1"/>
  <c r="O1128" i="20" a="1"/>
  <c r="O1128" i="20" s="1"/>
  <c r="S1128" i="20" s="1"/>
  <c r="Q1128" i="20" a="1"/>
  <c r="Q1128" i="20" s="1"/>
  <c r="Q794" i="20" a="1"/>
  <c r="Q794" i="20" s="1"/>
  <c r="N794" i="20" a="1"/>
  <c r="N794" i="20" s="1"/>
  <c r="P1946" i="20"/>
  <c r="T1946" i="20" s="1"/>
  <c r="P441" i="20"/>
  <c r="T441" i="20" s="1"/>
  <c r="N1302" i="20" a="1"/>
  <c r="N1302" i="20" s="1"/>
  <c r="N1025" i="20" a="1"/>
  <c r="N1025" i="20" s="1"/>
  <c r="M1105" i="20" a="1"/>
  <c r="M1105" i="20" s="1"/>
  <c r="R1397" i="20"/>
  <c r="V1397" i="20" s="1"/>
  <c r="M1398" i="20" a="1"/>
  <c r="M1398" i="20" s="1"/>
  <c r="M1624" i="20" a="1"/>
  <c r="M1624" i="20" s="1"/>
  <c r="N1385" i="20" a="1"/>
  <c r="N1385" i="20" s="1"/>
  <c r="R1385" i="20" s="1"/>
  <c r="V1385" i="20" s="1"/>
  <c r="N410" i="20" a="1"/>
  <c r="N410" i="20" s="1"/>
  <c r="U410" i="20" s="1"/>
  <c r="N459" i="20" a="1"/>
  <c r="N459" i="20" s="1"/>
  <c r="N1099" i="20" a="1"/>
  <c r="N1099" i="20" s="1"/>
  <c r="N1597" i="20" a="1"/>
  <c r="N1597" i="20" s="1"/>
  <c r="N1933" i="20" a="1"/>
  <c r="N1933" i="20" s="1"/>
  <c r="N1278" i="20" a="1"/>
  <c r="N1278" i="20" s="1"/>
  <c r="M1630" i="20" a="1"/>
  <c r="M1630" i="20" s="1"/>
  <c r="M860" i="20" a="1"/>
  <c r="M860" i="20" s="1"/>
  <c r="P860" i="20" s="1"/>
  <c r="T860" i="20" s="1"/>
  <c r="N235" i="20" a="1"/>
  <c r="N235" i="20" s="1"/>
  <c r="U235" i="20" s="1"/>
  <c r="O1105" i="20" a="1"/>
  <c r="O1105" i="20" s="1"/>
  <c r="N1253" i="20" a="1"/>
  <c r="N1253" i="20" s="1"/>
  <c r="O1253" i="20" a="1"/>
  <c r="O1253" i="20" s="1"/>
  <c r="S1253" i="20" s="1"/>
  <c r="O991" i="20" a="1"/>
  <c r="O991" i="20" s="1"/>
  <c r="P991" i="20" s="1"/>
  <c r="T991" i="20" s="1"/>
  <c r="N991" i="20" a="1"/>
  <c r="N991" i="20" s="1"/>
  <c r="R441" i="20"/>
  <c r="V441" i="20" s="1"/>
  <c r="N111" i="20" a="1"/>
  <c r="N111" i="20" s="1"/>
  <c r="R111" i="20" s="1"/>
  <c r="V111" i="20" s="1"/>
  <c r="M112" i="20" a="1"/>
  <c r="M112" i="20" s="1"/>
  <c r="S112" i="20" s="1"/>
  <c r="Q588" i="20" a="1"/>
  <c r="Q588" i="20" s="1"/>
  <c r="R588" i="20" s="1"/>
  <c r="V588" i="20" s="1"/>
  <c r="Q127" i="20" a="1"/>
  <c r="Q127" i="20" s="1"/>
  <c r="M1882" i="20" a="1"/>
  <c r="M1882" i="20" s="1"/>
  <c r="N1882" i="20" a="1"/>
  <c r="N1882" i="20" s="1"/>
  <c r="O1578" i="20" a="1"/>
  <c r="O1578" i="20" s="1"/>
  <c r="Q1578" i="20" a="1"/>
  <c r="Q1578" i="20" s="1"/>
  <c r="Q1166" i="20" a="1"/>
  <c r="Q1166" i="20" s="1"/>
  <c r="M1166" i="20" a="1"/>
  <c r="M1166" i="20" s="1"/>
  <c r="N160" i="20" a="1"/>
  <c r="N160" i="20" s="1"/>
  <c r="Q160" i="20" a="1"/>
  <c r="Q160" i="20" s="1"/>
  <c r="O128" i="20" a="1"/>
  <c r="O128" i="20" s="1"/>
  <c r="P128" i="20" s="1"/>
  <c r="T128" i="20" s="1"/>
  <c r="N128" i="20" a="1"/>
  <c r="N128" i="20" s="1"/>
  <c r="M303" i="20" a="1"/>
  <c r="M303" i="20" s="1"/>
  <c r="N303" i="20" a="1"/>
  <c r="N303" i="20" s="1"/>
  <c r="N1755" i="20" a="1"/>
  <c r="N1755" i="20" s="1"/>
  <c r="N176" i="20" a="1"/>
  <c r="N176" i="20" s="1"/>
  <c r="O1461" i="20" a="1"/>
  <c r="O1461" i="20" s="1"/>
  <c r="M1461" i="20" a="1"/>
  <c r="M1461" i="20" s="1"/>
  <c r="O1381" i="20" a="1"/>
  <c r="O1381" i="20" s="1"/>
  <c r="S1381" i="20" s="1"/>
  <c r="Q1381" i="20" a="1"/>
  <c r="Q1381" i="20" s="1"/>
  <c r="Q970" i="20" a="1"/>
  <c r="Q970" i="20" s="1"/>
  <c r="N970" i="20" a="1"/>
  <c r="N970" i="20" s="1"/>
  <c r="N890" i="20" a="1"/>
  <c r="N890" i="20" s="1"/>
  <c r="M890" i="20" a="1"/>
  <c r="M890" i="20" s="1"/>
  <c r="O699" i="20" a="1"/>
  <c r="O699" i="20" s="1"/>
  <c r="N699" i="20" a="1"/>
  <c r="N699" i="20" s="1"/>
  <c r="O604" i="20" a="1"/>
  <c r="O604" i="20" s="1"/>
  <c r="O525" i="20" a="1"/>
  <c r="O525" i="20" s="1"/>
  <c r="S525" i="20" s="1"/>
  <c r="Q525" i="20" a="1"/>
  <c r="Q525" i="20" s="1"/>
  <c r="U525" i="20" s="1"/>
  <c r="O509" i="20" a="1"/>
  <c r="O509" i="20" s="1"/>
  <c r="P509" i="20" s="1"/>
  <c r="T509" i="20" s="1"/>
  <c r="N509" i="20" a="1"/>
  <c r="N509" i="20" s="1"/>
  <c r="Q509" i="20" a="1"/>
  <c r="Q509" i="20" s="1"/>
  <c r="Q269" i="20" a="1"/>
  <c r="Q269" i="20" s="1"/>
  <c r="N269" i="20" a="1"/>
  <c r="N269" i="20" s="1"/>
  <c r="O189" i="20" a="1"/>
  <c r="O189" i="20" s="1"/>
  <c r="Q189" i="20" a="1"/>
  <c r="Q189" i="20" s="1"/>
  <c r="O173" i="20" a="1"/>
  <c r="O173" i="20" s="1"/>
  <c r="S173" i="20" s="1"/>
  <c r="N173" i="20" a="1"/>
  <c r="N173" i="20" s="1"/>
  <c r="O141" i="20" a="1"/>
  <c r="O141" i="20" s="1"/>
  <c r="P141" i="20" s="1"/>
  <c r="T141" i="20" s="1"/>
  <c r="M141" i="20" a="1"/>
  <c r="M141" i="20" s="1"/>
  <c r="Q682" i="20" a="1"/>
  <c r="Q682" i="20" s="1"/>
  <c r="Q1793" i="20" a="1"/>
  <c r="Q1793" i="20" s="1"/>
  <c r="O1793" i="20" a="1"/>
  <c r="O1793" i="20" s="1"/>
  <c r="P1793" i="20" s="1"/>
  <c r="T1793" i="20" s="1"/>
  <c r="O1141" i="20" a="1"/>
  <c r="O1141" i="20" s="1"/>
  <c r="S1141" i="20" s="1"/>
  <c r="Q1141" i="20" a="1"/>
  <c r="Q1141" i="20" s="1"/>
  <c r="O759" i="20" a="1"/>
  <c r="O759" i="20" s="1"/>
  <c r="S759" i="20" s="1"/>
  <c r="N759" i="20" a="1"/>
  <c r="N759" i="20" s="1"/>
  <c r="R759" i="20" s="1"/>
  <c r="V759" i="20" s="1"/>
  <c r="O521" i="20" a="1"/>
  <c r="O521" i="20" s="1"/>
  <c r="P521" i="20" s="1"/>
  <c r="T521" i="20" s="1"/>
  <c r="N521" i="20" a="1"/>
  <c r="N521" i="20" s="1"/>
  <c r="R521" i="20" s="1"/>
  <c r="V521" i="20" s="1"/>
  <c r="R220" i="20"/>
  <c r="V220" i="20" s="1"/>
  <c r="N2122" i="20" a="1"/>
  <c r="N2122" i="20" s="1"/>
  <c r="M2122" i="20" a="1"/>
  <c r="M2122" i="20" s="1"/>
  <c r="N1979" i="20" a="1"/>
  <c r="N1979" i="20" s="1"/>
  <c r="M1979" i="20" a="1"/>
  <c r="M1979" i="20" s="1"/>
  <c r="M1963" i="20" a="1"/>
  <c r="M1963" i="20" s="1"/>
  <c r="N1963" i="20" a="1"/>
  <c r="N1963" i="20" s="1"/>
  <c r="Q1819" i="20" a="1"/>
  <c r="Q1819" i="20" s="1"/>
  <c r="M1819" i="20" a="1"/>
  <c r="M1819" i="20" s="1"/>
  <c r="M1772" i="20" a="1"/>
  <c r="M1772" i="20" s="1"/>
  <c r="N1772" i="20" a="1"/>
  <c r="N1772" i="20" s="1"/>
  <c r="O993" i="20" a="1"/>
  <c r="O993" i="20" s="1"/>
  <c r="P993" i="20" s="1"/>
  <c r="T993" i="20" s="1"/>
  <c r="Q993" i="20" a="1"/>
  <c r="Q993" i="20" s="1"/>
  <c r="O977" i="20" a="1"/>
  <c r="O977" i="20" s="1"/>
  <c r="M977" i="20" a="1"/>
  <c r="M977" i="20" s="1"/>
  <c r="Q977" i="20" a="1"/>
  <c r="Q977" i="20" s="1"/>
  <c r="O962" i="20" a="1"/>
  <c r="O962" i="20" s="1"/>
  <c r="Q962" i="20" a="1"/>
  <c r="Q962" i="20" s="1"/>
  <c r="O930" i="20" a="1"/>
  <c r="O930" i="20" s="1"/>
  <c r="Q930" i="20" a="1"/>
  <c r="Q930" i="20" s="1"/>
  <c r="N755" i="20" a="1"/>
  <c r="N755" i="20" s="1"/>
  <c r="M755" i="20" a="1"/>
  <c r="M755" i="20" s="1"/>
  <c r="O723" i="20" a="1"/>
  <c r="O723" i="20" s="1"/>
  <c r="Q723" i="20" a="1"/>
  <c r="Q723" i="20" s="1"/>
  <c r="N723" i="20" a="1"/>
  <c r="N723" i="20" s="1"/>
  <c r="N707" i="20" a="1"/>
  <c r="N707" i="20" s="1"/>
  <c r="M707" i="20" a="1"/>
  <c r="M707" i="20" s="1"/>
  <c r="O691" i="20" a="1"/>
  <c r="O691" i="20" s="1"/>
  <c r="M691" i="20" a="1"/>
  <c r="M691" i="20" s="1"/>
  <c r="Q691" i="20" a="1"/>
  <c r="Q691" i="20" s="1"/>
  <c r="N691" i="20" a="1"/>
  <c r="N691" i="20" s="1"/>
  <c r="N581" i="20" a="1"/>
  <c r="N581" i="20" s="1"/>
  <c r="M581" i="20" a="1"/>
  <c r="M581" i="20" s="1"/>
  <c r="O518" i="20" a="1"/>
  <c r="O518" i="20" s="1"/>
  <c r="Q518" i="20" a="1"/>
  <c r="Q518" i="20" s="1"/>
  <c r="Q502" i="20" a="1"/>
  <c r="Q502" i="20" s="1"/>
  <c r="N502" i="20" a="1"/>
  <c r="N502" i="20" s="1"/>
  <c r="M502" i="20" a="1"/>
  <c r="M502" i="20" s="1"/>
  <c r="O486" i="20" a="1"/>
  <c r="O486" i="20" s="1"/>
  <c r="N486" i="20" a="1"/>
  <c r="N486" i="20" s="1"/>
  <c r="N454" i="20" a="1"/>
  <c r="N454" i="20" s="1"/>
  <c r="M454" i="20" a="1"/>
  <c r="M454" i="20" s="1"/>
  <c r="O422" i="20" a="1"/>
  <c r="O422" i="20" s="1"/>
  <c r="N422" i="20" a="1"/>
  <c r="N422" i="20" s="1"/>
  <c r="M422" i="20" a="1"/>
  <c r="M422" i="20" s="1"/>
  <c r="O406" i="20" a="1"/>
  <c r="O406" i="20" s="1"/>
  <c r="M406" i="20" a="1"/>
  <c r="M406" i="20" s="1"/>
  <c r="O390" i="20" a="1"/>
  <c r="O390" i="20" s="1"/>
  <c r="N390" i="20" a="1"/>
  <c r="N390" i="20" s="1"/>
  <c r="M56" i="20" a="1"/>
  <c r="M56" i="20" s="1"/>
  <c r="N56" i="20" a="1"/>
  <c r="N56" i="20" s="1"/>
  <c r="M2343" i="20" a="1"/>
  <c r="M2343" i="20" s="1"/>
  <c r="S588" i="20"/>
  <c r="P588" i="20"/>
  <c r="T588" i="20" s="1"/>
  <c r="N2281" i="20" a="1"/>
  <c r="N2281" i="20" s="1"/>
  <c r="M2281" i="20" a="1"/>
  <c r="M2281" i="20" s="1"/>
  <c r="M2265" i="20" a="1"/>
  <c r="M2265" i="20" s="1"/>
  <c r="N2265" i="20" a="1"/>
  <c r="N2265" i="20" s="1"/>
  <c r="O2233" i="20" a="1"/>
  <c r="O2233" i="20" s="1"/>
  <c r="N2233" i="20" a="1"/>
  <c r="N2233" i="20" s="1"/>
  <c r="Q2233" i="20" a="1"/>
  <c r="Q2233" i="20" s="1"/>
  <c r="M2233" i="20" a="1"/>
  <c r="M2233" i="20" s="1"/>
  <c r="O2185" i="20" a="1"/>
  <c r="O2185" i="20" s="1"/>
  <c r="N2185" i="20" a="1"/>
  <c r="N2185" i="20" s="1"/>
  <c r="M2185" i="20" a="1"/>
  <c r="M2185" i="20" s="1"/>
  <c r="M2169" i="20" a="1"/>
  <c r="M2169" i="20" s="1"/>
  <c r="N2169" i="20" a="1"/>
  <c r="N2169" i="20" s="1"/>
  <c r="Q1707" i="20" a="1"/>
  <c r="Q1707" i="20" s="1"/>
  <c r="N1707" i="20" a="1"/>
  <c r="N1707" i="20" s="1"/>
  <c r="Q1659" i="20" a="1"/>
  <c r="Q1659" i="20" s="1"/>
  <c r="M1659" i="20" a="1"/>
  <c r="M1659" i="20" s="1"/>
  <c r="O1659" i="20" a="1"/>
  <c r="O1659" i="20" s="1"/>
  <c r="S1659" i="20" s="1"/>
  <c r="N1643" i="20" a="1"/>
  <c r="N1643" i="20" s="1"/>
  <c r="M1643" i="20" a="1"/>
  <c r="M1643" i="20" s="1"/>
  <c r="N1627" i="20" a="1"/>
  <c r="N1627" i="20" s="1"/>
  <c r="M1627" i="20" a="1"/>
  <c r="M1627" i="20" s="1"/>
  <c r="O1563" i="20" a="1"/>
  <c r="O1563" i="20" s="1"/>
  <c r="N1563" i="20" a="1"/>
  <c r="N1563" i="20" s="1"/>
  <c r="M1563" i="20" a="1"/>
  <c r="M1563" i="20" s="1"/>
  <c r="O1547" i="20" a="1"/>
  <c r="O1547" i="20" s="1"/>
  <c r="Q1547" i="20" a="1"/>
  <c r="Q1547" i="20" s="1"/>
  <c r="N1547" i="20" a="1"/>
  <c r="N1547" i="20" s="1"/>
  <c r="N1500" i="20" a="1"/>
  <c r="N1500" i="20" s="1"/>
  <c r="M1500" i="20" a="1"/>
  <c r="M1500" i="20" s="1"/>
  <c r="N1246" i="20" a="1"/>
  <c r="N1246" i="20" s="1"/>
  <c r="M1246" i="20" a="1"/>
  <c r="M1246" i="20" s="1"/>
  <c r="O1231" i="20" a="1"/>
  <c r="O1231" i="20" s="1"/>
  <c r="N1231" i="20" a="1"/>
  <c r="N1231" i="20" s="1"/>
  <c r="M1231" i="20" a="1"/>
  <c r="M1231" i="20" s="1"/>
  <c r="O1199" i="20" a="1"/>
  <c r="O1199" i="20" s="1"/>
  <c r="Q1199" i="20" a="1"/>
  <c r="Q1199" i="20" s="1"/>
  <c r="N1199" i="20" a="1"/>
  <c r="N1199" i="20" s="1"/>
  <c r="M1184" i="20" a="1"/>
  <c r="M1184" i="20" s="1"/>
  <c r="N1184" i="20" a="1"/>
  <c r="N1184" i="20" s="1"/>
  <c r="O1152" i="20" a="1"/>
  <c r="O1152" i="20" s="1"/>
  <c r="Q1152" i="20" a="1"/>
  <c r="Q1152" i="20" s="1"/>
  <c r="N1152" i="20" a="1"/>
  <c r="N1152" i="20" s="1"/>
  <c r="O1120" i="20" a="1"/>
  <c r="O1120" i="20" s="1"/>
  <c r="N1120" i="20" a="1"/>
  <c r="N1120" i="20" s="1"/>
  <c r="M1120" i="20" a="1"/>
  <c r="M1120" i="20" s="1"/>
  <c r="N1104" i="20" a="1"/>
  <c r="N1104" i="20" s="1"/>
  <c r="M1104" i="20" a="1"/>
  <c r="M1104" i="20" s="1"/>
  <c r="O1088" i="20" a="1"/>
  <c r="O1088" i="20" s="1"/>
  <c r="Q1088" i="20" a="1"/>
  <c r="Q1088" i="20" s="1"/>
  <c r="N1088" i="20" a="1"/>
  <c r="N1088" i="20" s="1"/>
  <c r="M1088" i="20" a="1"/>
  <c r="M1088" i="20" s="1"/>
  <c r="Q1072" i="20" a="1"/>
  <c r="Q1072" i="20" s="1"/>
  <c r="U1072" i="20" s="1"/>
  <c r="M1072" i="20" a="1"/>
  <c r="M1072" i="20" s="1"/>
  <c r="N1072" i="20" a="1"/>
  <c r="N1072" i="20" s="1"/>
  <c r="Q1056" i="20" a="1"/>
  <c r="Q1056" i="20" s="1"/>
  <c r="M1056" i="20" a="1"/>
  <c r="M1056" i="20" s="1"/>
  <c r="O1040" i="20" a="1"/>
  <c r="O1040" i="20" s="1"/>
  <c r="N1040" i="20" a="1"/>
  <c r="N1040" i="20" s="1"/>
  <c r="M1024" i="20" a="1"/>
  <c r="M1024" i="20" s="1"/>
  <c r="N1024" i="20" a="1"/>
  <c r="N1024" i="20" s="1"/>
  <c r="N357" i="20" a="1"/>
  <c r="N357" i="20" s="1"/>
  <c r="M357" i="20" a="1"/>
  <c r="M357" i="20" s="1"/>
  <c r="O293" i="20" a="1"/>
  <c r="O293" i="20" s="1"/>
  <c r="S293" i="20" s="1"/>
  <c r="Q293" i="20" a="1"/>
  <c r="Q293" i="20" s="1"/>
  <c r="U293" i="20" s="1"/>
  <c r="O277" i="20" a="1"/>
  <c r="O277" i="20" s="1"/>
  <c r="P277" i="20" s="1"/>
  <c r="T277" i="20" s="1"/>
  <c r="N277" i="20" a="1"/>
  <c r="N277" i="20" s="1"/>
  <c r="O197" i="20" a="1"/>
  <c r="O197" i="20" s="1"/>
  <c r="N197" i="20" a="1"/>
  <c r="N197" i="20" s="1"/>
  <c r="O103" i="20" a="1"/>
  <c r="O103" i="20" s="1"/>
  <c r="Q103" i="20" a="1"/>
  <c r="Q103" i="20" s="1"/>
  <c r="N103" i="20" a="1"/>
  <c r="N103" i="20" s="1"/>
  <c r="M103" i="20" a="1"/>
  <c r="M103" i="20" s="1"/>
  <c r="O87" i="20" a="1"/>
  <c r="O87" i="20" s="1"/>
  <c r="M87" i="20" a="1"/>
  <c r="M87" i="20" s="1"/>
  <c r="Q87" i="20" a="1"/>
  <c r="Q87" i="20" s="1"/>
  <c r="O71" i="20" a="1"/>
  <c r="O71" i="20" s="1"/>
  <c r="N71" i="20" a="1"/>
  <c r="N71" i="20" s="1"/>
  <c r="M71" i="20" a="1"/>
  <c r="M71" i="20" s="1"/>
  <c r="N2296" i="20" a="1"/>
  <c r="N2296" i="20" s="1"/>
  <c r="M2296" i="20" a="1"/>
  <c r="M2296" i="20" s="1"/>
  <c r="N2009" i="20" a="1"/>
  <c r="N2009" i="20" s="1"/>
  <c r="M2009" i="20" a="1"/>
  <c r="M2009" i="20" s="1"/>
  <c r="M1993" i="20" a="1"/>
  <c r="M1993" i="20" s="1"/>
  <c r="N1993" i="20" a="1"/>
  <c r="N1993" i="20" s="1"/>
  <c r="O1945" i="20" a="1"/>
  <c r="O1945" i="20" s="1"/>
  <c r="M1945" i="20" a="1"/>
  <c r="M1945" i="20" s="1"/>
  <c r="N1913" i="20" a="1"/>
  <c r="N1913" i="20" s="1"/>
  <c r="M1913" i="20" a="1"/>
  <c r="M1913" i="20" s="1"/>
  <c r="M1833" i="20" a="1"/>
  <c r="M1833" i="20" s="1"/>
  <c r="Q1833" i="20" a="1"/>
  <c r="Q1833" i="20" s="1"/>
  <c r="M1754" i="20" a="1"/>
  <c r="M1754" i="20" s="1"/>
  <c r="N1754" i="20" a="1"/>
  <c r="N1754" i="20" s="1"/>
  <c r="O1722" i="20" a="1"/>
  <c r="O1722" i="20" s="1"/>
  <c r="N1722" i="20" a="1"/>
  <c r="N1722" i="20" s="1"/>
  <c r="M1722" i="20" a="1"/>
  <c r="M1722" i="20" s="1"/>
  <c r="S1722" i="20" s="1"/>
  <c r="Q1706" i="20" a="1"/>
  <c r="Q1706" i="20" s="1"/>
  <c r="M1706" i="20" a="1"/>
  <c r="M1706" i="20" s="1"/>
  <c r="M1690" i="20" a="1"/>
  <c r="M1690" i="20" s="1"/>
  <c r="N1690" i="20" a="1"/>
  <c r="N1690" i="20" s="1"/>
  <c r="N1674" i="20" a="1"/>
  <c r="N1674" i="20" s="1"/>
  <c r="M1674" i="20" a="1"/>
  <c r="M1674" i="20" s="1"/>
  <c r="O1658" i="20" a="1"/>
  <c r="O1658" i="20" s="1"/>
  <c r="N1658" i="20" a="1"/>
  <c r="N1658" i="20" s="1"/>
  <c r="M1658" i="20" a="1"/>
  <c r="M1658" i="20" s="1"/>
  <c r="O1642" i="20" a="1"/>
  <c r="O1642" i="20" s="1"/>
  <c r="N1642" i="20" a="1"/>
  <c r="N1642" i="20" s="1"/>
  <c r="N1626" i="20" a="1"/>
  <c r="N1626" i="20" s="1"/>
  <c r="M1626" i="20" a="1"/>
  <c r="M1626" i="20" s="1"/>
  <c r="Q1610" i="20" a="1"/>
  <c r="Q1610" i="20" s="1"/>
  <c r="O1610" i="20" a="1"/>
  <c r="O1610" i="20" s="1"/>
  <c r="N1610" i="20" a="1"/>
  <c r="N1610" i="20" s="1"/>
  <c r="N1594" i="20" a="1"/>
  <c r="N1594" i="20" s="1"/>
  <c r="M1594" i="20" a="1"/>
  <c r="M1594" i="20" s="1"/>
  <c r="O1530" i="20" a="1"/>
  <c r="O1530" i="20" s="1"/>
  <c r="N1530" i="20" a="1"/>
  <c r="N1530" i="20" s="1"/>
  <c r="M1530" i="20" a="1"/>
  <c r="M1530" i="20" s="1"/>
  <c r="O1515" i="20" a="1"/>
  <c r="O1515" i="20" s="1"/>
  <c r="Q1515" i="20" a="1"/>
  <c r="Q1515" i="20" s="1"/>
  <c r="N1515" i="20" a="1"/>
  <c r="N1515" i="20" s="1"/>
  <c r="U1515" i="20" s="1"/>
  <c r="M1515" i="20" a="1"/>
  <c r="M1515" i="20" s="1"/>
  <c r="M1499" i="20" a="1"/>
  <c r="M1499" i="20" s="1"/>
  <c r="N1499" i="20" a="1"/>
  <c r="N1499" i="20" s="1"/>
  <c r="Q1435" i="20" a="1"/>
  <c r="Q1435" i="20" s="1"/>
  <c r="M1435" i="20" a="1"/>
  <c r="M1435" i="20" s="1"/>
  <c r="N1419" i="20" a="1"/>
  <c r="N1419" i="20" s="1"/>
  <c r="M1419" i="20" a="1"/>
  <c r="M1419" i="20" s="1"/>
  <c r="M1403" i="20" a="1"/>
  <c r="M1403" i="20" s="1"/>
  <c r="N1403" i="20" a="1"/>
  <c r="N1403" i="20" s="1"/>
  <c r="N1387" i="20" a="1"/>
  <c r="N1387" i="20" s="1"/>
  <c r="Q1387" i="20" a="1"/>
  <c r="Q1387" i="20" s="1"/>
  <c r="O1371" i="20" a="1"/>
  <c r="O1371" i="20" s="1"/>
  <c r="Q1371" i="20" a="1"/>
  <c r="Q1371" i="20" s="1"/>
  <c r="N1371" i="20" a="1"/>
  <c r="N1371" i="20" s="1"/>
  <c r="O1339" i="20" a="1"/>
  <c r="O1339" i="20" s="1"/>
  <c r="M1339" i="20" a="1"/>
  <c r="M1339" i="20" s="1"/>
  <c r="N1323" i="20" a="1"/>
  <c r="N1323" i="20" s="1"/>
  <c r="M1323" i="20" a="1"/>
  <c r="M1323" i="20" s="1"/>
  <c r="N1291" i="20" a="1"/>
  <c r="N1291" i="20" s="1"/>
  <c r="M1291" i="20" a="1"/>
  <c r="M1291" i="20" s="1"/>
  <c r="O1259" i="20" a="1"/>
  <c r="O1259" i="20" s="1"/>
  <c r="Q1259" i="20" a="1"/>
  <c r="Q1259" i="20" s="1"/>
  <c r="M1259" i="20" a="1"/>
  <c r="M1259" i="20" s="1"/>
  <c r="N1259" i="20" a="1"/>
  <c r="N1259" i="20" s="1"/>
  <c r="N1245" i="20" a="1"/>
  <c r="N1245" i="20" s="1"/>
  <c r="M1245" i="20" a="1"/>
  <c r="M1245" i="20" s="1"/>
  <c r="M1230" i="20" a="1"/>
  <c r="M1230" i="20" s="1"/>
  <c r="N1230" i="20" a="1"/>
  <c r="N1230" i="20" s="1"/>
  <c r="N1214" i="20" a="1"/>
  <c r="N1214" i="20" s="1"/>
  <c r="M1214" i="20" a="1"/>
  <c r="M1214" i="20" s="1"/>
  <c r="O1198" i="20" a="1"/>
  <c r="O1198" i="20" s="1"/>
  <c r="N1198" i="20" a="1"/>
  <c r="N1198" i="20" s="1"/>
  <c r="M1198" i="20" a="1"/>
  <c r="M1198" i="20" s="1"/>
  <c r="Q1198" i="20" a="1"/>
  <c r="Q1198" i="20" s="1"/>
  <c r="N1167" i="20" a="1"/>
  <c r="N1167" i="20" s="1"/>
  <c r="O1167" i="20" a="1"/>
  <c r="O1167" i="20" s="1"/>
  <c r="O1135" i="20" a="1"/>
  <c r="O1135" i="20" s="1"/>
  <c r="N1135" i="20" a="1"/>
  <c r="N1135" i="20" s="1"/>
  <c r="M1135" i="20" a="1"/>
  <c r="M1135" i="20" s="1"/>
  <c r="Q1135" i="20" a="1"/>
  <c r="Q1135" i="20" s="1"/>
  <c r="U1135" i="20" s="1"/>
  <c r="N1103" i="20" a="1"/>
  <c r="N1103" i="20" s="1"/>
  <c r="M1103" i="20" a="1"/>
  <c r="M1103" i="20" s="1"/>
  <c r="N1087" i="20" a="1"/>
  <c r="N1087" i="20" s="1"/>
  <c r="M1087" i="20" a="1"/>
  <c r="M1087" i="20" s="1"/>
  <c r="O944" i="20" a="1"/>
  <c r="O944" i="20" s="1"/>
  <c r="N944" i="20" a="1"/>
  <c r="N944" i="20" s="1"/>
  <c r="M944" i="20" a="1"/>
  <c r="M944" i="20" s="1"/>
  <c r="O849" i="20" a="1"/>
  <c r="O849" i="20" s="1"/>
  <c r="N849" i="20" a="1"/>
  <c r="N849" i="20" s="1"/>
  <c r="Q849" i="20" a="1"/>
  <c r="Q849" i="20" s="1"/>
  <c r="M849" i="20" a="1"/>
  <c r="M849" i="20" s="1"/>
  <c r="O817" i="20" a="1"/>
  <c r="O817" i="20" s="1"/>
  <c r="Q817" i="20" a="1"/>
  <c r="Q817" i="20" s="1"/>
  <c r="N817" i="20" a="1"/>
  <c r="N817" i="20" s="1"/>
  <c r="O769" i="20" a="1"/>
  <c r="O769" i="20" s="1"/>
  <c r="N769" i="20" a="1"/>
  <c r="N769" i="20" s="1"/>
  <c r="Q769" i="20" a="1"/>
  <c r="Q769" i="20" s="1"/>
  <c r="O737" i="20" a="1"/>
  <c r="O737" i="20" s="1"/>
  <c r="Q737" i="20" a="1"/>
  <c r="Q737" i="20" s="1"/>
  <c r="M737" i="20" a="1"/>
  <c r="M737" i="20" s="1"/>
  <c r="N721" i="20" a="1"/>
  <c r="N721" i="20" s="1"/>
  <c r="M721" i="20" a="1"/>
  <c r="M721" i="20" s="1"/>
  <c r="O689" i="20" a="1"/>
  <c r="O689" i="20" s="1"/>
  <c r="Q689" i="20" a="1"/>
  <c r="Q689" i="20" s="1"/>
  <c r="N689" i="20" a="1"/>
  <c r="N689" i="20" s="1"/>
  <c r="M689" i="20" a="1"/>
  <c r="M689" i="20" s="1"/>
  <c r="O657" i="20" a="1"/>
  <c r="O657" i="20" s="1"/>
  <c r="Q657" i="20" a="1"/>
  <c r="Q657" i="20" s="1"/>
  <c r="O610" i="20" a="1"/>
  <c r="O610" i="20" s="1"/>
  <c r="N610" i="20" a="1"/>
  <c r="N610" i="20" s="1"/>
  <c r="O595" i="20" a="1"/>
  <c r="O595" i="20" s="1"/>
  <c r="Q595" i="20" a="1"/>
  <c r="Q595" i="20" s="1"/>
  <c r="N595" i="20" a="1"/>
  <c r="N595" i="20" s="1"/>
  <c r="M595" i="20" a="1"/>
  <c r="M595" i="20" s="1"/>
  <c r="S595" i="20" s="1"/>
  <c r="O563" i="20" a="1"/>
  <c r="O563" i="20" s="1"/>
  <c r="Q563" i="20" a="1"/>
  <c r="Q563" i="20" s="1"/>
  <c r="M563" i="20" a="1"/>
  <c r="M563" i="20" s="1"/>
  <c r="O548" i="20" a="1"/>
  <c r="O548" i="20" s="1"/>
  <c r="M548" i="20" a="1"/>
  <c r="M548" i="20" s="1"/>
  <c r="Q548" i="20" a="1"/>
  <c r="Q548" i="20" s="1"/>
  <c r="N516" i="20" a="1"/>
  <c r="N516" i="20" s="1"/>
  <c r="M516" i="20" a="1"/>
  <c r="M516" i="20" s="1"/>
  <c r="O500" i="20" a="1"/>
  <c r="O500" i="20" s="1"/>
  <c r="Q500" i="20" a="1"/>
  <c r="Q500" i="20" s="1"/>
  <c r="M500" i="20" a="1"/>
  <c r="M500" i="20" s="1"/>
  <c r="O484" i="20" a="1"/>
  <c r="O484" i="20" s="1"/>
  <c r="Q484" i="20" a="1"/>
  <c r="Q484" i="20" s="1"/>
  <c r="N484" i="20" a="1"/>
  <c r="N484" i="20" s="1"/>
  <c r="M484" i="20" a="1"/>
  <c r="M484" i="20" s="1"/>
  <c r="N324" i="20" a="1"/>
  <c r="N324" i="20" s="1"/>
  <c r="M324" i="20" a="1"/>
  <c r="M324" i="20" s="1"/>
  <c r="O308" i="20" a="1"/>
  <c r="O308" i="20" s="1"/>
  <c r="N308" i="20" a="1"/>
  <c r="N308" i="20" s="1"/>
  <c r="N118" i="20" a="1"/>
  <c r="N118" i="20" s="1"/>
  <c r="M118" i="20" a="1"/>
  <c r="M118" i="20" s="1"/>
  <c r="O102" i="20" a="1"/>
  <c r="O102" i="20" s="1"/>
  <c r="P102" i="20" s="1"/>
  <c r="T102" i="20" s="1"/>
  <c r="N102" i="20" a="1"/>
  <c r="N102" i="20" s="1"/>
  <c r="O70" i="20" a="1"/>
  <c r="O70" i="20" s="1"/>
  <c r="Q70" i="20" a="1"/>
  <c r="Q70" i="20" s="1"/>
  <c r="Q54" i="20" a="1"/>
  <c r="Q54" i="20" s="1"/>
  <c r="N54" i="20" a="1"/>
  <c r="N54" i="20" s="1"/>
  <c r="Q374" i="20" a="1"/>
  <c r="Q374" i="20" s="1"/>
  <c r="N1021" i="20" a="1"/>
  <c r="N1021" i="20" s="1"/>
  <c r="M1021" i="20" a="1"/>
  <c r="M1021" i="20" s="1"/>
  <c r="Q910" i="20" a="1"/>
  <c r="Q910" i="20" s="1"/>
  <c r="M910" i="20" a="1"/>
  <c r="M910" i="20" s="1"/>
  <c r="N894" i="20" a="1"/>
  <c r="N894" i="20" s="1"/>
  <c r="M894" i="20" a="1"/>
  <c r="M894" i="20" s="1"/>
  <c r="N847" i="20" a="1"/>
  <c r="N847" i="20" s="1"/>
  <c r="M847" i="20" a="1"/>
  <c r="M847" i="20" s="1"/>
  <c r="M831" i="20" a="1"/>
  <c r="M831" i="20" s="1"/>
  <c r="N831" i="20" a="1"/>
  <c r="N831" i="20" s="1"/>
  <c r="O577" i="20" a="1"/>
  <c r="O577" i="20" s="1"/>
  <c r="N577" i="20" a="1"/>
  <c r="N577" i="20" s="1"/>
  <c r="M577" i="20" a="1"/>
  <c r="M577" i="20" s="1"/>
  <c r="O546" i="20" a="1"/>
  <c r="O546" i="20" s="1"/>
  <c r="S546" i="20" s="1"/>
  <c r="Q546" i="20" a="1"/>
  <c r="Q546" i="20" s="1"/>
  <c r="O530" i="20" a="1"/>
  <c r="O530" i="20" s="1"/>
  <c r="S530" i="20" s="1"/>
  <c r="Q530" i="20" a="1"/>
  <c r="Q530" i="20" s="1"/>
  <c r="O514" i="20" a="1"/>
  <c r="O514" i="20" s="1"/>
  <c r="Q514" i="20" a="1"/>
  <c r="Q514" i="20" s="1"/>
  <c r="O482" i="20" a="1"/>
  <c r="O482" i="20" s="1"/>
  <c r="M482" i="20" a="1"/>
  <c r="M482" i="20" s="1"/>
  <c r="N482" i="20" a="1"/>
  <c r="N482" i="20" s="1"/>
  <c r="U482" i="20" s="1"/>
  <c r="O466" i="20" a="1"/>
  <c r="O466" i="20" s="1"/>
  <c r="N466" i="20" a="1"/>
  <c r="N466" i="20" s="1"/>
  <c r="M466" i="20" a="1"/>
  <c r="M466" i="20" s="1"/>
  <c r="O402" i="20" a="1"/>
  <c r="O402" i="20" s="1"/>
  <c r="P402" i="20" s="1"/>
  <c r="T402" i="20" s="1"/>
  <c r="M402" i="20" a="1"/>
  <c r="M402" i="20" s="1"/>
  <c r="O386" i="20" a="1"/>
  <c r="O386" i="20" s="1"/>
  <c r="N386" i="20" a="1"/>
  <c r="N386" i="20" s="1"/>
  <c r="M386" i="20" a="1"/>
  <c r="M386" i="20" s="1"/>
  <c r="O338" i="20" a="1"/>
  <c r="O338" i="20" s="1"/>
  <c r="Q338" i="20" a="1"/>
  <c r="Q338" i="20" s="1"/>
  <c r="O290" i="20" a="1"/>
  <c r="O290" i="20" s="1"/>
  <c r="Q290" i="20" a="1"/>
  <c r="Q290" i="20" s="1"/>
  <c r="M290" i="20" a="1"/>
  <c r="M290" i="20" s="1"/>
  <c r="S290" i="20" s="1"/>
  <c r="O274" i="20" a="1"/>
  <c r="O274" i="20" s="1"/>
  <c r="M274" i="20" a="1"/>
  <c r="M274" i="20" s="1"/>
  <c r="O258" i="20" a="1"/>
  <c r="O258" i="20" s="1"/>
  <c r="N258" i="20" a="1"/>
  <c r="N258" i="20" s="1"/>
  <c r="M258" i="20" a="1"/>
  <c r="M258" i="20" s="1"/>
  <c r="Q163" i="20" a="1"/>
  <c r="Q163" i="20" s="1"/>
  <c r="N163" i="20" a="1"/>
  <c r="N163" i="20" s="1"/>
  <c r="O147" i="20" a="1"/>
  <c r="O147" i="20" s="1"/>
  <c r="N147" i="20" a="1"/>
  <c r="N147" i="20" s="1"/>
  <c r="M147" i="20" a="1"/>
  <c r="M147" i="20" s="1"/>
  <c r="O84" i="20" a="1"/>
  <c r="O84" i="20" s="1"/>
  <c r="Q84" i="20" a="1"/>
  <c r="Q84" i="20" s="1"/>
  <c r="O68" i="20" a="1"/>
  <c r="O68" i="20" s="1"/>
  <c r="M68" i="20" a="1"/>
  <c r="M68" i="20" s="1"/>
  <c r="O52" i="20" a="1"/>
  <c r="O52" i="20" s="1"/>
  <c r="M52" i="20" a="1"/>
  <c r="M52" i="20" s="1"/>
  <c r="O21" i="20" a="1"/>
  <c r="O21" i="20" s="1"/>
  <c r="M21" i="20" a="1"/>
  <c r="M21" i="20" s="1"/>
  <c r="Q21" i="20" a="1"/>
  <c r="Q21" i="20" s="1"/>
  <c r="R21" i="20" s="1"/>
  <c r="V21" i="20" s="1"/>
  <c r="N1832" i="20" a="1"/>
  <c r="N1832" i="20" s="1"/>
  <c r="M1832" i="20" a="1"/>
  <c r="M1832" i="20" s="1"/>
  <c r="O1689" i="20" a="1"/>
  <c r="O1689" i="20" s="1"/>
  <c r="Q1689" i="20" a="1"/>
  <c r="Q1689" i="20" s="1"/>
  <c r="U1689" i="20" s="1"/>
  <c r="N1577" i="20" a="1"/>
  <c r="N1577" i="20" s="1"/>
  <c r="Q1577" i="20" a="1"/>
  <c r="Q1577" i="20" s="1"/>
  <c r="O1482" i="20" a="1"/>
  <c r="O1482" i="20" s="1"/>
  <c r="M1482" i="20" a="1"/>
  <c r="M1482" i="20" s="1"/>
  <c r="N1482" i="20" a="1"/>
  <c r="N1482" i="20" s="1"/>
  <c r="N1322" i="20" a="1"/>
  <c r="N1322" i="20" s="1"/>
  <c r="M1322" i="20" a="1"/>
  <c r="M1322" i="20" s="1"/>
  <c r="O323" i="20" a="1"/>
  <c r="O323" i="20" s="1"/>
  <c r="Q323" i="20" a="1"/>
  <c r="Q323" i="20" s="1"/>
  <c r="N323" i="20" a="1"/>
  <c r="N323" i="20" s="1"/>
  <c r="R323" i="20" s="1"/>
  <c r="V323" i="20" s="1"/>
  <c r="M323" i="20" a="1"/>
  <c r="M323" i="20" s="1"/>
  <c r="O69" i="20" a="1"/>
  <c r="O69" i="20" s="1"/>
  <c r="P69" i="20" s="1"/>
  <c r="T69" i="20" s="1"/>
  <c r="M69" i="20" a="1"/>
  <c r="M69" i="20" s="1"/>
  <c r="N737" i="20" a="1"/>
  <c r="N737" i="20" s="1"/>
  <c r="N1339" i="20" a="1"/>
  <c r="N1339" i="20" s="1"/>
  <c r="M2248" i="20" a="1"/>
  <c r="M2248" i="20" s="1"/>
  <c r="M2086" i="20" a="1"/>
  <c r="M2086" i="20" s="1"/>
  <c r="N2086" i="20" a="1"/>
  <c r="N2086" i="20" s="1"/>
  <c r="M1037" i="20" a="1"/>
  <c r="M1037" i="20" s="1"/>
  <c r="N1037" i="20" a="1"/>
  <c r="N1037" i="20" s="1"/>
  <c r="N659" i="20" a="1"/>
  <c r="N659" i="20" s="1"/>
  <c r="M1292" i="20" a="1"/>
  <c r="M1292" i="20" s="1"/>
  <c r="S1292" i="20" s="1"/>
  <c r="Q390" i="20" a="1"/>
  <c r="Q390" i="20" s="1"/>
  <c r="R390" i="20" s="1"/>
  <c r="V390" i="20" s="1"/>
  <c r="N1719" i="20" a="1"/>
  <c r="N1719" i="20" s="1"/>
  <c r="M1719" i="20" a="1"/>
  <c r="M1719" i="20" s="1"/>
  <c r="O1559" i="20" a="1"/>
  <c r="O1559" i="20" s="1"/>
  <c r="M1559" i="20" a="1"/>
  <c r="M1559" i="20" s="1"/>
  <c r="O1400" i="20" a="1"/>
  <c r="O1400" i="20" s="1"/>
  <c r="P1400" i="20" s="1"/>
  <c r="T1400" i="20" s="1"/>
  <c r="Q1400" i="20" a="1"/>
  <c r="Q1400" i="20" s="1"/>
  <c r="M1400" i="20" a="1"/>
  <c r="M1400" i="20" s="1"/>
  <c r="N1256" i="20" a="1"/>
  <c r="N1256" i="20" s="1"/>
  <c r="M1256" i="20" a="1"/>
  <c r="M1256" i="20" s="1"/>
  <c r="O957" i="20" a="1"/>
  <c r="O957" i="20" s="1"/>
  <c r="N957" i="20" a="1"/>
  <c r="N957" i="20" s="1"/>
  <c r="O545" i="20" a="1"/>
  <c r="O545" i="20" s="1"/>
  <c r="N545" i="20" a="1"/>
  <c r="N545" i="20" s="1"/>
  <c r="M545" i="20" a="1"/>
  <c r="M545" i="20" s="1"/>
  <c r="O529" i="20" a="1"/>
  <c r="O529" i="20" s="1"/>
  <c r="Q529" i="20" a="1"/>
  <c r="Q529" i="20" s="1"/>
  <c r="N529" i="20" a="1"/>
  <c r="N529" i="20" s="1"/>
  <c r="O497" i="20" a="1"/>
  <c r="O497" i="20" s="1"/>
  <c r="S497" i="20" s="1"/>
  <c r="N497" i="20" a="1"/>
  <c r="N497" i="20" s="1"/>
  <c r="Q433" i="20" a="1"/>
  <c r="Q433" i="20" s="1"/>
  <c r="R433" i="20" s="1"/>
  <c r="V433" i="20" s="1"/>
  <c r="M433" i="20" a="1"/>
  <c r="M433" i="20" s="1"/>
  <c r="O385" i="20" a="1"/>
  <c r="O385" i="20" s="1"/>
  <c r="M385" i="20" a="1"/>
  <c r="M385" i="20" s="1"/>
  <c r="O193" i="20" a="1"/>
  <c r="O193" i="20" s="1"/>
  <c r="Q193" i="20" a="1"/>
  <c r="Q193" i="20" s="1"/>
  <c r="N178" i="20" a="1"/>
  <c r="N178" i="20" s="1"/>
  <c r="M178" i="20" a="1"/>
  <c r="M178" i="20" s="1"/>
  <c r="O162" i="20" a="1"/>
  <c r="O162" i="20" s="1"/>
  <c r="S162" i="20" s="1"/>
  <c r="Q162" i="20" a="1"/>
  <c r="Q162" i="20" s="1"/>
  <c r="N162" i="20" a="1"/>
  <c r="N162" i="20" s="1"/>
  <c r="O115" i="20" a="1"/>
  <c r="O115" i="20" s="1"/>
  <c r="N115" i="20" a="1"/>
  <c r="N115" i="20" s="1"/>
  <c r="M115" i="20" a="1"/>
  <c r="M115" i="20" s="1"/>
  <c r="M99" i="20" a="1"/>
  <c r="M99" i="20" s="1"/>
  <c r="N99" i="20" a="1"/>
  <c r="N99" i="20" s="1"/>
  <c r="O83" i="20" a="1"/>
  <c r="O83" i="20" s="1"/>
  <c r="Q83" i="20" a="1"/>
  <c r="Q83" i="20" s="1"/>
  <c r="O51" i="20" a="1"/>
  <c r="O51" i="20" s="1"/>
  <c r="Q51" i="20" a="1"/>
  <c r="Q51" i="20" s="1"/>
  <c r="O36" i="20" a="1"/>
  <c r="O36" i="20" s="1"/>
  <c r="N36" i="20" a="1"/>
  <c r="N36" i="20" s="1"/>
  <c r="U36" i="20" s="1"/>
  <c r="M36" i="20" a="1"/>
  <c r="M36" i="20" s="1"/>
  <c r="Q36" i="20" a="1"/>
  <c r="Q36" i="20" s="1"/>
  <c r="M2295" i="20" a="1"/>
  <c r="M2295" i="20" s="1"/>
  <c r="N2295" i="20" a="1"/>
  <c r="N2295" i="20" s="1"/>
  <c r="N1896" i="20" a="1"/>
  <c r="N1896" i="20" s="1"/>
  <c r="M1896" i="20" a="1"/>
  <c r="M1896" i="20" s="1"/>
  <c r="Q1769" i="20" a="1"/>
  <c r="Q1769" i="20" s="1"/>
  <c r="N1769" i="20" a="1"/>
  <c r="N1769" i="20" s="1"/>
  <c r="N990" i="20" a="1"/>
  <c r="N990" i="20" s="1"/>
  <c r="M990" i="20" a="1"/>
  <c r="M990" i="20" s="1"/>
  <c r="O515" i="20" a="1"/>
  <c r="O515" i="20" s="1"/>
  <c r="Q515" i="20" a="1"/>
  <c r="Q515" i="20" s="1"/>
  <c r="N371" i="20" a="1"/>
  <c r="N371" i="20" s="1"/>
  <c r="M371" i="20" a="1"/>
  <c r="M371" i="20" s="1"/>
  <c r="O53" i="20" a="1"/>
  <c r="O53" i="20" s="1"/>
  <c r="P53" i="20" s="1"/>
  <c r="T53" i="20" s="1"/>
  <c r="Q53" i="20" a="1"/>
  <c r="Q53" i="20" s="1"/>
  <c r="N53" i="20" a="1"/>
  <c r="N53" i="20" s="1"/>
  <c r="M53" i="20" a="1"/>
  <c r="M53" i="20" s="1"/>
  <c r="N1799" i="20" a="1"/>
  <c r="N1799" i="20" s="1"/>
  <c r="M1799" i="20" a="1"/>
  <c r="M1799" i="20" s="1"/>
  <c r="O1305" i="20" a="1"/>
  <c r="O1305" i="20" s="1"/>
  <c r="Q1305" i="20" a="1"/>
  <c r="Q1305" i="20" s="1"/>
  <c r="N1305" i="20" a="1"/>
  <c r="N1305" i="20" s="1"/>
  <c r="M1305" i="20" a="1"/>
  <c r="M1305" i="20" s="1"/>
  <c r="N1215" i="20" a="1"/>
  <c r="N1215" i="20" s="1"/>
  <c r="O1543" i="20" a="1"/>
  <c r="O1543" i="20" s="1"/>
  <c r="Q1543" i="20" a="1"/>
  <c r="Q1543" i="20" s="1"/>
  <c r="M1543" i="20" a="1"/>
  <c r="M1543" i="20" s="1"/>
  <c r="O1384" i="20" a="1"/>
  <c r="O1384" i="20" s="1"/>
  <c r="N1384" i="20" a="1"/>
  <c r="N1384" i="20" s="1"/>
  <c r="N1272" i="20" a="1"/>
  <c r="N1272" i="20" s="1"/>
  <c r="M1272" i="20" a="1"/>
  <c r="M1272" i="20" s="1"/>
  <c r="O830" i="20" a="1"/>
  <c r="O830" i="20" s="1"/>
  <c r="P830" i="20" s="1"/>
  <c r="T830" i="20" s="1"/>
  <c r="N830" i="20" a="1"/>
  <c r="N830" i="20" s="1"/>
  <c r="M513" i="20" a="1"/>
  <c r="M513" i="20" s="1"/>
  <c r="O2036" i="20" a="1"/>
  <c r="O2036" i="20" s="1"/>
  <c r="N2036" i="20" a="1"/>
  <c r="N2036" i="20" s="1"/>
  <c r="M2036" i="20" a="1"/>
  <c r="M2036" i="20" s="1"/>
  <c r="N1893" i="20" a="1"/>
  <c r="N1893" i="20" s="1"/>
  <c r="M1893" i="20" a="1"/>
  <c r="M1893" i="20" s="1"/>
  <c r="Q1606" i="20" a="1"/>
  <c r="Q1606" i="20" s="1"/>
  <c r="M1606" i="20" a="1"/>
  <c r="M1606" i="20" s="1"/>
  <c r="N1335" i="20" a="1"/>
  <c r="N1335" i="20" s="1"/>
  <c r="M1335" i="20" a="1"/>
  <c r="M1335" i="20" s="1"/>
  <c r="N1194" i="20" a="1"/>
  <c r="N1194" i="20" s="1"/>
  <c r="Q1194" i="20" a="1"/>
  <c r="Q1194" i="20" s="1"/>
  <c r="N1019" i="20" a="1"/>
  <c r="N1019" i="20" s="1"/>
  <c r="M1019" i="20" a="1"/>
  <c r="M1019" i="20" s="1"/>
  <c r="O845" i="20" a="1"/>
  <c r="O845" i="20" s="1"/>
  <c r="S845" i="20" s="1"/>
  <c r="Q845" i="20" a="1"/>
  <c r="Q845" i="20" s="1"/>
  <c r="O161" i="20" a="1"/>
  <c r="O161" i="20" s="1"/>
  <c r="M161" i="20" a="1"/>
  <c r="M161" i="20" s="1"/>
  <c r="Q161" i="20" a="1"/>
  <c r="Q161" i="20" s="1"/>
  <c r="O50" i="20" a="1"/>
  <c r="O50" i="20" s="1"/>
  <c r="M50" i="20" a="1"/>
  <c r="M50" i="20" s="1"/>
  <c r="Q2038" i="20" a="1"/>
  <c r="Q2038" i="20" s="1"/>
  <c r="N2038" i="20" a="1"/>
  <c r="N2038" i="20" s="1"/>
  <c r="U2038" i="20" s="1"/>
  <c r="N1927" i="20" a="1"/>
  <c r="N1927" i="20" s="1"/>
  <c r="M1927" i="20" a="1"/>
  <c r="M1927" i="20" s="1"/>
  <c r="N1289" i="20" a="1"/>
  <c r="N1289" i="20" s="1"/>
  <c r="Q1289" i="20" a="1"/>
  <c r="Q1289" i="20" s="1"/>
  <c r="U1289" i="20" s="1"/>
  <c r="M1512" i="20" a="1"/>
  <c r="M1512" i="20" s="1"/>
  <c r="N1512" i="20" a="1"/>
  <c r="N1512" i="20" s="1"/>
  <c r="M1352" i="20" a="1"/>
  <c r="M1352" i="20" s="1"/>
  <c r="N1352" i="20" a="1"/>
  <c r="N1352" i="20" s="1"/>
  <c r="O1180" i="20" a="1"/>
  <c r="O1180" i="20" s="1"/>
  <c r="N1180" i="20" a="1"/>
  <c r="N1180" i="20" s="1"/>
  <c r="M1180" i="20" a="1"/>
  <c r="M1180" i="20" s="1"/>
  <c r="O654" i="20" a="1"/>
  <c r="O654" i="20" s="1"/>
  <c r="N654" i="20" a="1"/>
  <c r="N654" i="20" s="1"/>
  <c r="R654" i="20" s="1"/>
  <c r="V654" i="20" s="1"/>
  <c r="M654" i="20" a="1"/>
  <c r="M654" i="20" s="1"/>
  <c r="O353" i="20" a="1"/>
  <c r="O353" i="20" s="1"/>
  <c r="Q353" i="20" a="1"/>
  <c r="Q353" i="20" s="1"/>
  <c r="M353" i="20" a="1"/>
  <c r="M353" i="20" s="1"/>
  <c r="N353" i="20" a="1"/>
  <c r="N353" i="20" s="1"/>
  <c r="N24" i="20" a="1"/>
  <c r="N24" i="20" s="1"/>
  <c r="R24" i="20" s="1"/>
  <c r="V24" i="20" s="1"/>
  <c r="Q1180" i="20" a="1"/>
  <c r="Q1180" i="20" s="1"/>
  <c r="N1782" i="20" a="1"/>
  <c r="N1782" i="20" s="1"/>
  <c r="M1782" i="20" a="1"/>
  <c r="M1782" i="20" s="1"/>
  <c r="N971" i="20" a="1"/>
  <c r="N971" i="20" s="1"/>
  <c r="M971" i="20" a="1"/>
  <c r="M971" i="20" s="1"/>
  <c r="O352" i="20" a="1"/>
  <c r="O352" i="20" s="1"/>
  <c r="Q352" i="20" a="1"/>
  <c r="Q352" i="20" s="1"/>
  <c r="O129" i="20" a="1"/>
  <c r="O129" i="20" s="1"/>
  <c r="N129" i="20" a="1"/>
  <c r="N129" i="20" s="1"/>
  <c r="M129" i="20" a="1"/>
  <c r="M129" i="20" s="1"/>
  <c r="S129" i="20" s="1"/>
  <c r="P174" i="20"/>
  <c r="T174" i="20" s="1"/>
  <c r="N40" i="20" a="1"/>
  <c r="N40" i="20" s="1"/>
  <c r="N785" i="20" a="1"/>
  <c r="N785" i="20" s="1"/>
  <c r="N306" i="20" a="1"/>
  <c r="N306" i="20" s="1"/>
  <c r="N51" i="20" a="1"/>
  <c r="N51" i="20" s="1"/>
  <c r="M483" i="20" a="1"/>
  <c r="M483" i="20" s="1"/>
  <c r="N675" i="20" a="1"/>
  <c r="N675" i="20" s="1"/>
  <c r="N68" i="20" a="1"/>
  <c r="N68" i="20" s="1"/>
  <c r="N500" i="20" a="1"/>
  <c r="N500" i="20" s="1"/>
  <c r="M1879" i="20" a="1"/>
  <c r="M1879" i="20" s="1"/>
  <c r="S1879" i="20" s="1"/>
  <c r="N70" i="20" a="1"/>
  <c r="N70" i="20" s="1"/>
  <c r="R70" i="20" s="1"/>
  <c r="V70" i="20" s="1"/>
  <c r="N1479" i="20" a="1"/>
  <c r="N1479" i="20" s="1"/>
  <c r="M1959" i="20" a="1"/>
  <c r="M1959" i="20" s="1"/>
  <c r="N2297" i="20" a="1"/>
  <c r="N2297" i="20" s="1"/>
  <c r="M1434" i="20" a="1"/>
  <c r="M1434" i="20" s="1"/>
  <c r="M1371" i="20" a="1"/>
  <c r="M1371" i="20" s="1"/>
  <c r="N926" i="20" a="1"/>
  <c r="N926" i="20" s="1"/>
  <c r="M352" i="20" a="1"/>
  <c r="M352" i="20" s="1"/>
  <c r="M1864" i="20" a="1"/>
  <c r="M1864" i="20" s="1"/>
  <c r="M1526" i="20" a="1"/>
  <c r="M1526" i="20" s="1"/>
  <c r="N1877" i="20" a="1"/>
  <c r="N1877" i="20" s="1"/>
  <c r="Q69" i="20" a="1"/>
  <c r="Q69" i="20" s="1"/>
  <c r="Q486" i="20" a="1"/>
  <c r="Q486" i="20" s="1"/>
  <c r="O943" i="20" a="1"/>
  <c r="O943" i="20" s="1"/>
  <c r="N943" i="20" a="1"/>
  <c r="N943" i="20" s="1"/>
  <c r="R943" i="20" s="1"/>
  <c r="V943" i="20" s="1"/>
  <c r="M943" i="20" a="1"/>
  <c r="M943" i="20" s="1"/>
  <c r="S943" i="20" s="1"/>
  <c r="O816" i="20" a="1"/>
  <c r="O816" i="20" s="1"/>
  <c r="Q816" i="20" a="1"/>
  <c r="Q816" i="20" s="1"/>
  <c r="U816" i="20" s="1"/>
  <c r="M816" i="20" a="1"/>
  <c r="M816" i="20" s="1"/>
  <c r="Q656" i="20" a="1"/>
  <c r="Q656" i="20" s="1"/>
  <c r="N656" i="20" a="1"/>
  <c r="N656" i="20" s="1"/>
  <c r="O547" i="20" a="1"/>
  <c r="O547" i="20" s="1"/>
  <c r="M547" i="20" a="1"/>
  <c r="M547" i="20" s="1"/>
  <c r="Q547" i="20" a="1"/>
  <c r="Q547" i="20" s="1"/>
  <c r="N547" i="20" a="1"/>
  <c r="N547" i="20" s="1"/>
  <c r="O243" i="20" a="1"/>
  <c r="O243" i="20" s="1"/>
  <c r="S243" i="20" s="1"/>
  <c r="Q243" i="20" a="1"/>
  <c r="Q243" i="20" s="1"/>
  <c r="N85" i="20" a="1"/>
  <c r="N85" i="20" s="1"/>
  <c r="M85" i="20" a="1"/>
  <c r="M85" i="20" s="1"/>
  <c r="M374" i="20" a="1"/>
  <c r="M374" i="20" s="1"/>
  <c r="O2341" i="20" a="1"/>
  <c r="O2341" i="20" s="1"/>
  <c r="Q2341" i="20" a="1"/>
  <c r="Q2341" i="20" s="1"/>
  <c r="O1863" i="20" a="1"/>
  <c r="O1863" i="20" s="1"/>
  <c r="N1863" i="20" a="1"/>
  <c r="N1863" i="20" s="1"/>
  <c r="O1257" i="20" a="1"/>
  <c r="O1257" i="20" s="1"/>
  <c r="N1257" i="20" a="1"/>
  <c r="N1257" i="20" s="1"/>
  <c r="Q1257" i="20" a="1"/>
  <c r="Q1257" i="20" s="1"/>
  <c r="M1257" i="20" a="1"/>
  <c r="M1257" i="20" s="1"/>
  <c r="N8" i="20" a="1"/>
  <c r="N8" i="20" s="1"/>
  <c r="Q2311" i="20" a="1"/>
  <c r="Q2311" i="20" s="1"/>
  <c r="O1195" i="20" a="1"/>
  <c r="O1195" i="20" s="1"/>
  <c r="N1195" i="20" a="1"/>
  <c r="N1195" i="20" s="1"/>
  <c r="O1068" i="20" a="1"/>
  <c r="O1068" i="20" s="1"/>
  <c r="S1068" i="20" s="1"/>
  <c r="N1068" i="20" a="1"/>
  <c r="N1068" i="20" s="1"/>
  <c r="N893" i="20" a="1"/>
  <c r="N893" i="20" s="1"/>
  <c r="M893" i="20" a="1"/>
  <c r="M893" i="20" s="1"/>
  <c r="Q385" i="20" a="1"/>
  <c r="Q385" i="20" s="1"/>
  <c r="O1051" i="20" a="1"/>
  <c r="O1051" i="20" s="1"/>
  <c r="M1051" i="20" a="1"/>
  <c r="M1051" i="20" s="1"/>
  <c r="O717" i="20" a="1"/>
  <c r="O717" i="20" s="1"/>
  <c r="N717" i="20" a="1"/>
  <c r="N717" i="20" s="1"/>
  <c r="M717" i="20" a="1"/>
  <c r="M717" i="20" s="1"/>
  <c r="O575" i="20" a="1"/>
  <c r="O575" i="20" s="1"/>
  <c r="S575" i="20" s="1"/>
  <c r="Q575" i="20" a="1"/>
  <c r="Q575" i="20" s="1"/>
  <c r="N575" i="20" a="1"/>
  <c r="N575" i="20" s="1"/>
  <c r="P1124" i="20"/>
  <c r="T1124" i="20" s="1"/>
  <c r="N145" i="20" a="1"/>
  <c r="N145" i="20" s="1"/>
  <c r="M529" i="20" a="1"/>
  <c r="M529" i="20" s="1"/>
  <c r="S529" i="20" s="1"/>
  <c r="M801" i="20" a="1"/>
  <c r="M801" i="20" s="1"/>
  <c r="M338" i="20" a="1"/>
  <c r="M338" i="20" s="1"/>
  <c r="M67" i="20" a="1"/>
  <c r="M67" i="20" s="1"/>
  <c r="N483" i="20" a="1"/>
  <c r="N483" i="20" s="1"/>
  <c r="M723" i="20" a="1"/>
  <c r="M723" i="20" s="1"/>
  <c r="M84" i="20" a="1"/>
  <c r="M84" i="20" s="1"/>
  <c r="S84" i="20" s="1"/>
  <c r="N532" i="20" a="1"/>
  <c r="N532" i="20" s="1"/>
  <c r="S661" i="20"/>
  <c r="P661" i="20"/>
  <c r="T661" i="20" s="1"/>
  <c r="M86" i="20" a="1"/>
  <c r="M86" i="20" s="1"/>
  <c r="M438" i="20" a="1"/>
  <c r="M438" i="20" s="1"/>
  <c r="M1495" i="20" a="1"/>
  <c r="M1495" i="20" s="1"/>
  <c r="M1336" i="20" a="1"/>
  <c r="M1336" i="20" s="1"/>
  <c r="M2313" i="20" a="1"/>
  <c r="M2313" i="20" s="1"/>
  <c r="M1498" i="20" a="1"/>
  <c r="M1498" i="20" s="1"/>
  <c r="N1451" i="20" a="1"/>
  <c r="N1451" i="20" s="1"/>
  <c r="M1183" i="20" a="1"/>
  <c r="M1183" i="20" s="1"/>
  <c r="M655" i="20" a="1"/>
  <c r="M655" i="20" s="1"/>
  <c r="N352" i="20" a="1"/>
  <c r="N352" i="20" s="1"/>
  <c r="N1008" i="20" a="1"/>
  <c r="N1008" i="20" s="1"/>
  <c r="M1909" i="20" a="1"/>
  <c r="M1909" i="20" s="1"/>
  <c r="Q117" i="20" a="1"/>
  <c r="Q117" i="20" s="1"/>
  <c r="R117" i="20" s="1"/>
  <c r="V117" i="20" s="1"/>
  <c r="Q1482" i="20" a="1"/>
  <c r="Q1482" i="20" s="1"/>
  <c r="Q766" i="20" a="1"/>
  <c r="Q766" i="20" s="1"/>
  <c r="U766" i="20" s="1"/>
  <c r="Q717" i="20" a="1"/>
  <c r="Q717" i="20" s="1"/>
  <c r="U717" i="20" s="1"/>
  <c r="S951" i="20"/>
  <c r="P951" i="20"/>
  <c r="T951" i="20" s="1"/>
  <c r="N1944" i="20" a="1"/>
  <c r="N1944" i="20" s="1"/>
  <c r="M1944" i="20" a="1"/>
  <c r="M1944" i="20" s="1"/>
  <c r="N1561" i="20" a="1"/>
  <c r="N1561" i="20" s="1"/>
  <c r="M1561" i="20" a="1"/>
  <c r="M1561" i="20" s="1"/>
  <c r="M1450" i="20" a="1"/>
  <c r="M1450" i="20" s="1"/>
  <c r="N1450" i="20" a="1"/>
  <c r="N1450" i="20" s="1"/>
  <c r="O752" i="20" a="1"/>
  <c r="O752" i="20" s="1"/>
  <c r="S752" i="20" s="1"/>
  <c r="Q752" i="20" a="1"/>
  <c r="Q752" i="20" s="1"/>
  <c r="N752" i="20" a="1"/>
  <c r="N752" i="20" s="1"/>
  <c r="O259" i="20" a="1"/>
  <c r="O259" i="20" s="1"/>
  <c r="P259" i="20" s="1"/>
  <c r="T259" i="20" s="1"/>
  <c r="Q259" i="20" a="1"/>
  <c r="Q259" i="20" s="1"/>
  <c r="U259" i="20" s="1"/>
  <c r="O22" i="20" a="1"/>
  <c r="O22" i="20" s="1"/>
  <c r="S22" i="20" s="1"/>
  <c r="Q22" i="20" a="1"/>
  <c r="Q22" i="20" s="1"/>
  <c r="N22" i="20" a="1"/>
  <c r="N22" i="20" s="1"/>
  <c r="M38" i="20" a="1"/>
  <c r="M38" i="20" s="1"/>
  <c r="M719" i="20" a="1"/>
  <c r="M719" i="20" s="1"/>
  <c r="N719" i="20" a="1"/>
  <c r="N719" i="20" s="1"/>
  <c r="M610" i="20" a="1"/>
  <c r="M610" i="20" s="1"/>
  <c r="N2053" i="20" a="1"/>
  <c r="N2053" i="20" s="1"/>
  <c r="M2053" i="20" a="1"/>
  <c r="M2053" i="20" s="1"/>
  <c r="O1735" i="20" a="1"/>
  <c r="O1735" i="20" s="1"/>
  <c r="S1735" i="20" s="1"/>
  <c r="N1735" i="20" a="1"/>
  <c r="N1735" i="20" s="1"/>
  <c r="O1575" i="20" a="1"/>
  <c r="O1575" i="20" s="1"/>
  <c r="Q1575" i="20" a="1"/>
  <c r="Q1575" i="20" s="1"/>
  <c r="N1575" i="20" a="1"/>
  <c r="N1575" i="20" s="1"/>
  <c r="M1575" i="20" a="1"/>
  <c r="M1575" i="20" s="1"/>
  <c r="N1448" i="20" a="1"/>
  <c r="N1448" i="20" s="1"/>
  <c r="M1448" i="20" a="1"/>
  <c r="M1448" i="20" s="1"/>
  <c r="M1320" i="20" a="1"/>
  <c r="M1320" i="20" s="1"/>
  <c r="N1320" i="20" a="1"/>
  <c r="N1320" i="20" s="1"/>
  <c r="S1413" i="20"/>
  <c r="P1413" i="20"/>
  <c r="T1413" i="20" s="1"/>
  <c r="U845" i="20"/>
  <c r="M928" i="20" a="1"/>
  <c r="M928" i="20" s="1"/>
  <c r="Q68" i="20" a="1"/>
  <c r="Q68" i="20" s="1"/>
  <c r="Q1957" i="20" a="1"/>
  <c r="Q1957" i="20" s="1"/>
  <c r="M1957" i="20" a="1"/>
  <c r="M1957" i="20" s="1"/>
  <c r="Q1367" i="20" a="1"/>
  <c r="Q1367" i="20" s="1"/>
  <c r="N1367" i="20" a="1"/>
  <c r="N1367" i="20" s="1"/>
  <c r="M1367" i="20" a="1"/>
  <c r="M1367" i="20" s="1"/>
  <c r="N733" i="20" a="1"/>
  <c r="N733" i="20" s="1"/>
  <c r="M733" i="20" a="1"/>
  <c r="M733" i="20" s="1"/>
  <c r="N591" i="20" a="1"/>
  <c r="N591" i="20" s="1"/>
  <c r="M591" i="20" a="1"/>
  <c r="M591" i="20" s="1"/>
  <c r="N416" i="20" a="1"/>
  <c r="N416" i="20" s="1"/>
  <c r="M416" i="20" a="1"/>
  <c r="M416" i="20" s="1"/>
  <c r="P487" i="20"/>
  <c r="T487" i="20" s="1"/>
  <c r="U220" i="20"/>
  <c r="P1250" i="20"/>
  <c r="T1250" i="20" s="1"/>
  <c r="M23" i="20" a="1"/>
  <c r="M23" i="20" s="1"/>
  <c r="N161" i="20" a="1"/>
  <c r="N161" i="20" s="1"/>
  <c r="M561" i="20" a="1"/>
  <c r="M561" i="20" s="1"/>
  <c r="N338" i="20" a="1"/>
  <c r="N338" i="20" s="1"/>
  <c r="R338" i="20" s="1"/>
  <c r="V338" i="20" s="1"/>
  <c r="M499" i="20" a="1"/>
  <c r="M499" i="20" s="1"/>
  <c r="S499" i="20" s="1"/>
  <c r="N84" i="20" a="1"/>
  <c r="N84" i="20" s="1"/>
  <c r="N548" i="20" a="1"/>
  <c r="N548" i="20" s="1"/>
  <c r="N21" i="20" a="1"/>
  <c r="N21" i="20" s="1"/>
  <c r="M470" i="20" a="1"/>
  <c r="M470" i="20" s="1"/>
  <c r="N1543" i="20" a="1"/>
  <c r="N1543" i="20" s="1"/>
  <c r="M1975" i="20" a="1"/>
  <c r="M1975" i="20" s="1"/>
  <c r="N1400" i="20" a="1"/>
  <c r="N1400" i="20" s="1"/>
  <c r="R1400" i="20" s="1"/>
  <c r="V1400" i="20" s="1"/>
  <c r="M1546" i="20" a="1"/>
  <c r="M1546" i="20" s="1"/>
  <c r="S189" i="20"/>
  <c r="P189" i="20"/>
  <c r="T189" i="20" s="1"/>
  <c r="M1053" i="20" a="1"/>
  <c r="M1053" i="20" s="1"/>
  <c r="M735" i="20" a="1"/>
  <c r="M735" i="20" s="1"/>
  <c r="M432" i="20" a="1"/>
  <c r="M432" i="20" s="1"/>
  <c r="N1056" i="20" a="1"/>
  <c r="N1056" i="20" s="1"/>
  <c r="N2133" i="20" a="1"/>
  <c r="N2133" i="20" s="1"/>
  <c r="N2326" i="20" a="1"/>
  <c r="N2326" i="20" s="1"/>
  <c r="M1452" i="20" a="1"/>
  <c r="M1452" i="20" s="1"/>
  <c r="M1925" i="20" a="1"/>
  <c r="M1925" i="20" s="1"/>
  <c r="Q497" i="20" a="1"/>
  <c r="Q497" i="20" s="1"/>
  <c r="Q197" i="20" a="1"/>
  <c r="Q197" i="20" s="1"/>
  <c r="U197" i="20" s="1"/>
  <c r="S1229" i="20"/>
  <c r="P1229" i="20"/>
  <c r="T1229" i="20" s="1"/>
  <c r="N1593" i="20" a="1"/>
  <c r="N1593" i="20" s="1"/>
  <c r="M1593" i="20" a="1"/>
  <c r="M1593" i="20" s="1"/>
  <c r="N1466" i="20" a="1"/>
  <c r="N1466" i="20" s="1"/>
  <c r="M1466" i="20" a="1"/>
  <c r="M1466" i="20" s="1"/>
  <c r="O720" i="20" a="1"/>
  <c r="O720" i="20" s="1"/>
  <c r="N720" i="20" a="1"/>
  <c r="N720" i="20" s="1"/>
  <c r="M720" i="20" a="1"/>
  <c r="M720" i="20" s="1"/>
  <c r="Q720" i="20" a="1"/>
  <c r="Q720" i="20" s="1"/>
  <c r="O562" i="20" a="1"/>
  <c r="O562" i="20" s="1"/>
  <c r="Q562" i="20" a="1"/>
  <c r="Q562" i="20" s="1"/>
  <c r="N562" i="20" a="1"/>
  <c r="N562" i="20" s="1"/>
  <c r="U828" i="20"/>
  <c r="R828" i="20"/>
  <c r="V828" i="20" s="1"/>
  <c r="O1752" i="20" a="1"/>
  <c r="O1752" i="20" s="1"/>
  <c r="S1752" i="20" s="1"/>
  <c r="N1752" i="20" a="1"/>
  <c r="N1752" i="20" s="1"/>
  <c r="N1117" i="20" a="1"/>
  <c r="N1117" i="20" s="1"/>
  <c r="M1117" i="20" a="1"/>
  <c r="M1117" i="20" s="1"/>
  <c r="N751" i="20" a="1"/>
  <c r="N751" i="20" s="1"/>
  <c r="U751" i="20" s="1"/>
  <c r="O751" i="20" a="1"/>
  <c r="O751" i="20" s="1"/>
  <c r="P751" i="20" s="1"/>
  <c r="T751" i="20" s="1"/>
  <c r="M912" i="20" a="1"/>
  <c r="M912" i="20" s="1"/>
  <c r="N1496" i="20" a="1"/>
  <c r="N1496" i="20" s="1"/>
  <c r="M1496" i="20" a="1"/>
  <c r="M1496" i="20" s="1"/>
  <c r="O417" i="20" a="1"/>
  <c r="O417" i="20" s="1"/>
  <c r="M417" i="20" a="1"/>
  <c r="M417" i="20" s="1"/>
  <c r="N2341" i="20" a="1"/>
  <c r="N2341" i="20" s="1"/>
  <c r="O1670" i="20" a="1"/>
  <c r="O1670" i="20" s="1"/>
  <c r="N1670" i="20" a="1"/>
  <c r="N1670" i="20" s="1"/>
  <c r="O1542" i="20" a="1"/>
  <c r="O1542" i="20" s="1"/>
  <c r="N1542" i="20" a="1"/>
  <c r="N1542" i="20" s="1"/>
  <c r="R1542" i="20" s="1"/>
  <c r="V1542" i="20" s="1"/>
  <c r="M1542" i="20" a="1"/>
  <c r="M1542" i="20" s="1"/>
  <c r="O765" i="20" a="1"/>
  <c r="O765" i="20" s="1"/>
  <c r="M765" i="20" a="1"/>
  <c r="M765" i="20" s="1"/>
  <c r="N765" i="20" a="1"/>
  <c r="N765" i="20" s="1"/>
  <c r="Q765" i="20" a="1"/>
  <c r="Q765" i="20" s="1"/>
  <c r="O544" i="20" a="1"/>
  <c r="O544" i="20" s="1"/>
  <c r="Q544" i="20" a="1"/>
  <c r="Q544" i="20" s="1"/>
  <c r="N544" i="20" a="1"/>
  <c r="N544" i="20" s="1"/>
  <c r="M544" i="20" a="1"/>
  <c r="M544" i="20" s="1"/>
  <c r="M193" i="20" a="1"/>
  <c r="M193" i="20" s="1"/>
  <c r="S193" i="20" s="1"/>
  <c r="M609" i="20" a="1"/>
  <c r="M609" i="20" s="1"/>
  <c r="M817" i="20" a="1"/>
  <c r="M817" i="20" s="1"/>
  <c r="S817" i="20" s="1"/>
  <c r="N50" i="20" a="1"/>
  <c r="N50" i="20" s="1"/>
  <c r="M370" i="20" a="1"/>
  <c r="M370" i="20" s="1"/>
  <c r="M930" i="20" a="1"/>
  <c r="M930" i="20" s="1"/>
  <c r="M83" i="20" a="1"/>
  <c r="M83" i="20" s="1"/>
  <c r="N499" i="20" a="1"/>
  <c r="N499" i="20" s="1"/>
  <c r="M100" i="20" a="1"/>
  <c r="M100" i="20" s="1"/>
  <c r="M37" i="20" a="1"/>
  <c r="M37" i="20" s="1"/>
  <c r="M102" i="20" a="1"/>
  <c r="M102" i="20" s="1"/>
  <c r="M486" i="20" a="1"/>
  <c r="M486" i="20" s="1"/>
  <c r="S486" i="20" s="1"/>
  <c r="M1623" i="20" a="1"/>
  <c r="M1623" i="20" s="1"/>
  <c r="M1991" i="20" a="1"/>
  <c r="M1991" i="20" s="1"/>
  <c r="M1464" i="20" a="1"/>
  <c r="M1464" i="20" s="1"/>
  <c r="U809" i="20"/>
  <c r="R809" i="20"/>
  <c r="V809" i="20" s="1"/>
  <c r="N1546" i="20" a="1"/>
  <c r="N1546" i="20" s="1"/>
  <c r="M1467" i="20" a="1"/>
  <c r="M1467" i="20" s="1"/>
  <c r="N1053" i="20" a="1"/>
  <c r="N1053" i="20" s="1"/>
  <c r="M767" i="20" a="1"/>
  <c r="M767" i="20" s="1"/>
  <c r="M1136" i="20" a="1"/>
  <c r="M1136" i="20" s="1"/>
  <c r="R716" i="20"/>
  <c r="V716" i="20" s="1"/>
  <c r="N1847" i="20" a="1"/>
  <c r="N1847" i="20" s="1"/>
  <c r="R1847" i="20" s="1"/>
  <c r="V1847" i="20" s="1"/>
  <c r="Q545" i="20" a="1"/>
  <c r="Q545" i="20" s="1"/>
  <c r="Q213" i="20" a="1"/>
  <c r="Q213" i="20" s="1"/>
  <c r="Q1467" i="20" a="1"/>
  <c r="Q1467" i="20" s="1"/>
  <c r="Q1530" i="20" a="1"/>
  <c r="Q1530" i="20" s="1"/>
  <c r="Q1786" i="20" a="1"/>
  <c r="Q1786" i="20" s="1"/>
  <c r="Q800" i="20" a="1"/>
  <c r="Q800" i="20" s="1"/>
  <c r="N800" i="20" a="1"/>
  <c r="N800" i="20" s="1"/>
  <c r="U1004" i="20"/>
  <c r="O1959" i="20" a="1"/>
  <c r="O1959" i="20" s="1"/>
  <c r="Q1959" i="20" a="1"/>
  <c r="Q1959" i="20" s="1"/>
  <c r="N1768" i="20" a="1"/>
  <c r="N1768" i="20" s="1"/>
  <c r="M1768" i="20" a="1"/>
  <c r="M1768" i="20" s="1"/>
  <c r="U842" i="20"/>
  <c r="M769" i="20" a="1"/>
  <c r="M769" i="20" s="1"/>
  <c r="M1370" i="20" a="1"/>
  <c r="M1370" i="20" s="1"/>
  <c r="M1355" i="20" a="1"/>
  <c r="M1355" i="20" s="1"/>
  <c r="M2328" i="20" a="1"/>
  <c r="M2328" i="20" s="1"/>
  <c r="O1607" i="20" a="1"/>
  <c r="O1607" i="20" s="1"/>
  <c r="Q1607" i="20" a="1"/>
  <c r="Q1607" i="20" s="1"/>
  <c r="U1607" i="20" s="1"/>
  <c r="M1607" i="20" a="1"/>
  <c r="M1607" i="20" s="1"/>
  <c r="N1607" i="20" a="1"/>
  <c r="N1607" i="20" s="1"/>
  <c r="N468" i="20" a="1"/>
  <c r="N468" i="20" s="1"/>
  <c r="N1484" i="20" a="1"/>
  <c r="N1484" i="20" s="1"/>
  <c r="N749" i="20" a="1"/>
  <c r="N749" i="20" s="1"/>
  <c r="M749" i="20" a="1"/>
  <c r="M749" i="20" s="1"/>
  <c r="M496" i="20" a="1"/>
  <c r="M496" i="20" s="1"/>
  <c r="N496" i="20" a="1"/>
  <c r="N496" i="20" s="1"/>
  <c r="O35" i="20" a="1"/>
  <c r="O35" i="20" s="1"/>
  <c r="M35" i="20" a="1"/>
  <c r="M35" i="20" s="1"/>
  <c r="M39" i="20" a="1"/>
  <c r="M39" i="20" s="1"/>
  <c r="N193" i="20" a="1"/>
  <c r="N193" i="20" s="1"/>
  <c r="M625" i="20" a="1"/>
  <c r="M625" i="20" s="1"/>
  <c r="S625" i="20" s="1"/>
  <c r="N865" i="20" a="1"/>
  <c r="N865" i="20" s="1"/>
  <c r="N82" i="20" a="1"/>
  <c r="N82" i="20" s="1"/>
  <c r="N930" i="20" a="1"/>
  <c r="N930" i="20" s="1"/>
  <c r="S1363" i="20"/>
  <c r="P1363" i="20"/>
  <c r="T1363" i="20" s="1"/>
  <c r="N83" i="20" a="1"/>
  <c r="N83" i="20" s="1"/>
  <c r="M515" i="20" a="1"/>
  <c r="M515" i="20" s="1"/>
  <c r="N37" i="20" a="1"/>
  <c r="N37" i="20" s="1"/>
  <c r="M518" i="20" a="1"/>
  <c r="M518" i="20" s="1"/>
  <c r="S825" i="20"/>
  <c r="P825" i="20"/>
  <c r="T825" i="20" s="1"/>
  <c r="M1562" i="20" a="1"/>
  <c r="M1562" i="20" s="1"/>
  <c r="M1547" i="20" a="1"/>
  <c r="M1547" i="20" s="1"/>
  <c r="S1547" i="20" s="1"/>
  <c r="N1119" i="20" a="1"/>
  <c r="N1119" i="20" s="1"/>
  <c r="M1152" i="20" a="1"/>
  <c r="M1152" i="20" s="1"/>
  <c r="P1152" i="20" s="1"/>
  <c r="T1152" i="20" s="1"/>
  <c r="M1670" i="20" a="1"/>
  <c r="M1670" i="20" s="1"/>
  <c r="M1167" i="20" a="1"/>
  <c r="M1167" i="20" s="1"/>
  <c r="P1167" i="20" s="1"/>
  <c r="T1167" i="20" s="1"/>
  <c r="N1879" i="20" a="1"/>
  <c r="N1879" i="20" s="1"/>
  <c r="R1879" i="20" s="1"/>
  <c r="V1879" i="20" s="1"/>
  <c r="Q577" i="20" a="1"/>
  <c r="Q577" i="20" s="1"/>
  <c r="Q50" i="20" a="1"/>
  <c r="Q50" i="20" s="1"/>
  <c r="Q35" i="20" a="1"/>
  <c r="Q35" i="20" s="1"/>
  <c r="Q277" i="20" a="1"/>
  <c r="Q277" i="20" s="1"/>
  <c r="U665" i="20"/>
  <c r="Q1546" i="20" a="1"/>
  <c r="Q1546" i="20" s="1"/>
  <c r="U1546" i="20" s="1"/>
  <c r="Q1151" i="20" a="1"/>
  <c r="Q1151" i="20" s="1"/>
  <c r="Q1609" i="20" a="1"/>
  <c r="Q1609" i="20" s="1"/>
  <c r="U1609" i="20" s="1"/>
  <c r="S842" i="20"/>
  <c r="P842" i="20"/>
  <c r="T842" i="20" s="1"/>
  <c r="Q1514" i="20" a="1"/>
  <c r="Q1514" i="20" s="1"/>
  <c r="M1514" i="20" a="1"/>
  <c r="M1514" i="20" s="1"/>
  <c r="O672" i="20" a="1"/>
  <c r="O672" i="20" s="1"/>
  <c r="N672" i="20" a="1"/>
  <c r="N672" i="20" s="1"/>
  <c r="M672" i="20" a="1"/>
  <c r="M672" i="20" s="1"/>
  <c r="Q672" i="20" a="1"/>
  <c r="Q672" i="20" s="1"/>
  <c r="O531" i="20" a="1"/>
  <c r="O531" i="20" s="1"/>
  <c r="Q531" i="20" a="1"/>
  <c r="Q531" i="20" s="1"/>
  <c r="U531" i="20" s="1"/>
  <c r="N531" i="20" a="1"/>
  <c r="N531" i="20" s="1"/>
  <c r="N993" i="20" a="1"/>
  <c r="N993" i="20" s="1"/>
  <c r="N1815" i="20" a="1"/>
  <c r="N1815" i="20" s="1"/>
  <c r="M1815" i="20" a="1"/>
  <c r="M1815" i="20" s="1"/>
  <c r="M1149" i="20" a="1"/>
  <c r="M1149" i="20" s="1"/>
  <c r="N1149" i="20" a="1"/>
  <c r="N1149" i="20" s="1"/>
  <c r="N1819" i="20" a="1"/>
  <c r="N1819" i="20" s="1"/>
  <c r="R1819" i="20" s="1"/>
  <c r="V1819" i="20" s="1"/>
  <c r="O1687" i="20" a="1"/>
  <c r="O1687" i="20" s="1"/>
  <c r="N1687" i="20" a="1"/>
  <c r="N1687" i="20" s="1"/>
  <c r="M1687" i="20" a="1"/>
  <c r="M1687" i="20" s="1"/>
  <c r="O1004" i="20" a="1"/>
  <c r="O1004" i="20" s="1"/>
  <c r="M1004" i="20" a="1"/>
  <c r="M1004" i="20" s="1"/>
  <c r="N878" i="20" a="1"/>
  <c r="N878" i="20" s="1"/>
  <c r="M878" i="20" a="1"/>
  <c r="M878" i="20" s="1"/>
  <c r="O401" i="20" a="1"/>
  <c r="O401" i="20" s="1"/>
  <c r="N401" i="20" a="1"/>
  <c r="N401" i="20" s="1"/>
  <c r="M401" i="20" a="1"/>
  <c r="M401" i="20" s="1"/>
  <c r="N451" i="20" a="1"/>
  <c r="N451" i="20" s="1"/>
  <c r="M390" i="20" a="1"/>
  <c r="M390" i="20" s="1"/>
  <c r="S390" i="20" s="1"/>
  <c r="Q2260" i="20" a="1"/>
  <c r="Q2260" i="20" s="1"/>
  <c r="U2260" i="20" s="1"/>
  <c r="N2260" i="20" a="1"/>
  <c r="N2260" i="20" s="1"/>
  <c r="M2260" i="20" a="1"/>
  <c r="M2260" i="20" s="1"/>
  <c r="M1574" i="20" a="1"/>
  <c r="M1574" i="20" s="1"/>
  <c r="N1574" i="20" a="1"/>
  <c r="N1574" i="20" s="1"/>
  <c r="O1399" i="20" a="1"/>
  <c r="O1399" i="20" s="1"/>
  <c r="N1399" i="20" a="1"/>
  <c r="N1399" i="20" s="1"/>
  <c r="R1399" i="20" s="1"/>
  <c r="V1399" i="20" s="1"/>
  <c r="M1399" i="20" a="1"/>
  <c r="M1399" i="20" s="1"/>
  <c r="O1099" i="20" a="1"/>
  <c r="O1099" i="20" s="1"/>
  <c r="P1099" i="20" s="1"/>
  <c r="T1099" i="20" s="1"/>
  <c r="Q1099" i="20" a="1"/>
  <c r="Q1099" i="20" s="1"/>
  <c r="N956" i="20" a="1"/>
  <c r="N956" i="20" s="1"/>
  <c r="M956" i="20" a="1"/>
  <c r="M956" i="20" s="1"/>
  <c r="M209" i="20" a="1"/>
  <c r="M209" i="20" s="1"/>
  <c r="M131" i="20" a="1"/>
  <c r="M131" i="20" s="1"/>
  <c r="N515" i="20" a="1"/>
  <c r="N515" i="20" s="1"/>
  <c r="U1491" i="20"/>
  <c r="M116" i="20" a="1"/>
  <c r="M116" i="20" s="1"/>
  <c r="N69" i="20" a="1"/>
  <c r="N69" i="20" s="1"/>
  <c r="N518" i="20" a="1"/>
  <c r="N518" i="20" s="1"/>
  <c r="R518" i="20" s="1"/>
  <c r="V518" i="20" s="1"/>
  <c r="N1435" i="20" a="1"/>
  <c r="N1435" i="20" s="1"/>
  <c r="R1435" i="20" s="1"/>
  <c r="V1435" i="20" s="1"/>
  <c r="M1639" i="20" a="1"/>
  <c r="M1639" i="20" s="1"/>
  <c r="N1273" i="20" a="1"/>
  <c r="N1273" i="20" s="1"/>
  <c r="R1273" i="20" s="1"/>
  <c r="V1273" i="20" s="1"/>
  <c r="N1035" i="20" a="1"/>
  <c r="N1035" i="20" s="1"/>
  <c r="R1035" i="20" s="1"/>
  <c r="V1035" i="20" s="1"/>
  <c r="M1675" i="20" a="1"/>
  <c r="M1675" i="20" s="1"/>
  <c r="M1085" i="20" a="1"/>
  <c r="M1085" i="20" s="1"/>
  <c r="M1199" i="20" a="1"/>
  <c r="M1199" i="20" s="1"/>
  <c r="M783" i="20" a="1"/>
  <c r="M783" i="20" s="1"/>
  <c r="N592" i="20" a="1"/>
  <c r="N592" i="20" s="1"/>
  <c r="R592" i="20" s="1"/>
  <c r="V592" i="20" s="1"/>
  <c r="M1707" i="20" a="1"/>
  <c r="M1707" i="20" s="1"/>
  <c r="N1797" i="20" a="1"/>
  <c r="N1797" i="20" s="1"/>
  <c r="Q625" i="20" a="1"/>
  <c r="Q625" i="20" s="1"/>
  <c r="Q499" i="20" a="1"/>
  <c r="Q499" i="20" s="1"/>
  <c r="Q1642" i="20" a="1"/>
  <c r="Q1642" i="20" s="1"/>
  <c r="R1642" i="20" s="1"/>
  <c r="V1642" i="20" s="1"/>
  <c r="Q1231" i="20" a="1"/>
  <c r="Q1231" i="20" s="1"/>
  <c r="U1231" i="20" s="1"/>
  <c r="O1707" i="20" a="1"/>
  <c r="O1707" i="20" s="1"/>
  <c r="S277" i="20"/>
  <c r="S1195" i="20"/>
  <c r="P1195" i="20"/>
  <c r="T1195" i="20" s="1"/>
  <c r="R269" i="20"/>
  <c r="V269" i="20" s="1"/>
  <c r="U269" i="20"/>
  <c r="O1848" i="20" a="1"/>
  <c r="O1848" i="20" s="1"/>
  <c r="S1848" i="20" s="1"/>
  <c r="Q1848" i="20" a="1"/>
  <c r="Q1848" i="20" s="1"/>
  <c r="N1753" i="20" a="1"/>
  <c r="N1753" i="20" s="1"/>
  <c r="M1753" i="20" a="1"/>
  <c r="M1753" i="20" s="1"/>
  <c r="Q1641" i="20" a="1"/>
  <c r="Q1641" i="20" s="1"/>
  <c r="N1641" i="20" a="1"/>
  <c r="N1641" i="20" s="1"/>
  <c r="O1498" i="20" a="1"/>
  <c r="O1498" i="20" s="1"/>
  <c r="N1498" i="20" a="1"/>
  <c r="N1498" i="20" s="1"/>
  <c r="N1418" i="20" a="1"/>
  <c r="N1418" i="20" s="1"/>
  <c r="M1418" i="20" a="1"/>
  <c r="M1418" i="20" s="1"/>
  <c r="O307" i="20" a="1"/>
  <c r="O307" i="20" s="1"/>
  <c r="S307" i="20" s="1"/>
  <c r="Q307" i="20" a="1"/>
  <c r="Q307" i="20" s="1"/>
  <c r="N307" i="20" a="1"/>
  <c r="N307" i="20" s="1"/>
  <c r="Q944" i="20" a="1"/>
  <c r="Q944" i="20" s="1"/>
  <c r="O1591" i="20" a="1"/>
  <c r="O1591" i="20" s="1"/>
  <c r="N1591" i="20" a="1"/>
  <c r="N1591" i="20" s="1"/>
  <c r="Q1591" i="20" a="1"/>
  <c r="Q1591" i="20" s="1"/>
  <c r="M1591" i="20" a="1"/>
  <c r="M1591" i="20" s="1"/>
  <c r="M1227" i="20" a="1"/>
  <c r="M1227" i="20" s="1"/>
  <c r="N1227" i="20" a="1"/>
  <c r="N1227" i="20" s="1"/>
  <c r="O1100" i="20" a="1"/>
  <c r="O1100" i="20" s="1"/>
  <c r="Q1100" i="20" a="1"/>
  <c r="Q1100" i="20" s="1"/>
  <c r="N1100" i="20" a="1"/>
  <c r="N1100" i="20" s="1"/>
  <c r="M1100" i="20" a="1"/>
  <c r="M1100" i="20" s="1"/>
  <c r="S1100" i="20" s="1"/>
  <c r="O909" i="20" a="1"/>
  <c r="O909" i="20" s="1"/>
  <c r="N909" i="20" a="1"/>
  <c r="N909" i="20" s="1"/>
  <c r="M909" i="20" a="1"/>
  <c r="M909" i="20" s="1"/>
  <c r="Q909" i="20" a="1"/>
  <c r="Q909" i="20" s="1"/>
  <c r="M1847" i="20" a="1"/>
  <c r="M1847" i="20" s="1"/>
  <c r="M70" i="20" a="1"/>
  <c r="M70" i="20" s="1"/>
  <c r="S70" i="20" s="1"/>
  <c r="M1386" i="20" a="1"/>
  <c r="M1386" i="20" s="1"/>
  <c r="N910" i="20" a="1"/>
  <c r="N910" i="20" s="1"/>
  <c r="Q37" i="20" a="1"/>
  <c r="Q37" i="20" s="1"/>
  <c r="O1415" i="20" a="1"/>
  <c r="O1415" i="20" s="1"/>
  <c r="M1415" i="20" a="1"/>
  <c r="M1415" i="20" s="1"/>
  <c r="N1303" i="20" a="1"/>
  <c r="N1303" i="20" s="1"/>
  <c r="O1303" i="20" a="1"/>
  <c r="O1303" i="20" s="1"/>
  <c r="M987" i="20" a="1"/>
  <c r="M987" i="20" s="1"/>
  <c r="Q987" i="20" a="1"/>
  <c r="Q987" i="20" s="1"/>
  <c r="O829" i="20" a="1"/>
  <c r="O829" i="20" s="1"/>
  <c r="P829" i="20" s="1"/>
  <c r="T829" i="20" s="1"/>
  <c r="Q829" i="20" a="1"/>
  <c r="Q829" i="20" s="1"/>
  <c r="U829" i="20" s="1"/>
  <c r="N701" i="20" a="1"/>
  <c r="N701" i="20" s="1"/>
  <c r="M701" i="20" a="1"/>
  <c r="M701" i="20" s="1"/>
  <c r="O528" i="20" a="1"/>
  <c r="O528" i="20" s="1"/>
  <c r="Q528" i="20" a="1"/>
  <c r="Q528" i="20" s="1"/>
  <c r="N528" i="20" a="1"/>
  <c r="N528" i="20" s="1"/>
  <c r="M528" i="20" a="1"/>
  <c r="M528" i="20" s="1"/>
  <c r="O98" i="20" a="1"/>
  <c r="O98" i="20" s="1"/>
  <c r="M98" i="20" a="1"/>
  <c r="M98" i="20" s="1"/>
  <c r="P98" i="20" s="1"/>
  <c r="T98" i="20" s="1"/>
  <c r="Q98" i="20" a="1"/>
  <c r="Q98" i="20" s="1"/>
  <c r="N98" i="20" a="1"/>
  <c r="N98" i="20" s="1"/>
  <c r="N625" i="20" a="1"/>
  <c r="N625" i="20" s="1"/>
  <c r="M962" i="20" a="1"/>
  <c r="M962" i="20" s="1"/>
  <c r="R1491" i="20"/>
  <c r="V1491" i="20" s="1"/>
  <c r="R281" i="20"/>
  <c r="V281" i="20" s="1"/>
  <c r="N87" i="20" a="1"/>
  <c r="N87" i="20" s="1"/>
  <c r="U87" i="20" s="1"/>
  <c r="N209" i="20" a="1"/>
  <c r="N209" i="20" s="1"/>
  <c r="M641" i="20" a="1"/>
  <c r="M641" i="20" s="1"/>
  <c r="N114" i="20" a="1"/>
  <c r="N114" i="20" s="1"/>
  <c r="M498" i="20" a="1"/>
  <c r="M498" i="20" s="1"/>
  <c r="N962" i="20" a="1"/>
  <c r="N962" i="20" s="1"/>
  <c r="M163" i="20" a="1"/>
  <c r="M163" i="20" s="1"/>
  <c r="M531" i="20" a="1"/>
  <c r="M531" i="20" s="1"/>
  <c r="S531" i="20" s="1"/>
  <c r="M132" i="20" a="1"/>
  <c r="M132" i="20" s="1"/>
  <c r="M197" i="20" a="1"/>
  <c r="M197" i="20" s="1"/>
  <c r="S235" i="20"/>
  <c r="P235" i="20"/>
  <c r="T235" i="20" s="1"/>
  <c r="M534" i="20" a="1"/>
  <c r="M534" i="20" s="1"/>
  <c r="M418" i="20" a="1"/>
  <c r="M418" i="20" s="1"/>
  <c r="R1223" i="20"/>
  <c r="V1223" i="20" s="1"/>
  <c r="N1639" i="20" a="1"/>
  <c r="N1639" i="20" s="1"/>
  <c r="N1529" i="20" a="1"/>
  <c r="N1529" i="20" s="1"/>
  <c r="N1578" i="20" a="1"/>
  <c r="N1578" i="20" s="1"/>
  <c r="U1578" i="20" s="1"/>
  <c r="N1051" i="20" a="1"/>
  <c r="N1051" i="20" s="1"/>
  <c r="U1051" i="20" s="1"/>
  <c r="M1165" i="20" a="1"/>
  <c r="M1165" i="20" s="1"/>
  <c r="M608" i="20" a="1"/>
  <c r="M608" i="20" s="1"/>
  <c r="Q386" i="20" a="1"/>
  <c r="Q386" i="20" s="1"/>
  <c r="Q1479" i="20" a="1"/>
  <c r="Q1479" i="20" s="1"/>
  <c r="Q1722" i="20" a="1"/>
  <c r="Q1722" i="20" s="1"/>
  <c r="U342" i="20"/>
  <c r="S699" i="20"/>
  <c r="P699" i="20"/>
  <c r="T699" i="20" s="1"/>
  <c r="M2023" i="20" a="1"/>
  <c r="M2023" i="20" s="1"/>
  <c r="N2023" i="20" a="1"/>
  <c r="N2023" i="20" s="1"/>
  <c r="O736" i="20" a="1"/>
  <c r="O736" i="20" s="1"/>
  <c r="M736" i="20" a="1"/>
  <c r="M736" i="20" s="1"/>
  <c r="Q736" i="20" a="1"/>
  <c r="Q736" i="20" s="1"/>
  <c r="N736" i="20" a="1"/>
  <c r="N736" i="20" s="1"/>
  <c r="N578" i="20" a="1"/>
  <c r="N578" i="20" s="1"/>
  <c r="M578" i="20" a="1"/>
  <c r="M578" i="20" s="1"/>
  <c r="O38" i="20" a="1"/>
  <c r="O38" i="20" s="1"/>
  <c r="Q38" i="20" a="1"/>
  <c r="Q38" i="20" s="1"/>
  <c r="R38" i="20" s="1"/>
  <c r="V38" i="20" s="1"/>
  <c r="N1659" i="20" a="1"/>
  <c r="N1659" i="20" s="1"/>
  <c r="M2070" i="20" a="1"/>
  <c r="M2070" i="20" s="1"/>
  <c r="N2070" i="20" a="1"/>
  <c r="N2070" i="20" s="1"/>
  <c r="Q1005" i="20" a="1"/>
  <c r="Q1005" i="20" s="1"/>
  <c r="M1005" i="20" a="1"/>
  <c r="M1005" i="20" s="1"/>
  <c r="N703" i="20" a="1"/>
  <c r="N703" i="20" s="1"/>
  <c r="M703" i="20" a="1"/>
  <c r="M703" i="20" s="1"/>
  <c r="N374" i="20" a="1"/>
  <c r="N374" i="20" s="1"/>
  <c r="R374" i="20" s="1"/>
  <c r="V374" i="20" s="1"/>
  <c r="M1895" i="20" a="1"/>
  <c r="M1895" i="20" s="1"/>
  <c r="N1211" i="20" a="1"/>
  <c r="N1211" i="20" s="1"/>
  <c r="M1211" i="20" a="1"/>
  <c r="M1211" i="20" s="1"/>
  <c r="M941" i="20" a="1"/>
  <c r="M941" i="20" s="1"/>
  <c r="N941" i="20" a="1"/>
  <c r="N941" i="20" s="1"/>
  <c r="O814" i="20" a="1"/>
  <c r="O814" i="20" s="1"/>
  <c r="Q814" i="20" a="1"/>
  <c r="Q814" i="20" s="1"/>
  <c r="N814" i="20" a="1"/>
  <c r="N814" i="20" s="1"/>
  <c r="M814" i="20" a="1"/>
  <c r="M814" i="20" s="1"/>
  <c r="N638" i="20" a="1"/>
  <c r="N638" i="20" s="1"/>
  <c r="M638" i="20" a="1"/>
  <c r="M638" i="20" s="1"/>
  <c r="Q2339" i="20" a="1"/>
  <c r="Q2339" i="20" s="1"/>
  <c r="M2339" i="20" a="1"/>
  <c r="M2339" i="20" s="1"/>
  <c r="O1861" i="20" a="1"/>
  <c r="O1861" i="20" s="1"/>
  <c r="N1861" i="20" a="1"/>
  <c r="N1861" i="20" s="1"/>
  <c r="M1861" i="20" a="1"/>
  <c r="M1861" i="20" s="1"/>
  <c r="P1861" i="20" s="1"/>
  <c r="T1861" i="20" s="1"/>
  <c r="Q1734" i="20" a="1"/>
  <c r="Q1734" i="20" s="1"/>
  <c r="M1734" i="20" a="1"/>
  <c r="M1734" i="20" s="1"/>
  <c r="O1590" i="20" a="1"/>
  <c r="O1590" i="20" s="1"/>
  <c r="N1590" i="20" a="1"/>
  <c r="N1590" i="20" s="1"/>
  <c r="M1431" i="20" a="1"/>
  <c r="M1431" i="20" s="1"/>
  <c r="Q1431" i="20" a="1"/>
  <c r="Q1431" i="20" s="1"/>
  <c r="M797" i="20" a="1"/>
  <c r="M797" i="20" s="1"/>
  <c r="N797" i="20" a="1"/>
  <c r="N797" i="20" s="1"/>
  <c r="M669" i="20" a="1"/>
  <c r="M669" i="20" s="1"/>
  <c r="N669" i="20" a="1"/>
  <c r="N669" i="20" s="1"/>
  <c r="N512" i="20" a="1"/>
  <c r="N512" i="20" s="1"/>
  <c r="M512" i="20" a="1"/>
  <c r="M512" i="20" s="1"/>
  <c r="O66" i="20" a="1"/>
  <c r="O66" i="20" s="1"/>
  <c r="N66" i="20" a="1"/>
  <c r="N66" i="20" s="1"/>
  <c r="U66" i="20" s="1"/>
  <c r="M66" i="20" a="1"/>
  <c r="M66" i="20" s="1"/>
  <c r="N402" i="20" a="1"/>
  <c r="N402" i="20" s="1"/>
  <c r="P1521" i="20"/>
  <c r="T1521" i="20" s="1"/>
  <c r="R857" i="20"/>
  <c r="V857" i="20" s="1"/>
  <c r="M257" i="20" a="1"/>
  <c r="M257" i="20" s="1"/>
  <c r="M657" i="20" a="1"/>
  <c r="M657" i="20" s="1"/>
  <c r="P657" i="20" s="1"/>
  <c r="T657" i="20" s="1"/>
  <c r="M130" i="20" a="1"/>
  <c r="M130" i="20" s="1"/>
  <c r="M514" i="20" a="1"/>
  <c r="M514" i="20" s="1"/>
  <c r="M179" i="20" a="1"/>
  <c r="M179" i="20" s="1"/>
  <c r="S179" i="20" s="1"/>
  <c r="N563" i="20" a="1"/>
  <c r="N563" i="20" s="1"/>
  <c r="M308" i="20" a="1"/>
  <c r="M308" i="20" s="1"/>
  <c r="M612" i="20" a="1"/>
  <c r="M612" i="20" s="1"/>
  <c r="M213" i="20" a="1"/>
  <c r="M213" i="20" s="1"/>
  <c r="M1655" i="20" a="1"/>
  <c r="M1655" i="20" s="1"/>
  <c r="N1673" i="20" a="1"/>
  <c r="N1673" i="20" s="1"/>
  <c r="M1578" i="20" a="1"/>
  <c r="M1578" i="20" s="1"/>
  <c r="P1578" i="20" s="1"/>
  <c r="T1578" i="20" s="1"/>
  <c r="M1083" i="20" a="1"/>
  <c r="M1083" i="20" s="1"/>
  <c r="N1739" i="20" a="1"/>
  <c r="N1739" i="20" s="1"/>
  <c r="N670" i="20" a="1"/>
  <c r="N670" i="20" s="1"/>
  <c r="M879" i="20" a="1"/>
  <c r="M879" i="20" s="1"/>
  <c r="M1020" i="20" a="1"/>
  <c r="M1020" i="20" s="1"/>
  <c r="N1164" i="20" a="1"/>
  <c r="N1164" i="20" s="1"/>
  <c r="N1848" i="20" a="1"/>
  <c r="N1848" i="20" s="1"/>
  <c r="Q402" i="20" a="1"/>
  <c r="Q402" i="20" s="1"/>
  <c r="O502" i="20" a="1"/>
  <c r="O502" i="20" s="1"/>
  <c r="Q2312" i="20" a="1"/>
  <c r="Q2312" i="20" s="1"/>
  <c r="M2312" i="20" a="1"/>
  <c r="M2312" i="20" s="1"/>
  <c r="N1545" i="20" a="1"/>
  <c r="N1545" i="20" s="1"/>
  <c r="M1545" i="20" a="1"/>
  <c r="M1545" i="20" s="1"/>
  <c r="N768" i="20" a="1"/>
  <c r="N768" i="20" s="1"/>
  <c r="M768" i="20" a="1"/>
  <c r="M768" i="20" s="1"/>
  <c r="O355" i="20" a="1"/>
  <c r="O355" i="20" s="1"/>
  <c r="Q355" i="20" a="1"/>
  <c r="Q355" i="20" s="1"/>
  <c r="M355" i="20" a="1"/>
  <c r="M355" i="20" s="1"/>
  <c r="S355" i="20" s="1"/>
  <c r="N148" i="20" a="1"/>
  <c r="N148" i="20" s="1"/>
  <c r="M148" i="20" a="1"/>
  <c r="M148" i="20" s="1"/>
  <c r="M562" i="20" a="1"/>
  <c r="M562" i="20" s="1"/>
  <c r="N1151" i="20" a="1"/>
  <c r="N1151" i="20" s="1"/>
  <c r="R1151" i="20" s="1"/>
  <c r="V1151" i="20" s="1"/>
  <c r="N1133" i="20" a="1"/>
  <c r="N1133" i="20" s="1"/>
  <c r="M1133" i="20" a="1"/>
  <c r="M1133" i="20" s="1"/>
  <c r="O958" i="20" a="1"/>
  <c r="O958" i="20" s="1"/>
  <c r="N958" i="20" a="1"/>
  <c r="N958" i="20" s="1"/>
  <c r="R958" i="20" s="1"/>
  <c r="V958" i="20" s="1"/>
  <c r="M958" i="20" a="1"/>
  <c r="M958" i="20" s="1"/>
  <c r="O639" i="20" a="1"/>
  <c r="O639" i="20" s="1"/>
  <c r="M639" i="20" a="1"/>
  <c r="M639" i="20" s="1"/>
  <c r="Q639" i="20" a="1"/>
  <c r="Q639" i="20" s="1"/>
  <c r="U639" i="20" s="1"/>
  <c r="M1610" i="20" a="1"/>
  <c r="M1610" i="20" s="1"/>
  <c r="S1610" i="20" s="1"/>
  <c r="N355" i="20" a="1"/>
  <c r="N355" i="20" s="1"/>
  <c r="R355" i="20" s="1"/>
  <c r="V355" i="20" s="1"/>
  <c r="N373" i="20" a="1"/>
  <c r="N373" i="20" s="1"/>
  <c r="N1945" i="20" a="1"/>
  <c r="N1945" i="20" s="1"/>
  <c r="O2165" i="20" a="1"/>
  <c r="O2165" i="20" s="1"/>
  <c r="P2165" i="20" s="1"/>
  <c r="T2165" i="20" s="1"/>
  <c r="Q2165" i="20" a="1"/>
  <c r="Q2165" i="20" s="1"/>
  <c r="N1480" i="20" a="1"/>
  <c r="N1480" i="20" s="1"/>
  <c r="M1480" i="20" a="1"/>
  <c r="M1480" i="20" s="1"/>
  <c r="N1084" i="20" a="1"/>
  <c r="N1084" i="20" s="1"/>
  <c r="M1084" i="20" a="1"/>
  <c r="M1084" i="20" s="1"/>
  <c r="N925" i="20" a="1"/>
  <c r="N925" i="20" s="1"/>
  <c r="M925" i="20" a="1"/>
  <c r="M925" i="20" s="1"/>
  <c r="O750" i="20" a="1"/>
  <c r="O750" i="20" s="1"/>
  <c r="N750" i="20" a="1"/>
  <c r="N750" i="20" s="1"/>
  <c r="U750" i="20" s="1"/>
  <c r="M750" i="20" a="1"/>
  <c r="M750" i="20" s="1"/>
  <c r="Q750" i="20" a="1"/>
  <c r="Q750" i="20" s="1"/>
  <c r="N1292" i="20" a="1"/>
  <c r="N1292" i="20" s="1"/>
  <c r="Q422" i="20" a="1"/>
  <c r="Q422" i="20" s="1"/>
  <c r="Q1511" i="20" a="1"/>
  <c r="Q1511" i="20" s="1"/>
  <c r="N1511" i="20" a="1"/>
  <c r="N1511" i="20" s="1"/>
  <c r="O1511" i="20" a="1"/>
  <c r="O1511" i="20" s="1"/>
  <c r="N1383" i="20" a="1"/>
  <c r="N1383" i="20" s="1"/>
  <c r="M1383" i="20" a="1"/>
  <c r="M1383" i="20" s="1"/>
  <c r="Q560" i="20" a="1"/>
  <c r="Q560" i="20" s="1"/>
  <c r="U560" i="20" s="1"/>
  <c r="M560" i="20" a="1"/>
  <c r="M560" i="20" s="1"/>
  <c r="O400" i="20" a="1"/>
  <c r="O400" i="20" s="1"/>
  <c r="N400" i="20" a="1"/>
  <c r="N400" i="20" s="1"/>
  <c r="U400" i="20" s="1"/>
  <c r="M1943" i="20" a="1"/>
  <c r="M1943" i="20" s="1"/>
  <c r="N657" i="20" a="1"/>
  <c r="N657" i="20" s="1"/>
  <c r="N514" i="20" a="1"/>
  <c r="N514" i="20" s="1"/>
  <c r="N179" i="20" a="1"/>
  <c r="N179" i="20" s="1"/>
  <c r="M356" i="20" a="1"/>
  <c r="M356" i="20" s="1"/>
  <c r="N213" i="20" a="1"/>
  <c r="N213" i="20" s="1"/>
  <c r="R213" i="20" s="1"/>
  <c r="V213" i="20" s="1"/>
  <c r="M1511" i="20" a="1"/>
  <c r="M1511" i="20" s="1"/>
  <c r="N1655" i="20" a="1"/>
  <c r="N1655" i="20" s="1"/>
  <c r="M1689" i="20" a="1"/>
  <c r="M1689" i="20" s="1"/>
  <c r="M1642" i="20" a="1"/>
  <c r="M1642" i="20" s="1"/>
  <c r="S1642" i="20" s="1"/>
  <c r="S619" i="20"/>
  <c r="P619" i="20"/>
  <c r="T619" i="20" s="1"/>
  <c r="S1755" i="20"/>
  <c r="P1755" i="20"/>
  <c r="T1755" i="20" s="1"/>
  <c r="S413" i="20"/>
  <c r="P413" i="20"/>
  <c r="T413" i="20" s="1"/>
  <c r="M621" i="20" a="1"/>
  <c r="M621" i="20" s="1"/>
  <c r="M1181" i="20" a="1"/>
  <c r="M1181" i="20" s="1"/>
  <c r="M686" i="20" a="1"/>
  <c r="M686" i="20" s="1"/>
  <c r="M1071" i="20" a="1"/>
  <c r="M1071" i="20" s="1"/>
  <c r="S1071" i="20" s="1"/>
  <c r="M2310" i="20" a="1"/>
  <c r="M2310" i="20" s="1"/>
  <c r="M2054" i="20" a="1"/>
  <c r="M2054" i="20" s="1"/>
  <c r="M1168" i="20" a="1"/>
  <c r="M1168" i="20" s="1"/>
  <c r="Q466" i="20" a="1"/>
  <c r="Q466" i="20" s="1"/>
  <c r="Q671" i="20" a="1"/>
  <c r="Q671" i="20" s="1"/>
  <c r="O2051" i="20" a="1"/>
  <c r="O2051" i="20" s="1"/>
  <c r="Q2051" i="20" a="1"/>
  <c r="Q2051" i="20" s="1"/>
  <c r="U2051" i="20" s="1"/>
  <c r="O1557" i="20" a="1"/>
  <c r="O1557" i="20" s="1"/>
  <c r="M1557" i="20" a="1"/>
  <c r="M1557" i="20" s="1"/>
  <c r="Q1557" i="20" a="1"/>
  <c r="Q1557" i="20" s="1"/>
  <c r="N1541" i="20" a="1"/>
  <c r="N1541" i="20" s="1"/>
  <c r="M1541" i="20" a="1"/>
  <c r="M1541" i="20" s="1"/>
  <c r="M1525" i="20" a="1"/>
  <c r="M1525" i="20" s="1"/>
  <c r="N1525" i="20" a="1"/>
  <c r="N1525" i="20" s="1"/>
  <c r="N1949" i="20" a="1"/>
  <c r="N1949" i="20" s="1"/>
  <c r="O2274" i="20" a="1"/>
  <c r="O2274" i="20" s="1"/>
  <c r="M2274" i="20" a="1"/>
  <c r="M2274" i="20" s="1"/>
  <c r="O2226" i="20" a="1"/>
  <c r="O2226" i="20" s="1"/>
  <c r="S2226" i="20" s="1"/>
  <c r="N2226" i="20" a="1"/>
  <c r="N2226" i="20" s="1"/>
  <c r="O2178" i="20" a="1"/>
  <c r="O2178" i="20" s="1"/>
  <c r="P2178" i="20" s="1"/>
  <c r="T2178" i="20" s="1"/>
  <c r="Q2178" i="20" a="1"/>
  <c r="Q2178" i="20" s="1"/>
  <c r="U2178" i="20" s="1"/>
  <c r="N2162" i="20" a="1"/>
  <c r="N2162" i="20" s="1"/>
  <c r="Q2162" i="20" a="1"/>
  <c r="Q2162" i="20" s="1"/>
  <c r="Q2236" i="20" a="1"/>
  <c r="Q2236" i="20" s="1"/>
  <c r="P34" i="20"/>
  <c r="T34" i="20" s="1"/>
  <c r="S1502" i="20"/>
  <c r="M1487" i="20" a="1"/>
  <c r="M1487" i="20" s="1"/>
  <c r="M1439" i="20" a="1"/>
  <c r="M1439" i="20" s="1"/>
  <c r="N1844" i="20" a="1"/>
  <c r="N1844" i="20" s="1"/>
  <c r="Q1860" i="20" a="1"/>
  <c r="Q1860" i="20" s="1"/>
  <c r="P1041" i="20"/>
  <c r="T1041" i="20" s="1"/>
  <c r="U1569" i="20"/>
  <c r="Q1956" i="20" a="1"/>
  <c r="Q1956" i="20" s="1"/>
  <c r="R998" i="20"/>
  <c r="V998" i="20" s="1"/>
  <c r="N2109" i="20" a="1"/>
  <c r="N2109" i="20" s="1"/>
  <c r="M2109" i="20" a="1"/>
  <c r="M2109" i="20" s="1"/>
  <c r="O2093" i="20" a="1"/>
  <c r="O2093" i="20" s="1"/>
  <c r="P2093" i="20" s="1"/>
  <c r="T2093" i="20" s="1"/>
  <c r="N2093" i="20" a="1"/>
  <c r="N2093" i="20" s="1"/>
  <c r="Q2093" i="20" a="1"/>
  <c r="Q2093" i="20" s="1"/>
  <c r="U2236" i="20"/>
  <c r="O1821" i="20" a="1"/>
  <c r="O1821" i="20" s="1"/>
  <c r="P1821" i="20" s="1"/>
  <c r="T1821" i="20" s="1"/>
  <c r="M1821" i="20" a="1"/>
  <c r="M1821" i="20" s="1"/>
  <c r="N1821" i="20" a="1"/>
  <c r="N1821" i="20" s="1"/>
  <c r="O1678" i="20" a="1"/>
  <c r="O1678" i="20" s="1"/>
  <c r="N1678" i="20" a="1"/>
  <c r="N1678" i="20" s="1"/>
  <c r="M1678" i="20" a="1"/>
  <c r="M1678" i="20" s="1"/>
  <c r="M1662" i="20" a="1"/>
  <c r="M1662" i="20" s="1"/>
  <c r="N1662" i="20" a="1"/>
  <c r="N1662" i="20" s="1"/>
  <c r="O1646" i="20" a="1"/>
  <c r="O1646" i="20" s="1"/>
  <c r="P1646" i="20" s="1"/>
  <c r="T1646" i="20" s="1"/>
  <c r="N1646" i="20" a="1"/>
  <c r="N1646" i="20" s="1"/>
  <c r="R1646" i="20" s="1"/>
  <c r="V1646" i="20" s="1"/>
  <c r="O1582" i="20" a="1"/>
  <c r="O1582" i="20" s="1"/>
  <c r="S1582" i="20" s="1"/>
  <c r="Q1582" i="20" a="1"/>
  <c r="Q1582" i="20" s="1"/>
  <c r="N1582" i="20" a="1"/>
  <c r="N1582" i="20" s="1"/>
  <c r="N1455" i="20" a="1"/>
  <c r="N1455" i="20" s="1"/>
  <c r="M1455" i="20" a="1"/>
  <c r="M1455" i="20" s="1"/>
  <c r="N1407" i="20" a="1"/>
  <c r="N1407" i="20" s="1"/>
  <c r="M1407" i="20" a="1"/>
  <c r="M1407" i="20" s="1"/>
  <c r="O360" i="20" a="1"/>
  <c r="O360" i="20" s="1"/>
  <c r="N360" i="20" a="1"/>
  <c r="N360" i="20" s="1"/>
  <c r="U360" i="20" s="1"/>
  <c r="M360" i="20" a="1"/>
  <c r="M360" i="20" s="1"/>
  <c r="R1160" i="20"/>
  <c r="V1160" i="20" s="1"/>
  <c r="N1749" i="20" a="1"/>
  <c r="N1749" i="20" s="1"/>
  <c r="U1749" i="20" s="1"/>
  <c r="U1128" i="20"/>
  <c r="Q1430" i="20" a="1"/>
  <c r="Q1430" i="20" s="1"/>
  <c r="U1430" i="20" s="1"/>
  <c r="O1430" i="20" a="1"/>
  <c r="O1430" i="20" s="1"/>
  <c r="S1430" i="20" s="1"/>
  <c r="O684" i="20" a="1"/>
  <c r="O684" i="20" s="1"/>
  <c r="N684" i="20" a="1"/>
  <c r="N684" i="20" s="1"/>
  <c r="O543" i="20" a="1"/>
  <c r="O543" i="20" s="1"/>
  <c r="P543" i="20" s="1"/>
  <c r="T543" i="20" s="1"/>
  <c r="N543" i="20" a="1"/>
  <c r="N543" i="20" s="1"/>
  <c r="M223" i="20" a="1"/>
  <c r="M223" i="20" s="1"/>
  <c r="N223" i="20" a="1"/>
  <c r="N223" i="20" s="1"/>
  <c r="M651" i="20" a="1"/>
  <c r="M651" i="20" s="1"/>
  <c r="N651" i="20" a="1"/>
  <c r="N651" i="20" s="1"/>
  <c r="U1277" i="20"/>
  <c r="Q2098" i="20" a="1"/>
  <c r="Q2098" i="20" s="1"/>
  <c r="U539" i="20"/>
  <c r="N2256" i="20" a="1"/>
  <c r="N2256" i="20" s="1"/>
  <c r="M2256" i="20" a="1"/>
  <c r="M2256" i="20" s="1"/>
  <c r="N2176" i="20" a="1"/>
  <c r="N2176" i="20" s="1"/>
  <c r="Q2176" i="20" a="1"/>
  <c r="Q2176" i="20" s="1"/>
  <c r="U317" i="20"/>
  <c r="U1470" i="20"/>
  <c r="S826" i="20"/>
  <c r="Q2096" i="20" a="1"/>
  <c r="Q2096" i="20" s="1"/>
  <c r="M2096" i="20" a="1"/>
  <c r="M2096" i="20" s="1"/>
  <c r="U1596" i="20"/>
  <c r="O1506" i="20" a="1"/>
  <c r="O1506" i="20" s="1"/>
  <c r="Q1506" i="20" a="1"/>
  <c r="Q1506" i="20" s="1"/>
  <c r="N1446" i="20" a="1"/>
  <c r="N1446" i="20" s="1"/>
  <c r="U1720" i="20"/>
  <c r="N590" i="20" a="1"/>
  <c r="N590" i="20" s="1"/>
  <c r="U590" i="20" s="1"/>
  <c r="N1955" i="20" a="1"/>
  <c r="N1955" i="20" s="1"/>
  <c r="Q2065" i="20" a="1"/>
  <c r="Q2065" i="20" s="1"/>
  <c r="R2065" i="20" s="1"/>
  <c r="V2065" i="20" s="1"/>
  <c r="Q708" i="20" a="1"/>
  <c r="Q708" i="20" s="1"/>
  <c r="R708" i="20" s="1"/>
  <c r="V708" i="20" s="1"/>
  <c r="O947" i="20" a="1"/>
  <c r="O947" i="20" s="1"/>
  <c r="P947" i="20" s="1"/>
  <c r="T947" i="20" s="1"/>
  <c r="N947" i="20" a="1"/>
  <c r="N947" i="20" s="1"/>
  <c r="U947" i="20" s="1"/>
  <c r="O311" i="20" a="1"/>
  <c r="O311" i="20" s="1"/>
  <c r="S311" i="20" s="1"/>
  <c r="Q311" i="20" a="1"/>
  <c r="Q311" i="20" s="1"/>
  <c r="R311" i="20" s="1"/>
  <c r="V311" i="20" s="1"/>
  <c r="N1376" i="20" a="1"/>
  <c r="N1376" i="20" s="1"/>
  <c r="M2022" i="20" a="1"/>
  <c r="M2022" i="20" s="1"/>
  <c r="N2006" i="20" a="1"/>
  <c r="N2006" i="20" s="1"/>
  <c r="M1532" i="20" a="1"/>
  <c r="M1532" i="20" s="1"/>
  <c r="Q1073" i="20" a="1"/>
  <c r="Q1073" i="20" s="1"/>
  <c r="Q1787" i="20" a="1"/>
  <c r="Q1787" i="20" s="1"/>
  <c r="Q884" i="20" a="1"/>
  <c r="Q884" i="20" s="1"/>
  <c r="U884" i="20" s="1"/>
  <c r="Q853" i="20" a="1"/>
  <c r="Q853" i="20" s="1"/>
  <c r="O1743" i="20" a="1"/>
  <c r="O1743" i="20" s="1"/>
  <c r="O948" i="20" a="1"/>
  <c r="O948" i="20" s="1"/>
  <c r="R66" i="20"/>
  <c r="V66" i="20" s="1"/>
  <c r="S1009" i="20"/>
  <c r="P1009" i="20"/>
  <c r="T1009" i="20" s="1"/>
  <c r="O25" i="20" a="1"/>
  <c r="O25" i="20" s="1"/>
  <c r="Q25" i="20" a="1"/>
  <c r="Q25" i="20" s="1"/>
  <c r="Q467" i="20" a="1"/>
  <c r="Q467" i="20" s="1"/>
  <c r="O467" i="20" a="1"/>
  <c r="O467" i="20" s="1"/>
  <c r="P467" i="20" s="1"/>
  <c r="T467" i="20" s="1"/>
  <c r="N467" i="20" a="1"/>
  <c r="N467" i="20" s="1"/>
  <c r="O324" i="20" a="1"/>
  <c r="O324" i="20" s="1"/>
  <c r="Q324" i="20" a="1"/>
  <c r="Q324" i="20" s="1"/>
  <c r="N228" i="20" a="1"/>
  <c r="N228" i="20" s="1"/>
  <c r="M228" i="20" a="1"/>
  <c r="M228" i="20" s="1"/>
  <c r="O86" i="20" a="1"/>
  <c r="O86" i="20" s="1"/>
  <c r="Q86" i="20" a="1"/>
  <c r="Q86" i="20" s="1"/>
  <c r="U86" i="20" s="1"/>
  <c r="O55" i="20" a="1"/>
  <c r="O55" i="20" s="1"/>
  <c r="Q55" i="20" a="1"/>
  <c r="Q55" i="20" s="1"/>
  <c r="N55" i="20" a="1"/>
  <c r="N55" i="20" s="1"/>
  <c r="O24" i="20" a="1"/>
  <c r="O24" i="20" s="1"/>
  <c r="M24" i="20" a="1"/>
  <c r="M24" i="20" s="1"/>
  <c r="O2304" i="20" a="1"/>
  <c r="O2304" i="20" s="1"/>
  <c r="N2304" i="20" a="1"/>
  <c r="N2304" i="20" s="1"/>
  <c r="Q2192" i="20" a="1"/>
  <c r="Q2192" i="20" s="1"/>
  <c r="N2192" i="20" a="1"/>
  <c r="N2192" i="20" s="1"/>
  <c r="R218" i="20"/>
  <c r="V218" i="20" s="1"/>
  <c r="S1461" i="20"/>
  <c r="U1180" i="20"/>
  <c r="P774" i="20"/>
  <c r="T774" i="20" s="1"/>
  <c r="P499" i="20"/>
  <c r="T499" i="20" s="1"/>
  <c r="R816" i="20"/>
  <c r="V816" i="20" s="1"/>
  <c r="Q1224" i="20" a="1"/>
  <c r="Q1224" i="20" s="1"/>
  <c r="R1224" i="20" s="1"/>
  <c r="V1224" i="20" s="1"/>
  <c r="Q2185" i="20" a="1"/>
  <c r="Q2185" i="20" s="1"/>
  <c r="M2223" i="20" a="1"/>
  <c r="M2223" i="20" s="1"/>
  <c r="Q2223" i="20" a="1"/>
  <c r="Q2223" i="20" s="1"/>
  <c r="O2191" i="20" a="1"/>
  <c r="O2191" i="20" s="1"/>
  <c r="M2191" i="20" a="1"/>
  <c r="M2191" i="20" s="1"/>
  <c r="Q2191" i="20" a="1"/>
  <c r="Q2191" i="20" s="1"/>
  <c r="M592" i="20" a="1"/>
  <c r="M592" i="20" s="1"/>
  <c r="O592" i="20" a="1"/>
  <c r="O592" i="20" s="1"/>
  <c r="O576" i="20" a="1"/>
  <c r="O576" i="20" s="1"/>
  <c r="Q576" i="20" a="1"/>
  <c r="Q576" i="20" s="1"/>
  <c r="R576" i="20" s="1"/>
  <c r="V576" i="20" s="1"/>
  <c r="M576" i="20" a="1"/>
  <c r="M576" i="20" s="1"/>
  <c r="O513" i="20" a="1"/>
  <c r="O513" i="20" s="1"/>
  <c r="Q513" i="20" a="1"/>
  <c r="Q513" i="20" s="1"/>
  <c r="R513" i="20" s="1"/>
  <c r="V513" i="20" s="1"/>
  <c r="O2333" i="20" a="1"/>
  <c r="O2333" i="20" s="1"/>
  <c r="N2333" i="20" a="1"/>
  <c r="N2333" i="20" s="1"/>
  <c r="N2032" i="20" a="1"/>
  <c r="N2032" i="20" s="1"/>
  <c r="M2032" i="20" a="1"/>
  <c r="M2032" i="20" s="1"/>
  <c r="O1905" i="20" a="1"/>
  <c r="O1905" i="20" s="1"/>
  <c r="M1905" i="20" a="1"/>
  <c r="M1905" i="20" s="1"/>
  <c r="N1762" i="20" a="1"/>
  <c r="N1762" i="20" s="1"/>
  <c r="M1762" i="20" a="1"/>
  <c r="M1762" i="20" s="1"/>
  <c r="O1731" i="20" a="1"/>
  <c r="O1731" i="20" s="1"/>
  <c r="N1731" i="20" a="1"/>
  <c r="N1731" i="20" s="1"/>
  <c r="M1731" i="20" a="1"/>
  <c r="M1731" i="20" s="1"/>
  <c r="P1731" i="20" s="1"/>
  <c r="T1731" i="20" s="1"/>
  <c r="O1715" i="20" a="1"/>
  <c r="O1715" i="20" s="1"/>
  <c r="Q1715" i="20" a="1"/>
  <c r="Q1715" i="20" s="1"/>
  <c r="R1715" i="20" s="1"/>
  <c r="V1715" i="20" s="1"/>
  <c r="O1555" i="20" a="1"/>
  <c r="O1555" i="20" s="1"/>
  <c r="M1555" i="20" a="1"/>
  <c r="M1555" i="20" s="1"/>
  <c r="O1460" i="20" a="1"/>
  <c r="O1460" i="20" s="1"/>
  <c r="Q1460" i="20" a="1"/>
  <c r="Q1460" i="20" s="1"/>
  <c r="N1460" i="20" a="1"/>
  <c r="N1460" i="20" s="1"/>
  <c r="R1460" i="20" s="1"/>
  <c r="V1460" i="20" s="1"/>
  <c r="O1208" i="20" a="1"/>
  <c r="O1208" i="20" s="1"/>
  <c r="N1208" i="20" a="1"/>
  <c r="N1208" i="20" s="1"/>
  <c r="M1208" i="20" a="1"/>
  <c r="M1208" i="20" s="1"/>
  <c r="O955" i="20" a="1"/>
  <c r="O955" i="20" s="1"/>
  <c r="P955" i="20" s="1"/>
  <c r="T955" i="20" s="1"/>
  <c r="Q955" i="20" a="1"/>
  <c r="Q955" i="20" s="1"/>
  <c r="N955" i="20" a="1"/>
  <c r="N955" i="20" s="1"/>
  <c r="N940" i="20" a="1"/>
  <c r="N940" i="20" s="1"/>
  <c r="M940" i="20" a="1"/>
  <c r="M940" i="20" s="1"/>
  <c r="Q908" i="20" a="1"/>
  <c r="Q908" i="20" s="1"/>
  <c r="R908" i="20" s="1"/>
  <c r="V908" i="20" s="1"/>
  <c r="N908" i="20" a="1"/>
  <c r="N908" i="20" s="1"/>
  <c r="M908" i="20" a="1"/>
  <c r="M908" i="20" s="1"/>
  <c r="O861" i="20" a="1"/>
  <c r="O861" i="20" s="1"/>
  <c r="P861" i="20" s="1"/>
  <c r="T861" i="20" s="1"/>
  <c r="N861" i="20" a="1"/>
  <c r="N861" i="20" s="1"/>
  <c r="Q861" i="20" a="1"/>
  <c r="Q861" i="20" s="1"/>
  <c r="N781" i="20" a="1"/>
  <c r="N781" i="20" s="1"/>
  <c r="M781" i="20" a="1"/>
  <c r="M781" i="20" s="1"/>
  <c r="O606" i="20" a="1"/>
  <c r="O606" i="20" s="1"/>
  <c r="P606" i="20" s="1"/>
  <c r="T606" i="20" s="1"/>
  <c r="Q606" i="20" a="1"/>
  <c r="Q606" i="20" s="1"/>
  <c r="N606" i="20" a="1"/>
  <c r="N606" i="20" s="1"/>
  <c r="R606" i="20" s="1"/>
  <c r="V606" i="20" s="1"/>
  <c r="U2108" i="20"/>
  <c r="N1969" i="20" a="1"/>
  <c r="N1969" i="20" s="1"/>
  <c r="U162" i="20"/>
  <c r="R35" i="20"/>
  <c r="V35" i="20" s="1"/>
  <c r="R2233" i="20"/>
  <c r="V2233" i="20" s="1"/>
  <c r="Q2221" i="20" a="1"/>
  <c r="Q2221" i="20" s="1"/>
  <c r="N2221" i="20" a="1"/>
  <c r="N2221" i="20" s="1"/>
  <c r="M2221" i="20" a="1"/>
  <c r="M2221" i="20" s="1"/>
  <c r="Q2189" i="20" a="1"/>
  <c r="Q2189" i="20" s="1"/>
  <c r="M2189" i="20" a="1"/>
  <c r="M2189" i="20" s="1"/>
  <c r="O1920" i="20" a="1"/>
  <c r="O1920" i="20" s="1"/>
  <c r="P1920" i="20" s="1"/>
  <c r="T1920" i="20" s="1"/>
  <c r="Q1920" i="20" a="1"/>
  <c r="Q1920" i="20" s="1"/>
  <c r="N1920" i="20" a="1"/>
  <c r="N1920" i="20" s="1"/>
  <c r="U1920" i="20" s="1"/>
  <c r="O1586" i="20" a="1"/>
  <c r="O1586" i="20" s="1"/>
  <c r="M1586" i="20" a="1"/>
  <c r="M1586" i="20" s="1"/>
  <c r="O1570" i="20" a="1"/>
  <c r="O1570" i="20" s="1"/>
  <c r="S1570" i="20" s="1"/>
  <c r="Q1570" i="20" a="1"/>
  <c r="Q1570" i="20" s="1"/>
  <c r="R1570" i="20" s="1"/>
  <c r="V1570" i="20" s="1"/>
  <c r="N1570" i="20" a="1"/>
  <c r="N1570" i="20" s="1"/>
  <c r="O1554" i="20" a="1"/>
  <c r="O1554" i="20" s="1"/>
  <c r="Q1554" i="20" a="1"/>
  <c r="Q1554" i="20" s="1"/>
  <c r="O1475" i="20" a="1"/>
  <c r="O1475" i="20" s="1"/>
  <c r="S1475" i="20" s="1"/>
  <c r="Q1475" i="20" a="1"/>
  <c r="Q1475" i="20" s="1"/>
  <c r="U1475" i="20" s="1"/>
  <c r="N1475" i="20" a="1"/>
  <c r="N1475" i="20" s="1"/>
  <c r="O1459" i="20" a="1"/>
  <c r="O1459" i="20" s="1"/>
  <c r="P1459" i="20" s="1"/>
  <c r="T1459" i="20" s="1"/>
  <c r="N1459" i="20" a="1"/>
  <c r="N1459" i="20" s="1"/>
  <c r="Q1459" i="20" a="1"/>
  <c r="Q1459" i="20" s="1"/>
  <c r="O1443" i="20" a="1"/>
  <c r="O1443" i="20" s="1"/>
  <c r="S1443" i="20" s="1"/>
  <c r="Q1443" i="20" a="1"/>
  <c r="Q1443" i="20" s="1"/>
  <c r="P486" i="20"/>
  <c r="T486" i="20" s="1"/>
  <c r="R738" i="20"/>
  <c r="V738" i="20" s="1"/>
  <c r="N2158" i="20" a="1"/>
  <c r="N2158" i="20" s="1"/>
  <c r="R717" i="20"/>
  <c r="V717" i="20" s="1"/>
  <c r="U1022" i="20"/>
  <c r="N1175" i="20" a="1"/>
  <c r="N1175" i="20" s="1"/>
  <c r="M1175" i="20" a="1"/>
  <c r="M1175" i="20" s="1"/>
  <c r="O1111" i="20" a="1"/>
  <c r="O1111" i="20" s="1"/>
  <c r="P1111" i="20" s="1"/>
  <c r="T1111" i="20" s="1"/>
  <c r="Q1111" i="20" a="1"/>
  <c r="Q1111" i="20" s="1"/>
  <c r="Q1031" i="20" a="1"/>
  <c r="Q1031" i="20" s="1"/>
  <c r="R1031" i="20" s="1"/>
  <c r="V1031" i="20" s="1"/>
  <c r="M1031" i="20" a="1"/>
  <c r="M1031" i="20" s="1"/>
  <c r="N1031" i="20" a="1"/>
  <c r="N1031" i="20" s="1"/>
  <c r="O969" i="20" a="1"/>
  <c r="O969" i="20" s="1"/>
  <c r="P969" i="20" s="1"/>
  <c r="T969" i="20" s="1"/>
  <c r="Q969" i="20" a="1"/>
  <c r="Q969" i="20" s="1"/>
  <c r="O938" i="20" a="1"/>
  <c r="O938" i="20" s="1"/>
  <c r="P938" i="20" s="1"/>
  <c r="T938" i="20" s="1"/>
  <c r="Q938" i="20" a="1"/>
  <c r="Q938" i="20" s="1"/>
  <c r="O859" i="20" a="1"/>
  <c r="O859" i="20" s="1"/>
  <c r="S859" i="20" s="1"/>
  <c r="Q859" i="20" a="1"/>
  <c r="Q859" i="20" s="1"/>
  <c r="U859" i="20" s="1"/>
  <c r="O747" i="20" a="1"/>
  <c r="O747" i="20" s="1"/>
  <c r="S747" i="20" s="1"/>
  <c r="Q747" i="20" a="1"/>
  <c r="Q747" i="20" s="1"/>
  <c r="N747" i="20" a="1"/>
  <c r="N747" i="20" s="1"/>
  <c r="O731" i="20" a="1"/>
  <c r="O731" i="20" s="1"/>
  <c r="P731" i="20" s="1"/>
  <c r="T731" i="20" s="1"/>
  <c r="Q731" i="20" a="1"/>
  <c r="Q731" i="20" s="1"/>
  <c r="O667" i="20" a="1"/>
  <c r="O667" i="20" s="1"/>
  <c r="P667" i="20" s="1"/>
  <c r="T667" i="20" s="1"/>
  <c r="N667" i="20" a="1"/>
  <c r="N667" i="20" s="1"/>
  <c r="Q667" i="20" a="1"/>
  <c r="Q667" i="20" s="1"/>
  <c r="N1950" i="20" a="1"/>
  <c r="N1950" i="20" s="1"/>
  <c r="M1950" i="20" a="1"/>
  <c r="M1950" i="20" s="1"/>
  <c r="O1886" i="20" a="1"/>
  <c r="O1886" i="20" s="1"/>
  <c r="M1886" i="20" a="1"/>
  <c r="M1886" i="20" s="1"/>
  <c r="M1616" i="20" a="1"/>
  <c r="M1616" i="20" s="1"/>
  <c r="N1616" i="20" a="1"/>
  <c r="N1616" i="20" s="1"/>
  <c r="O1473" i="20" a="1"/>
  <c r="O1473" i="20" s="1"/>
  <c r="S1473" i="20" s="1"/>
  <c r="Q1473" i="20" a="1"/>
  <c r="Q1473" i="20" s="1"/>
  <c r="R1473" i="20" s="1"/>
  <c r="V1473" i="20" s="1"/>
  <c r="O1441" i="20" a="1"/>
  <c r="O1441" i="20" s="1"/>
  <c r="M1441" i="20" a="1"/>
  <c r="M1441" i="20" s="1"/>
  <c r="P1441" i="20" s="1"/>
  <c r="T1441" i="20" s="1"/>
  <c r="N1205" i="20" a="1"/>
  <c r="N1205" i="20" s="1"/>
  <c r="M1205" i="20" a="1"/>
  <c r="M1205" i="20" s="1"/>
  <c r="O1142" i="20" a="1"/>
  <c r="O1142" i="20" s="1"/>
  <c r="M1142" i="20" a="1"/>
  <c r="M1142" i="20" s="1"/>
  <c r="O1046" i="20" a="1"/>
  <c r="O1046" i="20" s="1"/>
  <c r="S1046" i="20" s="1"/>
  <c r="Q1046" i="20" a="1"/>
  <c r="Q1046" i="20" s="1"/>
  <c r="R1046" i="20" s="1"/>
  <c r="V1046" i="20" s="1"/>
  <c r="Q874" i="20" a="1"/>
  <c r="Q874" i="20" s="1"/>
  <c r="N874" i="20" a="1"/>
  <c r="N874" i="20" s="1"/>
  <c r="R874" i="20" s="1"/>
  <c r="V874" i="20" s="1"/>
  <c r="O858" i="20" a="1"/>
  <c r="O858" i="20" s="1"/>
  <c r="P858" i="20" s="1"/>
  <c r="T858" i="20" s="1"/>
  <c r="Q858" i="20" a="1"/>
  <c r="Q858" i="20" s="1"/>
  <c r="N858" i="20" a="1"/>
  <c r="N858" i="20" s="1"/>
  <c r="N9" i="20" a="1"/>
  <c r="N9" i="20" s="1"/>
  <c r="P1591" i="20"/>
  <c r="T1591" i="20" s="1"/>
  <c r="P1603" i="20"/>
  <c r="T1603" i="20" s="1"/>
  <c r="M2333" i="20" a="1"/>
  <c r="M2333" i="20" s="1"/>
  <c r="M2222" i="20" a="1"/>
  <c r="M2222" i="20" s="1"/>
  <c r="Q308" i="20" a="1"/>
  <c r="Q308" i="20" s="1"/>
  <c r="Q1904" i="20" a="1"/>
  <c r="Q1904" i="20" s="1"/>
  <c r="Q2282" i="20" a="1"/>
  <c r="Q2282" i="20" s="1"/>
  <c r="M2282" i="20" a="1"/>
  <c r="M2282" i="20" s="1"/>
  <c r="M9" i="20" a="1"/>
  <c r="M9" i="20" s="1"/>
  <c r="S9" i="20" s="1"/>
  <c r="M25" i="20" a="1"/>
  <c r="M25" i="20" s="1"/>
  <c r="P845" i="20"/>
  <c r="T845" i="20" s="1"/>
  <c r="M150" i="20" a="1"/>
  <c r="M150" i="20" s="1"/>
  <c r="U1400" i="20"/>
  <c r="N2206" i="20" a="1"/>
  <c r="N2206" i="20" s="1"/>
  <c r="Q1699" i="20" a="1"/>
  <c r="Q1699" i="20" s="1"/>
  <c r="U1699" i="20" s="1"/>
  <c r="O2313" i="20" a="1"/>
  <c r="O2313" i="20" s="1"/>
  <c r="P2313" i="20" s="1"/>
  <c r="T2313" i="20" s="1"/>
  <c r="Q2313" i="20" a="1"/>
  <c r="Q2313" i="20" s="1"/>
  <c r="R2313" i="20" s="1"/>
  <c r="V2313" i="20" s="1"/>
  <c r="O1235" i="20" a="1"/>
  <c r="O1235" i="20" s="1"/>
  <c r="Q1235" i="20" a="1"/>
  <c r="Q1235" i="20" s="1"/>
  <c r="U1235" i="20" s="1"/>
  <c r="O1219" i="20" a="1"/>
  <c r="O1219" i="20" s="1"/>
  <c r="Q1219" i="20" a="1"/>
  <c r="Q1219" i="20" s="1"/>
  <c r="O1156" i="20" a="1"/>
  <c r="O1156" i="20" s="1"/>
  <c r="S1156" i="20" s="1"/>
  <c r="Q1156" i="20" a="1"/>
  <c r="Q1156" i="20" s="1"/>
  <c r="O1140" i="20" a="1"/>
  <c r="O1140" i="20" s="1"/>
  <c r="Q1140" i="20" a="1"/>
  <c r="Q1140" i="20" s="1"/>
  <c r="R1140" i="20" s="1"/>
  <c r="V1140" i="20" s="1"/>
  <c r="O1092" i="20" a="1"/>
  <c r="O1092" i="20" s="1"/>
  <c r="M1092" i="20" a="1"/>
  <c r="M1092" i="20" s="1"/>
  <c r="O1076" i="20" a="1"/>
  <c r="O1076" i="20" s="1"/>
  <c r="M1076" i="20" a="1"/>
  <c r="M1076" i="20" s="1"/>
  <c r="O981" i="20" a="1"/>
  <c r="O981" i="20" s="1"/>
  <c r="S981" i="20" s="1"/>
  <c r="Q981" i="20" a="1"/>
  <c r="Q981" i="20" s="1"/>
  <c r="R981" i="20" s="1"/>
  <c r="V981" i="20" s="1"/>
  <c r="O856" i="20" a="1"/>
  <c r="O856" i="20" s="1"/>
  <c r="P856" i="20" s="1"/>
  <c r="T856" i="20" s="1"/>
  <c r="Q856" i="20" a="1"/>
  <c r="Q856" i="20" s="1"/>
  <c r="R856" i="20" s="1"/>
  <c r="V856" i="20" s="1"/>
  <c r="P1135" i="20"/>
  <c r="T1135" i="20" s="1"/>
  <c r="S938" i="20"/>
  <c r="N1886" i="20" a="1"/>
  <c r="N1886" i="20" s="1"/>
  <c r="M2124" i="20" a="1"/>
  <c r="M2124" i="20" s="1"/>
  <c r="U1958" i="20"/>
  <c r="R1306" i="20"/>
  <c r="V1306" i="20" s="1"/>
  <c r="Q2168" i="20" a="1"/>
  <c r="Q2168" i="20" s="1"/>
  <c r="O2168" i="20" a="1"/>
  <c r="O2168" i="20" s="1"/>
  <c r="N2121" i="20" a="1"/>
  <c r="N2121" i="20" s="1"/>
  <c r="M2121" i="20" a="1"/>
  <c r="M2121" i="20" s="1"/>
  <c r="R1756" i="20"/>
  <c r="V1756" i="20" s="1"/>
  <c r="N25" i="20" a="1"/>
  <c r="N25" i="20" s="1"/>
  <c r="P1937" i="20"/>
  <c r="T1937" i="20" s="1"/>
  <c r="P548" i="20"/>
  <c r="T548" i="20" s="1"/>
  <c r="P500" i="20"/>
  <c r="T500" i="20" s="1"/>
  <c r="R142" i="20"/>
  <c r="V142" i="20" s="1"/>
  <c r="R841" i="20"/>
  <c r="V841" i="20" s="1"/>
  <c r="M2238" i="20" a="1"/>
  <c r="M2238" i="20" s="1"/>
  <c r="M1902" i="20" a="1"/>
  <c r="M1902" i="20" s="1"/>
  <c r="M2286" i="20" a="1"/>
  <c r="M2286" i="20" s="1"/>
  <c r="S2286" i="20" s="1"/>
  <c r="M2076" i="20" a="1"/>
  <c r="M2076" i="20" s="1"/>
  <c r="Q1329" i="20" a="1"/>
  <c r="Q1329" i="20" s="1"/>
  <c r="N1971" i="20" a="1"/>
  <c r="N1971" i="20" s="1"/>
  <c r="P1751" i="20"/>
  <c r="T1751" i="20" s="1"/>
  <c r="N119" i="20" a="1"/>
  <c r="N119" i="20" s="1"/>
  <c r="P1058" i="20"/>
  <c r="T1058" i="20" s="1"/>
  <c r="P385" i="20"/>
  <c r="T385" i="20" s="1"/>
  <c r="P1223" i="20"/>
  <c r="T1223" i="20" s="1"/>
  <c r="P1581" i="20"/>
  <c r="T1581" i="20" s="1"/>
  <c r="P1292" i="20"/>
  <c r="T1292" i="20" s="1"/>
  <c r="M1953" i="20" a="1"/>
  <c r="M1953" i="20" s="1"/>
  <c r="S731" i="20"/>
  <c r="N2173" i="20" a="1"/>
  <c r="N2173" i="20" s="1"/>
  <c r="M1918" i="20" a="1"/>
  <c r="M1918" i="20" s="1"/>
  <c r="S1918" i="20" s="1"/>
  <c r="N2286" i="20" a="1"/>
  <c r="N2286" i="20" s="1"/>
  <c r="R2286" i="20" s="1"/>
  <c r="V2286" i="20" s="1"/>
  <c r="M2208" i="20" a="1"/>
  <c r="M2208" i="20" s="1"/>
  <c r="M2192" i="20" a="1"/>
  <c r="M2192" i="20" s="1"/>
  <c r="Q1441" i="20" a="1"/>
  <c r="Q1441" i="20" s="1"/>
  <c r="R1441" i="20" s="1"/>
  <c r="V1441" i="20" s="1"/>
  <c r="U334" i="20"/>
  <c r="P1411" i="20"/>
  <c r="T1411" i="20" s="1"/>
  <c r="P1958" i="20"/>
  <c r="T1958" i="20" s="1"/>
  <c r="P1329" i="20"/>
  <c r="T1329" i="20" s="1"/>
  <c r="P1582" i="20"/>
  <c r="T1582" i="20" s="1"/>
  <c r="P1482" i="20"/>
  <c r="T1482" i="20" s="1"/>
  <c r="P179" i="20"/>
  <c r="T179" i="20" s="1"/>
  <c r="P65" i="20"/>
  <c r="T65" i="20" s="1"/>
  <c r="U774" i="20"/>
  <c r="N2189" i="20" a="1"/>
  <c r="N2189" i="20" s="1"/>
  <c r="M2270" i="20" a="1"/>
  <c r="M2270" i="20" s="1"/>
  <c r="M1791" i="20" a="1"/>
  <c r="M1791" i="20" s="1"/>
  <c r="S1791" i="20" s="1"/>
  <c r="M2000" i="20" a="1"/>
  <c r="M2000" i="20" s="1"/>
  <c r="N1918" i="20" a="1"/>
  <c r="N1918" i="20" s="1"/>
  <c r="M2318" i="20" a="1"/>
  <c r="M2318" i="20" s="1"/>
  <c r="M2220" i="20" a="1"/>
  <c r="M2220" i="20" s="1"/>
  <c r="Q1489" i="20" a="1"/>
  <c r="Q1489" i="20" s="1"/>
  <c r="U1489" i="20" s="1"/>
  <c r="Q983" i="20" a="1"/>
  <c r="Q983" i="20" s="1"/>
  <c r="P1361" i="20"/>
  <c r="T1361" i="20" s="1"/>
  <c r="R1720" i="20"/>
  <c r="V1720" i="20" s="1"/>
  <c r="M2205" i="20" a="1"/>
  <c r="M2205" i="20" s="1"/>
  <c r="N1791" i="20" a="1"/>
  <c r="N1791" i="20" s="1"/>
  <c r="M1934" i="20" a="1"/>
  <c r="M1934" i="20" s="1"/>
  <c r="M2300" i="20" a="1"/>
  <c r="M2300" i="20" s="1"/>
  <c r="Q8" i="20" a="1"/>
  <c r="Q8" i="20" s="1"/>
  <c r="U8" i="20" s="1"/>
  <c r="Q1521" i="20" a="1"/>
  <c r="Q1521" i="20" s="1"/>
  <c r="R1521" i="20" s="1"/>
  <c r="V1521" i="20" s="1"/>
  <c r="U441" i="20"/>
  <c r="R1479" i="20"/>
  <c r="V1479" i="20" s="1"/>
  <c r="P1381" i="20"/>
  <c r="T1381" i="20" s="1"/>
  <c r="P1446" i="20"/>
  <c r="T1446" i="20" s="1"/>
  <c r="P817" i="20"/>
  <c r="T817" i="20" s="1"/>
  <c r="P1071" i="20"/>
  <c r="T1071" i="20" s="1"/>
  <c r="P1306" i="20"/>
  <c r="T1306" i="20" s="1"/>
  <c r="P545" i="20"/>
  <c r="T545" i="20" s="1"/>
  <c r="P84" i="20"/>
  <c r="T84" i="20" s="1"/>
  <c r="M2304" i="20" a="1"/>
  <c r="M2304" i="20" s="1"/>
  <c r="P2304" i="20" s="1"/>
  <c r="T2304" i="20" s="1"/>
  <c r="N1934" i="20" a="1"/>
  <c r="N1934" i="20" s="1"/>
  <c r="M1648" i="20" a="1"/>
  <c r="M1648" i="20" s="1"/>
  <c r="Q9" i="20" a="1"/>
  <c r="Q9" i="20" s="1"/>
  <c r="O480" i="20" a="1"/>
  <c r="O480" i="20" s="1"/>
  <c r="M480" i="20" a="1"/>
  <c r="M480" i="20" s="1"/>
  <c r="Q480" i="20" a="1"/>
  <c r="Q480" i="20" s="1"/>
  <c r="U480" i="20" s="1"/>
  <c r="Q194" i="20" a="1"/>
  <c r="Q194" i="20" s="1"/>
  <c r="U194" i="20" s="1"/>
  <c r="O194" i="20" a="1"/>
  <c r="O194" i="20" s="1"/>
  <c r="O117" i="20" a="1"/>
  <c r="O117" i="20" s="1"/>
  <c r="M117" i="20" a="1"/>
  <c r="M117" i="20" s="1"/>
  <c r="P117" i="20" s="1"/>
  <c r="T117" i="20" s="1"/>
  <c r="O85" i="20" a="1"/>
  <c r="O85" i="20" s="1"/>
  <c r="Q85" i="20" a="1"/>
  <c r="Q85" i="20" s="1"/>
  <c r="U85" i="20" s="1"/>
  <c r="O54" i="20" a="1"/>
  <c r="O54" i="20" s="1"/>
  <c r="M54" i="20" a="1"/>
  <c r="M54" i="20" s="1"/>
  <c r="U604" i="20"/>
  <c r="O510" i="20" a="1"/>
  <c r="O510" i="20" s="1"/>
  <c r="S510" i="20" s="1"/>
  <c r="N510" i="20" a="1"/>
  <c r="N510" i="20" s="1"/>
  <c r="O131" i="20" a="1"/>
  <c r="O131" i="20" s="1"/>
  <c r="P131" i="20" s="1"/>
  <c r="T131" i="20" s="1"/>
  <c r="Q131" i="20" a="1"/>
  <c r="Q131" i="20" s="1"/>
  <c r="U131" i="20" s="1"/>
  <c r="O1901" i="20" a="1"/>
  <c r="O1901" i="20" s="1"/>
  <c r="M1901" i="20" a="1"/>
  <c r="M1901" i="20" s="1"/>
  <c r="N1679" i="20" a="1"/>
  <c r="N1679" i="20" s="1"/>
  <c r="M1679" i="20" a="1"/>
  <c r="M1679" i="20" s="1"/>
  <c r="Q1535" i="20" a="1"/>
  <c r="Q1535" i="20" s="1"/>
  <c r="N1535" i="20" a="1"/>
  <c r="N1535" i="20" s="1"/>
  <c r="O1440" i="20" a="1"/>
  <c r="O1440" i="20" s="1"/>
  <c r="P1440" i="20" s="1"/>
  <c r="T1440" i="20" s="1"/>
  <c r="N1440" i="20" a="1"/>
  <c r="N1440" i="20" s="1"/>
  <c r="N1392" i="20" a="1"/>
  <c r="N1392" i="20" s="1"/>
  <c r="M1392" i="20" a="1"/>
  <c r="M1392" i="20" s="1"/>
  <c r="Q272" i="20" a="1"/>
  <c r="Q272" i="20" s="1"/>
  <c r="O272" i="20" a="1"/>
  <c r="O272" i="20" s="1"/>
  <c r="P272" i="20" s="1"/>
  <c r="T272" i="20" s="1"/>
  <c r="N272" i="20" a="1"/>
  <c r="N272" i="20" s="1"/>
  <c r="O99" i="20" a="1"/>
  <c r="O99" i="20" s="1"/>
  <c r="Q99" i="20" a="1"/>
  <c r="Q99" i="20" s="1"/>
  <c r="O728" i="20" a="1"/>
  <c r="O728" i="20" s="1"/>
  <c r="P728" i="20" s="1"/>
  <c r="T728" i="20" s="1"/>
  <c r="N728" i="20" a="1"/>
  <c r="N728" i="20" s="1"/>
  <c r="O712" i="20" a="1"/>
  <c r="O712" i="20" s="1"/>
  <c r="P712" i="20" s="1"/>
  <c r="T712" i="20" s="1"/>
  <c r="Q712" i="20" a="1"/>
  <c r="Q712" i="20" s="1"/>
  <c r="O540" i="20" a="1"/>
  <c r="O540" i="20" s="1"/>
  <c r="P540" i="20" s="1"/>
  <c r="T540" i="20" s="1"/>
  <c r="N540" i="20" a="1"/>
  <c r="N540" i="20" s="1"/>
  <c r="O382" i="20" a="1"/>
  <c r="O382" i="20" s="1"/>
  <c r="P382" i="20" s="1"/>
  <c r="T382" i="20" s="1"/>
  <c r="Q382" i="20" a="1"/>
  <c r="Q382" i="20" s="1"/>
  <c r="O367" i="20" a="1"/>
  <c r="O367" i="20" s="1"/>
  <c r="Q367" i="20" a="1"/>
  <c r="Q367" i="20" s="1"/>
  <c r="M367" i="20" a="1"/>
  <c r="M367" i="20" s="1"/>
  <c r="O207" i="20" a="1"/>
  <c r="O207" i="20" s="1"/>
  <c r="P207" i="20" s="1"/>
  <c r="T207" i="20" s="1"/>
  <c r="N207" i="20" a="1"/>
  <c r="N207" i="20" s="1"/>
  <c r="O82" i="20" a="1"/>
  <c r="O82" i="20" s="1"/>
  <c r="P82" i="20" s="1"/>
  <c r="T82" i="20" s="1"/>
  <c r="Q82" i="20" a="1"/>
  <c r="Q82" i="20" s="1"/>
  <c r="O1693" i="20" a="1"/>
  <c r="O1693" i="20" s="1"/>
  <c r="N1693" i="20" a="1"/>
  <c r="N1693" i="20" s="1"/>
  <c r="R1693" i="20" s="1"/>
  <c r="V1693" i="20" s="1"/>
  <c r="O1518" i="20" a="1"/>
  <c r="O1518" i="20" s="1"/>
  <c r="M1518" i="20" a="1"/>
  <c r="M1518" i="20" s="1"/>
  <c r="O1486" i="20" a="1"/>
  <c r="O1486" i="20" s="1"/>
  <c r="S1486" i="20" s="1"/>
  <c r="Q1486" i="20" a="1"/>
  <c r="Q1486" i="20" s="1"/>
  <c r="R1486" i="20" s="1"/>
  <c r="V1486" i="20" s="1"/>
  <c r="O1422" i="20" a="1"/>
  <c r="O1422" i="20" s="1"/>
  <c r="M1422" i="20" a="1"/>
  <c r="M1422" i="20" s="1"/>
  <c r="O1011" i="20" a="1"/>
  <c r="O1011" i="20" s="1"/>
  <c r="Q1011" i="20" a="1"/>
  <c r="Q1011" i="20" s="1"/>
  <c r="U1011" i="20" s="1"/>
  <c r="O980" i="20" a="1"/>
  <c r="O980" i="20" s="1"/>
  <c r="P980" i="20" s="1"/>
  <c r="T980" i="20" s="1"/>
  <c r="Q980" i="20" a="1"/>
  <c r="Q980" i="20" s="1"/>
  <c r="R980" i="20" s="1"/>
  <c r="V980" i="20" s="1"/>
  <c r="O918" i="20" a="1"/>
  <c r="O918" i="20" s="1"/>
  <c r="P918" i="20" s="1"/>
  <c r="T918" i="20" s="1"/>
  <c r="Q918" i="20" a="1"/>
  <c r="Q918" i="20" s="1"/>
  <c r="U918" i="20" s="1"/>
  <c r="O871" i="20" a="1"/>
  <c r="O871" i="20" s="1"/>
  <c r="N871" i="20" a="1"/>
  <c r="N871" i="20" s="1"/>
  <c r="O727" i="20" a="1"/>
  <c r="O727" i="20" s="1"/>
  <c r="P727" i="20" s="1"/>
  <c r="T727" i="20" s="1"/>
  <c r="N727" i="20" a="1"/>
  <c r="N727" i="20" s="1"/>
  <c r="O429" i="20" a="1"/>
  <c r="O429" i="20" s="1"/>
  <c r="P429" i="20" s="1"/>
  <c r="T429" i="20" s="1"/>
  <c r="N429" i="20" a="1"/>
  <c r="N429" i="20" s="1"/>
  <c r="O366" i="20" a="1"/>
  <c r="O366" i="20" s="1"/>
  <c r="Q366" i="20" a="1"/>
  <c r="Q366" i="20" s="1"/>
  <c r="M350" i="20" a="1"/>
  <c r="M350" i="20" s="1"/>
  <c r="N350" i="20" a="1"/>
  <c r="N350" i="20" s="1"/>
  <c r="O160" i="20" a="1"/>
  <c r="O160" i="20" s="1"/>
  <c r="M160" i="20" a="1"/>
  <c r="M160" i="20" s="1"/>
  <c r="O97" i="20" a="1"/>
  <c r="O97" i="20" s="1"/>
  <c r="S97" i="20" s="1"/>
  <c r="Q97" i="20" a="1"/>
  <c r="Q97" i="20" s="1"/>
  <c r="R97" i="20" s="1"/>
  <c r="V97" i="20" s="1"/>
  <c r="Q1708" i="20" a="1"/>
  <c r="Q1708" i="20" s="1"/>
  <c r="O1708" i="20" a="1"/>
  <c r="O1708" i="20" s="1"/>
  <c r="O1692" i="20" a="1"/>
  <c r="O1692" i="20" s="1"/>
  <c r="Q1692" i="20" a="1"/>
  <c r="Q1692" i="20" s="1"/>
  <c r="N1692" i="20" a="1"/>
  <c r="N1692" i="20" s="1"/>
  <c r="O1548" i="20" a="1"/>
  <c r="O1548" i="20" s="1"/>
  <c r="P1548" i="20" s="1"/>
  <c r="T1548" i="20" s="1"/>
  <c r="Q1548" i="20" a="1"/>
  <c r="Q1548" i="20" s="1"/>
  <c r="O1501" i="20" a="1"/>
  <c r="O1501" i="20" s="1"/>
  <c r="M1501" i="20" a="1"/>
  <c r="M1501" i="20" s="1"/>
  <c r="Q1485" i="20" a="1"/>
  <c r="Q1485" i="20" s="1"/>
  <c r="N1485" i="20" a="1"/>
  <c r="N1485" i="20" s="1"/>
  <c r="O569" i="20" a="1"/>
  <c r="O569" i="20" s="1"/>
  <c r="Q569" i="20" a="1"/>
  <c r="Q569" i="20" s="1"/>
  <c r="R569" i="20" s="1"/>
  <c r="V569" i="20" s="1"/>
  <c r="O412" i="20" a="1"/>
  <c r="O412" i="20" s="1"/>
  <c r="P412" i="20" s="1"/>
  <c r="T412" i="20" s="1"/>
  <c r="N412" i="20" a="1"/>
  <c r="N412" i="20" s="1"/>
  <c r="R412" i="20" s="1"/>
  <c r="V412" i="20" s="1"/>
  <c r="Q285" i="20" a="1"/>
  <c r="Q285" i="20" s="1"/>
  <c r="R285" i="20" s="1"/>
  <c r="V285" i="20" s="1"/>
  <c r="M285" i="20" a="1"/>
  <c r="M285" i="20" s="1"/>
  <c r="O143" i="20" a="1"/>
  <c r="O143" i="20" s="1"/>
  <c r="M143" i="20" a="1"/>
  <c r="M143" i="20" s="1"/>
  <c r="M2241" i="20" a="1"/>
  <c r="M2241" i="20" s="1"/>
  <c r="P2241" i="20" s="1"/>
  <c r="T2241" i="20" s="1"/>
  <c r="R1058" i="20"/>
  <c r="V1058" i="20" s="1"/>
  <c r="P1879" i="20"/>
  <c r="T1879" i="20" s="1"/>
  <c r="S871" i="20"/>
  <c r="M714" i="20" a="1"/>
  <c r="M714" i="20" s="1"/>
  <c r="S714" i="20" s="1"/>
  <c r="N1787" i="20" a="1"/>
  <c r="N1787" i="20" s="1"/>
  <c r="N1357" i="20" a="1"/>
  <c r="N1357" i="20" s="1"/>
  <c r="M1549" i="20" a="1"/>
  <c r="M1549" i="20" s="1"/>
  <c r="M1693" i="20" a="1"/>
  <c r="M1693" i="20" s="1"/>
  <c r="M1743" i="20" a="1"/>
  <c r="M1743" i="20" s="1"/>
  <c r="M1520" i="20" a="1"/>
  <c r="M1520" i="20" s="1"/>
  <c r="M446" i="20" a="1"/>
  <c r="M446" i="20" s="1"/>
  <c r="N1310" i="20" a="1"/>
  <c r="N1310" i="20" s="1"/>
  <c r="N1518" i="20" a="1"/>
  <c r="N1518" i="20" s="1"/>
  <c r="R1518" i="20" s="1"/>
  <c r="V1518" i="20" s="1"/>
  <c r="M1758" i="20" a="1"/>
  <c r="M1758" i="20" s="1"/>
  <c r="M1456" i="20" a="1"/>
  <c r="M1456" i="20" s="1"/>
  <c r="M1692" i="20" a="1"/>
  <c r="M1692" i="20" s="1"/>
  <c r="N524" i="20" a="1"/>
  <c r="N524" i="20" s="1"/>
  <c r="R524" i="20" s="1"/>
  <c r="V524" i="20" s="1"/>
  <c r="N1708" i="20" a="1"/>
  <c r="N1708" i="20" s="1"/>
  <c r="N1606" i="20" a="1"/>
  <c r="N1606" i="20" s="1"/>
  <c r="Q2194" i="20" a="1"/>
  <c r="Q2194" i="20" s="1"/>
  <c r="Q115" i="20" a="1"/>
  <c r="Q115" i="20" s="1"/>
  <c r="Q1670" i="20" a="1"/>
  <c r="Q1670" i="20" s="1"/>
  <c r="Q571" i="20" a="1"/>
  <c r="Q571" i="20" s="1"/>
  <c r="Q714" i="20" a="1"/>
  <c r="Q714" i="20" s="1"/>
  <c r="Q543" i="20" a="1"/>
  <c r="Q543" i="20" s="1"/>
  <c r="Q1613" i="20" a="1"/>
  <c r="Q1613" i="20" s="1"/>
  <c r="U1613" i="20" s="1"/>
  <c r="Q1740" i="20" a="1"/>
  <c r="Q1740" i="20" s="1"/>
  <c r="Q207" i="20" a="1"/>
  <c r="Q207" i="20" s="1"/>
  <c r="O1847" i="20" a="1"/>
  <c r="O1847" i="20" s="1"/>
  <c r="S1847" i="20" s="1"/>
  <c r="N1865" i="20" a="1"/>
  <c r="N1865" i="20" s="1"/>
  <c r="M1865" i="20" a="1"/>
  <c r="M1865" i="20" s="1"/>
  <c r="O1739" i="20" a="1"/>
  <c r="O1739" i="20" s="1"/>
  <c r="S1739" i="20" s="1"/>
  <c r="Q1739" i="20" a="1"/>
  <c r="Q1739" i="20" s="1"/>
  <c r="O1579" i="20" a="1"/>
  <c r="O1579" i="20" s="1"/>
  <c r="P1579" i="20" s="1"/>
  <c r="T1579" i="20" s="1"/>
  <c r="N1579" i="20" a="1"/>
  <c r="N1579" i="20" s="1"/>
  <c r="O1531" i="20" a="1"/>
  <c r="O1531" i="20" s="1"/>
  <c r="S1531" i="20" s="1"/>
  <c r="Q1531" i="20" a="1"/>
  <c r="Q1531" i="20" s="1"/>
  <c r="O1516" i="20" a="1"/>
  <c r="O1516" i="20" s="1"/>
  <c r="M1516" i="20" a="1"/>
  <c r="M1516" i="20" s="1"/>
  <c r="N1516" i="20" a="1"/>
  <c r="N1516" i="20" s="1"/>
  <c r="N2241" i="20" a="1"/>
  <c r="N2241" i="20" s="1"/>
  <c r="R1556" i="20"/>
  <c r="V1556" i="20" s="1"/>
  <c r="R1575" i="20"/>
  <c r="V1575" i="20" s="1"/>
  <c r="M1641" i="20" a="1"/>
  <c r="M1641" i="20" s="1"/>
  <c r="N714" i="20" a="1"/>
  <c r="N714" i="20" s="1"/>
  <c r="M1803" i="20" a="1"/>
  <c r="M1803" i="20" s="1"/>
  <c r="M957" i="20" a="1"/>
  <c r="M957" i="20" s="1"/>
  <c r="M1373" i="20" a="1"/>
  <c r="M1373" i="20" s="1"/>
  <c r="N1549" i="20" a="1"/>
  <c r="N1549" i="20" s="1"/>
  <c r="U1549" i="20" s="1"/>
  <c r="M1709" i="20" a="1"/>
  <c r="M1709" i="20" s="1"/>
  <c r="N1743" i="20" a="1"/>
  <c r="N1743" i="20" s="1"/>
  <c r="M462" i="20" a="1"/>
  <c r="M462" i="20" s="1"/>
  <c r="M1358" i="20" a="1"/>
  <c r="M1358" i="20" s="1"/>
  <c r="N1758" i="20" a="1"/>
  <c r="N1758" i="20" s="1"/>
  <c r="M400" i="20" a="1"/>
  <c r="M400" i="20" s="1"/>
  <c r="R752" i="20"/>
  <c r="V752" i="20" s="1"/>
  <c r="N1456" i="20" a="1"/>
  <c r="N1456" i="20" s="1"/>
  <c r="M604" i="20" a="1"/>
  <c r="M604" i="20" s="1"/>
  <c r="M2341" i="20" a="1"/>
  <c r="M2341" i="20" s="1"/>
  <c r="M1590" i="20" a="1"/>
  <c r="M1590" i="20" s="1"/>
  <c r="N682" i="20" a="1"/>
  <c r="N682" i="20" s="1"/>
  <c r="R682" i="20" s="1"/>
  <c r="V682" i="20" s="1"/>
  <c r="Q129" i="20" a="1"/>
  <c r="Q129" i="20" s="1"/>
  <c r="U129" i="20" s="1"/>
  <c r="Q2226" i="20" a="1"/>
  <c r="Q2226" i="20" s="1"/>
  <c r="Q179" i="20" a="1"/>
  <c r="Q179" i="20" s="1"/>
  <c r="Q996" i="20" a="1"/>
  <c r="Q996" i="20" s="1"/>
  <c r="R996" i="20" s="1"/>
  <c r="V996" i="20" s="1"/>
  <c r="Q762" i="20" a="1"/>
  <c r="Q762" i="20" s="1"/>
  <c r="Q555" i="20" a="1"/>
  <c r="Q555" i="20" s="1"/>
  <c r="R555" i="20" s="1"/>
  <c r="V555" i="20" s="1"/>
  <c r="Q830" i="20" a="1"/>
  <c r="Q830" i="20" s="1"/>
  <c r="Q1764" i="20" a="1"/>
  <c r="Q1764" i="20" s="1"/>
  <c r="O2340" i="20" a="1"/>
  <c r="O2340" i="20" s="1"/>
  <c r="P2340" i="20" s="1"/>
  <c r="T2340" i="20" s="1"/>
  <c r="N2340" i="20" a="1"/>
  <c r="N2340" i="20" s="1"/>
  <c r="Q2340" i="20" a="1"/>
  <c r="Q2340" i="20" s="1"/>
  <c r="O1387" i="20" a="1"/>
  <c r="O1387" i="20" s="1"/>
  <c r="M1387" i="20" a="1"/>
  <c r="M1387" i="20" s="1"/>
  <c r="O1276" i="20" a="1"/>
  <c r="O1276" i="20" s="1"/>
  <c r="N1276" i="20" a="1"/>
  <c r="N1276" i="20" s="1"/>
  <c r="U1276" i="20" s="1"/>
  <c r="N2212" i="20" a="1"/>
  <c r="N2212" i="20" s="1"/>
  <c r="O2212" i="20" a="1"/>
  <c r="O2212" i="20" s="1"/>
  <c r="O1625" i="20" a="1"/>
  <c r="O1625" i="20" s="1"/>
  <c r="P1625" i="20" s="1"/>
  <c r="T1625" i="20" s="1"/>
  <c r="N1625" i="20" a="1"/>
  <c r="N1625" i="20" s="1"/>
  <c r="O1545" i="20" a="1"/>
  <c r="O1545" i="20" s="1"/>
  <c r="S1545" i="20" s="1"/>
  <c r="Q1545" i="20" a="1"/>
  <c r="Q1545" i="20" s="1"/>
  <c r="O1214" i="20" a="1"/>
  <c r="O1214" i="20" s="1"/>
  <c r="Q1214" i="20" a="1"/>
  <c r="Q1214" i="20" s="1"/>
  <c r="U1167" i="20"/>
  <c r="Q1071" i="20" a="1"/>
  <c r="Q1071" i="20" s="1"/>
  <c r="N1071" i="20" a="1"/>
  <c r="N1071" i="20" s="1"/>
  <c r="Q1055" i="20" a="1"/>
  <c r="Q1055" i="20" s="1"/>
  <c r="R1055" i="20" s="1"/>
  <c r="V1055" i="20" s="1"/>
  <c r="M1055" i="20" a="1"/>
  <c r="M1055" i="20" s="1"/>
  <c r="O582" i="20" a="1"/>
  <c r="O582" i="20" s="1"/>
  <c r="P582" i="20" s="1"/>
  <c r="T582" i="20" s="1"/>
  <c r="Q582" i="20" a="1"/>
  <c r="Q582" i="20" s="1"/>
  <c r="R582" i="20" s="1"/>
  <c r="V582" i="20" s="1"/>
  <c r="O393" i="20" a="1"/>
  <c r="O393" i="20" s="1"/>
  <c r="S393" i="20" s="1"/>
  <c r="N393" i="20" a="1"/>
  <c r="N393" i="20" s="1"/>
  <c r="R393" i="20" s="1"/>
  <c r="V393" i="20" s="1"/>
  <c r="O330" i="20" a="1"/>
  <c r="O330" i="20" s="1"/>
  <c r="S330" i="20" s="1"/>
  <c r="Q330" i="20" a="1"/>
  <c r="Q330" i="20" s="1"/>
  <c r="O298" i="20" a="1"/>
  <c r="O298" i="20" s="1"/>
  <c r="M298" i="20" a="1"/>
  <c r="M298" i="20" s="1"/>
  <c r="U901" i="20"/>
  <c r="Q728" i="20" a="1"/>
  <c r="Q728" i="20" s="1"/>
  <c r="Q1901" i="20" a="1"/>
  <c r="Q1901" i="20" s="1"/>
  <c r="M2179" i="20" a="1"/>
  <c r="M2179" i="20" s="1"/>
  <c r="N2179" i="20" a="1"/>
  <c r="N2179" i="20" s="1"/>
  <c r="O2132" i="20" a="1"/>
  <c r="O2132" i="20" s="1"/>
  <c r="M2132" i="20" a="1"/>
  <c r="M2132" i="20" s="1"/>
  <c r="O1878" i="20" a="1"/>
  <c r="O1878" i="20" s="1"/>
  <c r="P1878" i="20" s="1"/>
  <c r="T1878" i="20" s="1"/>
  <c r="N1878" i="20" a="1"/>
  <c r="N1878" i="20" s="1"/>
  <c r="R1878" i="20" s="1"/>
  <c r="V1878" i="20" s="1"/>
  <c r="O1862" i="20" a="1"/>
  <c r="O1862" i="20" s="1"/>
  <c r="M1862" i="20" a="1"/>
  <c r="M1862" i="20" s="1"/>
  <c r="O1830" i="20" a="1"/>
  <c r="O1830" i="20" s="1"/>
  <c r="P1830" i="20" s="1"/>
  <c r="T1830" i="20" s="1"/>
  <c r="N1830" i="20" a="1"/>
  <c r="N1830" i="20" s="1"/>
  <c r="U1830" i="20" s="1"/>
  <c r="Q1798" i="20" a="1"/>
  <c r="Q1798" i="20" s="1"/>
  <c r="M1798" i="20" a="1"/>
  <c r="M1798" i="20" s="1"/>
  <c r="P1798" i="20" s="1"/>
  <c r="T1798" i="20" s="1"/>
  <c r="O1688" i="20" a="1"/>
  <c r="O1688" i="20" s="1"/>
  <c r="S1688" i="20" s="1"/>
  <c r="Q1688" i="20" a="1"/>
  <c r="Q1688" i="20" s="1"/>
  <c r="N1688" i="20" a="1"/>
  <c r="N1688" i="20" s="1"/>
  <c r="O1481" i="20" a="1"/>
  <c r="O1481" i="20" s="1"/>
  <c r="P1481" i="20" s="1"/>
  <c r="T1481" i="20" s="1"/>
  <c r="N1481" i="20" a="1"/>
  <c r="N1481" i="20" s="1"/>
  <c r="R1481" i="20" s="1"/>
  <c r="V1481" i="20" s="1"/>
  <c r="O1465" i="20" a="1"/>
  <c r="O1465" i="20" s="1"/>
  <c r="P1465" i="20" s="1"/>
  <c r="T1465" i="20" s="1"/>
  <c r="Q1465" i="20" a="1"/>
  <c r="Q1465" i="20" s="1"/>
  <c r="O1182" i="20" a="1"/>
  <c r="O1182" i="20" s="1"/>
  <c r="P1182" i="20" s="1"/>
  <c r="T1182" i="20" s="1"/>
  <c r="Q1182" i="20" a="1"/>
  <c r="Q1182" i="20" s="1"/>
  <c r="R1182" i="20" s="1"/>
  <c r="V1182" i="20" s="1"/>
  <c r="O1150" i="20" a="1"/>
  <c r="O1150" i="20" s="1"/>
  <c r="P1150" i="20" s="1"/>
  <c r="T1150" i="20" s="1"/>
  <c r="N1150" i="20" a="1"/>
  <c r="N1150" i="20" s="1"/>
  <c r="O1022" i="20" a="1"/>
  <c r="O1022" i="20" s="1"/>
  <c r="M1022" i="20" a="1"/>
  <c r="M1022" i="20" s="1"/>
  <c r="O674" i="20" a="1"/>
  <c r="O674" i="20" s="1"/>
  <c r="Q674" i="20" a="1"/>
  <c r="Q674" i="20" s="1"/>
  <c r="R112" i="20"/>
  <c r="V112" i="20" s="1"/>
  <c r="M2128" i="20" a="1"/>
  <c r="M2128" i="20" s="1"/>
  <c r="Q1660" i="20" a="1"/>
  <c r="Q1660" i="20" s="1"/>
  <c r="O1485" i="20" a="1"/>
  <c r="O1485" i="20" s="1"/>
  <c r="O1909" i="20" a="1"/>
  <c r="O1909" i="20" s="1"/>
  <c r="N1909" i="20" a="1"/>
  <c r="N1909" i="20" s="1"/>
  <c r="U1909" i="20" s="1"/>
  <c r="O1829" i="20" a="1"/>
  <c r="O1829" i="20" s="1"/>
  <c r="M1829" i="20" a="1"/>
  <c r="M1829" i="20" s="1"/>
  <c r="O1527" i="20" a="1"/>
  <c r="O1527" i="20" s="1"/>
  <c r="M1527" i="20" a="1"/>
  <c r="M1527" i="20" s="1"/>
  <c r="Q1527" i="20" a="1"/>
  <c r="Q1527" i="20" s="1"/>
  <c r="R1527" i="20" s="1"/>
  <c r="V1527" i="20" s="1"/>
  <c r="O1273" i="20" a="1"/>
  <c r="O1273" i="20" s="1"/>
  <c r="M1273" i="20" a="1"/>
  <c r="M1273" i="20" s="1"/>
  <c r="M1243" i="20" a="1"/>
  <c r="M1243" i="20" s="1"/>
  <c r="N1243" i="20" a="1"/>
  <c r="N1243" i="20" s="1"/>
  <c r="Q1212" i="20" a="1"/>
  <c r="Q1212" i="20" s="1"/>
  <c r="M1212" i="20" a="1"/>
  <c r="M1212" i="20" s="1"/>
  <c r="O1165" i="20" a="1"/>
  <c r="O1165" i="20" s="1"/>
  <c r="P1165" i="20" s="1"/>
  <c r="T1165" i="20" s="1"/>
  <c r="Q1165" i="20" a="1"/>
  <c r="Q1165" i="20" s="1"/>
  <c r="U1165" i="20" s="1"/>
  <c r="O1021" i="20" a="1"/>
  <c r="O1021" i="20" s="1"/>
  <c r="Q1021" i="20" a="1"/>
  <c r="Q1021" i="20" s="1"/>
  <c r="O928" i="20" a="1"/>
  <c r="O928" i="20" s="1"/>
  <c r="P928" i="20" s="1"/>
  <c r="T928" i="20" s="1"/>
  <c r="Q928" i="20" a="1"/>
  <c r="Q928" i="20" s="1"/>
  <c r="U928" i="20" s="1"/>
  <c r="O721" i="20" a="1"/>
  <c r="O721" i="20" s="1"/>
  <c r="Q721" i="20" a="1"/>
  <c r="Q721" i="20" s="1"/>
  <c r="U721" i="20" s="1"/>
  <c r="O1558" i="20" a="1"/>
  <c r="O1558" i="20" s="1"/>
  <c r="M1558" i="20" a="1"/>
  <c r="M1558" i="20" s="1"/>
  <c r="O1526" i="20" a="1"/>
  <c r="O1526" i="20" s="1"/>
  <c r="N1526" i="20" a="1"/>
  <c r="N1526" i="20" s="1"/>
  <c r="O1351" i="20" a="1"/>
  <c r="O1351" i="20" s="1"/>
  <c r="M1351" i="20" a="1"/>
  <c r="M1351" i="20" s="1"/>
  <c r="Q1351" i="20" a="1"/>
  <c r="Q1351" i="20" s="1"/>
  <c r="O1272" i="20" a="1"/>
  <c r="O1272" i="20" s="1"/>
  <c r="P1272" i="20" s="1"/>
  <c r="T1272" i="20" s="1"/>
  <c r="Q1272" i="20" a="1"/>
  <c r="Q1272" i="20" s="1"/>
  <c r="O1036" i="20" a="1"/>
  <c r="O1036" i="20" s="1"/>
  <c r="S1036" i="20" s="1"/>
  <c r="N1036" i="20" a="1"/>
  <c r="N1036" i="20" s="1"/>
  <c r="M880" i="20" a="1"/>
  <c r="M880" i="20" s="1"/>
  <c r="Q880" i="20" a="1"/>
  <c r="Q880" i="20" s="1"/>
  <c r="O800" i="20" a="1"/>
  <c r="O800" i="20" s="1"/>
  <c r="M800" i="20" a="1"/>
  <c r="M800" i="20" s="1"/>
  <c r="M784" i="20" a="1"/>
  <c r="M784" i="20" s="1"/>
  <c r="N784" i="20" a="1"/>
  <c r="N784" i="20" s="1"/>
  <c r="O688" i="20" a="1"/>
  <c r="O688" i="20" s="1"/>
  <c r="P688" i="20" s="1"/>
  <c r="T688" i="20" s="1"/>
  <c r="N688" i="20" a="1"/>
  <c r="N688" i="20" s="1"/>
  <c r="O624" i="20" a="1"/>
  <c r="O624" i="20" s="1"/>
  <c r="Q624" i="20" a="1"/>
  <c r="Q624" i="20" s="1"/>
  <c r="N624" i="20" a="1"/>
  <c r="N624" i="20" s="1"/>
  <c r="M624" i="20" a="1"/>
  <c r="M624" i="20" s="1"/>
  <c r="O263" i="20" a="1"/>
  <c r="O263" i="20" s="1"/>
  <c r="S263" i="20" s="1"/>
  <c r="Q263" i="20" a="1"/>
  <c r="Q263" i="20" s="1"/>
  <c r="Q1780" i="20" a="1"/>
  <c r="Q1780" i="20" s="1"/>
  <c r="N1780" i="20" a="1"/>
  <c r="N1780" i="20" s="1"/>
  <c r="O1653" i="20" a="1"/>
  <c r="O1653" i="20" s="1"/>
  <c r="P1653" i="20" s="1"/>
  <c r="T1653" i="20" s="1"/>
  <c r="Q1653" i="20" a="1"/>
  <c r="Q1653" i="20" s="1"/>
  <c r="Q1637" i="20" a="1"/>
  <c r="Q1637" i="20" s="1"/>
  <c r="M1637" i="20" a="1"/>
  <c r="M1637" i="20" s="1"/>
  <c r="O1605" i="20" a="1"/>
  <c r="O1605" i="20" s="1"/>
  <c r="M1605" i="20" a="1"/>
  <c r="M1605" i="20" s="1"/>
  <c r="O1350" i="20" a="1"/>
  <c r="O1350" i="20" s="1"/>
  <c r="M1350" i="20" a="1"/>
  <c r="M1350" i="20" s="1"/>
  <c r="O879" i="20" a="1"/>
  <c r="O879" i="20" s="1"/>
  <c r="N879" i="20" a="1"/>
  <c r="N879" i="20" s="1"/>
  <c r="O687" i="20" a="1"/>
  <c r="O687" i="20" s="1"/>
  <c r="P687" i="20" s="1"/>
  <c r="T687" i="20" s="1"/>
  <c r="Q687" i="20" a="1"/>
  <c r="Q687" i="20" s="1"/>
  <c r="N687" i="20" a="1"/>
  <c r="N687" i="20" s="1"/>
  <c r="U687" i="20" s="1"/>
  <c r="O671" i="20" a="1"/>
  <c r="O671" i="20" s="1"/>
  <c r="P671" i="20" s="1"/>
  <c r="T671" i="20" s="1"/>
  <c r="N671" i="20" a="1"/>
  <c r="N671" i="20" s="1"/>
  <c r="Q623" i="20" a="1"/>
  <c r="Q623" i="20" s="1"/>
  <c r="M623" i="20" a="1"/>
  <c r="M623" i="20" s="1"/>
  <c r="O437" i="20" a="1"/>
  <c r="O437" i="20" s="1"/>
  <c r="M437" i="20" a="1"/>
  <c r="M437" i="20" s="1"/>
  <c r="O182" i="20" a="1"/>
  <c r="O182" i="20" s="1"/>
  <c r="P182" i="20" s="1"/>
  <c r="T182" i="20" s="1"/>
  <c r="Q182" i="20" a="1"/>
  <c r="Q182" i="20" s="1"/>
  <c r="U182" i="20" s="1"/>
  <c r="O1794" i="20" a="1"/>
  <c r="O1794" i="20" s="1"/>
  <c r="P1794" i="20" s="1"/>
  <c r="T1794" i="20" s="1"/>
  <c r="Q1794" i="20" a="1"/>
  <c r="Q1794" i="20" s="1"/>
  <c r="M1668" i="20" a="1"/>
  <c r="M1668" i="20" s="1"/>
  <c r="Q1668" i="20" a="1"/>
  <c r="Q1668" i="20" s="1"/>
  <c r="O1317" i="20" a="1"/>
  <c r="O1317" i="20" s="1"/>
  <c r="S1317" i="20" s="1"/>
  <c r="Q1317" i="20" a="1"/>
  <c r="Q1317" i="20" s="1"/>
  <c r="R1317" i="20" s="1"/>
  <c r="V1317" i="20" s="1"/>
  <c r="Q1302" i="20" a="1"/>
  <c r="Q1302" i="20" s="1"/>
  <c r="O1302" i="20" a="1"/>
  <c r="O1302" i="20" s="1"/>
  <c r="O1114" i="20" a="1"/>
  <c r="O1114" i="20" s="1"/>
  <c r="S1114" i="20" s="1"/>
  <c r="Q1114" i="20" a="1"/>
  <c r="Q1114" i="20" s="1"/>
  <c r="U1114" i="20" s="1"/>
  <c r="M846" i="20" a="1"/>
  <c r="M846" i="20" s="1"/>
  <c r="N846" i="20" a="1"/>
  <c r="N846" i="20" s="1"/>
  <c r="O766" i="20" a="1"/>
  <c r="O766" i="20" s="1"/>
  <c r="M766" i="20" a="1"/>
  <c r="M766" i="20" s="1"/>
  <c r="N702" i="20" a="1"/>
  <c r="N702" i="20" s="1"/>
  <c r="M702" i="20" a="1"/>
  <c r="M702" i="20" s="1"/>
  <c r="O638" i="20" a="1"/>
  <c r="O638" i="20" s="1"/>
  <c r="S638" i="20" s="1"/>
  <c r="Q638" i="20" a="1"/>
  <c r="Q638" i="20" s="1"/>
  <c r="Q517" i="20" a="1"/>
  <c r="Q517" i="20" s="1"/>
  <c r="Q1040" i="20" a="1"/>
  <c r="Q1040" i="20" s="1"/>
  <c r="U1040" i="20" s="1"/>
  <c r="O2054" i="20" a="1"/>
  <c r="O2054" i="20" s="1"/>
  <c r="Q2054" i="20" a="1"/>
  <c r="Q2054" i="20" s="1"/>
  <c r="N1912" i="20" a="1"/>
  <c r="N1912" i="20" s="1"/>
  <c r="M1912" i="20" a="1"/>
  <c r="M1912" i="20" s="1"/>
  <c r="N1880" i="20" a="1"/>
  <c r="N1880" i="20" s="1"/>
  <c r="M1880" i="20" a="1"/>
  <c r="M1880" i="20" s="1"/>
  <c r="O629" i="20" a="1"/>
  <c r="O629" i="20" s="1"/>
  <c r="P629" i="20" s="1"/>
  <c r="T629" i="20" s="1"/>
  <c r="Q629" i="20" a="1"/>
  <c r="Q629" i="20" s="1"/>
  <c r="O126" i="20" a="1"/>
  <c r="O126" i="20" s="1"/>
  <c r="P126" i="20" s="1"/>
  <c r="T126" i="20" s="1"/>
  <c r="N126" i="20" a="1"/>
  <c r="N126" i="20" s="1"/>
  <c r="U126" i="20" s="1"/>
  <c r="O80" i="20" a="1"/>
  <c r="O80" i="20" s="1"/>
  <c r="P80" i="20" s="1"/>
  <c r="T80" i="20" s="1"/>
  <c r="Q80" i="20" a="1"/>
  <c r="Q80" i="20" s="1"/>
  <c r="U80" i="20" s="1"/>
  <c r="O611" i="20" a="1"/>
  <c r="O611" i="20" s="1"/>
  <c r="S611" i="20" s="1"/>
  <c r="Q611" i="20" a="1"/>
  <c r="Q611" i="20" s="1"/>
  <c r="O641" i="20" a="1"/>
  <c r="O641" i="20" s="1"/>
  <c r="Q641" i="20" a="1"/>
  <c r="Q641" i="20" s="1"/>
  <c r="O296" i="20" a="1"/>
  <c r="O296" i="20" s="1"/>
  <c r="S296" i="20" s="1"/>
  <c r="Q296" i="20" a="1"/>
  <c r="Q296" i="20" s="1"/>
  <c r="R296" i="20" s="1"/>
  <c r="V296" i="20" s="1"/>
  <c r="U521" i="20"/>
  <c r="R761" i="20"/>
  <c r="V761" i="20" s="1"/>
  <c r="M1040" i="20" a="1"/>
  <c r="M1040" i="20" s="1"/>
  <c r="P1040" i="20" s="1"/>
  <c r="T1040" i="20" s="1"/>
  <c r="Q642" i="20" a="1"/>
  <c r="Q642" i="20" s="1"/>
  <c r="Q628" i="20" a="1"/>
  <c r="Q628" i="20" s="1"/>
  <c r="U628" i="20" s="1"/>
  <c r="O2046" i="20" a="1"/>
  <c r="O2046" i="20" s="1"/>
  <c r="M2046" i="20" a="1"/>
  <c r="M2046" i="20" s="1"/>
  <c r="P2046" i="20" s="1"/>
  <c r="T2046" i="20" s="1"/>
  <c r="O1713" i="20" a="1"/>
  <c r="O1713" i="20" s="1"/>
  <c r="S1713" i="20" s="1"/>
  <c r="Q1713" i="20" a="1"/>
  <c r="Q1713" i="20" s="1"/>
  <c r="R1713" i="20" s="1"/>
  <c r="V1713" i="20" s="1"/>
  <c r="U1633" i="20"/>
  <c r="O652" i="20" a="1"/>
  <c r="O652" i="20" s="1"/>
  <c r="M652" i="20" a="1"/>
  <c r="M652" i="20" s="1"/>
  <c r="S1534" i="20"/>
  <c r="M2247" i="20" a="1"/>
  <c r="M2247" i="20" s="1"/>
  <c r="N2247" i="20" a="1"/>
  <c r="N2247" i="20" s="1"/>
  <c r="O1981" i="20" a="1"/>
  <c r="O1981" i="20" s="1"/>
  <c r="Q1981" i="20" a="1"/>
  <c r="Q1981" i="20" s="1"/>
  <c r="Q166" i="20" a="1"/>
  <c r="Q166" i="20" s="1"/>
  <c r="N166" i="20" a="1"/>
  <c r="N166" i="20" s="1"/>
  <c r="M166" i="20" a="1"/>
  <c r="M166" i="20" s="1"/>
  <c r="P166" i="20" s="1"/>
  <c r="T166" i="20" s="1"/>
  <c r="S738" i="20"/>
  <c r="P738" i="20"/>
  <c r="T738" i="20" s="1"/>
  <c r="S1569" i="20"/>
  <c r="P1569" i="20"/>
  <c r="T1569" i="20" s="1"/>
  <c r="N2263" i="20" a="1"/>
  <c r="N2263" i="20" s="1"/>
  <c r="M2263" i="20" a="1"/>
  <c r="M2263" i="20" s="1"/>
  <c r="O2263" i="20" a="1"/>
  <c r="O2263" i="20" s="1"/>
  <c r="O1965" i="20" a="1"/>
  <c r="O1965" i="20" s="1"/>
  <c r="Q1965" i="20" a="1"/>
  <c r="Q1965" i="20" s="1"/>
  <c r="O57" i="20" a="1"/>
  <c r="O57" i="20" s="1"/>
  <c r="Q57" i="20" a="1"/>
  <c r="Q57" i="20" s="1"/>
  <c r="N57" i="20" a="1"/>
  <c r="N57" i="20" s="1"/>
  <c r="R57" i="20" s="1"/>
  <c r="V57" i="20" s="1"/>
  <c r="M57" i="20" a="1"/>
  <c r="M57" i="20" s="1"/>
  <c r="N2027" i="20" a="1"/>
  <c r="N2027" i="20" s="1"/>
  <c r="M2027" i="20" a="1"/>
  <c r="M2027" i="20" s="1"/>
  <c r="Q1964" i="20" a="1"/>
  <c r="Q1964" i="20" s="1"/>
  <c r="M1964" i="20" a="1"/>
  <c r="M1964" i="20" s="1"/>
  <c r="P1964" i="20" s="1"/>
  <c r="T1964" i="20" s="1"/>
  <c r="O1964" i="20" a="1"/>
  <c r="O1964" i="20" s="1"/>
  <c r="N1964" i="20" a="1"/>
  <c r="N1964" i="20" s="1"/>
  <c r="N1948" i="20" a="1"/>
  <c r="N1948" i="20" s="1"/>
  <c r="M1948" i="20" a="1"/>
  <c r="M1948" i="20" s="1"/>
  <c r="O1932" i="20" a="1"/>
  <c r="O1932" i="20" s="1"/>
  <c r="Q1932" i="20" a="1"/>
  <c r="Q1932" i="20" s="1"/>
  <c r="N1932" i="20" a="1"/>
  <c r="N1932" i="20" s="1"/>
  <c r="M1932" i="20" a="1"/>
  <c r="M1932" i="20" s="1"/>
  <c r="Q1916" i="20" a="1"/>
  <c r="Q1916" i="20" s="1"/>
  <c r="M1916" i="20" a="1"/>
  <c r="M1916" i="20" s="1"/>
  <c r="O1836" i="20" a="1"/>
  <c r="O1836" i="20" s="1"/>
  <c r="Q1836" i="20" a="1"/>
  <c r="Q1836" i="20" s="1"/>
  <c r="O1820" i="20" a="1"/>
  <c r="O1820" i="20" s="1"/>
  <c r="S1820" i="20" s="1"/>
  <c r="M1820" i="20" a="1"/>
  <c r="M1820" i="20" s="1"/>
  <c r="O1694" i="20" a="1"/>
  <c r="O1694" i="20" s="1"/>
  <c r="Q1694" i="20" a="1"/>
  <c r="Q1694" i="20" s="1"/>
  <c r="N1694" i="20" a="1"/>
  <c r="N1694" i="20" s="1"/>
  <c r="O904" i="20" a="1"/>
  <c r="O904" i="20" s="1"/>
  <c r="N904" i="20" a="1"/>
  <c r="N904" i="20" s="1"/>
  <c r="M888" i="20" a="1"/>
  <c r="M888" i="20" s="1"/>
  <c r="Q888" i="20" a="1"/>
  <c r="Q888" i="20" s="1"/>
  <c r="U888" i="20" s="1"/>
  <c r="O888" i="20" a="1"/>
  <c r="O888" i="20" s="1"/>
  <c r="S888" i="20" s="1"/>
  <c r="O873" i="20" a="1"/>
  <c r="O873" i="20" s="1"/>
  <c r="N873" i="20" a="1"/>
  <c r="N873" i="20" s="1"/>
  <c r="Q873" i="20" a="1"/>
  <c r="Q873" i="20" s="1"/>
  <c r="U873" i="20" s="1"/>
  <c r="O336" i="20" a="1"/>
  <c r="O336" i="20" s="1"/>
  <c r="N336" i="20" a="1"/>
  <c r="N336" i="20" s="1"/>
  <c r="Q336" i="20" a="1"/>
  <c r="Q336" i="20" s="1"/>
  <c r="M336" i="20" a="1"/>
  <c r="M336" i="20" s="1"/>
  <c r="O320" i="20" a="1"/>
  <c r="O320" i="20" s="1"/>
  <c r="M320" i="20" a="1"/>
  <c r="M320" i="20" s="1"/>
  <c r="N320" i="20" a="1"/>
  <c r="N320" i="20" s="1"/>
  <c r="R320" i="20" s="1"/>
  <c r="V320" i="20" s="1"/>
  <c r="N304" i="20" a="1"/>
  <c r="N304" i="20" s="1"/>
  <c r="M304" i="20" a="1"/>
  <c r="M304" i="20" s="1"/>
  <c r="O288" i="20" a="1"/>
  <c r="O288" i="20" s="1"/>
  <c r="Q288" i="20" a="1"/>
  <c r="Q288" i="20" s="1"/>
  <c r="N288" i="20" a="1"/>
  <c r="N288" i="20" s="1"/>
  <c r="R288" i="20" s="1"/>
  <c r="V288" i="20" s="1"/>
  <c r="M288" i="20" a="1"/>
  <c r="M288" i="20" s="1"/>
  <c r="O241" i="20" a="1"/>
  <c r="O241" i="20" s="1"/>
  <c r="Q241" i="20" a="1"/>
  <c r="Q241" i="20" s="1"/>
  <c r="N180" i="20" a="1"/>
  <c r="N180" i="20" s="1"/>
  <c r="M180" i="20" a="1"/>
  <c r="M180" i="20" s="1"/>
  <c r="P180" i="20" s="1"/>
  <c r="T180" i="20" s="1"/>
  <c r="Q180" i="20" a="1"/>
  <c r="Q180" i="20" s="1"/>
  <c r="N149" i="20" a="1"/>
  <c r="N149" i="20" s="1"/>
  <c r="M149" i="20" a="1"/>
  <c r="M149" i="20" s="1"/>
  <c r="O105" i="20" a="1"/>
  <c r="O105" i="20" s="1"/>
  <c r="M105" i="20" a="1"/>
  <c r="M105" i="20" s="1"/>
  <c r="Q105" i="20" a="1"/>
  <c r="Q105" i="20" s="1"/>
  <c r="S1429" i="20"/>
  <c r="P1429" i="20"/>
  <c r="T1429" i="20" s="1"/>
  <c r="O2327" i="20" a="1"/>
  <c r="O2327" i="20" s="1"/>
  <c r="N2327" i="20" a="1"/>
  <c r="N2327" i="20" s="1"/>
  <c r="M2327" i="20" a="1"/>
  <c r="M2327" i="20" s="1"/>
  <c r="N1997" i="20" a="1"/>
  <c r="N1997" i="20" s="1"/>
  <c r="M1997" i="20" a="1"/>
  <c r="M1997" i="20" s="1"/>
  <c r="O321" i="20" a="1"/>
  <c r="O321" i="20" s="1"/>
  <c r="N321" i="20" a="1"/>
  <c r="N321" i="20" s="1"/>
  <c r="Q28" i="20" a="1"/>
  <c r="Q28" i="20" s="1"/>
  <c r="M28" i="20" a="1"/>
  <c r="M28" i="20" s="1"/>
  <c r="O88" i="20" a="1"/>
  <c r="O88" i="20" s="1"/>
  <c r="N88" i="20" a="1"/>
  <c r="N88" i="20" s="1"/>
  <c r="M88" i="20" a="1"/>
  <c r="M88" i="20" s="1"/>
  <c r="Q2154" i="20" a="1"/>
  <c r="Q2154" i="20" s="1"/>
  <c r="N2154" i="20" a="1"/>
  <c r="N2154" i="20" s="1"/>
  <c r="M2154" i="20" a="1"/>
  <c r="M2154" i="20" s="1"/>
  <c r="P2154" i="20" s="1"/>
  <c r="T2154" i="20" s="1"/>
  <c r="O1710" i="20" a="1"/>
  <c r="O1710" i="20" s="1"/>
  <c r="M1710" i="20" a="1"/>
  <c r="M1710" i="20" s="1"/>
  <c r="N1710" i="20" a="1"/>
  <c r="N1710" i="20" s="1"/>
  <c r="M289" i="20" a="1"/>
  <c r="M289" i="20" s="1"/>
  <c r="S289" i="20" s="1"/>
  <c r="U117" i="20"/>
  <c r="M1804" i="20" a="1"/>
  <c r="M1804" i="20" s="1"/>
  <c r="U393" i="20"/>
  <c r="N2324" i="20" a="1"/>
  <c r="N2324" i="20" s="1"/>
  <c r="Q2324" i="20" a="1"/>
  <c r="Q2324" i="20" s="1"/>
  <c r="O2324" i="20" a="1"/>
  <c r="O2324" i="20" s="1"/>
  <c r="M2324" i="20" a="1"/>
  <c r="M2324" i="20" s="1"/>
  <c r="O2244" i="20" a="1"/>
  <c r="O2244" i="20" s="1"/>
  <c r="M2244" i="20" a="1"/>
  <c r="M2244" i="20" s="1"/>
  <c r="N2088" i="20" a="1"/>
  <c r="N2088" i="20" s="1"/>
  <c r="O2088" i="20" a="1"/>
  <c r="O2088" i="20" s="1"/>
  <c r="N2056" i="20" a="1"/>
  <c r="N2056" i="20" s="1"/>
  <c r="M2056" i="20" a="1"/>
  <c r="M2056" i="20" s="1"/>
  <c r="O2041" i="20" a="1"/>
  <c r="O2041" i="20" s="1"/>
  <c r="Q2041" i="20" a="1"/>
  <c r="Q2041" i="20" s="1"/>
  <c r="N2041" i="20" a="1"/>
  <c r="N2041" i="20" s="1"/>
  <c r="M2041" i="20" a="1"/>
  <c r="M2041" i="20" s="1"/>
  <c r="O2025" i="20" a="1"/>
  <c r="O2025" i="20" s="1"/>
  <c r="N2025" i="20" a="1"/>
  <c r="N2025" i="20" s="1"/>
  <c r="M2025" i="20" a="1"/>
  <c r="M2025" i="20" s="1"/>
  <c r="O2010" i="20" a="1"/>
  <c r="O2010" i="20" s="1"/>
  <c r="Q2010" i="20" a="1"/>
  <c r="Q2010" i="20" s="1"/>
  <c r="N2010" i="20" a="1"/>
  <c r="N2010" i="20" s="1"/>
  <c r="M2010" i="20" a="1"/>
  <c r="M2010" i="20" s="1"/>
  <c r="P2010" i="20" s="1"/>
  <c r="T2010" i="20" s="1"/>
  <c r="O1994" i="20" a="1"/>
  <c r="O1994" i="20" s="1"/>
  <c r="P1994" i="20" s="1"/>
  <c r="T1994" i="20" s="1"/>
  <c r="Q1994" i="20" a="1"/>
  <c r="Q1994" i="20" s="1"/>
  <c r="N1994" i="20" a="1"/>
  <c r="N1994" i="20" s="1"/>
  <c r="R1994" i="20" s="1"/>
  <c r="V1994" i="20" s="1"/>
  <c r="M1994" i="20" a="1"/>
  <c r="M1994" i="20" s="1"/>
  <c r="R241" i="20"/>
  <c r="V241" i="20" s="1"/>
  <c r="N1631" i="20" a="1"/>
  <c r="N1631" i="20" s="1"/>
  <c r="M1631" i="20" a="1"/>
  <c r="M1631" i="20" s="1"/>
  <c r="O2199" i="20" a="1"/>
  <c r="O2199" i="20" s="1"/>
  <c r="M2199" i="20" a="1"/>
  <c r="M2199" i="20" s="1"/>
  <c r="Q2199" i="20" a="1"/>
  <c r="Q2199" i="20" s="1"/>
  <c r="N2199" i="20" a="1"/>
  <c r="N2199" i="20" s="1"/>
  <c r="M2074" i="20" a="1"/>
  <c r="M2074" i="20" s="1"/>
  <c r="N2074" i="20" a="1"/>
  <c r="N2074" i="20" s="1"/>
  <c r="N2012" i="20" a="1"/>
  <c r="N2012" i="20" s="1"/>
  <c r="M2012" i="20" a="1"/>
  <c r="M2012" i="20" s="1"/>
  <c r="R901" i="20"/>
  <c r="V901" i="20" s="1"/>
  <c r="P1290" i="20"/>
  <c r="T1290" i="20" s="1"/>
  <c r="P1253" i="20"/>
  <c r="T1253" i="20" s="1"/>
  <c r="S1578" i="20"/>
  <c r="N289" i="20" a="1"/>
  <c r="N289" i="20" s="1"/>
  <c r="S1556" i="20"/>
  <c r="P1556" i="20"/>
  <c r="T1556" i="20" s="1"/>
  <c r="M133" i="20" a="1"/>
  <c r="M133" i="20" s="1"/>
  <c r="R1099" i="20"/>
  <c r="V1099" i="20" s="1"/>
  <c r="R1120" i="20"/>
  <c r="V1120" i="20" s="1"/>
  <c r="U1120" i="20"/>
  <c r="R1229" i="20"/>
  <c r="V1229" i="20" s="1"/>
  <c r="U1229" i="20"/>
  <c r="M73" i="20" a="1"/>
  <c r="M73" i="20" s="1"/>
  <c r="N73" i="20" a="1"/>
  <c r="N73" i="20" s="1"/>
  <c r="O2013" i="20" a="1"/>
  <c r="O2013" i="20" s="1"/>
  <c r="N2013" i="20" a="1"/>
  <c r="N2013" i="20" s="1"/>
  <c r="M2013" i="20" a="1"/>
  <c r="M2013" i="20" s="1"/>
  <c r="N273" i="20" a="1"/>
  <c r="N273" i="20" s="1"/>
  <c r="R1934" i="20"/>
  <c r="V1934" i="20" s="1"/>
  <c r="U1934" i="20"/>
  <c r="O1835" i="20" a="1"/>
  <c r="O1835" i="20" s="1"/>
  <c r="Q1835" i="20" a="1"/>
  <c r="Q1835" i="20" s="1"/>
  <c r="N1835" i="20" a="1"/>
  <c r="N1835" i="20" s="1"/>
  <c r="R1835" i="20" s="1"/>
  <c r="V1835" i="20" s="1"/>
  <c r="M1835" i="20" a="1"/>
  <c r="M1835" i="20" s="1"/>
  <c r="M873" i="20" a="1"/>
  <c r="M873" i="20" s="1"/>
  <c r="P1547" i="20"/>
  <c r="T1547" i="20" s="1"/>
  <c r="R157" i="20"/>
  <c r="V157" i="20" s="1"/>
  <c r="U157" i="20"/>
  <c r="M1965" i="20" a="1"/>
  <c r="M1965" i="20" s="1"/>
  <c r="S1360" i="20"/>
  <c r="P1360" i="20"/>
  <c r="T1360" i="20" s="1"/>
  <c r="U858" i="20"/>
  <c r="M58" i="20" a="1"/>
  <c r="M58" i="20" s="1"/>
  <c r="M1694" i="20" a="1"/>
  <c r="M1694" i="20" s="1"/>
  <c r="O2293" i="20" a="1"/>
  <c r="O2293" i="20" s="1"/>
  <c r="N2293" i="20" a="1"/>
  <c r="N2293" i="20" s="1"/>
  <c r="M2293" i="20" a="1"/>
  <c r="M2293" i="20" s="1"/>
  <c r="Q2293" i="20" a="1"/>
  <c r="Q2293" i="20" s="1"/>
  <c r="N2105" i="20" a="1"/>
  <c r="N2105" i="20" s="1"/>
  <c r="M2105" i="20" a="1"/>
  <c r="M2105" i="20" s="1"/>
  <c r="O1995" i="20" a="1"/>
  <c r="O1995" i="20" s="1"/>
  <c r="M1995" i="20" a="1"/>
  <c r="M1995" i="20" s="1"/>
  <c r="Q1995" i="20" a="1"/>
  <c r="Q1995" i="20" s="1"/>
  <c r="N1995" i="20" a="1"/>
  <c r="N1995" i="20" s="1"/>
  <c r="P1534" i="20"/>
  <c r="T1534" i="20" s="1"/>
  <c r="P853" i="20"/>
  <c r="T853" i="20" s="1"/>
  <c r="S1491" i="20"/>
  <c r="P1491" i="20"/>
  <c r="T1491" i="20" s="1"/>
  <c r="S948" i="20"/>
  <c r="P948" i="20"/>
  <c r="T948" i="20" s="1"/>
  <c r="S1821" i="20"/>
  <c r="N1965" i="20" a="1"/>
  <c r="N1965" i="20" s="1"/>
  <c r="R1965" i="20" s="1"/>
  <c r="V1965" i="20" s="1"/>
  <c r="U24" i="20"/>
  <c r="O212" i="20" a="1"/>
  <c r="O212" i="20" s="1"/>
  <c r="M212" i="20" a="1"/>
  <c r="M212" i="20" s="1"/>
  <c r="Q212" i="20" a="1"/>
  <c r="Q212" i="20" s="1"/>
  <c r="U212" i="20" s="1"/>
  <c r="S769" i="20"/>
  <c r="P769" i="20"/>
  <c r="T769" i="20" s="1"/>
  <c r="N2153" i="20" a="1"/>
  <c r="N2153" i="20" s="1"/>
  <c r="M2153" i="20" a="1"/>
  <c r="M2153" i="20" s="1"/>
  <c r="P929" i="20"/>
  <c r="T929" i="20" s="1"/>
  <c r="S1075" i="20"/>
  <c r="P1075" i="20"/>
  <c r="T1075" i="20" s="1"/>
  <c r="S761" i="20"/>
  <c r="P761" i="20"/>
  <c r="T761" i="20" s="1"/>
  <c r="R173" i="20"/>
  <c r="V173" i="20" s="1"/>
  <c r="U173" i="20"/>
  <c r="M1981" i="20" a="1"/>
  <c r="M1981" i="20" s="1"/>
  <c r="N1820" i="20" a="1"/>
  <c r="N1820" i="20" s="1"/>
  <c r="O12" i="20" a="1"/>
  <c r="O12" i="20" s="1"/>
  <c r="S12" i="20" s="1"/>
  <c r="Q12" i="20" a="1"/>
  <c r="Q12" i="20" s="1"/>
  <c r="S693" i="20"/>
  <c r="P693" i="20"/>
  <c r="T693" i="20" s="1"/>
  <c r="Q2139" i="20" a="1"/>
  <c r="Q2139" i="20" s="1"/>
  <c r="N2139" i="20" a="1"/>
  <c r="N2139" i="20" s="1"/>
  <c r="O2089" i="20" a="1"/>
  <c r="O2089" i="20" s="1"/>
  <c r="N2089" i="20" a="1"/>
  <c r="N2089" i="20" s="1"/>
  <c r="R2089" i="20" s="1"/>
  <c r="V2089" i="20" s="1"/>
  <c r="Q2089" i="20" a="1"/>
  <c r="Q2089" i="20" s="1"/>
  <c r="M2089" i="20" a="1"/>
  <c r="M2089" i="20" s="1"/>
  <c r="P1379" i="20"/>
  <c r="T1379" i="20" s="1"/>
  <c r="S931" i="20"/>
  <c r="S440" i="20"/>
  <c r="P440" i="20"/>
  <c r="T440" i="20" s="1"/>
  <c r="N1981" i="20" a="1"/>
  <c r="N1981" i="20" s="1"/>
  <c r="Q226" i="20" a="1"/>
  <c r="Q226" i="20" s="1"/>
  <c r="Q88" i="20" a="1"/>
  <c r="Q88" i="20" s="1"/>
  <c r="S85" i="20"/>
  <c r="P85" i="20"/>
  <c r="T85" i="20" s="1"/>
  <c r="O2229" i="20" a="1"/>
  <c r="O2229" i="20" s="1"/>
  <c r="S2229" i="20" s="1"/>
  <c r="Q2229" i="20" a="1"/>
  <c r="Q2229" i="20" s="1"/>
  <c r="N2229" i="20" a="1"/>
  <c r="N2229" i="20" s="1"/>
  <c r="N1851" i="20" a="1"/>
  <c r="N1851" i="20" s="1"/>
  <c r="M1851" i="20" a="1"/>
  <c r="M1851" i="20" s="1"/>
  <c r="P1698" i="20"/>
  <c r="T1698" i="20" s="1"/>
  <c r="S87" i="20"/>
  <c r="P87" i="20"/>
  <c r="T87" i="20" s="1"/>
  <c r="P569" i="20"/>
  <c r="T569" i="20" s="1"/>
  <c r="S569" i="20"/>
  <c r="Q321" i="20" a="1"/>
  <c r="Q321" i="20" s="1"/>
  <c r="Q242" i="20" a="1"/>
  <c r="Q242" i="20" s="1"/>
  <c r="U814" i="20"/>
  <c r="N1615" i="20" a="1"/>
  <c r="N1615" i="20" s="1"/>
  <c r="M1615" i="20" a="1"/>
  <c r="M1615" i="20" s="1"/>
  <c r="N12" i="20" a="1"/>
  <c r="N12" i="20" s="1"/>
  <c r="Q2106" i="20" a="1"/>
  <c r="Q2106" i="20" s="1"/>
  <c r="O2106" i="20" a="1"/>
  <c r="O2106" i="20" s="1"/>
  <c r="S2106" i="20" s="1"/>
  <c r="M2106" i="20" a="1"/>
  <c r="M2106" i="20" s="1"/>
  <c r="N2137" i="20" a="1"/>
  <c r="N2137" i="20" s="1"/>
  <c r="M2137" i="20" a="1"/>
  <c r="M2137" i="20" s="1"/>
  <c r="O2011" i="20" a="1"/>
  <c r="O2011" i="20" s="1"/>
  <c r="Q2011" i="20" a="1"/>
  <c r="Q2011" i="20" s="1"/>
  <c r="N2011" i="20" a="1"/>
  <c r="N2011" i="20" s="1"/>
  <c r="M2011" i="20" a="1"/>
  <c r="M2011" i="20" s="1"/>
  <c r="M226" i="20" a="1"/>
  <c r="M226" i="20" s="1"/>
  <c r="S1826" i="20"/>
  <c r="P1826" i="20"/>
  <c r="T1826" i="20" s="1"/>
  <c r="R934" i="20"/>
  <c r="V934" i="20" s="1"/>
  <c r="U934" i="20"/>
  <c r="P1382" i="20"/>
  <c r="T1382" i="20" s="1"/>
  <c r="P281" i="20"/>
  <c r="T281" i="20" s="1"/>
  <c r="S281" i="20"/>
  <c r="M321" i="20" a="1"/>
  <c r="M321" i="20" s="1"/>
  <c r="Q258" i="20" a="1"/>
  <c r="Q258" i="20" s="1"/>
  <c r="U1522" i="20"/>
  <c r="R1522" i="20"/>
  <c r="V1522" i="20" s="1"/>
  <c r="O227" i="20" a="1"/>
  <c r="O227" i="20" s="1"/>
  <c r="Q227" i="20" a="1"/>
  <c r="Q227" i="20" s="1"/>
  <c r="N227" i="20" a="1"/>
  <c r="N227" i="20" s="1"/>
  <c r="M227" i="20" a="1"/>
  <c r="M227" i="20" s="1"/>
  <c r="R1722" i="20"/>
  <c r="V1722" i="20" s="1"/>
  <c r="O1647" i="20" a="1"/>
  <c r="O1647" i="20" s="1"/>
  <c r="M1647" i="20" a="1"/>
  <c r="M1647" i="20" s="1"/>
  <c r="O305" i="20" a="1"/>
  <c r="O305" i="20" s="1"/>
  <c r="N305" i="20" a="1"/>
  <c r="N305" i="20" s="1"/>
  <c r="R305" i="20" s="1"/>
  <c r="V305" i="20" s="1"/>
  <c r="M305" i="20" a="1"/>
  <c r="M305" i="20" s="1"/>
  <c r="O104" i="20" a="1"/>
  <c r="O104" i="20" s="1"/>
  <c r="N104" i="20" a="1"/>
  <c r="N104" i="20" s="1"/>
  <c r="M104" i="20" a="1"/>
  <c r="M104" i="20" s="1"/>
  <c r="O2138" i="20" a="1"/>
  <c r="O2138" i="20" s="1"/>
  <c r="N2138" i="20" a="1"/>
  <c r="N2138" i="20" s="1"/>
  <c r="M2138" i="20" a="1"/>
  <c r="M2138" i="20" s="1"/>
  <c r="Q2138" i="20" a="1"/>
  <c r="Q2138" i="20" s="1"/>
  <c r="U1379" i="20"/>
  <c r="R1379" i="20"/>
  <c r="V1379" i="20" s="1"/>
  <c r="O2213" i="20" a="1"/>
  <c r="O2213" i="20" s="1"/>
  <c r="Q2213" i="20" a="1"/>
  <c r="Q2213" i="20" s="1"/>
  <c r="N2213" i="20" a="1"/>
  <c r="N2213" i="20" s="1"/>
  <c r="M2213" i="20" a="1"/>
  <c r="M2213" i="20" s="1"/>
  <c r="O2026" i="20" a="1"/>
  <c r="O2026" i="20" s="1"/>
  <c r="Q2026" i="20" a="1"/>
  <c r="Q2026" i="20" s="1"/>
  <c r="N2026" i="20" a="1"/>
  <c r="N2026" i="20" s="1"/>
  <c r="M2026" i="20" a="1"/>
  <c r="M2026" i="20" s="1"/>
  <c r="P1198" i="20"/>
  <c r="T1198" i="20" s="1"/>
  <c r="S103" i="20"/>
  <c r="N226" i="20" a="1"/>
  <c r="N226" i="20" s="1"/>
  <c r="S1506" i="20"/>
  <c r="P1506" i="20"/>
  <c r="T1506" i="20" s="1"/>
  <c r="S374" i="20"/>
  <c r="P374" i="20"/>
  <c r="T374" i="20" s="1"/>
  <c r="M2091" i="20" a="1"/>
  <c r="M2091" i="20" s="1"/>
  <c r="N1931" i="20" a="1"/>
  <c r="N1931" i="20" s="1"/>
  <c r="S559" i="20"/>
  <c r="P559" i="20"/>
  <c r="T559" i="20" s="1"/>
  <c r="M1836" i="20" a="1"/>
  <c r="M1836" i="20" s="1"/>
  <c r="N2106" i="20" a="1"/>
  <c r="N2106" i="20" s="1"/>
  <c r="U958" i="20"/>
  <c r="U1247" i="20"/>
  <c r="R1247" i="20"/>
  <c r="V1247" i="20" s="1"/>
  <c r="U610" i="20"/>
  <c r="R610" i="20"/>
  <c r="V610" i="20" s="1"/>
  <c r="S1554" i="20"/>
  <c r="P1554" i="20"/>
  <c r="T1554" i="20" s="1"/>
  <c r="O72" i="20" a="1"/>
  <c r="O72" i="20" s="1"/>
  <c r="N72" i="20" a="1"/>
  <c r="N72" i="20" s="1"/>
  <c r="U72" i="20" s="1"/>
  <c r="U929" i="20"/>
  <c r="R929" i="20"/>
  <c r="V929" i="20" s="1"/>
  <c r="S555" i="20"/>
  <c r="P555" i="20"/>
  <c r="T555" i="20" s="1"/>
  <c r="Q27" i="20" a="1"/>
  <c r="Q27" i="20" s="1"/>
  <c r="P610" i="20"/>
  <c r="T610" i="20" s="1"/>
  <c r="P115" i="20"/>
  <c r="T115" i="20" s="1"/>
  <c r="P644" i="20"/>
  <c r="T644" i="20" s="1"/>
  <c r="P1739" i="20"/>
  <c r="T1739" i="20" s="1"/>
  <c r="R1610" i="20"/>
  <c r="V1610" i="20" s="1"/>
  <c r="M242" i="20" a="1"/>
  <c r="M242" i="20" s="1"/>
  <c r="S242" i="20" s="1"/>
  <c r="S1666" i="20"/>
  <c r="P1666" i="20"/>
  <c r="T1666" i="20" s="1"/>
  <c r="M2058" i="20" a="1"/>
  <c r="M2058" i="20" s="1"/>
  <c r="P2058" i="20" s="1"/>
  <c r="T2058" i="20" s="1"/>
  <c r="S1398" i="20"/>
  <c r="P1398" i="20"/>
  <c r="T1398" i="20" s="1"/>
  <c r="M2168" i="20" a="1"/>
  <c r="M2168" i="20" s="1"/>
  <c r="N1836" i="20" a="1"/>
  <c r="N1836" i="20" s="1"/>
  <c r="M2277" i="20" a="1"/>
  <c r="M2277" i="20" s="1"/>
  <c r="S814" i="20"/>
  <c r="P814" i="20"/>
  <c r="T814" i="20" s="1"/>
  <c r="P42" i="20"/>
  <c r="T42" i="20" s="1"/>
  <c r="R466" i="20"/>
  <c r="V466" i="20" s="1"/>
  <c r="P2286" i="20"/>
  <c r="T2286" i="20" s="1"/>
  <c r="P1921" i="20"/>
  <c r="T1921" i="20" s="1"/>
  <c r="R1569" i="20"/>
  <c r="V1569" i="20" s="1"/>
  <c r="M72" i="20" a="1"/>
  <c r="M72" i="20" s="1"/>
  <c r="M241" i="20" a="1"/>
  <c r="M241" i="20" s="1"/>
  <c r="N242" i="20" a="1"/>
  <c r="N242" i="20" s="1"/>
  <c r="S1522" i="20"/>
  <c r="P1522" i="20"/>
  <c r="T1522" i="20" s="1"/>
  <c r="S1237" i="20"/>
  <c r="P1237" i="20"/>
  <c r="T1237" i="20" s="1"/>
  <c r="M2090" i="20" a="1"/>
  <c r="M2090" i="20" s="1"/>
  <c r="U458" i="20"/>
  <c r="R458" i="20"/>
  <c r="V458" i="20" s="1"/>
  <c r="P714" i="20"/>
  <c r="T714" i="20" s="1"/>
  <c r="N2168" i="20" a="1"/>
  <c r="N2168" i="20" s="1"/>
  <c r="U268" i="20"/>
  <c r="R268" i="20"/>
  <c r="V268" i="20" s="1"/>
  <c r="O56" i="20" a="1"/>
  <c r="O56" i="20" s="1"/>
  <c r="Q56" i="20" a="1"/>
  <c r="Q56" i="20" s="1"/>
  <c r="U56" i="20" s="1"/>
  <c r="O26" i="20" a="1"/>
  <c r="O26" i="20" s="1"/>
  <c r="S26" i="20" s="1"/>
  <c r="Q26" i="20" a="1"/>
  <c r="Q26" i="20" s="1"/>
  <c r="U26" i="20" s="1"/>
  <c r="O2197" i="20" a="1"/>
  <c r="O2197" i="20" s="1"/>
  <c r="P2197" i="20" s="1"/>
  <c r="T2197" i="20" s="1"/>
  <c r="N2197" i="20" a="1"/>
  <c r="N2197" i="20" s="1"/>
  <c r="O2024" i="20" a="1"/>
  <c r="O2024" i="20" s="1"/>
  <c r="Q2024" i="20" a="1"/>
  <c r="Q2024" i="20" s="1"/>
  <c r="Q1108" i="20" a="1"/>
  <c r="Q1108" i="20" s="1"/>
  <c r="U1108" i="20" s="1"/>
  <c r="O1108" i="20" a="1"/>
  <c r="O1108" i="20" s="1"/>
  <c r="Q1028" i="20" a="1"/>
  <c r="Q1028" i="20" s="1"/>
  <c r="N1028" i="20" a="1"/>
  <c r="N1028" i="20" s="1"/>
  <c r="O1012" i="20" a="1"/>
  <c r="O1012" i="20" s="1"/>
  <c r="S1012" i="20" s="1"/>
  <c r="Q1012" i="20" a="1"/>
  <c r="Q1012" i="20" s="1"/>
  <c r="U1012" i="20" s="1"/>
  <c r="O997" i="20" a="1"/>
  <c r="O997" i="20" s="1"/>
  <c r="S997" i="20" s="1"/>
  <c r="Q997" i="20" a="1"/>
  <c r="Q997" i="20" s="1"/>
  <c r="R997" i="20" s="1"/>
  <c r="V997" i="20" s="1"/>
  <c r="O966" i="20" a="1"/>
  <c r="O966" i="20" s="1"/>
  <c r="S966" i="20" s="1"/>
  <c r="Q966" i="20" a="1"/>
  <c r="Q966" i="20" s="1"/>
  <c r="R966" i="20" s="1"/>
  <c r="V966" i="20" s="1"/>
  <c r="O935" i="20" a="1"/>
  <c r="O935" i="20" s="1"/>
  <c r="N935" i="20" a="1"/>
  <c r="N935" i="20" s="1"/>
  <c r="O335" i="20" a="1"/>
  <c r="O335" i="20" s="1"/>
  <c r="N335" i="20" a="1"/>
  <c r="N335" i="20" s="1"/>
  <c r="M335" i="20" a="1"/>
  <c r="M335" i="20" s="1"/>
  <c r="Q335" i="20" a="1"/>
  <c r="Q335" i="20" s="1"/>
  <c r="N41" i="20" a="1"/>
  <c r="N41" i="20" s="1"/>
  <c r="U41" i="20" s="1"/>
  <c r="O2242" i="20" a="1"/>
  <c r="O2242" i="20" s="1"/>
  <c r="P2242" i="20" s="1"/>
  <c r="T2242" i="20" s="1"/>
  <c r="Q2242" i="20" a="1"/>
  <c r="Q2242" i="20" s="1"/>
  <c r="O2196" i="20" a="1"/>
  <c r="O2196" i="20" s="1"/>
  <c r="P2196" i="20" s="1"/>
  <c r="T2196" i="20" s="1"/>
  <c r="N2196" i="20" a="1"/>
  <c r="N2196" i="20" s="1"/>
  <c r="O2118" i="20" a="1"/>
  <c r="O2118" i="20" s="1"/>
  <c r="M2118" i="20" a="1"/>
  <c r="M2118" i="20" s="1"/>
  <c r="P2118" i="20" s="1"/>
  <c r="T2118" i="20" s="1"/>
  <c r="Q1263" i="20" a="1"/>
  <c r="Q1263" i="20" s="1"/>
  <c r="M1263" i="20" a="1"/>
  <c r="M1263" i="20" s="1"/>
  <c r="O1263" i="20" a="1"/>
  <c r="O1263" i="20" s="1"/>
  <c r="O1218" i="20" a="1"/>
  <c r="O1218" i="20" s="1"/>
  <c r="S1218" i="20" s="1"/>
  <c r="Q1218" i="20" a="1"/>
  <c r="Q1218" i="20" s="1"/>
  <c r="R1218" i="20" s="1"/>
  <c r="V1218" i="20" s="1"/>
  <c r="O1155" i="20" a="1"/>
  <c r="O1155" i="20" s="1"/>
  <c r="S1155" i="20" s="1"/>
  <c r="Q1155" i="20" a="1"/>
  <c r="Q1155" i="20" s="1"/>
  <c r="R1155" i="20" s="1"/>
  <c r="V1155" i="20" s="1"/>
  <c r="O1139" i="20" a="1"/>
  <c r="O1139" i="20" s="1"/>
  <c r="P1139" i="20" s="1"/>
  <c r="T1139" i="20" s="1"/>
  <c r="Q1139" i="20" a="1"/>
  <c r="Q1139" i="20" s="1"/>
  <c r="U1139" i="20" s="1"/>
  <c r="O1043" i="20" a="1"/>
  <c r="O1043" i="20" s="1"/>
  <c r="Q1043" i="20" a="1"/>
  <c r="Q1043" i="20" s="1"/>
  <c r="U1043" i="20" s="1"/>
  <c r="M334" i="20" a="1"/>
  <c r="M334" i="20" s="1"/>
  <c r="O334" i="20" a="1"/>
  <c r="O334" i="20" s="1"/>
  <c r="O271" i="20" a="1"/>
  <c r="O271" i="20" s="1"/>
  <c r="M271" i="20" a="1"/>
  <c r="M271" i="20" s="1"/>
  <c r="O255" i="20" a="1"/>
  <c r="O255" i="20" s="1"/>
  <c r="P255" i="20" s="1"/>
  <c r="T255" i="20" s="1"/>
  <c r="Q255" i="20" a="1"/>
  <c r="Q255" i="20" s="1"/>
  <c r="R255" i="20" s="1"/>
  <c r="V255" i="20" s="1"/>
  <c r="O208" i="20" a="1"/>
  <c r="O208" i="20" s="1"/>
  <c r="P208" i="20" s="1"/>
  <c r="T208" i="20" s="1"/>
  <c r="Q208" i="20" a="1"/>
  <c r="Q208" i="20" s="1"/>
  <c r="N208" i="20" a="1"/>
  <c r="N208" i="20" s="1"/>
  <c r="S935" i="20"/>
  <c r="R126" i="20"/>
  <c r="V126" i="20" s="1"/>
  <c r="Q2227" i="20" a="1"/>
  <c r="Q2227" i="20" s="1"/>
  <c r="Q1468" i="20" a="1"/>
  <c r="Q1468" i="20" s="1"/>
  <c r="O1468" i="20" a="1"/>
  <c r="O1468" i="20" s="1"/>
  <c r="P1468" i="20" s="1"/>
  <c r="T1468" i="20" s="1"/>
  <c r="N1468" i="20" a="1"/>
  <c r="N1468" i="20" s="1"/>
  <c r="M1248" i="20" a="1"/>
  <c r="M1248" i="20" s="1"/>
  <c r="P1248" i="20" s="1"/>
  <c r="T1248" i="20" s="1"/>
  <c r="Q1248" i="20" a="1"/>
  <c r="Q1248" i="20" s="1"/>
  <c r="O460" i="20" a="1"/>
  <c r="O460" i="20" s="1"/>
  <c r="Q460" i="20" a="1"/>
  <c r="Q460" i="20" s="1"/>
  <c r="U460" i="20" s="1"/>
  <c r="O444" i="20" a="1"/>
  <c r="O444" i="20" s="1"/>
  <c r="M444" i="20" a="1"/>
  <c r="M444" i="20" s="1"/>
  <c r="O428" i="20" a="1"/>
  <c r="O428" i="20" s="1"/>
  <c r="M428" i="20" a="1"/>
  <c r="M428" i="20" s="1"/>
  <c r="Q428" i="20" a="1"/>
  <c r="Q428" i="20" s="1"/>
  <c r="O254" i="20" a="1"/>
  <c r="O254" i="20" s="1"/>
  <c r="S254" i="20" s="1"/>
  <c r="Q254" i="20" a="1"/>
  <c r="Q254" i="20" s="1"/>
  <c r="O223" i="20" a="1"/>
  <c r="O223" i="20" s="1"/>
  <c r="P223" i="20" s="1"/>
  <c r="T223" i="20" s="1"/>
  <c r="Q223" i="20" a="1"/>
  <c r="Q223" i="20" s="1"/>
  <c r="M192" i="20" a="1"/>
  <c r="M192" i="20" s="1"/>
  <c r="N192" i="20" a="1"/>
  <c r="N192" i="20" s="1"/>
  <c r="O130" i="20" a="1"/>
  <c r="O130" i="20" s="1"/>
  <c r="Q130" i="20" a="1"/>
  <c r="Q130" i="20" s="1"/>
  <c r="O100" i="20" a="1"/>
  <c r="O100" i="20" s="1"/>
  <c r="S100" i="20" s="1"/>
  <c r="Q100" i="20" a="1"/>
  <c r="Q100" i="20" s="1"/>
  <c r="O23" i="20" a="1"/>
  <c r="O23" i="20" s="1"/>
  <c r="Q23" i="20" a="1"/>
  <c r="Q23" i="20" s="1"/>
  <c r="U1306" i="20"/>
  <c r="M2227" i="20" a="1"/>
  <c r="M2227" i="20" s="1"/>
  <c r="M2119" i="20" a="1"/>
  <c r="M2119" i="20" s="1"/>
  <c r="U518" i="20"/>
  <c r="U1257" i="20"/>
  <c r="P1720" i="20"/>
  <c r="T1720" i="20" s="1"/>
  <c r="M1656" i="20" a="1"/>
  <c r="M1656" i="20" s="1"/>
  <c r="N1656" i="20" a="1"/>
  <c r="N1656" i="20" s="1"/>
  <c r="O1609" i="20" a="1"/>
  <c r="O1609" i="20" s="1"/>
  <c r="M1609" i="20" a="1"/>
  <c r="M1609" i="20" s="1"/>
  <c r="O1593" i="20" a="1"/>
  <c r="O1593" i="20" s="1"/>
  <c r="Q1593" i="20" a="1"/>
  <c r="Q1593" i="20" s="1"/>
  <c r="R1593" i="20" s="1"/>
  <c r="V1593" i="20" s="1"/>
  <c r="O1577" i="20" a="1"/>
  <c r="O1577" i="20" s="1"/>
  <c r="M1577" i="20" a="1"/>
  <c r="M1577" i="20" s="1"/>
  <c r="O1483" i="20" a="1"/>
  <c r="O1483" i="20" s="1"/>
  <c r="M1483" i="20" a="1"/>
  <c r="M1483" i="20" s="1"/>
  <c r="Q1483" i="20" a="1"/>
  <c r="Q1483" i="20" s="1"/>
  <c r="R1483" i="20" s="1"/>
  <c r="V1483" i="20" s="1"/>
  <c r="Q869" i="20" a="1"/>
  <c r="Q869" i="20" s="1"/>
  <c r="R869" i="20" s="1"/>
  <c r="V869" i="20" s="1"/>
  <c r="O869" i="20" a="1"/>
  <c r="O869" i="20" s="1"/>
  <c r="P869" i="20" s="1"/>
  <c r="T869" i="20" s="1"/>
  <c r="O568" i="20" a="1"/>
  <c r="O568" i="20" s="1"/>
  <c r="Q568" i="20" a="1"/>
  <c r="Q568" i="20" s="1"/>
  <c r="R568" i="20" s="1"/>
  <c r="V568" i="20" s="1"/>
  <c r="O474" i="20" a="1"/>
  <c r="O474" i="20" s="1"/>
  <c r="S474" i="20" s="1"/>
  <c r="Q474" i="20" a="1"/>
  <c r="Q474" i="20" s="1"/>
  <c r="U474" i="20" s="1"/>
  <c r="O443" i="20" a="1"/>
  <c r="O443" i="20" s="1"/>
  <c r="Q443" i="20" a="1"/>
  <c r="Q443" i="20" s="1"/>
  <c r="R443" i="20" s="1"/>
  <c r="V443" i="20" s="1"/>
  <c r="M443" i="20" a="1"/>
  <c r="M443" i="20" s="1"/>
  <c r="O427" i="20" a="1"/>
  <c r="O427" i="20" s="1"/>
  <c r="P427" i="20" s="1"/>
  <c r="T427" i="20" s="1"/>
  <c r="Q427" i="20" a="1"/>
  <c r="Q427" i="20" s="1"/>
  <c r="R427" i="20" s="1"/>
  <c r="V427" i="20" s="1"/>
  <c r="O379" i="20" a="1"/>
  <c r="O379" i="20" s="1"/>
  <c r="P379" i="20" s="1"/>
  <c r="T379" i="20" s="1"/>
  <c r="Q379" i="20" a="1"/>
  <c r="Q379" i="20" s="1"/>
  <c r="U379" i="20" s="1"/>
  <c r="M364" i="20" a="1"/>
  <c r="M364" i="20" s="1"/>
  <c r="Q364" i="20" a="1"/>
  <c r="Q364" i="20" s="1"/>
  <c r="O348" i="20" a="1"/>
  <c r="O348" i="20" s="1"/>
  <c r="Q348" i="20" a="1"/>
  <c r="Q348" i="20" s="1"/>
  <c r="U348" i="20" s="1"/>
  <c r="M348" i="20" a="1"/>
  <c r="M348" i="20" s="1"/>
  <c r="P1376" i="20"/>
  <c r="T1376" i="20" s="1"/>
  <c r="U35" i="20"/>
  <c r="N2227" i="20" a="1"/>
  <c r="N2227" i="20" s="1"/>
  <c r="Q10" i="20" a="1"/>
  <c r="Q10" i="20" s="1"/>
  <c r="Q1059" i="20" a="1"/>
  <c r="Q1059" i="20" s="1"/>
  <c r="U440" i="20"/>
  <c r="O1893" i="20" a="1"/>
  <c r="O1893" i="20" s="1"/>
  <c r="Q1893" i="20" a="1"/>
  <c r="Q1893" i="20" s="1"/>
  <c r="O1514" i="20" a="1"/>
  <c r="O1514" i="20" s="1"/>
  <c r="N1514" i="20" a="1"/>
  <c r="N1514" i="20" s="1"/>
  <c r="O567" i="20" a="1"/>
  <c r="O567" i="20" s="1"/>
  <c r="Q567" i="20" a="1"/>
  <c r="Q567" i="20" s="1"/>
  <c r="M41" i="20" a="1"/>
  <c r="M41" i="20" s="1"/>
  <c r="U1592" i="20"/>
  <c r="M2323" i="20" a="1"/>
  <c r="M2323" i="20" s="1"/>
  <c r="M2103" i="20" a="1"/>
  <c r="M2103" i="20" s="1"/>
  <c r="R1609" i="20"/>
  <c r="V1609" i="20" s="1"/>
  <c r="Q1075" i="20" a="1"/>
  <c r="Q1075" i="20" s="1"/>
  <c r="R1075" i="20" s="1"/>
  <c r="V1075" i="20" s="1"/>
  <c r="Q1076" i="20" a="1"/>
  <c r="Q1076" i="20" s="1"/>
  <c r="R1152" i="20"/>
  <c r="V1152" i="20" s="1"/>
  <c r="N1924" i="20" a="1"/>
  <c r="N1924" i="20" s="1"/>
  <c r="M1924" i="20" a="1"/>
  <c r="M1924" i="20" s="1"/>
  <c r="N1908" i="20" a="1"/>
  <c r="N1908" i="20" s="1"/>
  <c r="M1908" i="20" a="1"/>
  <c r="M1908" i="20" s="1"/>
  <c r="O1892" i="20" a="1"/>
  <c r="O1892" i="20" s="1"/>
  <c r="M1892" i="20" a="1"/>
  <c r="M1892" i="20" s="1"/>
  <c r="O1544" i="20" a="1"/>
  <c r="O1544" i="20" s="1"/>
  <c r="S1544" i="20" s="1"/>
  <c r="Q1544" i="20" a="1"/>
  <c r="Q1544" i="20" s="1"/>
  <c r="O1528" i="20" a="1"/>
  <c r="O1528" i="20" s="1"/>
  <c r="S1528" i="20" s="1"/>
  <c r="Q1528" i="20" a="1"/>
  <c r="Q1528" i="20" s="1"/>
  <c r="N1528" i="20" a="1"/>
  <c r="N1528" i="20" s="1"/>
  <c r="O1513" i="20" a="1"/>
  <c r="O1513" i="20" s="1"/>
  <c r="P1513" i="20" s="1"/>
  <c r="T1513" i="20" s="1"/>
  <c r="Q1513" i="20" a="1"/>
  <c r="Q1513" i="20" s="1"/>
  <c r="O1497" i="20" a="1"/>
  <c r="O1497" i="20" s="1"/>
  <c r="P1497" i="20" s="1"/>
  <c r="T1497" i="20" s="1"/>
  <c r="Q1497" i="20" a="1"/>
  <c r="Q1497" i="20" s="1"/>
  <c r="R1497" i="20" s="1"/>
  <c r="V1497" i="20" s="1"/>
  <c r="O707" i="20" a="1"/>
  <c r="O707" i="20" s="1"/>
  <c r="Q707" i="20" a="1"/>
  <c r="Q707" i="20" s="1"/>
  <c r="O675" i="20" a="1"/>
  <c r="O675" i="20" s="1"/>
  <c r="S675" i="20" s="1"/>
  <c r="Q675" i="20" a="1"/>
  <c r="Q675" i="20" s="1"/>
  <c r="U675" i="20" s="1"/>
  <c r="O612" i="20" a="1"/>
  <c r="O612" i="20" s="1"/>
  <c r="P612" i="20" s="1"/>
  <c r="T612" i="20" s="1"/>
  <c r="Q612" i="20" a="1"/>
  <c r="Q612" i="20" s="1"/>
  <c r="O597" i="20" a="1"/>
  <c r="O597" i="20" s="1"/>
  <c r="Q597" i="20" a="1"/>
  <c r="Q597" i="20" s="1"/>
  <c r="R597" i="20" s="1"/>
  <c r="V597" i="20" s="1"/>
  <c r="R162" i="20"/>
  <c r="V162" i="20" s="1"/>
  <c r="U1223" i="20"/>
  <c r="R334" i="20"/>
  <c r="V334" i="20" s="1"/>
  <c r="M2134" i="20" a="1"/>
  <c r="M2134" i="20" s="1"/>
  <c r="Q1107" i="20" a="1"/>
  <c r="Q1107" i="20" s="1"/>
  <c r="Q1092" i="20" a="1"/>
  <c r="Q1092" i="20" s="1"/>
  <c r="U1092" i="20" s="1"/>
  <c r="Q2241" i="20" a="1"/>
  <c r="Q2241" i="20" s="1"/>
  <c r="U1502" i="20"/>
  <c r="O2253" i="20" a="1"/>
  <c r="O2253" i="20" s="1"/>
  <c r="P2253" i="20" s="1"/>
  <c r="T2253" i="20" s="1"/>
  <c r="Q2253" i="20" a="1"/>
  <c r="Q2253" i="20" s="1"/>
  <c r="O1971" i="20" a="1"/>
  <c r="O1971" i="20" s="1"/>
  <c r="P1971" i="20" s="1"/>
  <c r="T1971" i="20" s="1"/>
  <c r="Q1971" i="20" a="1"/>
  <c r="Q1971" i="20" s="1"/>
  <c r="O1939" i="20" a="1"/>
  <c r="O1939" i="20" s="1"/>
  <c r="N1939" i="20" a="1"/>
  <c r="N1939" i="20" s="1"/>
  <c r="R1939" i="20" s="1"/>
  <c r="V1939" i="20" s="1"/>
  <c r="O1923" i="20" a="1"/>
  <c r="O1923" i="20" s="1"/>
  <c r="S1923" i="20" s="1"/>
  <c r="Q1923" i="20" a="1"/>
  <c r="Q1923" i="20" s="1"/>
  <c r="N1907" i="20" a="1"/>
  <c r="N1907" i="20" s="1"/>
  <c r="U1907" i="20" s="1"/>
  <c r="O1907" i="20" a="1"/>
  <c r="O1907" i="20" s="1"/>
  <c r="O1891" i="20" a="1"/>
  <c r="O1891" i="20" s="1"/>
  <c r="P1891" i="20" s="1"/>
  <c r="T1891" i="20" s="1"/>
  <c r="Q1891" i="20" a="1"/>
  <c r="Q1891" i="20" s="1"/>
  <c r="R1891" i="20" s="1"/>
  <c r="V1891" i="20" s="1"/>
  <c r="O1622" i="20" a="1"/>
  <c r="O1622" i="20" s="1"/>
  <c r="N1622" i="20" a="1"/>
  <c r="N1622" i="20" s="1"/>
  <c r="M1622" i="20" a="1"/>
  <c r="M1622" i="20" s="1"/>
  <c r="Q1512" i="20" a="1"/>
  <c r="Q1512" i="20" s="1"/>
  <c r="O1512" i="20" a="1"/>
  <c r="O1512" i="20" s="1"/>
  <c r="P1512" i="20" s="1"/>
  <c r="T1512" i="20" s="1"/>
  <c r="O1480" i="20" a="1"/>
  <c r="O1480" i="20" s="1"/>
  <c r="Q1480" i="20" a="1"/>
  <c r="Q1480" i="20" s="1"/>
  <c r="U1480" i="20" s="1"/>
  <c r="R983" i="20"/>
  <c r="V983" i="20" s="1"/>
  <c r="N2118" i="20" a="1"/>
  <c r="N2118" i="20" s="1"/>
  <c r="N2181" i="20" a="1"/>
  <c r="N2181" i="20" s="1"/>
  <c r="R2236" i="20"/>
  <c r="V2236" i="20" s="1"/>
  <c r="R1237" i="20"/>
  <c r="V1237" i="20" s="1"/>
  <c r="O2268" i="20" a="1"/>
  <c r="O2268" i="20" s="1"/>
  <c r="S2268" i="20" s="1"/>
  <c r="N2268" i="20" a="1"/>
  <c r="N2268" i="20" s="1"/>
  <c r="Q2002" i="20" a="1"/>
  <c r="Q2002" i="20" s="1"/>
  <c r="N2002" i="20" a="1"/>
  <c r="N2002" i="20" s="1"/>
  <c r="O1986" i="20" a="1"/>
  <c r="O1986" i="20" s="1"/>
  <c r="P1986" i="20" s="1"/>
  <c r="T1986" i="20" s="1"/>
  <c r="Q1986" i="20" a="1"/>
  <c r="Q1986" i="20" s="1"/>
  <c r="U1986" i="20" s="1"/>
  <c r="O1970" i="20" a="1"/>
  <c r="O1970" i="20" s="1"/>
  <c r="P1970" i="20" s="1"/>
  <c r="T1970" i="20" s="1"/>
  <c r="N1970" i="20" a="1"/>
  <c r="N1970" i="20" s="1"/>
  <c r="Q1970" i="20" a="1"/>
  <c r="Q1970" i="20" s="1"/>
  <c r="Q1652" i="20" a="1"/>
  <c r="Q1652" i="20" s="1"/>
  <c r="N1652" i="20" a="1"/>
  <c r="N1652" i="20" s="1"/>
  <c r="O1637" i="20" a="1"/>
  <c r="O1637" i="20" s="1"/>
  <c r="S1637" i="20" s="1"/>
  <c r="N1637" i="20" a="1"/>
  <c r="N1637" i="20" s="1"/>
  <c r="U1637" i="20" s="1"/>
  <c r="O1621" i="20" a="1"/>
  <c r="O1621" i="20" s="1"/>
  <c r="S1621" i="20" s="1"/>
  <c r="N1621" i="20" a="1"/>
  <c r="N1621" i="20" s="1"/>
  <c r="M1621" i="20" a="1"/>
  <c r="M1621" i="20" s="1"/>
  <c r="O1196" i="20" a="1"/>
  <c r="O1196" i="20" s="1"/>
  <c r="S1196" i="20" s="1"/>
  <c r="N1196" i="20" a="1"/>
  <c r="N1196" i="20" s="1"/>
  <c r="Q1196" i="20" a="1"/>
  <c r="Q1196" i="20" s="1"/>
  <c r="O1181" i="20" a="1"/>
  <c r="O1181" i="20" s="1"/>
  <c r="P1181" i="20" s="1"/>
  <c r="T1181" i="20" s="1"/>
  <c r="Q1181" i="20" a="1"/>
  <c r="Q1181" i="20" s="1"/>
  <c r="O1149" i="20" a="1"/>
  <c r="O1149" i="20" s="1"/>
  <c r="P1149" i="20" s="1"/>
  <c r="T1149" i="20" s="1"/>
  <c r="Q1149" i="20" a="1"/>
  <c r="Q1149" i="20" s="1"/>
  <c r="O1133" i="20" a="1"/>
  <c r="O1133" i="20" s="1"/>
  <c r="P1133" i="20" s="1"/>
  <c r="T1133" i="20" s="1"/>
  <c r="Q1133" i="20" a="1"/>
  <c r="Q1133" i="20" s="1"/>
  <c r="U1133" i="20" s="1"/>
  <c r="S338" i="20"/>
  <c r="R1012" i="20"/>
  <c r="V1012" i="20" s="1"/>
  <c r="U1224" i="20"/>
  <c r="M1202" i="20" a="1"/>
  <c r="M1202" i="20" s="1"/>
  <c r="U2162" i="20"/>
  <c r="U871" i="20"/>
  <c r="Q2304" i="20" a="1"/>
  <c r="Q2304" i="20" s="1"/>
  <c r="U1692" i="20"/>
  <c r="O1985" i="20" a="1"/>
  <c r="O1985" i="20" s="1"/>
  <c r="P1985" i="20" s="1"/>
  <c r="T1985" i="20" s="1"/>
  <c r="Q1985" i="20" a="1"/>
  <c r="Q1985" i="20" s="1"/>
  <c r="U1985" i="20" s="1"/>
  <c r="Q1683" i="20" a="1"/>
  <c r="Q1683" i="20" s="1"/>
  <c r="U1683" i="20" s="1"/>
  <c r="O1683" i="20" a="1"/>
  <c r="O1683" i="20" s="1"/>
  <c r="S1683" i="20" s="1"/>
  <c r="O1636" i="20" a="1"/>
  <c r="O1636" i="20" s="1"/>
  <c r="Q1636" i="20" a="1"/>
  <c r="Q1636" i="20" s="1"/>
  <c r="U1636" i="20" s="1"/>
  <c r="O1541" i="20" a="1"/>
  <c r="O1541" i="20" s="1"/>
  <c r="S1541" i="20" s="1"/>
  <c r="Q1541" i="20" a="1"/>
  <c r="Q1541" i="20" s="1"/>
  <c r="U1541" i="20" s="1"/>
  <c r="O1335" i="20" a="1"/>
  <c r="O1335" i="20" s="1"/>
  <c r="P1335" i="20" s="1"/>
  <c r="T1335" i="20" s="1"/>
  <c r="Q1335" i="20" a="1"/>
  <c r="Q1335" i="20" s="1"/>
  <c r="U1335" i="20" s="1"/>
  <c r="S194" i="20"/>
  <c r="U1134" i="20"/>
  <c r="M2024" i="20" a="1"/>
  <c r="M2024" i="20" s="1"/>
  <c r="Q1751" i="20" a="1"/>
  <c r="Q1751" i="20" s="1"/>
  <c r="R1751" i="20" s="1"/>
  <c r="V1751" i="20" s="1"/>
  <c r="O1714" i="20" a="1"/>
  <c r="O1714" i="20" s="1"/>
  <c r="P1714" i="20" s="1"/>
  <c r="T1714" i="20" s="1"/>
  <c r="Q1714" i="20" a="1"/>
  <c r="Q1714" i="20" s="1"/>
  <c r="U1714" i="20" s="1"/>
  <c r="O1587" i="20" a="1"/>
  <c r="O1587" i="20" s="1"/>
  <c r="P1587" i="20" s="1"/>
  <c r="T1587" i="20" s="1"/>
  <c r="Q1587" i="20" a="1"/>
  <c r="Q1587" i="20" s="1"/>
  <c r="O1571" i="20" a="1"/>
  <c r="O1571" i="20" s="1"/>
  <c r="Q1571" i="20" a="1"/>
  <c r="Q1571" i="20" s="1"/>
  <c r="R1571" i="20" s="1"/>
  <c r="V1571" i="20" s="1"/>
  <c r="Q1555" i="20" a="1"/>
  <c r="Q1555" i="20" s="1"/>
  <c r="N1555" i="20" a="1"/>
  <c r="N1555" i="20" s="1"/>
  <c r="M1509" i="20" a="1"/>
  <c r="M1509" i="20" s="1"/>
  <c r="Q1509" i="20" a="1"/>
  <c r="Q1509" i="20" s="1"/>
  <c r="P205" i="20"/>
  <c r="T205" i="20" s="1"/>
  <c r="U1575" i="20"/>
  <c r="U1479" i="20"/>
  <c r="M239" i="20" a="1"/>
  <c r="M239" i="20" s="1"/>
  <c r="N2024" i="20" a="1"/>
  <c r="N2024" i="20" s="1"/>
  <c r="N2180" i="20" a="1"/>
  <c r="N2180" i="20" s="1"/>
  <c r="M2040" i="20" a="1"/>
  <c r="M2040" i="20" s="1"/>
  <c r="Q2071" i="20" a="1"/>
  <c r="Q2071" i="20" s="1"/>
  <c r="Q935" i="20" a="1"/>
  <c r="Q935" i="20" s="1"/>
  <c r="Q444" i="20" a="1"/>
  <c r="Q444" i="20" s="1"/>
  <c r="O41" i="20" a="1"/>
  <c r="O41" i="20" s="1"/>
  <c r="O1792" i="20" a="1"/>
  <c r="O1792" i="20" s="1"/>
  <c r="P1792" i="20" s="1"/>
  <c r="T1792" i="20" s="1"/>
  <c r="N1792" i="20" a="1"/>
  <c r="N1792" i="20" s="1"/>
  <c r="O1665" i="20" a="1"/>
  <c r="O1665" i="20" s="1"/>
  <c r="P1665" i="20" s="1"/>
  <c r="T1665" i="20" s="1"/>
  <c r="Q1665" i="20" a="1"/>
  <c r="Q1665" i="20" s="1"/>
  <c r="O1650" i="20" a="1"/>
  <c r="O1650" i="20" s="1"/>
  <c r="S1650" i="20" s="1"/>
  <c r="Q1650" i="20" a="1"/>
  <c r="Q1650" i="20" s="1"/>
  <c r="R1650" i="20" s="1"/>
  <c r="V1650" i="20" s="1"/>
  <c r="O1602" i="20" a="1"/>
  <c r="O1602" i="20" s="1"/>
  <c r="Q1602" i="20" a="1"/>
  <c r="Q1602" i="20" s="1"/>
  <c r="O1539" i="20" a="1"/>
  <c r="O1539" i="20" s="1"/>
  <c r="P1539" i="20" s="1"/>
  <c r="T1539" i="20" s="1"/>
  <c r="Q1539" i="20" a="1"/>
  <c r="Q1539" i="20" s="1"/>
  <c r="U1539" i="20" s="1"/>
  <c r="O1523" i="20" a="1"/>
  <c r="O1523" i="20" s="1"/>
  <c r="P1523" i="20" s="1"/>
  <c r="T1523" i="20" s="1"/>
  <c r="Q1523" i="20" a="1"/>
  <c r="Q1523" i="20" s="1"/>
  <c r="O1492" i="20" a="1"/>
  <c r="O1492" i="20" s="1"/>
  <c r="P1492" i="20" s="1"/>
  <c r="T1492" i="20" s="1"/>
  <c r="Q1492" i="20" a="1"/>
  <c r="Q1492" i="20" s="1"/>
  <c r="P1218" i="20"/>
  <c r="T1218" i="20" s="1"/>
  <c r="P996" i="20"/>
  <c r="T996" i="20" s="1"/>
  <c r="P194" i="20"/>
  <c r="T194" i="20" s="1"/>
  <c r="P1064" i="20"/>
  <c r="T1064" i="20" s="1"/>
  <c r="P1399" i="20"/>
  <c r="T1399" i="20" s="1"/>
  <c r="M11" i="20" a="1"/>
  <c r="M11" i="20" s="1"/>
  <c r="R1577" i="20"/>
  <c r="V1577" i="20" s="1"/>
  <c r="N1467" i="20" a="1"/>
  <c r="N1467" i="20" s="1"/>
  <c r="N1263" i="20" a="1"/>
  <c r="N1263" i="20" s="1"/>
  <c r="N239" i="20" a="1"/>
  <c r="N239" i="20" s="1"/>
  <c r="M2112" i="20" a="1"/>
  <c r="M2112" i="20" s="1"/>
  <c r="N2040" i="20" a="1"/>
  <c r="N2040" i="20" s="1"/>
  <c r="M2135" i="20" a="1"/>
  <c r="M2135" i="20" s="1"/>
  <c r="M1907" i="20" a="1"/>
  <c r="M1907" i="20" s="1"/>
  <c r="M2002" i="20" a="1"/>
  <c r="M2002" i="20" s="1"/>
  <c r="U826" i="20"/>
  <c r="Q71" i="20" a="1"/>
  <c r="Q71" i="20" s="1"/>
  <c r="O2343" i="20" a="1"/>
  <c r="O2343" i="20" s="1"/>
  <c r="P2343" i="20" s="1"/>
  <c r="T2343" i="20" s="1"/>
  <c r="Q2343" i="20" a="1"/>
  <c r="Q2343" i="20" s="1"/>
  <c r="R2343" i="20" s="1"/>
  <c r="V2343" i="20" s="1"/>
  <c r="O2312" i="20" a="1"/>
  <c r="O2312" i="20" s="1"/>
  <c r="P2312" i="20" s="1"/>
  <c r="T2312" i="20" s="1"/>
  <c r="N2312" i="20" a="1"/>
  <c r="N2312" i="20" s="1"/>
  <c r="O2248" i="20" a="1"/>
  <c r="O2248" i="20" s="1"/>
  <c r="N2248" i="20" a="1"/>
  <c r="N2248" i="20" s="1"/>
  <c r="R2248" i="20" s="1"/>
  <c r="V2248" i="20" s="1"/>
  <c r="N1966" i="20" a="1"/>
  <c r="N1966" i="20" s="1"/>
  <c r="M1966" i="20" a="1"/>
  <c r="M1966" i="20" s="1"/>
  <c r="O445" i="20" a="1"/>
  <c r="O445" i="20" s="1"/>
  <c r="Q445" i="20" a="1"/>
  <c r="Q445" i="20" s="1"/>
  <c r="U445" i="20" s="1"/>
  <c r="Q256" i="20" a="1"/>
  <c r="Q256" i="20" s="1"/>
  <c r="M256" i="20" a="1"/>
  <c r="M256" i="20" s="1"/>
  <c r="O148" i="20" a="1"/>
  <c r="O148" i="20" s="1"/>
  <c r="Q148" i="20" a="1"/>
  <c r="Q148" i="20" s="1"/>
  <c r="R148" i="20" s="1"/>
  <c r="V148" i="20" s="1"/>
  <c r="O40" i="20" a="1"/>
  <c r="O40" i="20" s="1"/>
  <c r="S40" i="20" s="1"/>
  <c r="Q40" i="20" a="1"/>
  <c r="Q40" i="20" s="1"/>
  <c r="O116" i="20" a="1"/>
  <c r="O116" i="20" s="1"/>
  <c r="P116" i="20" s="1"/>
  <c r="T116" i="20" s="1"/>
  <c r="Q116" i="20" a="1"/>
  <c r="Q116" i="20" s="1"/>
  <c r="R116" i="20" s="1"/>
  <c r="V116" i="20" s="1"/>
  <c r="O39" i="20" a="1"/>
  <c r="O39" i="20" s="1"/>
  <c r="Q39" i="20" a="1"/>
  <c r="Q39" i="20" s="1"/>
  <c r="O1211" i="20" a="1"/>
  <c r="O1211" i="20" s="1"/>
  <c r="Q1211" i="20" a="1"/>
  <c r="Q1211" i="20" s="1"/>
  <c r="Q850" i="20" a="1"/>
  <c r="Q850" i="20" s="1"/>
  <c r="O850" i="20" a="1"/>
  <c r="O850" i="20" s="1"/>
  <c r="P850" i="20" s="1"/>
  <c r="T850" i="20" s="1"/>
  <c r="O706" i="20" a="1"/>
  <c r="O706" i="20" s="1"/>
  <c r="S706" i="20" s="1"/>
  <c r="Q706" i="20" a="1"/>
  <c r="Q706" i="20" s="1"/>
  <c r="U706" i="20" s="1"/>
  <c r="O690" i="20" a="1"/>
  <c r="O690" i="20" s="1"/>
  <c r="Q690" i="20" a="1"/>
  <c r="Q690" i="20" s="1"/>
  <c r="U690" i="20" s="1"/>
  <c r="O626" i="20" a="1"/>
  <c r="O626" i="20" s="1"/>
  <c r="S626" i="20" s="1"/>
  <c r="Q626" i="20" a="1"/>
  <c r="Q626" i="20" s="1"/>
  <c r="R626" i="20" s="1"/>
  <c r="V626" i="20" s="1"/>
  <c r="O488" i="20" a="1"/>
  <c r="O488" i="20" s="1"/>
  <c r="Q488" i="20" a="1"/>
  <c r="Q488" i="20" s="1"/>
  <c r="O473" i="20" a="1"/>
  <c r="O473" i="20" s="1"/>
  <c r="P473" i="20" s="1"/>
  <c r="T473" i="20" s="1"/>
  <c r="Q473" i="20" a="1"/>
  <c r="Q473" i="20" s="1"/>
  <c r="O394" i="20" a="1"/>
  <c r="O394" i="20" s="1"/>
  <c r="P394" i="20" s="1"/>
  <c r="T394" i="20" s="1"/>
  <c r="Q394" i="20" a="1"/>
  <c r="Q394" i="20" s="1"/>
  <c r="O206" i="20" a="1"/>
  <c r="O206" i="20" s="1"/>
  <c r="S206" i="20" s="1"/>
  <c r="Q206" i="20" a="1"/>
  <c r="Q206" i="20" s="1"/>
  <c r="O67" i="20" a="1"/>
  <c r="O67" i="20" s="1"/>
  <c r="P67" i="20" s="1"/>
  <c r="T67" i="20" s="1"/>
  <c r="Q67" i="20" a="1"/>
  <c r="Q67" i="20" s="1"/>
  <c r="R67" i="20" s="1"/>
  <c r="V67" i="20" s="1"/>
  <c r="M1806" i="20" a="1"/>
  <c r="M1806" i="20" s="1"/>
  <c r="N1806" i="20" a="1"/>
  <c r="N1806" i="20" s="1"/>
  <c r="O1728" i="20" a="1"/>
  <c r="O1728" i="20" s="1"/>
  <c r="Q1728" i="20" a="1"/>
  <c r="Q1728" i="20" s="1"/>
  <c r="U1728" i="20" s="1"/>
  <c r="M1728" i="20" a="1"/>
  <c r="M1728" i="20" s="1"/>
  <c r="O1412" i="20" a="1"/>
  <c r="O1412" i="20" s="1"/>
  <c r="S1412" i="20" s="1"/>
  <c r="Q1412" i="20" a="1"/>
  <c r="Q1412" i="20" s="1"/>
  <c r="O1396" i="20" a="1"/>
  <c r="O1396" i="20" s="1"/>
  <c r="Q1396" i="20" a="1"/>
  <c r="Q1396" i="20" s="1"/>
  <c r="O801" i="20" a="1"/>
  <c r="O801" i="20" s="1"/>
  <c r="P801" i="20" s="1"/>
  <c r="T801" i="20" s="1"/>
  <c r="Q801" i="20" a="1"/>
  <c r="Q801" i="20" s="1"/>
  <c r="R801" i="20" s="1"/>
  <c r="V801" i="20" s="1"/>
  <c r="O785" i="20" a="1"/>
  <c r="O785" i="20" s="1"/>
  <c r="P785" i="20" s="1"/>
  <c r="T785" i="20" s="1"/>
  <c r="Q785" i="20" a="1"/>
  <c r="Q785" i="20" s="1"/>
  <c r="O705" i="20" a="1"/>
  <c r="O705" i="20" s="1"/>
  <c r="Q705" i="20" a="1"/>
  <c r="Q705" i="20" s="1"/>
  <c r="O673" i="20" a="1"/>
  <c r="O673" i="20" s="1"/>
  <c r="P673" i="20" s="1"/>
  <c r="T673" i="20" s="1"/>
  <c r="Q673" i="20" a="1"/>
  <c r="Q673" i="20" s="1"/>
  <c r="Q503" i="20" a="1"/>
  <c r="Q503" i="20" s="1"/>
  <c r="R503" i="20" s="1"/>
  <c r="V503" i="20" s="1"/>
  <c r="O503" i="20" a="1"/>
  <c r="O503" i="20" s="1"/>
  <c r="M503" i="20" a="1"/>
  <c r="M503" i="20" s="1"/>
  <c r="O457" i="20" a="1"/>
  <c r="O457" i="20" s="1"/>
  <c r="P457" i="20" s="1"/>
  <c r="T457" i="20" s="1"/>
  <c r="Q457" i="20" a="1"/>
  <c r="Q457" i="20" s="1"/>
  <c r="U457" i="20" s="1"/>
  <c r="O283" i="20" a="1"/>
  <c r="O283" i="20" s="1"/>
  <c r="Q283" i="20" a="1"/>
  <c r="Q283" i="20" s="1"/>
  <c r="O268" i="20" a="1"/>
  <c r="O268" i="20" s="1"/>
  <c r="M268" i="20" a="1"/>
  <c r="M268" i="20" s="1"/>
  <c r="O1805" i="20" a="1"/>
  <c r="O1805" i="20" s="1"/>
  <c r="Q1805" i="20" a="1"/>
  <c r="Q1805" i="20" s="1"/>
  <c r="U1805" i="20" s="1"/>
  <c r="N1663" i="20" a="1"/>
  <c r="N1663" i="20" s="1"/>
  <c r="M1663" i="20" a="1"/>
  <c r="M1663" i="20" s="1"/>
  <c r="O1632" i="20" a="1"/>
  <c r="O1632" i="20" s="1"/>
  <c r="M1632" i="20" a="1"/>
  <c r="M1632" i="20" s="1"/>
  <c r="Q1632" i="20" a="1"/>
  <c r="Q1632" i="20" s="1"/>
  <c r="Q1584" i="20" a="1"/>
  <c r="Q1584" i="20" s="1"/>
  <c r="M1584" i="20" a="1"/>
  <c r="M1584" i="20" s="1"/>
  <c r="M942" i="20" a="1"/>
  <c r="M942" i="20" s="1"/>
  <c r="N942" i="20" a="1"/>
  <c r="N942" i="20" s="1"/>
  <c r="O910" i="20" a="1"/>
  <c r="O910" i="20" s="1"/>
  <c r="S910" i="20" s="1"/>
  <c r="N895" i="20" a="1"/>
  <c r="N895" i="20" s="1"/>
  <c r="M895" i="20" a="1"/>
  <c r="M895" i="20" s="1"/>
  <c r="O832" i="20" a="1"/>
  <c r="O832" i="20" s="1"/>
  <c r="N832" i="20" a="1"/>
  <c r="N832" i="20" s="1"/>
  <c r="M832" i="20" a="1"/>
  <c r="M832" i="20" s="1"/>
  <c r="O704" i="20" a="1"/>
  <c r="O704" i="20" s="1"/>
  <c r="N704" i="20" a="1"/>
  <c r="N704" i="20" s="1"/>
  <c r="M704" i="20" a="1"/>
  <c r="M704" i="20" s="1"/>
  <c r="O656" i="20" a="1"/>
  <c r="O656" i="20" s="1"/>
  <c r="M656" i="20" a="1"/>
  <c r="M656" i="20" s="1"/>
  <c r="O640" i="20" a="1"/>
  <c r="O640" i="20" s="1"/>
  <c r="P640" i="20" s="1"/>
  <c r="T640" i="20" s="1"/>
  <c r="Q640" i="20" a="1"/>
  <c r="Q640" i="20" s="1"/>
  <c r="R640" i="20" s="1"/>
  <c r="V640" i="20" s="1"/>
  <c r="O456" i="20" a="1"/>
  <c r="O456" i="20" s="1"/>
  <c r="P456" i="20" s="1"/>
  <c r="T456" i="20" s="1"/>
  <c r="Q456" i="20" a="1"/>
  <c r="Q456" i="20" s="1"/>
  <c r="O361" i="20" a="1"/>
  <c r="O361" i="20" s="1"/>
  <c r="S361" i="20" s="1"/>
  <c r="Q361" i="20" a="1"/>
  <c r="Q361" i="20" s="1"/>
  <c r="U361" i="20" s="1"/>
  <c r="O1426" i="20" a="1"/>
  <c r="O1426" i="20" s="1"/>
  <c r="S1426" i="20" s="1"/>
  <c r="Q1426" i="20" a="1"/>
  <c r="Q1426" i="20" s="1"/>
  <c r="O1347" i="20" a="1"/>
  <c r="O1347" i="20" s="1"/>
  <c r="S1347" i="20" s="1"/>
  <c r="M1347" i="20" a="1"/>
  <c r="M1347" i="20" s="1"/>
  <c r="O1300" i="20" a="1"/>
  <c r="O1300" i="20" s="1"/>
  <c r="P1300" i="20" s="1"/>
  <c r="T1300" i="20" s="1"/>
  <c r="Q1300" i="20" a="1"/>
  <c r="Q1300" i="20" s="1"/>
  <c r="O1050" i="20" a="1"/>
  <c r="O1050" i="20" s="1"/>
  <c r="P1050" i="20" s="1"/>
  <c r="T1050" i="20" s="1"/>
  <c r="Q1050" i="20" a="1"/>
  <c r="Q1050" i="20" s="1"/>
  <c r="O655" i="20" a="1"/>
  <c r="O655" i="20" s="1"/>
  <c r="P655" i="20" s="1"/>
  <c r="T655" i="20" s="1"/>
  <c r="N655" i="20" a="1"/>
  <c r="N655" i="20" s="1"/>
  <c r="O501" i="20" a="1"/>
  <c r="O501" i="20" s="1"/>
  <c r="N501" i="20" a="1"/>
  <c r="N501" i="20" s="1"/>
  <c r="O375" i="20" a="1"/>
  <c r="O375" i="20" s="1"/>
  <c r="S375" i="20" s="1"/>
  <c r="Q375" i="20" a="1"/>
  <c r="Q375" i="20" s="1"/>
  <c r="U375" i="20" s="1"/>
  <c r="O1772" i="20" a="1"/>
  <c r="O1772" i="20" s="1"/>
  <c r="Q1772" i="20" a="1"/>
  <c r="Q1772" i="20" s="1"/>
  <c r="O1756" i="20" a="1"/>
  <c r="O1756" i="20" s="1"/>
  <c r="M1756" i="20" a="1"/>
  <c r="M1756" i="20" s="1"/>
  <c r="O1741" i="20" a="1"/>
  <c r="O1741" i="20" s="1"/>
  <c r="P1741" i="20" s="1"/>
  <c r="T1741" i="20" s="1"/>
  <c r="Q1741" i="20" a="1"/>
  <c r="Q1741" i="20" s="1"/>
  <c r="U1741" i="20" s="1"/>
  <c r="O1488" i="20" a="1"/>
  <c r="O1488" i="20" s="1"/>
  <c r="P1488" i="20" s="1"/>
  <c r="T1488" i="20" s="1"/>
  <c r="Q1488" i="20" a="1"/>
  <c r="Q1488" i="20" s="1"/>
  <c r="N1488" i="20" a="1"/>
  <c r="N1488" i="20" s="1"/>
  <c r="O1472" i="20" a="1"/>
  <c r="O1472" i="20" s="1"/>
  <c r="Q1472" i="20" a="1"/>
  <c r="Q1472" i="20" s="1"/>
  <c r="O1457" i="20" a="1"/>
  <c r="O1457" i="20" s="1"/>
  <c r="P1457" i="20" s="1"/>
  <c r="T1457" i="20" s="1"/>
  <c r="Q1457" i="20" a="1"/>
  <c r="Q1457" i="20" s="1"/>
  <c r="O1362" i="20" a="1"/>
  <c r="O1362" i="20" s="1"/>
  <c r="S1362" i="20" s="1"/>
  <c r="Q1362" i="20" a="1"/>
  <c r="Q1362" i="20" s="1"/>
  <c r="R1362" i="20" s="1"/>
  <c r="V1362" i="20" s="1"/>
  <c r="O1081" i="20" a="1"/>
  <c r="O1081" i="20" s="1"/>
  <c r="P1081" i="20" s="1"/>
  <c r="T1081" i="20" s="1"/>
  <c r="Q1081" i="20" a="1"/>
  <c r="Q1081" i="20" s="1"/>
  <c r="R1081" i="20" s="1"/>
  <c r="V1081" i="20" s="1"/>
  <c r="O1001" i="20" a="1"/>
  <c r="O1001" i="20" s="1"/>
  <c r="P1001" i="20" s="1"/>
  <c r="T1001" i="20" s="1"/>
  <c r="Q1001" i="20" a="1"/>
  <c r="Q1001" i="20" s="1"/>
  <c r="U1001" i="20" s="1"/>
  <c r="O986" i="20" a="1"/>
  <c r="O986" i="20" s="1"/>
  <c r="P986" i="20" s="1"/>
  <c r="T986" i="20" s="1"/>
  <c r="Q986" i="20" a="1"/>
  <c r="Q986" i="20" s="1"/>
  <c r="R986" i="20" s="1"/>
  <c r="V986" i="20" s="1"/>
  <c r="O893" i="20" a="1"/>
  <c r="O893" i="20" s="1"/>
  <c r="P893" i="20" s="1"/>
  <c r="T893" i="20" s="1"/>
  <c r="Q893" i="20" a="1"/>
  <c r="Q893" i="20" s="1"/>
  <c r="R893" i="20" s="1"/>
  <c r="V893" i="20" s="1"/>
  <c r="O846" i="20" a="1"/>
  <c r="O846" i="20" s="1"/>
  <c r="P846" i="20" s="1"/>
  <c r="T846" i="20" s="1"/>
  <c r="Q846" i="20" a="1"/>
  <c r="Q846" i="20" s="1"/>
  <c r="O798" i="20" a="1"/>
  <c r="O798" i="20" s="1"/>
  <c r="Q798" i="20" a="1"/>
  <c r="Q798" i="20" s="1"/>
  <c r="M798" i="20" a="1"/>
  <c r="M798" i="20" s="1"/>
  <c r="O782" i="20" a="1"/>
  <c r="O782" i="20" s="1"/>
  <c r="P782" i="20" s="1"/>
  <c r="T782" i="20" s="1"/>
  <c r="Q782" i="20" a="1"/>
  <c r="Q782" i="20" s="1"/>
  <c r="U782" i="20" s="1"/>
  <c r="O686" i="20" a="1"/>
  <c r="O686" i="20" s="1"/>
  <c r="P686" i="20" s="1"/>
  <c r="T686" i="20" s="1"/>
  <c r="Q686" i="20" a="1"/>
  <c r="Q686" i="20" s="1"/>
  <c r="R686" i="20" s="1"/>
  <c r="V686" i="20" s="1"/>
  <c r="O578" i="20" a="1"/>
  <c r="O578" i="20" s="1"/>
  <c r="S578" i="20" s="1"/>
  <c r="Q578" i="20" a="1"/>
  <c r="Q578" i="20" s="1"/>
  <c r="O2070" i="20" a="1"/>
  <c r="O2070" i="20" s="1"/>
  <c r="P2070" i="20" s="1"/>
  <c r="T2070" i="20" s="1"/>
  <c r="Q2070" i="20" a="1"/>
  <c r="Q2070" i="20" s="1"/>
  <c r="O2039" i="20" a="1"/>
  <c r="O2039" i="20" s="1"/>
  <c r="P2039" i="20" s="1"/>
  <c r="T2039" i="20" s="1"/>
  <c r="M2039" i="20" a="1"/>
  <c r="M2039" i="20" s="1"/>
  <c r="O2009" i="20" a="1"/>
  <c r="O2009" i="20" s="1"/>
  <c r="Q2009" i="20" a="1"/>
  <c r="Q2009" i="20" s="1"/>
  <c r="O1962" i="20" a="1"/>
  <c r="O1962" i="20" s="1"/>
  <c r="S1962" i="20" s="1"/>
  <c r="Q1962" i="20" a="1"/>
  <c r="Q1962" i="20" s="1"/>
  <c r="O1471" i="20" a="1"/>
  <c r="O1471" i="20" s="1"/>
  <c r="N1471" i="20" a="1"/>
  <c r="N1471" i="20" s="1"/>
  <c r="M1408" i="20" a="1"/>
  <c r="M1408" i="20" s="1"/>
  <c r="N1408" i="20" a="1"/>
  <c r="N1408" i="20" s="1"/>
  <c r="O1222" i="20" a="1"/>
  <c r="O1222" i="20" s="1"/>
  <c r="S1222" i="20" s="1"/>
  <c r="Q1222" i="20" a="1"/>
  <c r="Q1222" i="20" s="1"/>
  <c r="U1222" i="20" s="1"/>
  <c r="O797" i="20" a="1"/>
  <c r="O797" i="20" s="1"/>
  <c r="P797" i="20" s="1"/>
  <c r="T797" i="20" s="1"/>
  <c r="Q797" i="20" a="1"/>
  <c r="Q797" i="20" s="1"/>
  <c r="U797" i="20" s="1"/>
  <c r="U1469" i="20"/>
  <c r="R127" i="20"/>
  <c r="V127" i="20" s="1"/>
  <c r="R400" i="20"/>
  <c r="V400" i="20" s="1"/>
  <c r="N1472" i="20" a="1"/>
  <c r="N1472" i="20" s="1"/>
  <c r="S751" i="20"/>
  <c r="Q1195" i="20" a="1"/>
  <c r="Q1195" i="20" s="1"/>
  <c r="R1195" i="20" s="1"/>
  <c r="V1195" i="20" s="1"/>
  <c r="Q147" i="20" a="1"/>
  <c r="Q147" i="20" s="1"/>
  <c r="U147" i="20" s="1"/>
  <c r="Q1208" i="20" a="1"/>
  <c r="Q1208" i="20" s="1"/>
  <c r="O2133" i="20" a="1"/>
  <c r="O2133" i="20" s="1"/>
  <c r="P2133" i="20" s="1"/>
  <c r="T2133" i="20" s="1"/>
  <c r="Q2133" i="20" a="1"/>
  <c r="Q2133" i="20" s="1"/>
  <c r="O1833" i="20" a="1"/>
  <c r="O1833" i="20" s="1"/>
  <c r="N1833" i="20" a="1"/>
  <c r="N1833" i="20" s="1"/>
  <c r="O1439" i="20" a="1"/>
  <c r="O1439" i="20" s="1"/>
  <c r="P1439" i="20" s="1"/>
  <c r="T1439" i="20" s="1"/>
  <c r="Q1439" i="20" a="1"/>
  <c r="Q1439" i="20" s="1"/>
  <c r="U1439" i="20" s="1"/>
  <c r="O1423" i="20" a="1"/>
  <c r="O1423" i="20" s="1"/>
  <c r="P1423" i="20" s="1"/>
  <c r="T1423" i="20" s="1"/>
  <c r="Q1423" i="20" a="1"/>
  <c r="Q1423" i="20" s="1"/>
  <c r="O1297" i="20" a="1"/>
  <c r="O1297" i="20" s="1"/>
  <c r="P1297" i="20" s="1"/>
  <c r="T1297" i="20" s="1"/>
  <c r="Q1297" i="20" a="1"/>
  <c r="Q1297" i="20" s="1"/>
  <c r="O1158" i="20" a="1"/>
  <c r="O1158" i="20" s="1"/>
  <c r="P1158" i="20" s="1"/>
  <c r="T1158" i="20" s="1"/>
  <c r="Q1158" i="20" a="1"/>
  <c r="Q1158" i="20" s="1"/>
  <c r="R1158" i="20" s="1"/>
  <c r="V1158" i="20" s="1"/>
  <c r="O1063" i="20" a="1"/>
  <c r="O1063" i="20" s="1"/>
  <c r="S1063" i="20" s="1"/>
  <c r="Q1063" i="20" a="1"/>
  <c r="Q1063" i="20" s="1"/>
  <c r="O1047" i="20" a="1"/>
  <c r="O1047" i="20" s="1"/>
  <c r="S1047" i="20" s="1"/>
  <c r="Q1047" i="20" a="1"/>
  <c r="Q1047" i="20" s="1"/>
  <c r="O999" i="20" a="1"/>
  <c r="O999" i="20" s="1"/>
  <c r="Q999" i="20" a="1"/>
  <c r="Q999" i="20" s="1"/>
  <c r="O984" i="20" a="1"/>
  <c r="O984" i="20" s="1"/>
  <c r="P984" i="20" s="1"/>
  <c r="T984" i="20" s="1"/>
  <c r="Q984" i="20" a="1"/>
  <c r="Q984" i="20" s="1"/>
  <c r="U984" i="20" s="1"/>
  <c r="O812" i="20" a="1"/>
  <c r="O812" i="20" s="1"/>
  <c r="P812" i="20" s="1"/>
  <c r="T812" i="20" s="1"/>
  <c r="Q812" i="20" a="1"/>
  <c r="Q812" i="20" s="1"/>
  <c r="U812" i="20" s="1"/>
  <c r="Q796" i="20" a="1"/>
  <c r="Q796" i="20" s="1"/>
  <c r="R796" i="20" s="1"/>
  <c r="V796" i="20" s="1"/>
  <c r="M796" i="20" a="1"/>
  <c r="M796" i="20" s="1"/>
  <c r="O780" i="20" a="1"/>
  <c r="O780" i="20" s="1"/>
  <c r="N780" i="20" a="1"/>
  <c r="N780" i="20" s="1"/>
  <c r="O716" i="20" a="1"/>
  <c r="O716" i="20" s="1"/>
  <c r="M716" i="20" a="1"/>
  <c r="M716" i="20" s="1"/>
  <c r="R1901" i="20"/>
  <c r="V1901" i="20" s="1"/>
  <c r="O2254" i="20" a="1"/>
  <c r="O2254" i="20" s="1"/>
  <c r="N2254" i="20" a="1"/>
  <c r="N2254" i="20" s="1"/>
  <c r="R2254" i="20" s="1"/>
  <c r="V2254" i="20" s="1"/>
  <c r="M2254" i="20" a="1"/>
  <c r="M2254" i="20" s="1"/>
  <c r="O2239" i="20" a="1"/>
  <c r="O2239" i="20" s="1"/>
  <c r="M2239" i="20" a="1"/>
  <c r="M2239" i="20" s="1"/>
  <c r="O1454" i="20" a="1"/>
  <c r="O1454" i="20" s="1"/>
  <c r="P1454" i="20" s="1"/>
  <c r="T1454" i="20" s="1"/>
  <c r="N1454" i="20" a="1"/>
  <c r="N1454" i="20" s="1"/>
  <c r="Q1454" i="20" a="1"/>
  <c r="Q1454" i="20" s="1"/>
  <c r="O1359" i="20" a="1"/>
  <c r="O1359" i="20" s="1"/>
  <c r="N1359" i="20" a="1"/>
  <c r="N1359" i="20" s="1"/>
  <c r="M1359" i="20" a="1"/>
  <c r="M1359" i="20" s="1"/>
  <c r="O1343" i="20" a="1"/>
  <c r="O1343" i="20" s="1"/>
  <c r="Q1343" i="20" a="1"/>
  <c r="Q1343" i="20" s="1"/>
  <c r="R1125" i="20"/>
  <c r="V1125" i="20" s="1"/>
  <c r="O1109" i="20" a="1"/>
  <c r="O1109" i="20" s="1"/>
  <c r="P1109" i="20" s="1"/>
  <c r="T1109" i="20" s="1"/>
  <c r="N1109" i="20" a="1"/>
  <c r="N1109" i="20" s="1"/>
  <c r="O827" i="20" a="1"/>
  <c r="O827" i="20" s="1"/>
  <c r="P827" i="20" s="1"/>
  <c r="T827" i="20" s="1"/>
  <c r="Q827" i="20" a="1"/>
  <c r="Q827" i="20" s="1"/>
  <c r="R827" i="20" s="1"/>
  <c r="V827" i="20" s="1"/>
  <c r="O779" i="20" a="1"/>
  <c r="O779" i="20" s="1"/>
  <c r="S779" i="20" s="1"/>
  <c r="Q779" i="20" a="1"/>
  <c r="Q779" i="20" s="1"/>
  <c r="R779" i="20" s="1"/>
  <c r="V779" i="20" s="1"/>
  <c r="M1787" i="20" a="1"/>
  <c r="M1787" i="20" s="1"/>
  <c r="P1787" i="20" s="1"/>
  <c r="T1787" i="20" s="1"/>
  <c r="M1805" i="20" a="1"/>
  <c r="M1805" i="20" s="1"/>
  <c r="M1949" i="20" a="1"/>
  <c r="M1949" i="20" s="1"/>
  <c r="N1838" i="20" a="1"/>
  <c r="N1838" i="20" s="1"/>
  <c r="M1471" i="20" a="1"/>
  <c r="M1471" i="20" s="1"/>
  <c r="R143" i="20"/>
  <c r="V143" i="20" s="1"/>
  <c r="N1584" i="20" a="1"/>
  <c r="N1584" i="20" s="1"/>
  <c r="Q209" i="20" a="1"/>
  <c r="Q209" i="20" s="1"/>
  <c r="Q1361" i="20" a="1"/>
  <c r="Q1361" i="20" s="1"/>
  <c r="U652" i="20"/>
  <c r="Q102" i="20" a="1"/>
  <c r="Q102" i="20" s="1"/>
  <c r="U102" i="20" s="1"/>
  <c r="Q1080" i="20" a="1"/>
  <c r="Q1080" i="20" s="1"/>
  <c r="R1080" i="20" s="1"/>
  <c r="V1080" i="20" s="1"/>
  <c r="Q397" i="20" a="1"/>
  <c r="Q397" i="20" s="1"/>
  <c r="Q1471" i="20" a="1"/>
  <c r="Q1471" i="20" s="1"/>
  <c r="Q1758" i="20" a="1"/>
  <c r="Q1758" i="20" s="1"/>
  <c r="U1758" i="20" s="1"/>
  <c r="Q1359" i="20" a="1"/>
  <c r="Q1359" i="20" s="1"/>
  <c r="O2285" i="20" a="1"/>
  <c r="O2285" i="20" s="1"/>
  <c r="P2285" i="20" s="1"/>
  <c r="T2285" i="20" s="1"/>
  <c r="Q2285" i="20" a="1"/>
  <c r="Q2285" i="20" s="1"/>
  <c r="O1374" i="20" a="1"/>
  <c r="O1374" i="20" s="1"/>
  <c r="S1374" i="20" s="1"/>
  <c r="Q1374" i="20" a="1"/>
  <c r="Q1374" i="20" s="1"/>
  <c r="U1374" i="20" s="1"/>
  <c r="O1029" i="20" a="1"/>
  <c r="O1029" i="20" s="1"/>
  <c r="S1029" i="20" s="1"/>
  <c r="Q1029" i="20" a="1"/>
  <c r="Q1029" i="20" s="1"/>
  <c r="U1029" i="20" s="1"/>
  <c r="O1013" i="20" a="1"/>
  <c r="O1013" i="20" s="1"/>
  <c r="P1013" i="20" s="1"/>
  <c r="T1013" i="20" s="1"/>
  <c r="Q1013" i="20" a="1"/>
  <c r="Q1013" i="20" s="1"/>
  <c r="U1013" i="20" s="1"/>
  <c r="O982" i="20" a="1"/>
  <c r="O982" i="20" s="1"/>
  <c r="Q982" i="20" a="1"/>
  <c r="Q982" i="20" s="1"/>
  <c r="R982" i="20" s="1"/>
  <c r="V982" i="20" s="1"/>
  <c r="Q676" i="20" a="1"/>
  <c r="Q676" i="20" s="1"/>
  <c r="Q1053" i="20" a="1"/>
  <c r="Q1053" i="20" s="1"/>
  <c r="Q1861" i="20" a="1"/>
  <c r="Q1861" i="20" s="1"/>
  <c r="U1861" i="20" s="1"/>
  <c r="R1004" i="20"/>
  <c r="V1004" i="20" s="1"/>
  <c r="R559" i="20"/>
  <c r="V559" i="20" s="1"/>
  <c r="Q1752" i="20" a="1"/>
  <c r="Q1752" i="20" s="1"/>
  <c r="U1752" i="20" s="1"/>
  <c r="Q1197" i="20" a="1"/>
  <c r="Q1197" i="20" s="1"/>
  <c r="R1197" i="20" s="1"/>
  <c r="V1197" i="20" s="1"/>
  <c r="O1166" i="20" a="1"/>
  <c r="O1166" i="20" s="1"/>
  <c r="O2260" i="20" a="1"/>
  <c r="O2260" i="20" s="1"/>
  <c r="P2260" i="20" s="1"/>
  <c r="T2260" i="20" s="1"/>
  <c r="O1780" i="20" a="1"/>
  <c r="O1780" i="20" s="1"/>
  <c r="P1780" i="20" s="1"/>
  <c r="T1780" i="20" s="1"/>
  <c r="O1639" i="20" a="1"/>
  <c r="O1639" i="20" s="1"/>
  <c r="Q1428" i="20" a="1"/>
  <c r="Q1428" i="20" s="1"/>
  <c r="R1428" i="20" s="1"/>
  <c r="V1428" i="20" s="1"/>
  <c r="Q1563" i="20" a="1"/>
  <c r="Q1563" i="20" s="1"/>
  <c r="R1563" i="20" s="1"/>
  <c r="V1563" i="20" s="1"/>
  <c r="Q727" i="20" a="1"/>
  <c r="Q727" i="20" s="1"/>
  <c r="R699" i="20"/>
  <c r="V699" i="20" s="1"/>
  <c r="S758" i="20"/>
  <c r="P758" i="20"/>
  <c r="T758" i="20" s="1"/>
  <c r="O870" i="20" a="1"/>
  <c r="O870" i="20" s="1"/>
  <c r="Q870" i="20" a="1"/>
  <c r="Q870" i="20" s="1"/>
  <c r="M870" i="20" a="1"/>
  <c r="M870" i="20" s="1"/>
  <c r="N870" i="20" a="1"/>
  <c r="N870" i="20" s="1"/>
  <c r="O808" i="20" a="1"/>
  <c r="O808" i="20" s="1"/>
  <c r="Q808" i="20" a="1"/>
  <c r="Q808" i="20" s="1"/>
  <c r="N808" i="20" a="1"/>
  <c r="N808" i="20" s="1"/>
  <c r="O280" i="20" a="1"/>
  <c r="O280" i="20" s="1"/>
  <c r="Q280" i="20" a="1"/>
  <c r="Q280" i="20" s="1"/>
  <c r="N280" i="20" a="1"/>
  <c r="N280" i="20" s="1"/>
  <c r="M280" i="20" a="1"/>
  <c r="M280" i="20" s="1"/>
  <c r="O744" i="20" a="1"/>
  <c r="O744" i="20" s="1"/>
  <c r="N744" i="20" a="1"/>
  <c r="N744" i="20" s="1"/>
  <c r="Q744" i="20" a="1"/>
  <c r="Q744" i="20" s="1"/>
  <c r="M744" i="20" a="1"/>
  <c r="M744" i="20" s="1"/>
  <c r="O33" i="20" a="1"/>
  <c r="O33" i="20" s="1"/>
  <c r="N33" i="20" a="1"/>
  <c r="N33" i="20" s="1"/>
  <c r="U33" i="20" s="1"/>
  <c r="M33" i="20" a="1"/>
  <c r="M33" i="20" s="1"/>
  <c r="O602" i="20" a="1"/>
  <c r="O602" i="20" s="1"/>
  <c r="Q602" i="20" a="1"/>
  <c r="Q602" i="20" s="1"/>
  <c r="U602" i="20" s="1"/>
  <c r="M602" i="20" a="1"/>
  <c r="M602" i="20" s="1"/>
  <c r="O616" i="20" a="1"/>
  <c r="O616" i="20" s="1"/>
  <c r="N616" i="20" a="1"/>
  <c r="N616" i="20" s="1"/>
  <c r="M616" i="20" a="1"/>
  <c r="M616" i="20" s="1"/>
  <c r="Q616" i="20" a="1"/>
  <c r="Q616" i="20" s="1"/>
  <c r="Q339" i="20" a="1"/>
  <c r="Q339" i="20" s="1"/>
  <c r="M339" i="20" a="1"/>
  <c r="M339" i="20" s="1"/>
  <c r="P172" i="20"/>
  <c r="T172" i="20" s="1"/>
  <c r="O851" i="20" a="1"/>
  <c r="O851" i="20" s="1"/>
  <c r="N851" i="20" a="1"/>
  <c r="N851" i="20" s="1"/>
  <c r="M851" i="20" a="1"/>
  <c r="M851" i="20" s="1"/>
  <c r="Q851" i="20" a="1"/>
  <c r="Q851" i="20" s="1"/>
  <c r="R851" i="20" s="1"/>
  <c r="V851" i="20" s="1"/>
  <c r="N725" i="20" a="1"/>
  <c r="N725" i="20" s="1"/>
  <c r="M725" i="20" a="1"/>
  <c r="M725" i="20" s="1"/>
  <c r="O615" i="20" a="1"/>
  <c r="O615" i="20" s="1"/>
  <c r="Q615" i="20" a="1"/>
  <c r="Q615" i="20" s="1"/>
  <c r="N615" i="20" a="1"/>
  <c r="N615" i="20" s="1"/>
  <c r="M615" i="20" a="1"/>
  <c r="M615" i="20" s="1"/>
  <c r="O184" i="20" a="1"/>
  <c r="O184" i="20" s="1"/>
  <c r="Q184" i="20" a="1"/>
  <c r="Q184" i="20" s="1"/>
  <c r="M184" i="20" a="1"/>
  <c r="M184" i="20" s="1"/>
  <c r="O1364" i="20" a="1"/>
  <c r="O1364" i="20" s="1"/>
  <c r="N1364" i="20" a="1"/>
  <c r="N1364" i="20" s="1"/>
  <c r="M1364" i="20" a="1"/>
  <c r="M1364" i="20" s="1"/>
  <c r="N1146" i="20" a="1"/>
  <c r="N1146" i="20" s="1"/>
  <c r="M1146" i="20" a="1"/>
  <c r="M1146" i="20" s="1"/>
  <c r="O896" i="20" a="1"/>
  <c r="O896" i="20" s="1"/>
  <c r="Q896" i="20" a="1"/>
  <c r="Q896" i="20" s="1"/>
  <c r="R896" i="20" s="1"/>
  <c r="V896" i="20" s="1"/>
  <c r="N896" i="20" a="1"/>
  <c r="N896" i="20" s="1"/>
  <c r="M896" i="20" a="1"/>
  <c r="M896" i="20" s="1"/>
  <c r="O183" i="20" a="1"/>
  <c r="O183" i="20" s="1"/>
  <c r="Q183" i="20" a="1"/>
  <c r="Q183" i="20" s="1"/>
  <c r="N183" i="20" a="1"/>
  <c r="N183" i="20" s="1"/>
  <c r="M30" i="20" a="1"/>
  <c r="M30" i="20" s="1"/>
  <c r="N30" i="20" a="1"/>
  <c r="N30" i="20" s="1"/>
  <c r="P935" i="20"/>
  <c r="T935" i="20" s="1"/>
  <c r="S513" i="20"/>
  <c r="P513" i="20"/>
  <c r="T513" i="20" s="1"/>
  <c r="N900" i="20" a="1"/>
  <c r="N900" i="20" s="1"/>
  <c r="N1316" i="20" a="1"/>
  <c r="N1316" i="20" s="1"/>
  <c r="R1045" i="20"/>
  <c r="V1045" i="20" s="1"/>
  <c r="U1045" i="20"/>
  <c r="S886" i="20"/>
  <c r="P886" i="20"/>
  <c r="T886" i="20" s="1"/>
  <c r="N48" i="20" a="1"/>
  <c r="N48" i="20" s="1"/>
  <c r="M48" i="20" a="1"/>
  <c r="M48" i="20" s="1"/>
  <c r="M1007" i="20" a="1"/>
  <c r="M1007" i="20" s="1"/>
  <c r="N1007" i="20" a="1"/>
  <c r="N1007" i="20" s="1"/>
  <c r="O573" i="20" a="1"/>
  <c r="O573" i="20" s="1"/>
  <c r="M573" i="20" a="1"/>
  <c r="M573" i="20" s="1"/>
  <c r="N573" i="20" a="1"/>
  <c r="N573" i="20" s="1"/>
  <c r="Q573" i="20" a="1"/>
  <c r="Q573" i="20" s="1"/>
  <c r="M279" i="20" a="1"/>
  <c r="M279" i="20" s="1"/>
  <c r="O631" i="20" a="1"/>
  <c r="O631" i="20" s="1"/>
  <c r="Q631" i="20" a="1"/>
  <c r="Q631" i="20" s="1"/>
  <c r="M631" i="20" a="1"/>
  <c r="M631" i="20" s="1"/>
  <c r="N631" i="20" a="1"/>
  <c r="N631" i="20" s="1"/>
  <c r="O325" i="20" a="1"/>
  <c r="O325" i="20" s="1"/>
  <c r="Q325" i="20" a="1"/>
  <c r="Q325" i="20" s="1"/>
  <c r="N325" i="20" a="1"/>
  <c r="N325" i="20" s="1"/>
  <c r="M325" i="20" a="1"/>
  <c r="M325" i="20" s="1"/>
  <c r="M1255" i="20" a="1"/>
  <c r="M1255" i="20" s="1"/>
  <c r="N1255" i="20" a="1"/>
  <c r="N1255" i="20" s="1"/>
  <c r="N1115" i="20" a="1"/>
  <c r="N1115" i="20" s="1"/>
  <c r="M1115" i="20" a="1"/>
  <c r="M1115" i="20" s="1"/>
  <c r="N820" i="20" a="1"/>
  <c r="N820" i="20" s="1"/>
  <c r="M820" i="20" a="1"/>
  <c r="M820" i="20" s="1"/>
  <c r="O571" i="20" a="1"/>
  <c r="O571" i="20" s="1"/>
  <c r="S571" i="20" s="1"/>
  <c r="N571" i="20" a="1"/>
  <c r="N571" i="20" s="1"/>
  <c r="O215" i="20" a="1"/>
  <c r="O215" i="20" s="1"/>
  <c r="Q215" i="20" a="1"/>
  <c r="Q215" i="20" s="1"/>
  <c r="N215" i="20" a="1"/>
  <c r="N215" i="20" s="1"/>
  <c r="M215" i="20" a="1"/>
  <c r="M215" i="20" s="1"/>
  <c r="O138" i="20" a="1"/>
  <c r="O138" i="20" s="1"/>
  <c r="Q138" i="20" a="1"/>
  <c r="Q138" i="20" s="1"/>
  <c r="R138" i="20" s="1"/>
  <c r="V138" i="20" s="1"/>
  <c r="N138" i="20" a="1"/>
  <c r="N138" i="20" s="1"/>
  <c r="M138" i="20" a="1"/>
  <c r="M138" i="20" s="1"/>
  <c r="P1156" i="20"/>
  <c r="T1156" i="20" s="1"/>
  <c r="N249" i="20" a="1"/>
  <c r="N249" i="20" s="1"/>
  <c r="M992" i="20" a="1"/>
  <c r="M992" i="20" s="1"/>
  <c r="N1332" i="20" a="1"/>
  <c r="N1332" i="20" s="1"/>
  <c r="M1332" i="20" a="1"/>
  <c r="M1332" i="20" s="1"/>
  <c r="O819" i="20" a="1"/>
  <c r="O819" i="20" s="1"/>
  <c r="N819" i="20" a="1"/>
  <c r="N819" i="20" s="1"/>
  <c r="Q819" i="20" a="1"/>
  <c r="Q819" i="20" s="1"/>
  <c r="Q153" i="20" a="1"/>
  <c r="Q153" i="20" s="1"/>
  <c r="N153" i="20" a="1"/>
  <c r="N153" i="20" s="1"/>
  <c r="O153" i="20" a="1"/>
  <c r="O153" i="20" s="1"/>
  <c r="M153" i="20" a="1"/>
  <c r="M153" i="20" s="1"/>
  <c r="R180" i="20"/>
  <c r="V180" i="20" s="1"/>
  <c r="P857" i="20"/>
  <c r="T857" i="20" s="1"/>
  <c r="P531" i="20"/>
  <c r="T531" i="20" s="1"/>
  <c r="R562" i="20"/>
  <c r="V562" i="20" s="1"/>
  <c r="U127" i="20"/>
  <c r="U886" i="20"/>
  <c r="R886" i="20"/>
  <c r="V886" i="20" s="1"/>
  <c r="M792" i="20" a="1"/>
  <c r="M792" i="20" s="1"/>
  <c r="O265" i="20" a="1"/>
  <c r="O265" i="20" s="1"/>
  <c r="Q265" i="20" a="1"/>
  <c r="Q265" i="20" s="1"/>
  <c r="N265" i="20" a="1"/>
  <c r="N265" i="20" s="1"/>
  <c r="M265" i="20" a="1"/>
  <c r="M265" i="20" s="1"/>
  <c r="P265" i="20" s="1"/>
  <c r="T265" i="20" s="1"/>
  <c r="O264" i="20" a="1"/>
  <c r="O264" i="20" s="1"/>
  <c r="Q264" i="20" a="1"/>
  <c r="Q264" i="20" s="1"/>
  <c r="N264" i="20" a="1"/>
  <c r="N264" i="20" s="1"/>
  <c r="M264" i="20" a="1"/>
  <c r="M264" i="20" s="1"/>
  <c r="O1086" i="20" a="1"/>
  <c r="O1086" i="20" s="1"/>
  <c r="M1086" i="20" a="1"/>
  <c r="M1086" i="20" s="1"/>
  <c r="Q1086" i="20" a="1"/>
  <c r="Q1086" i="20" s="1"/>
  <c r="N1086" i="20" a="1"/>
  <c r="N1086" i="20" s="1"/>
  <c r="O914" i="20" a="1"/>
  <c r="O914" i="20" s="1"/>
  <c r="Q914" i="20" a="1"/>
  <c r="Q914" i="20" s="1"/>
  <c r="M914" i="20" a="1"/>
  <c r="M914" i="20" s="1"/>
  <c r="O632" i="20" a="1"/>
  <c r="O632" i="20" s="1"/>
  <c r="Q632" i="20" a="1"/>
  <c r="Q632" i="20" s="1"/>
  <c r="M632" i="20" a="1"/>
  <c r="M632" i="20" s="1"/>
  <c r="O527" i="20" a="1"/>
  <c r="O527" i="20" s="1"/>
  <c r="N527" i="20" a="1"/>
  <c r="N527" i="20" s="1"/>
  <c r="M527" i="20" a="1"/>
  <c r="M527" i="20" s="1"/>
  <c r="Q527" i="20" a="1"/>
  <c r="Q527" i="20" s="1"/>
  <c r="O294" i="20" a="1"/>
  <c r="O294" i="20" s="1"/>
  <c r="Q294" i="20" a="1"/>
  <c r="Q294" i="20" s="1"/>
  <c r="N294" i="20" a="1"/>
  <c r="N294" i="20" s="1"/>
  <c r="M294" i="20" a="1"/>
  <c r="M294" i="20" s="1"/>
  <c r="N1132" i="20" a="1"/>
  <c r="N1132" i="20" s="1"/>
  <c r="M1132" i="20" a="1"/>
  <c r="M1132" i="20" s="1"/>
  <c r="O898" i="20" a="1"/>
  <c r="O898" i="20" s="1"/>
  <c r="Q898" i="20" a="1"/>
  <c r="Q898" i="20" s="1"/>
  <c r="N898" i="20" a="1"/>
  <c r="N898" i="20" s="1"/>
  <c r="M898" i="20" a="1"/>
  <c r="M898" i="20" s="1"/>
  <c r="N789" i="20" a="1"/>
  <c r="N789" i="20" s="1"/>
  <c r="M789" i="20" a="1"/>
  <c r="M789" i="20" s="1"/>
  <c r="O695" i="20" a="1"/>
  <c r="O695" i="20" s="1"/>
  <c r="Q695" i="20" a="1"/>
  <c r="Q695" i="20" s="1"/>
  <c r="N695" i="20" a="1"/>
  <c r="N695" i="20" s="1"/>
  <c r="M695" i="20" a="1"/>
  <c r="M695" i="20" s="1"/>
  <c r="O557" i="20" a="1"/>
  <c r="O557" i="20" s="1"/>
  <c r="N557" i="20" a="1"/>
  <c r="N557" i="20" s="1"/>
  <c r="M557" i="20" a="1"/>
  <c r="M557" i="20" s="1"/>
  <c r="Q557" i="20" a="1"/>
  <c r="Q557" i="20" s="1"/>
  <c r="O170" i="20" a="1"/>
  <c r="O170" i="20" s="1"/>
  <c r="Q170" i="20" a="1"/>
  <c r="Q170" i="20" s="1"/>
  <c r="R170" i="20" s="1"/>
  <c r="V170" i="20" s="1"/>
  <c r="N1241" i="20" a="1"/>
  <c r="N1241" i="20" s="1"/>
  <c r="M1241" i="20" a="1"/>
  <c r="M1241" i="20" s="1"/>
  <c r="Q882" i="20" a="1"/>
  <c r="Q882" i="20" s="1"/>
  <c r="M882" i="20" a="1"/>
  <c r="M882" i="20" s="1"/>
  <c r="S882" i="20" s="1"/>
  <c r="N882" i="20" a="1"/>
  <c r="N882" i="20" s="1"/>
  <c r="O756" i="20" a="1"/>
  <c r="O756" i="20" s="1"/>
  <c r="Q756" i="20" a="1"/>
  <c r="Q756" i="20" s="1"/>
  <c r="N756" i="20" a="1"/>
  <c r="N756" i="20" s="1"/>
  <c r="M756" i="20" a="1"/>
  <c r="M756" i="20" s="1"/>
  <c r="O585" i="20" a="1"/>
  <c r="O585" i="20" s="1"/>
  <c r="N585" i="20" a="1"/>
  <c r="N585" i="20" s="1"/>
  <c r="R585" i="20" s="1"/>
  <c r="V585" i="20" s="1"/>
  <c r="M585" i="20" a="1"/>
  <c r="M585" i="20" s="1"/>
  <c r="O199" i="20" a="1"/>
  <c r="O199" i="20" s="1"/>
  <c r="Q199" i="20" a="1"/>
  <c r="Q199" i="20" s="1"/>
  <c r="N199" i="20" a="1"/>
  <c r="N199" i="20" s="1"/>
  <c r="M199" i="20" a="1"/>
  <c r="M199" i="20" s="1"/>
  <c r="U1367" i="20"/>
  <c r="M1285" i="20" a="1"/>
  <c r="M1285" i="20" s="1"/>
  <c r="N1285" i="20" a="1"/>
  <c r="N1285" i="20" s="1"/>
  <c r="O1193" i="20" a="1"/>
  <c r="O1193" i="20" s="1"/>
  <c r="Q1193" i="20" a="1"/>
  <c r="Q1193" i="20" s="1"/>
  <c r="N1193" i="20" a="1"/>
  <c r="N1193" i="20" s="1"/>
  <c r="M1193" i="20" a="1"/>
  <c r="M1193" i="20" s="1"/>
  <c r="O881" i="20" a="1"/>
  <c r="O881" i="20" s="1"/>
  <c r="N881" i="20" a="1"/>
  <c r="N881" i="20" s="1"/>
  <c r="Q881" i="20" a="1"/>
  <c r="Q881" i="20" s="1"/>
  <c r="M881" i="20" a="1"/>
  <c r="M881" i="20" s="1"/>
  <c r="O787" i="20" a="1"/>
  <c r="O787" i="20" s="1"/>
  <c r="N787" i="20" a="1"/>
  <c r="N787" i="20" s="1"/>
  <c r="M787" i="20" a="1"/>
  <c r="M787" i="20" s="1"/>
  <c r="Q787" i="20" a="1"/>
  <c r="Q787" i="20" s="1"/>
  <c r="N244" i="20" a="1"/>
  <c r="N244" i="20" s="1"/>
  <c r="M244" i="20" a="1"/>
  <c r="M244" i="20" s="1"/>
  <c r="N339" i="20" a="1"/>
  <c r="N339" i="20" s="1"/>
  <c r="N914" i="20" a="1"/>
  <c r="N914" i="20" s="1"/>
  <c r="R517" i="20"/>
  <c r="V517" i="20" s="1"/>
  <c r="U517" i="20"/>
  <c r="S704" i="20"/>
  <c r="Q1364" i="20" a="1"/>
  <c r="Q1364" i="20" s="1"/>
  <c r="M824" i="20" a="1"/>
  <c r="M824" i="20" s="1"/>
  <c r="N824" i="20" a="1"/>
  <c r="N824" i="20" s="1"/>
  <c r="O188" i="20" a="1"/>
  <c r="O188" i="20" s="1"/>
  <c r="M188" i="20" a="1"/>
  <c r="M188" i="20" s="1"/>
  <c r="Q188" i="20" a="1"/>
  <c r="Q188" i="20" s="1"/>
  <c r="N188" i="20" a="1"/>
  <c r="N188" i="20" s="1"/>
  <c r="S505" i="20"/>
  <c r="P505" i="20"/>
  <c r="T505" i="20" s="1"/>
  <c r="N1023" i="20" a="1"/>
  <c r="N1023" i="20" s="1"/>
  <c r="M1023" i="20" a="1"/>
  <c r="M1023" i="20" s="1"/>
  <c r="N680" i="20" a="1"/>
  <c r="N680" i="20" s="1"/>
  <c r="M680" i="20" a="1"/>
  <c r="M680" i="20" s="1"/>
  <c r="O542" i="20" a="1"/>
  <c r="O542" i="20" s="1"/>
  <c r="Q542" i="20" a="1"/>
  <c r="Q542" i="20" s="1"/>
  <c r="N542" i="20" a="1"/>
  <c r="N542" i="20" s="1"/>
  <c r="M542" i="20" a="1"/>
  <c r="M542" i="20" s="1"/>
  <c r="O171" i="20" a="1"/>
  <c r="O171" i="20" s="1"/>
  <c r="Q171" i="20" a="1"/>
  <c r="Q171" i="20" s="1"/>
  <c r="N171" i="20" a="1"/>
  <c r="N171" i="20" s="1"/>
  <c r="M171" i="20" a="1"/>
  <c r="M171" i="20" s="1"/>
  <c r="M837" i="20" a="1"/>
  <c r="M837" i="20" s="1"/>
  <c r="N837" i="20" a="1"/>
  <c r="N837" i="20" s="1"/>
  <c r="N726" i="20" a="1"/>
  <c r="N726" i="20" s="1"/>
  <c r="M726" i="20" a="1"/>
  <c r="M726" i="20" s="1"/>
  <c r="O572" i="20" a="1"/>
  <c r="O572" i="20" s="1"/>
  <c r="M572" i="20" a="1"/>
  <c r="M572" i="20" s="1"/>
  <c r="Q572" i="20" a="1"/>
  <c r="Q572" i="20" s="1"/>
  <c r="N572" i="20" a="1"/>
  <c r="N572" i="20" s="1"/>
  <c r="O216" i="20" a="1"/>
  <c r="O216" i="20" s="1"/>
  <c r="S216" i="20" s="1"/>
  <c r="Q216" i="20" a="1"/>
  <c r="Q216" i="20" s="1"/>
  <c r="N216" i="20" a="1"/>
  <c r="N216" i="20" s="1"/>
  <c r="N46" i="20" a="1"/>
  <c r="N46" i="20" s="1"/>
  <c r="M46" i="20" a="1"/>
  <c r="M46" i="20" s="1"/>
  <c r="P390" i="20"/>
  <c r="T390" i="20" s="1"/>
  <c r="O1163" i="20" a="1"/>
  <c r="O1163" i="20" s="1"/>
  <c r="N1163" i="20" a="1"/>
  <c r="N1163" i="20" s="1"/>
  <c r="Q1163" i="20" a="1"/>
  <c r="Q1163" i="20" s="1"/>
  <c r="M1163" i="20" a="1"/>
  <c r="M1163" i="20" s="1"/>
  <c r="O867" i="20" a="1"/>
  <c r="O867" i="20" s="1"/>
  <c r="M867" i="20" a="1"/>
  <c r="M867" i="20" s="1"/>
  <c r="Q867" i="20" a="1"/>
  <c r="Q867" i="20" s="1"/>
  <c r="O772" i="20" a="1"/>
  <c r="O772" i="20" s="1"/>
  <c r="N772" i="20" a="1"/>
  <c r="N772" i="20" s="1"/>
  <c r="U772" i="20" s="1"/>
  <c r="M772" i="20" a="1"/>
  <c r="M772" i="20" s="1"/>
  <c r="O662" i="20" a="1"/>
  <c r="O662" i="20" s="1"/>
  <c r="Q662" i="20" a="1"/>
  <c r="Q662" i="20" s="1"/>
  <c r="N662" i="20" a="1"/>
  <c r="N662" i="20" s="1"/>
  <c r="M662" i="20" a="1"/>
  <c r="M662" i="20" s="1"/>
  <c r="O261" i="20" a="1"/>
  <c r="O261" i="20" s="1"/>
  <c r="N261" i="20" a="1"/>
  <c r="N261" i="20" s="1"/>
  <c r="M261" i="20" a="1"/>
  <c r="M261" i="20" s="1"/>
  <c r="O169" i="20" a="1"/>
  <c r="O169" i="20" s="1"/>
  <c r="M169" i="20" a="1"/>
  <c r="M169" i="20" s="1"/>
  <c r="Q169" i="20" a="1"/>
  <c r="Q169" i="20" s="1"/>
  <c r="R169" i="20" s="1"/>
  <c r="V169" i="20" s="1"/>
  <c r="N169" i="20" a="1"/>
  <c r="N169" i="20" s="1"/>
  <c r="R56" i="20"/>
  <c r="V56" i="20" s="1"/>
  <c r="O1225" i="20" a="1"/>
  <c r="O1225" i="20" s="1"/>
  <c r="N1225" i="20" a="1"/>
  <c r="N1225" i="20" s="1"/>
  <c r="R1225" i="20" s="1"/>
  <c r="V1225" i="20" s="1"/>
  <c r="M1225" i="20" a="1"/>
  <c r="M1225" i="20" s="1"/>
  <c r="N368" i="20" a="1"/>
  <c r="N368" i="20" s="1"/>
  <c r="M368" i="20" a="1"/>
  <c r="M368" i="20" s="1"/>
  <c r="N198" i="20" a="1"/>
  <c r="N198" i="20" s="1"/>
  <c r="M198" i="20" a="1"/>
  <c r="M198" i="20" s="1"/>
  <c r="M900" i="20" a="1"/>
  <c r="M900" i="20" s="1"/>
  <c r="N1240" i="20" a="1"/>
  <c r="N1240" i="20" s="1"/>
  <c r="P263" i="20"/>
  <c r="T263" i="20" s="1"/>
  <c r="P296" i="20"/>
  <c r="T296" i="20" s="1"/>
  <c r="R1689" i="20"/>
  <c r="V1689" i="20" s="1"/>
  <c r="S51" i="20"/>
  <c r="P51" i="20"/>
  <c r="T51" i="20" s="1"/>
  <c r="M808" i="20" a="1"/>
  <c r="M808" i="20" s="1"/>
  <c r="M1210" i="20" a="1"/>
  <c r="M1210" i="20" s="1"/>
  <c r="R1498" i="20"/>
  <c r="V1498" i="20" s="1"/>
  <c r="U1498" i="20"/>
  <c r="M203" i="20" a="1"/>
  <c r="M203" i="20" s="1"/>
  <c r="Q261" i="20" a="1"/>
  <c r="Q261" i="20" s="1"/>
  <c r="R261" i="20" s="1"/>
  <c r="V261" i="20" s="1"/>
  <c r="R386" i="20"/>
  <c r="V386" i="20" s="1"/>
  <c r="U386" i="20"/>
  <c r="N855" i="20" a="1"/>
  <c r="N855" i="20" s="1"/>
  <c r="M855" i="20" a="1"/>
  <c r="M855" i="20" s="1"/>
  <c r="O295" i="20" a="1"/>
  <c r="O295" i="20" s="1"/>
  <c r="Q295" i="20" a="1"/>
  <c r="Q295" i="20" s="1"/>
  <c r="U295" i="20" s="1"/>
  <c r="O79" i="20" a="1"/>
  <c r="O79" i="20" s="1"/>
  <c r="Q79" i="20" a="1"/>
  <c r="Q79" i="20" s="1"/>
  <c r="N79" i="20" a="1"/>
  <c r="N79" i="20" s="1"/>
  <c r="O1102" i="20" a="1"/>
  <c r="O1102" i="20" s="1"/>
  <c r="N1102" i="20" a="1"/>
  <c r="N1102" i="20" s="1"/>
  <c r="M1102" i="20" a="1"/>
  <c r="M1102" i="20" s="1"/>
  <c r="Q1102" i="20" a="1"/>
  <c r="Q1102" i="20" s="1"/>
  <c r="N1039" i="20" a="1"/>
  <c r="N1039" i="20" s="1"/>
  <c r="M1039" i="20" a="1"/>
  <c r="M1039" i="20" s="1"/>
  <c r="O696" i="20" a="1"/>
  <c r="O696" i="20" s="1"/>
  <c r="Q696" i="20" a="1"/>
  <c r="Q696" i="20" s="1"/>
  <c r="N696" i="20" a="1"/>
  <c r="N696" i="20" s="1"/>
  <c r="M696" i="20" a="1"/>
  <c r="M696" i="20" s="1"/>
  <c r="O558" i="20" a="1"/>
  <c r="O558" i="20" s="1"/>
  <c r="N558" i="20" a="1"/>
  <c r="N558" i="20" s="1"/>
  <c r="Q558" i="20" a="1"/>
  <c r="Q558" i="20" s="1"/>
  <c r="M558" i="20" a="1"/>
  <c r="M558" i="20" s="1"/>
  <c r="O156" i="20" a="1"/>
  <c r="O156" i="20" s="1"/>
  <c r="M156" i="20" a="1"/>
  <c r="M156" i="20" s="1"/>
  <c r="Q156" i="20" a="1"/>
  <c r="Q156" i="20" s="1"/>
  <c r="N156" i="20" a="1"/>
  <c r="N156" i="20" s="1"/>
  <c r="P393" i="20"/>
  <c r="T393" i="20" s="1"/>
  <c r="N805" i="20" a="1"/>
  <c r="N805" i="20" s="1"/>
  <c r="M805" i="20" a="1"/>
  <c r="M805" i="20" s="1"/>
  <c r="O711" i="20" a="1"/>
  <c r="O711" i="20" s="1"/>
  <c r="N711" i="20" a="1"/>
  <c r="N711" i="20" s="1"/>
  <c r="Q711" i="20" a="1"/>
  <c r="Q711" i="20" s="1"/>
  <c r="M711" i="20" a="1"/>
  <c r="M711" i="20" s="1"/>
  <c r="Q586" i="20" a="1"/>
  <c r="Q586" i="20" s="1"/>
  <c r="O586" i="20" a="1"/>
  <c r="O586" i="20" s="1"/>
  <c r="S586" i="20" s="1"/>
  <c r="N586" i="20" a="1"/>
  <c r="N586" i="20" s="1"/>
  <c r="M185" i="20" a="1"/>
  <c r="M185" i="20" s="1"/>
  <c r="N185" i="20" a="1"/>
  <c r="N185" i="20" s="1"/>
  <c r="N124" i="20" a="1"/>
  <c r="N124" i="20" s="1"/>
  <c r="Q124" i="20" a="1"/>
  <c r="Q124" i="20" s="1"/>
  <c r="M124" i="20" a="1"/>
  <c r="M124" i="20" s="1"/>
  <c r="N1131" i="20" a="1"/>
  <c r="N1131" i="20" s="1"/>
  <c r="M1131" i="20" a="1"/>
  <c r="M1131" i="20" s="1"/>
  <c r="O836" i="20" a="1"/>
  <c r="O836" i="20" s="1"/>
  <c r="Q836" i="20" a="1"/>
  <c r="Q836" i="20" s="1"/>
  <c r="N836" i="20" a="1"/>
  <c r="N836" i="20" s="1"/>
  <c r="M836" i="20" a="1"/>
  <c r="M836" i="20" s="1"/>
  <c r="O646" i="20" a="1"/>
  <c r="O646" i="20" s="1"/>
  <c r="Q646" i="20" a="1"/>
  <c r="Q646" i="20" s="1"/>
  <c r="N646" i="20" a="1"/>
  <c r="N646" i="20" s="1"/>
  <c r="M646" i="20" a="1"/>
  <c r="M646" i="20" s="1"/>
  <c r="O369" i="20" a="1"/>
  <c r="O369" i="20" s="1"/>
  <c r="Q369" i="20" a="1"/>
  <c r="Q369" i="20" s="1"/>
  <c r="N369" i="20" a="1"/>
  <c r="N369" i="20" s="1"/>
  <c r="M369" i="20" a="1"/>
  <c r="M369" i="20" s="1"/>
  <c r="N230" i="20" a="1"/>
  <c r="N230" i="20" s="1"/>
  <c r="M230" i="20" a="1"/>
  <c r="M230" i="20" s="1"/>
  <c r="M295" i="20" a="1"/>
  <c r="M295" i="20" s="1"/>
  <c r="M1348" i="20" a="1"/>
  <c r="M1348" i="20" s="1"/>
  <c r="Q1348" i="20" a="1"/>
  <c r="Q1348" i="20" s="1"/>
  <c r="O1162" i="20" a="1"/>
  <c r="O1162" i="20" s="1"/>
  <c r="N1162" i="20" a="1"/>
  <c r="N1162" i="20" s="1"/>
  <c r="R1162" i="20" s="1"/>
  <c r="V1162" i="20" s="1"/>
  <c r="M1162" i="20" a="1"/>
  <c r="M1162" i="20" s="1"/>
  <c r="N911" i="20" a="1"/>
  <c r="N911" i="20" s="1"/>
  <c r="M911" i="20" a="1"/>
  <c r="M911" i="20" s="1"/>
  <c r="O803" i="20" a="1"/>
  <c r="O803" i="20" s="1"/>
  <c r="Q803" i="20" a="1"/>
  <c r="Q803" i="20" s="1"/>
  <c r="N803" i="20" a="1"/>
  <c r="N803" i="20" s="1"/>
  <c r="M803" i="20" a="1"/>
  <c r="M803" i="20" s="1"/>
  <c r="M383" i="20" a="1"/>
  <c r="M383" i="20" s="1"/>
  <c r="N383" i="20" a="1"/>
  <c r="N383" i="20" s="1"/>
  <c r="N229" i="20" a="1"/>
  <c r="N229" i="20" s="1"/>
  <c r="M229" i="20" a="1"/>
  <c r="M229" i="20" s="1"/>
  <c r="P127" i="20"/>
  <c r="T127" i="20" s="1"/>
  <c r="P775" i="20"/>
  <c r="T775" i="20" s="1"/>
  <c r="U1879" i="20"/>
  <c r="U1901" i="20"/>
  <c r="U143" i="20"/>
  <c r="U179" i="20"/>
  <c r="R179" i="20"/>
  <c r="V179" i="20" s="1"/>
  <c r="R324" i="20"/>
  <c r="V324" i="20" s="1"/>
  <c r="Q900" i="20" a="1"/>
  <c r="Q900" i="20" s="1"/>
  <c r="U576" i="20"/>
  <c r="O885" i="20" a="1"/>
  <c r="O885" i="20" s="1"/>
  <c r="N885" i="20" a="1"/>
  <c r="N885" i="20" s="1"/>
  <c r="R885" i="20" s="1"/>
  <c r="V885" i="20" s="1"/>
  <c r="M885" i="20" a="1"/>
  <c r="M885" i="20" s="1"/>
  <c r="O698" i="20" a="1"/>
  <c r="O698" i="20" s="1"/>
  <c r="Q698" i="20" a="1"/>
  <c r="Q698" i="20" s="1"/>
  <c r="N698" i="20" a="1"/>
  <c r="N698" i="20" s="1"/>
  <c r="M698" i="20" a="1"/>
  <c r="M698" i="20" s="1"/>
  <c r="N248" i="20" a="1"/>
  <c r="N248" i="20" s="1"/>
  <c r="M248" i="20" a="1"/>
  <c r="M248" i="20" s="1"/>
  <c r="O1054" i="20" a="1"/>
  <c r="O1054" i="20" s="1"/>
  <c r="M1054" i="20" a="1"/>
  <c r="M1054" i="20" s="1"/>
  <c r="N1054" i="20" a="1"/>
  <c r="N1054" i="20" s="1"/>
  <c r="O648" i="20" a="1"/>
  <c r="O648" i="20" s="1"/>
  <c r="S648" i="20" s="1"/>
  <c r="Q648" i="20" a="1"/>
  <c r="Q648" i="20" s="1"/>
  <c r="N648" i="20" a="1"/>
  <c r="N648" i="20" s="1"/>
  <c r="O340" i="20" a="1"/>
  <c r="O340" i="20" s="1"/>
  <c r="Q340" i="20" a="1"/>
  <c r="Q340" i="20" s="1"/>
  <c r="U340" i="20" s="1"/>
  <c r="M340" i="20" a="1"/>
  <c r="M340" i="20" s="1"/>
  <c r="Q821" i="20" a="1"/>
  <c r="Q821" i="20" s="1"/>
  <c r="O821" i="20" a="1"/>
  <c r="O821" i="20" s="1"/>
  <c r="N821" i="20" a="1"/>
  <c r="N821" i="20" s="1"/>
  <c r="M821" i="20" a="1"/>
  <c r="M821" i="20" s="1"/>
  <c r="O663" i="20" a="1"/>
  <c r="O663" i="20" s="1"/>
  <c r="Q663" i="20" a="1"/>
  <c r="Q663" i="20" s="1"/>
  <c r="N663" i="20" a="1"/>
  <c r="N663" i="20" s="1"/>
  <c r="M663" i="20" a="1"/>
  <c r="M663" i="20" s="1"/>
  <c r="O354" i="20" a="1"/>
  <c r="O354" i="20" s="1"/>
  <c r="Q354" i="20" a="1"/>
  <c r="Q354" i="20" s="1"/>
  <c r="N354" i="20" a="1"/>
  <c r="N354" i="20" s="1"/>
  <c r="M354" i="20" a="1"/>
  <c r="M354" i="20" s="1"/>
  <c r="U1535" i="20"/>
  <c r="R1535" i="20"/>
  <c r="V1535" i="20" s="1"/>
  <c r="O788" i="20" a="1"/>
  <c r="O788" i="20" s="1"/>
  <c r="S788" i="20" s="1"/>
  <c r="Q788" i="20" a="1"/>
  <c r="Q788" i="20" s="1"/>
  <c r="N788" i="20" a="1"/>
  <c r="N788" i="20" s="1"/>
  <c r="M788" i="20" a="1"/>
  <c r="M788" i="20" s="1"/>
  <c r="O276" i="20" a="1"/>
  <c r="O276" i="20" s="1"/>
  <c r="Q276" i="20" a="1"/>
  <c r="Q276" i="20" s="1"/>
  <c r="M276" i="20" a="1"/>
  <c r="M276" i="20" s="1"/>
  <c r="N276" i="20" a="1"/>
  <c r="N276" i="20" s="1"/>
  <c r="N760" i="20" a="1"/>
  <c r="N760" i="20" s="1"/>
  <c r="M1254" i="20" a="1"/>
  <c r="M1254" i="20" s="1"/>
  <c r="N1254" i="20" a="1"/>
  <c r="N1254" i="20" s="1"/>
  <c r="O835" i="20" a="1"/>
  <c r="O835" i="20" s="1"/>
  <c r="Q835" i="20" a="1"/>
  <c r="Q835" i="20" s="1"/>
  <c r="N835" i="20" a="1"/>
  <c r="N835" i="20" s="1"/>
  <c r="M835" i="20" a="1"/>
  <c r="M835" i="20" s="1"/>
  <c r="O739" i="20" a="1"/>
  <c r="O739" i="20" s="1"/>
  <c r="N739" i="20" a="1"/>
  <c r="N739" i="20" s="1"/>
  <c r="Q739" i="20" a="1"/>
  <c r="Q739" i="20" s="1"/>
  <c r="M739" i="20" a="1"/>
  <c r="M739" i="20" s="1"/>
  <c r="N214" i="20" a="1"/>
  <c r="N214" i="20" s="1"/>
  <c r="M214" i="20" a="1"/>
  <c r="M214" i="20" s="1"/>
  <c r="P2239" i="20"/>
  <c r="T2239" i="20" s="1"/>
  <c r="P1188" i="20"/>
  <c r="T1188" i="20" s="1"/>
  <c r="R172" i="20"/>
  <c r="V172" i="20" s="1"/>
  <c r="S676" i="20"/>
  <c r="P676" i="20"/>
  <c r="T676" i="20" s="1"/>
  <c r="R2185" i="20"/>
  <c r="V2185" i="20" s="1"/>
  <c r="U2185" i="20"/>
  <c r="M1226" i="20" a="1"/>
  <c r="M1226" i="20" s="1"/>
  <c r="S480" i="20"/>
  <c r="P480" i="20"/>
  <c r="T480" i="20" s="1"/>
  <c r="U2343" i="20"/>
  <c r="U67" i="20"/>
  <c r="U592" i="20"/>
  <c r="R969" i="20"/>
  <c r="V969" i="20" s="1"/>
  <c r="U969" i="20"/>
  <c r="O776" i="20" a="1"/>
  <c r="O776" i="20" s="1"/>
  <c r="M776" i="20" a="1"/>
  <c r="M776" i="20" s="1"/>
  <c r="Q776" i="20" a="1"/>
  <c r="Q776" i="20" s="1"/>
  <c r="R776" i="20" s="1"/>
  <c r="V776" i="20" s="1"/>
  <c r="O233" i="20" a="1"/>
  <c r="O233" i="20" s="1"/>
  <c r="Q233" i="20" a="1"/>
  <c r="Q233" i="20" s="1"/>
  <c r="O95" i="20" a="1"/>
  <c r="O95" i="20" s="1"/>
  <c r="M95" i="20" a="1"/>
  <c r="M95" i="20" s="1"/>
  <c r="N95" i="20" a="1"/>
  <c r="N95" i="20" s="1"/>
  <c r="Q95" i="20" a="1"/>
  <c r="Q95" i="20" s="1"/>
  <c r="N233" i="20" a="1"/>
  <c r="N233" i="20" s="1"/>
  <c r="N976" i="20" a="1"/>
  <c r="N976" i="20" s="1"/>
  <c r="M976" i="20" a="1"/>
  <c r="M976" i="20" s="1"/>
  <c r="N664" i="20" a="1"/>
  <c r="N664" i="20" s="1"/>
  <c r="M664" i="20" a="1"/>
  <c r="M664" i="20" s="1"/>
  <c r="O511" i="20" a="1"/>
  <c r="O511" i="20" s="1"/>
  <c r="N511" i="20" a="1"/>
  <c r="N511" i="20" s="1"/>
  <c r="M511" i="20" a="1"/>
  <c r="M511" i="20" s="1"/>
  <c r="Q511" i="20" a="1"/>
  <c r="Q511" i="20" s="1"/>
  <c r="U511" i="20" s="1"/>
  <c r="M140" i="20" a="1"/>
  <c r="M140" i="20" s="1"/>
  <c r="N140" i="20" a="1"/>
  <c r="N140" i="20" s="1"/>
  <c r="M79" i="20" a="1"/>
  <c r="M79" i="20" s="1"/>
  <c r="O852" i="20" a="1"/>
  <c r="O852" i="20" s="1"/>
  <c r="N852" i="20" a="1"/>
  <c r="N852" i="20" s="1"/>
  <c r="U852" i="20" s="1"/>
  <c r="M852" i="20" a="1"/>
  <c r="M852" i="20" s="1"/>
  <c r="P852" i="20" s="1"/>
  <c r="T852" i="20" s="1"/>
  <c r="O741" i="20" a="1"/>
  <c r="O741" i="20" s="1"/>
  <c r="N741" i="20" a="1"/>
  <c r="N741" i="20" s="1"/>
  <c r="M741" i="20" a="1"/>
  <c r="M741" i="20" s="1"/>
  <c r="Q741" i="20" a="1"/>
  <c r="Q741" i="20" s="1"/>
  <c r="N601" i="20" a="1"/>
  <c r="N601" i="20" s="1"/>
  <c r="M601" i="20" a="1"/>
  <c r="M601" i="20" s="1"/>
  <c r="O231" i="20" a="1"/>
  <c r="O231" i="20" s="1"/>
  <c r="Q231" i="20" a="1"/>
  <c r="Q231" i="20" s="1"/>
  <c r="N231" i="20" a="1"/>
  <c r="N231" i="20" s="1"/>
  <c r="R231" i="20" s="1"/>
  <c r="V231" i="20" s="1"/>
  <c r="M231" i="20" a="1"/>
  <c r="M231" i="20" s="1"/>
  <c r="O1194" i="20" a="1"/>
  <c r="O1194" i="20" s="1"/>
  <c r="M1194" i="20" a="1"/>
  <c r="M1194" i="20" s="1"/>
  <c r="O710" i="20" a="1"/>
  <c r="O710" i="20" s="1"/>
  <c r="M710" i="20" a="1"/>
  <c r="M710" i="20" s="1"/>
  <c r="Q710" i="20" a="1"/>
  <c r="Q710" i="20" s="1"/>
  <c r="N710" i="20" a="1"/>
  <c r="N710" i="20" s="1"/>
  <c r="O292" i="20" a="1"/>
  <c r="O292" i="20" s="1"/>
  <c r="Q292" i="20" a="1"/>
  <c r="Q292" i="20" s="1"/>
  <c r="N292" i="20" a="1"/>
  <c r="N292" i="20" s="1"/>
  <c r="M292" i="20" a="1"/>
  <c r="M292" i="20" s="1"/>
  <c r="N1269" i="20" a="1"/>
  <c r="N1269" i="20" s="1"/>
  <c r="M1269" i="20" a="1"/>
  <c r="M1269" i="20" s="1"/>
  <c r="N927" i="20" a="1"/>
  <c r="N927" i="20" s="1"/>
  <c r="M927" i="20" a="1"/>
  <c r="M927" i="20" s="1"/>
  <c r="O724" i="20" a="1"/>
  <c r="O724" i="20" s="1"/>
  <c r="Q724" i="20" a="1"/>
  <c r="Q724" i="20" s="1"/>
  <c r="M724" i="20" a="1"/>
  <c r="M724" i="20" s="1"/>
  <c r="N724" i="20" a="1"/>
  <c r="N724" i="20" s="1"/>
  <c r="O275" i="20" a="1"/>
  <c r="O275" i="20" s="1"/>
  <c r="Q275" i="20" a="1"/>
  <c r="Q275" i="20" s="1"/>
  <c r="M275" i="20" a="1"/>
  <c r="M275" i="20" s="1"/>
  <c r="N275" i="20" a="1"/>
  <c r="N275" i="20" s="1"/>
  <c r="R275" i="20" s="1"/>
  <c r="V275" i="20" s="1"/>
  <c r="P88" i="20"/>
  <c r="T88" i="20" s="1"/>
  <c r="M154" i="20" a="1"/>
  <c r="M154" i="20" s="1"/>
  <c r="M168" i="20" a="1"/>
  <c r="M168" i="20" s="1"/>
  <c r="S721" i="20"/>
  <c r="P721" i="20"/>
  <c r="T721" i="20" s="1"/>
  <c r="O792" i="20" a="1"/>
  <c r="O792" i="20" s="1"/>
  <c r="Q792" i="20" a="1"/>
  <c r="Q792" i="20" s="1"/>
  <c r="U792" i="20" s="1"/>
  <c r="O219" i="20" a="1"/>
  <c r="O219" i="20" s="1"/>
  <c r="Q219" i="20" a="1"/>
  <c r="Q219" i="20" s="1"/>
  <c r="N219" i="20" a="1"/>
  <c r="N219" i="20" s="1"/>
  <c r="M219" i="20" a="1"/>
  <c r="M219" i="20" s="1"/>
  <c r="S1553" i="20"/>
  <c r="P1553" i="20"/>
  <c r="T1553" i="20" s="1"/>
  <c r="M233" i="20" a="1"/>
  <c r="M233" i="20" s="1"/>
  <c r="O110" i="20" a="1"/>
  <c r="O110" i="20" s="1"/>
  <c r="N110" i="20" a="1"/>
  <c r="N110" i="20" s="1"/>
  <c r="M110" i="20" a="1"/>
  <c r="M110" i="20" s="1"/>
  <c r="U505" i="20"/>
  <c r="R505" i="20"/>
  <c r="V505" i="20" s="1"/>
  <c r="N961" i="20" a="1"/>
  <c r="N961" i="20" s="1"/>
  <c r="M961" i="20" a="1"/>
  <c r="M961" i="20" s="1"/>
  <c r="O617" i="20" a="1"/>
  <c r="O617" i="20" s="1"/>
  <c r="N617" i="20" a="1"/>
  <c r="N617" i="20" s="1"/>
  <c r="Q617" i="20" a="1"/>
  <c r="Q617" i="20" s="1"/>
  <c r="M617" i="20" a="1"/>
  <c r="M617" i="20" s="1"/>
  <c r="O326" i="20" a="1"/>
  <c r="O326" i="20" s="1"/>
  <c r="Q326" i="20" a="1"/>
  <c r="Q326" i="20" s="1"/>
  <c r="N326" i="20" a="1"/>
  <c r="N326" i="20" s="1"/>
  <c r="M326" i="20" a="1"/>
  <c r="M326" i="20" s="1"/>
  <c r="M729" i="20" a="1"/>
  <c r="M729" i="20" s="1"/>
  <c r="O868" i="20" a="1"/>
  <c r="O868" i="20" s="1"/>
  <c r="P868" i="20" s="1"/>
  <c r="T868" i="20" s="1"/>
  <c r="Q868" i="20" a="1"/>
  <c r="Q868" i="20" s="1"/>
  <c r="U868" i="20" s="1"/>
  <c r="O757" i="20" a="1"/>
  <c r="O757" i="20" s="1"/>
  <c r="S757" i="20" s="1"/>
  <c r="Q757" i="20" a="1"/>
  <c r="Q757" i="20" s="1"/>
  <c r="N647" i="20" a="1"/>
  <c r="N647" i="20" s="1"/>
  <c r="M647" i="20" a="1"/>
  <c r="M647" i="20" s="1"/>
  <c r="O526" i="20" a="1"/>
  <c r="O526" i="20" s="1"/>
  <c r="M526" i="20" a="1"/>
  <c r="M526" i="20" s="1"/>
  <c r="Q526" i="20" a="1"/>
  <c r="Q526" i="20" s="1"/>
  <c r="U526" i="20" s="1"/>
  <c r="O200" i="20" a="1"/>
  <c r="O200" i="20" s="1"/>
  <c r="P200" i="20" s="1"/>
  <c r="T200" i="20" s="1"/>
  <c r="Q200" i="20" a="1"/>
  <c r="Q200" i="20" s="1"/>
  <c r="U200" i="20" s="1"/>
  <c r="N1147" i="20" a="1"/>
  <c r="N1147" i="20" s="1"/>
  <c r="M1147" i="20" a="1"/>
  <c r="M1147" i="20" s="1"/>
  <c r="N804" i="20" a="1"/>
  <c r="N804" i="20" s="1"/>
  <c r="M804" i="20" a="1"/>
  <c r="M804" i="20" s="1"/>
  <c r="O630" i="20" a="1"/>
  <c r="O630" i="20" s="1"/>
  <c r="Q630" i="20" a="1"/>
  <c r="Q630" i="20" s="1"/>
  <c r="N630" i="20" a="1"/>
  <c r="N630" i="20" s="1"/>
  <c r="M630" i="20" a="1"/>
  <c r="M630" i="20" s="1"/>
  <c r="O1178" i="20" a="1"/>
  <c r="O1178" i="20" s="1"/>
  <c r="Q1178" i="20" a="1"/>
  <c r="Q1178" i="20" s="1"/>
  <c r="R1178" i="20" s="1"/>
  <c r="V1178" i="20" s="1"/>
  <c r="M1178" i="20" a="1"/>
  <c r="M1178" i="20" s="1"/>
  <c r="O260" i="20" a="1"/>
  <c r="O260" i="20" s="1"/>
  <c r="Q260" i="20" a="1"/>
  <c r="Q260" i="20" s="1"/>
  <c r="N260" i="20" a="1"/>
  <c r="N260" i="20" s="1"/>
  <c r="M260" i="20" a="1"/>
  <c r="M260" i="20" s="1"/>
  <c r="P1012" i="20"/>
  <c r="T1012" i="20" s="1"/>
  <c r="P1932" i="20"/>
  <c r="T1932" i="20" s="1"/>
  <c r="R1857" i="20"/>
  <c r="V1857" i="20" s="1"/>
  <c r="M183" i="20" a="1"/>
  <c r="M183" i="20" s="1"/>
  <c r="P183" i="20" s="1"/>
  <c r="T183" i="20" s="1"/>
  <c r="M819" i="20" a="1"/>
  <c r="M819" i="20" s="1"/>
  <c r="N757" i="20" a="1"/>
  <c r="N757" i="20" s="1"/>
  <c r="N1101" i="20" a="1"/>
  <c r="N1101" i="20" s="1"/>
  <c r="U1035" i="20"/>
  <c r="S1385" i="20"/>
  <c r="P1385" i="20"/>
  <c r="T1385" i="20" s="1"/>
  <c r="N840" i="20" a="1"/>
  <c r="N840" i="20" s="1"/>
  <c r="M840" i="20" a="1"/>
  <c r="M840" i="20" s="1"/>
  <c r="O249" i="20" a="1"/>
  <c r="O249" i="20" s="1"/>
  <c r="S249" i="20" s="1"/>
  <c r="Q249" i="20" a="1"/>
  <c r="Q249" i="20" s="1"/>
  <c r="O63" i="20" a="1"/>
  <c r="O63" i="20" s="1"/>
  <c r="Q63" i="20" a="1"/>
  <c r="Q63" i="20" s="1"/>
  <c r="N63" i="20" a="1"/>
  <c r="N63" i="20" s="1"/>
  <c r="R63" i="20" s="1"/>
  <c r="V63" i="20" s="1"/>
  <c r="M63" i="20" a="1"/>
  <c r="M63" i="20" s="1"/>
  <c r="N713" i="20" a="1"/>
  <c r="N713" i="20" s="1"/>
  <c r="N1070" i="20" a="1"/>
  <c r="N1070" i="20" s="1"/>
  <c r="M1070" i="20" a="1"/>
  <c r="M1070" i="20" s="1"/>
  <c r="O587" i="20" a="1"/>
  <c r="O587" i="20" s="1"/>
  <c r="M587" i="20" a="1"/>
  <c r="M587" i="20" s="1"/>
  <c r="Q587" i="20" a="1"/>
  <c r="Q587" i="20" s="1"/>
  <c r="U587" i="20" s="1"/>
  <c r="N495" i="20" a="1"/>
  <c r="N495" i="20" s="1"/>
  <c r="M495" i="20" a="1"/>
  <c r="M495" i="20" s="1"/>
  <c r="O310" i="20" a="1"/>
  <c r="O310" i="20" s="1"/>
  <c r="Q310" i="20" a="1"/>
  <c r="Q310" i="20" s="1"/>
  <c r="N310" i="20" a="1"/>
  <c r="N310" i="20" s="1"/>
  <c r="M310" i="20" a="1"/>
  <c r="M310" i="20" s="1"/>
  <c r="O109" i="20" a="1"/>
  <c r="O109" i="20" s="1"/>
  <c r="Q109" i="20" a="1"/>
  <c r="Q109" i="20" s="1"/>
  <c r="N109" i="20" a="1"/>
  <c r="N109" i="20" s="1"/>
  <c r="M109" i="20" a="1"/>
  <c r="M109" i="20" s="1"/>
  <c r="R65" i="20"/>
  <c r="V65" i="20" s="1"/>
  <c r="U473" i="20"/>
  <c r="R473" i="20"/>
  <c r="V473" i="20" s="1"/>
  <c r="N1116" i="20" a="1"/>
  <c r="N1116" i="20" s="1"/>
  <c r="M1116" i="20" a="1"/>
  <c r="M1116" i="20" s="1"/>
  <c r="O773" i="20" a="1"/>
  <c r="O773" i="20" s="1"/>
  <c r="M773" i="20" a="1"/>
  <c r="M773" i="20" s="1"/>
  <c r="N773" i="20" a="1"/>
  <c r="N773" i="20" s="1"/>
  <c r="O679" i="20" a="1"/>
  <c r="O679" i="20" s="1"/>
  <c r="Q679" i="20" a="1"/>
  <c r="Q679" i="20" s="1"/>
  <c r="N679" i="20" a="1"/>
  <c r="N679" i="20" s="1"/>
  <c r="M679" i="20" a="1"/>
  <c r="M679" i="20" s="1"/>
  <c r="O541" i="20" a="1"/>
  <c r="O541" i="20" s="1"/>
  <c r="N541" i="20" a="1"/>
  <c r="N541" i="20" s="1"/>
  <c r="M541" i="20" a="1"/>
  <c r="M541" i="20" s="1"/>
  <c r="Q541" i="20" a="1"/>
  <c r="Q541" i="20" s="1"/>
  <c r="O309" i="20" a="1"/>
  <c r="O309" i="20" s="1"/>
  <c r="Q309" i="20" a="1"/>
  <c r="Q309" i="20" s="1"/>
  <c r="N309" i="20" a="1"/>
  <c r="N309" i="20" s="1"/>
  <c r="M309" i="20" a="1"/>
  <c r="M309" i="20" s="1"/>
  <c r="P1317" i="20"/>
  <c r="T1317" i="20" s="1"/>
  <c r="U271" i="20"/>
  <c r="N1179" i="20" a="1"/>
  <c r="N1179" i="20" s="1"/>
  <c r="M1179" i="20" a="1"/>
  <c r="M1179" i="20" s="1"/>
  <c r="O897" i="20" a="1"/>
  <c r="O897" i="20" s="1"/>
  <c r="P897" i="20" s="1"/>
  <c r="T897" i="20" s="1"/>
  <c r="Q897" i="20" a="1"/>
  <c r="Q897" i="20" s="1"/>
  <c r="O600" i="20" a="1"/>
  <c r="O600" i="20" s="1"/>
  <c r="N600" i="20" a="1"/>
  <c r="N600" i="20" s="1"/>
  <c r="M600" i="20" a="1"/>
  <c r="M600" i="20" s="1"/>
  <c r="Q600" i="20" a="1"/>
  <c r="Q600" i="20" s="1"/>
  <c r="N384" i="20" a="1"/>
  <c r="N384" i="20" s="1"/>
  <c r="M384" i="20" a="1"/>
  <c r="M384" i="20" s="1"/>
  <c r="N245" i="20" a="1"/>
  <c r="N245" i="20" s="1"/>
  <c r="M245" i="20" a="1"/>
  <c r="M245" i="20" s="1"/>
  <c r="O154" i="20" a="1"/>
  <c r="O154" i="20" s="1"/>
  <c r="Q154" i="20" a="1"/>
  <c r="Q154" i="20" s="1"/>
  <c r="R154" i="20" s="1"/>
  <c r="V154" i="20" s="1"/>
  <c r="M1301" i="20" a="1"/>
  <c r="M1301" i="20" s="1"/>
  <c r="N1301" i="20" a="1"/>
  <c r="N1301" i="20" s="1"/>
  <c r="O1209" i="20" a="1"/>
  <c r="O1209" i="20" s="1"/>
  <c r="M1209" i="20" a="1"/>
  <c r="M1209" i="20" s="1"/>
  <c r="N1209" i="20" a="1"/>
  <c r="N1209" i="20" s="1"/>
  <c r="O866" i="20" a="1"/>
  <c r="O866" i="20" s="1"/>
  <c r="Q866" i="20" a="1"/>
  <c r="Q866" i="20" s="1"/>
  <c r="N866" i="20" a="1"/>
  <c r="N866" i="20" s="1"/>
  <c r="M866" i="20" a="1"/>
  <c r="M866" i="20" s="1"/>
  <c r="O771" i="20" a="1"/>
  <c r="O771" i="20" s="1"/>
  <c r="Q771" i="20" a="1"/>
  <c r="Q771" i="20" s="1"/>
  <c r="U771" i="20" s="1"/>
  <c r="N771" i="20" a="1"/>
  <c r="N771" i="20" s="1"/>
  <c r="M771" i="20" a="1"/>
  <c r="M771" i="20" s="1"/>
  <c r="O431" i="20" a="1"/>
  <c r="O431" i="20" s="1"/>
  <c r="S431" i="20" s="1"/>
  <c r="Q431" i="20" a="1"/>
  <c r="Q431" i="20" s="1"/>
  <c r="O291" i="20" a="1"/>
  <c r="O291" i="20" s="1"/>
  <c r="N291" i="20" a="1"/>
  <c r="N291" i="20" s="1"/>
  <c r="Q291" i="20" a="1"/>
  <c r="Q291" i="20" s="1"/>
  <c r="M291" i="20" a="1"/>
  <c r="M291" i="20" s="1"/>
  <c r="R590" i="20"/>
  <c r="V590" i="20" s="1"/>
  <c r="P1051" i="20"/>
  <c r="T1051" i="20" s="1"/>
  <c r="P1029" i="20"/>
  <c r="T1029" i="20" s="1"/>
  <c r="P1545" i="20"/>
  <c r="T1545" i="20" s="1"/>
  <c r="P1045" i="20"/>
  <c r="T1045" i="20" s="1"/>
  <c r="P1224" i="20"/>
  <c r="T1224" i="20" s="1"/>
  <c r="R1752" i="20"/>
  <c r="V1752" i="20" s="1"/>
  <c r="U2139" i="20"/>
  <c r="M170" i="20" a="1"/>
  <c r="M170" i="20" s="1"/>
  <c r="N867" i="20" a="1"/>
  <c r="N867" i="20" s="1"/>
  <c r="N184" i="20" a="1"/>
  <c r="N184" i="20" s="1"/>
  <c r="N632" i="20" a="1"/>
  <c r="N632" i="20" s="1"/>
  <c r="N399" i="20" a="1"/>
  <c r="N399" i="20" s="1"/>
  <c r="Q110" i="20" a="1"/>
  <c r="Q110" i="20" s="1"/>
  <c r="R978" i="20"/>
  <c r="V978" i="20" s="1"/>
  <c r="R1066" i="20"/>
  <c r="V1066" i="20" s="1"/>
  <c r="U1182" i="20"/>
  <c r="R1040" i="20"/>
  <c r="V1040" i="20" s="1"/>
  <c r="O2169" i="20" a="1"/>
  <c r="O2169" i="20" s="1"/>
  <c r="S2169" i="20" s="1"/>
  <c r="Q2169" i="20" a="1"/>
  <c r="Q2169" i="20" s="1"/>
  <c r="U2169" i="20" s="1"/>
  <c r="N2123" i="20" a="1"/>
  <c r="N2123" i="20" s="1"/>
  <c r="M2123" i="20" a="1"/>
  <c r="M2123" i="20" s="1"/>
  <c r="N2107" i="20" a="1"/>
  <c r="N2107" i="20" s="1"/>
  <c r="M2107" i="20" a="1"/>
  <c r="M2107" i="20" s="1"/>
  <c r="Q2014" i="20" a="1"/>
  <c r="Q2014" i="20" s="1"/>
  <c r="N2014" i="20" a="1"/>
  <c r="N2014" i="20" s="1"/>
  <c r="M2014" i="20" a="1"/>
  <c r="M2014" i="20" s="1"/>
  <c r="O1998" i="20" a="1"/>
  <c r="O1998" i="20" s="1"/>
  <c r="P1998" i="20" s="1"/>
  <c r="T1998" i="20" s="1"/>
  <c r="Q1998" i="20" a="1"/>
  <c r="Q1998" i="20" s="1"/>
  <c r="O1982" i="20" a="1"/>
  <c r="O1982" i="20" s="1"/>
  <c r="P1982" i="20" s="1"/>
  <c r="T1982" i="20" s="1"/>
  <c r="Q1982" i="20" a="1"/>
  <c r="Q1982" i="20" s="1"/>
  <c r="O1951" i="20" a="1"/>
  <c r="O1951" i="20" s="1"/>
  <c r="P1951" i="20" s="1"/>
  <c r="T1951" i="20" s="1"/>
  <c r="Q1951" i="20" a="1"/>
  <c r="Q1951" i="20" s="1"/>
  <c r="U1951" i="20" s="1"/>
  <c r="N1935" i="20" a="1"/>
  <c r="N1935" i="20" s="1"/>
  <c r="M1935" i="20" a="1"/>
  <c r="M1935" i="20" s="1"/>
  <c r="O1888" i="20" a="1"/>
  <c r="O1888" i="20" s="1"/>
  <c r="N1888" i="20" a="1"/>
  <c r="N1888" i="20" s="1"/>
  <c r="R1888" i="20" s="1"/>
  <c r="V1888" i="20" s="1"/>
  <c r="M1888" i="20" a="1"/>
  <c r="M1888" i="20" s="1"/>
  <c r="O1840" i="20" a="1"/>
  <c r="O1840" i="20" s="1"/>
  <c r="Q1840" i="20" a="1"/>
  <c r="Q1840" i="20" s="1"/>
  <c r="U1840" i="20" s="1"/>
  <c r="O1824" i="20" a="1"/>
  <c r="O1824" i="20" s="1"/>
  <c r="N1824" i="20" a="1"/>
  <c r="N1824" i="20" s="1"/>
  <c r="M1824" i="20" a="1"/>
  <c r="M1824" i="20" s="1"/>
  <c r="Q1824" i="20" a="1"/>
  <c r="Q1824" i="20" s="1"/>
  <c r="N1763" i="20" a="1"/>
  <c r="N1763" i="20" s="1"/>
  <c r="M1763" i="20" a="1"/>
  <c r="M1763" i="20" s="1"/>
  <c r="O1066" i="20" a="1"/>
  <c r="O1066" i="20" s="1"/>
  <c r="M1066" i="20" a="1"/>
  <c r="M1066" i="20" s="1"/>
  <c r="O1035" i="20" a="1"/>
  <c r="O1035" i="20" s="1"/>
  <c r="M1035" i="20" a="1"/>
  <c r="M1035" i="20" s="1"/>
  <c r="N1003" i="20" a="1"/>
  <c r="N1003" i="20" s="1"/>
  <c r="M1003" i="20" a="1"/>
  <c r="M1003" i="20" s="1"/>
  <c r="O988" i="20" a="1"/>
  <c r="O988" i="20" s="1"/>
  <c r="S988" i="20" s="1"/>
  <c r="Q988" i="20" a="1"/>
  <c r="Q988" i="20" s="1"/>
  <c r="N988" i="20" a="1"/>
  <c r="N988" i="20" s="1"/>
  <c r="O926" i="20" a="1"/>
  <c r="O926" i="20" s="1"/>
  <c r="S926" i="20" s="1"/>
  <c r="Q926" i="20" a="1"/>
  <c r="Q926" i="20" s="1"/>
  <c r="O865" i="20" a="1"/>
  <c r="O865" i="20" s="1"/>
  <c r="M865" i="20" a="1"/>
  <c r="M865" i="20" s="1"/>
  <c r="O834" i="20" a="1"/>
  <c r="O834" i="20" s="1"/>
  <c r="P834" i="20" s="1"/>
  <c r="T834" i="20" s="1"/>
  <c r="Q834" i="20" a="1"/>
  <c r="Q834" i="20" s="1"/>
  <c r="R834" i="20" s="1"/>
  <c r="V834" i="20" s="1"/>
  <c r="Q754" i="20" a="1"/>
  <c r="Q754" i="20" s="1"/>
  <c r="N754" i="20" a="1"/>
  <c r="N754" i="20" s="1"/>
  <c r="M754" i="20" a="1"/>
  <c r="M754" i="20" s="1"/>
  <c r="N476" i="20" a="1"/>
  <c r="N476" i="20" s="1"/>
  <c r="M476" i="20" a="1"/>
  <c r="M476" i="20" s="1"/>
  <c r="O430" i="20" a="1"/>
  <c r="O430" i="20" s="1"/>
  <c r="Q430" i="20" a="1"/>
  <c r="Q430" i="20" s="1"/>
  <c r="N430" i="20" a="1"/>
  <c r="N430" i="20" s="1"/>
  <c r="M430" i="20" a="1"/>
  <c r="M430" i="20" s="1"/>
  <c r="N414" i="20" a="1"/>
  <c r="N414" i="20" s="1"/>
  <c r="M414" i="20" a="1"/>
  <c r="M414" i="20" s="1"/>
  <c r="N398" i="20" a="1"/>
  <c r="N398" i="20" s="1"/>
  <c r="M398" i="20" a="1"/>
  <c r="M398" i="20" s="1"/>
  <c r="Q322" i="20" a="1"/>
  <c r="Q322" i="20" s="1"/>
  <c r="N322" i="20" a="1"/>
  <c r="N322" i="20" s="1"/>
  <c r="M322" i="20" a="1"/>
  <c r="M322" i="20" s="1"/>
  <c r="O306" i="20" a="1"/>
  <c r="O306" i="20" s="1"/>
  <c r="P306" i="20" s="1"/>
  <c r="T306" i="20" s="1"/>
  <c r="Q306" i="20" a="1"/>
  <c r="Q306" i="20" s="1"/>
  <c r="P1810" i="20"/>
  <c r="T1810" i="20" s="1"/>
  <c r="R628" i="20"/>
  <c r="V628" i="20" s="1"/>
  <c r="R1492" i="20"/>
  <c r="V1492" i="20" s="1"/>
  <c r="N1982" i="20" a="1"/>
  <c r="N1982" i="20" s="1"/>
  <c r="R1276" i="20"/>
  <c r="V1276" i="20" s="1"/>
  <c r="Q957" i="20" a="1"/>
  <c r="Q957" i="20" s="1"/>
  <c r="U957" i="20" s="1"/>
  <c r="U1219" i="20"/>
  <c r="R1219" i="20"/>
  <c r="V1219" i="20" s="1"/>
  <c r="O2014" i="20" a="1"/>
  <c r="O2014" i="20" s="1"/>
  <c r="N2257" i="20" a="1"/>
  <c r="N2257" i="20" s="1"/>
  <c r="M2257" i="20" a="1"/>
  <c r="M2257" i="20" s="1"/>
  <c r="N2243" i="20" a="1"/>
  <c r="N2243" i="20" s="1"/>
  <c r="M2243" i="20" a="1"/>
  <c r="M2243" i="20" s="1"/>
  <c r="O2182" i="20" a="1"/>
  <c r="O2182" i="20" s="1"/>
  <c r="Q2182" i="20" a="1"/>
  <c r="Q2182" i="20" s="1"/>
  <c r="N2182" i="20" a="1"/>
  <c r="N2182" i="20" s="1"/>
  <c r="M2182" i="20" a="1"/>
  <c r="M2182" i="20" s="1"/>
  <c r="O1588" i="20" a="1"/>
  <c r="O1588" i="20" s="1"/>
  <c r="M1588" i="20" a="1"/>
  <c r="M1588" i="20" s="1"/>
  <c r="Q1588" i="20" a="1"/>
  <c r="Q1588" i="20" s="1"/>
  <c r="U1588" i="20" s="1"/>
  <c r="N1998" i="20" a="1"/>
  <c r="N1998" i="20" s="1"/>
  <c r="U1527" i="20"/>
  <c r="U160" i="20"/>
  <c r="O2181" i="20" a="1"/>
  <c r="O2181" i="20" s="1"/>
  <c r="P2181" i="20" s="1"/>
  <c r="T2181" i="20" s="1"/>
  <c r="Q2181" i="20" a="1"/>
  <c r="Q2181" i="20" s="1"/>
  <c r="O2167" i="20" a="1"/>
  <c r="O2167" i="20" s="1"/>
  <c r="N2167" i="20" a="1"/>
  <c r="N2167" i="20" s="1"/>
  <c r="M2167" i="20" a="1"/>
  <c r="M2167" i="20" s="1"/>
  <c r="N2152" i="20" a="1"/>
  <c r="N2152" i="20" s="1"/>
  <c r="M2152" i="20" a="1"/>
  <c r="M2152" i="20" s="1"/>
  <c r="O2136" i="20" a="1"/>
  <c r="O2136" i="20" s="1"/>
  <c r="M2136" i="20" a="1"/>
  <c r="M2136" i="20" s="1"/>
  <c r="N2136" i="20" a="1"/>
  <c r="N2136" i="20" s="1"/>
  <c r="Q2136" i="20" a="1"/>
  <c r="Q2136" i="20" s="1"/>
  <c r="O1635" i="20" a="1"/>
  <c r="O1635" i="20" s="1"/>
  <c r="P1635" i="20" s="1"/>
  <c r="T1635" i="20" s="1"/>
  <c r="Q1635" i="20" a="1"/>
  <c r="Q1635" i="20" s="1"/>
  <c r="N1635" i="20" a="1"/>
  <c r="N1635" i="20" s="1"/>
  <c r="R1635" i="20" s="1"/>
  <c r="V1635" i="20" s="1"/>
  <c r="O1619" i="20" a="1"/>
  <c r="O1619" i="20" s="1"/>
  <c r="S1619" i="20" s="1"/>
  <c r="Q1619" i="20" a="1"/>
  <c r="Q1619" i="20" s="1"/>
  <c r="N1619" i="20" a="1"/>
  <c r="N1619" i="20" s="1"/>
  <c r="R115" i="20"/>
  <c r="V115" i="20" s="1"/>
  <c r="U761" i="20"/>
  <c r="S947" i="20"/>
  <c r="O2345" i="20" a="1"/>
  <c r="O2345" i="20" s="1"/>
  <c r="M2345" i="20" a="1"/>
  <c r="M2345" i="20" s="1"/>
  <c r="Q1712" i="20" a="1"/>
  <c r="Q1712" i="20" s="1"/>
  <c r="N1712" i="20" a="1"/>
  <c r="N1712" i="20" s="1"/>
  <c r="M1712" i="20" a="1"/>
  <c r="M1712" i="20" s="1"/>
  <c r="O1696" i="20" a="1"/>
  <c r="O1696" i="20" s="1"/>
  <c r="S1696" i="20" s="1"/>
  <c r="N1696" i="20" a="1"/>
  <c r="N1696" i="20" s="1"/>
  <c r="Q1696" i="20" a="1"/>
  <c r="Q1696" i="20" s="1"/>
  <c r="O1649" i="20" a="1"/>
  <c r="O1649" i="20" s="1"/>
  <c r="P1649" i="20" s="1"/>
  <c r="T1649" i="20" s="1"/>
  <c r="N1649" i="20" a="1"/>
  <c r="N1649" i="20" s="1"/>
  <c r="U34" i="20"/>
  <c r="R34" i="20"/>
  <c r="V34" i="20" s="1"/>
  <c r="U777" i="20"/>
  <c r="R777" i="20"/>
  <c r="V777" i="20" s="1"/>
  <c r="P1583" i="20"/>
  <c r="T1583" i="20" s="1"/>
  <c r="S1583" i="20"/>
  <c r="O2329" i="20" a="1"/>
  <c r="O2329" i="20" s="1"/>
  <c r="N2329" i="20" a="1"/>
  <c r="N2329" i="20" s="1"/>
  <c r="M2329" i="20" a="1"/>
  <c r="M2329" i="20" s="1"/>
  <c r="O2314" i="20" a="1"/>
  <c r="O2314" i="20" s="1"/>
  <c r="Q2314" i="20" a="1"/>
  <c r="Q2314" i="20" s="1"/>
  <c r="N2314" i="20" a="1"/>
  <c r="N2314" i="20" s="1"/>
  <c r="M2314" i="20" a="1"/>
  <c r="M2314" i="20" s="1"/>
  <c r="N2284" i="20" a="1"/>
  <c r="N2284" i="20" s="1"/>
  <c r="M2284" i="20" a="1"/>
  <c r="M2284" i="20" s="1"/>
  <c r="O2240" i="20" a="1"/>
  <c r="O2240" i="20" s="1"/>
  <c r="N2240" i="20" a="1"/>
  <c r="N2240" i="20" s="1"/>
  <c r="M2240" i="20" a="1"/>
  <c r="M2240" i="20" s="1"/>
  <c r="Q2240" i="20" a="1"/>
  <c r="Q2240" i="20" s="1"/>
  <c r="M1727" i="20" a="1"/>
  <c r="M1727" i="20" s="1"/>
  <c r="O1727" i="20" a="1"/>
  <c r="O1727" i="20" s="1"/>
  <c r="Q1727" i="20" a="1"/>
  <c r="Q1727" i="20" s="1"/>
  <c r="N1727" i="20" a="1"/>
  <c r="N1727" i="20" s="1"/>
  <c r="O1711" i="20" a="1"/>
  <c r="O1711" i="20" s="1"/>
  <c r="Q1711" i="20" a="1"/>
  <c r="Q1711" i="20" s="1"/>
  <c r="N1711" i="20" a="1"/>
  <c r="N1711" i="20" s="1"/>
  <c r="U513" i="20"/>
  <c r="R1547" i="20"/>
  <c r="V1547" i="20" s="1"/>
  <c r="U1547" i="20"/>
  <c r="Q1888" i="20" a="1"/>
  <c r="Q1888" i="20" s="1"/>
  <c r="M2149" i="20" a="1"/>
  <c r="M2149" i="20" s="1"/>
  <c r="N2149" i="20" a="1"/>
  <c r="N2149" i="20" s="1"/>
  <c r="O2117" i="20" a="1"/>
  <c r="O2117" i="20" s="1"/>
  <c r="N2117" i="20" a="1"/>
  <c r="N2117" i="20" s="1"/>
  <c r="M2117" i="20" a="1"/>
  <c r="M2117" i="20" s="1"/>
  <c r="O2069" i="20" a="1"/>
  <c r="O2069" i="20" s="1"/>
  <c r="N2069" i="20" a="1"/>
  <c r="N2069" i="20" s="1"/>
  <c r="M2069" i="20" a="1"/>
  <c r="M2069" i="20" s="1"/>
  <c r="O2053" i="20" a="1"/>
  <c r="O2053" i="20" s="1"/>
  <c r="P2053" i="20" s="1"/>
  <c r="T2053" i="20" s="1"/>
  <c r="Q2053" i="20" a="1"/>
  <c r="Q2053" i="20" s="1"/>
  <c r="Q1834" i="20" a="1"/>
  <c r="Q1834" i="20" s="1"/>
  <c r="O1834" i="20" a="1"/>
  <c r="O1834" i="20" s="1"/>
  <c r="N1834" i="20" a="1"/>
  <c r="N1834" i="20" s="1"/>
  <c r="O1818" i="20" a="1"/>
  <c r="O1818" i="20" s="1"/>
  <c r="Q1818" i="20" a="1"/>
  <c r="Q1818" i="20" s="1"/>
  <c r="M1818" i="20" a="1"/>
  <c r="M1818" i="20" s="1"/>
  <c r="N1773" i="20" a="1"/>
  <c r="N1773" i="20" s="1"/>
  <c r="M1773" i="20" a="1"/>
  <c r="M1773" i="20" s="1"/>
  <c r="O1757" i="20" a="1"/>
  <c r="O1757" i="20" s="1"/>
  <c r="P1757" i="20" s="1"/>
  <c r="T1757" i="20" s="1"/>
  <c r="Q1757" i="20" a="1"/>
  <c r="Q1757" i="20" s="1"/>
  <c r="N1757" i="20" a="1"/>
  <c r="N1757" i="20" s="1"/>
  <c r="O1742" i="20" a="1"/>
  <c r="O1742" i="20" s="1"/>
  <c r="N1742" i="20" a="1"/>
  <c r="N1742" i="20" s="1"/>
  <c r="M1742" i="20" a="1"/>
  <c r="M1742" i="20" s="1"/>
  <c r="O1726" i="20" a="1"/>
  <c r="O1726" i="20" s="1"/>
  <c r="N1726" i="20" a="1"/>
  <c r="N1726" i="20" s="1"/>
  <c r="M1726" i="20" a="1"/>
  <c r="M1726" i="20" s="1"/>
  <c r="R649" i="20"/>
  <c r="V649" i="20" s="1"/>
  <c r="U649" i="20"/>
  <c r="O754" i="20" a="1"/>
  <c r="O754" i="20" s="1"/>
  <c r="N2028" i="20" a="1"/>
  <c r="N2028" i="20" s="1"/>
  <c r="U1027" i="20"/>
  <c r="P642" i="20"/>
  <c r="T642" i="20" s="1"/>
  <c r="P482" i="20"/>
  <c r="T482" i="20" s="1"/>
  <c r="P8" i="20"/>
  <c r="T8" i="20" s="1"/>
  <c r="R644" i="20"/>
  <c r="V644" i="20" s="1"/>
  <c r="U983" i="20"/>
  <c r="R1554" i="20"/>
  <c r="V1554" i="20" s="1"/>
  <c r="R489" i="20"/>
  <c r="V489" i="20" s="1"/>
  <c r="R1731" i="20"/>
  <c r="V1731" i="20" s="1"/>
  <c r="U2191" i="20"/>
  <c r="R2191" i="20"/>
  <c r="V2191" i="20" s="1"/>
  <c r="U1441" i="20"/>
  <c r="R658" i="20"/>
  <c r="V658" i="20" s="1"/>
  <c r="R693" i="20"/>
  <c r="V693" i="20" s="1"/>
  <c r="U1237" i="20"/>
  <c r="U1365" i="20"/>
  <c r="R1261" i="20"/>
  <c r="V1261" i="20" s="1"/>
  <c r="O1849" i="20" a="1"/>
  <c r="O1849" i="20" s="1"/>
  <c r="N1849" i="20" a="1"/>
  <c r="N1849" i="20" s="1"/>
  <c r="O1159" i="20" a="1"/>
  <c r="O1159" i="20" s="1"/>
  <c r="P1159" i="20" s="1"/>
  <c r="T1159" i="20" s="1"/>
  <c r="Q1159" i="20" a="1"/>
  <c r="Q1159" i="20" s="1"/>
  <c r="O1143" i="20" a="1"/>
  <c r="O1143" i="20" s="1"/>
  <c r="P1143" i="20" s="1"/>
  <c r="T1143" i="20" s="1"/>
  <c r="Q1143" i="20" a="1"/>
  <c r="Q1143" i="20" s="1"/>
  <c r="U1143" i="20" s="1"/>
  <c r="O1065" i="20" a="1"/>
  <c r="O1065" i="20" s="1"/>
  <c r="P1065" i="20" s="1"/>
  <c r="T1065" i="20" s="1"/>
  <c r="Q1065" i="20" a="1"/>
  <c r="Q1065" i="20" s="1"/>
  <c r="U1065" i="20" s="1"/>
  <c r="O1034" i="20" a="1"/>
  <c r="O1034" i="20" s="1"/>
  <c r="P1034" i="20" s="1"/>
  <c r="T1034" i="20" s="1"/>
  <c r="Q1034" i="20" a="1"/>
  <c r="Q1034" i="20" s="1"/>
  <c r="O987" i="20" a="1"/>
  <c r="O987" i="20" s="1"/>
  <c r="P987" i="20" s="1"/>
  <c r="T987" i="20" s="1"/>
  <c r="N987" i="20" a="1"/>
  <c r="N987" i="20" s="1"/>
  <c r="O941" i="20" a="1"/>
  <c r="O941" i="20" s="1"/>
  <c r="Q941" i="20" a="1"/>
  <c r="Q941" i="20" s="1"/>
  <c r="U100" i="20"/>
  <c r="Q1580" i="20" a="1"/>
  <c r="Q1580" i="20" s="1"/>
  <c r="O2311" i="20" a="1"/>
  <c r="O2311" i="20" s="1"/>
  <c r="P2311" i="20" s="1"/>
  <c r="T2311" i="20" s="1"/>
  <c r="N2311" i="20" a="1"/>
  <c r="N2311" i="20" s="1"/>
  <c r="O1251" i="20" a="1"/>
  <c r="O1251" i="20" s="1"/>
  <c r="P1251" i="20" s="1"/>
  <c r="T1251" i="20" s="1"/>
  <c r="Q1251" i="20" a="1"/>
  <c r="Q1251" i="20" s="1"/>
  <c r="R1251" i="20" s="1"/>
  <c r="V1251" i="20" s="1"/>
  <c r="O1205" i="20" a="1"/>
  <c r="O1205" i="20" s="1"/>
  <c r="S1205" i="20" s="1"/>
  <c r="Q1205" i="20" a="1"/>
  <c r="Q1205" i="20" s="1"/>
  <c r="R1205" i="20" s="1"/>
  <c r="V1205" i="20" s="1"/>
  <c r="O1017" i="20" a="1"/>
  <c r="O1017" i="20" s="1"/>
  <c r="P1017" i="20" s="1"/>
  <c r="T1017" i="20" s="1"/>
  <c r="Q1017" i="20" a="1"/>
  <c r="Q1017" i="20" s="1"/>
  <c r="U1017" i="20" s="1"/>
  <c r="U674" i="20"/>
  <c r="S1512" i="20"/>
  <c r="R409" i="20"/>
  <c r="V409" i="20" s="1"/>
  <c r="U413" i="20"/>
  <c r="R502" i="20"/>
  <c r="V502" i="20" s="1"/>
  <c r="U1965" i="20"/>
  <c r="N2325" i="20" a="1"/>
  <c r="N2325" i="20" s="1"/>
  <c r="M2325" i="20" a="1"/>
  <c r="M2325" i="20" s="1"/>
  <c r="O2236" i="20" a="1"/>
  <c r="O2236" i="20" s="1"/>
  <c r="S2236" i="20" s="1"/>
  <c r="M2236" i="20" a="1"/>
  <c r="M2236" i="20" s="1"/>
  <c r="O1600" i="20" a="1"/>
  <c r="O1600" i="20" s="1"/>
  <c r="M1600" i="20" a="1"/>
  <c r="M1600" i="20" s="1"/>
  <c r="O1584" i="20" a="1"/>
  <c r="O1584" i="20" s="1"/>
  <c r="P1584" i="20" s="1"/>
  <c r="T1584" i="20" s="1"/>
  <c r="N1404" i="20" a="1"/>
  <c r="N1404" i="20" s="1"/>
  <c r="M1404" i="20" a="1"/>
  <c r="M1404" i="20" s="1"/>
  <c r="O1220" i="20" a="1"/>
  <c r="O1220" i="20" s="1"/>
  <c r="P1220" i="20" s="1"/>
  <c r="T1220" i="20" s="1"/>
  <c r="Q1220" i="20" a="1"/>
  <c r="Q1220" i="20" s="1"/>
  <c r="R1220" i="20" s="1"/>
  <c r="V1220" i="20" s="1"/>
  <c r="O939" i="20" a="1"/>
  <c r="O939" i="20" s="1"/>
  <c r="P939" i="20" s="1"/>
  <c r="T939" i="20" s="1"/>
  <c r="Q939" i="20" a="1"/>
  <c r="Q939" i="20" s="1"/>
  <c r="U939" i="20" s="1"/>
  <c r="O923" i="20" a="1"/>
  <c r="O923" i="20" s="1"/>
  <c r="P923" i="20" s="1"/>
  <c r="T923" i="20" s="1"/>
  <c r="Q923" i="20" a="1"/>
  <c r="Q923" i="20" s="1"/>
  <c r="U923" i="20" s="1"/>
  <c r="S1479" i="20"/>
  <c r="S2331" i="20"/>
  <c r="R1805" i="20"/>
  <c r="V1805" i="20" s="1"/>
  <c r="R235" i="20"/>
  <c r="V235" i="20" s="1"/>
  <c r="Q1687" i="20" a="1"/>
  <c r="Q1687" i="20" s="1"/>
  <c r="U1687" i="20" s="1"/>
  <c r="U444" i="20"/>
  <c r="O2339" i="20" a="1"/>
  <c r="O2339" i="20" s="1"/>
  <c r="N2339" i="20" a="1"/>
  <c r="N2339" i="20" s="1"/>
  <c r="O1925" i="20" a="1"/>
  <c r="O1925" i="20" s="1"/>
  <c r="N1925" i="20" a="1"/>
  <c r="N1925" i="20" s="1"/>
  <c r="N1552" i="20" a="1"/>
  <c r="N1552" i="20" s="1"/>
  <c r="M1552" i="20" a="1"/>
  <c r="M1552" i="20" s="1"/>
  <c r="O1449" i="20" a="1"/>
  <c r="O1449" i="20" s="1"/>
  <c r="P1449" i="20" s="1"/>
  <c r="T1449" i="20" s="1"/>
  <c r="Q1449" i="20" a="1"/>
  <c r="Q1449" i="20" s="1"/>
  <c r="R871" i="20"/>
  <c r="V871" i="20" s="1"/>
  <c r="R539" i="20"/>
  <c r="V539" i="20" s="1"/>
  <c r="U699" i="20"/>
  <c r="M1984" i="20" a="1"/>
  <c r="M1984" i="20" s="1"/>
  <c r="M1968" i="20" a="1"/>
  <c r="M1968" i="20" s="1"/>
  <c r="S1302" i="20"/>
  <c r="Q1810" i="20" a="1"/>
  <c r="Q1810" i="20" s="1"/>
  <c r="R1810" i="20" s="1"/>
  <c r="V1810" i="20" s="1"/>
  <c r="O2112" i="20" a="1"/>
  <c r="O2112" i="20" s="1"/>
  <c r="Q2112" i="20" a="1"/>
  <c r="Q2112" i="20" s="1"/>
  <c r="O2096" i="20" a="1"/>
  <c r="O2096" i="20" s="1"/>
  <c r="N2096" i="20" a="1"/>
  <c r="N2096" i="20" s="1"/>
  <c r="O2080" i="20" a="1"/>
  <c r="O2080" i="20" s="1"/>
  <c r="Q2080" i="20" a="1"/>
  <c r="Q2080" i="20" s="1"/>
  <c r="U2080" i="20" s="1"/>
  <c r="O1507" i="20" a="1"/>
  <c r="O1507" i="20" s="1"/>
  <c r="Q1507" i="20" a="1"/>
  <c r="Q1507" i="20" s="1"/>
  <c r="O1234" i="20" a="1"/>
  <c r="O1234" i="20" s="1"/>
  <c r="P1234" i="20" s="1"/>
  <c r="T1234" i="20" s="1"/>
  <c r="Q1234" i="20" a="1"/>
  <c r="Q1234" i="20" s="1"/>
  <c r="U1234" i="20" s="1"/>
  <c r="P1140" i="20"/>
  <c r="T1140" i="20" s="1"/>
  <c r="O1030" i="20" a="1"/>
  <c r="O1030" i="20" s="1"/>
  <c r="P1030" i="20" s="1"/>
  <c r="T1030" i="20" s="1"/>
  <c r="Q1030" i="20" a="1"/>
  <c r="Q1030" i="20" s="1"/>
  <c r="R1030" i="20" s="1"/>
  <c r="V1030" i="20" s="1"/>
  <c r="O952" i="20" a="1"/>
  <c r="O952" i="20" s="1"/>
  <c r="P952" i="20" s="1"/>
  <c r="T952" i="20" s="1"/>
  <c r="Q952" i="20" a="1"/>
  <c r="Q952" i="20" s="1"/>
  <c r="R952" i="20" s="1"/>
  <c r="V952" i="20" s="1"/>
  <c r="U218" i="20"/>
  <c r="S1793" i="20"/>
  <c r="S386" i="20"/>
  <c r="U996" i="20"/>
  <c r="U966" i="20"/>
  <c r="R2330" i="20"/>
  <c r="V2330" i="20" s="1"/>
  <c r="U758" i="20"/>
  <c r="Q2046" i="20" a="1"/>
  <c r="Q2046" i="20" s="1"/>
  <c r="Q2337" i="20" a="1"/>
  <c r="Q2337" i="20" s="1"/>
  <c r="O2337" i="20" a="1"/>
  <c r="O2337" i="20" s="1"/>
  <c r="P2337" i="20" s="1"/>
  <c r="T2337" i="20" s="1"/>
  <c r="N2337" i="20" a="1"/>
  <c r="N2337" i="20" s="1"/>
  <c r="N2262" i="20" a="1"/>
  <c r="N2262" i="20" s="1"/>
  <c r="M2262" i="20" a="1"/>
  <c r="M2262" i="20" s="1"/>
  <c r="N1860" i="20" a="1"/>
  <c r="N1860" i="20" s="1"/>
  <c r="R1860" i="20" s="1"/>
  <c r="V1860" i="20" s="1"/>
  <c r="O1860" i="20" a="1"/>
  <c r="O1860" i="20" s="1"/>
  <c r="P1860" i="20" s="1"/>
  <c r="T1860" i="20" s="1"/>
  <c r="Q1705" i="20" a="1"/>
  <c r="Q1705" i="20" s="1"/>
  <c r="N1705" i="20" a="1"/>
  <c r="N1705" i="20" s="1"/>
  <c r="O1673" i="20" a="1"/>
  <c r="O1673" i="20" s="1"/>
  <c r="P1673" i="20" s="1"/>
  <c r="T1673" i="20" s="1"/>
  <c r="Q1673" i="20" a="1"/>
  <c r="Q1673" i="20" s="1"/>
  <c r="S1248" i="20"/>
  <c r="O1154" i="20" a="1"/>
  <c r="O1154" i="20" s="1"/>
  <c r="P1154" i="20" s="1"/>
  <c r="T1154" i="20" s="1"/>
  <c r="Q1154" i="20" a="1"/>
  <c r="Q1154" i="20" s="1"/>
  <c r="O1123" i="20" a="1"/>
  <c r="O1123" i="20" s="1"/>
  <c r="Q1123" i="20" a="1"/>
  <c r="Q1123" i="20" s="1"/>
  <c r="R1549" i="20"/>
  <c r="V1549" i="20" s="1"/>
  <c r="U800" i="20"/>
  <c r="U1836" i="20"/>
  <c r="U841" i="20"/>
  <c r="Q1922" i="20" a="1"/>
  <c r="Q1922" i="20" s="1"/>
  <c r="R1922" i="20" s="1"/>
  <c r="V1922" i="20" s="1"/>
  <c r="O1922" i="20" a="1"/>
  <c r="O1922" i="20" s="1"/>
  <c r="S1922" i="20" s="1"/>
  <c r="O1906" i="20" a="1"/>
  <c r="O1906" i="20" s="1"/>
  <c r="P1906" i="20" s="1"/>
  <c r="T1906" i="20" s="1"/>
  <c r="Q1906" i="20" a="1"/>
  <c r="Q1906" i="20" s="1"/>
  <c r="O1704" i="20" a="1"/>
  <c r="O1704" i="20" s="1"/>
  <c r="P1704" i="20" s="1"/>
  <c r="T1704" i="20" s="1"/>
  <c r="Q1704" i="20" a="1"/>
  <c r="Q1704" i="20" s="1"/>
  <c r="O1641" i="20" a="1"/>
  <c r="O1641" i="20" s="1"/>
  <c r="S1641" i="20" s="1"/>
  <c r="O1596" i="20" a="1"/>
  <c r="O1596" i="20" s="1"/>
  <c r="M1596" i="20" a="1"/>
  <c r="M1596" i="20" s="1"/>
  <c r="O114" i="20" a="1"/>
  <c r="O114" i="20" s="1"/>
  <c r="P114" i="20" s="1"/>
  <c r="T114" i="20" s="1"/>
  <c r="Q114" i="20" a="1"/>
  <c r="Q114" i="20" s="1"/>
  <c r="R114" i="20" s="1"/>
  <c r="V114" i="20" s="1"/>
  <c r="U1716" i="20"/>
  <c r="U1204" i="20"/>
  <c r="N2291" i="20" a="1"/>
  <c r="N2291" i="20" s="1"/>
  <c r="M2291" i="20" a="1"/>
  <c r="M2291" i="20" s="1"/>
  <c r="Q2016" i="20" a="1"/>
  <c r="Q2016" i="20" s="1"/>
  <c r="U2016" i="20" s="1"/>
  <c r="M2016" i="20" a="1"/>
  <c r="M2016" i="20" s="1"/>
  <c r="O1874" i="20" a="1"/>
  <c r="O1874" i="20" s="1"/>
  <c r="P1874" i="20" s="1"/>
  <c r="T1874" i="20" s="1"/>
  <c r="Q1874" i="20" a="1"/>
  <c r="Q1874" i="20" s="1"/>
  <c r="U1874" i="20" s="1"/>
  <c r="O1765" i="20" a="1"/>
  <c r="O1765" i="20" s="1"/>
  <c r="M1765" i="20" a="1"/>
  <c r="M1765" i="20" s="1"/>
  <c r="O1520" i="20" a="1"/>
  <c r="O1520" i="20" s="1"/>
  <c r="Q1520" i="20" a="1"/>
  <c r="Q1520" i="20" s="1"/>
  <c r="U1520" i="20" s="1"/>
  <c r="O1490" i="20" a="1"/>
  <c r="O1490" i="20" s="1"/>
  <c r="S1490" i="20" s="1"/>
  <c r="Q1490" i="20" a="1"/>
  <c r="Q1490" i="20" s="1"/>
  <c r="O1445" i="20" a="1"/>
  <c r="O1445" i="20" s="1"/>
  <c r="Q1445" i="20" a="1"/>
  <c r="Q1445" i="20" s="1"/>
  <c r="R1445" i="20" s="1"/>
  <c r="V1445" i="20" s="1"/>
  <c r="O620" i="20" a="1"/>
  <c r="O620" i="20" s="1"/>
  <c r="S620" i="20" s="1"/>
  <c r="Q620" i="20" a="1"/>
  <c r="Q620" i="20" s="1"/>
  <c r="U620" i="20" s="1"/>
  <c r="O605" i="20" a="1"/>
  <c r="O605" i="20" s="1"/>
  <c r="S605" i="20" s="1"/>
  <c r="Q605" i="20" a="1"/>
  <c r="Q605" i="20" s="1"/>
  <c r="O561" i="20" a="1"/>
  <c r="O561" i="20" s="1"/>
  <c r="P561" i="20" s="1"/>
  <c r="T561" i="20" s="1"/>
  <c r="Q561" i="20" a="1"/>
  <c r="Q561" i="20" s="1"/>
  <c r="O468" i="20" a="1"/>
  <c r="O468" i="20" s="1"/>
  <c r="P468" i="20" s="1"/>
  <c r="T468" i="20" s="1"/>
  <c r="Q468" i="20" a="1"/>
  <c r="Q468" i="20" s="1"/>
  <c r="U468" i="20" s="1"/>
  <c r="U555" i="20"/>
  <c r="U263" i="20"/>
  <c r="R81" i="20"/>
  <c r="V81" i="20" s="1"/>
  <c r="R1985" i="20"/>
  <c r="V1985" i="20" s="1"/>
  <c r="U1652" i="20"/>
  <c r="Q1937" i="20" a="1"/>
  <c r="Q1937" i="20" s="1"/>
  <c r="U2293" i="20"/>
  <c r="Q2132" i="20" a="1"/>
  <c r="Q2132" i="20" s="1"/>
  <c r="Q1658" i="20" a="1"/>
  <c r="Q1658" i="20" s="1"/>
  <c r="O1535" i="20" a="1"/>
  <c r="O1535" i="20" s="1"/>
  <c r="O2108" i="20" a="1"/>
  <c r="O2108" i="20" s="1"/>
  <c r="M2108" i="20" a="1"/>
  <c r="M2108" i="20" s="1"/>
  <c r="O2092" i="20" a="1"/>
  <c r="O2092" i="20" s="1"/>
  <c r="N2092" i="20" a="1"/>
  <c r="N2092" i="20" s="1"/>
  <c r="M2092" i="20" a="1"/>
  <c r="M2092" i="20" s="1"/>
  <c r="M1889" i="20" a="1"/>
  <c r="M1889" i="20" s="1"/>
  <c r="N1889" i="20" a="1"/>
  <c r="N1889" i="20" s="1"/>
  <c r="O1841" i="20" a="1"/>
  <c r="O1841" i="20" s="1"/>
  <c r="S1841" i="20" s="1"/>
  <c r="Q1841" i="20" a="1"/>
  <c r="Q1841" i="20" s="1"/>
  <c r="R1841" i="20" s="1"/>
  <c r="V1841" i="20" s="1"/>
  <c r="Q1733" i="20" a="1"/>
  <c r="Q1733" i="20" s="1"/>
  <c r="M1733" i="20" a="1"/>
  <c r="M1733" i="20" s="1"/>
  <c r="N1733" i="20" a="1"/>
  <c r="N1733" i="20" s="1"/>
  <c r="O498" i="20" a="1"/>
  <c r="O498" i="20" s="1"/>
  <c r="P498" i="20" s="1"/>
  <c r="T498" i="20" s="1"/>
  <c r="Q498" i="20" a="1"/>
  <c r="Q498" i="20" s="1"/>
  <c r="U498" i="20" s="1"/>
  <c r="R1512" i="20"/>
  <c r="V1512" i="20" s="1"/>
  <c r="N2072" i="20" a="1"/>
  <c r="N2072" i="20" s="1"/>
  <c r="Q1474" i="20" a="1"/>
  <c r="Q1474" i="20" s="1"/>
  <c r="Q1413" i="20" a="1"/>
  <c r="Q1413" i="20" s="1"/>
  <c r="R1413" i="20" s="1"/>
  <c r="V1413" i="20" s="1"/>
  <c r="Q2040" i="20" a="1"/>
  <c r="Q2040" i="20" s="1"/>
  <c r="Q1625" i="20" a="1"/>
  <c r="Q1625" i="20" s="1"/>
  <c r="R1625" i="20" s="1"/>
  <c r="V1625" i="20" s="1"/>
  <c r="Q1579" i="20" a="1"/>
  <c r="Q1579" i="20" s="1"/>
  <c r="Q2058" i="20" a="1"/>
  <c r="Q2058" i="20" s="1"/>
  <c r="N2058" i="20" a="1"/>
  <c r="N2058" i="20" s="1"/>
  <c r="O1260" i="20" a="1"/>
  <c r="O1260" i="20" s="1"/>
  <c r="Q1260" i="20" a="1"/>
  <c r="Q1260" i="20" s="1"/>
  <c r="M1260" i="20" a="1"/>
  <c r="M1260" i="20" s="1"/>
  <c r="O365" i="20" a="1"/>
  <c r="O365" i="20" s="1"/>
  <c r="S365" i="20" s="1"/>
  <c r="Q365" i="20" a="1"/>
  <c r="Q365" i="20" s="1"/>
  <c r="O28" i="20" a="1"/>
  <c r="O28" i="20" s="1"/>
  <c r="N28" i="20" a="1"/>
  <c r="N28" i="20" s="1"/>
  <c r="U28" i="20" s="1"/>
  <c r="Q52" i="20" a="1"/>
  <c r="Q52" i="20" s="1"/>
  <c r="U52" i="20" s="1"/>
  <c r="Q2036" i="20" a="1"/>
  <c r="Q2036" i="20" s="1"/>
  <c r="U2036" i="20" s="1"/>
  <c r="Q1821" i="20" a="1"/>
  <c r="Q1821" i="20" s="1"/>
  <c r="O2121" i="20" a="1"/>
  <c r="O2121" i="20" s="1"/>
  <c r="Q2121" i="20" a="1"/>
  <c r="Q2121" i="20" s="1"/>
  <c r="O1652" i="20" a="1"/>
  <c r="O1652" i="20" s="1"/>
  <c r="M1652" i="20" a="1"/>
  <c r="M1652" i="20" s="1"/>
  <c r="O1623" i="20" a="1"/>
  <c r="O1623" i="20" s="1"/>
  <c r="P1623" i="20" s="1"/>
  <c r="T1623" i="20" s="1"/>
  <c r="Q1623" i="20" a="1"/>
  <c r="Q1623" i="20" s="1"/>
  <c r="O1532" i="20" a="1"/>
  <c r="O1532" i="20" s="1"/>
  <c r="P1532" i="20" s="1"/>
  <c r="T1532" i="20" s="1"/>
  <c r="Q1532" i="20" a="1"/>
  <c r="Q1532" i="20" s="1"/>
  <c r="R1532" i="20" s="1"/>
  <c r="V1532" i="20" s="1"/>
  <c r="O934" i="20" a="1"/>
  <c r="O934" i="20" s="1"/>
  <c r="P934" i="20" s="1"/>
  <c r="T934" i="20" s="1"/>
  <c r="O609" i="20" a="1"/>
  <c r="O609" i="20" s="1"/>
  <c r="P609" i="20" s="1"/>
  <c r="T609" i="20" s="1"/>
  <c r="Q609" i="20" a="1"/>
  <c r="Q609" i="20" s="1"/>
  <c r="R609" i="20" s="1"/>
  <c r="V609" i="20" s="1"/>
  <c r="O364" i="20" a="1"/>
  <c r="O364" i="20" s="1"/>
  <c r="P364" i="20" s="1"/>
  <c r="T364" i="20" s="1"/>
  <c r="N364" i="20" a="1"/>
  <c r="N364" i="20" s="1"/>
  <c r="O257" i="20" a="1"/>
  <c r="O257" i="20" s="1"/>
  <c r="S257" i="20" s="1"/>
  <c r="Q257" i="20" a="1"/>
  <c r="Q257" i="20" s="1"/>
  <c r="O1760" i="20" a="1"/>
  <c r="O1760" i="20" s="1"/>
  <c r="P1760" i="20" s="1"/>
  <c r="T1760" i="20" s="1"/>
  <c r="N1760" i="20" a="1"/>
  <c r="N1760" i="20" s="1"/>
  <c r="O702" i="20" a="1"/>
  <c r="O702" i="20" s="1"/>
  <c r="Q702" i="20" a="1"/>
  <c r="Q702" i="20" s="1"/>
  <c r="O303" i="20" a="1"/>
  <c r="O303" i="20" s="1"/>
  <c r="Q303" i="20" a="1"/>
  <c r="Q303" i="20" s="1"/>
  <c r="O2072" i="20" a="1"/>
  <c r="O2072" i="20" s="1"/>
  <c r="O2328" i="20" a="1"/>
  <c r="O2328" i="20" s="1"/>
  <c r="P2328" i="20" s="1"/>
  <c r="T2328" i="20" s="1"/>
  <c r="Q2328" i="20" a="1"/>
  <c r="Q2328" i="20" s="1"/>
  <c r="R2328" i="20" s="1"/>
  <c r="V2328" i="20" s="1"/>
  <c r="O2071" i="20" a="1"/>
  <c r="O2071" i="20" s="1"/>
  <c r="P2071" i="20" s="1"/>
  <c r="T2071" i="20" s="1"/>
  <c r="N2071" i="20" a="1"/>
  <c r="N2071" i="20" s="1"/>
  <c r="O1682" i="20" a="1"/>
  <c r="O1682" i="20" s="1"/>
  <c r="P1682" i="20" s="1"/>
  <c r="T1682" i="20" s="1"/>
  <c r="N1682" i="20" a="1"/>
  <c r="N1682" i="20" s="1"/>
  <c r="U1682" i="20" s="1"/>
  <c r="N1559" i="20" a="1"/>
  <c r="N1559" i="20" s="1"/>
  <c r="Q1559" i="20" a="1"/>
  <c r="Q1559" i="20" s="1"/>
  <c r="O763" i="20" a="1"/>
  <c r="O763" i="20" s="1"/>
  <c r="P763" i="20" s="1"/>
  <c r="T763" i="20" s="1"/>
  <c r="Q763" i="20" a="1"/>
  <c r="Q763" i="20" s="1"/>
  <c r="U763" i="20" s="1"/>
  <c r="U1198" i="20"/>
  <c r="Q2072" i="20" a="1"/>
  <c r="Q2072" i="20" s="1"/>
  <c r="O2193" i="20" a="1"/>
  <c r="O2193" i="20" s="1"/>
  <c r="N2193" i="20" a="1"/>
  <c r="N2193" i="20" s="1"/>
  <c r="O1851" i="20" a="1"/>
  <c r="O1851" i="20" s="1"/>
  <c r="Q1851" i="20" a="1"/>
  <c r="Q1851" i="20" s="1"/>
  <c r="O1574" i="20" a="1"/>
  <c r="O1574" i="20" s="1"/>
  <c r="S1574" i="20" s="1"/>
  <c r="Q1574" i="20" a="1"/>
  <c r="Q1574" i="20" s="1"/>
  <c r="Q1256" i="20" a="1"/>
  <c r="Q1256" i="20" s="1"/>
  <c r="R1256" i="20" s="1"/>
  <c r="V1256" i="20" s="1"/>
  <c r="O1256" i="20" a="1"/>
  <c r="O1256" i="20" s="1"/>
  <c r="P1256" i="20" s="1"/>
  <c r="T1256" i="20" s="1"/>
  <c r="O532" i="20" a="1"/>
  <c r="O532" i="20" s="1"/>
  <c r="P532" i="20" s="1"/>
  <c r="T532" i="20" s="1"/>
  <c r="Q532" i="20" a="1"/>
  <c r="Q532" i="20" s="1"/>
  <c r="O485" i="20" a="1"/>
  <c r="O485" i="20" s="1"/>
  <c r="P485" i="20" s="1"/>
  <c r="T485" i="20" s="1"/>
  <c r="Q485" i="20" a="1"/>
  <c r="Q485" i="20" s="1"/>
  <c r="U485" i="20" s="1"/>
  <c r="O470" i="20" a="1"/>
  <c r="O470" i="20" s="1"/>
  <c r="P470" i="20" s="1"/>
  <c r="T470" i="20" s="1"/>
  <c r="Q470" i="20" a="1"/>
  <c r="Q470" i="20" s="1"/>
  <c r="U470" i="20" s="1"/>
  <c r="O408" i="20" a="1"/>
  <c r="O408" i="20" s="1"/>
  <c r="Q408" i="20" a="1"/>
  <c r="Q408" i="20" s="1"/>
  <c r="O1786" i="20" a="1"/>
  <c r="O1786" i="20" s="1"/>
  <c r="N1786" i="20" a="1"/>
  <c r="N1786" i="20" s="1"/>
  <c r="U1786" i="20" s="1"/>
  <c r="Q1315" i="20" a="1"/>
  <c r="Q1315" i="20" s="1"/>
  <c r="U1315" i="20" s="1"/>
  <c r="O1315" i="20" a="1"/>
  <c r="O1315" i="20" s="1"/>
  <c r="O1284" i="20" a="1"/>
  <c r="O1284" i="20" s="1"/>
  <c r="P1284" i="20" s="1"/>
  <c r="T1284" i="20" s="1"/>
  <c r="Q1284" i="20" a="1"/>
  <c r="Q1284" i="20" s="1"/>
  <c r="O913" i="20" a="1"/>
  <c r="O913" i="20" s="1"/>
  <c r="S913" i="20" s="1"/>
  <c r="Q913" i="20" a="1"/>
  <c r="Q913" i="20" s="1"/>
  <c r="M1276" i="20" a="1"/>
  <c r="M1276" i="20" s="1"/>
  <c r="P1276" i="20" s="1"/>
  <c r="T1276" i="20" s="1"/>
  <c r="N2039" i="20" a="1"/>
  <c r="N2039" i="20" s="1"/>
  <c r="Q1122" i="20" a="1"/>
  <c r="Q1122" i="20" s="1"/>
  <c r="R1122" i="20" s="1"/>
  <c r="V1122" i="20" s="1"/>
  <c r="U51" i="20"/>
  <c r="Q1411" i="20" a="1"/>
  <c r="Q1411" i="20" s="1"/>
  <c r="U1411" i="20" s="1"/>
  <c r="Q1755" i="20" a="1"/>
  <c r="Q1755" i="20" s="1"/>
  <c r="Q1398" i="20" a="1"/>
  <c r="Q1398" i="20" s="1"/>
  <c r="U1398" i="20" s="1"/>
  <c r="Q1791" i="20" a="1"/>
  <c r="Q1791" i="20" s="1"/>
  <c r="Q1456" i="20" a="1"/>
  <c r="Q1456" i="20" s="1"/>
  <c r="Q1760" i="20" a="1"/>
  <c r="Q1760" i="20" s="1"/>
  <c r="O2130" i="20" a="1"/>
  <c r="O2130" i="20" s="1"/>
  <c r="P2130" i="20" s="1"/>
  <c r="T2130" i="20" s="1"/>
  <c r="Q2130" i="20" a="1"/>
  <c r="Q2130" i="20" s="1"/>
  <c r="Q1863" i="20" a="1"/>
  <c r="Q1863" i="20" s="1"/>
  <c r="M1863" i="20" a="1"/>
  <c r="M1863" i="20" s="1"/>
  <c r="O1495" i="20" a="1"/>
  <c r="O1495" i="20" s="1"/>
  <c r="Q1495" i="20" a="1"/>
  <c r="Q1495" i="20" s="1"/>
  <c r="R1495" i="20" s="1"/>
  <c r="V1495" i="20" s="1"/>
  <c r="O633" i="20" a="1"/>
  <c r="O633" i="20" s="1"/>
  <c r="Q633" i="20" a="1"/>
  <c r="Q633" i="20" s="1"/>
  <c r="U633" i="20" s="1"/>
  <c r="O618" i="20" a="1"/>
  <c r="O618" i="20" s="1"/>
  <c r="P618" i="20" s="1"/>
  <c r="T618" i="20" s="1"/>
  <c r="Q618" i="20" a="1"/>
  <c r="Q618" i="20" s="1"/>
  <c r="U618" i="20" s="1"/>
  <c r="P603" i="20"/>
  <c r="T603" i="20" s="1"/>
  <c r="O512" i="20" a="1"/>
  <c r="O512" i="20" s="1"/>
  <c r="P512" i="20" s="1"/>
  <c r="T512" i="20" s="1"/>
  <c r="Q512" i="20" a="1"/>
  <c r="Q512" i="20" s="1"/>
  <c r="U1878" i="20"/>
  <c r="U84" i="20"/>
  <c r="Q1207" i="20" a="1"/>
  <c r="Q1207" i="20" s="1"/>
  <c r="U1207" i="20" s="1"/>
  <c r="O1392" i="20" a="1"/>
  <c r="O1392" i="20" s="1"/>
  <c r="O237" i="20" a="1"/>
  <c r="O237" i="20" s="1"/>
  <c r="S237" i="20" s="1"/>
  <c r="O433" i="20" a="1"/>
  <c r="O433" i="20" s="1"/>
  <c r="O139" i="20" a="1"/>
  <c r="O139" i="20" s="1"/>
  <c r="Q139" i="20" a="1"/>
  <c r="Q139" i="20" s="1"/>
  <c r="N139" i="20" a="1"/>
  <c r="N139" i="20" s="1"/>
  <c r="M139" i="20" a="1"/>
  <c r="M139" i="20" s="1"/>
  <c r="U1994" i="20"/>
  <c r="U394" i="20"/>
  <c r="R394" i="20"/>
  <c r="V394" i="20" s="1"/>
  <c r="R1981" i="20"/>
  <c r="V1981" i="20" s="1"/>
  <c r="U1981" i="20"/>
  <c r="R282" i="20"/>
  <c r="V282" i="20" s="1"/>
  <c r="U282" i="20"/>
  <c r="R204" i="20"/>
  <c r="V204" i="20" s="1"/>
  <c r="U204" i="20"/>
  <c r="U2209" i="20"/>
  <c r="R2209" i="20"/>
  <c r="V2209" i="20" s="1"/>
  <c r="S66" i="20"/>
  <c r="P66" i="20"/>
  <c r="T66" i="20" s="1"/>
  <c r="U1445" i="20"/>
  <c r="P298" i="20"/>
  <c r="T298" i="20" s="1"/>
  <c r="P1618" i="20"/>
  <c r="T1618" i="20" s="1"/>
  <c r="S278" i="20"/>
  <c r="P278" i="20"/>
  <c r="T278" i="20" s="1"/>
  <c r="R1602" i="20"/>
  <c r="V1602" i="20" s="1"/>
  <c r="U1602" i="20"/>
  <c r="S204" i="20"/>
  <c r="P204" i="20"/>
  <c r="T204" i="20" s="1"/>
  <c r="O155" i="20" a="1"/>
  <c r="O155" i="20" s="1"/>
  <c r="Q155" i="20" a="1"/>
  <c r="Q155" i="20" s="1"/>
  <c r="N155" i="20" a="1"/>
  <c r="N155" i="20" s="1"/>
  <c r="R938" i="20"/>
  <c r="V938" i="20" s="1"/>
  <c r="U938" i="20"/>
  <c r="S2185" i="20"/>
  <c r="P2185" i="20"/>
  <c r="T2185" i="20" s="1"/>
  <c r="U1794" i="20"/>
  <c r="R1794" i="20"/>
  <c r="V1794" i="20" s="1"/>
  <c r="M155" i="20" a="1"/>
  <c r="M155" i="20" s="1"/>
  <c r="P1219" i="20"/>
  <c r="T1219" i="20" s="1"/>
  <c r="N1989" i="20" a="1"/>
  <c r="N1989" i="20" s="1"/>
  <c r="Q1989" i="20" a="1"/>
  <c r="Q1989" i="20" s="1"/>
  <c r="O2066" i="20" a="1"/>
  <c r="O2066" i="20" s="1"/>
  <c r="N2066" i="20" a="1"/>
  <c r="N2066" i="20" s="1"/>
  <c r="M2066" i="20" a="1"/>
  <c r="M2066" i="20" s="1"/>
  <c r="O181" i="20" a="1"/>
  <c r="O181" i="20" s="1"/>
  <c r="Q181" i="20" a="1"/>
  <c r="Q181" i="20" s="1"/>
  <c r="N181" i="20" a="1"/>
  <c r="N181" i="20" s="1"/>
  <c r="U181" i="20" s="1"/>
  <c r="M181" i="20" a="1"/>
  <c r="M181" i="20" s="1"/>
  <c r="Q2246" i="20" a="1"/>
  <c r="Q2246" i="20" s="1"/>
  <c r="N2246" i="20" a="1"/>
  <c r="N2246" i="20" s="1"/>
  <c r="O2246" i="20" a="1"/>
  <c r="O2246" i="20" s="1"/>
  <c r="M2246" i="20" a="1"/>
  <c r="M2246" i="20" s="1"/>
  <c r="Q2144" i="20" a="1"/>
  <c r="Q2144" i="20" s="1"/>
  <c r="N2144" i="20" a="1"/>
  <c r="N2144" i="20" s="1"/>
  <c r="M2144" i="20" a="1"/>
  <c r="M2144" i="20" s="1"/>
  <c r="O2020" i="20" a="1"/>
  <c r="O2020" i="20" s="1"/>
  <c r="N2020" i="20" a="1"/>
  <c r="N2020" i="20" s="1"/>
  <c r="M2020" i="20" a="1"/>
  <c r="M2020" i="20" s="1"/>
  <c r="N60" i="20" a="1"/>
  <c r="N60" i="20" s="1"/>
  <c r="M60" i="20" a="1"/>
  <c r="M60" i="20" s="1"/>
  <c r="N833" i="20" a="1"/>
  <c r="N833" i="20" s="1"/>
  <c r="Q833" i="20" a="1"/>
  <c r="Q833" i="20" s="1"/>
  <c r="O833" i="20" a="1"/>
  <c r="O833" i="20" s="1"/>
  <c r="M833" i="20" a="1"/>
  <c r="M833" i="20" s="1"/>
  <c r="O358" i="20" a="1"/>
  <c r="O358" i="20" s="1"/>
  <c r="N358" i="20" a="1"/>
  <c r="N358" i="20" s="1"/>
  <c r="U358" i="20" s="1"/>
  <c r="M358" i="20" a="1"/>
  <c r="M358" i="20" s="1"/>
  <c r="U949" i="20"/>
  <c r="R69" i="20"/>
  <c r="V69" i="20" s="1"/>
  <c r="U69" i="20"/>
  <c r="N709" i="20" a="1"/>
  <c r="N709" i="20" s="1"/>
  <c r="N2289" i="20" a="1"/>
  <c r="N2289" i="20" s="1"/>
  <c r="M2289" i="20" a="1"/>
  <c r="M2289" i="20" s="1"/>
  <c r="O2259" i="20" a="1"/>
  <c r="O2259" i="20" s="1"/>
  <c r="M2259" i="20" a="1"/>
  <c r="M2259" i="20" s="1"/>
  <c r="Q2259" i="20" a="1"/>
  <c r="Q2259" i="20" s="1"/>
  <c r="N2245" i="20" a="1"/>
  <c r="N2245" i="20" s="1"/>
  <c r="Q2245" i="20" a="1"/>
  <c r="Q2245" i="20" s="1"/>
  <c r="M2245" i="20" a="1"/>
  <c r="M2245" i="20" s="1"/>
  <c r="O2230" i="20" a="1"/>
  <c r="O2230" i="20" s="1"/>
  <c r="M2230" i="20" a="1"/>
  <c r="M2230" i="20" s="1"/>
  <c r="O2214" i="20" a="1"/>
  <c r="O2214" i="20" s="1"/>
  <c r="Q2214" i="20" a="1"/>
  <c r="Q2214" i="20" s="1"/>
  <c r="N2214" i="20" a="1"/>
  <c r="N2214" i="20" s="1"/>
  <c r="M2214" i="20" a="1"/>
  <c r="M2214" i="20" s="1"/>
  <c r="O2172" i="20" a="1"/>
  <c r="O2172" i="20" s="1"/>
  <c r="Q2172" i="20" a="1"/>
  <c r="Q2172" i="20" s="1"/>
  <c r="N2172" i="20" a="1"/>
  <c r="N2172" i="20" s="1"/>
  <c r="M2172" i="20" a="1"/>
  <c r="M2172" i="20" s="1"/>
  <c r="N2157" i="20" a="1"/>
  <c r="N2157" i="20" s="1"/>
  <c r="M2157" i="20" a="1"/>
  <c r="M2157" i="20" s="1"/>
  <c r="N2142" i="20" a="1"/>
  <c r="N2142" i="20" s="1"/>
  <c r="M2142" i="20" a="1"/>
  <c r="M2142" i="20" s="1"/>
  <c r="O2063" i="20" a="1"/>
  <c r="O2063" i="20" s="1"/>
  <c r="Q2063" i="20" a="1"/>
  <c r="Q2063" i="20" s="1"/>
  <c r="N2063" i="20" a="1"/>
  <c r="N2063" i="20" s="1"/>
  <c r="M2063" i="20" a="1"/>
  <c r="M2063" i="20" s="1"/>
  <c r="O2048" i="20" a="1"/>
  <c r="O2048" i="20" s="1"/>
  <c r="M2048" i="20" a="1"/>
  <c r="M2048" i="20" s="1"/>
  <c r="O848" i="20" a="1"/>
  <c r="O848" i="20" s="1"/>
  <c r="N848" i="20" a="1"/>
  <c r="N848" i="20" s="1"/>
  <c r="M848" i="20" a="1"/>
  <c r="M848" i="20" s="1"/>
  <c r="Q848" i="20" a="1"/>
  <c r="Q848" i="20" s="1"/>
  <c r="O613" i="20" a="1"/>
  <c r="O613" i="20" s="1"/>
  <c r="Q613" i="20" a="1"/>
  <c r="Q613" i="20" s="1"/>
  <c r="N613" i="20" a="1"/>
  <c r="N613" i="20" s="1"/>
  <c r="M613" i="20" a="1"/>
  <c r="M613" i="20" s="1"/>
  <c r="O598" i="20" a="1"/>
  <c r="O598" i="20" s="1"/>
  <c r="Q598" i="20" a="1"/>
  <c r="Q598" i="20" s="1"/>
  <c r="M598" i="20" a="1"/>
  <c r="M598" i="20" s="1"/>
  <c r="Q583" i="20" a="1"/>
  <c r="Q583" i="20" s="1"/>
  <c r="M583" i="20" a="1"/>
  <c r="M583" i="20" s="1"/>
  <c r="O387" i="20" a="1"/>
  <c r="O387" i="20" s="1"/>
  <c r="Q387" i="20" a="1"/>
  <c r="Q387" i="20" s="1"/>
  <c r="R387" i="20" s="1"/>
  <c r="V387" i="20" s="1"/>
  <c r="M387" i="20" a="1"/>
  <c r="M387" i="20" s="1"/>
  <c r="M373" i="20" a="1"/>
  <c r="M373" i="20" s="1"/>
  <c r="S373" i="20" s="1"/>
  <c r="Q373" i="20" a="1"/>
  <c r="Q373" i="20" s="1"/>
  <c r="R373" i="20" s="1"/>
  <c r="V373" i="20" s="1"/>
  <c r="O357" i="20" a="1"/>
  <c r="O357" i="20" s="1"/>
  <c r="S357" i="20" s="1"/>
  <c r="Q357" i="20" a="1"/>
  <c r="Q357" i="20" s="1"/>
  <c r="O344" i="20" a="1"/>
  <c r="O344" i="20" s="1"/>
  <c r="Q344" i="20" a="1"/>
  <c r="Q344" i="20" s="1"/>
  <c r="M344" i="20" a="1"/>
  <c r="M344" i="20" s="1"/>
  <c r="N344" i="20" a="1"/>
  <c r="N344" i="20" s="1"/>
  <c r="O331" i="20" a="1"/>
  <c r="O331" i="20" s="1"/>
  <c r="Q331" i="20" a="1"/>
  <c r="Q331" i="20" s="1"/>
  <c r="N331" i="20" a="1"/>
  <c r="N331" i="20" s="1"/>
  <c r="M331" i="20" a="1"/>
  <c r="M331" i="20" s="1"/>
  <c r="O315" i="20" a="1"/>
  <c r="O315" i="20" s="1"/>
  <c r="Q315" i="20" a="1"/>
  <c r="Q315" i="20" s="1"/>
  <c r="N315" i="20" a="1"/>
  <c r="N315" i="20" s="1"/>
  <c r="M315" i="20" a="1"/>
  <c r="M315" i="20" s="1"/>
  <c r="O300" i="20" a="1"/>
  <c r="O300" i="20" s="1"/>
  <c r="Q300" i="20" a="1"/>
  <c r="Q300" i="20" s="1"/>
  <c r="N300" i="20" a="1"/>
  <c r="N300" i="20" s="1"/>
  <c r="M300" i="20" a="1"/>
  <c r="M300" i="20" s="1"/>
  <c r="O238" i="20" a="1"/>
  <c r="O238" i="20" s="1"/>
  <c r="Q238" i="20" a="1"/>
  <c r="Q238" i="20" s="1"/>
  <c r="N238" i="20" a="1"/>
  <c r="N238" i="20" s="1"/>
  <c r="M238" i="20" a="1"/>
  <c r="M238" i="20" s="1"/>
  <c r="Q225" i="20" a="1"/>
  <c r="Q225" i="20" s="1"/>
  <c r="M225" i="20" a="1"/>
  <c r="M225" i="20" s="1"/>
  <c r="N225" i="20" a="1"/>
  <c r="N225" i="20" s="1"/>
  <c r="O2261" i="20" a="1"/>
  <c r="O2261" i="20" s="1"/>
  <c r="N2261" i="20" a="1"/>
  <c r="N2261" i="20" s="1"/>
  <c r="M2261" i="20" a="1"/>
  <c r="M2261" i="20" s="1"/>
  <c r="Q2261" i="20" a="1"/>
  <c r="Q2261" i="20" s="1"/>
  <c r="N2097" i="20" a="1"/>
  <c r="N2097" i="20" s="1"/>
  <c r="M2097" i="20" a="1"/>
  <c r="M2097" i="20" s="1"/>
  <c r="O196" i="20" a="1"/>
  <c r="O196" i="20" s="1"/>
  <c r="N196" i="20" a="1"/>
  <c r="N196" i="20" s="1"/>
  <c r="Q196" i="20" a="1"/>
  <c r="Q196" i="20" s="1"/>
  <c r="M196" i="20" a="1"/>
  <c r="M196" i="20" s="1"/>
  <c r="O2216" i="20" a="1"/>
  <c r="O2216" i="20" s="1"/>
  <c r="M2216" i="20" a="1"/>
  <c r="M2216" i="20" s="1"/>
  <c r="Q2216" i="20" a="1"/>
  <c r="Q2216" i="20" s="1"/>
  <c r="N2216" i="20" a="1"/>
  <c r="N2216" i="20" s="1"/>
  <c r="O2050" i="20" a="1"/>
  <c r="O2050" i="20" s="1"/>
  <c r="Q2050" i="20" a="1"/>
  <c r="Q2050" i="20" s="1"/>
  <c r="N2050" i="20" a="1"/>
  <c r="N2050" i="20" s="1"/>
  <c r="M2050" i="20" a="1"/>
  <c r="M2050" i="20" s="1"/>
  <c r="O802" i="20" a="1"/>
  <c r="O802" i="20" s="1"/>
  <c r="Q802" i="20" a="1"/>
  <c r="Q802" i="20" s="1"/>
  <c r="N802" i="20" a="1"/>
  <c r="N802" i="20" s="1"/>
  <c r="M802" i="20" a="1"/>
  <c r="M802" i="20" s="1"/>
  <c r="O44" i="20" a="1"/>
  <c r="O44" i="20" s="1"/>
  <c r="N44" i="20" a="1"/>
  <c r="N44" i="20" s="1"/>
  <c r="M44" i="20" a="1"/>
  <c r="M44" i="20" s="1"/>
  <c r="U1503" i="20"/>
  <c r="R1503" i="20"/>
  <c r="V1503" i="20" s="1"/>
  <c r="N2019" i="20" a="1"/>
  <c r="N2019" i="20" s="1"/>
  <c r="M2019" i="20" a="1"/>
  <c r="M2019" i="20" s="1"/>
  <c r="O210" i="20" a="1"/>
  <c r="O210" i="20" s="1"/>
  <c r="Q210" i="20" a="1"/>
  <c r="Q210" i="20" s="1"/>
  <c r="M210" i="20" a="1"/>
  <c r="M210" i="20" s="1"/>
  <c r="O43" i="20" a="1"/>
  <c r="O43" i="20" s="1"/>
  <c r="Q43" i="20" a="1"/>
  <c r="Q43" i="20" s="1"/>
  <c r="N43" i="20" a="1"/>
  <c r="N43" i="20" s="1"/>
  <c r="M43" i="20" a="1"/>
  <c r="M43" i="20" s="1"/>
  <c r="U707" i="20"/>
  <c r="R707" i="20"/>
  <c r="V707" i="20" s="1"/>
  <c r="R100" i="20"/>
  <c r="V100" i="20" s="1"/>
  <c r="S564" i="20"/>
  <c r="P564" i="20"/>
  <c r="T564" i="20" s="1"/>
  <c r="Q108" i="20" a="1"/>
  <c r="Q108" i="20" s="1"/>
  <c r="N108" i="20" a="1"/>
  <c r="N108" i="20" s="1"/>
  <c r="M108" i="20" a="1"/>
  <c r="M108" i="20" s="1"/>
  <c r="M2081" i="20" a="1"/>
  <c r="M2081" i="20" s="1"/>
  <c r="N2081" i="20" a="1"/>
  <c r="N2081" i="20" s="1"/>
  <c r="U1221" i="20"/>
  <c r="R1221" i="20"/>
  <c r="V1221" i="20" s="1"/>
  <c r="O2187" i="20" a="1"/>
  <c r="O2187" i="20" s="1"/>
  <c r="Q2187" i="20" a="1"/>
  <c r="Q2187" i="20" s="1"/>
  <c r="N2187" i="20" a="1"/>
  <c r="N2187" i="20" s="1"/>
  <c r="M2187" i="20" a="1"/>
  <c r="M2187" i="20" s="1"/>
  <c r="O2034" i="20" a="1"/>
  <c r="O2034" i="20" s="1"/>
  <c r="Q2034" i="20" a="1"/>
  <c r="Q2034" i="20" s="1"/>
  <c r="N2034" i="20" a="1"/>
  <c r="N2034" i="20" s="1"/>
  <c r="M2034" i="20" a="1"/>
  <c r="M2034" i="20" s="1"/>
  <c r="O678" i="20" a="1"/>
  <c r="O678" i="20" s="1"/>
  <c r="Q678" i="20" a="1"/>
  <c r="Q678" i="20" s="1"/>
  <c r="M678" i="20" a="1"/>
  <c r="M678" i="20" s="1"/>
  <c r="N678" i="20" a="1"/>
  <c r="N678" i="20" s="1"/>
  <c r="Q91" i="20" a="1"/>
  <c r="Q91" i="20" s="1"/>
  <c r="O91" i="20" a="1"/>
  <c r="O91" i="20" s="1"/>
  <c r="M91" i="20" a="1"/>
  <c r="M91" i="20" s="1"/>
  <c r="O2111" i="20" a="1"/>
  <c r="O2111" i="20" s="1"/>
  <c r="Q2111" i="20" a="1"/>
  <c r="Q2111" i="20" s="1"/>
  <c r="N2111" i="20" a="1"/>
  <c r="N2111" i="20" s="1"/>
  <c r="M2111" i="20" a="1"/>
  <c r="M2111" i="20" s="1"/>
  <c r="O301" i="20" a="1"/>
  <c r="O301" i="20" s="1"/>
  <c r="Q301" i="20" a="1"/>
  <c r="Q301" i="20" s="1"/>
  <c r="N301" i="20" a="1"/>
  <c r="N301" i="20" s="1"/>
  <c r="M301" i="20" a="1"/>
  <c r="M301" i="20" s="1"/>
  <c r="N13" i="20" a="1"/>
  <c r="N13" i="20" s="1"/>
  <c r="M13" i="20" a="1"/>
  <c r="M13" i="20" s="1"/>
  <c r="P530" i="20"/>
  <c r="T530" i="20" s="1"/>
  <c r="R1204" i="20"/>
  <c r="V1204" i="20" s="1"/>
  <c r="R577" i="20"/>
  <c r="V577" i="20" s="1"/>
  <c r="U577" i="20"/>
  <c r="S723" i="20"/>
  <c r="P723" i="20"/>
  <c r="T723" i="20" s="1"/>
  <c r="S1140" i="20"/>
  <c r="O78" i="20" a="1"/>
  <c r="O78" i="20" s="1"/>
  <c r="Q78" i="20" a="1"/>
  <c r="Q78" i="20" s="1"/>
  <c r="N78" i="20" a="1"/>
  <c r="N78" i="20" s="1"/>
  <c r="M78" i="20" a="1"/>
  <c r="M78" i="20" s="1"/>
  <c r="Q62" i="20" a="1"/>
  <c r="Q62" i="20" s="1"/>
  <c r="N62" i="20" a="1"/>
  <c r="N62" i="20" s="1"/>
  <c r="N2217" i="20" a="1"/>
  <c r="N2217" i="20" s="1"/>
  <c r="M2217" i="20" a="1"/>
  <c r="M2217" i="20" s="1"/>
  <c r="N2113" i="20" a="1"/>
  <c r="N2113" i="20" s="1"/>
  <c r="M2113" i="20" a="1"/>
  <c r="M2113" i="20" s="1"/>
  <c r="O2201" i="20" a="1"/>
  <c r="O2201" i="20" s="1"/>
  <c r="M2201" i="20" a="1"/>
  <c r="M2201" i="20" s="1"/>
  <c r="Q2201" i="20" a="1"/>
  <c r="Q2201" i="20" s="1"/>
  <c r="U2201" i="20" s="1"/>
  <c r="M2004" i="20" a="1"/>
  <c r="M2004" i="20" s="1"/>
  <c r="N2004" i="20" a="1"/>
  <c r="N2004" i="20" s="1"/>
  <c r="O75" i="20" a="1"/>
  <c r="O75" i="20" s="1"/>
  <c r="M75" i="20" a="1"/>
  <c r="M75" i="20" s="1"/>
  <c r="N75" i="20" a="1"/>
  <c r="N75" i="20" s="1"/>
  <c r="U250" i="20"/>
  <c r="R250" i="20"/>
  <c r="V250" i="20" s="1"/>
  <c r="U2022" i="20"/>
  <c r="R2022" i="20"/>
  <c r="V2022" i="20" s="1"/>
  <c r="Q2231" i="20" a="1"/>
  <c r="Q2231" i="20" s="1"/>
  <c r="N2231" i="20" a="1"/>
  <c r="N2231" i="20" s="1"/>
  <c r="M2231" i="20" a="1"/>
  <c r="M2231" i="20" s="1"/>
  <c r="O2079" i="20" a="1"/>
  <c r="O2079" i="20" s="1"/>
  <c r="Q2079" i="20" a="1"/>
  <c r="Q2079" i="20" s="1"/>
  <c r="O332" i="20" a="1"/>
  <c r="O332" i="20" s="1"/>
  <c r="Q332" i="20" a="1"/>
  <c r="Q332" i="20" s="1"/>
  <c r="M332" i="20" a="1"/>
  <c r="M332" i="20" s="1"/>
  <c r="N332" i="20" a="1"/>
  <c r="N332" i="20" s="1"/>
  <c r="O150" i="20" a="1"/>
  <c r="O150" i="20" s="1"/>
  <c r="S150" i="20" s="1"/>
  <c r="Q150" i="20" a="1"/>
  <c r="Q150" i="20" s="1"/>
  <c r="U150" i="20" s="1"/>
  <c r="U23" i="20"/>
  <c r="R23" i="20"/>
  <c r="V23" i="20" s="1"/>
  <c r="R865" i="20"/>
  <c r="V865" i="20" s="1"/>
  <c r="U865" i="20"/>
  <c r="R462" i="20"/>
  <c r="V462" i="20" s="1"/>
  <c r="U462" i="20"/>
  <c r="U606" i="20"/>
  <c r="N2259" i="20" a="1"/>
  <c r="N2259" i="20" s="1"/>
  <c r="S460" i="20"/>
  <c r="P460" i="20"/>
  <c r="T460" i="20" s="1"/>
  <c r="N2048" i="20" a="1"/>
  <c r="N2048" i="20" s="1"/>
  <c r="O46" i="20" a="1"/>
  <c r="O46" i="20" s="1"/>
  <c r="Q46" i="20" a="1"/>
  <c r="Q46" i="20" s="1"/>
  <c r="R46" i="20" s="1"/>
  <c r="V46" i="20" s="1"/>
  <c r="S1077" i="20"/>
  <c r="P1077" i="20"/>
  <c r="T1077" i="20" s="1"/>
  <c r="R484" i="20"/>
  <c r="V484" i="20" s="1"/>
  <c r="U484" i="20"/>
  <c r="Q2292" i="20" a="1"/>
  <c r="Q2292" i="20" s="1"/>
  <c r="N2292" i="20" a="1"/>
  <c r="N2292" i="20" s="1"/>
  <c r="O2145" i="20" a="1"/>
  <c r="O2145" i="20" s="1"/>
  <c r="Q2145" i="20" a="1"/>
  <c r="Q2145" i="20" s="1"/>
  <c r="N2145" i="20" a="1"/>
  <c r="N2145" i="20" s="1"/>
  <c r="M2145" i="20" a="1"/>
  <c r="M2145" i="20" s="1"/>
  <c r="O770" i="20" a="1"/>
  <c r="O770" i="20" s="1"/>
  <c r="Q770" i="20" a="1"/>
  <c r="Q770" i="20" s="1"/>
  <c r="M770" i="20" a="1"/>
  <c r="M770" i="20" s="1"/>
  <c r="N770" i="20" a="1"/>
  <c r="N770" i="20" s="1"/>
  <c r="N2334" i="20" a="1"/>
  <c r="N2334" i="20" s="1"/>
  <c r="M2334" i="20" a="1"/>
  <c r="M2334" i="20" s="1"/>
  <c r="N59" i="20" a="1"/>
  <c r="N59" i="20" s="1"/>
  <c r="M59" i="20" a="1"/>
  <c r="M59" i="20" s="1"/>
  <c r="U693" i="20"/>
  <c r="M2160" i="20" a="1"/>
  <c r="M2160" i="20" s="1"/>
  <c r="U174" i="20"/>
  <c r="R174" i="20"/>
  <c r="V174" i="20" s="1"/>
  <c r="N2232" i="20" a="1"/>
  <c r="N2232" i="20" s="1"/>
  <c r="M2232" i="20" a="1"/>
  <c r="M2232" i="20" s="1"/>
  <c r="O2129" i="20" a="1"/>
  <c r="O2129" i="20" s="1"/>
  <c r="Q2129" i="20" a="1"/>
  <c r="Q2129" i="20" s="1"/>
  <c r="N2129" i="20" a="1"/>
  <c r="N2129" i="20" s="1"/>
  <c r="M2129" i="20" a="1"/>
  <c r="M2129" i="20" s="1"/>
  <c r="Q2005" i="20" a="1"/>
  <c r="Q2005" i="20" s="1"/>
  <c r="M2005" i="20" a="1"/>
  <c r="M2005" i="20" s="1"/>
  <c r="O122" i="20" a="1"/>
  <c r="O122" i="20" s="1"/>
  <c r="Q122" i="20" a="1"/>
  <c r="Q122" i="20" s="1"/>
  <c r="N122" i="20" a="1"/>
  <c r="N122" i="20" s="1"/>
  <c r="M122" i="20" a="1"/>
  <c r="M122" i="20" s="1"/>
  <c r="O2174" i="20" a="1"/>
  <c r="O2174" i="20" s="1"/>
  <c r="Q2174" i="20" a="1"/>
  <c r="Q2174" i="20" s="1"/>
  <c r="N2174" i="20" a="1"/>
  <c r="N2174" i="20" s="1"/>
  <c r="M2174" i="20" a="1"/>
  <c r="M2174" i="20" s="1"/>
  <c r="O107" i="20" a="1"/>
  <c r="O107" i="20" s="1"/>
  <c r="N107" i="20" a="1"/>
  <c r="N107" i="20" s="1"/>
  <c r="N570" i="20" a="1"/>
  <c r="N570" i="20" s="1"/>
  <c r="M570" i="20" a="1"/>
  <c r="M570" i="20" s="1"/>
  <c r="O286" i="20" a="1"/>
  <c r="O286" i="20" s="1"/>
  <c r="Q286" i="20" a="1"/>
  <c r="Q286" i="20" s="1"/>
  <c r="M286" i="20" a="1"/>
  <c r="M286" i="20" s="1"/>
  <c r="N286" i="20" a="1"/>
  <c r="N286" i="20" s="1"/>
  <c r="N74" i="20" a="1"/>
  <c r="N74" i="20" s="1"/>
  <c r="M74" i="20" a="1"/>
  <c r="M74" i="20" s="1"/>
  <c r="P1489" i="20"/>
  <c r="T1489" i="20" s="1"/>
  <c r="P1068" i="20"/>
  <c r="T1068" i="20" s="1"/>
  <c r="R1537" i="20"/>
  <c r="V1537" i="20" s="1"/>
  <c r="U1537" i="20"/>
  <c r="N2033" i="20" a="1"/>
  <c r="N2033" i="20" s="1"/>
  <c r="S2199" i="20"/>
  <c r="O47" i="20" a="1"/>
  <c r="O47" i="20" s="1"/>
  <c r="Q47" i="20" a="1"/>
  <c r="Q47" i="20" s="1"/>
  <c r="M47" i="20" a="1"/>
  <c r="M47" i="20" s="1"/>
  <c r="N47" i="20" a="1"/>
  <c r="N47" i="20" s="1"/>
  <c r="Q1990" i="20" a="1"/>
  <c r="Q1990" i="20" s="1"/>
  <c r="N1990" i="20" a="1"/>
  <c r="N1990" i="20" s="1"/>
  <c r="M1990" i="20" a="1"/>
  <c r="M1990" i="20" s="1"/>
  <c r="O1990" i="20" a="1"/>
  <c r="O1990" i="20" s="1"/>
  <c r="O93" i="20" a="1"/>
  <c r="O93" i="20" s="1"/>
  <c r="Q93" i="20" a="1"/>
  <c r="Q93" i="20" s="1"/>
  <c r="N93" i="20" a="1"/>
  <c r="N93" i="20" s="1"/>
  <c r="M93" i="20" a="1"/>
  <c r="M93" i="20" s="1"/>
  <c r="O2175" i="20" a="1"/>
  <c r="O2175" i="20" s="1"/>
  <c r="Q2175" i="20" a="1"/>
  <c r="Q2175" i="20" s="1"/>
  <c r="M2175" i="20" a="1"/>
  <c r="M2175" i="20" s="1"/>
  <c r="N2175" i="20" a="1"/>
  <c r="N2175" i="20" s="1"/>
  <c r="O136" i="20" a="1"/>
  <c r="O136" i="20" s="1"/>
  <c r="Q136" i="20" a="1"/>
  <c r="Q136" i="20" s="1"/>
  <c r="N136" i="20" a="1"/>
  <c r="N136" i="20" s="1"/>
  <c r="M136" i="20" a="1"/>
  <c r="M136" i="20" s="1"/>
  <c r="O121" i="20" a="1"/>
  <c r="O121" i="20" s="1"/>
  <c r="Q121" i="20" a="1"/>
  <c r="Q121" i="20" s="1"/>
  <c r="M121" i="20" a="1"/>
  <c r="M121" i="20" s="1"/>
  <c r="N121" i="20" a="1"/>
  <c r="N121" i="20" s="1"/>
  <c r="R1798" i="20"/>
  <c r="V1798" i="20" s="1"/>
  <c r="U1798" i="20"/>
  <c r="O556" i="20" a="1"/>
  <c r="O556" i="20" s="1"/>
  <c r="N556" i="20" a="1"/>
  <c r="N556" i="20" s="1"/>
  <c r="M556" i="20" a="1"/>
  <c r="M556" i="20" s="1"/>
  <c r="Q556" i="20" a="1"/>
  <c r="Q556" i="20" s="1"/>
  <c r="R1108" i="20"/>
  <c r="V1108" i="20" s="1"/>
  <c r="S55" i="20"/>
  <c r="P55" i="20"/>
  <c r="T55" i="20" s="1"/>
  <c r="R1730" i="20"/>
  <c r="V1730" i="20" s="1"/>
  <c r="U1730" i="20"/>
  <c r="M107" i="20" a="1"/>
  <c r="M107" i="20" s="1"/>
  <c r="M2079" i="20" a="1"/>
  <c r="M2079" i="20" s="1"/>
  <c r="U540" i="20"/>
  <c r="R540" i="20"/>
  <c r="V540" i="20" s="1"/>
  <c r="O94" i="20" a="1"/>
  <c r="O94" i="20" s="1"/>
  <c r="Q94" i="20" a="1"/>
  <c r="Q94" i="20" s="1"/>
  <c r="N94" i="20" a="1"/>
  <c r="N94" i="20" s="1"/>
  <c r="M94" i="20" a="1"/>
  <c r="M94" i="20" s="1"/>
  <c r="O2335" i="20" a="1"/>
  <c r="O2335" i="20" s="1"/>
  <c r="N2335" i="20" a="1"/>
  <c r="N2335" i="20" s="1"/>
  <c r="O694" i="20" a="1"/>
  <c r="O694" i="20" s="1"/>
  <c r="Q694" i="20" a="1"/>
  <c r="Q694" i="20" s="1"/>
  <c r="N694" i="20" a="1"/>
  <c r="N694" i="20" s="1"/>
  <c r="M694" i="20" a="1"/>
  <c r="M694" i="20" s="1"/>
  <c r="Q135" i="20" a="1"/>
  <c r="Q135" i="20" s="1"/>
  <c r="O135" i="20" a="1"/>
  <c r="O135" i="20" s="1"/>
  <c r="M135" i="20" a="1"/>
  <c r="M135" i="20" s="1"/>
  <c r="N135" i="20" a="1"/>
  <c r="N135" i="20" s="1"/>
  <c r="S690" i="20"/>
  <c r="P690" i="20"/>
  <c r="T690" i="20" s="1"/>
  <c r="O2215" i="20" a="1"/>
  <c r="O2215" i="20" s="1"/>
  <c r="N2215" i="20" a="1"/>
  <c r="N2215" i="20" s="1"/>
  <c r="M2215" i="20" a="1"/>
  <c r="M2215" i="20" s="1"/>
  <c r="Q2215" i="20" a="1"/>
  <c r="Q2215" i="20" s="1"/>
  <c r="M2095" i="20" a="1"/>
  <c r="M2095" i="20" s="1"/>
  <c r="N2095" i="20" a="1"/>
  <c r="N2095" i="20" s="1"/>
  <c r="O316" i="20" a="1"/>
  <c r="O316" i="20" s="1"/>
  <c r="N316" i="20" a="1"/>
  <c r="N316" i="20" s="1"/>
  <c r="R316" i="20" s="1"/>
  <c r="V316" i="20" s="1"/>
  <c r="M316" i="20" a="1"/>
  <c r="M316" i="20" s="1"/>
  <c r="O120" i="20" a="1"/>
  <c r="O120" i="20" s="1"/>
  <c r="P120" i="20" s="1"/>
  <c r="T120" i="20" s="1"/>
  <c r="Q120" i="20" a="1"/>
  <c r="Q120" i="20" s="1"/>
  <c r="N120" i="20" a="1"/>
  <c r="N120" i="20" s="1"/>
  <c r="M77" i="20" a="1"/>
  <c r="M77" i="20" s="1"/>
  <c r="M818" i="20" a="1"/>
  <c r="M818" i="20" s="1"/>
  <c r="U930" i="20"/>
  <c r="R930" i="20"/>
  <c r="V930" i="20" s="1"/>
  <c r="R1074" i="20"/>
  <c r="V1074" i="20" s="1"/>
  <c r="U1074" i="20"/>
  <c r="R1442" i="20"/>
  <c r="V1442" i="20" s="1"/>
  <c r="U1442" i="20"/>
  <c r="S147" i="20"/>
  <c r="P147" i="20"/>
  <c r="T147" i="20" s="1"/>
  <c r="R1351" i="20"/>
  <c r="V1351" i="20" s="1"/>
  <c r="U1351" i="20"/>
  <c r="M123" i="20" a="1"/>
  <c r="M123" i="20" s="1"/>
  <c r="N2079" i="20" a="1"/>
  <c r="N2079" i="20" s="1"/>
  <c r="U206" i="20"/>
  <c r="R206" i="20"/>
  <c r="V206" i="20" s="1"/>
  <c r="O2188" i="20" a="1"/>
  <c r="O2188" i="20" s="1"/>
  <c r="Q2188" i="20" a="1"/>
  <c r="Q2188" i="20" s="1"/>
  <c r="N2188" i="20" a="1"/>
  <c r="N2188" i="20" s="1"/>
  <c r="M2188" i="20" a="1"/>
  <c r="M2188" i="20" s="1"/>
  <c r="O167" i="20" a="1"/>
  <c r="O167" i="20" s="1"/>
  <c r="Q167" i="20" a="1"/>
  <c r="Q167" i="20" s="1"/>
  <c r="M167" i="20" a="1"/>
  <c r="M167" i="20" s="1"/>
  <c r="N2159" i="20" a="1"/>
  <c r="N2159" i="20" s="1"/>
  <c r="M2159" i="20" a="1"/>
  <c r="M2159" i="20" s="1"/>
  <c r="O709" i="20" a="1"/>
  <c r="O709" i="20" s="1"/>
  <c r="S709" i="20" s="1"/>
  <c r="Q709" i="20" a="1"/>
  <c r="Q709" i="20" s="1"/>
  <c r="O211" i="20" a="1"/>
  <c r="O211" i="20" s="1"/>
  <c r="Q211" i="20" a="1"/>
  <c r="Q211" i="20" s="1"/>
  <c r="N211" i="20" a="1"/>
  <c r="N211" i="20" s="1"/>
  <c r="U211" i="20" s="1"/>
  <c r="M211" i="20" a="1"/>
  <c r="M211" i="20" s="1"/>
  <c r="N14" i="20" a="1"/>
  <c r="N14" i="20" s="1"/>
  <c r="M14" i="20" a="1"/>
  <c r="M14" i="20" s="1"/>
  <c r="O2186" i="20" a="1"/>
  <c r="O2186" i="20" s="1"/>
  <c r="N2186" i="20" a="1"/>
  <c r="N2186" i="20" s="1"/>
  <c r="O2049" i="20" a="1"/>
  <c r="O2049" i="20" s="1"/>
  <c r="S2049" i="20" s="1"/>
  <c r="N2049" i="20" a="1"/>
  <c r="N2049" i="20" s="1"/>
  <c r="Q2049" i="20" a="1"/>
  <c r="Q2049" i="20" s="1"/>
  <c r="Q599" i="20" a="1"/>
  <c r="Q599" i="20" s="1"/>
  <c r="O599" i="20" a="1"/>
  <c r="O599" i="20" s="1"/>
  <c r="N599" i="20" a="1"/>
  <c r="N599" i="20" s="1"/>
  <c r="M599" i="20" a="1"/>
  <c r="M599" i="20" s="1"/>
  <c r="M29" i="20" a="1"/>
  <c r="M29" i="20" s="1"/>
  <c r="Q29" i="20" a="1"/>
  <c r="Q29" i="20" s="1"/>
  <c r="U29" i="20" s="1"/>
  <c r="O29" i="20" a="1"/>
  <c r="O29" i="20" s="1"/>
  <c r="P38" i="20"/>
  <c r="T38" i="20" s="1"/>
  <c r="R1586" i="20"/>
  <c r="V1586" i="20" s="1"/>
  <c r="U1586" i="20"/>
  <c r="S762" i="20"/>
  <c r="P762" i="20"/>
  <c r="T762" i="20" s="1"/>
  <c r="R1050" i="20"/>
  <c r="V1050" i="20" s="1"/>
  <c r="U1050" i="20"/>
  <c r="N123" i="20" a="1"/>
  <c r="N123" i="20" s="1"/>
  <c r="S283" i="20"/>
  <c r="P283" i="20"/>
  <c r="T283" i="20" s="1"/>
  <c r="N2127" i="20" a="1"/>
  <c r="N2127" i="20" s="1"/>
  <c r="M62" i="20" a="1"/>
  <c r="M62" i="20" s="1"/>
  <c r="O2276" i="20" a="1"/>
  <c r="O2276" i="20" s="1"/>
  <c r="Q2276" i="20" a="1"/>
  <c r="Q2276" i="20" s="1"/>
  <c r="N2276" i="20" a="1"/>
  <c r="N2276" i="20" s="1"/>
  <c r="M2276" i="20" a="1"/>
  <c r="M2276" i="20" s="1"/>
  <c r="N2035" i="20" a="1"/>
  <c r="N2035" i="20" s="1"/>
  <c r="M2035" i="20" a="1"/>
  <c r="M2035" i="20" s="1"/>
  <c r="N15" i="20" a="1"/>
  <c r="N15" i="20" s="1"/>
  <c r="M15" i="20" a="1"/>
  <c r="M15" i="20" s="1"/>
  <c r="U1077" i="20"/>
  <c r="R1077" i="20"/>
  <c r="V1077" i="20" s="1"/>
  <c r="O786" i="20" a="1"/>
  <c r="O786" i="20" s="1"/>
  <c r="Q786" i="20" a="1"/>
  <c r="Q786" i="20" s="1"/>
  <c r="N786" i="20" a="1"/>
  <c r="N786" i="20" s="1"/>
  <c r="M786" i="20" a="1"/>
  <c r="M786" i="20" s="1"/>
  <c r="O195" i="20" a="1"/>
  <c r="O195" i="20" s="1"/>
  <c r="Q195" i="20" a="1"/>
  <c r="Q195" i="20" s="1"/>
  <c r="N195" i="20" a="1"/>
  <c r="N195" i="20" s="1"/>
  <c r="M195" i="20" a="1"/>
  <c r="M195" i="20" s="1"/>
  <c r="O2143" i="20" a="1"/>
  <c r="O2143" i="20" s="1"/>
  <c r="Q2143" i="20" a="1"/>
  <c r="Q2143" i="20" s="1"/>
  <c r="M2143" i="20" a="1"/>
  <c r="M2143" i="20" s="1"/>
  <c r="N2143" i="20" a="1"/>
  <c r="N2143" i="20" s="1"/>
  <c r="N584" i="20" a="1"/>
  <c r="N584" i="20" s="1"/>
  <c r="M584" i="20" a="1"/>
  <c r="M584" i="20" s="1"/>
  <c r="O388" i="20" a="1"/>
  <c r="O388" i="20" s="1"/>
  <c r="Q388" i="20" a="1"/>
  <c r="Q388" i="20" s="1"/>
  <c r="N388" i="20" a="1"/>
  <c r="N388" i="20" s="1"/>
  <c r="M388" i="20" a="1"/>
  <c r="M388" i="20" s="1"/>
  <c r="M90" i="20" a="1"/>
  <c r="M90" i="20" s="1"/>
  <c r="O90" i="20" a="1"/>
  <c r="O90" i="20" s="1"/>
  <c r="Q90" i="20" a="1"/>
  <c r="Q90" i="20" s="1"/>
  <c r="N90" i="20" a="1"/>
  <c r="N90" i="20" s="1"/>
  <c r="P100" i="20"/>
  <c r="T100" i="20" s="1"/>
  <c r="R1250" i="20"/>
  <c r="V1250" i="20" s="1"/>
  <c r="S1571" i="20"/>
  <c r="P1571" i="20"/>
  <c r="T1571" i="20" s="1"/>
  <c r="M2186" i="20" a="1"/>
  <c r="M2186" i="20" s="1"/>
  <c r="N2303" i="20" a="1"/>
  <c r="N2303" i="20" s="1"/>
  <c r="M2303" i="20" a="1"/>
  <c r="M2303" i="20" s="1"/>
  <c r="O2288" i="20" a="1"/>
  <c r="O2288" i="20" s="1"/>
  <c r="M2288" i="20" a="1"/>
  <c r="M2288" i="20" s="1"/>
  <c r="N2288" i="20" a="1"/>
  <c r="N2288" i="20" s="1"/>
  <c r="O2258" i="20" a="1"/>
  <c r="O2258" i="20" s="1"/>
  <c r="Q2258" i="20" a="1"/>
  <c r="Q2258" i="20" s="1"/>
  <c r="N2258" i="20" a="1"/>
  <c r="N2258" i="20" s="1"/>
  <c r="M2258" i="20" a="1"/>
  <c r="M2258" i="20" s="1"/>
  <c r="O2184" i="20" a="1"/>
  <c r="O2184" i="20" s="1"/>
  <c r="M2184" i="20" a="1"/>
  <c r="M2184" i="20" s="1"/>
  <c r="Q2184" i="20" a="1"/>
  <c r="Q2184" i="20" s="1"/>
  <c r="N2184" i="20" a="1"/>
  <c r="N2184" i="20" s="1"/>
  <c r="U1731" i="20"/>
  <c r="R276" i="20"/>
  <c r="V276" i="20" s="1"/>
  <c r="U276" i="20"/>
  <c r="R1166" i="20"/>
  <c r="V1166" i="20" s="1"/>
  <c r="U1166" i="20"/>
  <c r="O2317" i="20" a="1"/>
  <c r="O2317" i="20" s="1"/>
  <c r="N2317" i="20" a="1"/>
  <c r="N2317" i="20" s="1"/>
  <c r="M2317" i="20" a="1"/>
  <c r="M2317" i="20" s="1"/>
  <c r="N2302" i="20" a="1"/>
  <c r="N2302" i="20" s="1"/>
  <c r="M2302" i="20" a="1"/>
  <c r="M2302" i="20" s="1"/>
  <c r="N2287" i="20" a="1"/>
  <c r="N2287" i="20" s="1"/>
  <c r="M2287" i="20" a="1"/>
  <c r="M2287" i="20" s="1"/>
  <c r="O2271" i="20" a="1"/>
  <c r="O2271" i="20" s="1"/>
  <c r="M2271" i="20" a="1"/>
  <c r="M2271" i="20" s="1"/>
  <c r="N2271" i="20" a="1"/>
  <c r="N2271" i="20" s="1"/>
  <c r="O2228" i="20" a="1"/>
  <c r="O2228" i="20" s="1"/>
  <c r="N2228" i="20" a="1"/>
  <c r="N2228" i="20" s="1"/>
  <c r="M2228" i="20" a="1"/>
  <c r="M2228" i="20" s="1"/>
  <c r="Q2228" i="20" a="1"/>
  <c r="Q2228" i="20" s="1"/>
  <c r="U2228" i="20" s="1"/>
  <c r="N2198" i="20" a="1"/>
  <c r="N2198" i="20" s="1"/>
  <c r="M2198" i="20" a="1"/>
  <c r="M2198" i="20" s="1"/>
  <c r="R1905" i="20"/>
  <c r="V1905" i="20" s="1"/>
  <c r="U1905" i="20"/>
  <c r="S180" i="20"/>
  <c r="U390" i="20"/>
  <c r="U241" i="20"/>
  <c r="R561" i="20"/>
  <c r="V561" i="20" s="1"/>
  <c r="R1363" i="20"/>
  <c r="V1363" i="20" s="1"/>
  <c r="U1363" i="20"/>
  <c r="R1076" i="20"/>
  <c r="V1076" i="20" s="1"/>
  <c r="U1076" i="20"/>
  <c r="R1335" i="20"/>
  <c r="V1335" i="20" s="1"/>
  <c r="S603" i="20"/>
  <c r="P158" i="20"/>
  <c r="T158" i="20" s="1"/>
  <c r="S158" i="20"/>
  <c r="R1150" i="20"/>
  <c r="V1150" i="20" s="1"/>
  <c r="U1150" i="20"/>
  <c r="R907" i="20"/>
  <c r="V907" i="20" s="1"/>
  <c r="U907" i="20"/>
  <c r="U355" i="20"/>
  <c r="S1633" i="20"/>
  <c r="R1198" i="20"/>
  <c r="V1198" i="20" s="1"/>
  <c r="Q892" i="20" a="1"/>
  <c r="Q892" i="20" s="1"/>
  <c r="N892" i="20" a="1"/>
  <c r="N892" i="20" s="1"/>
  <c r="N877" i="20" a="1"/>
  <c r="N877" i="20" s="1"/>
  <c r="M877" i="20" a="1"/>
  <c r="M877" i="20" s="1"/>
  <c r="O815" i="20" a="1"/>
  <c r="O815" i="20" s="1"/>
  <c r="Q815" i="20" a="1"/>
  <c r="Q815" i="20" s="1"/>
  <c r="N815" i="20" a="1"/>
  <c r="N815" i="20" s="1"/>
  <c r="R815" i="20" s="1"/>
  <c r="V815" i="20" s="1"/>
  <c r="M815" i="20" a="1"/>
  <c r="M815" i="20" s="1"/>
  <c r="O799" i="20" a="1"/>
  <c r="O799" i="20" s="1"/>
  <c r="P799" i="20" s="1"/>
  <c r="T799" i="20" s="1"/>
  <c r="Q799" i="20" a="1"/>
  <c r="Q799" i="20" s="1"/>
  <c r="N799" i="20" a="1"/>
  <c r="N799" i="20" s="1"/>
  <c r="O783" i="20" a="1"/>
  <c r="O783" i="20" s="1"/>
  <c r="Q783" i="20" a="1"/>
  <c r="Q783" i="20" s="1"/>
  <c r="O767" i="20" a="1"/>
  <c r="O767" i="20" s="1"/>
  <c r="Q767" i="20" a="1"/>
  <c r="Q767" i="20" s="1"/>
  <c r="U767" i="20" s="1"/>
  <c r="O659" i="20" a="1"/>
  <c r="O659" i="20" s="1"/>
  <c r="P659" i="20" s="1"/>
  <c r="T659" i="20" s="1"/>
  <c r="Q659" i="20" a="1"/>
  <c r="Q659" i="20" s="1"/>
  <c r="R659" i="20" s="1"/>
  <c r="V659" i="20" s="1"/>
  <c r="O643" i="20" a="1"/>
  <c r="O643" i="20" s="1"/>
  <c r="P643" i="20" s="1"/>
  <c r="T643" i="20" s="1"/>
  <c r="Q643" i="20" a="1"/>
  <c r="Q643" i="20" s="1"/>
  <c r="O627" i="20" a="1"/>
  <c r="O627" i="20" s="1"/>
  <c r="Q627" i="20" a="1"/>
  <c r="Q627" i="20" s="1"/>
  <c r="O1242" i="20" a="1"/>
  <c r="O1242" i="20" s="1"/>
  <c r="P1242" i="20" s="1"/>
  <c r="T1242" i="20" s="1"/>
  <c r="Q1242" i="20" a="1"/>
  <c r="Q1242" i="20" s="1"/>
  <c r="N1242" i="20" a="1"/>
  <c r="N1242" i="20" s="1"/>
  <c r="O1026" i="20" a="1"/>
  <c r="O1026" i="20" s="1"/>
  <c r="P1026" i="20" s="1"/>
  <c r="T1026" i="20" s="1"/>
  <c r="Q1026" i="20" a="1"/>
  <c r="Q1026" i="20" s="1"/>
  <c r="O1010" i="20" a="1"/>
  <c r="O1010" i="20" s="1"/>
  <c r="P1010" i="20" s="1"/>
  <c r="T1010" i="20" s="1"/>
  <c r="Q1010" i="20" a="1"/>
  <c r="Q1010" i="20" s="1"/>
  <c r="O995" i="20" a="1"/>
  <c r="O995" i="20" s="1"/>
  <c r="P995" i="20" s="1"/>
  <c r="T995" i="20" s="1"/>
  <c r="Q995" i="20" a="1"/>
  <c r="Q995" i="20" s="1"/>
  <c r="O979" i="20" a="1"/>
  <c r="O979" i="20" s="1"/>
  <c r="P979" i="20" s="1"/>
  <c r="T979" i="20" s="1"/>
  <c r="Q979" i="20" a="1"/>
  <c r="Q979" i="20" s="1"/>
  <c r="N979" i="20" a="1"/>
  <c r="N979" i="20" s="1"/>
  <c r="O964" i="20" a="1"/>
  <c r="O964" i="20" s="1"/>
  <c r="P964" i="20" s="1"/>
  <c r="T964" i="20" s="1"/>
  <c r="Q964" i="20" a="1"/>
  <c r="Q964" i="20" s="1"/>
  <c r="O919" i="20" a="1"/>
  <c r="O919" i="20" s="1"/>
  <c r="S919" i="20" s="1"/>
  <c r="Q919" i="20" a="1"/>
  <c r="Q919" i="20" s="1"/>
  <c r="R955" i="20"/>
  <c r="V955" i="20" s="1"/>
  <c r="Q1854" i="20" a="1"/>
  <c r="Q1854" i="20" s="1"/>
  <c r="R1854" i="20" s="1"/>
  <c r="V1854" i="20" s="1"/>
  <c r="O1268" i="20" a="1"/>
  <c r="O1268" i="20" s="1"/>
  <c r="S1268" i="20" s="1"/>
  <c r="N1268" i="20" a="1"/>
  <c r="N1268" i="20" s="1"/>
  <c r="Q1389" i="20" a="1"/>
  <c r="Q1389" i="20" s="1"/>
  <c r="O1389" i="20" a="1"/>
  <c r="O1389" i="20" s="1"/>
  <c r="M1389" i="20" a="1"/>
  <c r="M1389" i="20" s="1"/>
  <c r="O1377" i="20" a="1"/>
  <c r="O1377" i="20" s="1"/>
  <c r="Q1377" i="20" a="1"/>
  <c r="Q1377" i="20" s="1"/>
  <c r="N1377" i="20" a="1"/>
  <c r="N1377" i="20" s="1"/>
  <c r="Q1855" i="20" a="1"/>
  <c r="Q1855" i="20" s="1"/>
  <c r="U1855" i="20" s="1"/>
  <c r="O1855" i="20" a="1"/>
  <c r="O1855" i="20" s="1"/>
  <c r="P1855" i="20" s="1"/>
  <c r="T1855" i="20" s="1"/>
  <c r="O1839" i="20" a="1"/>
  <c r="O1839" i="20" s="1"/>
  <c r="P1839" i="20" s="1"/>
  <c r="T1839" i="20" s="1"/>
  <c r="Q1839" i="20" a="1"/>
  <c r="Q1839" i="20" s="1"/>
  <c r="U1839" i="20" s="1"/>
  <c r="O1808" i="20" a="1"/>
  <c r="O1808" i="20" s="1"/>
  <c r="N1808" i="20" a="1"/>
  <c r="N1808" i="20" s="1"/>
  <c r="M1808" i="20" a="1"/>
  <c r="M1808" i="20" s="1"/>
  <c r="O1779" i="20" a="1"/>
  <c r="O1779" i="20" s="1"/>
  <c r="Q1779" i="20" a="1"/>
  <c r="Q1779" i="20" s="1"/>
  <c r="R1779" i="20" s="1"/>
  <c r="V1779" i="20" s="1"/>
  <c r="M1779" i="20" a="1"/>
  <c r="M1779" i="20" s="1"/>
  <c r="O1763" i="20" a="1"/>
  <c r="O1763" i="20" s="1"/>
  <c r="Q1763" i="20" a="1"/>
  <c r="Q1763" i="20" s="1"/>
  <c r="N1747" i="20" a="1"/>
  <c r="N1747" i="20" s="1"/>
  <c r="Q1747" i="20" a="1"/>
  <c r="Q1747" i="20" s="1"/>
  <c r="O1747" i="20" a="1"/>
  <c r="O1747" i="20" s="1"/>
  <c r="S1747" i="20" s="1"/>
  <c r="O1718" i="20" a="1"/>
  <c r="O1718" i="20" s="1"/>
  <c r="S1718" i="20" s="1"/>
  <c r="N1718" i="20" a="1"/>
  <c r="N1718" i="20" s="1"/>
  <c r="R1718" i="20" s="1"/>
  <c r="V1718" i="20" s="1"/>
  <c r="M1718" i="20" a="1"/>
  <c r="M1718" i="20" s="1"/>
  <c r="O1686" i="20" a="1"/>
  <c r="O1686" i="20" s="1"/>
  <c r="Q1686" i="20" a="1"/>
  <c r="Q1686" i="20" s="1"/>
  <c r="M1686" i="20" a="1"/>
  <c r="M1686" i="20" s="1"/>
  <c r="O1567" i="20" a="1"/>
  <c r="O1567" i="20" s="1"/>
  <c r="N1567" i="20" a="1"/>
  <c r="N1567" i="20" s="1"/>
  <c r="M1567" i="20" a="1"/>
  <c r="M1567" i="20" s="1"/>
  <c r="Q1567" i="20" a="1"/>
  <c r="Q1567" i="20" s="1"/>
  <c r="O1551" i="20" a="1"/>
  <c r="O1551" i="20" s="1"/>
  <c r="Q1551" i="20" a="1"/>
  <c r="Q1551" i="20" s="1"/>
  <c r="N1551" i="20" a="1"/>
  <c r="N1551" i="20" s="1"/>
  <c r="R1551" i="20" s="1"/>
  <c r="V1551" i="20" s="1"/>
  <c r="M1551" i="20" a="1"/>
  <c r="M1551" i="20" s="1"/>
  <c r="O1538" i="20" a="1"/>
  <c r="O1538" i="20" s="1"/>
  <c r="P1538" i="20" s="1"/>
  <c r="T1538" i="20" s="1"/>
  <c r="Q1538" i="20" a="1"/>
  <c r="Q1538" i="20" s="1"/>
  <c r="N1538" i="20" a="1"/>
  <c r="N1538" i="20" s="1"/>
  <c r="O1448" i="20" a="1"/>
  <c r="O1448" i="20" s="1"/>
  <c r="P1448" i="20" s="1"/>
  <c r="T1448" i="20" s="1"/>
  <c r="Q1448" i="20" a="1"/>
  <c r="Q1448" i="20" s="1"/>
  <c r="O1433" i="20" a="1"/>
  <c r="O1433" i="20" s="1"/>
  <c r="M1433" i="20" a="1"/>
  <c r="M1433" i="20" s="1"/>
  <c r="O1417" i="20" a="1"/>
  <c r="O1417" i="20" s="1"/>
  <c r="P1417" i="20" s="1"/>
  <c r="T1417" i="20" s="1"/>
  <c r="Q1417" i="20" a="1"/>
  <c r="Q1417" i="20" s="1"/>
  <c r="Q1402" i="20" a="1"/>
  <c r="Q1402" i="20" s="1"/>
  <c r="O1402" i="20" a="1"/>
  <c r="O1402" i="20" s="1"/>
  <c r="N1402" i="20" a="1"/>
  <c r="N1402" i="20" s="1"/>
  <c r="O1388" i="20" a="1"/>
  <c r="O1388" i="20" s="1"/>
  <c r="P1388" i="20" s="1"/>
  <c r="T1388" i="20" s="1"/>
  <c r="Q1388" i="20" a="1"/>
  <c r="Q1388" i="20" s="1"/>
  <c r="N1345" i="20" a="1"/>
  <c r="N1345" i="20" s="1"/>
  <c r="M1345" i="20" a="1"/>
  <c r="M1345" i="20" s="1"/>
  <c r="O1298" i="20" a="1"/>
  <c r="O1298" i="20" s="1"/>
  <c r="M1298" i="20" a="1"/>
  <c r="M1298" i="20" s="1"/>
  <c r="R1696" i="20"/>
  <c r="V1696" i="20" s="1"/>
  <c r="Q1885" i="20" a="1"/>
  <c r="Q1885" i="20" s="1"/>
  <c r="O1885" i="20" a="1"/>
  <c r="O1885" i="20" s="1"/>
  <c r="P1885" i="20" s="1"/>
  <c r="T1885" i="20" s="1"/>
  <c r="O1823" i="20" a="1"/>
  <c r="O1823" i="20" s="1"/>
  <c r="P1823" i="20" s="1"/>
  <c r="T1823" i="20" s="1"/>
  <c r="Q1823" i="20" a="1"/>
  <c r="Q1823" i="20" s="1"/>
  <c r="O1807" i="20" a="1"/>
  <c r="O1807" i="20" s="1"/>
  <c r="M1807" i="20" a="1"/>
  <c r="M1807" i="20" s="1"/>
  <c r="Q1807" i="20" a="1"/>
  <c r="Q1807" i="20" s="1"/>
  <c r="O1778" i="20" a="1"/>
  <c r="O1778" i="20" s="1"/>
  <c r="P1778" i="20" s="1"/>
  <c r="T1778" i="20" s="1"/>
  <c r="Q1778" i="20" a="1"/>
  <c r="Q1778" i="20" s="1"/>
  <c r="U1778" i="20" s="1"/>
  <c r="O1701" i="20" a="1"/>
  <c r="O1701" i="20" s="1"/>
  <c r="N1701" i="20" a="1"/>
  <c r="N1701" i="20" s="1"/>
  <c r="M1701" i="20" a="1"/>
  <c r="M1701" i="20" s="1"/>
  <c r="O1685" i="20" a="1"/>
  <c r="O1685" i="20" s="1"/>
  <c r="Q1685" i="20" a="1"/>
  <c r="Q1685" i="20" s="1"/>
  <c r="N1685" i="20" a="1"/>
  <c r="N1685" i="20" s="1"/>
  <c r="M1685" i="20" a="1"/>
  <c r="M1685" i="20" s="1"/>
  <c r="O1669" i="20" a="1"/>
  <c r="O1669" i="20" s="1"/>
  <c r="P1669" i="20" s="1"/>
  <c r="T1669" i="20" s="1"/>
  <c r="Q1669" i="20" a="1"/>
  <c r="Q1669" i="20" s="1"/>
  <c r="N1669" i="20" a="1"/>
  <c r="N1669" i="20" s="1"/>
  <c r="O1654" i="20" a="1"/>
  <c r="O1654" i="20" s="1"/>
  <c r="Q1654" i="20" a="1"/>
  <c r="Q1654" i="20" s="1"/>
  <c r="N1654" i="20" a="1"/>
  <c r="N1654" i="20" s="1"/>
  <c r="M1654" i="20" a="1"/>
  <c r="M1654" i="20" s="1"/>
  <c r="N1550" i="20" a="1"/>
  <c r="N1550" i="20" s="1"/>
  <c r="M1550" i="20" a="1"/>
  <c r="M1550" i="20" s="1"/>
  <c r="O1447" i="20" a="1"/>
  <c r="O1447" i="20" s="1"/>
  <c r="Q1447" i="20" a="1"/>
  <c r="Q1447" i="20" s="1"/>
  <c r="M1447" i="20" a="1"/>
  <c r="M1447" i="20" s="1"/>
  <c r="N1432" i="20" a="1"/>
  <c r="N1432" i="20" s="1"/>
  <c r="Q1432" i="20" a="1"/>
  <c r="Q1432" i="20" s="1"/>
  <c r="O1416" i="20" a="1"/>
  <c r="O1416" i="20" s="1"/>
  <c r="M1416" i="20" a="1"/>
  <c r="M1416" i="20" s="1"/>
  <c r="Q1416" i="20" a="1"/>
  <c r="Q1416" i="20" s="1"/>
  <c r="R1416" i="20" s="1"/>
  <c r="V1416" i="20" s="1"/>
  <c r="O1401" i="20" a="1"/>
  <c r="O1401" i="20" s="1"/>
  <c r="Q1401" i="20" a="1"/>
  <c r="Q1401" i="20" s="1"/>
  <c r="N1401" i="20" a="1"/>
  <c r="N1401" i="20" s="1"/>
  <c r="M1401" i="20" a="1"/>
  <c r="M1401" i="20" s="1"/>
  <c r="O2038" i="20" a="1"/>
  <c r="O2038" i="20" s="1"/>
  <c r="M2038" i="20" a="1"/>
  <c r="M2038" i="20" s="1"/>
  <c r="O2008" i="20" a="1"/>
  <c r="O2008" i="20" s="1"/>
  <c r="M2008" i="20" a="1"/>
  <c r="M2008" i="20" s="1"/>
  <c r="Q2008" i="20" a="1"/>
  <c r="Q2008" i="20" s="1"/>
  <c r="R2008" i="20" s="1"/>
  <c r="V2008" i="20" s="1"/>
  <c r="O1992" i="20" a="1"/>
  <c r="O1992" i="20" s="1"/>
  <c r="N1992" i="20" a="1"/>
  <c r="N1992" i="20" s="1"/>
  <c r="M1992" i="20" a="1"/>
  <c r="M1992" i="20" s="1"/>
  <c r="Q1992" i="20" a="1"/>
  <c r="Q1992" i="20" s="1"/>
  <c r="O1977" i="20" a="1"/>
  <c r="O1977" i="20" s="1"/>
  <c r="Q1977" i="20" a="1"/>
  <c r="Q1977" i="20" s="1"/>
  <c r="M1977" i="20" a="1"/>
  <c r="M1977" i="20" s="1"/>
  <c r="O1930" i="20" a="1"/>
  <c r="O1930" i="20" s="1"/>
  <c r="P1930" i="20" s="1"/>
  <c r="T1930" i="20" s="1"/>
  <c r="Q1930" i="20" a="1"/>
  <c r="Q1930" i="20" s="1"/>
  <c r="O1915" i="20" a="1"/>
  <c r="O1915" i="20" s="1"/>
  <c r="Q1915" i="20" a="1"/>
  <c r="Q1915" i="20" s="1"/>
  <c r="M1915" i="20" a="1"/>
  <c r="M1915" i="20" s="1"/>
  <c r="N1884" i="20" a="1"/>
  <c r="N1884" i="20" s="1"/>
  <c r="M1884" i="20" a="1"/>
  <c r="M1884" i="20" s="1"/>
  <c r="O1853" i="20" a="1"/>
  <c r="O1853" i="20" s="1"/>
  <c r="P1853" i="20" s="1"/>
  <c r="T1853" i="20" s="1"/>
  <c r="Q1853" i="20" a="1"/>
  <c r="Q1853" i="20" s="1"/>
  <c r="U1853" i="20" s="1"/>
  <c r="O1837" i="20" a="1"/>
  <c r="O1837" i="20" s="1"/>
  <c r="Q1837" i="20" a="1"/>
  <c r="Q1837" i="20" s="1"/>
  <c r="M1837" i="20" a="1"/>
  <c r="M1837" i="20" s="1"/>
  <c r="N1822" i="20" a="1"/>
  <c r="N1822" i="20" s="1"/>
  <c r="M1822" i="20" a="1"/>
  <c r="M1822" i="20" s="1"/>
  <c r="O1730" i="20" a="1"/>
  <c r="O1730" i="20" s="1"/>
  <c r="M1730" i="20" a="1"/>
  <c r="M1730" i="20" s="1"/>
  <c r="O1684" i="20" a="1"/>
  <c r="O1684" i="20" s="1"/>
  <c r="Q1684" i="20" a="1"/>
  <c r="Q1684" i="20" s="1"/>
  <c r="N1684" i="20" a="1"/>
  <c r="N1684" i="20" s="1"/>
  <c r="M1684" i="20" a="1"/>
  <c r="M1684" i="20" s="1"/>
  <c r="O1668" i="20" a="1"/>
  <c r="O1668" i="20" s="1"/>
  <c r="P1668" i="20" s="1"/>
  <c r="T1668" i="20" s="1"/>
  <c r="N1668" i="20" a="1"/>
  <c r="N1668" i="20" s="1"/>
  <c r="U1668" i="20" s="1"/>
  <c r="N1640" i="20" a="1"/>
  <c r="N1640" i="20" s="1"/>
  <c r="M1640" i="20" a="1"/>
  <c r="M1640" i="20" s="1"/>
  <c r="Q1611" i="20" a="1"/>
  <c r="Q1611" i="20" s="1"/>
  <c r="O1611" i="20" a="1"/>
  <c r="O1611" i="20" s="1"/>
  <c r="P1611" i="20" s="1"/>
  <c r="T1611" i="20" s="1"/>
  <c r="O1595" i="20" a="1"/>
  <c r="O1595" i="20" s="1"/>
  <c r="M1595" i="20" a="1"/>
  <c r="M1595" i="20" s="1"/>
  <c r="Q1595" i="20" a="1"/>
  <c r="Q1595" i="20" s="1"/>
  <c r="R10" i="20"/>
  <c r="V10" i="20" s="1"/>
  <c r="N2177" i="20" a="1"/>
  <c r="N2177" i="20" s="1"/>
  <c r="Q2177" i="20" a="1"/>
  <c r="Q2177" i="20" s="1"/>
  <c r="U2177" i="20" s="1"/>
  <c r="M2177" i="20" a="1"/>
  <c r="M2177" i="20" s="1"/>
  <c r="O2162" i="20" a="1"/>
  <c r="O2162" i="20" s="1"/>
  <c r="M2162" i="20" a="1"/>
  <c r="M2162" i="20" s="1"/>
  <c r="O2147" i="20" a="1"/>
  <c r="O2147" i="20" s="1"/>
  <c r="Q2147" i="20" a="1"/>
  <c r="Q2147" i="20" s="1"/>
  <c r="N2147" i="20" a="1"/>
  <c r="N2147" i="20" s="1"/>
  <c r="M2147" i="20" a="1"/>
  <c r="M2147" i="20" s="1"/>
  <c r="O2131" i="20" a="1"/>
  <c r="O2131" i="20" s="1"/>
  <c r="N2131" i="20" a="1"/>
  <c r="N2131" i="20" s="1"/>
  <c r="M2131" i="20" a="1"/>
  <c r="M2131" i="20" s="1"/>
  <c r="O2068" i="20" a="1"/>
  <c r="O2068" i="20" s="1"/>
  <c r="N2068" i="20" a="1"/>
  <c r="N2068" i="20" s="1"/>
  <c r="M2068" i="20" a="1"/>
  <c r="M2068" i="20" s="1"/>
  <c r="O2037" i="20" a="1"/>
  <c r="O2037" i="20" s="1"/>
  <c r="N2037" i="20" a="1"/>
  <c r="N2037" i="20" s="1"/>
  <c r="M2037" i="20" a="1"/>
  <c r="M2037" i="20" s="1"/>
  <c r="O1961" i="20" a="1"/>
  <c r="O1961" i="20" s="1"/>
  <c r="N1961" i="20" a="1"/>
  <c r="N1961" i="20" s="1"/>
  <c r="M1961" i="20" a="1"/>
  <c r="M1961" i="20" s="1"/>
  <c r="N1929" i="20" a="1"/>
  <c r="N1929" i="20" s="1"/>
  <c r="M1929" i="20" a="1"/>
  <c r="M1929" i="20" s="1"/>
  <c r="O1914" i="20" a="1"/>
  <c r="O1914" i="20" s="1"/>
  <c r="Q1914" i="20" a="1"/>
  <c r="Q1914" i="20" s="1"/>
  <c r="N1914" i="20" a="1"/>
  <c r="N1914" i="20" s="1"/>
  <c r="M1914" i="20" a="1"/>
  <c r="M1914" i="20" s="1"/>
  <c r="M1898" i="20" a="1"/>
  <c r="M1898" i="20" s="1"/>
  <c r="N1898" i="20" a="1"/>
  <c r="N1898" i="20" s="1"/>
  <c r="O1883" i="20" a="1"/>
  <c r="O1883" i="20" s="1"/>
  <c r="Q1883" i="20" a="1"/>
  <c r="Q1883" i="20" s="1"/>
  <c r="U1883" i="20" s="1"/>
  <c r="M1883" i="20" a="1"/>
  <c r="M1883" i="20" s="1"/>
  <c r="N1867" i="20" a="1"/>
  <c r="N1867" i="20" s="1"/>
  <c r="M1867" i="20" a="1"/>
  <c r="M1867" i="20" s="1"/>
  <c r="U2098" i="20"/>
  <c r="Q2068" i="20" a="1"/>
  <c r="Q2068" i="20" s="1"/>
  <c r="Q1376" i="20" a="1"/>
  <c r="Q1376" i="20" s="1"/>
  <c r="Q1808" i="20" a="1"/>
  <c r="Q1808" i="20" s="1"/>
  <c r="O2176" i="20" a="1"/>
  <c r="O2176" i="20" s="1"/>
  <c r="M2176" i="20" a="1"/>
  <c r="M2176" i="20" s="1"/>
  <c r="O2161" i="20" a="1"/>
  <c r="O2161" i="20" s="1"/>
  <c r="P2161" i="20" s="1"/>
  <c r="T2161" i="20" s="1"/>
  <c r="N2161" i="20" a="1"/>
  <c r="N2161" i="20" s="1"/>
  <c r="Q2161" i="20" a="1"/>
  <c r="Q2161" i="20" s="1"/>
  <c r="Q2146" i="20" a="1"/>
  <c r="Q2146" i="20" s="1"/>
  <c r="N2146" i="20" a="1"/>
  <c r="N2146" i="20" s="1"/>
  <c r="O2114" i="20" a="1"/>
  <c r="O2114" i="20" s="1"/>
  <c r="M2114" i="20" a="1"/>
  <c r="M2114" i="20" s="1"/>
  <c r="N2067" i="20" a="1"/>
  <c r="N2067" i="20" s="1"/>
  <c r="M2067" i="20" a="1"/>
  <c r="M2067" i="20" s="1"/>
  <c r="Q2052" i="20" a="1"/>
  <c r="Q2052" i="20" s="1"/>
  <c r="N2052" i="20" a="1"/>
  <c r="N2052" i="20" s="1"/>
  <c r="M2052" i="20" a="1"/>
  <c r="M2052" i="20" s="1"/>
  <c r="O1975" i="20" a="1"/>
  <c r="O1975" i="20" s="1"/>
  <c r="Q1975" i="20" a="1"/>
  <c r="Q1975" i="20" s="1"/>
  <c r="Q1960" i="20" a="1"/>
  <c r="Q1960" i="20" s="1"/>
  <c r="M1960" i="20" a="1"/>
  <c r="M1960" i="20" s="1"/>
  <c r="O1928" i="20" a="1"/>
  <c r="O1928" i="20" s="1"/>
  <c r="Q1928" i="20" a="1"/>
  <c r="Q1928" i="20" s="1"/>
  <c r="M1928" i="20" a="1"/>
  <c r="M1928" i="20" s="1"/>
  <c r="N1928" i="20" a="1"/>
  <c r="N1928" i="20" s="1"/>
  <c r="U38" i="20"/>
  <c r="R205" i="20"/>
  <c r="V205" i="20" s="1"/>
  <c r="R1128" i="20"/>
  <c r="V1128" i="20" s="1"/>
  <c r="O2316" i="20" a="1"/>
  <c r="O2316" i="20" s="1"/>
  <c r="P2316" i="20" s="1"/>
  <c r="T2316" i="20" s="1"/>
  <c r="Q2316" i="20" a="1"/>
  <c r="Q2316" i="20" s="1"/>
  <c r="N2316" i="20" a="1"/>
  <c r="N2316" i="20" s="1"/>
  <c r="Q2212" i="20" a="1"/>
  <c r="Q2212" i="20" s="1"/>
  <c r="U2212" i="20" s="1"/>
  <c r="M2212" i="20" a="1"/>
  <c r="M2212" i="20" s="1"/>
  <c r="O2183" i="20" a="1"/>
  <c r="O2183" i="20" s="1"/>
  <c r="M2183" i="20" a="1"/>
  <c r="M2183" i="20" s="1"/>
  <c r="Q2183" i="20" a="1"/>
  <c r="Q2183" i="20" s="1"/>
  <c r="O2171" i="20" a="1"/>
  <c r="O2171" i="20" s="1"/>
  <c r="Q2171" i="20" a="1"/>
  <c r="Q2171" i="20" s="1"/>
  <c r="R2171" i="20" s="1"/>
  <c r="V2171" i="20" s="1"/>
  <c r="O2062" i="20" a="1"/>
  <c r="O2062" i="20" s="1"/>
  <c r="P2062" i="20" s="1"/>
  <c r="T2062" i="20" s="1"/>
  <c r="Q2062" i="20" a="1"/>
  <c r="Q2062" i="20" s="1"/>
  <c r="O1190" i="20" a="1"/>
  <c r="O1190" i="20" s="1"/>
  <c r="P1190" i="20" s="1"/>
  <c r="T1190" i="20" s="1"/>
  <c r="Q1190" i="20" a="1"/>
  <c r="Q1190" i="20" s="1"/>
  <c r="U1190" i="20" s="1"/>
  <c r="O1175" i="20" a="1"/>
  <c r="O1175" i="20" s="1"/>
  <c r="P1175" i="20" s="1"/>
  <c r="T1175" i="20" s="1"/>
  <c r="Q1175" i="20" a="1"/>
  <c r="Q1175" i="20" s="1"/>
  <c r="O1145" i="20" a="1"/>
  <c r="O1145" i="20" s="1"/>
  <c r="P1145" i="20" s="1"/>
  <c r="T1145" i="20" s="1"/>
  <c r="Q1145" i="20" a="1"/>
  <c r="Q1145" i="20" s="1"/>
  <c r="O1131" i="20" a="1"/>
  <c r="O1131" i="20" s="1"/>
  <c r="Q1131" i="20" a="1"/>
  <c r="Q1131" i="20" s="1"/>
  <c r="N508" i="20" a="1"/>
  <c r="N508" i="20" s="1"/>
  <c r="M508" i="20" a="1"/>
  <c r="M508" i="20" s="1"/>
  <c r="O418" i="20" a="1"/>
  <c r="O418" i="20" s="1"/>
  <c r="Q418" i="20" a="1"/>
  <c r="Q418" i="20" s="1"/>
  <c r="O372" i="20" a="1"/>
  <c r="O372" i="20" s="1"/>
  <c r="Q372" i="20" a="1"/>
  <c r="Q372" i="20" s="1"/>
  <c r="R372" i="20" s="1"/>
  <c r="V372" i="20" s="1"/>
  <c r="O356" i="20" a="1"/>
  <c r="O356" i="20" s="1"/>
  <c r="P356" i="20" s="1"/>
  <c r="T356" i="20" s="1"/>
  <c r="Q356" i="20" a="1"/>
  <c r="Q356" i="20" s="1"/>
  <c r="R356" i="20" s="1"/>
  <c r="V356" i="20" s="1"/>
  <c r="O178" i="20" a="1"/>
  <c r="O178" i="20" s="1"/>
  <c r="P178" i="20" s="1"/>
  <c r="T178" i="20" s="1"/>
  <c r="Q178" i="20" a="1"/>
  <c r="Q178" i="20" s="1"/>
  <c r="R178" i="20" s="1"/>
  <c r="V178" i="20" s="1"/>
  <c r="O149" i="20" a="1"/>
  <c r="O149" i="20" s="1"/>
  <c r="S149" i="20" s="1"/>
  <c r="Q149" i="20" a="1"/>
  <c r="Q149" i="20" s="1"/>
  <c r="O133" i="20" a="1"/>
  <c r="O133" i="20" s="1"/>
  <c r="Q133" i="20" a="1"/>
  <c r="Q133" i="20" s="1"/>
  <c r="R133" i="20" s="1"/>
  <c r="V133" i="20" s="1"/>
  <c r="O119" i="20" a="1"/>
  <c r="O119" i="20" s="1"/>
  <c r="P119" i="20" s="1"/>
  <c r="T119" i="20" s="1"/>
  <c r="Q119" i="20" a="1"/>
  <c r="Q119" i="20" s="1"/>
  <c r="Q89" i="20" a="1"/>
  <c r="Q89" i="20" s="1"/>
  <c r="O89" i="20" a="1"/>
  <c r="O89" i="20" s="1"/>
  <c r="P89" i="20" s="1"/>
  <c r="T89" i="20" s="1"/>
  <c r="O73" i="20" a="1"/>
  <c r="O73" i="20" s="1"/>
  <c r="Q73" i="20" a="1"/>
  <c r="Q73" i="20" s="1"/>
  <c r="O58" i="20" a="1"/>
  <c r="O58" i="20" s="1"/>
  <c r="Q58" i="20" a="1"/>
  <c r="Q58" i="20" s="1"/>
  <c r="S1059" i="20"/>
  <c r="U1382" i="20"/>
  <c r="N2165" i="20" a="1"/>
  <c r="N2165" i="20" s="1"/>
  <c r="Q1875" i="20" a="1"/>
  <c r="Q1875" i="20" s="1"/>
  <c r="U524" i="20"/>
  <c r="Q1157" i="20" a="1"/>
  <c r="Q1157" i="20" s="1"/>
  <c r="R1157" i="20" s="1"/>
  <c r="V1157" i="20" s="1"/>
  <c r="O2315" i="20" a="1"/>
  <c r="O2315" i="20" s="1"/>
  <c r="P2315" i="20" s="1"/>
  <c r="T2315" i="20" s="1"/>
  <c r="Q2315" i="20" a="1"/>
  <c r="Q2315" i="20" s="1"/>
  <c r="R2315" i="20" s="1"/>
  <c r="V2315" i="20" s="1"/>
  <c r="Q1262" i="20" a="1"/>
  <c r="Q1262" i="20" s="1"/>
  <c r="O1262" i="20" a="1"/>
  <c r="O1262" i="20" s="1"/>
  <c r="O1249" i="20" a="1"/>
  <c r="O1249" i="20" s="1"/>
  <c r="Q1249" i="20" a="1"/>
  <c r="Q1249" i="20" s="1"/>
  <c r="O1236" i="20" a="1"/>
  <c r="O1236" i="20" s="1"/>
  <c r="P1236" i="20" s="1"/>
  <c r="T1236" i="20" s="1"/>
  <c r="Q1236" i="20" a="1"/>
  <c r="Q1236" i="20" s="1"/>
  <c r="U1236" i="20" s="1"/>
  <c r="O719" i="20" a="1"/>
  <c r="O719" i="20" s="1"/>
  <c r="P719" i="20" s="1"/>
  <c r="T719" i="20" s="1"/>
  <c r="Q719" i="20" a="1"/>
  <c r="Q719" i="20" s="1"/>
  <c r="O581" i="20" a="1"/>
  <c r="O581" i="20" s="1"/>
  <c r="P581" i="20" s="1"/>
  <c r="T581" i="20" s="1"/>
  <c r="Q581" i="20" a="1"/>
  <c r="Q581" i="20" s="1"/>
  <c r="O329" i="20" a="1"/>
  <c r="O329" i="20" s="1"/>
  <c r="P329" i="20" s="1"/>
  <c r="T329" i="20" s="1"/>
  <c r="Q329" i="20" a="1"/>
  <c r="Q329" i="20" s="1"/>
  <c r="O163" i="20" a="1"/>
  <c r="O163" i="20" s="1"/>
  <c r="P163" i="20" s="1"/>
  <c r="T163" i="20" s="1"/>
  <c r="Q1949" i="20" a="1"/>
  <c r="Q1949" i="20" s="1"/>
  <c r="O1771" i="20" a="1"/>
  <c r="O1771" i="20" s="1"/>
  <c r="P1771" i="20" s="1"/>
  <c r="T1771" i="20" s="1"/>
  <c r="Q1771" i="20" a="1"/>
  <c r="Q1771" i="20" s="1"/>
  <c r="O1455" i="20" a="1"/>
  <c r="O1455" i="20" s="1"/>
  <c r="P1455" i="20" s="1"/>
  <c r="T1455" i="20" s="1"/>
  <c r="Q1455" i="20" a="1"/>
  <c r="Q1455" i="20" s="1"/>
  <c r="O1425" i="20" a="1"/>
  <c r="O1425" i="20" s="1"/>
  <c r="S1425" i="20" s="1"/>
  <c r="Q1425" i="20" a="1"/>
  <c r="Q1425" i="20" s="1"/>
  <c r="Q1410" i="20" a="1"/>
  <c r="Q1410" i="20" s="1"/>
  <c r="R1410" i="20" s="1"/>
  <c r="V1410" i="20" s="1"/>
  <c r="O1410" i="20" a="1"/>
  <c r="O1410" i="20" s="1"/>
  <c r="P1410" i="20" s="1"/>
  <c r="T1410" i="20" s="1"/>
  <c r="O1039" i="20" a="1"/>
  <c r="O1039" i="20" s="1"/>
  <c r="P1039" i="20" s="1"/>
  <c r="T1039" i="20" s="1"/>
  <c r="Q1039" i="20" a="1"/>
  <c r="Q1039" i="20" s="1"/>
  <c r="O1023" i="20" a="1"/>
  <c r="O1023" i="20" s="1"/>
  <c r="Q1023" i="20" a="1"/>
  <c r="Q1023" i="20" s="1"/>
  <c r="O844" i="20" a="1"/>
  <c r="O844" i="20" s="1"/>
  <c r="P844" i="20" s="1"/>
  <c r="T844" i="20" s="1"/>
  <c r="Q844" i="20" a="1"/>
  <c r="Q844" i="20" s="1"/>
  <c r="O828" i="20" a="1"/>
  <c r="O828" i="20" s="1"/>
  <c r="M828" i="20" a="1"/>
  <c r="M828" i="20" s="1"/>
  <c r="O764" i="20" a="1"/>
  <c r="O764" i="20" s="1"/>
  <c r="P764" i="20" s="1"/>
  <c r="T764" i="20" s="1"/>
  <c r="Q764" i="20" a="1"/>
  <c r="Q764" i="20" s="1"/>
  <c r="O749" i="20" a="1"/>
  <c r="O749" i="20" s="1"/>
  <c r="P749" i="20" s="1"/>
  <c r="T749" i="20" s="1"/>
  <c r="Q749" i="20" a="1"/>
  <c r="Q749" i="20" s="1"/>
  <c r="U749" i="20" s="1"/>
  <c r="O734" i="20" a="1"/>
  <c r="O734" i="20" s="1"/>
  <c r="P734" i="20" s="1"/>
  <c r="T734" i="20" s="1"/>
  <c r="Q734" i="20" a="1"/>
  <c r="Q734" i="20" s="1"/>
  <c r="O718" i="20" a="1"/>
  <c r="O718" i="20" s="1"/>
  <c r="P718" i="20" s="1"/>
  <c r="T718" i="20" s="1"/>
  <c r="Q718" i="20" a="1"/>
  <c r="Q718" i="20" s="1"/>
  <c r="O447" i="20" a="1"/>
  <c r="O447" i="20" s="1"/>
  <c r="Q447" i="20" a="1"/>
  <c r="Q447" i="20" s="1"/>
  <c r="O432" i="20" a="1"/>
  <c r="O432" i="20" s="1"/>
  <c r="Q432" i="20" a="1"/>
  <c r="Q432" i="20" s="1"/>
  <c r="O416" i="20" a="1"/>
  <c r="O416" i="20" s="1"/>
  <c r="P416" i="20" s="1"/>
  <c r="T416" i="20" s="1"/>
  <c r="Q416" i="20" a="1"/>
  <c r="Q416" i="20" s="1"/>
  <c r="O251" i="20" a="1"/>
  <c r="O251" i="20" s="1"/>
  <c r="P251" i="20" s="1"/>
  <c r="T251" i="20" s="1"/>
  <c r="Q251" i="20" a="1"/>
  <c r="Q251" i="20" s="1"/>
  <c r="O222" i="20" a="1"/>
  <c r="O222" i="20" s="1"/>
  <c r="P222" i="20" s="1"/>
  <c r="T222" i="20" s="1"/>
  <c r="Q222" i="20" a="1"/>
  <c r="Q222" i="20" s="1"/>
  <c r="P1105" i="20"/>
  <c r="T1105" i="20" s="1"/>
  <c r="Q1968" i="20" a="1"/>
  <c r="Q1968" i="20" s="1"/>
  <c r="U1968" i="20" s="1"/>
  <c r="O1968" i="20" a="1"/>
  <c r="O1968" i="20" s="1"/>
  <c r="O1846" i="20" a="1"/>
  <c r="O1846" i="20" s="1"/>
  <c r="P1846" i="20" s="1"/>
  <c r="T1846" i="20" s="1"/>
  <c r="Q1846" i="20" a="1"/>
  <c r="Q1846" i="20" s="1"/>
  <c r="O1799" i="20" a="1"/>
  <c r="O1799" i="20" s="1"/>
  <c r="Q1799" i="20" a="1"/>
  <c r="Q1799" i="20" s="1"/>
  <c r="Q1785" i="20" a="1"/>
  <c r="Q1785" i="20" s="1"/>
  <c r="U1785" i="20" s="1"/>
  <c r="O1785" i="20" a="1"/>
  <c r="O1785" i="20" s="1"/>
  <c r="P1785" i="20" s="1"/>
  <c r="T1785" i="20" s="1"/>
  <c r="N1785" i="20" a="1"/>
  <c r="N1785" i="20" s="1"/>
  <c r="O1770" i="20" a="1"/>
  <c r="O1770" i="20" s="1"/>
  <c r="P1770" i="20" s="1"/>
  <c r="T1770" i="20" s="1"/>
  <c r="Q1770" i="20" a="1"/>
  <c r="Q1770" i="20" s="1"/>
  <c r="U1770" i="20" s="1"/>
  <c r="O1661" i="20" a="1"/>
  <c r="O1661" i="20" s="1"/>
  <c r="P1661" i="20" s="1"/>
  <c r="T1661" i="20" s="1"/>
  <c r="Q1661" i="20" a="1"/>
  <c r="Q1661" i="20" s="1"/>
  <c r="Q1634" i="20" a="1"/>
  <c r="Q1634" i="20" s="1"/>
  <c r="O1634" i="20" a="1"/>
  <c r="O1634" i="20" s="1"/>
  <c r="P1634" i="20" s="1"/>
  <c r="T1634" i="20" s="1"/>
  <c r="N1634" i="20" a="1"/>
  <c r="N1634" i="20" s="1"/>
  <c r="O1604" i="20" a="1"/>
  <c r="O1604" i="20" s="1"/>
  <c r="Q1604" i="20" a="1"/>
  <c r="Q1604" i="20" s="1"/>
  <c r="N1604" i="20" a="1"/>
  <c r="N1604" i="20" s="1"/>
  <c r="M1604" i="20" a="1"/>
  <c r="M1604" i="20" s="1"/>
  <c r="O1187" i="20" a="1"/>
  <c r="O1187" i="20" s="1"/>
  <c r="Q1187" i="20" a="1"/>
  <c r="Q1187" i="20" s="1"/>
  <c r="O1172" i="20" a="1"/>
  <c r="O1172" i="20" s="1"/>
  <c r="P1172" i="20" s="1"/>
  <c r="T1172" i="20" s="1"/>
  <c r="Q1172" i="20" a="1"/>
  <c r="Q1172" i="20" s="1"/>
  <c r="U1172" i="20" s="1"/>
  <c r="O1113" i="20" a="1"/>
  <c r="O1113" i="20" s="1"/>
  <c r="P1113" i="20" s="1"/>
  <c r="T1113" i="20" s="1"/>
  <c r="Q1113" i="20" a="1"/>
  <c r="Q1113" i="20" s="1"/>
  <c r="U1113" i="20" s="1"/>
  <c r="O1038" i="20" a="1"/>
  <c r="O1038" i="20" s="1"/>
  <c r="P1038" i="20" s="1"/>
  <c r="T1038" i="20" s="1"/>
  <c r="Q1038" i="20" a="1"/>
  <c r="Q1038" i="20" s="1"/>
  <c r="N945" i="20" a="1"/>
  <c r="N945" i="20" s="1"/>
  <c r="O945" i="20" a="1"/>
  <c r="O945" i="20" s="1"/>
  <c r="P945" i="20" s="1"/>
  <c r="T945" i="20" s="1"/>
  <c r="O915" i="20" a="1"/>
  <c r="O915" i="20" s="1"/>
  <c r="P915" i="20" s="1"/>
  <c r="T915" i="20" s="1"/>
  <c r="Q915" i="20" a="1"/>
  <c r="Q915" i="20" s="1"/>
  <c r="U915" i="20" s="1"/>
  <c r="O887" i="20" a="1"/>
  <c r="O887" i="20" s="1"/>
  <c r="P887" i="20" s="1"/>
  <c r="T887" i="20" s="1"/>
  <c r="Q887" i="20" a="1"/>
  <c r="Q887" i="20" s="1"/>
  <c r="U887" i="20" s="1"/>
  <c r="O872" i="20" a="1"/>
  <c r="O872" i="20" s="1"/>
  <c r="P872" i="20" s="1"/>
  <c r="T872" i="20" s="1"/>
  <c r="Q872" i="20" a="1"/>
  <c r="Q872" i="20" s="1"/>
  <c r="O843" i="20" a="1"/>
  <c r="O843" i="20" s="1"/>
  <c r="Q843" i="20" a="1"/>
  <c r="Q843" i="20" s="1"/>
  <c r="O811" i="20" a="1"/>
  <c r="O811" i="20" s="1"/>
  <c r="P811" i="20" s="1"/>
  <c r="T811" i="20" s="1"/>
  <c r="Q811" i="20" a="1"/>
  <c r="Q811" i="20" s="1"/>
  <c r="O733" i="20" a="1"/>
  <c r="O733" i="20" s="1"/>
  <c r="P733" i="20" s="1"/>
  <c r="T733" i="20" s="1"/>
  <c r="Q733" i="20" a="1"/>
  <c r="Q733" i="20" s="1"/>
  <c r="O623" i="20" a="1"/>
  <c r="O623" i="20" s="1"/>
  <c r="P623" i="20" s="1"/>
  <c r="T623" i="20" s="1"/>
  <c r="O490" i="20" a="1"/>
  <c r="O490" i="20" s="1"/>
  <c r="P490" i="20" s="1"/>
  <c r="T490" i="20" s="1"/>
  <c r="Q490" i="20" a="1"/>
  <c r="Q490" i="20" s="1"/>
  <c r="O476" i="20" a="1"/>
  <c r="O476" i="20" s="1"/>
  <c r="Q476" i="20" a="1"/>
  <c r="Q476" i="20" s="1"/>
  <c r="O446" i="20" a="1"/>
  <c r="O446" i="20" s="1"/>
  <c r="Q446" i="20" a="1"/>
  <c r="Q446" i="20" s="1"/>
  <c r="U446" i="20" s="1"/>
  <c r="O415" i="20" a="1"/>
  <c r="O415" i="20" s="1"/>
  <c r="Q415" i="20" a="1"/>
  <c r="Q415" i="20" s="1"/>
  <c r="U415" i="20" s="1"/>
  <c r="O399" i="20" a="1"/>
  <c r="O399" i="20" s="1"/>
  <c r="P399" i="20" s="1"/>
  <c r="T399" i="20" s="1"/>
  <c r="Q399" i="20" a="1"/>
  <c r="Q399" i="20" s="1"/>
  <c r="O384" i="20" a="1"/>
  <c r="O384" i="20" s="1"/>
  <c r="Q384" i="20" a="1"/>
  <c r="Q384" i="20" s="1"/>
  <c r="O266" i="20" a="1"/>
  <c r="O266" i="20" s="1"/>
  <c r="P266" i="20" s="1"/>
  <c r="T266" i="20" s="1"/>
  <c r="Q266" i="20" a="1"/>
  <c r="Q266" i="20" s="1"/>
  <c r="U266" i="20" s="1"/>
  <c r="P1137" i="20"/>
  <c r="T1137" i="20" s="1"/>
  <c r="O1983" i="20" a="1"/>
  <c r="O1983" i="20" s="1"/>
  <c r="P1983" i="20" s="1"/>
  <c r="T1983" i="20" s="1"/>
  <c r="Q1983" i="20" a="1"/>
  <c r="Q1983" i="20" s="1"/>
  <c r="Q1890" i="20" a="1"/>
  <c r="Q1890" i="20" s="1"/>
  <c r="O1890" i="20" a="1"/>
  <c r="O1890" i="20" s="1"/>
  <c r="M1890" i="20" a="1"/>
  <c r="M1890" i="20" s="1"/>
  <c r="Q1784" i="20" a="1"/>
  <c r="Q1784" i="20" s="1"/>
  <c r="N1784" i="20" a="1"/>
  <c r="N1784" i="20" s="1"/>
  <c r="O1784" i="20" a="1"/>
  <c r="O1784" i="20" s="1"/>
  <c r="P1784" i="20" s="1"/>
  <c r="T1784" i="20" s="1"/>
  <c r="O1753" i="20" a="1"/>
  <c r="O1753" i="20" s="1"/>
  <c r="P1753" i="20" s="1"/>
  <c r="T1753" i="20" s="1"/>
  <c r="Q1753" i="20" a="1"/>
  <c r="Q1753" i="20" s="1"/>
  <c r="O1738" i="20" a="1"/>
  <c r="O1738" i="20" s="1"/>
  <c r="P1738" i="20" s="1"/>
  <c r="T1738" i="20" s="1"/>
  <c r="Q1738" i="20" a="1"/>
  <c r="Q1738" i="20" s="1"/>
  <c r="U1738" i="20" s="1"/>
  <c r="O1217" i="20" a="1"/>
  <c r="O1217" i="20" s="1"/>
  <c r="P1217" i="20" s="1"/>
  <c r="T1217" i="20" s="1"/>
  <c r="Q1217" i="20" a="1"/>
  <c r="Q1217" i="20" s="1"/>
  <c r="R1217" i="20" s="1"/>
  <c r="V1217" i="20" s="1"/>
  <c r="O1171" i="20" a="1"/>
  <c r="O1171" i="20" s="1"/>
  <c r="Q1171" i="20" a="1"/>
  <c r="Q1171" i="20" s="1"/>
  <c r="U1171" i="20" s="1"/>
  <c r="O1127" i="20" a="1"/>
  <c r="O1127" i="20" s="1"/>
  <c r="S1127" i="20" s="1"/>
  <c r="Q1127" i="20" a="1"/>
  <c r="Q1127" i="20" s="1"/>
  <c r="O1112" i="20" a="1"/>
  <c r="O1112" i="20" s="1"/>
  <c r="P1112" i="20" s="1"/>
  <c r="T1112" i="20" s="1"/>
  <c r="Q1112" i="20" a="1"/>
  <c r="Q1112" i="20" s="1"/>
  <c r="O1098" i="20" a="1"/>
  <c r="O1098" i="20" s="1"/>
  <c r="Q1098" i="20" a="1"/>
  <c r="Q1098" i="20" s="1"/>
  <c r="O1083" i="20" a="1"/>
  <c r="O1083" i="20" s="1"/>
  <c r="S1083" i="20" s="1"/>
  <c r="Q1083" i="20" a="1"/>
  <c r="Q1083" i="20" s="1"/>
  <c r="O1067" i="20" a="1"/>
  <c r="O1067" i="20" s="1"/>
  <c r="N1067" i="20" a="1"/>
  <c r="N1067" i="20" s="1"/>
  <c r="O1052" i="20" a="1"/>
  <c r="O1052" i="20" s="1"/>
  <c r="N1052" i="20" a="1"/>
  <c r="N1052" i="20" s="1"/>
  <c r="M1052" i="20" a="1"/>
  <c r="M1052" i="20" s="1"/>
  <c r="O1037" i="20" a="1"/>
  <c r="O1037" i="20" s="1"/>
  <c r="P1037" i="20" s="1"/>
  <c r="T1037" i="20" s="1"/>
  <c r="Q1037" i="20" a="1"/>
  <c r="Q1037" i="20" s="1"/>
  <c r="O990" i="20" a="1"/>
  <c r="O990" i="20" s="1"/>
  <c r="Q990" i="20" a="1"/>
  <c r="Q990" i="20" s="1"/>
  <c r="O778" i="20" a="1"/>
  <c r="O778" i="20" s="1"/>
  <c r="S778" i="20" s="1"/>
  <c r="Q778" i="20" a="1"/>
  <c r="Q778" i="20" s="1"/>
  <c r="U778" i="20" s="1"/>
  <c r="O701" i="20" a="1"/>
  <c r="O701" i="20" s="1"/>
  <c r="Q701" i="20" a="1"/>
  <c r="Q701" i="20" s="1"/>
  <c r="O670" i="20" a="1"/>
  <c r="O670" i="20" s="1"/>
  <c r="Q670" i="20" a="1"/>
  <c r="Q670" i="20" s="1"/>
  <c r="O550" i="20" a="1"/>
  <c r="O550" i="20" s="1"/>
  <c r="P550" i="20" s="1"/>
  <c r="T550" i="20" s="1"/>
  <c r="Q550" i="20" a="1"/>
  <c r="Q550" i="20" s="1"/>
  <c r="O534" i="20" a="1"/>
  <c r="O534" i="20" s="1"/>
  <c r="P534" i="20" s="1"/>
  <c r="T534" i="20" s="1"/>
  <c r="Q534" i="20" a="1"/>
  <c r="Q534" i="20" s="1"/>
  <c r="R534" i="20" s="1"/>
  <c r="V534" i="20" s="1"/>
  <c r="O520" i="20" a="1"/>
  <c r="O520" i="20" s="1"/>
  <c r="P520" i="20" s="1"/>
  <c r="T520" i="20" s="1"/>
  <c r="Q520" i="20" a="1"/>
  <c r="Q520" i="20" s="1"/>
  <c r="U520" i="20" s="1"/>
  <c r="O461" i="20" a="1"/>
  <c r="O461" i="20" s="1"/>
  <c r="P461" i="20" s="1"/>
  <c r="T461" i="20" s="1"/>
  <c r="Q461" i="20" a="1"/>
  <c r="Q461" i="20" s="1"/>
  <c r="O414" i="20" a="1"/>
  <c r="O414" i="20" s="1"/>
  <c r="Q414" i="20" a="1"/>
  <c r="Q414" i="20" s="1"/>
  <c r="O398" i="20" a="1"/>
  <c r="O398" i="20" s="1"/>
  <c r="Q398" i="20" a="1"/>
  <c r="Q398" i="20" s="1"/>
  <c r="O383" i="20" a="1"/>
  <c r="O383" i="20" s="1"/>
  <c r="Q383" i="20" a="1"/>
  <c r="Q383" i="20" s="1"/>
  <c r="S1510" i="20"/>
  <c r="S2263" i="20"/>
  <c r="N1890" i="20" a="1"/>
  <c r="N1890" i="20" s="1"/>
  <c r="U1751" i="20"/>
  <c r="O1769" i="20" a="1"/>
  <c r="O1769" i="20" s="1"/>
  <c r="O2027" i="20" a="1"/>
  <c r="O2027" i="20" s="1"/>
  <c r="Q2027" i="20" a="1"/>
  <c r="Q2027" i="20" s="1"/>
  <c r="Q1572" i="20" a="1"/>
  <c r="Q1572" i="20" s="1"/>
  <c r="R1572" i="20" s="1"/>
  <c r="V1572" i="20" s="1"/>
  <c r="O1572" i="20" a="1"/>
  <c r="O1572" i="20" s="1"/>
  <c r="P1572" i="20" s="1"/>
  <c r="T1572" i="20" s="1"/>
  <c r="O1438" i="20" a="1"/>
  <c r="O1438" i="20" s="1"/>
  <c r="Q1438" i="20" a="1"/>
  <c r="Q1438" i="20" s="1"/>
  <c r="O1258" i="20" a="1"/>
  <c r="O1258" i="20" s="1"/>
  <c r="P1258" i="20" s="1"/>
  <c r="T1258" i="20" s="1"/>
  <c r="Q1258" i="20" a="1"/>
  <c r="Q1258" i="20" s="1"/>
  <c r="R1258" i="20" s="1"/>
  <c r="V1258" i="20" s="1"/>
  <c r="O1246" i="20" a="1"/>
  <c r="O1246" i="20" s="1"/>
  <c r="P1246" i="20" s="1"/>
  <c r="T1246" i="20" s="1"/>
  <c r="Q1246" i="20" a="1"/>
  <c r="Q1246" i="20" s="1"/>
  <c r="O1170" i="20" a="1"/>
  <c r="O1170" i="20" s="1"/>
  <c r="Q1170" i="20" a="1"/>
  <c r="Q1170" i="20" s="1"/>
  <c r="U1170" i="20" s="1"/>
  <c r="O1126" i="20" a="1"/>
  <c r="O1126" i="20" s="1"/>
  <c r="P1126" i="20" s="1"/>
  <c r="T1126" i="20" s="1"/>
  <c r="Q1126" i="20" a="1"/>
  <c r="Q1126" i="20" s="1"/>
  <c r="O1097" i="20" a="1"/>
  <c r="O1097" i="20" s="1"/>
  <c r="P1097" i="20" s="1"/>
  <c r="T1097" i="20" s="1"/>
  <c r="Q1097" i="20" a="1"/>
  <c r="Q1097" i="20" s="1"/>
  <c r="O1020" i="20" a="1"/>
  <c r="O1020" i="20" s="1"/>
  <c r="Q1020" i="20" a="1"/>
  <c r="Q1020" i="20" s="1"/>
  <c r="U1020" i="20" s="1"/>
  <c r="O715" i="20" a="1"/>
  <c r="O715" i="20" s="1"/>
  <c r="P715" i="20" s="1"/>
  <c r="T715" i="20" s="1"/>
  <c r="Q715" i="20" a="1"/>
  <c r="Q715" i="20" s="1"/>
  <c r="O700" i="20" a="1"/>
  <c r="O700" i="20" s="1"/>
  <c r="M700" i="20" a="1"/>
  <c r="M700" i="20" s="1"/>
  <c r="Q700" i="20" a="1"/>
  <c r="Q700" i="20" s="1"/>
  <c r="U700" i="20" s="1"/>
  <c r="O685" i="20" a="1"/>
  <c r="O685" i="20" s="1"/>
  <c r="Q685" i="20" a="1"/>
  <c r="Q685" i="20" s="1"/>
  <c r="O669" i="20" a="1"/>
  <c r="O669" i="20" s="1"/>
  <c r="P669" i="20" s="1"/>
  <c r="T669" i="20" s="1"/>
  <c r="Q669" i="20" a="1"/>
  <c r="Q669" i="20" s="1"/>
  <c r="R1692" i="20"/>
  <c r="V1692" i="20" s="1"/>
  <c r="U1009" i="20"/>
  <c r="O2295" i="20" a="1"/>
  <c r="O2295" i="20" s="1"/>
  <c r="Q2295" i="20" a="1"/>
  <c r="Q2295" i="20" s="1"/>
  <c r="O2280" i="20" a="1"/>
  <c r="O2280" i="20" s="1"/>
  <c r="P2280" i="20" s="1"/>
  <c r="T2280" i="20" s="1"/>
  <c r="Q2280" i="20" a="1"/>
  <c r="Q2280" i="20" s="1"/>
  <c r="O2206" i="20" a="1"/>
  <c r="O2206" i="20" s="1"/>
  <c r="P2206" i="20" s="1"/>
  <c r="T2206" i="20" s="1"/>
  <c r="Q2206" i="20" a="1"/>
  <c r="Q2206" i="20" s="1"/>
  <c r="O2192" i="20" a="1"/>
  <c r="O2192" i="20" s="1"/>
  <c r="S2192" i="20" s="1"/>
  <c r="O2179" i="20" a="1"/>
  <c r="O2179" i="20" s="1"/>
  <c r="O2135" i="20" a="1"/>
  <c r="O2135" i="20" s="1"/>
  <c r="N2135" i="20" a="1"/>
  <c r="N2135" i="20" s="1"/>
  <c r="U2135" i="20" s="1"/>
  <c r="O2103" i="20" a="1"/>
  <c r="O2103" i="20" s="1"/>
  <c r="P2103" i="20" s="1"/>
  <c r="T2103" i="20" s="1"/>
  <c r="Q2103" i="20" a="1"/>
  <c r="Q2103" i="20" s="1"/>
  <c r="O2087" i="20" a="1"/>
  <c r="O2087" i="20" s="1"/>
  <c r="M2087" i="20" a="1"/>
  <c r="M2087" i="20" s="1"/>
  <c r="O1919" i="20" a="1"/>
  <c r="O1919" i="20" s="1"/>
  <c r="P1919" i="20" s="1"/>
  <c r="T1919" i="20" s="1"/>
  <c r="Q1919" i="20" a="1"/>
  <c r="Q1919" i="20" s="1"/>
  <c r="O1903" i="20" a="1"/>
  <c r="O1903" i="20" s="1"/>
  <c r="Q1903" i="20" a="1"/>
  <c r="Q1903" i="20" s="1"/>
  <c r="O1873" i="20" a="1"/>
  <c r="O1873" i="20" s="1"/>
  <c r="P1873" i="20" s="1"/>
  <c r="T1873" i="20" s="1"/>
  <c r="Q1873" i="20" a="1"/>
  <c r="Q1873" i="20" s="1"/>
  <c r="R1873" i="20" s="1"/>
  <c r="V1873" i="20" s="1"/>
  <c r="O1690" i="20" a="1"/>
  <c r="O1690" i="20" s="1"/>
  <c r="Q1690" i="20" a="1"/>
  <c r="Q1690" i="20" s="1"/>
  <c r="O1645" i="20" a="1"/>
  <c r="O1645" i="20" s="1"/>
  <c r="Q1645" i="20" a="1"/>
  <c r="Q1645" i="20" s="1"/>
  <c r="O1631" i="20" a="1"/>
  <c r="O1631" i="20" s="1"/>
  <c r="P1631" i="20" s="1"/>
  <c r="T1631" i="20" s="1"/>
  <c r="Q1631" i="20" a="1"/>
  <c r="Q1631" i="20" s="1"/>
  <c r="U1631" i="20" s="1"/>
  <c r="O1496" i="20" a="1"/>
  <c r="O1496" i="20" s="1"/>
  <c r="S1496" i="20" s="1"/>
  <c r="Q1496" i="20" a="1"/>
  <c r="Q1496" i="20" s="1"/>
  <c r="O1437" i="20" a="1"/>
  <c r="O1437" i="20" s="1"/>
  <c r="P1437" i="20" s="1"/>
  <c r="T1437" i="20" s="1"/>
  <c r="Q1437" i="20" a="1"/>
  <c r="Q1437" i="20" s="1"/>
  <c r="O1245" i="20" a="1"/>
  <c r="O1245" i="20" s="1"/>
  <c r="Q1245" i="20" a="1"/>
  <c r="Q1245" i="20" s="1"/>
  <c r="O1125" i="20" a="1"/>
  <c r="O1125" i="20" s="1"/>
  <c r="O1110" i="20" a="1"/>
  <c r="O1110" i="20" s="1"/>
  <c r="Q1110" i="20" a="1"/>
  <c r="Q1110" i="20" s="1"/>
  <c r="O899" i="20" a="1"/>
  <c r="O899" i="20" s="1"/>
  <c r="P899" i="20" s="1"/>
  <c r="T899" i="20" s="1"/>
  <c r="Q899" i="20" a="1"/>
  <c r="Q899" i="20" s="1"/>
  <c r="U899" i="20" s="1"/>
  <c r="O840" i="20" a="1"/>
  <c r="O840" i="20" s="1"/>
  <c r="Q840" i="20" a="1"/>
  <c r="Q840" i="20" s="1"/>
  <c r="O824" i="20" a="1"/>
  <c r="O824" i="20" s="1"/>
  <c r="P824" i="20" s="1"/>
  <c r="T824" i="20" s="1"/>
  <c r="Q824" i="20" a="1"/>
  <c r="Q824" i="20" s="1"/>
  <c r="R444" i="20"/>
  <c r="V444" i="20" s="1"/>
  <c r="S1580" i="20"/>
  <c r="O2338" i="20" a="1"/>
  <c r="O2338" i="20" s="1"/>
  <c r="P2338" i="20" s="1"/>
  <c r="T2338" i="20" s="1"/>
  <c r="Q2338" i="20" a="1"/>
  <c r="Q2338" i="20" s="1"/>
  <c r="U2338" i="20" s="1"/>
  <c r="O1933" i="20" a="1"/>
  <c r="O1933" i="20" s="1"/>
  <c r="P1933" i="20" s="1"/>
  <c r="T1933" i="20" s="1"/>
  <c r="Q1933" i="20" a="1"/>
  <c r="Q1933" i="20" s="1"/>
  <c r="O1902" i="20" a="1"/>
  <c r="O1902" i="20" s="1"/>
  <c r="Q1902" i="20" a="1"/>
  <c r="Q1902" i="20" s="1"/>
  <c r="U1902" i="20" s="1"/>
  <c r="O1887" i="20" a="1"/>
  <c r="O1887" i="20" s="1"/>
  <c r="Q1887" i="20" a="1"/>
  <c r="Q1887" i="20" s="1"/>
  <c r="R1887" i="20" s="1"/>
  <c r="V1887" i="20" s="1"/>
  <c r="Q1842" i="20" a="1"/>
  <c r="Q1842" i="20" s="1"/>
  <c r="U1842" i="20" s="1"/>
  <c r="O1842" i="20" a="1"/>
  <c r="O1842" i="20" s="1"/>
  <c r="P1842" i="20" s="1"/>
  <c r="T1842" i="20" s="1"/>
  <c r="O1657" i="20" a="1"/>
  <c r="O1657" i="20" s="1"/>
  <c r="M1657" i="20" a="1"/>
  <c r="M1657" i="20" s="1"/>
  <c r="Q1657" i="20" a="1"/>
  <c r="Q1657" i="20" s="1"/>
  <c r="O1644" i="20" a="1"/>
  <c r="O1644" i="20" s="1"/>
  <c r="M1644" i="20" a="1"/>
  <c r="M1644" i="20" s="1"/>
  <c r="Q1644" i="20" a="1"/>
  <c r="Q1644" i="20" s="1"/>
  <c r="O1525" i="20" a="1"/>
  <c r="O1525" i="20" s="1"/>
  <c r="P1525" i="20" s="1"/>
  <c r="T1525" i="20" s="1"/>
  <c r="Q1525" i="20" a="1"/>
  <c r="Q1525" i="20" s="1"/>
  <c r="O1451" i="20" a="1"/>
  <c r="O1451" i="20" s="1"/>
  <c r="P1451" i="20" s="1"/>
  <c r="T1451" i="20" s="1"/>
  <c r="Q1451" i="20" a="1"/>
  <c r="Q1451" i="20" s="1"/>
  <c r="R1451" i="20" s="1"/>
  <c r="V1451" i="20" s="1"/>
  <c r="O1380" i="20" a="1"/>
  <c r="O1380" i="20" s="1"/>
  <c r="S1380" i="20" s="1"/>
  <c r="Q1380" i="20" a="1"/>
  <c r="Q1380" i="20" s="1"/>
  <c r="R1380" i="20" s="1"/>
  <c r="V1380" i="20" s="1"/>
  <c r="O1333" i="20" a="1"/>
  <c r="O1333" i="20" s="1"/>
  <c r="S1333" i="20" s="1"/>
  <c r="Q1333" i="20" a="1"/>
  <c r="Q1333" i="20" s="1"/>
  <c r="R1333" i="20" s="1"/>
  <c r="V1333" i="20" s="1"/>
  <c r="O1271" i="20" a="1"/>
  <c r="O1271" i="20" s="1"/>
  <c r="P1271" i="20" s="1"/>
  <c r="T1271" i="20" s="1"/>
  <c r="Q1271" i="20" a="1"/>
  <c r="Q1271" i="20" s="1"/>
  <c r="O1244" i="20" a="1"/>
  <c r="O1244" i="20" s="1"/>
  <c r="S1244" i="20" s="1"/>
  <c r="N1244" i="20" a="1"/>
  <c r="N1244" i="20" s="1"/>
  <c r="Q1244" i="20" a="1"/>
  <c r="Q1244" i="20" s="1"/>
  <c r="O1230" i="20" a="1"/>
  <c r="O1230" i="20" s="1"/>
  <c r="Q1230" i="20" a="1"/>
  <c r="Q1230" i="20" s="1"/>
  <c r="O1184" i="20" a="1"/>
  <c r="O1184" i="20" s="1"/>
  <c r="P1184" i="20" s="1"/>
  <c r="T1184" i="20" s="1"/>
  <c r="Q1184" i="20" a="1"/>
  <c r="Q1184" i="20" s="1"/>
  <c r="Q1168" i="20" a="1"/>
  <c r="Q1168" i="20" s="1"/>
  <c r="R1168" i="20" s="1"/>
  <c r="V1168" i="20" s="1"/>
  <c r="O1168" i="20" a="1"/>
  <c r="O1168" i="20" s="1"/>
  <c r="S1168" i="20" s="1"/>
  <c r="O1095" i="20" a="1"/>
  <c r="O1095" i="20" s="1"/>
  <c r="P1095" i="20" s="1"/>
  <c r="T1095" i="20" s="1"/>
  <c r="Q1095" i="20" a="1"/>
  <c r="Q1095" i="20" s="1"/>
  <c r="O1049" i="20" a="1"/>
  <c r="O1049" i="20" s="1"/>
  <c r="S1049" i="20" s="1"/>
  <c r="Q1049" i="20" a="1"/>
  <c r="Q1049" i="20" s="1"/>
  <c r="U1049" i="20" s="1"/>
  <c r="O971" i="20" a="1"/>
  <c r="O971" i="20" s="1"/>
  <c r="P971" i="20" s="1"/>
  <c r="T971" i="20" s="1"/>
  <c r="Q971" i="20" a="1"/>
  <c r="Q971" i="20" s="1"/>
  <c r="O956" i="20" a="1"/>
  <c r="O956" i="20" s="1"/>
  <c r="P956" i="20" s="1"/>
  <c r="T956" i="20" s="1"/>
  <c r="Q956" i="20" a="1"/>
  <c r="Q956" i="20" s="1"/>
  <c r="U956" i="20" s="1"/>
  <c r="O942" i="20" a="1"/>
  <c r="O942" i="20" s="1"/>
  <c r="Q942" i="20" a="1"/>
  <c r="Q942" i="20" s="1"/>
  <c r="O927" i="20" a="1"/>
  <c r="O927" i="20" s="1"/>
  <c r="Q927" i="20" a="1"/>
  <c r="Q927" i="20" s="1"/>
  <c r="O883" i="20" a="1"/>
  <c r="O883" i="20" s="1"/>
  <c r="S883" i="20" s="1"/>
  <c r="Q883" i="20" a="1"/>
  <c r="Q883" i="20" s="1"/>
  <c r="O854" i="20" a="1"/>
  <c r="O854" i="20" s="1"/>
  <c r="Q854" i="20" a="1"/>
  <c r="Q854" i="20" s="1"/>
  <c r="O839" i="20" a="1"/>
  <c r="O839" i="20" s="1"/>
  <c r="P839" i="20" s="1"/>
  <c r="T839" i="20" s="1"/>
  <c r="Q839" i="20" a="1"/>
  <c r="Q839" i="20" s="1"/>
  <c r="R884" i="20"/>
  <c r="V884" i="20" s="1"/>
  <c r="S824" i="20"/>
  <c r="Q2179" i="20" a="1"/>
  <c r="Q2179" i="20" s="1"/>
  <c r="Q1829" i="20" a="1"/>
  <c r="Q1829" i="20" s="1"/>
  <c r="Q1142" i="20" a="1"/>
  <c r="Q1142" i="20" s="1"/>
  <c r="Q2309" i="20" a="1"/>
  <c r="Q2309" i="20" s="1"/>
  <c r="N2309" i="20" a="1"/>
  <c r="N2309" i="20" s="1"/>
  <c r="M2309" i="20" a="1"/>
  <c r="M2309" i="20" s="1"/>
  <c r="Q2294" i="20" a="1"/>
  <c r="Q2294" i="20" s="1"/>
  <c r="N2294" i="20" a="1"/>
  <c r="N2294" i="20" s="1"/>
  <c r="R2294" i="20" s="1"/>
  <c r="V2294" i="20" s="1"/>
  <c r="M2294" i="20" a="1"/>
  <c r="M2294" i="20" s="1"/>
  <c r="Q2249" i="20" a="1"/>
  <c r="Q2249" i="20" s="1"/>
  <c r="O2249" i="20" a="1"/>
  <c r="O2249" i="20" s="1"/>
  <c r="P2249" i="20" s="1"/>
  <c r="T2249" i="20" s="1"/>
  <c r="N2249" i="20" a="1"/>
  <c r="N2249" i="20" s="1"/>
  <c r="Q1871" i="20" a="1"/>
  <c r="Q1871" i="20" s="1"/>
  <c r="U1871" i="20" s="1"/>
  <c r="O1871" i="20" a="1"/>
  <c r="O1871" i="20" s="1"/>
  <c r="P1871" i="20" s="1"/>
  <c r="T1871" i="20" s="1"/>
  <c r="O1734" i="20" a="1"/>
  <c r="O1734" i="20" s="1"/>
  <c r="N1734" i="20" a="1"/>
  <c r="N1734" i="20" s="1"/>
  <c r="O1672" i="20" a="1"/>
  <c r="O1672" i="20" s="1"/>
  <c r="P1672" i="20" s="1"/>
  <c r="T1672" i="20" s="1"/>
  <c r="Q1672" i="20" a="1"/>
  <c r="Q1672" i="20" s="1"/>
  <c r="Q1656" i="20" a="1"/>
  <c r="Q1656" i="20" s="1"/>
  <c r="O1656" i="20" a="1"/>
  <c r="O1656" i="20" s="1"/>
  <c r="O1643" i="20" a="1"/>
  <c r="O1643" i="20" s="1"/>
  <c r="Q1643" i="20" a="1"/>
  <c r="Q1643" i="20" s="1"/>
  <c r="O1599" i="20" a="1"/>
  <c r="O1599" i="20" s="1"/>
  <c r="P1599" i="20" s="1"/>
  <c r="T1599" i="20" s="1"/>
  <c r="Q1599" i="20" a="1"/>
  <c r="Q1599" i="20" s="1"/>
  <c r="U1599" i="20" s="1"/>
  <c r="O1524" i="20" a="1"/>
  <c r="O1524" i="20" s="1"/>
  <c r="P1524" i="20" s="1"/>
  <c r="T1524" i="20" s="1"/>
  <c r="Q1524" i="20" a="1"/>
  <c r="Q1524" i="20" s="1"/>
  <c r="O1509" i="20" a="1"/>
  <c r="O1509" i="20" s="1"/>
  <c r="N1509" i="20" a="1"/>
  <c r="N1509" i="20" s="1"/>
  <c r="O1494" i="20" a="1"/>
  <c r="O1494" i="20" s="1"/>
  <c r="P1494" i="20" s="1"/>
  <c r="T1494" i="20" s="1"/>
  <c r="Q1494" i="20" a="1"/>
  <c r="Q1494" i="20" s="1"/>
  <c r="R1494" i="20" s="1"/>
  <c r="V1494" i="20" s="1"/>
  <c r="O1450" i="20" a="1"/>
  <c r="O1450" i="20" s="1"/>
  <c r="Q1450" i="20" a="1"/>
  <c r="Q1450" i="20" s="1"/>
  <c r="R1450" i="20" s="1"/>
  <c r="V1450" i="20" s="1"/>
  <c r="Q1419" i="20" a="1"/>
  <c r="Q1419" i="20" s="1"/>
  <c r="U1419" i="20" s="1"/>
  <c r="O1419" i="20" a="1"/>
  <c r="O1419" i="20" s="1"/>
  <c r="O1390" i="20" a="1"/>
  <c r="O1390" i="20" s="1"/>
  <c r="Q1390" i="20" a="1"/>
  <c r="Q1390" i="20" s="1"/>
  <c r="O1316" i="20" a="1"/>
  <c r="O1316" i="20" s="1"/>
  <c r="P1316" i="20" s="1"/>
  <c r="T1316" i="20" s="1"/>
  <c r="Q1316" i="20" a="1"/>
  <c r="Q1316" i="20" s="1"/>
  <c r="O1285" i="20" a="1"/>
  <c r="O1285" i="20" s="1"/>
  <c r="S1285" i="20" s="1"/>
  <c r="Q1285" i="20" a="1"/>
  <c r="Q1285" i="20" s="1"/>
  <c r="U1285" i="20" s="1"/>
  <c r="O1270" i="20" a="1"/>
  <c r="O1270" i="20" s="1"/>
  <c r="P1270" i="20" s="1"/>
  <c r="T1270" i="20" s="1"/>
  <c r="Q1270" i="20" a="1"/>
  <c r="Q1270" i="20" s="1"/>
  <c r="R1270" i="20" s="1"/>
  <c r="V1270" i="20" s="1"/>
  <c r="O1153" i="20" a="1"/>
  <c r="O1153" i="20" s="1"/>
  <c r="P1153" i="20" s="1"/>
  <c r="T1153" i="20" s="1"/>
  <c r="Q1153" i="20" a="1"/>
  <c r="Q1153" i="20" s="1"/>
  <c r="U1153" i="20" s="1"/>
  <c r="O1094" i="20" a="1"/>
  <c r="O1094" i="20" s="1"/>
  <c r="Q1094" i="20" a="1"/>
  <c r="Q1094" i="20" s="1"/>
  <c r="O1079" i="20" a="1"/>
  <c r="O1079" i="20" s="1"/>
  <c r="P1079" i="20" s="1"/>
  <c r="T1079" i="20" s="1"/>
  <c r="Q1079" i="20" a="1"/>
  <c r="Q1079" i="20" s="1"/>
  <c r="O911" i="20" a="1"/>
  <c r="O911" i="20" s="1"/>
  <c r="Q911" i="20" a="1"/>
  <c r="Q911" i="20" s="1"/>
  <c r="U2171" i="20"/>
  <c r="Q1918" i="20" a="1"/>
  <c r="Q1918" i="20" s="1"/>
  <c r="O2023" i="20" a="1"/>
  <c r="O2023" i="20" s="1"/>
  <c r="P2023" i="20" s="1"/>
  <c r="T2023" i="20" s="1"/>
  <c r="Q2023" i="20" a="1"/>
  <c r="Q2023" i="20" s="1"/>
  <c r="R2023" i="20" s="1"/>
  <c r="V2023" i="20" s="1"/>
  <c r="O1993" i="20" a="1"/>
  <c r="O1993" i="20" s="1"/>
  <c r="Q1993" i="20" a="1"/>
  <c r="Q1993" i="20" s="1"/>
  <c r="O1978" i="20" a="1"/>
  <c r="O1978" i="20" s="1"/>
  <c r="Q1978" i="20" a="1"/>
  <c r="Q1978" i="20" s="1"/>
  <c r="Q1931" i="20" a="1"/>
  <c r="Q1931" i="20" s="1"/>
  <c r="U1931" i="20" s="1"/>
  <c r="O1931" i="20" a="1"/>
  <c r="O1931" i="20" s="1"/>
  <c r="P1931" i="20" s="1"/>
  <c r="T1931" i="20" s="1"/>
  <c r="O1916" i="20" a="1"/>
  <c r="O1916" i="20" s="1"/>
  <c r="P1916" i="20" s="1"/>
  <c r="T1916" i="20" s="1"/>
  <c r="N1916" i="20" a="1"/>
  <c r="N1916" i="20" s="1"/>
  <c r="O1764" i="20" a="1"/>
  <c r="O1764" i="20" s="1"/>
  <c r="N1764" i="20" a="1"/>
  <c r="N1764" i="20" s="1"/>
  <c r="O1748" i="20" a="1"/>
  <c r="O1748" i="20" s="1"/>
  <c r="Q1748" i="20" a="1"/>
  <c r="Q1748" i="20" s="1"/>
  <c r="N1748" i="20" a="1"/>
  <c r="N1748" i="20" s="1"/>
  <c r="M1748" i="20" a="1"/>
  <c r="M1748" i="20" s="1"/>
  <c r="O1719" i="20" a="1"/>
  <c r="O1719" i="20" s="1"/>
  <c r="P1719" i="20" s="1"/>
  <c r="T1719" i="20" s="1"/>
  <c r="Q1719" i="20" a="1"/>
  <c r="Q1719" i="20" s="1"/>
  <c r="O1671" i="20" a="1"/>
  <c r="O1671" i="20" s="1"/>
  <c r="P1671" i="20" s="1"/>
  <c r="T1671" i="20" s="1"/>
  <c r="Q1671" i="20" a="1"/>
  <c r="Q1671" i="20" s="1"/>
  <c r="O1628" i="20" a="1"/>
  <c r="O1628" i="20" s="1"/>
  <c r="Q1628" i="20" a="1"/>
  <c r="Q1628" i="20" s="1"/>
  <c r="O1598" i="20" a="1"/>
  <c r="O1598" i="20" s="1"/>
  <c r="P1598" i="20" s="1"/>
  <c r="T1598" i="20" s="1"/>
  <c r="Q1598" i="20" a="1"/>
  <c r="Q1598" i="20" s="1"/>
  <c r="U1598" i="20" s="1"/>
  <c r="O1568" i="20" a="1"/>
  <c r="O1568" i="20" s="1"/>
  <c r="P1568" i="20" s="1"/>
  <c r="T1568" i="20" s="1"/>
  <c r="Q1568" i="20" a="1"/>
  <c r="Q1568" i="20" s="1"/>
  <c r="O1464" i="20" a="1"/>
  <c r="O1464" i="20" s="1"/>
  <c r="P1464" i="20" s="1"/>
  <c r="T1464" i="20" s="1"/>
  <c r="Q1464" i="20" a="1"/>
  <c r="Q1464" i="20" s="1"/>
  <c r="U1464" i="20" s="1"/>
  <c r="O1418" i="20" a="1"/>
  <c r="O1418" i="20" s="1"/>
  <c r="Q1418" i="20" a="1"/>
  <c r="Q1418" i="20" s="1"/>
  <c r="Q1403" i="20" a="1"/>
  <c r="Q1403" i="20" s="1"/>
  <c r="O1403" i="20" a="1"/>
  <c r="O1403" i="20" s="1"/>
  <c r="P1403" i="20" s="1"/>
  <c r="T1403" i="20" s="1"/>
  <c r="N1378" i="20" a="1"/>
  <c r="N1378" i="20" s="1"/>
  <c r="Q1378" i="20" a="1"/>
  <c r="Q1378" i="20" s="1"/>
  <c r="O1378" i="20" a="1"/>
  <c r="O1378" i="20" s="1"/>
  <c r="O1269" i="20" a="1"/>
  <c r="O1269" i="20" s="1"/>
  <c r="Q1269" i="20" a="1"/>
  <c r="Q1269" i="20" s="1"/>
  <c r="O1243" i="20" a="1"/>
  <c r="O1243" i="20" s="1"/>
  <c r="Q1243" i="20" a="1"/>
  <c r="Q1243" i="20" s="1"/>
  <c r="U1243" i="20" s="1"/>
  <c r="O1212" i="20" a="1"/>
  <c r="O1212" i="20" s="1"/>
  <c r="P1212" i="20" s="1"/>
  <c r="T1212" i="20" s="1"/>
  <c r="N1212" i="20" a="1"/>
  <c r="N1212" i="20" s="1"/>
  <c r="Q1138" i="20" a="1"/>
  <c r="Q1138" i="20" s="1"/>
  <c r="O1138" i="20" a="1"/>
  <c r="O1138" i="20" s="1"/>
  <c r="R1783" i="20"/>
  <c r="V1783" i="20" s="1"/>
  <c r="U243" i="20"/>
  <c r="Q1516" i="20" a="1"/>
  <c r="Q1516" i="20" s="1"/>
  <c r="Q319" i="20" a="1"/>
  <c r="Q319" i="20" s="1"/>
  <c r="Q1710" i="20" a="1"/>
  <c r="Q1710" i="20" s="1"/>
  <c r="U1710" i="20" s="1"/>
  <c r="O1896" i="20" a="1"/>
  <c r="O1896" i="20" s="1"/>
  <c r="P1896" i="20" s="1"/>
  <c r="T1896" i="20" s="1"/>
  <c r="Q1896" i="20" a="1"/>
  <c r="Q1896" i="20" s="1"/>
  <c r="Q1729" i="20" a="1"/>
  <c r="Q1729" i="20" s="1"/>
  <c r="R1729" i="20" s="1"/>
  <c r="V1729" i="20" s="1"/>
  <c r="O1729" i="20" a="1"/>
  <c r="O1729" i="20" s="1"/>
  <c r="P1729" i="20" s="1"/>
  <c r="T1729" i="20" s="1"/>
  <c r="O1594" i="20" a="1"/>
  <c r="O1594" i="20" s="1"/>
  <c r="Q1594" i="20" a="1"/>
  <c r="Q1594" i="20" s="1"/>
  <c r="O1565" i="20" a="1"/>
  <c r="O1565" i="20" s="1"/>
  <c r="P1565" i="20" s="1"/>
  <c r="T1565" i="20" s="1"/>
  <c r="Q1565" i="20" a="1"/>
  <c r="Q1565" i="20" s="1"/>
  <c r="U1565" i="20" s="1"/>
  <c r="O1536" i="20" a="1"/>
  <c r="O1536" i="20" s="1"/>
  <c r="P1536" i="20" s="1"/>
  <c r="T1536" i="20" s="1"/>
  <c r="Q1536" i="20" a="1"/>
  <c r="Q1536" i="20" s="1"/>
  <c r="U1536" i="20" s="1"/>
  <c r="O1431" i="20" a="1"/>
  <c r="O1431" i="20" s="1"/>
  <c r="P1431" i="20" s="1"/>
  <c r="T1431" i="20" s="1"/>
  <c r="N1431" i="20" a="1"/>
  <c r="N1431" i="20" s="1"/>
  <c r="O1375" i="20" a="1"/>
  <c r="O1375" i="20" s="1"/>
  <c r="P1375" i="20" s="1"/>
  <c r="T1375" i="20" s="1"/>
  <c r="Q1375" i="20" a="1"/>
  <c r="Q1375" i="20" s="1"/>
  <c r="U1375" i="20" s="1"/>
  <c r="Q1226" i="20" a="1"/>
  <c r="Q1226" i="20" s="1"/>
  <c r="O1226" i="20" a="1"/>
  <c r="O1226" i="20" s="1"/>
  <c r="P1226" i="20" s="1"/>
  <c r="T1226" i="20" s="1"/>
  <c r="O1210" i="20" a="1"/>
  <c r="O1210" i="20" s="1"/>
  <c r="P1210" i="20" s="1"/>
  <c r="T1210" i="20" s="1"/>
  <c r="Q1210" i="20" a="1"/>
  <c r="Q1210" i="20" s="1"/>
  <c r="U1210" i="20" s="1"/>
  <c r="O1016" i="20" a="1"/>
  <c r="O1016" i="20" s="1"/>
  <c r="Q1016" i="20" a="1"/>
  <c r="Q1016" i="20" s="1"/>
  <c r="O985" i="20" a="1"/>
  <c r="O985" i="20" s="1"/>
  <c r="Q985" i="20" a="1"/>
  <c r="Q985" i="20" s="1"/>
  <c r="R985" i="20" s="1"/>
  <c r="V985" i="20" s="1"/>
  <c r="O760" i="20" a="1"/>
  <c r="O760" i="20" s="1"/>
  <c r="P760" i="20" s="1"/>
  <c r="T760" i="20" s="1"/>
  <c r="Q760" i="20" a="1"/>
  <c r="Q760" i="20" s="1"/>
  <c r="R760" i="20" s="1"/>
  <c r="V760" i="20" s="1"/>
  <c r="O730" i="20" a="1"/>
  <c r="O730" i="20" s="1"/>
  <c r="P730" i="20" s="1"/>
  <c r="T730" i="20" s="1"/>
  <c r="Q730" i="20" a="1"/>
  <c r="Q730" i="20" s="1"/>
  <c r="R730" i="20" s="1"/>
  <c r="V730" i="20" s="1"/>
  <c r="O621" i="20" a="1"/>
  <c r="O621" i="20" s="1"/>
  <c r="P621" i="20" s="1"/>
  <c r="T621" i="20" s="1"/>
  <c r="Q621" i="20" a="1"/>
  <c r="Q621" i="20" s="1"/>
  <c r="U621" i="20" s="1"/>
  <c r="O549" i="20" a="1"/>
  <c r="O549" i="20" s="1"/>
  <c r="P549" i="20" s="1"/>
  <c r="T549" i="20" s="1"/>
  <c r="Q549" i="20" a="1"/>
  <c r="Q549" i="20" s="1"/>
  <c r="O519" i="20" a="1"/>
  <c r="O519" i="20" s="1"/>
  <c r="P519" i="20" s="1"/>
  <c r="T519" i="20" s="1"/>
  <c r="Q519" i="20" a="1"/>
  <c r="Q519" i="20" s="1"/>
  <c r="O221" i="20" a="1"/>
  <c r="O221" i="20" s="1"/>
  <c r="P221" i="20" s="1"/>
  <c r="T221" i="20" s="1"/>
  <c r="Q221" i="20" a="1"/>
  <c r="Q221" i="20" s="1"/>
  <c r="O132" i="20" a="1"/>
  <c r="O132" i="20" s="1"/>
  <c r="Q132" i="20" a="1"/>
  <c r="Q132" i="20" s="1"/>
  <c r="Q1501" i="20" a="1"/>
  <c r="Q1501" i="20" s="1"/>
  <c r="U1501" i="20" s="1"/>
  <c r="N1881" i="20" a="1"/>
  <c r="N1881" i="20" s="1"/>
  <c r="Q1881" i="20" a="1"/>
  <c r="Q1881" i="20" s="1"/>
  <c r="O1414" i="20" a="1"/>
  <c r="O1414" i="20" s="1"/>
  <c r="Q1414" i="20" a="1"/>
  <c r="Q1414" i="20" s="1"/>
  <c r="U1414" i="20" s="1"/>
  <c r="O1164" i="20" a="1"/>
  <c r="O1164" i="20" s="1"/>
  <c r="P1164" i="20" s="1"/>
  <c r="T1164" i="20" s="1"/>
  <c r="Q1164" i="20" a="1"/>
  <c r="Q1164" i="20" s="1"/>
  <c r="O1060" i="20" a="1"/>
  <c r="O1060" i="20" s="1"/>
  <c r="P1060" i="20" s="1"/>
  <c r="T1060" i="20" s="1"/>
  <c r="Q1060" i="20" a="1"/>
  <c r="Q1060" i="20" s="1"/>
  <c r="O1015" i="20" a="1"/>
  <c r="O1015" i="20" s="1"/>
  <c r="P1015" i="20" s="1"/>
  <c r="T1015" i="20" s="1"/>
  <c r="Q1015" i="20" a="1"/>
  <c r="Q1015" i="20" s="1"/>
  <c r="U1015" i="20" s="1"/>
  <c r="O807" i="20" a="1"/>
  <c r="O807" i="20" s="1"/>
  <c r="P807" i="20" s="1"/>
  <c r="T807" i="20" s="1"/>
  <c r="Q807" i="20" a="1"/>
  <c r="Q807" i="20" s="1"/>
  <c r="O791" i="20" a="1"/>
  <c r="O791" i="20" s="1"/>
  <c r="S791" i="20" s="1"/>
  <c r="Q791" i="20" a="1"/>
  <c r="Q791" i="20" s="1"/>
  <c r="O729" i="20" a="1"/>
  <c r="O729" i="20" s="1"/>
  <c r="Q729" i="20" a="1"/>
  <c r="Q729" i="20" s="1"/>
  <c r="R729" i="20" s="1"/>
  <c r="V729" i="20" s="1"/>
  <c r="Q683" i="20" a="1"/>
  <c r="Q683" i="20" s="1"/>
  <c r="R683" i="20" s="1"/>
  <c r="V683" i="20" s="1"/>
  <c r="O683" i="20" a="1"/>
  <c r="O683" i="20" s="1"/>
  <c r="O396" i="20" a="1"/>
  <c r="O396" i="20" s="1"/>
  <c r="P396" i="20" s="1"/>
  <c r="T396" i="20" s="1"/>
  <c r="Q396" i="20" a="1"/>
  <c r="Q396" i="20" s="1"/>
  <c r="O234" i="20" a="1"/>
  <c r="O234" i="20" s="1"/>
  <c r="P234" i="20" s="1"/>
  <c r="T234" i="20" s="1"/>
  <c r="Q234" i="20" a="1"/>
  <c r="Q234" i="20" s="1"/>
  <c r="M1740" i="20" a="1"/>
  <c r="M1740" i="20" s="1"/>
  <c r="Q1725" i="20" a="1"/>
  <c r="Q1725" i="20" s="1"/>
  <c r="O1850" i="20" a="1"/>
  <c r="O1850" i="20" s="1"/>
  <c r="P1850" i="20" s="1"/>
  <c r="T1850" i="20" s="1"/>
  <c r="Q1850" i="20" a="1"/>
  <c r="Q1850" i="20" s="1"/>
  <c r="O1608" i="20" a="1"/>
  <c r="O1608" i="20" s="1"/>
  <c r="Q1608" i="20" a="1"/>
  <c r="Q1608" i="20" s="1"/>
  <c r="U1608" i="20" s="1"/>
  <c r="N1534" i="20" a="1"/>
  <c r="N1534" i="20" s="1"/>
  <c r="Q1534" i="20" a="1"/>
  <c r="Q1534" i="20" s="1"/>
  <c r="O1444" i="20" a="1"/>
  <c r="O1444" i="20" s="1"/>
  <c r="P1444" i="20" s="1"/>
  <c r="T1444" i="20" s="1"/>
  <c r="Q1444" i="20" a="1"/>
  <c r="Q1444" i="20" s="1"/>
  <c r="O1386" i="20" a="1"/>
  <c r="O1386" i="20" s="1"/>
  <c r="P1386" i="20" s="1"/>
  <c r="T1386" i="20" s="1"/>
  <c r="Q1386" i="20" a="1"/>
  <c r="Q1386" i="20" s="1"/>
  <c r="O1358" i="20" a="1"/>
  <c r="O1358" i="20" s="1"/>
  <c r="P1358" i="20" s="1"/>
  <c r="T1358" i="20" s="1"/>
  <c r="Q1358" i="20" a="1"/>
  <c r="Q1358" i="20" s="1"/>
  <c r="O1014" i="20" a="1"/>
  <c r="O1014" i="20" s="1"/>
  <c r="P1014" i="20" s="1"/>
  <c r="T1014" i="20" s="1"/>
  <c r="Q1014" i="20" a="1"/>
  <c r="Q1014" i="20" s="1"/>
  <c r="U1014" i="20" s="1"/>
  <c r="O806" i="20" a="1"/>
  <c r="O806" i="20" s="1"/>
  <c r="P806" i="20" s="1"/>
  <c r="T806" i="20" s="1"/>
  <c r="Q806" i="20" a="1"/>
  <c r="Q806" i="20" s="1"/>
  <c r="O790" i="20" a="1"/>
  <c r="O790" i="20" s="1"/>
  <c r="Q790" i="20" a="1"/>
  <c r="Q790" i="20" s="1"/>
  <c r="O743" i="20" a="1"/>
  <c r="O743" i="20" s="1"/>
  <c r="Q743" i="20" a="1"/>
  <c r="Q743" i="20" s="1"/>
  <c r="R743" i="20" s="1"/>
  <c r="V743" i="20" s="1"/>
  <c r="O697" i="20" a="1"/>
  <c r="O697" i="20" s="1"/>
  <c r="P697" i="20" s="1"/>
  <c r="T697" i="20" s="1"/>
  <c r="Q697" i="20" a="1"/>
  <c r="Q697" i="20" s="1"/>
  <c r="O666" i="20" a="1"/>
  <c r="O666" i="20" s="1"/>
  <c r="P666" i="20" s="1"/>
  <c r="T666" i="20" s="1"/>
  <c r="Q666" i="20" a="1"/>
  <c r="Q666" i="20" s="1"/>
  <c r="O472" i="20" a="1"/>
  <c r="O472" i="20" s="1"/>
  <c r="P472" i="20" s="1"/>
  <c r="T472" i="20" s="1"/>
  <c r="Q472" i="20" a="1"/>
  <c r="Q472" i="20" s="1"/>
  <c r="O442" i="20" a="1"/>
  <c r="O442" i="20" s="1"/>
  <c r="S442" i="20" s="1"/>
  <c r="Q442" i="20" a="1"/>
  <c r="Q442" i="20" s="1"/>
  <c r="U442" i="20" s="1"/>
  <c r="O411" i="20" a="1"/>
  <c r="O411" i="20" s="1"/>
  <c r="P411" i="20" s="1"/>
  <c r="T411" i="20" s="1"/>
  <c r="Q411" i="20" a="1"/>
  <c r="Q411" i="20" s="1"/>
  <c r="O248" i="20" a="1"/>
  <c r="O248" i="20" s="1"/>
  <c r="P248" i="20" s="1"/>
  <c r="T248" i="20" s="1"/>
  <c r="Q248" i="20" a="1"/>
  <c r="Q248" i="20" s="1"/>
  <c r="U248" i="20" s="1"/>
  <c r="R1558" i="20"/>
  <c r="V1558" i="20" s="1"/>
  <c r="N1740" i="20" a="1"/>
  <c r="N1740" i="20" s="1"/>
  <c r="Q1649" i="20" a="1"/>
  <c r="Q1649" i="20" s="1"/>
  <c r="U708" i="20"/>
  <c r="Q2329" i="20" a="1"/>
  <c r="Q2329" i="20" s="1"/>
  <c r="Q1647" i="20" a="1"/>
  <c r="Q1647" i="20" s="1"/>
  <c r="O2266" i="20" a="1"/>
  <c r="O2266" i="20" s="1"/>
  <c r="P2266" i="20" s="1"/>
  <c r="T2266" i="20" s="1"/>
  <c r="Q2266" i="20" a="1"/>
  <c r="Q2266" i="20" s="1"/>
  <c r="U2266" i="20" s="1"/>
  <c r="O2238" i="20" a="1"/>
  <c r="O2238" i="20" s="1"/>
  <c r="P2238" i="20" s="1"/>
  <c r="T2238" i="20" s="1"/>
  <c r="Q2238" i="20" a="1"/>
  <c r="Q2238" i="20" s="1"/>
  <c r="U2238" i="20" s="1"/>
  <c r="O1533" i="20" a="1"/>
  <c r="O1533" i="20" s="1"/>
  <c r="Q1533" i="20" a="1"/>
  <c r="Q1533" i="20" s="1"/>
  <c r="O1458" i="20" a="1"/>
  <c r="O1458" i="20" s="1"/>
  <c r="P1458" i="20" s="1"/>
  <c r="T1458" i="20" s="1"/>
  <c r="Q1458" i="20" a="1"/>
  <c r="Q1458" i="20" s="1"/>
  <c r="U1458" i="20" s="1"/>
  <c r="O1119" i="20" a="1"/>
  <c r="O1119" i="20" s="1"/>
  <c r="Q1119" i="20" a="1"/>
  <c r="Q1119" i="20" s="1"/>
  <c r="O789" i="20" a="1"/>
  <c r="O789" i="20" s="1"/>
  <c r="P789" i="20" s="1"/>
  <c r="T789" i="20" s="1"/>
  <c r="Q789" i="20" a="1"/>
  <c r="Q789" i="20" s="1"/>
  <c r="O742" i="20" a="1"/>
  <c r="O742" i="20" s="1"/>
  <c r="P742" i="20" s="1"/>
  <c r="T742" i="20" s="1"/>
  <c r="Q742" i="20" a="1"/>
  <c r="Q742" i="20" s="1"/>
  <c r="U742" i="20" s="1"/>
  <c r="O516" i="20" a="1"/>
  <c r="O516" i="20" s="1"/>
  <c r="S516" i="20" s="1"/>
  <c r="Q516" i="20" a="1"/>
  <c r="Q516" i="20" s="1"/>
  <c r="U516" i="20" s="1"/>
  <c r="O262" i="20" a="1"/>
  <c r="O262" i="20" s="1"/>
  <c r="Q262" i="20" a="1"/>
  <c r="Q262" i="20" s="1"/>
  <c r="N1531" i="20" a="1"/>
  <c r="N1531" i="20" s="1"/>
  <c r="U1531" i="20" s="1"/>
  <c r="N1660" i="20" a="1"/>
  <c r="N1660" i="20" s="1"/>
  <c r="O2002" i="20" a="1"/>
  <c r="O2002" i="20" s="1"/>
  <c r="O1999" i="20" a="1"/>
  <c r="O1999" i="20" s="1"/>
  <c r="P1999" i="20" s="1"/>
  <c r="T1999" i="20" s="1"/>
  <c r="Q1999" i="20" a="1"/>
  <c r="Q1999" i="20" s="1"/>
  <c r="R1999" i="20" s="1"/>
  <c r="V1999" i="20" s="1"/>
  <c r="O1984" i="20" a="1"/>
  <c r="O1984" i="20" s="1"/>
  <c r="Q1984" i="20" a="1"/>
  <c r="Q1984" i="20" s="1"/>
  <c r="O1679" i="20" a="1"/>
  <c r="O1679" i="20" s="1"/>
  <c r="P1679" i="20" s="1"/>
  <c r="T1679" i="20" s="1"/>
  <c r="Q1679" i="20" a="1"/>
  <c r="Q1679" i="20" s="1"/>
  <c r="U1679" i="20" s="1"/>
  <c r="O1487" i="20" a="1"/>
  <c r="O1487" i="20" s="1"/>
  <c r="P1487" i="20" s="1"/>
  <c r="T1487" i="20" s="1"/>
  <c r="Q1487" i="20" a="1"/>
  <c r="Q1487" i="20" s="1"/>
  <c r="O1192" i="20" a="1"/>
  <c r="O1192" i="20" s="1"/>
  <c r="S1192" i="20" s="1"/>
  <c r="Q1192" i="20" a="1"/>
  <c r="Q1192" i="20" s="1"/>
  <c r="R1192" i="20" s="1"/>
  <c r="V1192" i="20" s="1"/>
  <c r="O1177" i="20" a="1"/>
  <c r="O1177" i="20" s="1"/>
  <c r="S1177" i="20" s="1"/>
  <c r="Q1177" i="20" a="1"/>
  <c r="Q1177" i="20" s="1"/>
  <c r="O1103" i="20" a="1"/>
  <c r="O1103" i="20" s="1"/>
  <c r="P1103" i="20" s="1"/>
  <c r="T1103" i="20" s="1"/>
  <c r="Q1103" i="20" a="1"/>
  <c r="Q1103" i="20" s="1"/>
  <c r="O907" i="20" a="1"/>
  <c r="O907" i="20" s="1"/>
  <c r="P907" i="20" s="1"/>
  <c r="T907" i="20" s="1"/>
  <c r="O1620" i="20" a="1"/>
  <c r="O1620" i="20" s="1"/>
  <c r="P1620" i="20" s="1"/>
  <c r="T1620" i="20" s="1"/>
  <c r="Q1620" i="20" a="1"/>
  <c r="Q1620" i="20" s="1"/>
  <c r="O1560" i="20" a="1"/>
  <c r="O1560" i="20" s="1"/>
  <c r="Q1560" i="20" a="1"/>
  <c r="Q1560" i="20" s="1"/>
  <c r="O1206" i="20" a="1"/>
  <c r="O1206" i="20" s="1"/>
  <c r="Q1206" i="20" a="1"/>
  <c r="Q1206" i="20" s="1"/>
  <c r="O1146" i="20" a="1"/>
  <c r="O1146" i="20" s="1"/>
  <c r="P1146" i="20" s="1"/>
  <c r="T1146" i="20" s="1"/>
  <c r="Q1146" i="20" a="1"/>
  <c r="Q1146" i="20" s="1"/>
  <c r="U1146" i="20" s="1"/>
  <c r="O1132" i="20" a="1"/>
  <c r="O1132" i="20" s="1"/>
  <c r="Q1132" i="20" a="1"/>
  <c r="Q1132" i="20" s="1"/>
  <c r="O1117" i="20" a="1"/>
  <c r="O1117" i="20" s="1"/>
  <c r="S1117" i="20" s="1"/>
  <c r="Q1117" i="20" a="1"/>
  <c r="Q1117" i="20" s="1"/>
  <c r="O725" i="20" a="1"/>
  <c r="O725" i="20" s="1"/>
  <c r="P725" i="20" s="1"/>
  <c r="T725" i="20" s="1"/>
  <c r="Q725" i="20" a="1"/>
  <c r="Q725" i="20" s="1"/>
  <c r="O647" i="20" a="1"/>
  <c r="O647" i="20" s="1"/>
  <c r="S647" i="20" s="1"/>
  <c r="Q647" i="20" a="1"/>
  <c r="Q647" i="20" s="1"/>
  <c r="O423" i="20" a="1"/>
  <c r="O423" i="20" s="1"/>
  <c r="P423" i="20" s="1"/>
  <c r="T423" i="20" s="1"/>
  <c r="Q423" i="20" a="1"/>
  <c r="Q423" i="20" s="1"/>
  <c r="R423" i="20" s="1"/>
  <c r="V423" i="20" s="1"/>
  <c r="O244" i="20" a="1"/>
  <c r="O244" i="20" s="1"/>
  <c r="Q244" i="20" a="1"/>
  <c r="Q244" i="20" s="1"/>
  <c r="O1529" i="20" a="1"/>
  <c r="O1529" i="20" s="1"/>
  <c r="Q1529" i="20" a="1"/>
  <c r="Q1529" i="20" s="1"/>
  <c r="U1529" i="20" s="1"/>
  <c r="O1499" i="20" a="1"/>
  <c r="O1499" i="20" s="1"/>
  <c r="P1499" i="20" s="1"/>
  <c r="T1499" i="20" s="1"/>
  <c r="Q1499" i="20" a="1"/>
  <c r="Q1499" i="20" s="1"/>
  <c r="O1144" i="20" a="1"/>
  <c r="O1144" i="20" s="1"/>
  <c r="P1144" i="20" s="1"/>
  <c r="T1144" i="20" s="1"/>
  <c r="Q1144" i="20" a="1"/>
  <c r="Q1144" i="20" s="1"/>
  <c r="O1115" i="20" a="1"/>
  <c r="O1115" i="20" s="1"/>
  <c r="Q1115" i="20" a="1"/>
  <c r="Q1115" i="20" s="1"/>
  <c r="O453" i="20" a="1"/>
  <c r="O453" i="20" s="1"/>
  <c r="S453" i="20" s="1"/>
  <c r="Q453" i="20" a="1"/>
  <c r="Q453" i="20" s="1"/>
  <c r="N406" i="20" a="1"/>
  <c r="N406" i="20" s="1"/>
  <c r="Q406" i="20" a="1"/>
  <c r="Q406" i="20" s="1"/>
  <c r="P111" i="20"/>
  <c r="T111" i="20" s="1"/>
  <c r="U716" i="20"/>
  <c r="R1596" i="20"/>
  <c r="V1596" i="20" s="1"/>
  <c r="R586" i="20"/>
  <c r="V586" i="20" s="1"/>
  <c r="N319" i="20" a="1"/>
  <c r="N319" i="20" s="1"/>
  <c r="Q289" i="20" a="1"/>
  <c r="Q289" i="20" s="1"/>
  <c r="R289" i="20" s="1"/>
  <c r="V289" i="20" s="1"/>
  <c r="Q1605" i="20" a="1"/>
  <c r="Q1605" i="20" s="1"/>
  <c r="Q274" i="20" a="1"/>
  <c r="Q274" i="20" s="1"/>
  <c r="R274" i="20" s="1"/>
  <c r="V274" i="20" s="1"/>
  <c r="Q347" i="20" a="1"/>
  <c r="Q347" i="20" s="1"/>
  <c r="Q1292" i="20" a="1"/>
  <c r="Q1292" i="20" s="1"/>
  <c r="U1292" i="20" s="1"/>
  <c r="O1675" i="20" a="1"/>
  <c r="O1675" i="20" s="1"/>
  <c r="Q1675" i="20" a="1"/>
  <c r="Q1675" i="20" s="1"/>
  <c r="Q1320" i="20" a="1"/>
  <c r="Q1320" i="20" s="1"/>
  <c r="O1320" i="20" a="1"/>
  <c r="O1320" i="20" s="1"/>
  <c r="O1289" i="20" a="1"/>
  <c r="O1289" i="20" s="1"/>
  <c r="M1289" i="20" a="1"/>
  <c r="M1289" i="20" s="1"/>
  <c r="O1129" i="20" a="1"/>
  <c r="O1129" i="20" s="1"/>
  <c r="P1129" i="20" s="1"/>
  <c r="T1129" i="20" s="1"/>
  <c r="Q1129" i="20" a="1"/>
  <c r="Q1129" i="20" s="1"/>
  <c r="O1085" i="20" a="1"/>
  <c r="O1085" i="20" s="1"/>
  <c r="Q1085" i="20" a="1"/>
  <c r="Q1085" i="20" s="1"/>
  <c r="O1024" i="20" a="1"/>
  <c r="O1024" i="20" s="1"/>
  <c r="P1024" i="20" s="1"/>
  <c r="T1024" i="20" s="1"/>
  <c r="Q1024" i="20" a="1"/>
  <c r="Q1024" i="20" s="1"/>
  <c r="U1024" i="20" s="1"/>
  <c r="O1008" i="20" a="1"/>
  <c r="O1008" i="20" s="1"/>
  <c r="P1008" i="20" s="1"/>
  <c r="T1008" i="20" s="1"/>
  <c r="Q1008" i="20" a="1"/>
  <c r="Q1008" i="20" s="1"/>
  <c r="O784" i="20" a="1"/>
  <c r="O784" i="20" s="1"/>
  <c r="Q784" i="20" a="1"/>
  <c r="Q784" i="20" s="1"/>
  <c r="O436" i="20" a="1"/>
  <c r="O436" i="20" s="1"/>
  <c r="P436" i="20" s="1"/>
  <c r="T436" i="20" s="1"/>
  <c r="Q436" i="20" a="1"/>
  <c r="Q436" i="20" s="1"/>
  <c r="U436" i="20" s="1"/>
  <c r="O345" i="20" a="1"/>
  <c r="O345" i="20" s="1"/>
  <c r="P345" i="20" s="1"/>
  <c r="T345" i="20" s="1"/>
  <c r="Q345" i="20" a="1"/>
  <c r="Q345" i="20" s="1"/>
  <c r="R345" i="20" s="1"/>
  <c r="V345" i="20" s="1"/>
  <c r="O333" i="20" a="1"/>
  <c r="O333" i="20" s="1"/>
  <c r="Q333" i="20" a="1"/>
  <c r="Q333" i="20" s="1"/>
  <c r="O302" i="20" a="1"/>
  <c r="O302" i="20" s="1"/>
  <c r="P302" i="20" s="1"/>
  <c r="T302" i="20" s="1"/>
  <c r="Q302" i="20" a="1"/>
  <c r="Q302" i="20" s="1"/>
  <c r="O287" i="20" a="1"/>
  <c r="O287" i="20" s="1"/>
  <c r="Q287" i="20" a="1"/>
  <c r="Q287" i="20" s="1"/>
  <c r="O168" i="20" a="1"/>
  <c r="O168" i="20" s="1"/>
  <c r="P168" i="20" s="1"/>
  <c r="T168" i="20" s="1"/>
  <c r="Q168" i="20" a="1"/>
  <c r="Q168" i="20" s="1"/>
  <c r="U168" i="20" s="1"/>
  <c r="Q297" i="20" a="1"/>
  <c r="Q297" i="20" s="1"/>
  <c r="O285" i="20" a="1"/>
  <c r="O285" i="20" s="1"/>
  <c r="Q298" i="20" a="1"/>
  <c r="Q298" i="20" s="1"/>
  <c r="R298" i="20" s="1"/>
  <c r="V298" i="20" s="1"/>
  <c r="U762" i="20"/>
  <c r="Q144" i="20" a="1"/>
  <c r="Q144" i="20" s="1"/>
  <c r="O339" i="20" a="1"/>
  <c r="O339" i="20" s="1"/>
  <c r="O239" i="20" a="1"/>
  <c r="O239" i="20" s="1"/>
  <c r="P239" i="20" s="1"/>
  <c r="T239" i="20" s="1"/>
  <c r="Q825" i="20" a="1"/>
  <c r="Q825" i="20" s="1"/>
  <c r="R825" i="20" s="1"/>
  <c r="V825" i="20" s="1"/>
  <c r="S247" i="20"/>
  <c r="P247" i="20"/>
  <c r="T247" i="20" s="1"/>
  <c r="P1841" i="20"/>
  <c r="T1841" i="20" s="1"/>
  <c r="M594" i="20" a="1"/>
  <c r="M594" i="20" s="1"/>
  <c r="N594" i="20" a="1"/>
  <c r="N594" i="20" s="1"/>
  <c r="R988" i="20"/>
  <c r="V988" i="20" s="1"/>
  <c r="U988" i="20"/>
  <c r="O2141" i="20" a="1"/>
  <c r="O2141" i="20" s="1"/>
  <c r="N2141" i="20" a="1"/>
  <c r="N2141" i="20" s="1"/>
  <c r="M2141" i="20" a="1"/>
  <c r="M2141" i="20" s="1"/>
  <c r="Q2141" i="20" a="1"/>
  <c r="Q2141" i="20" s="1"/>
  <c r="O863" i="20" a="1"/>
  <c r="O863" i="20" s="1"/>
  <c r="N863" i="20" a="1"/>
  <c r="N863" i="20" s="1"/>
  <c r="M863" i="20" a="1"/>
  <c r="M863" i="20" s="1"/>
  <c r="Q863" i="20" a="1"/>
  <c r="Q863" i="20" s="1"/>
  <c r="O668" i="20" a="1"/>
  <c r="O668" i="20" s="1"/>
  <c r="N668" i="20" a="1"/>
  <c r="N668" i="20" s="1"/>
  <c r="M668" i="20" a="1"/>
  <c r="M668" i="20" s="1"/>
  <c r="Q668" i="20" a="1"/>
  <c r="Q668" i="20" s="1"/>
  <c r="O653" i="20" a="1"/>
  <c r="O653" i="20" s="1"/>
  <c r="N653" i="20" a="1"/>
  <c r="N653" i="20" s="1"/>
  <c r="M653" i="20" a="1"/>
  <c r="M653" i="20" s="1"/>
  <c r="Q653" i="20" a="1"/>
  <c r="Q653" i="20" s="1"/>
  <c r="O637" i="20" a="1"/>
  <c r="O637" i="20" s="1"/>
  <c r="Q637" i="20" a="1"/>
  <c r="Q637" i="20" s="1"/>
  <c r="M637" i="20" a="1"/>
  <c r="M637" i="20" s="1"/>
  <c r="N637" i="20" a="1"/>
  <c r="N637" i="20" s="1"/>
  <c r="N622" i="20" a="1"/>
  <c r="N622" i="20" s="1"/>
  <c r="M622" i="20" a="1"/>
  <c r="M622" i="20" s="1"/>
  <c r="N607" i="20" a="1"/>
  <c r="N607" i="20" s="1"/>
  <c r="M607" i="20" a="1"/>
  <c r="M607" i="20" s="1"/>
  <c r="O593" i="20" a="1"/>
  <c r="O593" i="20" s="1"/>
  <c r="Q593" i="20" a="1"/>
  <c r="Q593" i="20" s="1"/>
  <c r="M593" i="20" a="1"/>
  <c r="M593" i="20" s="1"/>
  <c r="N593" i="20" a="1"/>
  <c r="N593" i="20" s="1"/>
  <c r="M579" i="20" a="1"/>
  <c r="M579" i="20" s="1"/>
  <c r="N579" i="20" a="1"/>
  <c r="N579" i="20" s="1"/>
  <c r="O565" i="20" a="1"/>
  <c r="O565" i="20" s="1"/>
  <c r="Q565" i="20" a="1"/>
  <c r="Q565" i="20" s="1"/>
  <c r="N565" i="20" a="1"/>
  <c r="N565" i="20" s="1"/>
  <c r="M565" i="20" a="1"/>
  <c r="M565" i="20" s="1"/>
  <c r="O551" i="20" a="1"/>
  <c r="O551" i="20" s="1"/>
  <c r="N551" i="20" a="1"/>
  <c r="N551" i="20" s="1"/>
  <c r="M551" i="20" a="1"/>
  <c r="M551" i="20" s="1"/>
  <c r="Q551" i="20" a="1"/>
  <c r="Q551" i="20" s="1"/>
  <c r="O536" i="20" a="1"/>
  <c r="O536" i="20" s="1"/>
  <c r="Q536" i="20" a="1"/>
  <c r="Q536" i="20" s="1"/>
  <c r="M536" i="20" a="1"/>
  <c r="M536" i="20" s="1"/>
  <c r="N536" i="20" a="1"/>
  <c r="N536" i="20" s="1"/>
  <c r="N506" i="20" a="1"/>
  <c r="N506" i="20" s="1"/>
  <c r="M506" i="20" a="1"/>
  <c r="M506" i="20" s="1"/>
  <c r="O506" i="20" a="1"/>
  <c r="O506" i="20" s="1"/>
  <c r="Q506" i="20" a="1"/>
  <c r="Q506" i="20" s="1"/>
  <c r="O491" i="20" a="1"/>
  <c r="O491" i="20" s="1"/>
  <c r="Q491" i="20" a="1"/>
  <c r="Q491" i="20" s="1"/>
  <c r="N491" i="20" a="1"/>
  <c r="N491" i="20" s="1"/>
  <c r="M491" i="20" a="1"/>
  <c r="M491" i="20" s="1"/>
  <c r="O477" i="20" a="1"/>
  <c r="O477" i="20" s="1"/>
  <c r="Q477" i="20" a="1"/>
  <c r="Q477" i="20" s="1"/>
  <c r="N477" i="20" a="1"/>
  <c r="N477" i="20" s="1"/>
  <c r="M477" i="20" a="1"/>
  <c r="M477" i="20" s="1"/>
  <c r="O463" i="20" a="1"/>
  <c r="O463" i="20" s="1"/>
  <c r="Q463" i="20" a="1"/>
  <c r="Q463" i="20" s="1"/>
  <c r="N463" i="20" a="1"/>
  <c r="N463" i="20" s="1"/>
  <c r="M463" i="20" a="1"/>
  <c r="M463" i="20" s="1"/>
  <c r="O191" i="20" a="1"/>
  <c r="O191" i="20" s="1"/>
  <c r="Q191" i="20" a="1"/>
  <c r="Q191" i="20" s="1"/>
  <c r="N191" i="20" a="1"/>
  <c r="N191" i="20" s="1"/>
  <c r="M191" i="20" a="1"/>
  <c r="M191" i="20" s="1"/>
  <c r="O92" i="20" a="1"/>
  <c r="O92" i="20" s="1"/>
  <c r="Q92" i="20" a="1"/>
  <c r="Q92" i="20" s="1"/>
  <c r="N92" i="20" a="1"/>
  <c r="N92" i="20" s="1"/>
  <c r="M92" i="20" a="1"/>
  <c r="M92" i="20" s="1"/>
  <c r="O76" i="20" a="1"/>
  <c r="O76" i="20" s="1"/>
  <c r="Q76" i="20" a="1"/>
  <c r="Q76" i="20" s="1"/>
  <c r="N76" i="20" a="1"/>
  <c r="N76" i="20" s="1"/>
  <c r="M76" i="20" a="1"/>
  <c r="M76" i="20" s="1"/>
  <c r="O61" i="20" a="1"/>
  <c r="O61" i="20" s="1"/>
  <c r="Q61" i="20" a="1"/>
  <c r="Q61" i="20" s="1"/>
  <c r="N61" i="20" a="1"/>
  <c r="N61" i="20" s="1"/>
  <c r="M61" i="20" a="1"/>
  <c r="M61" i="20" s="1"/>
  <c r="O45" i="20" a="1"/>
  <c r="O45" i="20" s="1"/>
  <c r="Q45" i="20" a="1"/>
  <c r="Q45" i="20" s="1"/>
  <c r="N45" i="20" a="1"/>
  <c r="N45" i="20" s="1"/>
  <c r="M45" i="20" a="1"/>
  <c r="M45" i="20" s="1"/>
  <c r="Q31" i="20" a="1"/>
  <c r="Q31" i="20" s="1"/>
  <c r="N31" i="20" a="1"/>
  <c r="N31" i="20" s="1"/>
  <c r="M31" i="20" a="1"/>
  <c r="M31" i="20" s="1"/>
  <c r="Q3" i="20" a="1"/>
  <c r="Q3" i="20" s="1"/>
  <c r="M3" i="20" a="1"/>
  <c r="M3" i="20" s="1"/>
  <c r="P3" i="20" s="1"/>
  <c r="T3" i="20" s="1"/>
  <c r="N3" i="20" a="1"/>
  <c r="N3" i="20" s="1"/>
  <c r="S562" i="20"/>
  <c r="P562" i="20"/>
  <c r="T562" i="20" s="1"/>
  <c r="U2329" i="20"/>
  <c r="O363" i="20" a="1"/>
  <c r="O363" i="20" s="1"/>
  <c r="Q363" i="20" a="1"/>
  <c r="Q363" i="20" s="1"/>
  <c r="N363" i="20" a="1"/>
  <c r="N363" i="20" s="1"/>
  <c r="M363" i="20" a="1"/>
  <c r="M363" i="20" s="1"/>
  <c r="O19" i="20" a="1"/>
  <c r="O19" i="20" s="1"/>
  <c r="Q19" i="20" a="1"/>
  <c r="Q19" i="20" s="1"/>
  <c r="N19" i="20" a="1"/>
  <c r="N19" i="20" s="1"/>
  <c r="M19" i="20" a="1"/>
  <c r="M19" i="20" s="1"/>
  <c r="P1397" i="20"/>
  <c r="T1397" i="20" s="1"/>
  <c r="U1769" i="20"/>
  <c r="Q420" i="20" a="1"/>
  <c r="Q420" i="20" s="1"/>
  <c r="N420" i="20" a="1"/>
  <c r="N420" i="20" s="1"/>
  <c r="O420" i="20" a="1"/>
  <c r="O420" i="20" s="1"/>
  <c r="M420" i="20" a="1"/>
  <c r="M420" i="20" s="1"/>
  <c r="P420" i="20" s="1"/>
  <c r="T420" i="20" s="1"/>
  <c r="O479" i="20" a="1"/>
  <c r="O479" i="20" s="1"/>
  <c r="Q479" i="20" a="1"/>
  <c r="Q479" i="20" s="1"/>
  <c r="N479" i="20" a="1"/>
  <c r="N479" i="20" s="1"/>
  <c r="M479" i="20" a="1"/>
  <c r="M479" i="20" s="1"/>
  <c r="O152" i="20" a="1"/>
  <c r="O152" i="20" s="1"/>
  <c r="N152" i="20" a="1"/>
  <c r="N152" i="20" s="1"/>
  <c r="M152" i="20" a="1"/>
  <c r="M152" i="20" s="1"/>
  <c r="Q152" i="20" a="1"/>
  <c r="Q152" i="20" s="1"/>
  <c r="O2110" i="20" a="1"/>
  <c r="O2110" i="20" s="1"/>
  <c r="Q2110" i="20" a="1"/>
  <c r="Q2110" i="20" s="1"/>
  <c r="N2110" i="20" a="1"/>
  <c r="N2110" i="20" s="1"/>
  <c r="M2110" i="20" a="1"/>
  <c r="M2110" i="20" s="1"/>
  <c r="O522" i="20" a="1"/>
  <c r="O522" i="20" s="1"/>
  <c r="Q522" i="20" a="1"/>
  <c r="Q522" i="20" s="1"/>
  <c r="M522" i="20" a="1"/>
  <c r="M522" i="20" s="1"/>
  <c r="N522" i="20" a="1"/>
  <c r="N522" i="20" s="1"/>
  <c r="O16" i="20" a="1"/>
  <c r="O16" i="20" s="1"/>
  <c r="N16" i="20" a="1"/>
  <c r="N16" i="20" s="1"/>
  <c r="Q16" i="20" a="1"/>
  <c r="Q16" i="20" s="1"/>
  <c r="M16" i="20" a="1"/>
  <c r="M16" i="20" s="1"/>
  <c r="U1188" i="20"/>
  <c r="R1188" i="20"/>
  <c r="V1188" i="20" s="1"/>
  <c r="U879" i="20"/>
  <c r="R879" i="20"/>
  <c r="V879" i="20" s="1"/>
  <c r="U640" i="20"/>
  <c r="U1574" i="20"/>
  <c r="R1574" i="20"/>
  <c r="V1574" i="20" s="1"/>
  <c r="U1209" i="20"/>
  <c r="R1209" i="20"/>
  <c r="V1209" i="20" s="1"/>
  <c r="O449" i="20" a="1"/>
  <c r="O449" i="20" s="1"/>
  <c r="Q449" i="20" a="1"/>
  <c r="Q449" i="20" s="1"/>
  <c r="N449" i="20" a="1"/>
  <c r="N449" i="20" s="1"/>
  <c r="M449" i="20" a="1"/>
  <c r="M449" i="20" s="1"/>
  <c r="U689" i="20"/>
  <c r="M2094" i="20" a="1"/>
  <c r="M2094" i="20" s="1"/>
  <c r="N2094" i="20" a="1"/>
  <c r="N2094" i="20" s="1"/>
  <c r="M580" i="20" a="1"/>
  <c r="M580" i="20" s="1"/>
  <c r="N580" i="20" a="1"/>
  <c r="N580" i="20" s="1"/>
  <c r="O448" i="20" a="1"/>
  <c r="O448" i="20" s="1"/>
  <c r="N448" i="20" a="1"/>
  <c r="N448" i="20" s="1"/>
  <c r="M448" i="20" a="1"/>
  <c r="M448" i="20" s="1"/>
  <c r="Q448" i="20" a="1"/>
  <c r="Q448" i="20" s="1"/>
  <c r="R96" i="20"/>
  <c r="V96" i="20" s="1"/>
  <c r="U96" i="20"/>
  <c r="U1360" i="20"/>
  <c r="R1360" i="20"/>
  <c r="V1360" i="20" s="1"/>
  <c r="R2168" i="20"/>
  <c r="V2168" i="20" s="1"/>
  <c r="U2168" i="20"/>
  <c r="R1073" i="20"/>
  <c r="V1073" i="20" s="1"/>
  <c r="U1073" i="20"/>
  <c r="O20" i="20" a="1"/>
  <c r="O20" i="20" s="1"/>
  <c r="Q20" i="20" a="1"/>
  <c r="Q20" i="20" s="1"/>
  <c r="N20" i="20" a="1"/>
  <c r="N20" i="20" s="1"/>
  <c r="M20" i="20" a="1"/>
  <c r="M20" i="20" s="1"/>
  <c r="O6" i="20" a="1"/>
  <c r="O6" i="20" s="1"/>
  <c r="Q6" i="20" a="1"/>
  <c r="Q6" i="20" s="1"/>
  <c r="N6" i="20" a="1"/>
  <c r="N6" i="20" s="1"/>
  <c r="M6" i="20" a="1"/>
  <c r="M6" i="20" s="1"/>
  <c r="Q434" i="20" a="1"/>
  <c r="Q434" i="20" s="1"/>
  <c r="M434" i="20" a="1"/>
  <c r="M434" i="20" s="1"/>
  <c r="N434" i="20" a="1"/>
  <c r="N434" i="20" s="1"/>
  <c r="O478" i="20" a="1"/>
  <c r="O478" i="20" s="1"/>
  <c r="Q478" i="20" a="1"/>
  <c r="Q478" i="20" s="1"/>
  <c r="N478" i="20" a="1"/>
  <c r="N478" i="20" s="1"/>
  <c r="M478" i="20" a="1"/>
  <c r="M478" i="20" s="1"/>
  <c r="P1510" i="20"/>
  <c r="T1510" i="20" s="1"/>
  <c r="P1531" i="20"/>
  <c r="T1531" i="20" s="1"/>
  <c r="S260" i="20"/>
  <c r="P260" i="20"/>
  <c r="T260" i="20" s="1"/>
  <c r="P645" i="20"/>
  <c r="T645" i="20" s="1"/>
  <c r="O5" i="20" a="1"/>
  <c r="O5" i="20" s="1"/>
  <c r="Q5" i="20" a="1"/>
  <c r="Q5" i="20" s="1"/>
  <c r="N5" i="20" a="1"/>
  <c r="N5" i="20" s="1"/>
  <c r="M5" i="20" a="1"/>
  <c r="M5" i="20" s="1"/>
  <c r="O553" i="20" a="1"/>
  <c r="O553" i="20" s="1"/>
  <c r="Q553" i="20" a="1"/>
  <c r="Q553" i="20" s="1"/>
  <c r="N553" i="20" a="1"/>
  <c r="N553" i="20" s="1"/>
  <c r="M553" i="20" a="1"/>
  <c r="M553" i="20" s="1"/>
  <c r="O403" i="20" a="1"/>
  <c r="O403" i="20" s="1"/>
  <c r="Q403" i="20" a="1"/>
  <c r="Q403" i="20" s="1"/>
  <c r="N403" i="20" a="1"/>
  <c r="N403" i="20" s="1"/>
  <c r="M403" i="20" a="1"/>
  <c r="M403" i="20" s="1"/>
  <c r="O566" i="20" a="1"/>
  <c r="O566" i="20" s="1"/>
  <c r="Q566" i="20" a="1"/>
  <c r="Q566" i="20" s="1"/>
  <c r="M566" i="20" a="1"/>
  <c r="M566" i="20" s="1"/>
  <c r="N566" i="20" a="1"/>
  <c r="N566" i="20" s="1"/>
  <c r="O164" i="20" a="1"/>
  <c r="O164" i="20" s="1"/>
  <c r="M164" i="20" a="1"/>
  <c r="M164" i="20" s="1"/>
  <c r="N164" i="20" a="1"/>
  <c r="N164" i="20" s="1"/>
  <c r="P1877" i="20"/>
  <c r="T1877" i="20" s="1"/>
  <c r="R603" i="20"/>
  <c r="V603" i="20" s="1"/>
  <c r="U603" i="20"/>
  <c r="R211" i="20"/>
  <c r="V211" i="20" s="1"/>
  <c r="Q7" i="20" a="1"/>
  <c r="Q7" i="20" s="1"/>
  <c r="N7" i="20" a="1"/>
  <c r="N7" i="20" s="1"/>
  <c r="M7" i="20" a="1"/>
  <c r="M7" i="20" s="1"/>
  <c r="O465" i="20" a="1"/>
  <c r="O465" i="20" s="1"/>
  <c r="Q465" i="20" a="1"/>
  <c r="Q465" i="20" s="1"/>
  <c r="M465" i="20" a="1"/>
  <c r="M465" i="20" s="1"/>
  <c r="N465" i="20" a="1"/>
  <c r="N465" i="20" s="1"/>
  <c r="O552" i="20" a="1"/>
  <c r="O552" i="20" s="1"/>
  <c r="N552" i="20" a="1"/>
  <c r="N552" i="20" s="1"/>
  <c r="Q552" i="20" a="1"/>
  <c r="Q552" i="20" s="1"/>
  <c r="M552" i="20" a="1"/>
  <c r="M552" i="20" s="1"/>
  <c r="O151" i="20" a="1"/>
  <c r="O151" i="20" s="1"/>
  <c r="Q151" i="20" a="1"/>
  <c r="Q151" i="20" s="1"/>
  <c r="N151" i="20" a="1"/>
  <c r="N151" i="20" s="1"/>
  <c r="M151" i="20" a="1"/>
  <c r="M151" i="20" s="1"/>
  <c r="P1089" i="20"/>
  <c r="T1089" i="20" s="1"/>
  <c r="P2330" i="20"/>
  <c r="T2330" i="20" s="1"/>
  <c r="S1137" i="20"/>
  <c r="S658" i="20"/>
  <c r="P658" i="20"/>
  <c r="T658" i="20" s="1"/>
  <c r="S1105" i="20"/>
  <c r="U278" i="20"/>
  <c r="R278" i="20"/>
  <c r="V278" i="20" s="1"/>
  <c r="R962" i="20"/>
  <c r="V962" i="20" s="1"/>
  <c r="U962" i="20"/>
  <c r="P1176" i="20"/>
  <c r="T1176" i="20" s="1"/>
  <c r="S1176" i="20"/>
  <c r="R1641" i="20"/>
  <c r="V1641" i="20" s="1"/>
  <c r="U1641" i="20"/>
  <c r="R794" i="20"/>
  <c r="V794" i="20" s="1"/>
  <c r="U794" i="20"/>
  <c r="O377" i="20" a="1"/>
  <c r="O377" i="20" s="1"/>
  <c r="Q377" i="20" a="1"/>
  <c r="Q377" i="20" s="1"/>
  <c r="N377" i="20" a="1"/>
  <c r="N377" i="20" s="1"/>
  <c r="M377" i="20" a="1"/>
  <c r="M377" i="20" s="1"/>
  <c r="O18" i="20" a="1"/>
  <c r="O18" i="20" s="1"/>
  <c r="Q18" i="20" a="1"/>
  <c r="Q18" i="20" s="1"/>
  <c r="U18" i="20" s="1"/>
  <c r="Q419" i="20" a="1"/>
  <c r="Q419" i="20" s="1"/>
  <c r="N419" i="20" a="1"/>
  <c r="N419" i="20" s="1"/>
  <c r="O419" i="20" a="1"/>
  <c r="O419" i="20" s="1"/>
  <c r="O2078" i="20" a="1"/>
  <c r="O2078" i="20" s="1"/>
  <c r="N2078" i="20" a="1"/>
  <c r="N2078" i="20" s="1"/>
  <c r="M2078" i="20" a="1"/>
  <c r="M2078" i="20" s="1"/>
  <c r="Q2078" i="20" a="1"/>
  <c r="Q2078" i="20" s="1"/>
  <c r="O464" i="20" a="1"/>
  <c r="O464" i="20" s="1"/>
  <c r="M464" i="20" a="1"/>
  <c r="M464" i="20" s="1"/>
  <c r="Q464" i="20" a="1"/>
  <c r="Q464" i="20" s="1"/>
  <c r="N464" i="20" a="1"/>
  <c r="N464" i="20" s="1"/>
  <c r="P1537" i="20"/>
  <c r="T1537" i="20" s="1"/>
  <c r="P1235" i="20"/>
  <c r="T1235" i="20" s="1"/>
  <c r="R98" i="20"/>
  <c r="V98" i="20" s="1"/>
  <c r="U98" i="20"/>
  <c r="O435" i="20" a="1"/>
  <c r="O435" i="20" s="1"/>
  <c r="Q435" i="20" a="1"/>
  <c r="Q435" i="20" s="1"/>
  <c r="M435" i="20" a="1"/>
  <c r="M435" i="20" s="1"/>
  <c r="N435" i="20" a="1"/>
  <c r="N435" i="20" s="1"/>
  <c r="R977" i="20"/>
  <c r="V977" i="20" s="1"/>
  <c r="U977" i="20"/>
  <c r="O137" i="20" a="1"/>
  <c r="O137" i="20" s="1"/>
  <c r="Q137" i="20" a="1"/>
  <c r="Q137" i="20" s="1"/>
  <c r="N137" i="20" a="1"/>
  <c r="N137" i="20" s="1"/>
  <c r="M137" i="20" a="1"/>
  <c r="M137" i="20" s="1"/>
  <c r="U1877" i="20"/>
  <c r="R1877" i="20"/>
  <c r="V1877" i="20" s="1"/>
  <c r="O32" i="20" a="1"/>
  <c r="O32" i="20" s="1"/>
  <c r="N32" i="20" a="1"/>
  <c r="N32" i="20" s="1"/>
  <c r="M32" i="20" a="1"/>
  <c r="M32" i="20" s="1"/>
  <c r="Q32" i="20" a="1"/>
  <c r="Q32" i="20" s="1"/>
  <c r="R684" i="20"/>
  <c r="V684" i="20" s="1"/>
  <c r="U684" i="20"/>
  <c r="O537" i="20" a="1"/>
  <c r="O537" i="20" s="1"/>
  <c r="Q537" i="20" a="1"/>
  <c r="Q537" i="20" s="1"/>
  <c r="N537" i="20" a="1"/>
  <c r="N537" i="20" s="1"/>
  <c r="M537" i="20" a="1"/>
  <c r="M537" i="20" s="1"/>
  <c r="R1716" i="20"/>
  <c r="V1716" i="20" s="1"/>
  <c r="U1081" i="20"/>
  <c r="U1512" i="20"/>
  <c r="S1681" i="20"/>
  <c r="P1681" i="20"/>
  <c r="T1681" i="20" s="1"/>
  <c r="U1443" i="20"/>
  <c r="R1443" i="20"/>
  <c r="V1443" i="20" s="1"/>
  <c r="U727" i="20"/>
  <c r="R727" i="20"/>
  <c r="V727" i="20" s="1"/>
  <c r="S999" i="20"/>
  <c r="P999" i="20"/>
  <c r="T999" i="20" s="1"/>
  <c r="R1111" i="20"/>
  <c r="V1111" i="20" s="1"/>
  <c r="U1111" i="20"/>
  <c r="S1239" i="20"/>
  <c r="P1239" i="20"/>
  <c r="T1239" i="20" s="1"/>
  <c r="M419" i="20" a="1"/>
  <c r="M419" i="20" s="1"/>
  <c r="R1962" i="20"/>
  <c r="V1962" i="20" s="1"/>
  <c r="U1962" i="20"/>
  <c r="R330" i="20"/>
  <c r="V330" i="20" s="1"/>
  <c r="U330" i="20"/>
  <c r="O421" i="20" a="1"/>
  <c r="O421" i="20" s="1"/>
  <c r="Q421" i="20" a="1"/>
  <c r="Q421" i="20" s="1"/>
  <c r="M421" i="20" a="1"/>
  <c r="M421" i="20" s="1"/>
  <c r="N421" i="20" a="1"/>
  <c r="N421" i="20" s="1"/>
  <c r="O450" i="20" a="1"/>
  <c r="O450" i="20" s="1"/>
  <c r="Q450" i="20" a="1"/>
  <c r="Q450" i="20" s="1"/>
  <c r="N450" i="20" a="1"/>
  <c r="N450" i="20" s="1"/>
  <c r="M450" i="20" a="1"/>
  <c r="M450" i="20" s="1"/>
  <c r="O17" i="20" a="1"/>
  <c r="O17" i="20" s="1"/>
  <c r="M17" i="20" a="1"/>
  <c r="M17" i="20" s="1"/>
  <c r="Q17" i="20" a="1"/>
  <c r="Q17" i="20" s="1"/>
  <c r="U17" i="20" s="1"/>
  <c r="N17" i="20" a="1"/>
  <c r="N17" i="20" s="1"/>
  <c r="O507" i="20" a="1"/>
  <c r="O507" i="20" s="1"/>
  <c r="Q507" i="20" a="1"/>
  <c r="Q507" i="20" s="1"/>
  <c r="N507" i="20" a="1"/>
  <c r="N507" i="20" s="1"/>
  <c r="M507" i="20" a="1"/>
  <c r="M507" i="20" s="1"/>
  <c r="U1523" i="20"/>
  <c r="R1523" i="20"/>
  <c r="V1523" i="20" s="1"/>
  <c r="R1426" i="20"/>
  <c r="V1426" i="20" s="1"/>
  <c r="U1426" i="20"/>
  <c r="R999" i="20"/>
  <c r="V999" i="20" s="1"/>
  <c r="U999" i="20"/>
  <c r="P1127" i="20"/>
  <c r="T1127" i="20" s="1"/>
  <c r="U1415" i="20"/>
  <c r="R1415" i="20"/>
  <c r="V1415" i="20" s="1"/>
  <c r="R1482" i="20"/>
  <c r="V1482" i="20" s="1"/>
  <c r="U1482" i="20"/>
  <c r="P1818" i="20"/>
  <c r="T1818" i="20" s="1"/>
  <c r="S1818" i="20"/>
  <c r="U189" i="20"/>
  <c r="R189" i="20"/>
  <c r="V189" i="20" s="1"/>
  <c r="R1958" i="20"/>
  <c r="V1958" i="20" s="1"/>
  <c r="U1090" i="20"/>
  <c r="U1619" i="20"/>
  <c r="R1619" i="20"/>
  <c r="V1619" i="20" s="1"/>
  <c r="N405" i="20" a="1"/>
  <c r="N405" i="20" s="1"/>
  <c r="Q405" i="20" a="1"/>
  <c r="Q405" i="20" s="1"/>
  <c r="O405" i="20" a="1"/>
  <c r="O405" i="20" s="1"/>
  <c r="M405" i="20" a="1"/>
  <c r="M405" i="20" s="1"/>
  <c r="O389" i="20" a="1"/>
  <c r="O389" i="20" s="1"/>
  <c r="Q389" i="20" a="1"/>
  <c r="Q389" i="20" s="1"/>
  <c r="N389" i="20" a="1"/>
  <c r="N389" i="20" s="1"/>
  <c r="M389" i="20" a="1"/>
  <c r="M389" i="20" s="1"/>
  <c r="O376" i="20" a="1"/>
  <c r="O376" i="20" s="1"/>
  <c r="N376" i="20" a="1"/>
  <c r="N376" i="20" s="1"/>
  <c r="M376" i="20" a="1"/>
  <c r="M376" i="20" s="1"/>
  <c r="Q376" i="20" a="1"/>
  <c r="Q376" i="20" s="1"/>
  <c r="O362" i="20" a="1"/>
  <c r="O362" i="20" s="1"/>
  <c r="M362" i="20" a="1"/>
  <c r="M362" i="20" s="1"/>
  <c r="N362" i="20" a="1"/>
  <c r="N362" i="20" s="1"/>
  <c r="Q362" i="20" a="1"/>
  <c r="Q362" i="20" s="1"/>
  <c r="O404" i="20" a="1"/>
  <c r="O404" i="20" s="1"/>
  <c r="Q404" i="20" a="1"/>
  <c r="Q404" i="20" s="1"/>
  <c r="M404" i="20" a="1"/>
  <c r="M404" i="20" s="1"/>
  <c r="N404" i="20" a="1"/>
  <c r="N404" i="20" s="1"/>
  <c r="P533" i="20"/>
  <c r="T533" i="20" s="1"/>
  <c r="P970" i="20"/>
  <c r="T970" i="20" s="1"/>
  <c r="P110" i="20"/>
  <c r="T110" i="20" s="1"/>
  <c r="R533" i="20"/>
  <c r="V533" i="20" s="1"/>
  <c r="U533" i="20"/>
  <c r="U798" i="20"/>
  <c r="R798" i="20"/>
  <c r="V798" i="20" s="1"/>
  <c r="O538" i="20" a="1"/>
  <c r="O538" i="20" s="1"/>
  <c r="Q538" i="20" a="1"/>
  <c r="Q538" i="20" s="1"/>
  <c r="M538" i="20" a="1"/>
  <c r="M538" i="20" s="1"/>
  <c r="N538" i="20" a="1"/>
  <c r="N538" i="20" s="1"/>
  <c r="O523" i="20" a="1"/>
  <c r="O523" i="20" s="1"/>
  <c r="Q523" i="20" a="1"/>
  <c r="Q523" i="20" s="1"/>
  <c r="N523" i="20" a="1"/>
  <c r="N523" i="20" s="1"/>
  <c r="M523" i="20" a="1"/>
  <c r="M523" i="20" s="1"/>
  <c r="O165" i="20" a="1"/>
  <c r="O165" i="20" s="1"/>
  <c r="M165" i="20" a="1"/>
  <c r="M165" i="20" s="1"/>
  <c r="Q165" i="20" a="1"/>
  <c r="Q165" i="20" s="1"/>
  <c r="N165" i="20" a="1"/>
  <c r="N165" i="20" s="1"/>
  <c r="O4" i="20" a="1"/>
  <c r="O4" i="20" s="1"/>
  <c r="S4" i="20" s="1"/>
  <c r="Q4" i="20" a="1"/>
  <c r="Q4" i="20" s="1"/>
  <c r="N4" i="20" a="1"/>
  <c r="N4" i="20" s="1"/>
  <c r="P517" i="20"/>
  <c r="T517" i="20" s="1"/>
  <c r="Q2126" i="20" a="1"/>
  <c r="Q2126" i="20" s="1"/>
  <c r="N2126" i="20" a="1"/>
  <c r="N2126" i="20" s="1"/>
  <c r="M2126" i="20" a="1"/>
  <c r="M2126" i="20" s="1"/>
  <c r="N492" i="20" a="1"/>
  <c r="N492" i="20" s="1"/>
  <c r="M492" i="20" a="1"/>
  <c r="M492" i="20" s="1"/>
  <c r="Q492" i="20" a="1"/>
  <c r="Q492" i="20" s="1"/>
  <c r="O177" i="20" a="1"/>
  <c r="O177" i="20" s="1"/>
  <c r="M177" i="20" a="1"/>
  <c r="M177" i="20" s="1"/>
  <c r="N177" i="20" a="1"/>
  <c r="N177" i="20" s="1"/>
  <c r="R177" i="20" s="1"/>
  <c r="V177" i="20" s="1"/>
  <c r="P1302" i="20"/>
  <c r="T1302" i="20" s="1"/>
  <c r="P1909" i="20"/>
  <c r="T1909" i="20" s="1"/>
  <c r="P1157" i="20"/>
  <c r="T1157" i="20" s="1"/>
  <c r="M18" i="20" a="1"/>
  <c r="M18" i="20" s="1"/>
  <c r="R242" i="20"/>
  <c r="V242" i="20" s="1"/>
  <c r="U242" i="20"/>
  <c r="S962" i="20"/>
  <c r="P962" i="20"/>
  <c r="T962" i="20" s="1"/>
  <c r="S1090" i="20"/>
  <c r="P1090" i="20"/>
  <c r="T1090" i="20" s="1"/>
  <c r="R629" i="20"/>
  <c r="V629" i="20" s="1"/>
  <c r="U629" i="20"/>
  <c r="R1013" i="20"/>
  <c r="V1013" i="20" s="1"/>
  <c r="R54" i="20"/>
  <c r="V54" i="20" s="1"/>
  <c r="U54" i="20"/>
  <c r="U615" i="20"/>
  <c r="R615" i="20"/>
  <c r="V615" i="20" s="1"/>
  <c r="U1513" i="20"/>
  <c r="R1513" i="20"/>
  <c r="V1513" i="20" s="1"/>
  <c r="P1498" i="20"/>
  <c r="T1498" i="20" s="1"/>
  <c r="S1498" i="20"/>
  <c r="R1818" i="20"/>
  <c r="V1818" i="20" s="1"/>
  <c r="U1818" i="20"/>
  <c r="U103" i="20"/>
  <c r="R103" i="20"/>
  <c r="V103" i="20" s="1"/>
  <c r="R970" i="20"/>
  <c r="V970" i="20" s="1"/>
  <c r="U970" i="20"/>
  <c r="S1242" i="20"/>
  <c r="R1658" i="20"/>
  <c r="V1658" i="20" s="1"/>
  <c r="U1658" i="20"/>
  <c r="P1726" i="20"/>
  <c r="T1726" i="20" s="1"/>
  <c r="S1726" i="20"/>
  <c r="U824" i="20"/>
  <c r="R824" i="20"/>
  <c r="V824" i="20" s="1"/>
  <c r="P841" i="20"/>
  <c r="T841" i="20" s="1"/>
  <c r="S841" i="20"/>
  <c r="R1726" i="20"/>
  <c r="V1726" i="20" s="1"/>
  <c r="U1726" i="20"/>
  <c r="U619" i="20"/>
  <c r="R619" i="20"/>
  <c r="V619" i="20" s="1"/>
  <c r="R849" i="20"/>
  <c r="V849" i="20" s="1"/>
  <c r="U849" i="20"/>
  <c r="R461" i="20"/>
  <c r="V461" i="20" s="1"/>
  <c r="U461" i="20"/>
  <c r="R2221" i="20"/>
  <c r="V2221" i="20" s="1"/>
  <c r="U2221" i="20"/>
  <c r="U611" i="20"/>
  <c r="R611" i="20"/>
  <c r="V611" i="20" s="1"/>
  <c r="R712" i="20"/>
  <c r="V712" i="20" s="1"/>
  <c r="U712" i="20"/>
  <c r="R237" i="20"/>
  <c r="V237" i="20" s="1"/>
  <c r="U237" i="20"/>
  <c r="U2330" i="20"/>
  <c r="R672" i="20"/>
  <c r="V672" i="20" s="1"/>
  <c r="U672" i="20"/>
  <c r="U1329" i="20"/>
  <c r="R1329" i="20"/>
  <c r="V1329" i="20" s="1"/>
  <c r="U1787" i="20"/>
  <c r="R1787" i="20"/>
  <c r="V1787" i="20" s="1"/>
  <c r="U1125" i="20"/>
  <c r="U1397" i="20"/>
  <c r="U298" i="20"/>
  <c r="U1186" i="20"/>
  <c r="R1186" i="20"/>
  <c r="V1186" i="20" s="1"/>
  <c r="U283" i="20"/>
  <c r="R283" i="20"/>
  <c r="V283" i="20" s="1"/>
  <c r="R314" i="20"/>
  <c r="V314" i="20" s="1"/>
  <c r="U314" i="20"/>
  <c r="U112" i="20"/>
  <c r="U10" i="20"/>
  <c r="U1497" i="20"/>
  <c r="U1467" i="20"/>
  <c r="R243" i="20"/>
  <c r="V243" i="20" s="1"/>
  <c r="R186" i="20"/>
  <c r="V186" i="20" s="1"/>
  <c r="R1025" i="20"/>
  <c r="V1025" i="20" s="1"/>
  <c r="U1025" i="20"/>
  <c r="R762" i="20"/>
  <c r="V762" i="20" s="1"/>
  <c r="R53" i="20"/>
  <c r="V53" i="20" s="1"/>
  <c r="U53" i="20"/>
  <c r="U116" i="20"/>
  <c r="P439" i="20"/>
  <c r="T439" i="20" s="1"/>
  <c r="R1059" i="20"/>
  <c r="V1059" i="20" s="1"/>
  <c r="U1059" i="20"/>
  <c r="U641" i="20"/>
  <c r="R758" i="20"/>
  <c r="V758" i="20" s="1"/>
  <c r="O862" i="20" a="1"/>
  <c r="O862" i="20" s="1"/>
  <c r="Q862" i="20" a="1"/>
  <c r="Q862" i="20" s="1"/>
  <c r="N862" i="20" a="1"/>
  <c r="N862" i="20" s="1"/>
  <c r="M862" i="20" a="1"/>
  <c r="M862" i="20" s="1"/>
  <c r="R26" i="20"/>
  <c r="V26" i="20" s="1"/>
  <c r="R1009" i="20"/>
  <c r="V1009" i="20" s="1"/>
  <c r="U728" i="20"/>
  <c r="O1327" i="20" a="1"/>
  <c r="O1327" i="20" s="1"/>
  <c r="N1327" i="20" a="1"/>
  <c r="N1327" i="20" s="1"/>
  <c r="M1327" i="20" a="1"/>
  <c r="M1327" i="20" s="1"/>
  <c r="Q1327" i="20" a="1"/>
  <c r="Q1327" i="20" s="1"/>
  <c r="N1312" i="20" a="1"/>
  <c r="N1312" i="20" s="1"/>
  <c r="M1312" i="20" a="1"/>
  <c r="M1312" i="20" s="1"/>
  <c r="O1296" i="20" a="1"/>
  <c r="O1296" i="20" s="1"/>
  <c r="N1296" i="20" a="1"/>
  <c r="N1296" i="20" s="1"/>
  <c r="Q1296" i="20" a="1"/>
  <c r="Q1296" i="20" s="1"/>
  <c r="M1296" i="20" a="1"/>
  <c r="M1296" i="20" s="1"/>
  <c r="O1282" i="20" a="1"/>
  <c r="O1282" i="20" s="1"/>
  <c r="P1282" i="20" s="1"/>
  <c r="T1282" i="20" s="1"/>
  <c r="Q1282" i="20" a="1"/>
  <c r="Q1282" i="20" s="1"/>
  <c r="R1282" i="20" s="1"/>
  <c r="V1282" i="20" s="1"/>
  <c r="O1266" i="20" a="1"/>
  <c r="O1266" i="20" s="1"/>
  <c r="P1266" i="20" s="1"/>
  <c r="T1266" i="20" s="1"/>
  <c r="Q1266" i="20" a="1"/>
  <c r="Q1266" i="20" s="1"/>
  <c r="N1266" i="20" a="1"/>
  <c r="N1266" i="20" s="1"/>
  <c r="O975" i="20" a="1"/>
  <c r="O975" i="20" s="1"/>
  <c r="P975" i="20" s="1"/>
  <c r="T975" i="20" s="1"/>
  <c r="Q975" i="20" a="1"/>
  <c r="Q975" i="20" s="1"/>
  <c r="O933" i="20" a="1"/>
  <c r="O933" i="20" s="1"/>
  <c r="M933" i="20" a="1"/>
  <c r="M933" i="20" s="1"/>
  <c r="Q933" i="20" a="1"/>
  <c r="Q933" i="20" s="1"/>
  <c r="O905" i="20" a="1"/>
  <c r="O905" i="20" s="1"/>
  <c r="P905" i="20" s="1"/>
  <c r="T905" i="20" s="1"/>
  <c r="Q905" i="20" a="1"/>
  <c r="Q905" i="20" s="1"/>
  <c r="U905" i="20" s="1"/>
  <c r="O891" i="20" a="1"/>
  <c r="O891" i="20" s="1"/>
  <c r="S891" i="20" s="1"/>
  <c r="Q891" i="20" a="1"/>
  <c r="Q891" i="20" s="1"/>
  <c r="N891" i="20" a="1"/>
  <c r="N891" i="20" s="1"/>
  <c r="O876" i="20" a="1"/>
  <c r="O876" i="20" s="1"/>
  <c r="Q876" i="20" a="1"/>
  <c r="Q876" i="20" s="1"/>
  <c r="N876" i="20" a="1"/>
  <c r="N876" i="20" s="1"/>
  <c r="M876" i="20" a="1"/>
  <c r="M876" i="20" s="1"/>
  <c r="U1123" i="20"/>
  <c r="S1392" i="20"/>
  <c r="O1357" i="20" a="1"/>
  <c r="O1357" i="20" s="1"/>
  <c r="P1357" i="20" s="1"/>
  <c r="T1357" i="20" s="1"/>
  <c r="Q1357" i="20" a="1"/>
  <c r="Q1357" i="20" s="1"/>
  <c r="O1342" i="20" a="1"/>
  <c r="O1342" i="20" s="1"/>
  <c r="M1342" i="20" a="1"/>
  <c r="M1342" i="20" s="1"/>
  <c r="N1342" i="20" a="1"/>
  <c r="N1342" i="20" s="1"/>
  <c r="O1326" i="20" a="1"/>
  <c r="O1326" i="20" s="1"/>
  <c r="N1326" i="20" a="1"/>
  <c r="N1326" i="20" s="1"/>
  <c r="M1326" i="20" a="1"/>
  <c r="M1326" i="20" s="1"/>
  <c r="O1311" i="20" a="1"/>
  <c r="O1311" i="20" s="1"/>
  <c r="Q1311" i="20" a="1"/>
  <c r="Q1311" i="20" s="1"/>
  <c r="N1311" i="20" a="1"/>
  <c r="N1311" i="20" s="1"/>
  <c r="M1311" i="20" a="1"/>
  <c r="M1311" i="20" s="1"/>
  <c r="O1295" i="20" a="1"/>
  <c r="O1295" i="20" s="1"/>
  <c r="N1295" i="20" a="1"/>
  <c r="N1295" i="20" s="1"/>
  <c r="M1295" i="20" a="1"/>
  <c r="M1295" i="20" s="1"/>
  <c r="O1281" i="20" a="1"/>
  <c r="O1281" i="20" s="1"/>
  <c r="S1281" i="20" s="1"/>
  <c r="Q1281" i="20" a="1"/>
  <c r="Q1281" i="20" s="1"/>
  <c r="R1281" i="20" s="1"/>
  <c r="V1281" i="20" s="1"/>
  <c r="O974" i="20" a="1"/>
  <c r="O974" i="20" s="1"/>
  <c r="N974" i="20" a="1"/>
  <c r="N974" i="20" s="1"/>
  <c r="M974" i="20" a="1"/>
  <c r="M974" i="20" s="1"/>
  <c r="O961" i="20" a="1"/>
  <c r="O961" i="20" s="1"/>
  <c r="Q961" i="20" a="1"/>
  <c r="Q961" i="20" s="1"/>
  <c r="Q946" i="20" a="1"/>
  <c r="Q946" i="20" s="1"/>
  <c r="O946" i="20" a="1"/>
  <c r="O946" i="20" s="1"/>
  <c r="N946" i="20" a="1"/>
  <c r="N946" i="20" s="1"/>
  <c r="M946" i="20" a="1"/>
  <c r="M946" i="20" s="1"/>
  <c r="O932" i="20" a="1"/>
  <c r="O932" i="20" s="1"/>
  <c r="Q932" i="20" a="1"/>
  <c r="Q932" i="20" s="1"/>
  <c r="O917" i="20" a="1"/>
  <c r="O917" i="20" s="1"/>
  <c r="P917" i="20" s="1"/>
  <c r="T917" i="20" s="1"/>
  <c r="Q917" i="20" a="1"/>
  <c r="Q917" i="20" s="1"/>
  <c r="O875" i="20" a="1"/>
  <c r="O875" i="20" s="1"/>
  <c r="P875" i="20" s="1"/>
  <c r="T875" i="20" s="1"/>
  <c r="Q875" i="20" a="1"/>
  <c r="Q875" i="20" s="1"/>
  <c r="N875" i="20" a="1"/>
  <c r="N875" i="20" s="1"/>
  <c r="O1370" i="20" a="1"/>
  <c r="O1370" i="20" s="1"/>
  <c r="Q1370" i="20" a="1"/>
  <c r="Q1370" i="20" s="1"/>
  <c r="O1341" i="20" a="1"/>
  <c r="O1341" i="20" s="1"/>
  <c r="N1341" i="20" a="1"/>
  <c r="N1341" i="20" s="1"/>
  <c r="M1341" i="20" a="1"/>
  <c r="M1341" i="20" s="1"/>
  <c r="Q1341" i="20" a="1"/>
  <c r="Q1341" i="20" s="1"/>
  <c r="O1325" i="20" a="1"/>
  <c r="O1325" i="20" s="1"/>
  <c r="N1325" i="20" a="1"/>
  <c r="N1325" i="20" s="1"/>
  <c r="M1325" i="20" a="1"/>
  <c r="M1325" i="20" s="1"/>
  <c r="O1310" i="20" a="1"/>
  <c r="O1310" i="20" s="1"/>
  <c r="Q1310" i="20" a="1"/>
  <c r="Q1310" i="20" s="1"/>
  <c r="O1294" i="20" a="1"/>
  <c r="O1294" i="20" s="1"/>
  <c r="Q1294" i="20" a="1"/>
  <c r="Q1294" i="20" s="1"/>
  <c r="U1294" i="20" s="1"/>
  <c r="O1280" i="20" a="1"/>
  <c r="O1280" i="20" s="1"/>
  <c r="Q1280" i="20" a="1"/>
  <c r="Q1280" i="20" s="1"/>
  <c r="M1280" i="20" a="1"/>
  <c r="M1280" i="20" s="1"/>
  <c r="N1280" i="20" a="1"/>
  <c r="N1280" i="20" s="1"/>
  <c r="O1003" i="20" a="1"/>
  <c r="O1003" i="20" s="1"/>
  <c r="P1003" i="20" s="1"/>
  <c r="T1003" i="20" s="1"/>
  <c r="Q1003" i="20" a="1"/>
  <c r="Q1003" i="20" s="1"/>
  <c r="Q989" i="20" a="1"/>
  <c r="Q989" i="20" s="1"/>
  <c r="O989" i="20" a="1"/>
  <c r="O989" i="20" s="1"/>
  <c r="N989" i="20" a="1"/>
  <c r="N989" i="20" s="1"/>
  <c r="O973" i="20" a="1"/>
  <c r="O973" i="20" s="1"/>
  <c r="M973" i="20" a="1"/>
  <c r="M973" i="20" s="1"/>
  <c r="Q973" i="20" a="1"/>
  <c r="Q973" i="20" s="1"/>
  <c r="O960" i="20" a="1"/>
  <c r="O960" i="20" s="1"/>
  <c r="Q960" i="20" a="1"/>
  <c r="Q960" i="20" s="1"/>
  <c r="U960" i="20" s="1"/>
  <c r="O916" i="20" a="1"/>
  <c r="O916" i="20" s="1"/>
  <c r="N916" i="20" a="1"/>
  <c r="N916" i="20" s="1"/>
  <c r="M916" i="20" a="1"/>
  <c r="M916" i="20" s="1"/>
  <c r="Q904" i="20" a="1"/>
  <c r="Q904" i="20" s="1"/>
  <c r="M904" i="20" a="1"/>
  <c r="M904" i="20" s="1"/>
  <c r="O874" i="20" a="1"/>
  <c r="O874" i="20" s="1"/>
  <c r="M874" i="20" a="1"/>
  <c r="M874" i="20" s="1"/>
  <c r="R86" i="20"/>
  <c r="V86" i="20" s="1"/>
  <c r="O1695" i="20" a="1"/>
  <c r="O1695" i="20" s="1"/>
  <c r="Q1695" i="20" a="1"/>
  <c r="Q1695" i="20" s="1"/>
  <c r="U1695" i="20" s="1"/>
  <c r="M1695" i="20" a="1"/>
  <c r="M1695" i="20" s="1"/>
  <c r="Q1680" i="20" a="1"/>
  <c r="Q1680" i="20" s="1"/>
  <c r="N1680" i="20" a="1"/>
  <c r="N1680" i="20" s="1"/>
  <c r="N1394" i="20" a="1"/>
  <c r="N1394" i="20" s="1"/>
  <c r="M1394" i="20" a="1"/>
  <c r="M1394" i="20" s="1"/>
  <c r="O1369" i="20" a="1"/>
  <c r="O1369" i="20" s="1"/>
  <c r="P1369" i="20" s="1"/>
  <c r="T1369" i="20" s="1"/>
  <c r="N1369" i="20" a="1"/>
  <c r="N1369" i="20" s="1"/>
  <c r="Q1369" i="20" a="1"/>
  <c r="Q1369" i="20" s="1"/>
  <c r="N1356" i="20" a="1"/>
  <c r="N1356" i="20" s="1"/>
  <c r="M1356" i="20" a="1"/>
  <c r="M1356" i="20" s="1"/>
  <c r="Q1356" i="20" a="1"/>
  <c r="Q1356" i="20" s="1"/>
  <c r="O1340" i="20" a="1"/>
  <c r="O1340" i="20" s="1"/>
  <c r="Q1340" i="20" a="1"/>
  <c r="Q1340" i="20" s="1"/>
  <c r="N1340" i="20" a="1"/>
  <c r="N1340" i="20" s="1"/>
  <c r="M1340" i="20" a="1"/>
  <c r="M1340" i="20" s="1"/>
  <c r="O1309" i="20" a="1"/>
  <c r="O1309" i="20" s="1"/>
  <c r="Q1309" i="20" a="1"/>
  <c r="Q1309" i="20" s="1"/>
  <c r="N1309" i="20" a="1"/>
  <c r="N1309" i="20" s="1"/>
  <c r="M1309" i="20" a="1"/>
  <c r="M1309" i="20" s="1"/>
  <c r="O1293" i="20" a="1"/>
  <c r="O1293" i="20" s="1"/>
  <c r="N1293" i="20" a="1"/>
  <c r="N1293" i="20" s="1"/>
  <c r="M1293" i="20" a="1"/>
  <c r="M1293" i="20" s="1"/>
  <c r="O1279" i="20" a="1"/>
  <c r="O1279" i="20" s="1"/>
  <c r="M1279" i="20" a="1"/>
  <c r="M1279" i="20" s="1"/>
  <c r="Q1279" i="20" a="1"/>
  <c r="Q1279" i="20" s="1"/>
  <c r="O1093" i="20" a="1"/>
  <c r="O1093" i="20" s="1"/>
  <c r="P1093" i="20" s="1"/>
  <c r="T1093" i="20" s="1"/>
  <c r="Q1093" i="20" a="1"/>
  <c r="Q1093" i="20" s="1"/>
  <c r="U1093" i="20" s="1"/>
  <c r="O1078" i="20" a="1"/>
  <c r="O1078" i="20" s="1"/>
  <c r="Q1078" i="20" a="1"/>
  <c r="Q1078" i="20" s="1"/>
  <c r="M1078" i="20" a="1"/>
  <c r="M1078" i="20" s="1"/>
  <c r="O1062" i="20" a="1"/>
  <c r="O1062" i="20" s="1"/>
  <c r="P1062" i="20" s="1"/>
  <c r="T1062" i="20" s="1"/>
  <c r="Q1062" i="20" a="1"/>
  <c r="Q1062" i="20" s="1"/>
  <c r="N1062" i="20" a="1"/>
  <c r="N1062" i="20" s="1"/>
  <c r="O1048" i="20" a="1"/>
  <c r="O1048" i="20" s="1"/>
  <c r="N1048" i="20" a="1"/>
  <c r="N1048" i="20" s="1"/>
  <c r="O1033" i="20" a="1"/>
  <c r="O1033" i="20" s="1"/>
  <c r="P1033" i="20" s="1"/>
  <c r="T1033" i="20" s="1"/>
  <c r="Q1033" i="20" a="1"/>
  <c r="Q1033" i="20" s="1"/>
  <c r="U1033" i="20" s="1"/>
  <c r="O1002" i="20" a="1"/>
  <c r="O1002" i="20" s="1"/>
  <c r="P1002" i="20" s="1"/>
  <c r="T1002" i="20" s="1"/>
  <c r="N1002" i="20" a="1"/>
  <c r="N1002" i="20" s="1"/>
  <c r="Q1002" i="20" a="1"/>
  <c r="Q1002" i="20" s="1"/>
  <c r="O972" i="20" a="1"/>
  <c r="O972" i="20" s="1"/>
  <c r="Q972" i="20" a="1"/>
  <c r="Q972" i="20" s="1"/>
  <c r="N972" i="20" a="1"/>
  <c r="N972" i="20" s="1"/>
  <c r="M972" i="20" a="1"/>
  <c r="M972" i="20" s="1"/>
  <c r="O959" i="20" a="1"/>
  <c r="O959" i="20" s="1"/>
  <c r="M959" i="20" a="1"/>
  <c r="M959" i="20" s="1"/>
  <c r="Q959" i="20" a="1"/>
  <c r="Q959" i="20" s="1"/>
  <c r="Q931" i="20" a="1"/>
  <c r="Q931" i="20" s="1"/>
  <c r="N931" i="20" a="1"/>
  <c r="N931" i="20" s="1"/>
  <c r="N903" i="20" a="1"/>
  <c r="N903" i="20" s="1"/>
  <c r="M903" i="20" a="1"/>
  <c r="M903" i="20" s="1"/>
  <c r="U58" i="20"/>
  <c r="S251" i="20"/>
  <c r="O1724" i="20" a="1"/>
  <c r="O1724" i="20" s="1"/>
  <c r="P1724" i="20" s="1"/>
  <c r="T1724" i="20" s="1"/>
  <c r="Q1724" i="20" a="1"/>
  <c r="Q1724" i="20" s="1"/>
  <c r="O1436" i="20" a="1"/>
  <c r="O1436" i="20" s="1"/>
  <c r="Q1436" i="20" a="1"/>
  <c r="Q1436" i="20" s="1"/>
  <c r="N1436" i="20" a="1"/>
  <c r="N1436" i="20" s="1"/>
  <c r="M1436" i="20" a="1"/>
  <c r="M1436" i="20" s="1"/>
  <c r="O1421" i="20" a="1"/>
  <c r="O1421" i="20" s="1"/>
  <c r="N1421" i="20" a="1"/>
  <c r="N1421" i="20" s="1"/>
  <c r="M1421" i="20" a="1"/>
  <c r="M1421" i="20" s="1"/>
  <c r="Q1421" i="20" a="1"/>
  <c r="Q1421" i="20" s="1"/>
  <c r="O1393" i="20" a="1"/>
  <c r="O1393" i="20" s="1"/>
  <c r="S1393" i="20" s="1"/>
  <c r="Q1393" i="20" a="1"/>
  <c r="Q1393" i="20" s="1"/>
  <c r="U1393" i="20" s="1"/>
  <c r="Q1384" i="20" a="1"/>
  <c r="Q1384" i="20" s="1"/>
  <c r="M1384" i="20" a="1"/>
  <c r="M1384" i="20" s="1"/>
  <c r="O1368" i="20" a="1"/>
  <c r="O1368" i="20" s="1"/>
  <c r="P1368" i="20" s="1"/>
  <c r="T1368" i="20" s="1"/>
  <c r="Q1368" i="20" a="1"/>
  <c r="Q1368" i="20" s="1"/>
  <c r="N1368" i="20" a="1"/>
  <c r="N1368" i="20" s="1"/>
  <c r="O1355" i="20" a="1"/>
  <c r="O1355" i="20" s="1"/>
  <c r="Q1355" i="20" a="1"/>
  <c r="Q1355" i="20" s="1"/>
  <c r="O1323" i="20" a="1"/>
  <c r="O1323" i="20" s="1"/>
  <c r="P1323" i="20" s="1"/>
  <c r="T1323" i="20" s="1"/>
  <c r="Q1323" i="20" a="1"/>
  <c r="Q1323" i="20" s="1"/>
  <c r="O1308" i="20" a="1"/>
  <c r="O1308" i="20" s="1"/>
  <c r="N1308" i="20" a="1"/>
  <c r="N1308" i="20" s="1"/>
  <c r="Q1308" i="20" a="1"/>
  <c r="Q1308" i="20" s="1"/>
  <c r="O1278" i="20" a="1"/>
  <c r="O1278" i="20" s="1"/>
  <c r="P1278" i="20" s="1"/>
  <c r="T1278" i="20" s="1"/>
  <c r="Q1278" i="20" a="1"/>
  <c r="Q1278" i="20" s="1"/>
  <c r="R317" i="20"/>
  <c r="V317" i="20" s="1"/>
  <c r="R1469" i="20"/>
  <c r="V1469" i="20" s="1"/>
  <c r="O2342" i="20" a="1"/>
  <c r="O2342" i="20" s="1"/>
  <c r="Q2342" i="20" a="1"/>
  <c r="Q2342" i="20" s="1"/>
  <c r="M2342" i="20" a="1"/>
  <c r="M2342" i="20" s="1"/>
  <c r="N2342" i="20" a="1"/>
  <c r="N2342" i="20" s="1"/>
  <c r="O1843" i="20" a="1"/>
  <c r="O1843" i="20" s="1"/>
  <c r="P1843" i="20" s="1"/>
  <c r="T1843" i="20" s="1"/>
  <c r="Q1843" i="20" a="1"/>
  <c r="Q1843" i="20" s="1"/>
  <c r="R1843" i="20" s="1"/>
  <c r="V1843" i="20" s="1"/>
  <c r="N1828" i="20" a="1"/>
  <c r="N1828" i="20" s="1"/>
  <c r="M1828" i="20" a="1"/>
  <c r="M1828" i="20" s="1"/>
  <c r="N1813" i="20" a="1"/>
  <c r="N1813" i="20" s="1"/>
  <c r="M1813" i="20" a="1"/>
  <c r="M1813" i="20" s="1"/>
  <c r="Q1797" i="20" a="1"/>
  <c r="Q1797" i="20" s="1"/>
  <c r="O1797" i="20" a="1"/>
  <c r="O1797" i="20" s="1"/>
  <c r="O1783" i="20" a="1"/>
  <c r="O1783" i="20" s="1"/>
  <c r="M1783" i="20" a="1"/>
  <c r="M1783" i="20" s="1"/>
  <c r="O1768" i="20" a="1"/>
  <c r="O1768" i="20" s="1"/>
  <c r="Q1768" i="20" a="1"/>
  <c r="Q1768" i="20" s="1"/>
  <c r="O1737" i="20" a="1"/>
  <c r="O1737" i="20" s="1"/>
  <c r="Q1737" i="20" a="1"/>
  <c r="Q1737" i="20" s="1"/>
  <c r="U1737" i="20" s="1"/>
  <c r="N1723" i="20" a="1"/>
  <c r="N1723" i="20" s="1"/>
  <c r="Q1723" i="20" a="1"/>
  <c r="Q1723" i="20" s="1"/>
  <c r="O1723" i="20" a="1"/>
  <c r="O1723" i="20" s="1"/>
  <c r="P1723" i="20" s="1"/>
  <c r="T1723" i="20" s="1"/>
  <c r="O1420" i="20" a="1"/>
  <c r="O1420" i="20" s="1"/>
  <c r="N1420" i="20" a="1"/>
  <c r="N1420" i="20" s="1"/>
  <c r="M1420" i="20" a="1"/>
  <c r="M1420" i="20" s="1"/>
  <c r="Q1420" i="20" a="1"/>
  <c r="Q1420" i="20" s="1"/>
  <c r="O1407" i="20" a="1"/>
  <c r="O1407" i="20" s="1"/>
  <c r="Q1407" i="20" a="1"/>
  <c r="Q1407" i="20" s="1"/>
  <c r="O1383" i="20" a="1"/>
  <c r="O1383" i="20" s="1"/>
  <c r="P1383" i="20" s="1"/>
  <c r="T1383" i="20" s="1"/>
  <c r="Q1383" i="20" a="1"/>
  <c r="Q1383" i="20" s="1"/>
  <c r="O1367" i="20" a="1"/>
  <c r="O1367" i="20" s="1"/>
  <c r="P1367" i="20" s="1"/>
  <c r="T1367" i="20" s="1"/>
  <c r="O1354" i="20" a="1"/>
  <c r="O1354" i="20" s="1"/>
  <c r="S1354" i="20" s="1"/>
  <c r="Q1354" i="20" a="1"/>
  <c r="Q1354" i="20" s="1"/>
  <c r="N1354" i="20" a="1"/>
  <c r="N1354" i="20" s="1"/>
  <c r="O1338" i="20" a="1"/>
  <c r="O1338" i="20" s="1"/>
  <c r="M1338" i="20" a="1"/>
  <c r="M1338" i="20" s="1"/>
  <c r="O1322" i="20" a="1"/>
  <c r="O1322" i="20" s="1"/>
  <c r="P1322" i="20" s="1"/>
  <c r="T1322" i="20" s="1"/>
  <c r="Q1322" i="20" a="1"/>
  <c r="Q1322" i="20" s="1"/>
  <c r="U1322" i="20" s="1"/>
  <c r="O1307" i="20" a="1"/>
  <c r="O1307" i="20" s="1"/>
  <c r="P1307" i="20" s="1"/>
  <c r="T1307" i="20" s="1"/>
  <c r="Q1307" i="20" a="1"/>
  <c r="Q1307" i="20" s="1"/>
  <c r="N1307" i="20" a="1"/>
  <c r="N1307" i="20" s="1"/>
  <c r="R360" i="20"/>
  <c r="V360" i="20" s="1"/>
  <c r="R480" i="20"/>
  <c r="V480" i="20" s="1"/>
  <c r="N2007" i="20" a="1"/>
  <c r="N2007" i="20" s="1"/>
  <c r="M2007" i="20" a="1"/>
  <c r="M2007" i="20" s="1"/>
  <c r="O1976" i="20" a="1"/>
  <c r="O1976" i="20" s="1"/>
  <c r="N1976" i="20" a="1"/>
  <c r="N1976" i="20" s="1"/>
  <c r="Q1976" i="20" a="1"/>
  <c r="Q1976" i="20" s="1"/>
  <c r="O1963" i="20" a="1"/>
  <c r="O1963" i="20" s="1"/>
  <c r="P1963" i="20" s="1"/>
  <c r="T1963" i="20" s="1"/>
  <c r="Q1963" i="20" a="1"/>
  <c r="Q1963" i="20" s="1"/>
  <c r="O1947" i="20" a="1"/>
  <c r="O1947" i="20" s="1"/>
  <c r="Q1947" i="20" a="1"/>
  <c r="Q1947" i="20" s="1"/>
  <c r="U1947" i="20" s="1"/>
  <c r="M1947" i="20" a="1"/>
  <c r="M1947" i="20" s="1"/>
  <c r="O1917" i="20" a="1"/>
  <c r="O1917" i="20" s="1"/>
  <c r="Q1917" i="20" a="1"/>
  <c r="Q1917" i="20" s="1"/>
  <c r="U1917" i="20" s="1"/>
  <c r="M1917" i="20" a="1"/>
  <c r="M1917" i="20" s="1"/>
  <c r="O1857" i="20" a="1"/>
  <c r="O1857" i="20" s="1"/>
  <c r="M1857" i="20" a="1"/>
  <c r="M1857" i="20" s="1"/>
  <c r="Q1827" i="20" a="1"/>
  <c r="Q1827" i="20" s="1"/>
  <c r="N1827" i="20" a="1"/>
  <c r="N1827" i="20" s="1"/>
  <c r="M1827" i="20" a="1"/>
  <c r="M1827" i="20" s="1"/>
  <c r="O1812" i="20" a="1"/>
  <c r="O1812" i="20" s="1"/>
  <c r="M1812" i="20" a="1"/>
  <c r="M1812" i="20" s="1"/>
  <c r="Q1812" i="20" a="1"/>
  <c r="Q1812" i="20" s="1"/>
  <c r="O1796" i="20" a="1"/>
  <c r="O1796" i="20" s="1"/>
  <c r="Q1796" i="20" a="1"/>
  <c r="Q1796" i="20" s="1"/>
  <c r="N1796" i="20" a="1"/>
  <c r="N1796" i="20" s="1"/>
  <c r="M1796" i="20" a="1"/>
  <c r="M1796" i="20" s="1"/>
  <c r="O1782" i="20" a="1"/>
  <c r="O1782" i="20" s="1"/>
  <c r="P1782" i="20" s="1"/>
  <c r="T1782" i="20" s="1"/>
  <c r="Q1782" i="20" a="1"/>
  <c r="Q1782" i="20" s="1"/>
  <c r="O1478" i="20" a="1"/>
  <c r="O1478" i="20" s="1"/>
  <c r="P1478" i="20" s="1"/>
  <c r="T1478" i="20" s="1"/>
  <c r="Q1478" i="20" a="1"/>
  <c r="Q1478" i="20" s="1"/>
  <c r="N1478" i="20" a="1"/>
  <c r="N1478" i="20" s="1"/>
  <c r="O1463" i="20" a="1"/>
  <c r="O1463" i="20" s="1"/>
  <c r="P1463" i="20" s="1"/>
  <c r="T1463" i="20" s="1"/>
  <c r="Q1463" i="20" a="1"/>
  <c r="Q1463" i="20" s="1"/>
  <c r="O1434" i="20" a="1"/>
  <c r="O1434" i="20" s="1"/>
  <c r="P1434" i="20" s="1"/>
  <c r="T1434" i="20" s="1"/>
  <c r="Q1434" i="20" a="1"/>
  <c r="Q1434" i="20" s="1"/>
  <c r="Q1353" i="20" a="1"/>
  <c r="Q1353" i="20" s="1"/>
  <c r="M1353" i="20" a="1"/>
  <c r="M1353" i="20" s="1"/>
  <c r="O1337" i="20" a="1"/>
  <c r="O1337" i="20" s="1"/>
  <c r="P1337" i="20" s="1"/>
  <c r="T1337" i="20" s="1"/>
  <c r="Q1337" i="20" a="1"/>
  <c r="Q1337" i="20" s="1"/>
  <c r="N1337" i="20" a="1"/>
  <c r="N1337" i="20" s="1"/>
  <c r="N1321" i="20" a="1"/>
  <c r="N1321" i="20" s="1"/>
  <c r="Q1321" i="20" a="1"/>
  <c r="Q1321" i="20" s="1"/>
  <c r="R1321" i="20" s="1"/>
  <c r="V1321" i="20" s="1"/>
  <c r="M1321" i="20" a="1"/>
  <c r="M1321" i="20" s="1"/>
  <c r="O1321" i="20" a="1"/>
  <c r="O1321" i="20" s="1"/>
  <c r="U1066" i="20"/>
  <c r="R84" i="20"/>
  <c r="V84" i="20" s="1"/>
  <c r="Q1736" i="20" a="1"/>
  <c r="Q1736" i="20" s="1"/>
  <c r="O1435" i="20" a="1"/>
  <c r="O1435" i="20" s="1"/>
  <c r="Q945" i="20" a="1"/>
  <c r="Q945" i="20" s="1"/>
  <c r="U945" i="20" s="1"/>
  <c r="Q2064" i="20" a="1"/>
  <c r="Q2064" i="20" s="1"/>
  <c r="O2064" i="20" a="1"/>
  <c r="O2064" i="20" s="1"/>
  <c r="N2064" i="20" a="1"/>
  <c r="N2064" i="20" s="1"/>
  <c r="O2021" i="20" a="1"/>
  <c r="O2021" i="20" s="1"/>
  <c r="N2021" i="20" a="1"/>
  <c r="N2021" i="20" s="1"/>
  <c r="M2021" i="20" a="1"/>
  <c r="M2021" i="20" s="1"/>
  <c r="Q2021" i="20" a="1"/>
  <c r="Q2021" i="20" s="1"/>
  <c r="O1900" i="20" a="1"/>
  <c r="O1900" i="20" s="1"/>
  <c r="Q1900" i="20" a="1"/>
  <c r="Q1900" i="20" s="1"/>
  <c r="M1900" i="20" a="1"/>
  <c r="M1900" i="20" s="1"/>
  <c r="O2264" i="20" a="1"/>
  <c r="O2264" i="20" s="1"/>
  <c r="N2264" i="20" a="1"/>
  <c r="N2264" i="20" s="1"/>
  <c r="M2264" i="20" a="1"/>
  <c r="M2264" i="20" s="1"/>
  <c r="O2225" i="20" a="1"/>
  <c r="O2225" i="20" s="1"/>
  <c r="Q2225" i="20" a="1"/>
  <c r="Q2225" i="20" s="1"/>
  <c r="O2109" i="20" a="1"/>
  <c r="O2109" i="20" s="1"/>
  <c r="P2109" i="20" s="1"/>
  <c r="T2109" i="20" s="1"/>
  <c r="Q2109" i="20" a="1"/>
  <c r="Q2109" i="20" s="1"/>
  <c r="O2005" i="20" a="1"/>
  <c r="O2005" i="20" s="1"/>
  <c r="N2005" i="20" a="1"/>
  <c r="N2005" i="20" s="1"/>
  <c r="O1974" i="20" a="1"/>
  <c r="O1974" i="20" s="1"/>
  <c r="Q1974" i="20" a="1"/>
  <c r="Q1974" i="20" s="1"/>
  <c r="N1974" i="20" a="1"/>
  <c r="N1974" i="20" s="1"/>
  <c r="M1974" i="20" a="1"/>
  <c r="M1974" i="20" s="1"/>
  <c r="O1899" i="20" a="1"/>
  <c r="O1899" i="20" s="1"/>
  <c r="N1899" i="20" a="1"/>
  <c r="N1899" i="20" s="1"/>
  <c r="O1795" i="20" a="1"/>
  <c r="O1795" i="20" s="1"/>
  <c r="S1795" i="20" s="1"/>
  <c r="Q1795" i="20" a="1"/>
  <c r="Q1795" i="20" s="1"/>
  <c r="U1795" i="20" s="1"/>
  <c r="O1766" i="20" a="1"/>
  <c r="O1766" i="20" s="1"/>
  <c r="Q1766" i="20" a="1"/>
  <c r="Q1766" i="20" s="1"/>
  <c r="O1750" i="20" a="1"/>
  <c r="O1750" i="20" s="1"/>
  <c r="N1750" i="20" a="1"/>
  <c r="N1750" i="20" s="1"/>
  <c r="R1750" i="20" s="1"/>
  <c r="V1750" i="20" s="1"/>
  <c r="O1505" i="20" a="1"/>
  <c r="O1505" i="20" s="1"/>
  <c r="S1505" i="20" s="1"/>
  <c r="Q1505" i="20" a="1"/>
  <c r="Q1505" i="20" s="1"/>
  <c r="U1505" i="20" s="1"/>
  <c r="O1477" i="20" a="1"/>
  <c r="O1477" i="20" s="1"/>
  <c r="P1477" i="20" s="1"/>
  <c r="T1477" i="20" s="1"/>
  <c r="Q1477" i="20" a="1"/>
  <c r="Q1477" i="20" s="1"/>
  <c r="Q1462" i="20" a="1"/>
  <c r="Q1462" i="20" s="1"/>
  <c r="O1462" i="20" a="1"/>
  <c r="O1462" i="20" s="1"/>
  <c r="O1405" i="20" a="1"/>
  <c r="O1405" i="20" s="1"/>
  <c r="Q1405" i="20" a="1"/>
  <c r="Q1405" i="20" s="1"/>
  <c r="U1405" i="20" s="1"/>
  <c r="O1352" i="20" a="1"/>
  <c r="O1352" i="20" s="1"/>
  <c r="P1352" i="20" s="1"/>
  <c r="T1352" i="20" s="1"/>
  <c r="Q1352" i="20" a="1"/>
  <c r="Q1352" i="20" s="1"/>
  <c r="R1352" i="20" s="1"/>
  <c r="V1352" i="20" s="1"/>
  <c r="O1336" i="20" a="1"/>
  <c r="O1336" i="20" s="1"/>
  <c r="P1336" i="20" s="1"/>
  <c r="T1336" i="20" s="1"/>
  <c r="Q1336" i="20" a="1"/>
  <c r="Q1336" i="20" s="1"/>
  <c r="U1336" i="20" s="1"/>
  <c r="M176" i="20" a="1"/>
  <c r="M176" i="20" s="1"/>
  <c r="Q176" i="20" a="1"/>
  <c r="Q176" i="20" s="1"/>
  <c r="O60" i="20" a="1"/>
  <c r="O60" i="20" s="1"/>
  <c r="P60" i="20" s="1"/>
  <c r="T60" i="20" s="1"/>
  <c r="Q60" i="20" a="1"/>
  <c r="Q60" i="20" s="1"/>
  <c r="O30" i="20" a="1"/>
  <c r="O30" i="20" s="1"/>
  <c r="Q30" i="20" a="1"/>
  <c r="Q30" i="20" s="1"/>
  <c r="O15" i="20" a="1"/>
  <c r="O15" i="20" s="1"/>
  <c r="Q15" i="20" a="1"/>
  <c r="Q15" i="20" s="1"/>
  <c r="M2125" i="20" a="1"/>
  <c r="M2125" i="20" s="1"/>
  <c r="S1276" i="20"/>
  <c r="S2181" i="20"/>
  <c r="M1766" i="20" a="1"/>
  <c r="M1766" i="20" s="1"/>
  <c r="M1856" i="20" a="1"/>
  <c r="M1856" i="20" s="1"/>
  <c r="R1683" i="20"/>
  <c r="V1683" i="20" s="1"/>
  <c r="Q1899" i="20" a="1"/>
  <c r="Q1899" i="20" s="1"/>
  <c r="Q2264" i="20" a="1"/>
  <c r="Q2264" i="20" s="1"/>
  <c r="Q2288" i="20" a="1"/>
  <c r="Q2288" i="20" s="1"/>
  <c r="U2288" i="20" s="1"/>
  <c r="Q2087" i="20" a="1"/>
  <c r="Q2087" i="20" s="1"/>
  <c r="Q2322" i="20" a="1"/>
  <c r="Q2322" i="20" s="1"/>
  <c r="N2322" i="20" a="1"/>
  <c r="N2322" i="20" s="1"/>
  <c r="N2278" i="20" a="1"/>
  <c r="N2278" i="20" s="1"/>
  <c r="M2278" i="20" a="1"/>
  <c r="M2278" i="20" s="1"/>
  <c r="O2251" i="20" a="1"/>
  <c r="O2251" i="20" s="1"/>
  <c r="P2251" i="20" s="1"/>
  <c r="T2251" i="20" s="1"/>
  <c r="Q2251" i="20" a="1"/>
  <c r="Q2251" i="20" s="1"/>
  <c r="R2251" i="20" s="1"/>
  <c r="V2251" i="20" s="1"/>
  <c r="O2124" i="20" a="1"/>
  <c r="O2124" i="20" s="1"/>
  <c r="P2124" i="20" s="1"/>
  <c r="T2124" i="20" s="1"/>
  <c r="Q2124" i="20" a="1"/>
  <c r="Q2124" i="20" s="1"/>
  <c r="O1989" i="20" a="1"/>
  <c r="O1989" i="20" s="1"/>
  <c r="M1989" i="20" a="1"/>
  <c r="M1989" i="20" s="1"/>
  <c r="N1973" i="20" a="1"/>
  <c r="N1973" i="20" s="1"/>
  <c r="Q1973" i="20" a="1"/>
  <c r="Q1973" i="20" s="1"/>
  <c r="O1973" i="20" a="1"/>
  <c r="O1973" i="20" s="1"/>
  <c r="P1973" i="20" s="1"/>
  <c r="T1973" i="20" s="1"/>
  <c r="O1960" i="20" a="1"/>
  <c r="O1960" i="20" s="1"/>
  <c r="N1960" i="20" a="1"/>
  <c r="N1960" i="20" s="1"/>
  <c r="O1869" i="20" a="1"/>
  <c r="O1869" i="20" s="1"/>
  <c r="Q1869" i="20" a="1"/>
  <c r="Q1869" i="20" s="1"/>
  <c r="O1825" i="20" a="1"/>
  <c r="O1825" i="20" s="1"/>
  <c r="S1825" i="20" s="1"/>
  <c r="Q1825" i="20" a="1"/>
  <c r="Q1825" i="20" s="1"/>
  <c r="U1825" i="20" s="1"/>
  <c r="O1504" i="20" a="1"/>
  <c r="O1504" i="20" s="1"/>
  <c r="M1504" i="20" a="1"/>
  <c r="M1504" i="20" s="1"/>
  <c r="Q1504" i="20" a="1"/>
  <c r="Q1504" i="20" s="1"/>
  <c r="U1504" i="20" s="1"/>
  <c r="O1476" i="20" a="1"/>
  <c r="O1476" i="20" s="1"/>
  <c r="P1476" i="20" s="1"/>
  <c r="T1476" i="20" s="1"/>
  <c r="Q1476" i="20" a="1"/>
  <c r="Q1476" i="20" s="1"/>
  <c r="U1476" i="20" s="1"/>
  <c r="Q1461" i="20" a="1"/>
  <c r="Q1461" i="20" s="1"/>
  <c r="N1461" i="20" a="1"/>
  <c r="N1461" i="20" s="1"/>
  <c r="O1432" i="20" a="1"/>
  <c r="O1432" i="20" s="1"/>
  <c r="M1432" i="20" a="1"/>
  <c r="M1432" i="20" s="1"/>
  <c r="O1391" i="20" a="1"/>
  <c r="O1391" i="20" s="1"/>
  <c r="Q1391" i="20" a="1"/>
  <c r="Q1391" i="20" s="1"/>
  <c r="O273" i="20" a="1"/>
  <c r="O273" i="20" s="1"/>
  <c r="P273" i="20" s="1"/>
  <c r="T273" i="20" s="1"/>
  <c r="Q273" i="20" a="1"/>
  <c r="Q273" i="20" s="1"/>
  <c r="O203" i="20" a="1"/>
  <c r="O203" i="20" s="1"/>
  <c r="Q203" i="20" a="1"/>
  <c r="Q203" i="20" s="1"/>
  <c r="U203" i="20" s="1"/>
  <c r="O175" i="20" a="1"/>
  <c r="O175" i="20" s="1"/>
  <c r="P175" i="20" s="1"/>
  <c r="T175" i="20" s="1"/>
  <c r="Q175" i="20" a="1"/>
  <c r="Q175" i="20" s="1"/>
  <c r="U175" i="20" s="1"/>
  <c r="Q106" i="20" a="1"/>
  <c r="Q106" i="20" s="1"/>
  <c r="N106" i="20" a="1"/>
  <c r="N106" i="20" s="1"/>
  <c r="O106" i="20" a="1"/>
  <c r="O106" i="20" s="1"/>
  <c r="O74" i="20" a="1"/>
  <c r="O74" i="20" s="1"/>
  <c r="Q74" i="20" a="1"/>
  <c r="Q74" i="20" s="1"/>
  <c r="O59" i="20" a="1"/>
  <c r="O59" i="20" s="1"/>
  <c r="S59" i="20" s="1"/>
  <c r="Q59" i="20" a="1"/>
  <c r="Q59" i="20" s="1"/>
  <c r="R802" i="20"/>
  <c r="V802" i="20" s="1"/>
  <c r="M1405" i="20" a="1"/>
  <c r="M1405" i="20" s="1"/>
  <c r="M190" i="20" a="1"/>
  <c r="M190" i="20" s="1"/>
  <c r="S111" i="20"/>
  <c r="N1766" i="20" a="1"/>
  <c r="N1766" i="20" s="1"/>
  <c r="R1636" i="20"/>
  <c r="V1636" i="20" s="1"/>
  <c r="N1856" i="20" a="1"/>
  <c r="N1856" i="20" s="1"/>
  <c r="N91" i="20" a="1"/>
  <c r="N91" i="20" s="1"/>
  <c r="Q1811" i="20" a="1"/>
  <c r="Q1811" i="20" s="1"/>
  <c r="R1811" i="20" s="1"/>
  <c r="V1811" i="20" s="1"/>
  <c r="Q2196" i="20" a="1"/>
  <c r="Q2196" i="20" s="1"/>
  <c r="Q75" i="20" a="1"/>
  <c r="Q75" i="20" s="1"/>
  <c r="Q2335" i="20" a="1"/>
  <c r="Q2335" i="20" s="1"/>
  <c r="M2335" i="20" a="1"/>
  <c r="M2335" i="20" s="1"/>
  <c r="O2250" i="20" a="1"/>
  <c r="O2250" i="20" s="1"/>
  <c r="P2250" i="20" s="1"/>
  <c r="T2250" i="20" s="1"/>
  <c r="Q2250" i="20" a="1"/>
  <c r="Q2250" i="20" s="1"/>
  <c r="U2250" i="20" s="1"/>
  <c r="O2237" i="20" a="1"/>
  <c r="O2237" i="20" s="1"/>
  <c r="M2237" i="20" a="1"/>
  <c r="M2237" i="20" s="1"/>
  <c r="Q2237" i="20" a="1"/>
  <c r="Q2237" i="20" s="1"/>
  <c r="N2237" i="20" a="1"/>
  <c r="N2237" i="20" s="1"/>
  <c r="O2223" i="20" a="1"/>
  <c r="O2223" i="20" s="1"/>
  <c r="N2223" i="20" a="1"/>
  <c r="N2223" i="20" s="1"/>
  <c r="O2107" i="20" a="1"/>
  <c r="O2107" i="20" s="1"/>
  <c r="P2107" i="20" s="1"/>
  <c r="T2107" i="20" s="1"/>
  <c r="Q2107" i="20" a="1"/>
  <c r="Q2107" i="20" s="1"/>
  <c r="U2107" i="20" s="1"/>
  <c r="Q2091" i="20" a="1"/>
  <c r="Q2091" i="20" s="1"/>
  <c r="O2091" i="20" a="1"/>
  <c r="O2091" i="20" s="1"/>
  <c r="O2075" i="20" a="1"/>
  <c r="O2075" i="20" s="1"/>
  <c r="N2075" i="20" a="1"/>
  <c r="N2075" i="20" s="1"/>
  <c r="M2075" i="20" a="1"/>
  <c r="M2075" i="20" s="1"/>
  <c r="Q2075" i="20" a="1"/>
  <c r="Q2075" i="20" s="1"/>
  <c r="O1988" i="20" a="1"/>
  <c r="O1988" i="20" s="1"/>
  <c r="Q1988" i="20" a="1"/>
  <c r="Q1988" i="20" s="1"/>
  <c r="M1988" i="20" a="1"/>
  <c r="M1988" i="20" s="1"/>
  <c r="O1972" i="20" a="1"/>
  <c r="O1972" i="20" s="1"/>
  <c r="N1972" i="20" a="1"/>
  <c r="N1972" i="20" s="1"/>
  <c r="M1972" i="20" a="1"/>
  <c r="M1972" i="20" s="1"/>
  <c r="O1943" i="20" a="1"/>
  <c r="O1943" i="20" s="1"/>
  <c r="P1943" i="20" s="1"/>
  <c r="T1943" i="20" s="1"/>
  <c r="N1943" i="20" a="1"/>
  <c r="N1943" i="20" s="1"/>
  <c r="O1897" i="20" a="1"/>
  <c r="O1897" i="20" s="1"/>
  <c r="P1897" i="20" s="1"/>
  <c r="T1897" i="20" s="1"/>
  <c r="N1897" i="20" a="1"/>
  <c r="N1897" i="20" s="1"/>
  <c r="O1809" i="20" a="1"/>
  <c r="O1809" i="20" s="1"/>
  <c r="P1809" i="20" s="1"/>
  <c r="T1809" i="20" s="1"/>
  <c r="Q1809" i="20" a="1"/>
  <c r="Q1809" i="20" s="1"/>
  <c r="R1809" i="20" s="1"/>
  <c r="V1809" i="20" s="1"/>
  <c r="O1674" i="20" a="1"/>
  <c r="O1674" i="20" s="1"/>
  <c r="P1674" i="20" s="1"/>
  <c r="T1674" i="20" s="1"/>
  <c r="Q1674" i="20" a="1"/>
  <c r="Q1674" i="20" s="1"/>
  <c r="N1589" i="20" a="1"/>
  <c r="N1589" i="20" s="1"/>
  <c r="M1589" i="20" a="1"/>
  <c r="M1589" i="20" s="1"/>
  <c r="O1561" i="20" a="1"/>
  <c r="O1561" i="20" s="1"/>
  <c r="Q1561" i="20" a="1"/>
  <c r="Q1561" i="20" s="1"/>
  <c r="O217" i="20" a="1"/>
  <c r="O217" i="20" s="1"/>
  <c r="P217" i="20" s="1"/>
  <c r="T217" i="20" s="1"/>
  <c r="Q217" i="20" a="1"/>
  <c r="Q217" i="20" s="1"/>
  <c r="U217" i="20" s="1"/>
  <c r="O202" i="20" a="1"/>
  <c r="O202" i="20" s="1"/>
  <c r="S202" i="20" s="1"/>
  <c r="Q202" i="20" a="1"/>
  <c r="Q202" i="20" s="1"/>
  <c r="O118" i="20" a="1"/>
  <c r="O118" i="20" s="1"/>
  <c r="Q118" i="20" a="1"/>
  <c r="Q118" i="20" s="1"/>
  <c r="S860" i="20"/>
  <c r="R1836" i="20"/>
  <c r="V1836" i="20" s="1"/>
  <c r="M2140" i="20" a="1"/>
  <c r="M2140" i="20" s="1"/>
  <c r="M1899" i="20" a="1"/>
  <c r="M1899" i="20" s="1"/>
  <c r="Q107" i="20" a="1"/>
  <c r="Q107" i="20" s="1"/>
  <c r="Q1392" i="20" a="1"/>
  <c r="Q1392" i="20" s="1"/>
  <c r="O2306" i="20" a="1"/>
  <c r="O2306" i="20" s="1"/>
  <c r="M2306" i="20" a="1"/>
  <c r="M2306" i="20" s="1"/>
  <c r="O2292" i="20" a="1"/>
  <c r="O2292" i="20" s="1"/>
  <c r="M2292" i="20" a="1"/>
  <c r="M2292" i="20" s="1"/>
  <c r="O2090" i="20" a="1"/>
  <c r="O2090" i="20" s="1"/>
  <c r="N2090" i="20" a="1"/>
  <c r="N2090" i="20" s="1"/>
  <c r="Q2059" i="20" a="1"/>
  <c r="Q2059" i="20" s="1"/>
  <c r="O2059" i="20" a="1"/>
  <c r="O2059" i="20" s="1"/>
  <c r="N2059" i="20" a="1"/>
  <c r="N2059" i="20" s="1"/>
  <c r="O2016" i="20" a="1"/>
  <c r="O2016" i="20" s="1"/>
  <c r="P2016" i="20" s="1"/>
  <c r="T2016" i="20" s="1"/>
  <c r="O1987" i="20" a="1"/>
  <c r="O1987" i="20" s="1"/>
  <c r="Q1987" i="20" a="1"/>
  <c r="Q1987" i="20" s="1"/>
  <c r="O1942" i="20" a="1"/>
  <c r="O1942" i="20" s="1"/>
  <c r="N1942" i="20" a="1"/>
  <c r="N1942" i="20" s="1"/>
  <c r="N1868" i="20" a="1"/>
  <c r="N1868" i="20" s="1"/>
  <c r="R1868" i="20" s="1"/>
  <c r="V1868" i="20" s="1"/>
  <c r="Q1868" i="20" a="1"/>
  <c r="Q1868" i="20" s="1"/>
  <c r="M1868" i="20" a="1"/>
  <c r="M1868" i="20" s="1"/>
  <c r="O341" i="20" a="1"/>
  <c r="O341" i="20" s="1"/>
  <c r="S341" i="20" s="1"/>
  <c r="Q341" i="20" a="1"/>
  <c r="Q341" i="20" s="1"/>
  <c r="U341" i="20" s="1"/>
  <c r="O299" i="20" a="1"/>
  <c r="O299" i="20" s="1"/>
  <c r="P299" i="20" s="1"/>
  <c r="T299" i="20" s="1"/>
  <c r="Q299" i="20" a="1"/>
  <c r="Q299" i="20" s="1"/>
  <c r="O230" i="20" a="1"/>
  <c r="O230" i="20" s="1"/>
  <c r="Q230" i="20" a="1"/>
  <c r="Q230" i="20" s="1"/>
  <c r="O201" i="20" a="1"/>
  <c r="O201" i="20" s="1"/>
  <c r="P201" i="20" s="1"/>
  <c r="T201" i="20" s="1"/>
  <c r="Q201" i="20" a="1"/>
  <c r="Q201" i="20" s="1"/>
  <c r="U201" i="20" s="1"/>
  <c r="O187" i="20" a="1"/>
  <c r="O187" i="20" s="1"/>
  <c r="P187" i="20" s="1"/>
  <c r="T187" i="20" s="1"/>
  <c r="Q187" i="20" a="1"/>
  <c r="Q187" i="20" s="1"/>
  <c r="U779" i="20"/>
  <c r="Q2275" i="20" a="1"/>
  <c r="Q2275" i="20" s="1"/>
  <c r="M2275" i="20" a="1"/>
  <c r="M2275" i="20" s="1"/>
  <c r="N2275" i="20" a="1"/>
  <c r="N2275" i="20" s="1"/>
  <c r="N2166" i="20" a="1"/>
  <c r="N2166" i="20" s="1"/>
  <c r="M2166" i="20" a="1"/>
  <c r="M2166" i="20" s="1"/>
  <c r="O2151" i="20" a="1"/>
  <c r="O2151" i="20" s="1"/>
  <c r="N2151" i="20" a="1"/>
  <c r="N2151" i="20" s="1"/>
  <c r="M2151" i="20" a="1"/>
  <c r="M2151" i="20" s="1"/>
  <c r="N2073" i="20" a="1"/>
  <c r="N2073" i="20" s="1"/>
  <c r="M2073" i="20" a="1"/>
  <c r="M2073" i="20" s="1"/>
  <c r="O1957" i="20" a="1"/>
  <c r="O1957" i="20" s="1"/>
  <c r="P1957" i="20" s="1"/>
  <c r="T1957" i="20" s="1"/>
  <c r="N1957" i="20" a="1"/>
  <c r="N1957" i="20" s="1"/>
  <c r="O1926" i="20" a="1"/>
  <c r="O1926" i="20" s="1"/>
  <c r="Q1926" i="20" a="1"/>
  <c r="Q1926" i="20" s="1"/>
  <c r="O1911" i="20" a="1"/>
  <c r="O1911" i="20" s="1"/>
  <c r="P1911" i="20" s="1"/>
  <c r="T1911" i="20" s="1"/>
  <c r="N1911" i="20" a="1"/>
  <c r="N1911" i="20" s="1"/>
  <c r="O1867" i="20" a="1"/>
  <c r="O1867" i="20" s="1"/>
  <c r="Q1867" i="20" a="1"/>
  <c r="Q1867" i="20" s="1"/>
  <c r="O1838" i="20" a="1"/>
  <c r="O1838" i="20" s="1"/>
  <c r="Q1838" i="20" a="1"/>
  <c r="Q1838" i="20" s="1"/>
  <c r="O426" i="20" a="1"/>
  <c r="O426" i="20" s="1"/>
  <c r="P426" i="20" s="1"/>
  <c r="T426" i="20" s="1"/>
  <c r="Q426" i="20" a="1"/>
  <c r="Q426" i="20" s="1"/>
  <c r="U426" i="20" s="1"/>
  <c r="O328" i="20" a="1"/>
  <c r="O328" i="20" s="1"/>
  <c r="Q328" i="20" a="1"/>
  <c r="Q328" i="20" s="1"/>
  <c r="O229" i="20" a="1"/>
  <c r="O229" i="20" s="1"/>
  <c r="Q229" i="20" a="1"/>
  <c r="Q229" i="20" s="1"/>
  <c r="U1366" i="20"/>
  <c r="S1226" i="20"/>
  <c r="N1915" i="20" a="1"/>
  <c r="N1915" i="20" s="1"/>
  <c r="R845" i="20"/>
  <c r="V845" i="20" s="1"/>
  <c r="N1885" i="20" a="1"/>
  <c r="N1885" i="20" s="1"/>
  <c r="M1750" i="20" a="1"/>
  <c r="M1750" i="20" s="1"/>
  <c r="Q1735" i="20" a="1"/>
  <c r="Q1735" i="20" s="1"/>
  <c r="Q190" i="20" a="1"/>
  <c r="Q190" i="20" s="1"/>
  <c r="Q2317" i="20" a="1"/>
  <c r="Q2317" i="20" s="1"/>
  <c r="O2332" i="20" a="1"/>
  <c r="O2332" i="20" s="1"/>
  <c r="Q2332" i="20" a="1"/>
  <c r="Q2332" i="20" s="1"/>
  <c r="O2290" i="20" a="1"/>
  <c r="O2290" i="20" s="1"/>
  <c r="P2290" i="20" s="1"/>
  <c r="T2290" i="20" s="1"/>
  <c r="N2290" i="20" a="1"/>
  <c r="N2290" i="20" s="1"/>
  <c r="R2290" i="20" s="1"/>
  <c r="V2290" i="20" s="1"/>
  <c r="O2235" i="20" a="1"/>
  <c r="O2235" i="20" s="1"/>
  <c r="Q2235" i="20" a="1"/>
  <c r="Q2235" i="20" s="1"/>
  <c r="U2235" i="20" s="1"/>
  <c r="O2205" i="20" a="1"/>
  <c r="O2205" i="20" s="1"/>
  <c r="P2205" i="20" s="1"/>
  <c r="T2205" i="20" s="1"/>
  <c r="Q2205" i="20" a="1"/>
  <c r="Q2205" i="20" s="1"/>
  <c r="U2205" i="20" s="1"/>
  <c r="O2150" i="20" a="1"/>
  <c r="O2150" i="20" s="1"/>
  <c r="P2150" i="20" s="1"/>
  <c r="T2150" i="20" s="1"/>
  <c r="N2150" i="20" a="1"/>
  <c r="N2150" i="20" s="1"/>
  <c r="O2120" i="20" a="1"/>
  <c r="O2120" i="20" s="1"/>
  <c r="Q2120" i="20" a="1"/>
  <c r="Q2120" i="20" s="1"/>
  <c r="M2120" i="20" a="1"/>
  <c r="M2120" i="20" s="1"/>
  <c r="O2028" i="20" a="1"/>
  <c r="O2028" i="20" s="1"/>
  <c r="M2028" i="20" a="1"/>
  <c r="M2028" i="20" s="1"/>
  <c r="O2015" i="20" a="1"/>
  <c r="O2015" i="20" s="1"/>
  <c r="Q2015" i="20" a="1"/>
  <c r="Q2015" i="20" s="1"/>
  <c r="O2000" i="20" a="1"/>
  <c r="O2000" i="20" s="1"/>
  <c r="Q2000" i="20" a="1"/>
  <c r="Q2000" i="20" s="1"/>
  <c r="O1969" i="20" a="1"/>
  <c r="O1969" i="20" s="1"/>
  <c r="P1969" i="20" s="1"/>
  <c r="T1969" i="20" s="1"/>
  <c r="Q1969" i="20" a="1"/>
  <c r="Q1969" i="20" s="1"/>
  <c r="O1956" i="20" a="1"/>
  <c r="O1956" i="20" s="1"/>
  <c r="P1956" i="20" s="1"/>
  <c r="T1956" i="20" s="1"/>
  <c r="N1956" i="20" a="1"/>
  <c r="N1956" i="20" s="1"/>
  <c r="O1940" i="20" a="1"/>
  <c r="O1940" i="20" s="1"/>
  <c r="N1940" i="20" a="1"/>
  <c r="N1940" i="20" s="1"/>
  <c r="M1940" i="20" a="1"/>
  <c r="M1940" i="20" s="1"/>
  <c r="O1880" i="20" a="1"/>
  <c r="O1880" i="20" s="1"/>
  <c r="P1880" i="20" s="1"/>
  <c r="T1880" i="20" s="1"/>
  <c r="Q1880" i="20" a="1"/>
  <c r="Q1880" i="20" s="1"/>
  <c r="O1866" i="20" a="1"/>
  <c r="O1866" i="20" s="1"/>
  <c r="S1866" i="20" s="1"/>
  <c r="Q1866" i="20" a="1"/>
  <c r="Q1866" i="20" s="1"/>
  <c r="U1866" i="20" s="1"/>
  <c r="O1852" i="20" a="1"/>
  <c r="O1852" i="20" s="1"/>
  <c r="N1852" i="20" a="1"/>
  <c r="N1852" i="20" s="1"/>
  <c r="M1852" i="20" a="1"/>
  <c r="M1852" i="20" s="1"/>
  <c r="Q1852" i="20" a="1"/>
  <c r="Q1852" i="20" s="1"/>
  <c r="O922" i="20" a="1"/>
  <c r="O922" i="20" s="1"/>
  <c r="S922" i="20" s="1"/>
  <c r="Q922" i="20" a="1"/>
  <c r="Q922" i="20" s="1"/>
  <c r="R922" i="20" s="1"/>
  <c r="V922" i="20" s="1"/>
  <c r="O895" i="20" a="1"/>
  <c r="O895" i="20" s="1"/>
  <c r="P895" i="20" s="1"/>
  <c r="T895" i="20" s="1"/>
  <c r="Q895" i="20" a="1"/>
  <c r="Q895" i="20" s="1"/>
  <c r="O880" i="20" a="1"/>
  <c r="O880" i="20" s="1"/>
  <c r="P880" i="20" s="1"/>
  <c r="T880" i="20" s="1"/>
  <c r="N880" i="20" a="1"/>
  <c r="N880" i="20" s="1"/>
  <c r="O823" i="20" a="1"/>
  <c r="O823" i="20" s="1"/>
  <c r="Q823" i="20" a="1"/>
  <c r="Q823" i="20" s="1"/>
  <c r="U823" i="20" s="1"/>
  <c r="O810" i="20" a="1"/>
  <c r="O810" i="20" s="1"/>
  <c r="P810" i="20" s="1"/>
  <c r="T810" i="20" s="1"/>
  <c r="Q810" i="20" a="1"/>
  <c r="Q810" i="20" s="1"/>
  <c r="R810" i="20" s="1"/>
  <c r="V810" i="20" s="1"/>
  <c r="O794" i="20" a="1"/>
  <c r="O794" i="20" s="1"/>
  <c r="P794" i="20" s="1"/>
  <c r="T794" i="20" s="1"/>
  <c r="O425" i="20" a="1"/>
  <c r="O425" i="20" s="1"/>
  <c r="P425" i="20" s="1"/>
  <c r="T425" i="20" s="1"/>
  <c r="Q425" i="20" a="1"/>
  <c r="Q425" i="20" s="1"/>
  <c r="U425" i="20" s="1"/>
  <c r="O380" i="20" a="1"/>
  <c r="O380" i="20" s="1"/>
  <c r="P380" i="20" s="1"/>
  <c r="T380" i="20" s="1"/>
  <c r="N380" i="20" a="1"/>
  <c r="N380" i="20" s="1"/>
  <c r="Q380" i="20" a="1"/>
  <c r="Q380" i="20" s="1"/>
  <c r="O312" i="20" a="1"/>
  <c r="O312" i="20" s="1"/>
  <c r="S312" i="20" s="1"/>
  <c r="Q312" i="20" a="1"/>
  <c r="Q312" i="20" s="1"/>
  <c r="O228" i="20" a="1"/>
  <c r="O228" i="20" s="1"/>
  <c r="P228" i="20" s="1"/>
  <c r="T228" i="20" s="1"/>
  <c r="Q228" i="20" a="1"/>
  <c r="Q228" i="20" s="1"/>
  <c r="U228" i="20" s="1"/>
  <c r="O214" i="20" a="1"/>
  <c r="O214" i="20" s="1"/>
  <c r="Q214" i="20" a="1"/>
  <c r="Q214" i="20" s="1"/>
  <c r="U214" i="20" s="1"/>
  <c r="O185" i="20" a="1"/>
  <c r="O185" i="20" s="1"/>
  <c r="Q185" i="20" a="1"/>
  <c r="Q185" i="20" s="1"/>
  <c r="R185" i="20" s="1"/>
  <c r="V185" i="20" s="1"/>
  <c r="R766" i="20"/>
  <c r="V766" i="20" s="1"/>
  <c r="U321" i="20"/>
  <c r="Q1826" i="20" a="1"/>
  <c r="Q1826" i="20" s="1"/>
  <c r="O2344" i="20" a="1"/>
  <c r="O2344" i="20" s="1"/>
  <c r="M2344" i="20" a="1"/>
  <c r="M2344" i="20" s="1"/>
  <c r="Q2344" i="20" a="1"/>
  <c r="Q2344" i="20" s="1"/>
  <c r="U2344" i="20" s="1"/>
  <c r="O2247" i="20" a="1"/>
  <c r="O2247" i="20" s="1"/>
  <c r="P2247" i="20" s="1"/>
  <c r="T2247" i="20" s="1"/>
  <c r="Q2247" i="20" a="1"/>
  <c r="Q2247" i="20" s="1"/>
  <c r="Q2234" i="20" a="1"/>
  <c r="Q2234" i="20" s="1"/>
  <c r="N2234" i="20" a="1"/>
  <c r="N2234" i="20" s="1"/>
  <c r="O2234" i="20" a="1"/>
  <c r="O2234" i="20" s="1"/>
  <c r="O2164" i="20" a="1"/>
  <c r="O2164" i="20" s="1"/>
  <c r="N2164" i="20" a="1"/>
  <c r="N2164" i="20" s="1"/>
  <c r="M2164" i="20" a="1"/>
  <c r="M2164" i="20" s="1"/>
  <c r="O2149" i="20" a="1"/>
  <c r="O2149" i="20" s="1"/>
  <c r="Q2149" i="20" a="1"/>
  <c r="Q2149" i="20" s="1"/>
  <c r="O2119" i="20" a="1"/>
  <c r="O2119" i="20" s="1"/>
  <c r="Q2119" i="20" a="1"/>
  <c r="Q2119" i="20" s="1"/>
  <c r="O1185" i="20" a="1"/>
  <c r="O1185" i="20" s="1"/>
  <c r="P1185" i="20" s="1"/>
  <c r="T1185" i="20" s="1"/>
  <c r="Q1185" i="20" a="1"/>
  <c r="Q1185" i="20" s="1"/>
  <c r="R1185" i="20" s="1"/>
  <c r="V1185" i="20" s="1"/>
  <c r="Q1169" i="20" a="1"/>
  <c r="Q1169" i="20" s="1"/>
  <c r="N1169" i="20" a="1"/>
  <c r="N1169" i="20" s="1"/>
  <c r="O921" i="20" a="1"/>
  <c r="O921" i="20" s="1"/>
  <c r="S921" i="20" s="1"/>
  <c r="Q921" i="20" a="1"/>
  <c r="Q921" i="20" s="1"/>
  <c r="R921" i="20" s="1"/>
  <c r="V921" i="20" s="1"/>
  <c r="O894" i="20" a="1"/>
  <c r="O894" i="20" s="1"/>
  <c r="Q894" i="20" a="1"/>
  <c r="Q894" i="20" s="1"/>
  <c r="O864" i="20" a="1"/>
  <c r="O864" i="20" s="1"/>
  <c r="Q864" i="20" a="1"/>
  <c r="Q864" i="20" s="1"/>
  <c r="U864" i="20" s="1"/>
  <c r="O837" i="20" a="1"/>
  <c r="O837" i="20" s="1"/>
  <c r="P837" i="20" s="1"/>
  <c r="T837" i="20" s="1"/>
  <c r="Q837" i="20" a="1"/>
  <c r="Q837" i="20" s="1"/>
  <c r="O748" i="20" a="1"/>
  <c r="O748" i="20" s="1"/>
  <c r="Q748" i="20" a="1"/>
  <c r="Q748" i="20" s="1"/>
  <c r="O452" i="20" a="1"/>
  <c r="O452" i="20" s="1"/>
  <c r="Q452" i="20" a="1"/>
  <c r="Q452" i="20" s="1"/>
  <c r="R452" i="20" s="1"/>
  <c r="V452" i="20" s="1"/>
  <c r="O438" i="20" a="1"/>
  <c r="O438" i="20" s="1"/>
  <c r="Q438" i="20" a="1"/>
  <c r="Q438" i="20" s="1"/>
  <c r="O392" i="20" a="1"/>
  <c r="O392" i="20" s="1"/>
  <c r="P392" i="20" s="1"/>
  <c r="T392" i="20" s="1"/>
  <c r="Q392" i="20" a="1"/>
  <c r="Q392" i="20" s="1"/>
  <c r="U392" i="20" s="1"/>
  <c r="O327" i="20" a="1"/>
  <c r="O327" i="20" s="1"/>
  <c r="P327" i="20" s="1"/>
  <c r="T327" i="20" s="1"/>
  <c r="Q327" i="20" a="1"/>
  <c r="Q327" i="20" s="1"/>
  <c r="R327" i="20" s="1"/>
  <c r="V327" i="20" s="1"/>
  <c r="O240" i="20" a="1"/>
  <c r="O240" i="20" s="1"/>
  <c r="P240" i="20" s="1"/>
  <c r="T240" i="20" s="1"/>
  <c r="Q240" i="20" a="1"/>
  <c r="Q240" i="20" s="1"/>
  <c r="U240" i="20" s="1"/>
  <c r="O198" i="20" a="1"/>
  <c r="O198" i="20" s="1"/>
  <c r="Q198" i="20" a="1"/>
  <c r="Q198" i="20" s="1"/>
  <c r="R525" i="20"/>
  <c r="V525" i="20" s="1"/>
  <c r="R749" i="20"/>
  <c r="V749" i="20" s="1"/>
  <c r="R336" i="20"/>
  <c r="V336" i="20" s="1"/>
  <c r="N2252" i="20" a="1"/>
  <c r="N2252" i="20" s="1"/>
  <c r="Q1433" i="20" a="1"/>
  <c r="Q1433" i="20" s="1"/>
  <c r="U1433" i="20" s="1"/>
  <c r="Q1961" i="20" a="1"/>
  <c r="Q1961" i="20" s="1"/>
  <c r="Q2302" i="20" a="1"/>
  <c r="Q2302" i="20" s="1"/>
  <c r="O2302" i="20" a="1"/>
  <c r="O2302" i="20" s="1"/>
  <c r="N2203" i="20" a="1"/>
  <c r="N2203" i="20" s="1"/>
  <c r="Q2203" i="20" a="1"/>
  <c r="Q2203" i="20" s="1"/>
  <c r="O2203" i="20" a="1"/>
  <c r="O2203" i="20" s="1"/>
  <c r="O2163" i="20" a="1"/>
  <c r="O2163" i="20" s="1"/>
  <c r="P2163" i="20" s="1"/>
  <c r="T2163" i="20" s="1"/>
  <c r="Q2163" i="20" a="1"/>
  <c r="Q2163" i="20" s="1"/>
  <c r="N2163" i="20" a="1"/>
  <c r="N2163" i="20" s="1"/>
  <c r="O2148" i="20" a="1"/>
  <c r="O2148" i="20" s="1"/>
  <c r="P2148" i="20" s="1"/>
  <c r="T2148" i="20" s="1"/>
  <c r="N2148" i="20" a="1"/>
  <c r="N2148" i="20" s="1"/>
  <c r="O1213" i="20" a="1"/>
  <c r="O1213" i="20" s="1"/>
  <c r="P1213" i="20" s="1"/>
  <c r="T1213" i="20" s="1"/>
  <c r="Q1213" i="20" a="1"/>
  <c r="Q1213" i="20" s="1"/>
  <c r="O920" i="20" a="1"/>
  <c r="O920" i="20" s="1"/>
  <c r="P920" i="20" s="1"/>
  <c r="T920" i="20" s="1"/>
  <c r="Q920" i="20" a="1"/>
  <c r="Q920" i="20" s="1"/>
  <c r="O878" i="20" a="1"/>
  <c r="O878" i="20" s="1"/>
  <c r="P878" i="20" s="1"/>
  <c r="T878" i="20" s="1"/>
  <c r="Q878" i="20" a="1"/>
  <c r="Q878" i="20" s="1"/>
  <c r="U878" i="20" s="1"/>
  <c r="O481" i="20" a="1"/>
  <c r="O481" i="20" s="1"/>
  <c r="P481" i="20" s="1"/>
  <c r="T481" i="20" s="1"/>
  <c r="Q481" i="20" a="1"/>
  <c r="Q481" i="20" s="1"/>
  <c r="U481" i="20" s="1"/>
  <c r="O451" i="20" a="1"/>
  <c r="O451" i="20" s="1"/>
  <c r="P451" i="20" s="1"/>
  <c r="T451" i="20" s="1"/>
  <c r="Q451" i="20" a="1"/>
  <c r="Q451" i="20" s="1"/>
  <c r="O407" i="20" a="1"/>
  <c r="O407" i="20" s="1"/>
  <c r="Q407" i="20" a="1"/>
  <c r="Q407" i="20" s="1"/>
  <c r="R407" i="20" s="1"/>
  <c r="V407" i="20" s="1"/>
  <c r="O391" i="20" a="1"/>
  <c r="O391" i="20" s="1"/>
  <c r="P391" i="20" s="1"/>
  <c r="T391" i="20" s="1"/>
  <c r="Q391" i="20" a="1"/>
  <c r="Q391" i="20" s="1"/>
  <c r="O378" i="20" a="1"/>
  <c r="O378" i="20" s="1"/>
  <c r="P378" i="20" s="1"/>
  <c r="T378" i="20" s="1"/>
  <c r="Q378" i="20" a="1"/>
  <c r="Q378" i="20" s="1"/>
  <c r="U378" i="20" s="1"/>
  <c r="O351" i="20" a="1"/>
  <c r="O351" i="20" s="1"/>
  <c r="P351" i="20" s="1"/>
  <c r="T351" i="20" s="1"/>
  <c r="Q351" i="20" a="1"/>
  <c r="Q351" i="20" s="1"/>
  <c r="O253" i="20" a="1"/>
  <c r="O253" i="20" s="1"/>
  <c r="P253" i="20" s="1"/>
  <c r="T253" i="20" s="1"/>
  <c r="Q253" i="20" a="1"/>
  <c r="Q253" i="20" s="1"/>
  <c r="U253" i="20" s="1"/>
  <c r="S1842" i="20"/>
  <c r="U612" i="20"/>
  <c r="U443" i="20"/>
  <c r="R542" i="20"/>
  <c r="V542" i="20" s="1"/>
  <c r="R1470" i="20"/>
  <c r="V1470" i="20" s="1"/>
  <c r="M1781" i="20" a="1"/>
  <c r="M1781" i="20" s="1"/>
  <c r="Q44" i="20" a="1"/>
  <c r="Q44" i="20" s="1"/>
  <c r="Q2263" i="20" a="1"/>
  <c r="Q2263" i="20" s="1"/>
  <c r="O2287" i="20" a="1"/>
  <c r="O2287" i="20" s="1"/>
  <c r="Q2287" i="20" a="1"/>
  <c r="Q2287" i="20" s="1"/>
  <c r="O2272" i="20" a="1"/>
  <c r="O2272" i="20" s="1"/>
  <c r="N2272" i="20" a="1"/>
  <c r="N2272" i="20" s="1"/>
  <c r="Q2272" i="20" a="1"/>
  <c r="Q2272" i="20" s="1"/>
  <c r="M2272" i="20" a="1"/>
  <c r="M2272" i="20" s="1"/>
  <c r="O1283" i="20" a="1"/>
  <c r="O1283" i="20" s="1"/>
  <c r="P1283" i="20" s="1"/>
  <c r="T1283" i="20" s="1"/>
  <c r="Q1283" i="20" a="1"/>
  <c r="Q1283" i="20" s="1"/>
  <c r="R1283" i="20" s="1"/>
  <c r="V1283" i="20" s="1"/>
  <c r="O1267" i="20" a="1"/>
  <c r="O1267" i="20" s="1"/>
  <c r="P1267" i="20" s="1"/>
  <c r="T1267" i="20" s="1"/>
  <c r="Q1267" i="20" a="1"/>
  <c r="Q1267" i="20" s="1"/>
  <c r="R1267" i="20" s="1"/>
  <c r="V1267" i="20" s="1"/>
  <c r="O1255" i="20" a="1"/>
  <c r="O1255" i="20" s="1"/>
  <c r="P1255" i="20" s="1"/>
  <c r="T1255" i="20" s="1"/>
  <c r="Q1255" i="20" a="1"/>
  <c r="Q1255" i="20" s="1"/>
  <c r="U948" i="20"/>
  <c r="O906" i="20" a="1"/>
  <c r="O906" i="20" s="1"/>
  <c r="P906" i="20" s="1"/>
  <c r="T906" i="20" s="1"/>
  <c r="Q906" i="20" a="1"/>
  <c r="Q906" i="20" s="1"/>
  <c r="R906" i="20" s="1"/>
  <c r="V906" i="20" s="1"/>
  <c r="O892" i="20" a="1"/>
  <c r="O892" i="20" s="1"/>
  <c r="M892" i="20" a="1"/>
  <c r="M892" i="20" s="1"/>
  <c r="O524" i="20" a="1"/>
  <c r="O524" i="20" s="1"/>
  <c r="M524" i="20" a="1"/>
  <c r="M524" i="20" s="1"/>
  <c r="O350" i="20" a="1"/>
  <c r="O350" i="20" s="1"/>
  <c r="Q350" i="20" a="1"/>
  <c r="Q350" i="20" s="1"/>
  <c r="Q2244" i="20" a="1"/>
  <c r="Q2244" i="20" s="1"/>
  <c r="Q1742" i="20" a="1"/>
  <c r="Q1742" i="20" s="1"/>
  <c r="U1568" i="20"/>
  <c r="O2134" i="20" a="1"/>
  <c r="O2134" i="20" s="1"/>
  <c r="P2134" i="20" s="1"/>
  <c r="T2134" i="20" s="1"/>
  <c r="Q2134" i="20" a="1"/>
  <c r="Q2134" i="20" s="1"/>
  <c r="O252" i="20" a="1"/>
  <c r="O252" i="20" s="1"/>
  <c r="P252" i="20" s="1"/>
  <c r="T252" i="20" s="1"/>
  <c r="Q252" i="20" a="1"/>
  <c r="Q252" i="20" s="1"/>
  <c r="O14" i="20" a="1"/>
  <c r="O14" i="20" s="1"/>
  <c r="Q14" i="20" a="1"/>
  <c r="Q14" i="20" s="1"/>
  <c r="S284" i="20"/>
  <c r="Q2200" i="20" a="1"/>
  <c r="Q2200" i="20" s="1"/>
  <c r="Q1517" i="20" a="1"/>
  <c r="Q1517" i="20" s="1"/>
  <c r="Q1790" i="20" a="1"/>
  <c r="Q1790" i="20" s="1"/>
  <c r="O1790" i="20" a="1"/>
  <c r="O1790" i="20" s="1"/>
  <c r="P1790" i="20" s="1"/>
  <c r="T1790" i="20" s="1"/>
  <c r="O1000" i="20" a="1"/>
  <c r="O1000" i="20" s="1"/>
  <c r="P1000" i="20" s="1"/>
  <c r="T1000" i="20" s="1"/>
  <c r="Q1000" i="20" a="1"/>
  <c r="Q1000" i="20" s="1"/>
  <c r="U1000" i="20" s="1"/>
  <c r="S1072" i="20"/>
  <c r="O2284" i="20" a="1"/>
  <c r="O2284" i="20" s="1"/>
  <c r="Q2284" i="20" a="1"/>
  <c r="Q2284" i="20" s="1"/>
  <c r="U2284" i="20" s="1"/>
  <c r="O2160" i="20" a="1"/>
  <c r="O2160" i="20" s="1"/>
  <c r="Q2160" i="20" a="1"/>
  <c r="Q2160" i="20" s="1"/>
  <c r="U2160" i="20" s="1"/>
  <c r="O681" i="20" a="1"/>
  <c r="O681" i="20" s="1"/>
  <c r="Q681" i="20" a="1"/>
  <c r="Q681" i="20" s="1"/>
  <c r="Q2269" i="20" a="1"/>
  <c r="Q2269" i="20" s="1"/>
  <c r="O2269" i="20" a="1"/>
  <c r="O2269" i="20" s="1"/>
  <c r="O1996" i="20" a="1"/>
  <c r="O1996" i="20" s="1"/>
  <c r="Q1996" i="20" a="1"/>
  <c r="Q1996" i="20" s="1"/>
  <c r="U1996" i="20" s="1"/>
  <c r="O680" i="20" a="1"/>
  <c r="O680" i="20" s="1"/>
  <c r="Q680" i="20" a="1"/>
  <c r="Q680" i="20" s="1"/>
  <c r="R1167" i="20"/>
  <c r="V1167" i="20" s="1"/>
  <c r="Q2131" i="20" a="1"/>
  <c r="Q2131" i="20" s="1"/>
  <c r="O1819" i="20" a="1"/>
  <c r="O1819" i="20" s="1"/>
  <c r="O2255" i="20" a="1"/>
  <c r="O2255" i="20" s="1"/>
  <c r="Q2255" i="20" a="1"/>
  <c r="Q2255" i="20" s="1"/>
  <c r="U2255" i="20" s="1"/>
  <c r="O813" i="20" a="1"/>
  <c r="O813" i="20" s="1"/>
  <c r="Q813" i="20" a="1"/>
  <c r="Q813" i="20" s="1"/>
  <c r="U813" i="20" s="1"/>
  <c r="O318" i="20" a="1"/>
  <c r="O318" i="20" s="1"/>
  <c r="P318" i="20" s="1"/>
  <c r="T318" i="20" s="1"/>
  <c r="Q318" i="20" a="1"/>
  <c r="Q318" i="20" s="1"/>
  <c r="R318" i="20" s="1"/>
  <c r="V318" i="20" s="1"/>
  <c r="N2244" i="20" a="1"/>
  <c r="N2244" i="20" s="1"/>
  <c r="R1257" i="20"/>
  <c r="V1257" i="20" s="1"/>
  <c r="U1862" i="20"/>
  <c r="Q2230" i="20" a="1"/>
  <c r="Q2230" i="20" s="1"/>
  <c r="Q2025" i="20" a="1"/>
  <c r="Q2025" i="20" s="1"/>
  <c r="O2281" i="20" a="1"/>
  <c r="O2281" i="20" s="1"/>
  <c r="Q2281" i="20" a="1"/>
  <c r="Q2281" i="20" s="1"/>
  <c r="O1950" i="20" a="1"/>
  <c r="O1950" i="20" s="1"/>
  <c r="S1950" i="20" s="1"/>
  <c r="Q1950" i="20" a="1"/>
  <c r="Q1950" i="20" s="1"/>
  <c r="O855" i="20" a="1"/>
  <c r="O855" i="20" s="1"/>
  <c r="P855" i="20" s="1"/>
  <c r="T855" i="20" s="1"/>
  <c r="Q855" i="20" a="1"/>
  <c r="Q855" i="20" s="1"/>
  <c r="O140" i="20" a="1"/>
  <c r="O140" i="20" s="1"/>
  <c r="P140" i="20" s="1"/>
  <c r="T140" i="20" s="1"/>
  <c r="Q140" i="20" a="1"/>
  <c r="Q140" i="20" s="1"/>
  <c r="U2213" i="20"/>
  <c r="M2200" i="20" a="1"/>
  <c r="M2200" i="20" s="1"/>
  <c r="R1710" i="20"/>
  <c r="V1710" i="20" s="1"/>
  <c r="Q1655" i="20" a="1"/>
  <c r="Q1655" i="20" s="1"/>
  <c r="Q2186" i="20" a="1"/>
  <c r="Q2186" i="20" s="1"/>
  <c r="Q2268" i="20" a="1"/>
  <c r="Q2268" i="20" s="1"/>
  <c r="Q1600" i="20" a="1"/>
  <c r="Q1600" i="20" s="1"/>
  <c r="O2142" i="20" a="1"/>
  <c r="O2142" i="20" s="1"/>
  <c r="Q2142" i="20" a="1"/>
  <c r="Q2142" i="20" s="1"/>
  <c r="O1087" i="20" a="1"/>
  <c r="O1087" i="20" s="1"/>
  <c r="Q1087" i="20" a="1"/>
  <c r="Q1087" i="20" s="1"/>
  <c r="N2230" i="20" a="1"/>
  <c r="N2230" i="20" s="1"/>
  <c r="N2200" i="20" a="1"/>
  <c r="N2200" i="20" s="1"/>
  <c r="Q2327" i="20" a="1"/>
  <c r="Q2327" i="20" s="1"/>
  <c r="O2265" i="20" a="1"/>
  <c r="O2265" i="20" s="1"/>
  <c r="Q2265" i="20" a="1"/>
  <c r="Q2265" i="20" s="1"/>
  <c r="Q1948" i="20" a="1"/>
  <c r="Q1948" i="20" s="1"/>
  <c r="O1948" i="20" a="1"/>
  <c r="O1948" i="20" s="1"/>
  <c r="P1948" i="20" s="1"/>
  <c r="T1948" i="20" s="1"/>
  <c r="Q1844" i="20" a="1"/>
  <c r="Q1844" i="20" s="1"/>
  <c r="O1844" i="20" a="1"/>
  <c r="O1844" i="20" s="1"/>
  <c r="P1844" i="20" s="1"/>
  <c r="T1844" i="20" s="1"/>
  <c r="U1256" i="20"/>
  <c r="O1934" i="20" a="1"/>
  <c r="O1934" i="20" s="1"/>
  <c r="P1934" i="20" s="1"/>
  <c r="T1934" i="20" s="1"/>
  <c r="O1733" i="20" a="1"/>
  <c r="O1733" i="20" s="1"/>
  <c r="P1733" i="20" s="1"/>
  <c r="T1733" i="20" s="1"/>
  <c r="O1373" i="20" a="1"/>
  <c r="O1373" i="20" s="1"/>
  <c r="P1373" i="20" s="1"/>
  <c r="T1373" i="20" s="1"/>
  <c r="O269" i="20" a="1"/>
  <c r="O269" i="20" s="1"/>
  <c r="P269" i="20" s="1"/>
  <c r="T269" i="20" s="1"/>
  <c r="O256" i="20" a="1"/>
  <c r="O256" i="20" s="1"/>
  <c r="Q1849" i="20" a="1"/>
  <c r="Q1849" i="20" s="1"/>
  <c r="S195" i="20"/>
  <c r="P195" i="20"/>
  <c r="T195" i="20" s="1"/>
  <c r="S1073" i="20"/>
  <c r="P1073" i="20"/>
  <c r="T1073" i="20" s="1"/>
  <c r="R705" i="20"/>
  <c r="V705" i="20" s="1"/>
  <c r="U705" i="20"/>
  <c r="O125" i="20" a="1"/>
  <c r="O125" i="20" s="1"/>
  <c r="Q125" i="20" a="1"/>
  <c r="Q125" i="20" s="1"/>
  <c r="N125" i="20" a="1"/>
  <c r="N125" i="20" s="1"/>
  <c r="M125" i="20" a="1"/>
  <c r="M125" i="20" s="1"/>
  <c r="O113" i="20" a="1"/>
  <c r="O113" i="20" s="1"/>
  <c r="Q113" i="20" a="1"/>
  <c r="Q113" i="20" s="1"/>
  <c r="N113" i="20" a="1"/>
  <c r="N113" i="20" s="1"/>
  <c r="M113" i="20" a="1"/>
  <c r="M113" i="20" s="1"/>
  <c r="O101" i="20" a="1"/>
  <c r="O101" i="20" s="1"/>
  <c r="Q101" i="20" a="1"/>
  <c r="Q101" i="20" s="1"/>
  <c r="M101" i="20" a="1"/>
  <c r="M101" i="20" s="1"/>
  <c r="O2" i="20" a="1"/>
  <c r="O2" i="20" s="1"/>
  <c r="Q2" i="20" a="1"/>
  <c r="Q2" i="20" s="1"/>
  <c r="N2" i="20" a="1"/>
  <c r="N2" i="20" s="1"/>
  <c r="M2" i="20" a="1"/>
  <c r="M2" i="20" s="1"/>
  <c r="U853" i="20"/>
  <c r="R853" i="20"/>
  <c r="V853" i="20" s="1"/>
  <c r="S1445" i="20"/>
  <c r="P1445" i="20"/>
  <c r="T1445" i="20" s="1"/>
  <c r="S2121" i="20"/>
  <c r="P2121" i="20"/>
  <c r="T2121" i="20" s="1"/>
  <c r="S1736" i="20"/>
  <c r="P1736" i="20"/>
  <c r="T1736" i="20" s="1"/>
  <c r="R1145" i="20"/>
  <c r="V1145" i="20" s="1"/>
  <c r="U1145" i="20"/>
  <c r="S2313" i="20"/>
  <c r="S884" i="20"/>
  <c r="P884" i="20"/>
  <c r="T884" i="20" s="1"/>
  <c r="N101" i="20" a="1"/>
  <c r="N101" i="20" s="1"/>
  <c r="S459" i="20"/>
  <c r="P459" i="20"/>
  <c r="T459" i="20" s="1"/>
  <c r="S1407" i="20"/>
  <c r="P1407" i="20"/>
  <c r="T1407" i="20" s="1"/>
  <c r="R1114" i="20"/>
  <c r="V1114" i="20" s="1"/>
  <c r="U1361" i="20"/>
  <c r="R1361" i="20"/>
  <c r="V1361" i="20" s="1"/>
  <c r="U1793" i="20"/>
  <c r="R1793" i="20"/>
  <c r="V1793" i="20" s="1"/>
  <c r="S705" i="20"/>
  <c r="P705" i="20"/>
  <c r="T705" i="20" s="1"/>
  <c r="S1602" i="20"/>
  <c r="P1602" i="20"/>
  <c r="T1602" i="20" s="1"/>
  <c r="U497" i="20"/>
  <c r="R497" i="20"/>
  <c r="V497" i="20" s="1"/>
  <c r="S10" i="20"/>
  <c r="P10" i="20"/>
  <c r="T10" i="20" s="1"/>
  <c r="S218" i="20"/>
  <c r="P218" i="20"/>
  <c r="T218" i="20" s="1"/>
  <c r="Q236" i="20" a="1"/>
  <c r="Q236" i="20" s="1"/>
  <c r="O236" i="20" a="1"/>
  <c r="O236" i="20" s="1"/>
  <c r="M236" i="20" a="1"/>
  <c r="M236" i="20" s="1"/>
  <c r="N236" i="20" a="1"/>
  <c r="N236" i="20" s="1"/>
  <c r="S250" i="20"/>
  <c r="P250" i="20"/>
  <c r="T250" i="20" s="1"/>
  <c r="U357" i="20"/>
  <c r="R357" i="20"/>
  <c r="V357" i="20" s="1"/>
  <c r="R546" i="20"/>
  <c r="V546" i="20" s="1"/>
  <c r="U546" i="20"/>
  <c r="S674" i="20"/>
  <c r="P674" i="20"/>
  <c r="T674" i="20" s="1"/>
  <c r="P1715" i="20"/>
  <c r="T1715" i="20" s="1"/>
  <c r="S1715" i="20"/>
  <c r="R2093" i="20"/>
  <c r="V2093" i="20" s="1"/>
  <c r="U2093" i="20"/>
  <c r="P366" i="20"/>
  <c r="T366" i="20" s="1"/>
  <c r="S366" i="20"/>
  <c r="U991" i="20"/>
  <c r="R991" i="20"/>
  <c r="V991" i="20" s="1"/>
  <c r="R105" i="20"/>
  <c r="V105" i="20" s="1"/>
  <c r="U105" i="20"/>
  <c r="R1149" i="20"/>
  <c r="V1149" i="20" s="1"/>
  <c r="U1149" i="20"/>
  <c r="R72" i="20"/>
  <c r="V72" i="20" s="1"/>
  <c r="R515" i="20"/>
  <c r="V515" i="20" s="1"/>
  <c r="U515" i="20"/>
  <c r="U68" i="20"/>
  <c r="R68" i="20"/>
  <c r="V68" i="20" s="1"/>
  <c r="R141" i="20"/>
  <c r="V141" i="20" s="1"/>
  <c r="U141" i="20"/>
  <c r="R280" i="20"/>
  <c r="V280" i="20" s="1"/>
  <c r="U280" i="20"/>
  <c r="S343" i="20"/>
  <c r="P343" i="20"/>
  <c r="T343" i="20" s="1"/>
  <c r="U1194" i="20"/>
  <c r="R1194" i="20"/>
  <c r="V1194" i="20" s="1"/>
  <c r="O1427" i="20" a="1"/>
  <c r="O1427" i="20" s="1"/>
  <c r="Q1427" i="20" a="1"/>
  <c r="Q1427" i="20" s="1"/>
  <c r="R1427" i="20" s="1"/>
  <c r="V1427" i="20" s="1"/>
  <c r="R1624" i="20"/>
  <c r="V1624" i="20" s="1"/>
  <c r="U1624" i="20"/>
  <c r="O1638" i="20" a="1"/>
  <c r="O1638" i="20" s="1"/>
  <c r="Q1638" i="20" a="1"/>
  <c r="Q1638" i="20" s="1"/>
  <c r="N1638" i="20" a="1"/>
  <c r="N1638" i="20" s="1"/>
  <c r="M1638" i="20" a="1"/>
  <c r="M1638" i="20" s="1"/>
  <c r="R1096" i="20"/>
  <c r="V1096" i="20" s="1"/>
  <c r="U1096" i="20"/>
  <c r="R1425" i="20"/>
  <c r="V1425" i="20" s="1"/>
  <c r="U1425" i="20"/>
  <c r="R42" i="20"/>
  <c r="V42" i="20" s="1"/>
  <c r="U42" i="20"/>
  <c r="R1553" i="20"/>
  <c r="V1553" i="20" s="1"/>
  <c r="U1553" i="20"/>
  <c r="R1350" i="20"/>
  <c r="V1350" i="20" s="1"/>
  <c r="U1350" i="20"/>
  <c r="P679" i="20"/>
  <c r="T679" i="20" s="1"/>
  <c r="S679" i="20"/>
  <c r="R612" i="20"/>
  <c r="V612" i="20" s="1"/>
  <c r="R486" i="20"/>
  <c r="V486" i="20" s="1"/>
  <c r="U486" i="20"/>
  <c r="R1290" i="20"/>
  <c r="V1290" i="20" s="1"/>
  <c r="U1290" i="20"/>
  <c r="R500" i="20"/>
  <c r="V500" i="20" s="1"/>
  <c r="U500" i="20"/>
  <c r="S184" i="20"/>
  <c r="P1621" i="20"/>
  <c r="T1621" i="20" s="1"/>
  <c r="R1047" i="20"/>
  <c r="V1047" i="20" s="1"/>
  <c r="U1047" i="20"/>
  <c r="Q1691" i="20" a="1"/>
  <c r="Q1691" i="20" s="1"/>
  <c r="O1691" i="20" a="1"/>
  <c r="O1691" i="20" s="1"/>
  <c r="N1691" i="20" a="1"/>
  <c r="N1691" i="20" s="1"/>
  <c r="M1691" i="20" a="1"/>
  <c r="M1691" i="20" s="1"/>
  <c r="O1676" i="20" a="1"/>
  <c r="O1676" i="20" s="1"/>
  <c r="P1676" i="20" s="1"/>
  <c r="T1676" i="20" s="1"/>
  <c r="Q1676" i="20" a="1"/>
  <c r="Q1676" i="20" s="1"/>
  <c r="N1676" i="20" a="1"/>
  <c r="N1676" i="20" s="1"/>
  <c r="O2029" i="20" a="1"/>
  <c r="O2029" i="20" s="1"/>
  <c r="Q2029" i="20" a="1"/>
  <c r="Q2029" i="20" s="1"/>
  <c r="N2029" i="20" a="1"/>
  <c r="N2029" i="20" s="1"/>
  <c r="M2029" i="20" a="1"/>
  <c r="M2029" i="20" s="1"/>
  <c r="O1802" i="20" a="1"/>
  <c r="O1802" i="20" s="1"/>
  <c r="Q1802" i="20" a="1"/>
  <c r="Q1802" i="20" s="1"/>
  <c r="N1802" i="20" a="1"/>
  <c r="N1802" i="20" s="1"/>
  <c r="M1802" i="20" a="1"/>
  <c r="M1802" i="20" s="1"/>
  <c r="O1789" i="20" a="1"/>
  <c r="O1789" i="20" s="1"/>
  <c r="Q1789" i="20" a="1"/>
  <c r="Q1789" i="20" s="1"/>
  <c r="N1789" i="20" a="1"/>
  <c r="N1789" i="20" s="1"/>
  <c r="M1789" i="20" a="1"/>
  <c r="M1789" i="20" s="1"/>
  <c r="O1775" i="20" a="1"/>
  <c r="O1775" i="20" s="1"/>
  <c r="Q1775" i="20" a="1"/>
  <c r="Q1775" i="20" s="1"/>
  <c r="N1775" i="20" a="1"/>
  <c r="N1775" i="20" s="1"/>
  <c r="M1775" i="20" a="1"/>
  <c r="M1775" i="20" s="1"/>
  <c r="O1745" i="20" a="1"/>
  <c r="O1745" i="20" s="1"/>
  <c r="N1745" i="20" a="1"/>
  <c r="N1745" i="20" s="1"/>
  <c r="Q1745" i="20" a="1"/>
  <c r="Q1745" i="20" s="1"/>
  <c r="M1745" i="20" a="1"/>
  <c r="M1745" i="20" s="1"/>
  <c r="Q2057" i="20" a="1"/>
  <c r="Q2057" i="20" s="1"/>
  <c r="N2057" i="20" a="1"/>
  <c r="N2057" i="20" s="1"/>
  <c r="O2057" i="20" a="1"/>
  <c r="O2057" i="20" s="1"/>
  <c r="P2057" i="20" s="1"/>
  <c r="T2057" i="20" s="1"/>
  <c r="O1845" i="20" a="1"/>
  <c r="O1845" i="20" s="1"/>
  <c r="M1845" i="20" a="1"/>
  <c r="M1845" i="20" s="1"/>
  <c r="N1845" i="20" a="1"/>
  <c r="N1845" i="20" s="1"/>
  <c r="Q1845" i="20" a="1"/>
  <c r="Q1845" i="20" s="1"/>
  <c r="O1831" i="20" a="1"/>
  <c r="O1831" i="20" s="1"/>
  <c r="P1831" i="20" s="1"/>
  <c r="T1831" i="20" s="1"/>
  <c r="Q1831" i="20" a="1"/>
  <c r="Q1831" i="20" s="1"/>
  <c r="N1831" i="20" a="1"/>
  <c r="N1831" i="20" s="1"/>
  <c r="O1817" i="20" a="1"/>
  <c r="O1817" i="20" s="1"/>
  <c r="N1817" i="20" a="1"/>
  <c r="N1817" i="20" s="1"/>
  <c r="M1817" i="20" a="1"/>
  <c r="M1817" i="20" s="1"/>
  <c r="O1801" i="20" a="1"/>
  <c r="O1801" i="20" s="1"/>
  <c r="Q1801" i="20" a="1"/>
  <c r="Q1801" i="20" s="1"/>
  <c r="N1801" i="20" a="1"/>
  <c r="N1801" i="20" s="1"/>
  <c r="N1788" i="20" a="1"/>
  <c r="N1788" i="20" s="1"/>
  <c r="M1788" i="20" a="1"/>
  <c r="M1788" i="20" s="1"/>
  <c r="O1774" i="20" a="1"/>
  <c r="O1774" i="20" s="1"/>
  <c r="P1774" i="20" s="1"/>
  <c r="T1774" i="20" s="1"/>
  <c r="Q1774" i="20" a="1"/>
  <c r="Q1774" i="20" s="1"/>
  <c r="N1774" i="20" a="1"/>
  <c r="N1774" i="20" s="1"/>
  <c r="O1744" i="20" a="1"/>
  <c r="O1744" i="20" s="1"/>
  <c r="N1744" i="20" a="1"/>
  <c r="N1744" i="20" s="1"/>
  <c r="U1744" i="20" s="1"/>
  <c r="M1744" i="20" a="1"/>
  <c r="M1744" i="20" s="1"/>
  <c r="O1703" i="20" a="1"/>
  <c r="O1703" i="20" s="1"/>
  <c r="Q1703" i="20" a="1"/>
  <c r="Q1703" i="20" s="1"/>
  <c r="N1703" i="20" a="1"/>
  <c r="N1703" i="20" s="1"/>
  <c r="M1703" i="20" a="1"/>
  <c r="M1703" i="20" s="1"/>
  <c r="O2102" i="20" a="1"/>
  <c r="O2102" i="20" s="1"/>
  <c r="Q2102" i="20" a="1"/>
  <c r="Q2102" i="20" s="1"/>
  <c r="N2102" i="20" a="1"/>
  <c r="N2102" i="20" s="1"/>
  <c r="M2102" i="20" a="1"/>
  <c r="M2102" i="20" s="1"/>
  <c r="O2056" i="20" a="1"/>
  <c r="O2056" i="20" s="1"/>
  <c r="P2056" i="20" s="1"/>
  <c r="T2056" i="20" s="1"/>
  <c r="Q2056" i="20" a="1"/>
  <c r="Q2056" i="20" s="1"/>
  <c r="Q2042" i="20" a="1"/>
  <c r="Q2042" i="20" s="1"/>
  <c r="N2042" i="20" a="1"/>
  <c r="N2042" i="20" s="1"/>
  <c r="O2042" i="20" a="1"/>
  <c r="O2042" i="20" s="1"/>
  <c r="M2042" i="20" a="1"/>
  <c r="M2042" i="20" s="1"/>
  <c r="O1872" i="20" a="1"/>
  <c r="O1872" i="20" s="1"/>
  <c r="Q1872" i="20" a="1"/>
  <c r="Q1872" i="20" s="1"/>
  <c r="M1872" i="20" a="1"/>
  <c r="M1872" i="20" s="1"/>
  <c r="O1859" i="20" a="1"/>
  <c r="O1859" i="20" s="1"/>
  <c r="P1859" i="20" s="1"/>
  <c r="T1859" i="20" s="1"/>
  <c r="Q1859" i="20" a="1"/>
  <c r="Q1859" i="20" s="1"/>
  <c r="O1816" i="20" a="1"/>
  <c r="O1816" i="20" s="1"/>
  <c r="Q1816" i="20" a="1"/>
  <c r="Q1816" i="20" s="1"/>
  <c r="N1816" i="20" a="1"/>
  <c r="N1816" i="20" s="1"/>
  <c r="M1816" i="20" a="1"/>
  <c r="M1816" i="20" s="1"/>
  <c r="O1800" i="20" a="1"/>
  <c r="O1800" i="20" s="1"/>
  <c r="P1800" i="20" s="1"/>
  <c r="T1800" i="20" s="1"/>
  <c r="N1800" i="20" a="1"/>
  <c r="N1800" i="20" s="1"/>
  <c r="Q1800" i="20" a="1"/>
  <c r="Q1800" i="20" s="1"/>
  <c r="O1773" i="20" a="1"/>
  <c r="O1773" i="20" s="1"/>
  <c r="Q1773" i="20" a="1"/>
  <c r="Q1773" i="20" s="1"/>
  <c r="O1759" i="20" a="1"/>
  <c r="O1759" i="20" s="1"/>
  <c r="Q1759" i="20" a="1"/>
  <c r="Q1759" i="20" s="1"/>
  <c r="N1759" i="20" a="1"/>
  <c r="N1759" i="20" s="1"/>
  <c r="M1759" i="20" a="1"/>
  <c r="M1759" i="20" s="1"/>
  <c r="O1717" i="20" a="1"/>
  <c r="O1717" i="20" s="1"/>
  <c r="Q1717" i="20" a="1"/>
  <c r="Q1717" i="20" s="1"/>
  <c r="N1717" i="20" a="1"/>
  <c r="N1717" i="20" s="1"/>
  <c r="M1717" i="20" a="1"/>
  <c r="M1717" i="20" s="1"/>
  <c r="O1702" i="20" a="1"/>
  <c r="O1702" i="20" s="1"/>
  <c r="Q1702" i="20" a="1"/>
  <c r="Q1702" i="20" s="1"/>
  <c r="N1702" i="20" a="1"/>
  <c r="N1702" i="20" s="1"/>
  <c r="M1702" i="20" a="1"/>
  <c r="M1702" i="20" s="1"/>
  <c r="R689" i="20"/>
  <c r="V689" i="20" s="1"/>
  <c r="U738" i="20"/>
  <c r="U692" i="20"/>
  <c r="U2114" i="20"/>
  <c r="O2267" i="20" a="1"/>
  <c r="O2267" i="20" s="1"/>
  <c r="O2116" i="20" a="1"/>
  <c r="O2116" i="20" s="1"/>
  <c r="Q2116" i="20" a="1"/>
  <c r="Q2116" i="20" s="1"/>
  <c r="N2116" i="20" a="1"/>
  <c r="N2116" i="20" s="1"/>
  <c r="M2116" i="20" a="1"/>
  <c r="M2116" i="20" s="1"/>
  <c r="O2101" i="20" a="1"/>
  <c r="O2101" i="20" s="1"/>
  <c r="Q2101" i="20" a="1"/>
  <c r="Q2101" i="20" s="1"/>
  <c r="N2101" i="20" a="1"/>
  <c r="N2101" i="20" s="1"/>
  <c r="M2101" i="20" a="1"/>
  <c r="M2101" i="20" s="1"/>
  <c r="O2085" i="20" a="1"/>
  <c r="O2085" i="20" s="1"/>
  <c r="N2085" i="20" a="1"/>
  <c r="N2085" i="20" s="1"/>
  <c r="M2085" i="20" a="1"/>
  <c r="M2085" i="20" s="1"/>
  <c r="O2055" i="20" a="1"/>
  <c r="O2055" i="20" s="1"/>
  <c r="Q2055" i="20" a="1"/>
  <c r="Q2055" i="20" s="1"/>
  <c r="N2055" i="20" a="1"/>
  <c r="N2055" i="20" s="1"/>
  <c r="M2055" i="20" a="1"/>
  <c r="M2055" i="20" s="1"/>
  <c r="O1858" i="20" a="1"/>
  <c r="O1858" i="20" s="1"/>
  <c r="P1858" i="20" s="1"/>
  <c r="T1858" i="20" s="1"/>
  <c r="Q1858" i="20" a="1"/>
  <c r="Q1858" i="20" s="1"/>
  <c r="O224" i="20" a="1"/>
  <c r="O224" i="20" s="1"/>
  <c r="Q224" i="20" a="1"/>
  <c r="Q224" i="20" s="1"/>
  <c r="O13" i="20" a="1"/>
  <c r="O13" i="20" s="1"/>
  <c r="P13" i="20" s="1"/>
  <c r="T13" i="20" s="1"/>
  <c r="Q13" i="20" a="1"/>
  <c r="Q13" i="20" s="1"/>
  <c r="N2279" i="20" a="1"/>
  <c r="N2279" i="20" s="1"/>
  <c r="M2279" i="20" a="1"/>
  <c r="M2279" i="20" s="1"/>
  <c r="O2115" i="20" a="1"/>
  <c r="O2115" i="20" s="1"/>
  <c r="P2115" i="20" s="1"/>
  <c r="T2115" i="20" s="1"/>
  <c r="N2115" i="20" a="1"/>
  <c r="N2115" i="20" s="1"/>
  <c r="O2100" i="20" a="1"/>
  <c r="O2100" i="20" s="1"/>
  <c r="Q2100" i="20" a="1"/>
  <c r="Q2100" i="20" s="1"/>
  <c r="N2100" i="20" a="1"/>
  <c r="N2100" i="20" s="1"/>
  <c r="O2084" i="20" a="1"/>
  <c r="O2084" i="20" s="1"/>
  <c r="Q2084" i="20" a="1"/>
  <c r="Q2084" i="20" s="1"/>
  <c r="U2084" i="20" s="1"/>
  <c r="M2084" i="20" a="1"/>
  <c r="M2084" i="20" s="1"/>
  <c r="O246" i="20" a="1"/>
  <c r="O246" i="20" s="1"/>
  <c r="P246" i="20" s="1"/>
  <c r="T246" i="20" s="1"/>
  <c r="Q246" i="20" a="1"/>
  <c r="Q246" i="20" s="1"/>
  <c r="O2321" i="20" a="1"/>
  <c r="O2321" i="20" s="1"/>
  <c r="N2321" i="20" a="1"/>
  <c r="N2321" i="20" s="1"/>
  <c r="Q2321" i="20" a="1"/>
  <c r="Q2321" i="20" s="1"/>
  <c r="Q2307" i="20" a="1"/>
  <c r="Q2307" i="20" s="1"/>
  <c r="N2307" i="20" a="1"/>
  <c r="N2307" i="20" s="1"/>
  <c r="M2307" i="20" a="1"/>
  <c r="M2307" i="20" s="1"/>
  <c r="O2307" i="20" a="1"/>
  <c r="O2307" i="20" s="1"/>
  <c r="O2099" i="20" a="1"/>
  <c r="O2099" i="20" s="1"/>
  <c r="Q2099" i="20" a="1"/>
  <c r="Q2099" i="20" s="1"/>
  <c r="O2083" i="20" a="1"/>
  <c r="O2083" i="20" s="1"/>
  <c r="Q2083" i="20" a="1"/>
  <c r="Q2083" i="20" s="1"/>
  <c r="N2083" i="20" a="1"/>
  <c r="N2083" i="20" s="1"/>
  <c r="M2083" i="20" a="1"/>
  <c r="M2083" i="20" s="1"/>
  <c r="O1941" i="20" a="1"/>
  <c r="O1941" i="20" s="1"/>
  <c r="Q1941" i="20" a="1"/>
  <c r="Q1941" i="20" s="1"/>
  <c r="M1941" i="20" a="1"/>
  <c r="M1941" i="20" s="1"/>
  <c r="N1941" i="20" a="1"/>
  <c r="N1941" i="20" s="1"/>
  <c r="Q1927" i="20" a="1"/>
  <c r="Q1927" i="20" s="1"/>
  <c r="O1927" i="20" a="1"/>
  <c r="O1927" i="20" s="1"/>
  <c r="U582" i="20"/>
  <c r="M224" i="20" a="1"/>
  <c r="M224" i="20" s="1"/>
  <c r="N2346" i="20" a="1"/>
  <c r="N2346" i="20" s="1"/>
  <c r="O2346" i="20" a="1"/>
  <c r="O2346" i="20" s="1"/>
  <c r="M2346" i="20" a="1"/>
  <c r="M2346" i="20" s="1"/>
  <c r="O2320" i="20" a="1"/>
  <c r="O2320" i="20" s="1"/>
  <c r="Q2320" i="20" a="1"/>
  <c r="Q2320" i="20" s="1"/>
  <c r="N2320" i="20" a="1"/>
  <c r="N2320" i="20" s="1"/>
  <c r="M2320" i="20" a="1"/>
  <c r="M2320" i="20" s="1"/>
  <c r="O2277" i="20" a="1"/>
  <c r="O2277" i="20" s="1"/>
  <c r="P2277" i="20" s="1"/>
  <c r="T2277" i="20" s="1"/>
  <c r="N2277" i="20" a="1"/>
  <c r="N2277" i="20" s="1"/>
  <c r="O2156" i="20" a="1"/>
  <c r="O2156" i="20" s="1"/>
  <c r="P2156" i="20" s="1"/>
  <c r="T2156" i="20" s="1"/>
  <c r="Q2156" i="20" a="1"/>
  <c r="Q2156" i="20" s="1"/>
  <c r="O2128" i="20" a="1"/>
  <c r="O2128" i="20" s="1"/>
  <c r="Q2128" i="20" a="1"/>
  <c r="Q2128" i="20" s="1"/>
  <c r="O2082" i="20" a="1"/>
  <c r="O2082" i="20" s="1"/>
  <c r="P2082" i="20" s="1"/>
  <c r="T2082" i="20" s="1"/>
  <c r="Q2082" i="20" a="1"/>
  <c r="Q2082" i="20" s="1"/>
  <c r="R2082" i="20" s="1"/>
  <c r="V2082" i="20" s="1"/>
  <c r="O2067" i="20" a="1"/>
  <c r="O2067" i="20" s="1"/>
  <c r="P2067" i="20" s="1"/>
  <c r="T2067" i="20" s="1"/>
  <c r="Q2067" i="20" a="1"/>
  <c r="Q2067" i="20" s="1"/>
  <c r="O912" i="20" a="1"/>
  <c r="O912" i="20" s="1"/>
  <c r="P912" i="20" s="1"/>
  <c r="T912" i="20" s="1"/>
  <c r="Q912" i="20" a="1"/>
  <c r="Q912" i="20" s="1"/>
  <c r="M2100" i="20" a="1"/>
  <c r="M2100" i="20" s="1"/>
  <c r="S1830" i="20"/>
  <c r="Q2319" i="20" a="1"/>
  <c r="Q2319" i="20" s="1"/>
  <c r="O2319" i="20" a="1"/>
  <c r="O2319" i="20" s="1"/>
  <c r="P2319" i="20" s="1"/>
  <c r="T2319" i="20" s="1"/>
  <c r="O2305" i="20" a="1"/>
  <c r="O2305" i="20" s="1"/>
  <c r="N2305" i="20" a="1"/>
  <c r="N2305" i="20" s="1"/>
  <c r="Q2305" i="20" a="1"/>
  <c r="Q2305" i="20" s="1"/>
  <c r="O2170" i="20" a="1"/>
  <c r="O2170" i="20" s="1"/>
  <c r="P2170" i="20" s="1"/>
  <c r="T2170" i="20" s="1"/>
  <c r="Q2170" i="20" a="1"/>
  <c r="Q2170" i="20" s="1"/>
  <c r="O2155" i="20" a="1"/>
  <c r="O2155" i="20" s="1"/>
  <c r="Q2155" i="20" a="1"/>
  <c r="Q2155" i="20" s="1"/>
  <c r="O2113" i="20" a="1"/>
  <c r="O2113" i="20" s="1"/>
  <c r="Q2113" i="20" a="1"/>
  <c r="Q2113" i="20" s="1"/>
  <c r="O2097" i="20" a="1"/>
  <c r="O2097" i="20" s="1"/>
  <c r="Q2097" i="20" a="1"/>
  <c r="Q2097" i="20" s="1"/>
  <c r="U2097" i="20" s="1"/>
  <c r="O2081" i="20" a="1"/>
  <c r="O2081" i="20" s="1"/>
  <c r="P2081" i="20" s="1"/>
  <c r="T2081" i="20" s="1"/>
  <c r="Q2081" i="20" a="1"/>
  <c r="Q2081" i="20" s="1"/>
  <c r="U2081" i="20" s="1"/>
  <c r="O1007" i="20" a="1"/>
  <c r="O1007" i="20" s="1"/>
  <c r="P1007" i="20" s="1"/>
  <c r="T1007" i="20" s="1"/>
  <c r="Q1007" i="20" a="1"/>
  <c r="Q1007" i="20" s="1"/>
  <c r="O965" i="20" a="1"/>
  <c r="O965" i="20" s="1"/>
  <c r="P965" i="20" s="1"/>
  <c r="T965" i="20" s="1"/>
  <c r="Q965" i="20" a="1"/>
  <c r="Q965" i="20" s="1"/>
  <c r="O925" i="20" a="1"/>
  <c r="O925" i="20" s="1"/>
  <c r="P925" i="20" s="1"/>
  <c r="T925" i="20" s="1"/>
  <c r="Q925" i="20" a="1"/>
  <c r="Q925" i="20" s="1"/>
  <c r="N583" i="20" a="1"/>
  <c r="N583" i="20" s="1"/>
  <c r="O583" i="20" a="1"/>
  <c r="O583" i="20" s="1"/>
  <c r="Q570" i="20" a="1"/>
  <c r="Q570" i="20" s="1"/>
  <c r="O570" i="20" a="1"/>
  <c r="O570" i="20" s="1"/>
  <c r="R1568" i="20"/>
  <c r="V1568" i="20" s="1"/>
  <c r="O2318" i="20" a="1"/>
  <c r="O2318" i="20" s="1"/>
  <c r="P2318" i="20" s="1"/>
  <c r="T2318" i="20" s="1"/>
  <c r="Q2318" i="20" a="1"/>
  <c r="Q2318" i="20" s="1"/>
  <c r="O2291" i="20" a="1"/>
  <c r="O2291" i="20" s="1"/>
  <c r="P2291" i="20" s="1"/>
  <c r="T2291" i="20" s="1"/>
  <c r="Q2291" i="20" a="1"/>
  <c r="Q2291" i="20" s="1"/>
  <c r="O2224" i="20" a="1"/>
  <c r="O2224" i="20" s="1"/>
  <c r="N2224" i="20" a="1"/>
  <c r="N2224" i="20" s="1"/>
  <c r="Q2224" i="20" a="1"/>
  <c r="Q2224" i="20" s="1"/>
  <c r="M2224" i="20" a="1"/>
  <c r="M2224" i="20" s="1"/>
  <c r="O1161" i="20" a="1"/>
  <c r="O1161" i="20" s="1"/>
  <c r="P1161" i="20" s="1"/>
  <c r="T1161" i="20" s="1"/>
  <c r="Q1161" i="20" a="1"/>
  <c r="Q1161" i="20" s="1"/>
  <c r="U1161" i="20" s="1"/>
  <c r="O1136" i="20" a="1"/>
  <c r="O1136" i="20" s="1"/>
  <c r="Q1136" i="20" a="1"/>
  <c r="Q1136" i="20" s="1"/>
  <c r="U1136" i="20" s="1"/>
  <c r="O1121" i="20" a="1"/>
  <c r="O1121" i="20" s="1"/>
  <c r="P1121" i="20" s="1"/>
  <c r="T1121" i="20" s="1"/>
  <c r="Q1121" i="20" a="1"/>
  <c r="Q1121" i="20" s="1"/>
  <c r="O1006" i="20" a="1"/>
  <c r="O1006" i="20" s="1"/>
  <c r="P1006" i="20" s="1"/>
  <c r="T1006" i="20" s="1"/>
  <c r="Q1006" i="20" a="1"/>
  <c r="Q1006" i="20" s="1"/>
  <c r="O992" i="20" a="1"/>
  <c r="O992" i="20" s="1"/>
  <c r="N992" i="20" a="1"/>
  <c r="N992" i="20" s="1"/>
  <c r="U992" i="20" s="1"/>
  <c r="O924" i="20" a="1"/>
  <c r="O924" i="20" s="1"/>
  <c r="P924" i="20" s="1"/>
  <c r="T924" i="20" s="1"/>
  <c r="N924" i="20" a="1"/>
  <c r="N924" i="20" s="1"/>
  <c r="Q924" i="20" a="1"/>
  <c r="Q924" i="20" s="1"/>
  <c r="S671" i="20"/>
  <c r="Q2208" i="20" a="1"/>
  <c r="Q2208" i="20" s="1"/>
  <c r="U2208" i="20" s="1"/>
  <c r="O2208" i="20" a="1"/>
  <c r="O2208" i="20" s="1"/>
  <c r="S2208" i="20" s="1"/>
  <c r="O2195" i="20" a="1"/>
  <c r="O2195" i="20" s="1"/>
  <c r="P2195" i="20" s="1"/>
  <c r="T2195" i="20" s="1"/>
  <c r="N2195" i="20" a="1"/>
  <c r="N2195" i="20" s="1"/>
  <c r="O2140" i="20" a="1"/>
  <c r="O2140" i="20" s="1"/>
  <c r="Q2140" i="20" a="1"/>
  <c r="Q2140" i="20" s="1"/>
  <c r="O1189" i="20" a="1"/>
  <c r="O1189" i="20" s="1"/>
  <c r="Q1189" i="20" a="1"/>
  <c r="Q1189" i="20" s="1"/>
  <c r="O1148" i="20" a="1"/>
  <c r="O1148" i="20" s="1"/>
  <c r="P1148" i="20" s="1"/>
  <c r="T1148" i="20" s="1"/>
  <c r="Q1148" i="20" a="1"/>
  <c r="Q1148" i="20" s="1"/>
  <c r="N1148" i="20" a="1"/>
  <c r="N1148" i="20" s="1"/>
  <c r="O1019" i="20" a="1"/>
  <c r="O1019" i="20" s="1"/>
  <c r="P1019" i="20" s="1"/>
  <c r="T1019" i="20" s="1"/>
  <c r="Q1019" i="20" a="1"/>
  <c r="Q1019" i="20" s="1"/>
  <c r="O1005" i="20" a="1"/>
  <c r="O1005" i="20" s="1"/>
  <c r="P1005" i="20" s="1"/>
  <c r="T1005" i="20" s="1"/>
  <c r="N1005" i="20" a="1"/>
  <c r="N1005" i="20" s="1"/>
  <c r="O963" i="20" a="1"/>
  <c r="O963" i="20" s="1"/>
  <c r="Q963" i="20" a="1"/>
  <c r="Q963" i="20" s="1"/>
  <c r="U963" i="20" s="1"/>
  <c r="O950" i="20" a="1"/>
  <c r="O950" i="20" s="1"/>
  <c r="P950" i="20" s="1"/>
  <c r="T950" i="20" s="1"/>
  <c r="Q950" i="20" a="1"/>
  <c r="Q950" i="20" s="1"/>
  <c r="R950" i="20" s="1"/>
  <c r="V950" i="20" s="1"/>
  <c r="O937" i="20" a="1"/>
  <c r="O937" i="20" s="1"/>
  <c r="N937" i="20" a="1"/>
  <c r="N937" i="20" s="1"/>
  <c r="O596" i="20" a="1"/>
  <c r="O596" i="20" s="1"/>
  <c r="P596" i="20" s="1"/>
  <c r="T596" i="20" s="1"/>
  <c r="Q596" i="20" a="1"/>
  <c r="Q596" i="20" s="1"/>
  <c r="O496" i="20" a="1"/>
  <c r="O496" i="20" s="1"/>
  <c r="P496" i="20" s="1"/>
  <c r="T496" i="20" s="1"/>
  <c r="Q496" i="20" a="1"/>
  <c r="Q496" i="20" s="1"/>
  <c r="R1001" i="20"/>
  <c r="V1001" i="20" s="1"/>
  <c r="S2025" i="20"/>
  <c r="S2071" i="20"/>
  <c r="O1573" i="20" a="1"/>
  <c r="O1573" i="20" s="1"/>
  <c r="Q1573" i="20" a="1"/>
  <c r="Q1573" i="20" s="1"/>
  <c r="N1573" i="20" a="1"/>
  <c r="N1573" i="20" s="1"/>
  <c r="M1573" i="20" a="1"/>
  <c r="M1573" i="20" s="1"/>
  <c r="O1203" i="20" a="1"/>
  <c r="O1203" i="20" s="1"/>
  <c r="P1203" i="20" s="1"/>
  <c r="T1203" i="20" s="1"/>
  <c r="N1203" i="20" a="1"/>
  <c r="N1203" i="20" s="1"/>
  <c r="Q1203" i="20" a="1"/>
  <c r="Q1203" i="20" s="1"/>
  <c r="O1174" i="20" a="1"/>
  <c r="O1174" i="20" s="1"/>
  <c r="P1174" i="20" s="1"/>
  <c r="T1174" i="20" s="1"/>
  <c r="Q1174" i="20" a="1"/>
  <c r="Q1174" i="20" s="1"/>
  <c r="U1174" i="20" s="1"/>
  <c r="O1147" i="20" a="1"/>
  <c r="O1147" i="20" s="1"/>
  <c r="P1147" i="20" s="1"/>
  <c r="T1147" i="20" s="1"/>
  <c r="Q1147" i="20" a="1"/>
  <c r="Q1147" i="20" s="1"/>
  <c r="O1061" i="20" a="1"/>
  <c r="O1061" i="20" s="1"/>
  <c r="P1061" i="20" s="1"/>
  <c r="T1061" i="20" s="1"/>
  <c r="Q1061" i="20" a="1"/>
  <c r="Q1061" i="20" s="1"/>
  <c r="N1032" i="20" a="1"/>
  <c r="N1032" i="20" s="1"/>
  <c r="Q1032" i="20" a="1"/>
  <c r="Q1032" i="20" s="1"/>
  <c r="O1032" i="20" a="1"/>
  <c r="O1032" i="20" s="1"/>
  <c r="O976" i="20" a="1"/>
  <c r="O976" i="20" s="1"/>
  <c r="P976" i="20" s="1"/>
  <c r="T976" i="20" s="1"/>
  <c r="Q976" i="20" a="1"/>
  <c r="Q976" i="20" s="1"/>
  <c r="O936" i="20" a="1"/>
  <c r="O936" i="20" s="1"/>
  <c r="Q936" i="20" a="1"/>
  <c r="Q936" i="20" s="1"/>
  <c r="O713" i="20" a="1"/>
  <c r="O713" i="20" s="1"/>
  <c r="Q713" i="20" a="1"/>
  <c r="Q713" i="20" s="1"/>
  <c r="R1382" i="20"/>
  <c r="V1382" i="20" s="1"/>
  <c r="Q2069" i="20" a="1"/>
  <c r="Q2069" i="20" s="1"/>
  <c r="O1614" i="20" a="1"/>
  <c r="O1614" i="20" s="1"/>
  <c r="P1614" i="20" s="1"/>
  <c r="T1614" i="20" s="1"/>
  <c r="Q1614" i="20" a="1"/>
  <c r="Q1614" i="20" s="1"/>
  <c r="Q1585" i="20" a="1"/>
  <c r="Q1585" i="20" s="1"/>
  <c r="O1585" i="20" a="1"/>
  <c r="O1585" i="20" s="1"/>
  <c r="N1585" i="20" a="1"/>
  <c r="N1585" i="20" s="1"/>
  <c r="M1585" i="20" a="1"/>
  <c r="M1585" i="20" s="1"/>
  <c r="O1215" i="20" a="1"/>
  <c r="O1215" i="20" s="1"/>
  <c r="P1215" i="20" s="1"/>
  <c r="T1215" i="20" s="1"/>
  <c r="Q1215" i="20" a="1"/>
  <c r="Q1215" i="20" s="1"/>
  <c r="O1202" i="20" a="1"/>
  <c r="O1202" i="20" s="1"/>
  <c r="Q1202" i="20" a="1"/>
  <c r="Q1202" i="20" s="1"/>
  <c r="U1202" i="20" s="1"/>
  <c r="O1173" i="20" a="1"/>
  <c r="O1173" i="20" s="1"/>
  <c r="P1173" i="20" s="1"/>
  <c r="T1173" i="20" s="1"/>
  <c r="O1091" i="20" a="1"/>
  <c r="O1091" i="20" s="1"/>
  <c r="S1091" i="20" s="1"/>
  <c r="Q1091" i="20" a="1"/>
  <c r="Q1091" i="20" s="1"/>
  <c r="O1031" i="20" a="1"/>
  <c r="O1031" i="20" s="1"/>
  <c r="P1031" i="20" s="1"/>
  <c r="T1031" i="20" s="1"/>
  <c r="U827" i="20"/>
  <c r="N2267" i="20" a="1"/>
  <c r="N2267" i="20" s="1"/>
  <c r="U2133" i="20"/>
  <c r="O1680" i="20" a="1"/>
  <c r="O1680" i="20" s="1"/>
  <c r="P1680" i="20" s="1"/>
  <c r="T1680" i="20" s="1"/>
  <c r="O1627" i="20" a="1"/>
  <c r="O1627" i="20" s="1"/>
  <c r="Q1627" i="20" a="1"/>
  <c r="Q1627" i="20" s="1"/>
  <c r="Q1201" i="20" a="1"/>
  <c r="Q1201" i="20" s="1"/>
  <c r="O1201" i="20" a="1"/>
  <c r="O1201" i="20" s="1"/>
  <c r="N1201" i="20" a="1"/>
  <c r="N1201" i="20" s="1"/>
  <c r="O1104" i="20" a="1"/>
  <c r="O1104" i="20" s="1"/>
  <c r="P1104" i="20" s="1"/>
  <c r="T1104" i="20" s="1"/>
  <c r="Q1104" i="20" a="1"/>
  <c r="Q1104" i="20" s="1"/>
  <c r="O1721" i="20" a="1"/>
  <c r="O1721" i="20" s="1"/>
  <c r="P1721" i="20" s="1"/>
  <c r="T1721" i="20" s="1"/>
  <c r="Q1721" i="20" a="1"/>
  <c r="Q1721" i="20" s="1"/>
  <c r="U1721" i="20" s="1"/>
  <c r="O1664" i="20" a="1"/>
  <c r="O1664" i="20" s="1"/>
  <c r="N1664" i="20" a="1"/>
  <c r="N1664" i="20" s="1"/>
  <c r="Q1664" i="20" a="1"/>
  <c r="Q1664" i="20" s="1"/>
  <c r="M1664" i="20" a="1"/>
  <c r="M1664" i="20" s="1"/>
  <c r="O1651" i="20" a="1"/>
  <c r="O1651" i="20" s="1"/>
  <c r="P1651" i="20" s="1"/>
  <c r="T1651" i="20" s="1"/>
  <c r="Q1651" i="20" a="1"/>
  <c r="Q1651" i="20" s="1"/>
  <c r="O1597" i="20" a="1"/>
  <c r="O1597" i="20" s="1"/>
  <c r="P1597" i="20" s="1"/>
  <c r="T1597" i="20" s="1"/>
  <c r="Q1597" i="20" a="1"/>
  <c r="Q1597" i="20" s="1"/>
  <c r="O1265" i="20" a="1"/>
  <c r="O1265" i="20" s="1"/>
  <c r="S1265" i="20" s="1"/>
  <c r="Q1265" i="20" a="1"/>
  <c r="Q1265" i="20" s="1"/>
  <c r="O1254" i="20" a="1"/>
  <c r="O1254" i="20" s="1"/>
  <c r="P1254" i="20" s="1"/>
  <c r="T1254" i="20" s="1"/>
  <c r="Q1254" i="20" a="1"/>
  <c r="Q1254" i="20" s="1"/>
  <c r="O1241" i="20" a="1"/>
  <c r="O1241" i="20" s="1"/>
  <c r="S1241" i="20" s="1"/>
  <c r="Q1241" i="20" a="1"/>
  <c r="Q1241" i="20" s="1"/>
  <c r="Q1228" i="20" a="1"/>
  <c r="Q1228" i="20" s="1"/>
  <c r="N1228" i="20" a="1"/>
  <c r="N1228" i="20" s="1"/>
  <c r="M1228" i="20" a="1"/>
  <c r="M1228" i="20" s="1"/>
  <c r="O1200" i="20" a="1"/>
  <c r="O1200" i="20" s="1"/>
  <c r="P1200" i="20" s="1"/>
  <c r="T1200" i="20" s="1"/>
  <c r="Q1200" i="20" a="1"/>
  <c r="Q1200" i="20" s="1"/>
  <c r="O1116" i="20" a="1"/>
  <c r="O1116" i="20" s="1"/>
  <c r="Q1116" i="20" a="1"/>
  <c r="Q1116" i="20" s="1"/>
  <c r="O1044" i="20" a="1"/>
  <c r="O1044" i="20" s="1"/>
  <c r="P1044" i="20" s="1"/>
  <c r="T1044" i="20" s="1"/>
  <c r="Q1044" i="20" a="1"/>
  <c r="Q1044" i="20" s="1"/>
  <c r="U1044" i="20" s="1"/>
  <c r="M2267" i="20" a="1"/>
  <c r="M2267" i="20" s="1"/>
  <c r="R750" i="20"/>
  <c r="V750" i="20" s="1"/>
  <c r="S1916" i="20"/>
  <c r="U1959" i="20"/>
  <c r="O1777" i="20" a="1"/>
  <c r="O1777" i="20" s="1"/>
  <c r="P1777" i="20" s="1"/>
  <c r="T1777" i="20" s="1"/>
  <c r="Q1777" i="20" a="1"/>
  <c r="Q1777" i="20" s="1"/>
  <c r="U1777" i="20" s="1"/>
  <c r="O1762" i="20" a="1"/>
  <c r="O1762" i="20" s="1"/>
  <c r="P1762" i="20" s="1"/>
  <c r="T1762" i="20" s="1"/>
  <c r="Q1762" i="20" a="1"/>
  <c r="Q1762" i="20" s="1"/>
  <c r="R1762" i="20" s="1"/>
  <c r="V1762" i="20" s="1"/>
  <c r="O1626" i="20" a="1"/>
  <c r="O1626" i="20" s="1"/>
  <c r="P1626" i="20" s="1"/>
  <c r="T1626" i="20" s="1"/>
  <c r="Q1626" i="20" a="1"/>
  <c r="Q1626" i="20" s="1"/>
  <c r="Q1612" i="20" a="1"/>
  <c r="Q1612" i="20" s="1"/>
  <c r="N1612" i="20" a="1"/>
  <c r="N1612" i="20" s="1"/>
  <c r="M1612" i="20" a="1"/>
  <c r="M1612" i="20" s="1"/>
  <c r="O1264" i="20" a="1"/>
  <c r="O1264" i="20" s="1"/>
  <c r="P1264" i="20" s="1"/>
  <c r="T1264" i="20" s="1"/>
  <c r="Q1264" i="20" a="1"/>
  <c r="Q1264" i="20" s="1"/>
  <c r="O1240" i="20" a="1"/>
  <c r="O1240" i="20" s="1"/>
  <c r="P1240" i="20" s="1"/>
  <c r="T1240" i="20" s="1"/>
  <c r="Q1240" i="20" a="1"/>
  <c r="Q1240" i="20" s="1"/>
  <c r="O1227" i="20" a="1"/>
  <c r="O1227" i="20" s="1"/>
  <c r="P1227" i="20" s="1"/>
  <c r="T1227" i="20" s="1"/>
  <c r="Q1227" i="20" a="1"/>
  <c r="Q1227" i="20" s="1"/>
  <c r="O1130" i="20" a="1"/>
  <c r="O1130" i="20" s="1"/>
  <c r="P1130" i="20" s="1"/>
  <c r="T1130" i="20" s="1"/>
  <c r="Q1130" i="20" a="1"/>
  <c r="Q1130" i="20" s="1"/>
  <c r="S1661" i="20"/>
  <c r="Q2085" i="20" a="1"/>
  <c r="Q2085" i="20" s="1"/>
  <c r="U1298" i="20"/>
  <c r="O2045" i="20" a="1"/>
  <c r="O2045" i="20" s="1"/>
  <c r="P2045" i="20" s="1"/>
  <c r="T2045" i="20" s="1"/>
  <c r="Q2045" i="20" a="1"/>
  <c r="Q2045" i="20" s="1"/>
  <c r="O2030" i="20" a="1"/>
  <c r="O2030" i="20" s="1"/>
  <c r="P2030" i="20" s="1"/>
  <c r="T2030" i="20" s="1"/>
  <c r="Q2030" i="20" a="1"/>
  <c r="Q2030" i="20" s="1"/>
  <c r="O1803" i="20" a="1"/>
  <c r="O1803" i="20" s="1"/>
  <c r="P1803" i="20" s="1"/>
  <c r="T1803" i="20" s="1"/>
  <c r="Q1803" i="20" a="1"/>
  <c r="Q1803" i="20" s="1"/>
  <c r="O1776" i="20" a="1"/>
  <c r="O1776" i="20" s="1"/>
  <c r="P1776" i="20" s="1"/>
  <c r="T1776" i="20" s="1"/>
  <c r="Q1776" i="20" a="1"/>
  <c r="Q1776" i="20" s="1"/>
  <c r="O1761" i="20" a="1"/>
  <c r="O1761" i="20" s="1"/>
  <c r="P1761" i="20" s="1"/>
  <c r="T1761" i="20" s="1"/>
  <c r="Q1761" i="20" a="1"/>
  <c r="Q1761" i="20" s="1"/>
  <c r="U1761" i="20" s="1"/>
  <c r="O1746" i="20" a="1"/>
  <c r="O1746" i="20" s="1"/>
  <c r="P1746" i="20" s="1"/>
  <c r="T1746" i="20" s="1"/>
  <c r="N1746" i="20" a="1"/>
  <c r="N1746" i="20" s="1"/>
  <c r="Q1746" i="20" a="1"/>
  <c r="Q1746" i="20" s="1"/>
  <c r="O1732" i="20" a="1"/>
  <c r="O1732" i="20" s="1"/>
  <c r="Q1732" i="20" a="1"/>
  <c r="Q1732" i="20" s="1"/>
  <c r="N1732" i="20" a="1"/>
  <c r="N1732" i="20" s="1"/>
  <c r="M1732" i="20" a="1"/>
  <c r="M1732" i="20" s="1"/>
  <c r="O469" i="20" a="1"/>
  <c r="O469" i="20" s="1"/>
  <c r="P469" i="20" s="1"/>
  <c r="T469" i="20" s="1"/>
  <c r="Q469" i="20" a="1"/>
  <c r="Q469" i="20" s="1"/>
  <c r="Q455" i="20" a="1"/>
  <c r="Q455" i="20" s="1"/>
  <c r="O455" i="20" a="1"/>
  <c r="O455" i="20" s="1"/>
  <c r="P455" i="20" s="1"/>
  <c r="T455" i="20" s="1"/>
  <c r="N455" i="20" a="1"/>
  <c r="N455" i="20" s="1"/>
  <c r="O346" i="20" a="1"/>
  <c r="O346" i="20" s="1"/>
  <c r="P346" i="20" s="1"/>
  <c r="T346" i="20" s="1"/>
  <c r="Q346" i="20" a="1"/>
  <c r="Q346" i="20" s="1"/>
  <c r="U346" i="20" s="1"/>
  <c r="O454" i="20" a="1"/>
  <c r="O454" i="20" s="1"/>
  <c r="P454" i="20" s="1"/>
  <c r="T454" i="20" s="1"/>
  <c r="Q454" i="20" a="1"/>
  <c r="Q454" i="20" s="1"/>
  <c r="O371" i="20" a="1"/>
  <c r="O371" i="20" s="1"/>
  <c r="P371" i="20" s="1"/>
  <c r="T371" i="20" s="1"/>
  <c r="Q371" i="20" a="1"/>
  <c r="Q371" i="20" s="1"/>
  <c r="R371" i="20" s="1"/>
  <c r="V371" i="20" s="1"/>
  <c r="O282" i="20" a="1"/>
  <c r="O282" i="20" s="1"/>
  <c r="P282" i="20" s="1"/>
  <c r="T282" i="20" s="1"/>
  <c r="O270" i="20" a="1"/>
  <c r="O270" i="20" s="1"/>
  <c r="P270" i="20" s="1"/>
  <c r="T270" i="20" s="1"/>
  <c r="Q270" i="20" a="1"/>
  <c r="Q270" i="20" s="1"/>
  <c r="O245" i="20" a="1"/>
  <c r="O245" i="20" s="1"/>
  <c r="Q245" i="20" a="1"/>
  <c r="Q245" i="20" s="1"/>
  <c r="N134" i="20" a="1"/>
  <c r="N134" i="20" s="1"/>
  <c r="Q134" i="20" a="1"/>
  <c r="Q134" i="20" s="1"/>
  <c r="O134" i="20" a="1"/>
  <c r="O134" i="20" s="1"/>
  <c r="O370" i="20" a="1"/>
  <c r="O370" i="20" s="1"/>
  <c r="Q370" i="20" a="1"/>
  <c r="Q370" i="20" s="1"/>
  <c r="U370" i="20" s="1"/>
  <c r="S36" i="20"/>
  <c r="Q11" i="20" a="1"/>
  <c r="Q11" i="20" s="1"/>
  <c r="R11" i="20" s="1"/>
  <c r="V11" i="20" s="1"/>
  <c r="R514" i="20"/>
  <c r="V514" i="20" s="1"/>
  <c r="U2199" i="20"/>
  <c r="O2222" i="20" a="1"/>
  <c r="O2222" i="20" s="1"/>
  <c r="Q2222" i="20" a="1"/>
  <c r="Q2222" i="20" s="1"/>
  <c r="Q2207" i="20" a="1"/>
  <c r="Q2207" i="20" s="1"/>
  <c r="O2207" i="20" a="1"/>
  <c r="O2207" i="20" s="1"/>
  <c r="O2153" i="20" a="1"/>
  <c r="O2153" i="20" s="1"/>
  <c r="S2153" i="20" s="1"/>
  <c r="Q2153" i="20" a="1"/>
  <c r="Q2153" i="20" s="1"/>
  <c r="O2139" i="20" a="1"/>
  <c r="O2139" i="20" s="1"/>
  <c r="M2139" i="20" a="1"/>
  <c r="M2139" i="20" s="1"/>
  <c r="O2125" i="20" a="1"/>
  <c r="O2125" i="20" s="1"/>
  <c r="P2125" i="20" s="1"/>
  <c r="T2125" i="20" s="1"/>
  <c r="Q2125" i="20" a="1"/>
  <c r="Q2125" i="20" s="1"/>
  <c r="U2125" i="20" s="1"/>
  <c r="Q1954" i="20" a="1"/>
  <c r="Q1954" i="20" s="1"/>
  <c r="O1954" i="20" a="1"/>
  <c r="O1954" i="20" s="1"/>
  <c r="N1954" i="20" a="1"/>
  <c r="N1954" i="20" s="1"/>
  <c r="O1912" i="20" a="1"/>
  <c r="O1912" i="20" s="1"/>
  <c r="P1912" i="20" s="1"/>
  <c r="T1912" i="20" s="1"/>
  <c r="Q1912" i="20" a="1"/>
  <c r="Q1912" i="20" s="1"/>
  <c r="U1912" i="20" s="1"/>
  <c r="Q1815" i="20" a="1"/>
  <c r="Q1815" i="20" s="1"/>
  <c r="U1815" i="20" s="1"/>
  <c r="O1815" i="20" a="1"/>
  <c r="O1815" i="20" s="1"/>
  <c r="O1334" i="20" a="1"/>
  <c r="O1334" i="20" s="1"/>
  <c r="P1334" i="20" s="1"/>
  <c r="T1334" i="20" s="1"/>
  <c r="Q1334" i="20" a="1"/>
  <c r="Q1334" i="20" s="1"/>
  <c r="U1334" i="20" s="1"/>
  <c r="Q1319" i="20" a="1"/>
  <c r="Q1319" i="20" s="1"/>
  <c r="O1319" i="20" a="1"/>
  <c r="O1319" i="20" s="1"/>
  <c r="O1291" i="20" a="1"/>
  <c r="O1291" i="20" s="1"/>
  <c r="P1291" i="20" s="1"/>
  <c r="T1291" i="20" s="1"/>
  <c r="Q1291" i="20" a="1"/>
  <c r="Q1291" i="20" s="1"/>
  <c r="O1057" i="20" a="1"/>
  <c r="O1057" i="20" s="1"/>
  <c r="S1057" i="20" s="1"/>
  <c r="Q1057" i="20" a="1"/>
  <c r="Q1057" i="20" s="1"/>
  <c r="U1057" i="20" s="1"/>
  <c r="O768" i="20" a="1"/>
  <c r="O768" i="20" s="1"/>
  <c r="Q768" i="20" a="1"/>
  <c r="Q768" i="20" s="1"/>
  <c r="U768" i="20" s="1"/>
  <c r="Q740" i="20" a="1"/>
  <c r="Q740" i="20" s="1"/>
  <c r="O740" i="20" a="1"/>
  <c r="O740" i="20" s="1"/>
  <c r="N740" i="20" a="1"/>
  <c r="N740" i="20" s="1"/>
  <c r="O726" i="20" a="1"/>
  <c r="O726" i="20" s="1"/>
  <c r="P726" i="20" s="1"/>
  <c r="T726" i="20" s="1"/>
  <c r="Q726" i="20" a="1"/>
  <c r="Q726" i="20" s="1"/>
  <c r="O622" i="20" a="1"/>
  <c r="O622" i="20" s="1"/>
  <c r="S622" i="20" s="1"/>
  <c r="Q622" i="20" a="1"/>
  <c r="Q622" i="20" s="1"/>
  <c r="O608" i="20" a="1"/>
  <c r="O608" i="20" s="1"/>
  <c r="P608" i="20" s="1"/>
  <c r="T608" i="20" s="1"/>
  <c r="Q608" i="20" a="1"/>
  <c r="Q608" i="20" s="1"/>
  <c r="U608" i="20" s="1"/>
  <c r="O495" i="20" a="1"/>
  <c r="O495" i="20" s="1"/>
  <c r="P495" i="20" s="1"/>
  <c r="T495" i="20" s="1"/>
  <c r="Q495" i="20" a="1"/>
  <c r="Q495" i="20" s="1"/>
  <c r="O146" i="20" a="1"/>
  <c r="O146" i="20" s="1"/>
  <c r="S146" i="20" s="1"/>
  <c r="Q146" i="20" a="1"/>
  <c r="Q146" i="20" s="1"/>
  <c r="R146" i="20" s="1"/>
  <c r="V146" i="20" s="1"/>
  <c r="O49" i="20" a="1"/>
  <c r="O49" i="20" s="1"/>
  <c r="P49" i="20" s="1"/>
  <c r="T49" i="20" s="1"/>
  <c r="Q49" i="20" a="1"/>
  <c r="Q49" i="20" s="1"/>
  <c r="R49" i="20" s="1"/>
  <c r="V49" i="20" s="1"/>
  <c r="U646" i="20"/>
  <c r="U2242" i="20"/>
  <c r="O2152" i="20" a="1"/>
  <c r="O2152" i="20" s="1"/>
  <c r="Q2152" i="20" a="1"/>
  <c r="Q2152" i="20" s="1"/>
  <c r="Q2095" i="20" a="1"/>
  <c r="Q2095" i="20" s="1"/>
  <c r="O2095" i="20" a="1"/>
  <c r="O2095" i="20" s="1"/>
  <c r="P2095" i="20" s="1"/>
  <c r="T2095" i="20" s="1"/>
  <c r="O1967" i="20" a="1"/>
  <c r="O1967" i="20" s="1"/>
  <c r="Q1967" i="20" a="1"/>
  <c r="Q1967" i="20" s="1"/>
  <c r="Q1953" i="20" a="1"/>
  <c r="Q1953" i="20" s="1"/>
  <c r="O1953" i="20" a="1"/>
  <c r="O1953" i="20" s="1"/>
  <c r="P1953" i="20" s="1"/>
  <c r="T1953" i="20" s="1"/>
  <c r="O1884" i="20" a="1"/>
  <c r="O1884" i="20" s="1"/>
  <c r="P1884" i="20" s="1"/>
  <c r="T1884" i="20" s="1"/>
  <c r="Q1884" i="20" a="1"/>
  <c r="Q1884" i="20" s="1"/>
  <c r="O1870" i="20" a="1"/>
  <c r="O1870" i="20" s="1"/>
  <c r="P1870" i="20" s="1"/>
  <c r="T1870" i="20" s="1"/>
  <c r="Q1870" i="20" a="1"/>
  <c r="Q1870" i="20" s="1"/>
  <c r="O1856" i="20" a="1"/>
  <c r="O1856" i="20" s="1"/>
  <c r="O1814" i="20" a="1"/>
  <c r="O1814" i="20" s="1"/>
  <c r="P1814" i="20" s="1"/>
  <c r="T1814" i="20" s="1"/>
  <c r="N1814" i="20" a="1"/>
  <c r="N1814" i="20" s="1"/>
  <c r="Q1510" i="20" a="1"/>
  <c r="Q1510" i="20" s="1"/>
  <c r="N1510" i="20" a="1"/>
  <c r="N1510" i="20" s="1"/>
  <c r="O1349" i="20" a="1"/>
  <c r="O1349" i="20" s="1"/>
  <c r="P1349" i="20" s="1"/>
  <c r="T1349" i="20" s="1"/>
  <c r="Q1349" i="20" a="1"/>
  <c r="Q1349" i="20" s="1"/>
  <c r="O1318" i="20" a="1"/>
  <c r="O1318" i="20" s="1"/>
  <c r="P1318" i="20" s="1"/>
  <c r="T1318" i="20" s="1"/>
  <c r="Q1318" i="20" a="1"/>
  <c r="Q1318" i="20" s="1"/>
  <c r="U1318" i="20" s="1"/>
  <c r="M1304" i="20" a="1"/>
  <c r="M1304" i="20" s="1"/>
  <c r="Q1304" i="20" a="1"/>
  <c r="Q1304" i="20" s="1"/>
  <c r="U1304" i="20" s="1"/>
  <c r="O1304" i="20" a="1"/>
  <c r="O1304" i="20" s="1"/>
  <c r="O1252" i="20" a="1"/>
  <c r="O1252" i="20" s="1"/>
  <c r="P1252" i="20" s="1"/>
  <c r="T1252" i="20" s="1"/>
  <c r="Q1252" i="20" a="1"/>
  <c r="Q1252" i="20" s="1"/>
  <c r="R1252" i="20" s="1"/>
  <c r="V1252" i="20" s="1"/>
  <c r="O796" i="20" a="1"/>
  <c r="O796" i="20" s="1"/>
  <c r="Q753" i="20" a="1"/>
  <c r="Q753" i="20" s="1"/>
  <c r="O753" i="20" a="1"/>
  <c r="O753" i="20" s="1"/>
  <c r="N753" i="20" a="1"/>
  <c r="N753" i="20" s="1"/>
  <c r="O636" i="20" a="1"/>
  <c r="O636" i="20" s="1"/>
  <c r="P636" i="20" s="1"/>
  <c r="T636" i="20" s="1"/>
  <c r="Q636" i="20" a="1"/>
  <c r="Q636" i="20" s="1"/>
  <c r="R636" i="20" s="1"/>
  <c r="V636" i="20" s="1"/>
  <c r="O607" i="20" a="1"/>
  <c r="O607" i="20" s="1"/>
  <c r="Q607" i="20" a="1"/>
  <c r="Q607" i="20" s="1"/>
  <c r="O594" i="20" a="1"/>
  <c r="O594" i="20" s="1"/>
  <c r="Q594" i="20" a="1"/>
  <c r="Q594" i="20" s="1"/>
  <c r="O580" i="20" a="1"/>
  <c r="O580" i="20" s="1"/>
  <c r="Q580" i="20" a="1"/>
  <c r="Q580" i="20" s="1"/>
  <c r="O494" i="20" a="1"/>
  <c r="O494" i="20" s="1"/>
  <c r="P494" i="20" s="1"/>
  <c r="T494" i="20" s="1"/>
  <c r="Q494" i="20" a="1"/>
  <c r="Q494" i="20" s="1"/>
  <c r="U494" i="20" s="1"/>
  <c r="O368" i="20" a="1"/>
  <c r="O368" i="20" s="1"/>
  <c r="Q368" i="20" a="1"/>
  <c r="Q368" i="20" s="1"/>
  <c r="O159" i="20" a="1"/>
  <c r="O159" i="20" s="1"/>
  <c r="P159" i="20" s="1"/>
  <c r="T159" i="20" s="1"/>
  <c r="Q159" i="20" a="1"/>
  <c r="Q159" i="20" s="1"/>
  <c r="O145" i="20" a="1"/>
  <c r="O145" i="20" s="1"/>
  <c r="P145" i="20" s="1"/>
  <c r="T145" i="20" s="1"/>
  <c r="Q145" i="20" a="1"/>
  <c r="Q145" i="20" s="1"/>
  <c r="S2343" i="20"/>
  <c r="R2080" i="20"/>
  <c r="V2080" i="20" s="1"/>
  <c r="S1557" i="20"/>
  <c r="U422" i="20"/>
  <c r="O2166" i="20" a="1"/>
  <c r="O2166" i="20" s="1"/>
  <c r="Q2166" i="20" a="1"/>
  <c r="Q2166" i="20" s="1"/>
  <c r="O1980" i="20" a="1"/>
  <c r="O1980" i="20" s="1"/>
  <c r="Q1980" i="20" a="1"/>
  <c r="Q1980" i="20" s="1"/>
  <c r="O1952" i="20" a="1"/>
  <c r="O1952" i="20" s="1"/>
  <c r="Q1952" i="20" a="1"/>
  <c r="Q1952" i="20" s="1"/>
  <c r="O1938" i="20" a="1"/>
  <c r="O1938" i="20" s="1"/>
  <c r="P1938" i="20" s="1"/>
  <c r="T1938" i="20" s="1"/>
  <c r="Q1938" i="20" a="1"/>
  <c r="Q1938" i="20" s="1"/>
  <c r="U1938" i="20" s="1"/>
  <c r="O1924" i="20" a="1"/>
  <c r="O1924" i="20" s="1"/>
  <c r="P1924" i="20" s="1"/>
  <c r="T1924" i="20" s="1"/>
  <c r="Q1924" i="20" a="1"/>
  <c r="Q1924" i="20" s="1"/>
  <c r="N1910" i="20" a="1"/>
  <c r="N1910" i="20" s="1"/>
  <c r="R1910" i="20" s="1"/>
  <c r="V1910" i="20" s="1"/>
  <c r="O1910" i="20" a="1"/>
  <c r="O1910" i="20" s="1"/>
  <c r="M1910" i="20" a="1"/>
  <c r="M1910" i="20" s="1"/>
  <c r="O1828" i="20" a="1"/>
  <c r="O1828" i="20" s="1"/>
  <c r="Q1828" i="20" a="1"/>
  <c r="Q1828" i="20" s="1"/>
  <c r="O1813" i="20" a="1"/>
  <c r="O1813" i="20" s="1"/>
  <c r="Q1813" i="20" a="1"/>
  <c r="Q1813" i="20" s="1"/>
  <c r="O1348" i="20" a="1"/>
  <c r="O1348" i="20" s="1"/>
  <c r="N1348" i="20" a="1"/>
  <c r="N1348" i="20" s="1"/>
  <c r="O1332" i="20" a="1"/>
  <c r="O1332" i="20" s="1"/>
  <c r="Q1332" i="20" a="1"/>
  <c r="Q1332" i="20" s="1"/>
  <c r="M1303" i="20" a="1"/>
  <c r="M1303" i="20" s="1"/>
  <c r="Q1303" i="20" a="1"/>
  <c r="Q1303" i="20" s="1"/>
  <c r="U1303" i="20" s="1"/>
  <c r="O1238" i="20" a="1"/>
  <c r="O1238" i="20" s="1"/>
  <c r="P1238" i="20" s="1"/>
  <c r="T1238" i="20" s="1"/>
  <c r="Q1238" i="20" a="1"/>
  <c r="Q1238" i="20" s="1"/>
  <c r="U1238" i="20" s="1"/>
  <c r="O651" i="20" a="1"/>
  <c r="O651" i="20" s="1"/>
  <c r="P651" i="20" s="1"/>
  <c r="T651" i="20" s="1"/>
  <c r="Q651" i="20" a="1"/>
  <c r="Q651" i="20" s="1"/>
  <c r="U651" i="20" s="1"/>
  <c r="O635" i="20" a="1"/>
  <c r="O635" i="20" s="1"/>
  <c r="P635" i="20" s="1"/>
  <c r="T635" i="20" s="1"/>
  <c r="Q635" i="20" a="1"/>
  <c r="Q635" i="20" s="1"/>
  <c r="O493" i="20" a="1"/>
  <c r="O493" i="20" s="1"/>
  <c r="P493" i="20" s="1"/>
  <c r="T493" i="20" s="1"/>
  <c r="Q493" i="20" a="1"/>
  <c r="Q493" i="20" s="1"/>
  <c r="U493" i="20" s="1"/>
  <c r="O381" i="20" a="1"/>
  <c r="O381" i="20" s="1"/>
  <c r="Q381" i="20" a="1"/>
  <c r="Q381" i="20" s="1"/>
  <c r="O304" i="20" a="1"/>
  <c r="O304" i="20" s="1"/>
  <c r="P304" i="20" s="1"/>
  <c r="T304" i="20" s="1"/>
  <c r="Q304" i="20" a="1"/>
  <c r="Q304" i="20" s="1"/>
  <c r="O279" i="20" a="1"/>
  <c r="O279" i="20" s="1"/>
  <c r="Q279" i="20" a="1"/>
  <c r="Q279" i="20" s="1"/>
  <c r="U279" i="20" s="1"/>
  <c r="O267" i="20" a="1"/>
  <c r="O267" i="20" s="1"/>
  <c r="P267" i="20" s="1"/>
  <c r="T267" i="20" s="1"/>
  <c r="Q267" i="20" a="1"/>
  <c r="Q267" i="20" s="1"/>
  <c r="O192" i="20" a="1"/>
  <c r="O192" i="20" s="1"/>
  <c r="P192" i="20" s="1"/>
  <c r="T192" i="20" s="1"/>
  <c r="Q192" i="20" a="1"/>
  <c r="Q192" i="20" s="1"/>
  <c r="O2270" i="20" a="1"/>
  <c r="O2270" i="20" s="1"/>
  <c r="Q2270" i="20" a="1"/>
  <c r="Q2270" i="20" s="1"/>
  <c r="O2219" i="20" a="1"/>
  <c r="O2219" i="20" s="1"/>
  <c r="N2219" i="20" a="1"/>
  <c r="N2219" i="20" s="1"/>
  <c r="O2204" i="20" a="1"/>
  <c r="O2204" i="20" s="1"/>
  <c r="P2204" i="20" s="1"/>
  <c r="T2204" i="20" s="1"/>
  <c r="Q2204" i="20" a="1"/>
  <c r="Q2204" i="20" s="1"/>
  <c r="S2165" i="20"/>
  <c r="O2137" i="20" a="1"/>
  <c r="O2137" i="20" s="1"/>
  <c r="P2137" i="20" s="1"/>
  <c r="T2137" i="20" s="1"/>
  <c r="Q2137" i="20" a="1"/>
  <c r="Q2137" i="20" s="1"/>
  <c r="U2137" i="20" s="1"/>
  <c r="O2123" i="20" a="1"/>
  <c r="O2123" i="20" s="1"/>
  <c r="P2123" i="20" s="1"/>
  <c r="T2123" i="20" s="1"/>
  <c r="Q2123" i="20" a="1"/>
  <c r="Q2123" i="20" s="1"/>
  <c r="O1895" i="20" a="1"/>
  <c r="O1895" i="20" s="1"/>
  <c r="Q1895" i="20" a="1"/>
  <c r="Q1895" i="20" s="1"/>
  <c r="U1895" i="20" s="1"/>
  <c r="O1550" i="20" a="1"/>
  <c r="O1550" i="20" s="1"/>
  <c r="Q1550" i="20" a="1"/>
  <c r="Q1550" i="20" s="1"/>
  <c r="Q1466" i="20" a="1"/>
  <c r="Q1466" i="20" s="1"/>
  <c r="O1466" i="20" a="1"/>
  <c r="O1466" i="20" s="1"/>
  <c r="P1466" i="20" s="1"/>
  <c r="T1466" i="20" s="1"/>
  <c r="O1452" i="20" a="1"/>
  <c r="O1452" i="20" s="1"/>
  <c r="P1452" i="20" s="1"/>
  <c r="T1452" i="20" s="1"/>
  <c r="Q1452" i="20" a="1"/>
  <c r="Q1452" i="20" s="1"/>
  <c r="U1452" i="20" s="1"/>
  <c r="N1347" i="20" a="1"/>
  <c r="N1347" i="20" s="1"/>
  <c r="Q1347" i="20" a="1"/>
  <c r="Q1347" i="20" s="1"/>
  <c r="O1331" i="20" a="1"/>
  <c r="O1331" i="20" s="1"/>
  <c r="P1331" i="20" s="1"/>
  <c r="T1331" i="20" s="1"/>
  <c r="Q1331" i="20" a="1"/>
  <c r="Q1331" i="20" s="1"/>
  <c r="O1288" i="20" a="1"/>
  <c r="O1288" i="20" s="1"/>
  <c r="M1288" i="20" a="1"/>
  <c r="M1288" i="20" s="1"/>
  <c r="N1288" i="20" a="1"/>
  <c r="N1288" i="20" s="1"/>
  <c r="Q1288" i="20" a="1"/>
  <c r="Q1288" i="20" s="1"/>
  <c r="O1275" i="20" a="1"/>
  <c r="O1275" i="20" s="1"/>
  <c r="P1275" i="20" s="1"/>
  <c r="T1275" i="20" s="1"/>
  <c r="Q1275" i="20" a="1"/>
  <c r="Q1275" i="20" s="1"/>
  <c r="U1275" i="20" s="1"/>
  <c r="O795" i="20" a="1"/>
  <c r="O795" i="20" s="1"/>
  <c r="P795" i="20" s="1"/>
  <c r="T795" i="20" s="1"/>
  <c r="Q795" i="20" a="1"/>
  <c r="Q795" i="20" s="1"/>
  <c r="O781" i="20" a="1"/>
  <c r="O781" i="20" s="1"/>
  <c r="P781" i="20" s="1"/>
  <c r="T781" i="20" s="1"/>
  <c r="Q781" i="20" a="1"/>
  <c r="Q781" i="20" s="1"/>
  <c r="O650" i="20" a="1"/>
  <c r="O650" i="20" s="1"/>
  <c r="P650" i="20" s="1"/>
  <c r="T650" i="20" s="1"/>
  <c r="Q650" i="20" a="1"/>
  <c r="Q650" i="20" s="1"/>
  <c r="O634" i="20" a="1"/>
  <c r="O634" i="20" s="1"/>
  <c r="P634" i="20" s="1"/>
  <c r="T634" i="20" s="1"/>
  <c r="Q634" i="20" a="1"/>
  <c r="Q634" i="20" s="1"/>
  <c r="O508" i="20" a="1"/>
  <c r="O508" i="20" s="1"/>
  <c r="Q508" i="20" a="1"/>
  <c r="Q508" i="20" s="1"/>
  <c r="Q2218" i="20" a="1"/>
  <c r="Q2218" i="20" s="1"/>
  <c r="N2218" i="20" a="1"/>
  <c r="N2218" i="20" s="1"/>
  <c r="P2191" i="20"/>
  <c r="T2191" i="20" s="1"/>
  <c r="O2035" i="20" a="1"/>
  <c r="O2035" i="20" s="1"/>
  <c r="P2035" i="20" s="1"/>
  <c r="T2035" i="20" s="1"/>
  <c r="Q2035" i="20" a="1"/>
  <c r="Q2035" i="20" s="1"/>
  <c r="O2007" i="20" a="1"/>
  <c r="O2007" i="20" s="1"/>
  <c r="Q2007" i="20" a="1"/>
  <c r="Q2007" i="20" s="1"/>
  <c r="O1936" i="20" a="1"/>
  <c r="O1936" i="20" s="1"/>
  <c r="P1936" i="20" s="1"/>
  <c r="T1936" i="20" s="1"/>
  <c r="Q1936" i="20" a="1"/>
  <c r="Q1936" i="20" s="1"/>
  <c r="O1908" i="20" a="1"/>
  <c r="O1908" i="20" s="1"/>
  <c r="P1908" i="20" s="1"/>
  <c r="T1908" i="20" s="1"/>
  <c r="Q1908" i="20" a="1"/>
  <c r="Q1908" i="20" s="1"/>
  <c r="O1894" i="20" a="1"/>
  <c r="O1894" i="20" s="1"/>
  <c r="P1894" i="20" s="1"/>
  <c r="T1894" i="20" s="1"/>
  <c r="Q1894" i="20" a="1"/>
  <c r="Q1894" i="20" s="1"/>
  <c r="U1894" i="20" s="1"/>
  <c r="O1882" i="20" a="1"/>
  <c r="O1882" i="20" s="1"/>
  <c r="P1882" i="20" s="1"/>
  <c r="T1882" i="20" s="1"/>
  <c r="Q1882" i="20" a="1"/>
  <c r="Q1882" i="20" s="1"/>
  <c r="O1564" i="20" a="1"/>
  <c r="O1564" i="20" s="1"/>
  <c r="P1564" i="20" s="1"/>
  <c r="T1564" i="20" s="1"/>
  <c r="Q1564" i="20" a="1"/>
  <c r="Q1564" i="20" s="1"/>
  <c r="Q1372" i="20" a="1"/>
  <c r="Q1372" i="20" s="1"/>
  <c r="U1372" i="20" s="1"/>
  <c r="O1372" i="20" a="1"/>
  <c r="O1372" i="20" s="1"/>
  <c r="O1346" i="20" a="1"/>
  <c r="O1346" i="20" s="1"/>
  <c r="Q1346" i="20" a="1"/>
  <c r="Q1346" i="20" s="1"/>
  <c r="N1346" i="20" a="1"/>
  <c r="N1346" i="20" s="1"/>
  <c r="O1330" i="20" a="1"/>
  <c r="O1330" i="20" s="1"/>
  <c r="P1330" i="20" s="1"/>
  <c r="T1330" i="20" s="1"/>
  <c r="Q1330" i="20" a="1"/>
  <c r="Q1330" i="20" s="1"/>
  <c r="O1301" i="20" a="1"/>
  <c r="O1301" i="20" s="1"/>
  <c r="Q1301" i="20" a="1"/>
  <c r="Q1301" i="20" s="1"/>
  <c r="Q1287" i="20" a="1"/>
  <c r="Q1287" i="20" s="1"/>
  <c r="O1287" i="20" a="1"/>
  <c r="O1287" i="20" s="1"/>
  <c r="M1287" i="20" a="1"/>
  <c r="M1287" i="20" s="1"/>
  <c r="O1274" i="20" a="1"/>
  <c r="O1274" i="20" s="1"/>
  <c r="P1274" i="20" s="1"/>
  <c r="T1274" i="20" s="1"/>
  <c r="Q1274" i="20" a="1"/>
  <c r="Q1274" i="20" s="1"/>
  <c r="O664" i="20" a="1"/>
  <c r="O664" i="20" s="1"/>
  <c r="P664" i="20" s="1"/>
  <c r="T664" i="20" s="1"/>
  <c r="Q664" i="20" a="1"/>
  <c r="Q664" i="20" s="1"/>
  <c r="U664" i="20" s="1"/>
  <c r="O535" i="20" a="1"/>
  <c r="O535" i="20" s="1"/>
  <c r="P535" i="20" s="1"/>
  <c r="T535" i="20" s="1"/>
  <c r="Q535" i="20" a="1"/>
  <c r="Q535" i="20" s="1"/>
  <c r="R535" i="20" s="1"/>
  <c r="V535" i="20" s="1"/>
  <c r="Q483" i="20" a="1"/>
  <c r="Q483" i="20" s="1"/>
  <c r="O2310" i="20" a="1"/>
  <c r="O2310" i="20" s="1"/>
  <c r="Q2310" i="20" a="1"/>
  <c r="Q2310" i="20" s="1"/>
  <c r="O2282" i="20" a="1"/>
  <c r="O2282" i="20" s="1"/>
  <c r="P2282" i="20" s="1"/>
  <c r="T2282" i="20" s="1"/>
  <c r="O2232" i="20" a="1"/>
  <c r="O2232" i="20" s="1"/>
  <c r="P2232" i="20" s="1"/>
  <c r="T2232" i="20" s="1"/>
  <c r="Q2232" i="20" a="1"/>
  <c r="Q2232" i="20" s="1"/>
  <c r="O2217" i="20" a="1"/>
  <c r="O2217" i="20" s="1"/>
  <c r="Q2217" i="20" a="1"/>
  <c r="Q2217" i="20" s="1"/>
  <c r="O2202" i="20" a="1"/>
  <c r="O2202" i="20" s="1"/>
  <c r="P2202" i="20" s="1"/>
  <c r="T2202" i="20" s="1"/>
  <c r="Q2202" i="20" a="1"/>
  <c r="Q2202" i="20" s="1"/>
  <c r="U2202" i="20" s="1"/>
  <c r="O2190" i="20" a="1"/>
  <c r="O2190" i="20" s="1"/>
  <c r="P2190" i="20" s="1"/>
  <c r="T2190" i="20" s="1"/>
  <c r="Q2190" i="20" a="1"/>
  <c r="Q2190" i="20" s="1"/>
  <c r="U2190" i="20" s="1"/>
  <c r="O2061" i="20" a="1"/>
  <c r="O2061" i="20" s="1"/>
  <c r="P2061" i="20" s="1"/>
  <c r="T2061" i="20" s="1"/>
  <c r="O2006" i="20" a="1"/>
  <c r="O2006" i="20" s="1"/>
  <c r="P2006" i="20" s="1"/>
  <c r="T2006" i="20" s="1"/>
  <c r="Q2006" i="20" a="1"/>
  <c r="Q2006" i="20" s="1"/>
  <c r="O1589" i="20" a="1"/>
  <c r="O1589" i="20" s="1"/>
  <c r="Q1589" i="20" a="1"/>
  <c r="Q1589" i="20" s="1"/>
  <c r="O1576" i="20" a="1"/>
  <c r="O1576" i="20" s="1"/>
  <c r="P1576" i="20" s="1"/>
  <c r="T1576" i="20" s="1"/>
  <c r="Q1576" i="20" a="1"/>
  <c r="Q1576" i="20" s="1"/>
  <c r="O1493" i="20" a="1"/>
  <c r="O1493" i="20" s="1"/>
  <c r="P1493" i="20" s="1"/>
  <c r="T1493" i="20" s="1"/>
  <c r="Q1493" i="20" a="1"/>
  <c r="Q1493" i="20" s="1"/>
  <c r="O1409" i="20" a="1"/>
  <c r="O1409" i="20" s="1"/>
  <c r="P1409" i="20" s="1"/>
  <c r="T1409" i="20" s="1"/>
  <c r="Q1409" i="20" a="1"/>
  <c r="Q1409" i="20" s="1"/>
  <c r="U1409" i="20" s="1"/>
  <c r="Q1345" i="20" a="1"/>
  <c r="Q1345" i="20" s="1"/>
  <c r="O1345" i="20" a="1"/>
  <c r="O1345" i="20" s="1"/>
  <c r="O1286" i="20" a="1"/>
  <c r="O1286" i="20" s="1"/>
  <c r="P1286" i="20" s="1"/>
  <c r="T1286" i="20" s="1"/>
  <c r="Q1286" i="20" a="1"/>
  <c r="Q1286" i="20" s="1"/>
  <c r="U1286" i="20" s="1"/>
  <c r="O903" i="20" a="1"/>
  <c r="O903" i="20" s="1"/>
  <c r="Q903" i="20" a="1"/>
  <c r="Q903" i="20" s="1"/>
  <c r="O889" i="20" a="1"/>
  <c r="O889" i="20" s="1"/>
  <c r="P889" i="20" s="1"/>
  <c r="T889" i="20" s="1"/>
  <c r="Q889" i="20" a="1"/>
  <c r="Q889" i="20" s="1"/>
  <c r="U889" i="20" s="1"/>
  <c r="O820" i="20" a="1"/>
  <c r="O820" i="20" s="1"/>
  <c r="Q820" i="20" a="1"/>
  <c r="Q820" i="20" s="1"/>
  <c r="U1554" i="20"/>
  <c r="Q123" i="20" a="1"/>
  <c r="Q123" i="20" s="1"/>
  <c r="Q2336" i="20" a="1"/>
  <c r="Q2336" i="20" s="1"/>
  <c r="U2336" i="20" s="1"/>
  <c r="O2336" i="20" a="1"/>
  <c r="O2336" i="20" s="1"/>
  <c r="O2033" i="20" a="1"/>
  <c r="O2033" i="20" s="1"/>
  <c r="S2033" i="20" s="1"/>
  <c r="Q2033" i="20" a="1"/>
  <c r="Q2033" i="20" s="1"/>
  <c r="O2019" i="20" a="1"/>
  <c r="O2019" i="20" s="1"/>
  <c r="Q2019" i="20" a="1"/>
  <c r="Q2019" i="20" s="1"/>
  <c r="O1562" i="20" a="1"/>
  <c r="O1562" i="20" s="1"/>
  <c r="P1562" i="20" s="1"/>
  <c r="T1562" i="20" s="1"/>
  <c r="Q1562" i="20" a="1"/>
  <c r="Q1562" i="20" s="1"/>
  <c r="O1408" i="20" a="1"/>
  <c r="O1408" i="20" s="1"/>
  <c r="P1408" i="20" s="1"/>
  <c r="T1408" i="20" s="1"/>
  <c r="Q1408" i="20" a="1"/>
  <c r="Q1408" i="20" s="1"/>
  <c r="O1394" i="20" a="1"/>
  <c r="O1394" i="20" s="1"/>
  <c r="Q1394" i="20" a="1"/>
  <c r="Q1394" i="20" s="1"/>
  <c r="O1344" i="20" a="1"/>
  <c r="O1344" i="20" s="1"/>
  <c r="P1344" i="20" s="1"/>
  <c r="T1344" i="20" s="1"/>
  <c r="Q1344" i="20" a="1"/>
  <c r="Q1344" i="20" s="1"/>
  <c r="U1344" i="20" s="1"/>
  <c r="O1328" i="20" a="1"/>
  <c r="O1328" i="20" s="1"/>
  <c r="P1328" i="20" s="1"/>
  <c r="T1328" i="20" s="1"/>
  <c r="Q1328" i="20" a="1"/>
  <c r="Q1328" i="20" s="1"/>
  <c r="Q1314" i="20" a="1"/>
  <c r="Q1314" i="20" s="1"/>
  <c r="U1314" i="20" s="1"/>
  <c r="O1314" i="20" a="1"/>
  <c r="O1314" i="20" s="1"/>
  <c r="S1314" i="20" s="1"/>
  <c r="O1299" i="20" a="1"/>
  <c r="O1299" i="20" s="1"/>
  <c r="P1299" i="20" s="1"/>
  <c r="T1299" i="20" s="1"/>
  <c r="Q1299" i="20" a="1"/>
  <c r="Q1299" i="20" s="1"/>
  <c r="R1299" i="20" s="1"/>
  <c r="V1299" i="20" s="1"/>
  <c r="O968" i="20" a="1"/>
  <c r="O968" i="20" s="1"/>
  <c r="P968" i="20" s="1"/>
  <c r="T968" i="20" s="1"/>
  <c r="Q968" i="20" a="1"/>
  <c r="Q968" i="20" s="1"/>
  <c r="O954" i="20" a="1"/>
  <c r="O954" i="20" s="1"/>
  <c r="P954" i="20" s="1"/>
  <c r="T954" i="20" s="1"/>
  <c r="Q954" i="20" a="1"/>
  <c r="Q954" i="20" s="1"/>
  <c r="O902" i="20" a="1"/>
  <c r="O902" i="20" s="1"/>
  <c r="Q902" i="20" a="1"/>
  <c r="Q902" i="20" s="1"/>
  <c r="O793" i="20" a="1"/>
  <c r="O793" i="20" s="1"/>
  <c r="P793" i="20" s="1"/>
  <c r="T793" i="20" s="1"/>
  <c r="Q793" i="20" a="1"/>
  <c r="Q793" i="20" s="1"/>
  <c r="O2323" i="20" a="1"/>
  <c r="O2323" i="20" s="1"/>
  <c r="Q2323" i="20" a="1"/>
  <c r="Q2323" i="20" s="1"/>
  <c r="O2257" i="20" a="1"/>
  <c r="O2257" i="20" s="1"/>
  <c r="Q2257" i="20" a="1"/>
  <c r="Q2257" i="20" s="1"/>
  <c r="R2257" i="20" s="1"/>
  <c r="V2257" i="20" s="1"/>
  <c r="O2060" i="20" a="1"/>
  <c r="O2060" i="20" s="1"/>
  <c r="Q2060" i="20" a="1"/>
  <c r="Q2060" i="20" s="1"/>
  <c r="O2047" i="20" a="1"/>
  <c r="O2047" i="20" s="1"/>
  <c r="P2047" i="20" s="1"/>
  <c r="T2047" i="20" s="1"/>
  <c r="Q2047" i="20" a="1"/>
  <c r="Q2047" i="20" s="1"/>
  <c r="O2018" i="20" a="1"/>
  <c r="O2018" i="20" s="1"/>
  <c r="Q2018" i="20" a="1"/>
  <c r="Q2018" i="20" s="1"/>
  <c r="U2018" i="20" s="1"/>
  <c r="O1667" i="20" a="1"/>
  <c r="O1667" i="20" s="1"/>
  <c r="P1667" i="20" s="1"/>
  <c r="T1667" i="20" s="1"/>
  <c r="Q1667" i="20" a="1"/>
  <c r="Q1667" i="20" s="1"/>
  <c r="U1667" i="20" s="1"/>
  <c r="O1601" i="20" a="1"/>
  <c r="O1601" i="20" s="1"/>
  <c r="P1601" i="20" s="1"/>
  <c r="T1601" i="20" s="1"/>
  <c r="Q1601" i="20" a="1"/>
  <c r="Q1601" i="20" s="1"/>
  <c r="U1601" i="20" s="1"/>
  <c r="O1519" i="20" a="1"/>
  <c r="O1519" i="20" s="1"/>
  <c r="P1519" i="20" s="1"/>
  <c r="T1519" i="20" s="1"/>
  <c r="Q1519" i="20" a="1"/>
  <c r="Q1519" i="20" s="1"/>
  <c r="O953" i="20" a="1"/>
  <c r="O953" i="20" s="1"/>
  <c r="P953" i="20" s="1"/>
  <c r="T953" i="20" s="1"/>
  <c r="Q953" i="20" a="1"/>
  <c r="Q953" i="20" s="1"/>
  <c r="O805" i="20" a="1"/>
  <c r="O805" i="20" s="1"/>
  <c r="Q805" i="20" a="1"/>
  <c r="Q805" i="20" s="1"/>
  <c r="R2125" i="20"/>
  <c r="V2125" i="20" s="1"/>
  <c r="R1582" i="20"/>
  <c r="V1582" i="20" s="1"/>
  <c r="S1532" i="20"/>
  <c r="Q2167" i="20" a="1"/>
  <c r="Q2167" i="20" s="1"/>
  <c r="O1881" i="20" a="1"/>
  <c r="O1881" i="20" s="1"/>
  <c r="U2322" i="20"/>
  <c r="Q2308" i="20" a="1"/>
  <c r="Q2308" i="20" s="1"/>
  <c r="N2308" i="20" a="1"/>
  <c r="N2308" i="20" s="1"/>
  <c r="O2256" i="20" a="1"/>
  <c r="O2256" i="20" s="1"/>
  <c r="Q2256" i="20" a="1"/>
  <c r="Q2256" i="20" s="1"/>
  <c r="M2088" i="20" a="1"/>
  <c r="M2088" i="20" s="1"/>
  <c r="Q2088" i="20" a="1"/>
  <c r="Q2088" i="20" s="1"/>
  <c r="O2017" i="20" a="1"/>
  <c r="O2017" i="20" s="1"/>
  <c r="P2017" i="20" s="1"/>
  <c r="T2017" i="20" s="1"/>
  <c r="N2017" i="20" a="1"/>
  <c r="N2017" i="20" s="1"/>
  <c r="Q2017" i="20" a="1"/>
  <c r="Q2017" i="20" s="1"/>
  <c r="O994" i="20" a="1"/>
  <c r="O994" i="20" s="1"/>
  <c r="P994" i="20" s="1"/>
  <c r="T994" i="20" s="1"/>
  <c r="Q994" i="20" a="1"/>
  <c r="Q994" i="20" s="1"/>
  <c r="O940" i="20" a="1"/>
  <c r="O940" i="20" s="1"/>
  <c r="P940" i="20" s="1"/>
  <c r="T940" i="20" s="1"/>
  <c r="Q940" i="20" a="1"/>
  <c r="Q940" i="20" s="1"/>
  <c r="O818" i="20" a="1"/>
  <c r="O818" i="20" s="1"/>
  <c r="Q818" i="20" a="1"/>
  <c r="Q818" i="20" s="1"/>
  <c r="O804" i="20" a="1"/>
  <c r="O804" i="20" s="1"/>
  <c r="S804" i="20" s="1"/>
  <c r="Q804" i="20" a="1"/>
  <c r="Q804" i="20" s="1"/>
  <c r="U1848" i="20"/>
  <c r="U50" i="20"/>
  <c r="U290" i="20"/>
  <c r="U530" i="20"/>
  <c r="U46" i="20"/>
  <c r="O2303" i="20" a="1"/>
  <c r="O2303" i="20" s="1"/>
  <c r="Q2303" i="20" a="1"/>
  <c r="Q2303" i="20" s="1"/>
  <c r="O2094" i="20" a="1"/>
  <c r="O2094" i="20" s="1"/>
  <c r="Q2094" i="20" a="1"/>
  <c r="Q2094" i="20" s="1"/>
  <c r="O1101" i="20" a="1"/>
  <c r="O1101" i="20" s="1"/>
  <c r="P1101" i="20" s="1"/>
  <c r="T1101" i="20" s="1"/>
  <c r="Q1101" i="20" a="1"/>
  <c r="Q1101" i="20" s="1"/>
  <c r="O1056" i="20" a="1"/>
  <c r="O1056" i="20" s="1"/>
  <c r="Q77" i="20" a="1"/>
  <c r="Q77" i="20" s="1"/>
  <c r="U77" i="20" s="1"/>
  <c r="O77" i="20" a="1"/>
  <c r="O77" i="20" s="1"/>
  <c r="O48" i="20" a="1"/>
  <c r="O48" i="20" s="1"/>
  <c r="P48" i="20" s="1"/>
  <c r="T48" i="20" s="1"/>
  <c r="Q48" i="20" a="1"/>
  <c r="Q48" i="20" s="1"/>
  <c r="R41" i="20"/>
  <c r="V41" i="20" s="1"/>
  <c r="R2136" i="20"/>
  <c r="V2136" i="20" s="1"/>
  <c r="S1459" i="20"/>
  <c r="S2053" i="20"/>
  <c r="O1648" i="20" a="1"/>
  <c r="O1648" i="20" s="1"/>
  <c r="Q1648" i="20" a="1"/>
  <c r="Q1648" i="20" s="1"/>
  <c r="O1406" i="20" a="1"/>
  <c r="O1406" i="20" s="1"/>
  <c r="Q1406" i="20" a="1"/>
  <c r="Q1406" i="20" s="1"/>
  <c r="O1070" i="20" a="1"/>
  <c r="O1070" i="20" s="1"/>
  <c r="Q1070" i="20" a="1"/>
  <c r="Q1070" i="20" s="1"/>
  <c r="O831" i="20" a="1"/>
  <c r="O831" i="20" s="1"/>
  <c r="P831" i="20" s="1"/>
  <c r="T831" i="20" s="1"/>
  <c r="Q831" i="20" a="1"/>
  <c r="Q831" i="20" s="1"/>
  <c r="R888" i="20"/>
  <c r="V888" i="20" s="1"/>
  <c r="S2242" i="20"/>
  <c r="Q2013" i="20" a="1"/>
  <c r="Q2013" i="20" s="1"/>
  <c r="O2001" i="20" a="1"/>
  <c r="O2001" i="20" s="1"/>
  <c r="S2001" i="20" s="1"/>
  <c r="Q2001" i="20" a="1"/>
  <c r="Q2001" i="20" s="1"/>
  <c r="R2001" i="20" s="1"/>
  <c r="V2001" i="20" s="1"/>
  <c r="Q1233" i="20" a="1"/>
  <c r="Q1233" i="20" s="1"/>
  <c r="O1233" i="20" a="1"/>
  <c r="O1233" i="20" s="1"/>
  <c r="P1233" i="20" s="1"/>
  <c r="T1233" i="20" s="1"/>
  <c r="O1055" i="20" a="1"/>
  <c r="O1055" i="20" s="1"/>
  <c r="Q2273" i="20" a="1"/>
  <c r="Q2273" i="20" s="1"/>
  <c r="O2273" i="20" a="1"/>
  <c r="O2273" i="20" s="1"/>
  <c r="M2146" i="20" a="1"/>
  <c r="M2146" i="20" s="1"/>
  <c r="O2146" i="20" a="1"/>
  <c r="O2146" i="20" s="1"/>
  <c r="O1822" i="20" a="1"/>
  <c r="O1822" i="20" s="1"/>
  <c r="Q1822" i="20" a="1"/>
  <c r="Q1822" i="20" s="1"/>
  <c r="O1712" i="20" a="1"/>
  <c r="O1712" i="20" s="1"/>
  <c r="P1712" i="20" s="1"/>
  <c r="T1712" i="20" s="1"/>
  <c r="O1500" i="20" a="1"/>
  <c r="O1500" i="20" s="1"/>
  <c r="P1500" i="20" s="1"/>
  <c r="T1500" i="20" s="1"/>
  <c r="Q1500" i="20" a="1"/>
  <c r="Q1500" i="20" s="1"/>
  <c r="O1084" i="20" a="1"/>
  <c r="O1084" i="20" s="1"/>
  <c r="P1084" i="20" s="1"/>
  <c r="T1084" i="20" s="1"/>
  <c r="Q1084" i="20" a="1"/>
  <c r="Q1084" i="20" s="1"/>
  <c r="O2173" i="20" a="1"/>
  <c r="O2173" i="20" s="1"/>
  <c r="P2173" i="20" s="1"/>
  <c r="T2173" i="20" s="1"/>
  <c r="Q2173" i="20" a="1"/>
  <c r="Q2173" i="20" s="1"/>
  <c r="U2173" i="20" s="1"/>
  <c r="O2012" i="20" a="1"/>
  <c r="O2012" i="20" s="1"/>
  <c r="Q2012" i="20" a="1"/>
  <c r="Q2012" i="20" s="1"/>
  <c r="O703" i="20" a="1"/>
  <c r="O703" i="20" s="1"/>
  <c r="P703" i="20" s="1"/>
  <c r="T703" i="20" s="1"/>
  <c r="Q703" i="20" a="1"/>
  <c r="Q703" i="20" s="1"/>
  <c r="R751" i="20"/>
  <c r="V751" i="20" s="1"/>
  <c r="Q2158" i="20" a="1"/>
  <c r="Q2158" i="20" s="1"/>
  <c r="O2158" i="20" a="1"/>
  <c r="O2158" i="20" s="1"/>
  <c r="P2158" i="20" s="1"/>
  <c r="T2158" i="20" s="1"/>
  <c r="O1944" i="20" a="1"/>
  <c r="O1944" i="20" s="1"/>
  <c r="P1944" i="20" s="1"/>
  <c r="T1944" i="20" s="1"/>
  <c r="Q1944" i="20" a="1"/>
  <c r="Q1944" i="20" s="1"/>
  <c r="O1697" i="20" a="1"/>
  <c r="O1697" i="20" s="1"/>
  <c r="P1697" i="20" s="1"/>
  <c r="T1697" i="20" s="1"/>
  <c r="Q1697" i="20" a="1"/>
  <c r="Q1697" i="20" s="1"/>
  <c r="U1697" i="20" s="1"/>
  <c r="O1566" i="20" a="1"/>
  <c r="O1566" i="20" s="1"/>
  <c r="P1566" i="20" s="1"/>
  <c r="T1566" i="20" s="1"/>
  <c r="Q1566" i="20" a="1"/>
  <c r="Q1566" i="20" s="1"/>
  <c r="U1566" i="20" s="1"/>
  <c r="O1082" i="20" a="1"/>
  <c r="O1082" i="20" s="1"/>
  <c r="P1082" i="20" s="1"/>
  <c r="T1082" i="20" s="1"/>
  <c r="Q1082" i="20" a="1"/>
  <c r="Q1082" i="20" s="1"/>
  <c r="O877" i="20" a="1"/>
  <c r="O877" i="20" s="1"/>
  <c r="Q877" i="20" a="1"/>
  <c r="Q877" i="20" s="1"/>
  <c r="O349" i="20" a="1"/>
  <c r="O349" i="20" s="1"/>
  <c r="P349" i="20" s="1"/>
  <c r="T349" i="20" s="1"/>
  <c r="Q349" i="20" a="1"/>
  <c r="Q349" i="20" s="1"/>
  <c r="U349" i="20" s="1"/>
  <c r="R667" i="20"/>
  <c r="V667" i="20" s="1"/>
  <c r="S1634" i="20"/>
  <c r="O1552" i="20" a="1"/>
  <c r="O1552" i="20" s="1"/>
  <c r="P1552" i="20" s="1"/>
  <c r="T1552" i="20" s="1"/>
  <c r="Q1552" i="20" a="1"/>
  <c r="Q1552" i="20" s="1"/>
  <c r="Q1484" i="20" a="1"/>
  <c r="Q1484" i="20" s="1"/>
  <c r="U1484" i="20" s="1"/>
  <c r="O1484" i="20" a="1"/>
  <c r="O1484" i="20" s="1"/>
  <c r="O2297" i="20" a="1"/>
  <c r="O2297" i="20" s="1"/>
  <c r="P2297" i="20" s="1"/>
  <c r="T2297" i="20" s="1"/>
  <c r="Q2297" i="20" a="1"/>
  <c r="Q2297" i="20" s="1"/>
  <c r="U2297" i="20" s="1"/>
  <c r="O2157" i="20" a="1"/>
  <c r="O2157" i="20" s="1"/>
  <c r="Q2157" i="20" a="1"/>
  <c r="Q2157" i="20" s="1"/>
  <c r="O1997" i="20" a="1"/>
  <c r="O1997" i="20" s="1"/>
  <c r="P1997" i="20" s="1"/>
  <c r="T1997" i="20" s="1"/>
  <c r="Q1997" i="20" a="1"/>
  <c r="Q1997" i="20" s="1"/>
  <c r="Q1832" i="20" a="1"/>
  <c r="Q1832" i="20" s="1"/>
  <c r="O1832" i="20" a="1"/>
  <c r="O1832" i="20" s="1"/>
  <c r="O1216" i="20" a="1"/>
  <c r="O1216" i="20" s="1"/>
  <c r="P1216" i="20" s="1"/>
  <c r="T1216" i="20" s="1"/>
  <c r="Q1216" i="20" a="1"/>
  <c r="Q1216" i="20" s="1"/>
  <c r="Q890" i="20" a="1"/>
  <c r="Q890" i="20" s="1"/>
  <c r="O890" i="20" a="1"/>
  <c r="O890" i="20" s="1"/>
  <c r="Q584" i="20" a="1"/>
  <c r="Q584" i="20" s="1"/>
  <c r="O584" i="20" a="1"/>
  <c r="O584" i="20" s="1"/>
  <c r="P584" i="20" s="1"/>
  <c r="T584" i="20" s="1"/>
  <c r="Q1678" i="20" a="1"/>
  <c r="Q1678" i="20" s="1"/>
  <c r="U1678" i="20" s="1"/>
  <c r="O1606" i="20" a="1"/>
  <c r="O1606" i="20" s="1"/>
  <c r="Q1508" i="20" a="1"/>
  <c r="Q1508" i="20" s="1"/>
  <c r="O1508" i="20" a="1"/>
  <c r="O1508" i="20" s="1"/>
  <c r="O1404" i="20" a="1"/>
  <c r="O1404" i="20" s="1"/>
  <c r="Q1404" i="20" a="1"/>
  <c r="Q1404" i="20" s="1"/>
  <c r="Q688" i="20" a="1"/>
  <c r="Q688" i="20" s="1"/>
  <c r="Q1440" i="20" a="1"/>
  <c r="Q1440" i="20" s="1"/>
  <c r="O1183" i="20" a="1"/>
  <c r="O1183" i="20" s="1"/>
  <c r="P1183" i="20" s="1"/>
  <c r="T1183" i="20" s="1"/>
  <c r="Q1183" i="20" a="1"/>
  <c r="Q1183" i="20" s="1"/>
  <c r="O589" i="20" a="1"/>
  <c r="O589" i="20" s="1"/>
  <c r="P589" i="20" s="1"/>
  <c r="T589" i="20" s="1"/>
  <c r="Q589" i="20" a="1"/>
  <c r="Q589" i="20" s="1"/>
  <c r="O908" i="20" a="1"/>
  <c r="O908" i="20" s="1"/>
  <c r="P908" i="20" s="1"/>
  <c r="T908" i="20" s="1"/>
  <c r="Q822" i="20" a="1"/>
  <c r="Q822" i="20" s="1"/>
  <c r="U822" i="20" s="1"/>
  <c r="O822" i="20" a="1"/>
  <c r="O822" i="20" s="1"/>
  <c r="O1615" i="20" a="1"/>
  <c r="O1615" i="20" s="1"/>
  <c r="Q1615" i="20" a="1"/>
  <c r="Q1615" i="20" s="1"/>
  <c r="U1615" i="20" s="1"/>
  <c r="O1179" i="20" a="1"/>
  <c r="O1179" i="20" s="1"/>
  <c r="P1179" i="20" s="1"/>
  <c r="T1179" i="20" s="1"/>
  <c r="Q1179" i="20" a="1"/>
  <c r="Q1179" i="20" s="1"/>
  <c r="O847" i="20" a="1"/>
  <c r="O847" i="20" s="1"/>
  <c r="P847" i="20" s="1"/>
  <c r="T847" i="20" s="1"/>
  <c r="Q847" i="20" a="1"/>
  <c r="Q847" i="20" s="1"/>
  <c r="O2209" i="20" a="1"/>
  <c r="O2209" i="20" s="1"/>
  <c r="P2209" i="20" s="1"/>
  <c r="T2209" i="20" s="1"/>
  <c r="U1681" i="20"/>
  <c r="R1681" i="20"/>
  <c r="V1681" i="20" s="1"/>
  <c r="U247" i="20"/>
  <c r="R247" i="20"/>
  <c r="V247" i="20" s="1"/>
  <c r="R1429" i="20"/>
  <c r="V1429" i="20" s="1"/>
  <c r="U1429" i="20"/>
  <c r="S657" i="20"/>
  <c r="S488" i="20"/>
  <c r="P488" i="20"/>
  <c r="T488" i="20" s="1"/>
  <c r="S1123" i="20"/>
  <c r="P1123" i="20"/>
  <c r="T1123" i="20" s="1"/>
  <c r="S209" i="20"/>
  <c r="P209" i="20"/>
  <c r="T209" i="20" s="1"/>
  <c r="S1507" i="20"/>
  <c r="P1507" i="20"/>
  <c r="T1507" i="20" s="1"/>
  <c r="U1618" i="20"/>
  <c r="R1618" i="20"/>
  <c r="V1618" i="20" s="1"/>
  <c r="P27" i="20"/>
  <c r="T27" i="20" s="1"/>
  <c r="S27" i="20"/>
  <c r="S577" i="20"/>
  <c r="P577" i="20"/>
  <c r="T577" i="20" s="1"/>
  <c r="R739" i="20"/>
  <c r="V739" i="20" s="1"/>
  <c r="U739" i="20"/>
  <c r="P949" i="20"/>
  <c r="T949" i="20" s="1"/>
  <c r="S949" i="20"/>
  <c r="S1959" i="20"/>
  <c r="P1959" i="20"/>
  <c r="T1959" i="20" s="1"/>
  <c r="R1263" i="20"/>
  <c r="V1263" i="20" s="1"/>
  <c r="U1263" i="20"/>
  <c r="S1911" i="20"/>
  <c r="U1587" i="20"/>
  <c r="R1587" i="20"/>
  <c r="V1587" i="20" s="1"/>
  <c r="S57" i="20"/>
  <c r="P57" i="20"/>
  <c r="T57" i="20" s="1"/>
  <c r="U1297" i="20"/>
  <c r="R1297" i="20"/>
  <c r="V1297" i="20" s="1"/>
  <c r="S62" i="20"/>
  <c r="P62" i="20"/>
  <c r="T62" i="20" s="1"/>
  <c r="S978" i="20"/>
  <c r="P978" i="20"/>
  <c r="T978" i="20" s="1"/>
  <c r="U1126" i="20"/>
  <c r="R1126" i="20"/>
  <c r="V1126" i="20" s="1"/>
  <c r="S327" i="20"/>
  <c r="U437" i="20"/>
  <c r="R437" i="20"/>
  <c r="V437" i="20" s="1"/>
  <c r="R39" i="20"/>
  <c r="V39" i="20" s="1"/>
  <c r="U39" i="20"/>
  <c r="U43" i="20"/>
  <c r="R642" i="20"/>
  <c r="V642" i="20" s="1"/>
  <c r="U642" i="20"/>
  <c r="O337" i="20" a="1"/>
  <c r="O337" i="20" s="1"/>
  <c r="Q337" i="20" a="1"/>
  <c r="Q337" i="20" s="1"/>
  <c r="N337" i="20" a="1"/>
  <c r="N337" i="20" s="1"/>
  <c r="M337" i="20" a="1"/>
  <c r="M337" i="20" s="1"/>
  <c r="R417" i="20"/>
  <c r="V417" i="20" s="1"/>
  <c r="U417" i="20"/>
  <c r="U773" i="20"/>
  <c r="R773" i="20"/>
  <c r="V773" i="20" s="1"/>
  <c r="R488" i="20"/>
  <c r="V488" i="20" s="1"/>
  <c r="U488" i="20"/>
  <c r="P409" i="20"/>
  <c r="T409" i="20" s="1"/>
  <c r="S409" i="20"/>
  <c r="O2104" i="20" a="1"/>
  <c r="O2104" i="20" s="1"/>
  <c r="Q2104" i="20" a="1"/>
  <c r="Q2104" i="20" s="1"/>
  <c r="N2104" i="20" a="1"/>
  <c r="N2104" i="20" s="1"/>
  <c r="M2104" i="20" a="1"/>
  <c r="M2104" i="20" s="1"/>
  <c r="R1366" i="20"/>
  <c r="V1366" i="20" s="1"/>
  <c r="S1297" i="20"/>
  <c r="U978" i="20"/>
  <c r="R1176" i="20"/>
  <c r="V1176" i="20" s="1"/>
  <c r="U1176" i="20"/>
  <c r="R1222" i="20"/>
  <c r="V1222" i="20" s="1"/>
  <c r="R1100" i="20"/>
  <c r="V1100" i="20" s="1"/>
  <c r="U1100" i="20"/>
  <c r="U305" i="20"/>
  <c r="R2098" i="20"/>
  <c r="V2098" i="20" s="1"/>
  <c r="U1937" i="20"/>
  <c r="R1937" i="20"/>
  <c r="V1937" i="20" s="1"/>
  <c r="R1156" i="20"/>
  <c r="V1156" i="20" s="1"/>
  <c r="U1156" i="20"/>
  <c r="R775" i="20"/>
  <c r="V775" i="20" s="1"/>
  <c r="U775" i="20"/>
  <c r="R9" i="20"/>
  <c r="V9" i="20" s="1"/>
  <c r="U9" i="20"/>
  <c r="U545" i="20"/>
  <c r="R545" i="20"/>
  <c r="V545" i="20" s="1"/>
  <c r="U431" i="20"/>
  <c r="R431" i="20"/>
  <c r="V431" i="20" s="1"/>
  <c r="P81" i="20"/>
  <c r="T81" i="20" s="1"/>
  <c r="R321" i="20"/>
  <c r="V321" i="20" s="1"/>
  <c r="P616" i="20"/>
  <c r="T616" i="20" s="1"/>
  <c r="R2133" i="20"/>
  <c r="V2133" i="20" s="1"/>
  <c r="R79" i="20"/>
  <c r="V79" i="20" s="1"/>
  <c r="P871" i="20"/>
  <c r="T871" i="20" s="1"/>
  <c r="P97" i="20"/>
  <c r="T97" i="20" s="1"/>
  <c r="P1617" i="20"/>
  <c r="T1617" i="20" s="1"/>
  <c r="P2169" i="20"/>
  <c r="T2169" i="20" s="1"/>
  <c r="P546" i="20"/>
  <c r="T546" i="20" s="1"/>
  <c r="R50" i="20"/>
  <c r="V50" i="20" s="1"/>
  <c r="R263" i="20"/>
  <c r="V263" i="20" s="1"/>
  <c r="U489" i="20"/>
  <c r="U1253" i="20"/>
  <c r="R1253" i="20"/>
  <c r="V1253" i="20" s="1"/>
  <c r="P289" i="20"/>
  <c r="T289" i="20" s="1"/>
  <c r="P1268" i="20"/>
  <c r="T1268" i="20" s="1"/>
  <c r="P326" i="20"/>
  <c r="T326" i="20" s="1"/>
  <c r="P595" i="20"/>
  <c r="T595" i="20" s="1"/>
  <c r="P1025" i="20"/>
  <c r="T1025" i="20" s="1"/>
  <c r="P1528" i="20"/>
  <c r="T1528" i="20" s="1"/>
  <c r="P516" i="20"/>
  <c r="T516" i="20" s="1"/>
  <c r="R1959" i="20"/>
  <c r="V1959" i="20" s="1"/>
  <c r="R641" i="20"/>
  <c r="V641" i="20" s="1"/>
  <c r="U561" i="20"/>
  <c r="R37" i="20"/>
  <c r="V37" i="20" s="1"/>
  <c r="R1284" i="20"/>
  <c r="V1284" i="20" s="1"/>
  <c r="U1284" i="20"/>
  <c r="P2065" i="20"/>
  <c r="T2065" i="20" s="1"/>
  <c r="P1825" i="20"/>
  <c r="T1825" i="20" s="1"/>
  <c r="R1123" i="20"/>
  <c r="V1123" i="20" s="1"/>
  <c r="R290" i="20"/>
  <c r="V290" i="20" s="1"/>
  <c r="R1475" i="20"/>
  <c r="V1475" i="20" s="1"/>
  <c r="U133" i="20"/>
  <c r="S2241" i="20"/>
  <c r="R1302" i="20"/>
  <c r="V1302" i="20" s="1"/>
  <c r="U1302" i="20"/>
  <c r="R1141" i="20"/>
  <c r="V1141" i="20" s="1"/>
  <c r="U1141" i="20"/>
  <c r="P1072" i="20"/>
  <c r="T1072" i="20" s="1"/>
  <c r="P1922" i="20"/>
  <c r="T1922" i="20" s="1"/>
  <c r="P1474" i="20"/>
  <c r="T1474" i="20" s="1"/>
  <c r="P242" i="20"/>
  <c r="T242" i="20" s="1"/>
  <c r="P967" i="20"/>
  <c r="T967" i="20" s="1"/>
  <c r="P359" i="20"/>
  <c r="T359" i="20" s="1"/>
  <c r="U163" i="20"/>
  <c r="U407" i="20"/>
  <c r="P586" i="20"/>
  <c r="T586" i="20" s="1"/>
  <c r="P1142" i="20"/>
  <c r="T1142" i="20" s="1"/>
  <c r="P338" i="20"/>
  <c r="T338" i="20" s="1"/>
  <c r="P312" i="20"/>
  <c r="T312" i="20" s="1"/>
  <c r="P1496" i="20"/>
  <c r="T1496" i="20" s="1"/>
  <c r="R2108" i="20"/>
  <c r="V2108" i="20" s="1"/>
  <c r="R58" i="20"/>
  <c r="V58" i="20" s="1"/>
  <c r="U296" i="20"/>
  <c r="U1492" i="20"/>
  <c r="R1848" i="20"/>
  <c r="V1848" i="20" s="1"/>
  <c r="R342" i="20"/>
  <c r="V342" i="20" s="1"/>
  <c r="R673" i="20"/>
  <c r="V673" i="20" s="1"/>
  <c r="U673" i="20"/>
  <c r="P1114" i="20"/>
  <c r="T1114" i="20" s="1"/>
  <c r="P9" i="20"/>
  <c r="T9" i="20" s="1"/>
  <c r="R2213" i="20"/>
  <c r="V2213" i="20" s="1"/>
  <c r="R1539" i="20"/>
  <c r="V1539" i="20" s="1"/>
  <c r="P130" i="20"/>
  <c r="T130" i="20" s="1"/>
  <c r="R1588" i="20"/>
  <c r="V1588" i="20" s="1"/>
  <c r="R1862" i="20"/>
  <c r="V1862" i="20" s="1"/>
  <c r="R674" i="20"/>
  <c r="V674" i="20" s="1"/>
  <c r="R1666" i="20"/>
  <c r="V1666" i="20" s="1"/>
  <c r="U81" i="20"/>
  <c r="U729" i="20"/>
  <c r="U514" i="20"/>
  <c r="P408" i="20"/>
  <c r="T408" i="20" s="1"/>
  <c r="P882" i="20"/>
  <c r="T882" i="20" s="1"/>
  <c r="S1167" i="20"/>
  <c r="U658" i="20"/>
  <c r="U1140" i="20"/>
  <c r="P1046" i="20"/>
  <c r="T1046" i="20" s="1"/>
  <c r="P305" i="20"/>
  <c r="T305" i="20" s="1"/>
  <c r="P675" i="20"/>
  <c r="T675" i="20" s="1"/>
  <c r="P2213" i="20"/>
  <c r="T2213" i="20" s="1"/>
  <c r="U1046" i="20"/>
  <c r="U759" i="20"/>
  <c r="R401" i="20"/>
  <c r="V401" i="20" s="1"/>
  <c r="U401" i="20"/>
  <c r="R897" i="20"/>
  <c r="V897" i="20" s="1"/>
  <c r="U897" i="20"/>
  <c r="R251" i="20"/>
  <c r="V251" i="20" s="1"/>
  <c r="U251" i="20"/>
  <c r="P1847" i="20"/>
  <c r="T1847" i="20" s="1"/>
  <c r="P193" i="20"/>
  <c r="T193" i="20" s="1"/>
  <c r="P1207" i="20"/>
  <c r="T1207" i="20" s="1"/>
  <c r="P2192" i="20"/>
  <c r="T2192" i="20" s="1"/>
  <c r="R700" i="20"/>
  <c r="V700" i="20" s="1"/>
  <c r="U1591" i="20"/>
  <c r="U439" i="20"/>
  <c r="P105" i="20"/>
  <c r="T105" i="20" s="1"/>
  <c r="R2114" i="20"/>
  <c r="V2114" i="20" s="1"/>
  <c r="R646" i="20"/>
  <c r="V646" i="20" s="1"/>
  <c r="R2242" i="20"/>
  <c r="V2242" i="20" s="1"/>
  <c r="R530" i="20"/>
  <c r="V530" i="20" s="1"/>
  <c r="U274" i="20"/>
  <c r="O1069" i="20" a="1"/>
  <c r="O1069" i="20" s="1"/>
  <c r="Q1069" i="20" a="1"/>
  <c r="Q1069" i="20" s="1"/>
  <c r="M1069" i="20" a="1"/>
  <c r="M1069" i="20" s="1"/>
  <c r="O1042" i="20" a="1"/>
  <c r="O1042" i="20" s="1"/>
  <c r="P1042" i="20" s="1"/>
  <c r="T1042" i="20" s="1"/>
  <c r="Q1042" i="20" a="1"/>
  <c r="Q1042" i="20" s="1"/>
  <c r="R1042" i="20" s="1"/>
  <c r="V1042" i="20" s="1"/>
  <c r="S345" i="20"/>
  <c r="S2333" i="20"/>
  <c r="S2191" i="20"/>
  <c r="O2198" i="20" a="1"/>
  <c r="O2198" i="20" s="1"/>
  <c r="P2198" i="20" s="1"/>
  <c r="T2198" i="20" s="1"/>
  <c r="Q2198" i="20" a="1"/>
  <c r="Q2198" i="20" s="1"/>
  <c r="Q2210" i="20" a="1"/>
  <c r="Q2210" i="20" s="1"/>
  <c r="O2210" i="20" a="1"/>
  <c r="O2210" i="20" s="1"/>
  <c r="R2322" i="20"/>
  <c r="V2322" i="20" s="1"/>
  <c r="O2278" i="20" a="1"/>
  <c r="O2278" i="20" s="1"/>
  <c r="Q2278" i="20" a="1"/>
  <c r="Q2278" i="20" s="1"/>
  <c r="O1806" i="20" a="1"/>
  <c r="O1806" i="20" s="1"/>
  <c r="P1806" i="20" s="1"/>
  <c r="T1806" i="20" s="1"/>
  <c r="Q1806" i="20" a="1"/>
  <c r="Q1806" i="20" s="1"/>
  <c r="O1781" i="20" a="1"/>
  <c r="O1781" i="20" s="1"/>
  <c r="Q1781" i="20" a="1"/>
  <c r="Q1781" i="20" s="1"/>
  <c r="O1935" i="20" a="1"/>
  <c r="O1935" i="20" s="1"/>
  <c r="P1935" i="20" s="1"/>
  <c r="T1935" i="20" s="1"/>
  <c r="Q1935" i="20" a="1"/>
  <c r="Q1935" i="20" s="1"/>
  <c r="O2299" i="20" a="1"/>
  <c r="O2299" i="20" s="1"/>
  <c r="Q2299" i="20" a="1"/>
  <c r="Q2299" i="20" s="1"/>
  <c r="O2127" i="20" a="1"/>
  <c r="O2127" i="20" s="1"/>
  <c r="P2127" i="20" s="1"/>
  <c r="T2127" i="20" s="1"/>
  <c r="Q2127" i="20" a="1"/>
  <c r="Q2127" i="20" s="1"/>
  <c r="O2044" i="20" a="1"/>
  <c r="O2044" i="20" s="1"/>
  <c r="Q2044" i="20" a="1"/>
  <c r="Q2044" i="20" s="1"/>
  <c r="O1312" i="20" a="1"/>
  <c r="O1312" i="20" s="1"/>
  <c r="P1312" i="20" s="1"/>
  <c r="T1312" i="20" s="1"/>
  <c r="Q1312" i="20" a="1"/>
  <c r="Q1312" i="20" s="1"/>
  <c r="O2300" i="20" a="1"/>
  <c r="O2300" i="20" s="1"/>
  <c r="Q2300" i="20" a="1"/>
  <c r="Q2300" i="20" s="1"/>
  <c r="O2221" i="20" a="1"/>
  <c r="O2221" i="20" s="1"/>
  <c r="P2221" i="20" s="1"/>
  <c r="T2221" i="20" s="1"/>
  <c r="O2126" i="20" a="1"/>
  <c r="O2126" i="20" s="1"/>
  <c r="Q2043" i="20" a="1"/>
  <c r="Q2043" i="20" s="1"/>
  <c r="O2043" i="20" a="1"/>
  <c r="O2043" i="20" s="1"/>
  <c r="O2032" i="20" a="1"/>
  <c r="O2032" i="20" s="1"/>
  <c r="P2032" i="20" s="1"/>
  <c r="T2032" i="20" s="1"/>
  <c r="Q2032" i="20" a="1"/>
  <c r="Q2032" i="20" s="1"/>
  <c r="O1353" i="20" a="1"/>
  <c r="O1353" i="20" s="1"/>
  <c r="O1324" i="20" a="1"/>
  <c r="O1324" i="20" s="1"/>
  <c r="P1324" i="20" s="1"/>
  <c r="T1324" i="20" s="1"/>
  <c r="Q1324" i="20" a="1"/>
  <c r="Q1324" i="20" s="1"/>
  <c r="O2298" i="20" a="1"/>
  <c r="O2298" i="20" s="1"/>
  <c r="P2298" i="20" s="1"/>
  <c r="T2298" i="20" s="1"/>
  <c r="Q2298" i="20" a="1"/>
  <c r="Q2298" i="20" s="1"/>
  <c r="O2220" i="20" a="1"/>
  <c r="O2220" i="20" s="1"/>
  <c r="P2220" i="20" s="1"/>
  <c r="T2220" i="20" s="1"/>
  <c r="Q2220" i="20" a="1"/>
  <c r="Q2220" i="20" s="1"/>
  <c r="O1955" i="20" a="1"/>
  <c r="O1955" i="20" s="1"/>
  <c r="S1955" i="20" s="1"/>
  <c r="Q1955" i="20" a="1"/>
  <c r="Q1955" i="20" s="1"/>
  <c r="O395" i="20" a="1"/>
  <c r="O395" i="20" s="1"/>
  <c r="Q395" i="20" a="1"/>
  <c r="Q395" i="20" s="1"/>
  <c r="U395" i="20" s="1"/>
  <c r="Q1338" i="20" a="1"/>
  <c r="Q1338" i="20" s="1"/>
  <c r="Q1946" i="20" a="1"/>
  <c r="Q1946" i="20" s="1"/>
  <c r="O2159" i="20" a="1"/>
  <c r="O2159" i="20" s="1"/>
  <c r="P2159" i="20" s="1"/>
  <c r="T2159" i="20" s="1"/>
  <c r="Q2159" i="20" a="1"/>
  <c r="Q2159" i="20" s="1"/>
  <c r="O2076" i="20" a="1"/>
  <c r="O2076" i="20" s="1"/>
  <c r="Q2076" i="20" a="1"/>
  <c r="Q2076" i="20" s="1"/>
  <c r="O735" i="20" a="1"/>
  <c r="O735" i="20" s="1"/>
  <c r="Q735" i="20" a="1"/>
  <c r="Q735" i="20" s="1"/>
  <c r="Q1339" i="20" a="1"/>
  <c r="Q1339" i="20" s="1"/>
  <c r="O2334" i="20" a="1"/>
  <c r="O2334" i="20" s="1"/>
  <c r="Q2334" i="20" a="1"/>
  <c r="Q2334" i="20" s="1"/>
  <c r="O2243" i="20" a="1"/>
  <c r="O2243" i="20" s="1"/>
  <c r="Q2243" i="20" a="1"/>
  <c r="Q2243" i="20" s="1"/>
  <c r="O1979" i="20" a="1"/>
  <c r="O1979" i="20" s="1"/>
  <c r="P1979" i="20" s="1"/>
  <c r="T1979" i="20" s="1"/>
  <c r="Q1979" i="20" a="1"/>
  <c r="Q1979" i="20" s="1"/>
  <c r="O1395" i="20" a="1"/>
  <c r="O1395" i="20" s="1"/>
  <c r="P1395" i="20" s="1"/>
  <c r="T1395" i="20" s="1"/>
  <c r="Q1395" i="20" a="1"/>
  <c r="Q1395" i="20" s="1"/>
  <c r="O746" i="20" a="1"/>
  <c r="O746" i="20" s="1"/>
  <c r="P746" i="20" s="1"/>
  <c r="T746" i="20" s="1"/>
  <c r="Q746" i="20" a="1"/>
  <c r="Q746" i="20" s="1"/>
  <c r="U746" i="20" s="1"/>
  <c r="O591" i="20" a="1"/>
  <c r="O591" i="20" s="1"/>
  <c r="Q591" i="20" a="1"/>
  <c r="Q591" i="20" s="1"/>
  <c r="O579" i="20" a="1"/>
  <c r="O579" i="20" s="1"/>
  <c r="Q579" i="20" a="1"/>
  <c r="Q579" i="20" s="1"/>
  <c r="Q2115" i="20" a="1"/>
  <c r="Q2115" i="20" s="1"/>
  <c r="Q1765" i="20" a="1"/>
  <c r="Q1765" i="20" s="1"/>
  <c r="Q1820" i="20" a="1"/>
  <c r="Q1820" i="20" s="1"/>
  <c r="O2074" i="20" a="1"/>
  <c r="O2074" i="20" s="1"/>
  <c r="P2074" i="20" s="1"/>
  <c r="T2074" i="20" s="1"/>
  <c r="Q2074" i="20" a="1"/>
  <c r="Q2074" i="20" s="1"/>
  <c r="O1966" i="20" a="1"/>
  <c r="O1966" i="20" s="1"/>
  <c r="P1966" i="20" s="1"/>
  <c r="T1966" i="20" s="1"/>
  <c r="Q1966" i="20" a="1"/>
  <c r="Q1966" i="20" s="1"/>
  <c r="O601" i="20" a="1"/>
  <c r="O601" i="20" s="1"/>
  <c r="P601" i="20" s="1"/>
  <c r="T601" i="20" s="1"/>
  <c r="Q601" i="20" a="1"/>
  <c r="Q601" i="20" s="1"/>
  <c r="N2044" i="20" a="1"/>
  <c r="N2044" i="20" s="1"/>
  <c r="Q1921" i="20" a="1"/>
  <c r="Q1921" i="20" s="1"/>
  <c r="Q1068" i="20" a="1"/>
  <c r="Q1068" i="20" s="1"/>
  <c r="U1068" i="20" s="1"/>
  <c r="Q1792" i="20" a="1"/>
  <c r="Q1792" i="20" s="1"/>
  <c r="U1792" i="20" s="1"/>
  <c r="Q2301" i="20" a="1"/>
  <c r="Q2301" i="20" s="1"/>
  <c r="O2086" i="20" a="1"/>
  <c r="O2086" i="20" s="1"/>
  <c r="P2086" i="20" s="1"/>
  <c r="T2086" i="20" s="1"/>
  <c r="Q2086" i="20" a="1"/>
  <c r="Q2086" i="20" s="1"/>
  <c r="O2073" i="20" a="1"/>
  <c r="O2073" i="20" s="1"/>
  <c r="Q2073" i="20" a="1"/>
  <c r="Q2073" i="20" s="1"/>
  <c r="Q2004" i="20" a="1"/>
  <c r="Q2004" i="20" s="1"/>
  <c r="U2004" i="20" s="1"/>
  <c r="O2004" i="20" a="1"/>
  <c r="O2004" i="20" s="1"/>
  <c r="O1630" i="20" a="1"/>
  <c r="O1630" i="20" s="1"/>
  <c r="Q1630" i="20" a="1"/>
  <c r="Q1630" i="20" s="1"/>
  <c r="O745" i="20" a="1"/>
  <c r="O745" i="20" s="1"/>
  <c r="P745" i="20" s="1"/>
  <c r="T745" i="20" s="1"/>
  <c r="Q745" i="20" a="1"/>
  <c r="Q745" i="20" s="1"/>
  <c r="Q2150" i="20" a="1"/>
  <c r="Q2150" i="20" s="1"/>
  <c r="Q2333" i="20" a="1"/>
  <c r="Q2333" i="20" s="1"/>
  <c r="U2333" i="20" s="1"/>
  <c r="O2252" i="20" a="1"/>
  <c r="O2252" i="20" s="1"/>
  <c r="Q2252" i="20" a="1"/>
  <c r="Q2252" i="20" s="1"/>
  <c r="Q2003" i="20" a="1"/>
  <c r="Q2003" i="20" s="1"/>
  <c r="O2003" i="20" a="1"/>
  <c r="O2003" i="20" s="1"/>
  <c r="O1991" i="20" a="1"/>
  <c r="O1991" i="20" s="1"/>
  <c r="P1991" i="20" s="1"/>
  <c r="T1991" i="20" s="1"/>
  <c r="Q1991" i="20" a="1"/>
  <c r="Q1991" i="20" s="1"/>
  <c r="O1629" i="20" a="1"/>
  <c r="O1629" i="20" s="1"/>
  <c r="Q1629" i="20" a="1"/>
  <c r="Q1629" i="20" s="1"/>
  <c r="O1616" i="20" a="1"/>
  <c r="O1616" i="20" s="1"/>
  <c r="P1616" i="20" s="1"/>
  <c r="T1616" i="20" s="1"/>
  <c r="Q1616" i="20" a="1"/>
  <c r="Q1616" i="20" s="1"/>
  <c r="Q1041" i="20" a="1"/>
  <c r="Q1041" i="20" s="1"/>
  <c r="U1041" i="20" s="1"/>
  <c r="Q1865" i="20" a="1"/>
  <c r="Q1865" i="20" s="1"/>
  <c r="O1865" i="20" a="1"/>
  <c r="O1865" i="20" s="1"/>
  <c r="O1709" i="20" a="1"/>
  <c r="O1709" i="20" s="1"/>
  <c r="P1709" i="20" s="1"/>
  <c r="T1709" i="20" s="1"/>
  <c r="O1640" i="20" a="1"/>
  <c r="O1640" i="20" s="1"/>
  <c r="Q1640" i="20" a="1"/>
  <c r="Q1640" i="20" s="1"/>
  <c r="Q1876" i="20" a="1"/>
  <c r="Q1876" i="20" s="1"/>
  <c r="O1876" i="20" a="1"/>
  <c r="O1876" i="20" s="1"/>
  <c r="Q1864" i="20" a="1"/>
  <c r="Q1864" i="20" s="1"/>
  <c r="O1864" i="20" a="1"/>
  <c r="O1864" i="20" s="1"/>
  <c r="O1662" i="20" a="1"/>
  <c r="O1662" i="20" s="1"/>
  <c r="P1662" i="20" s="1"/>
  <c r="T1662" i="20" s="1"/>
  <c r="Q1662" i="20" a="1"/>
  <c r="Q1662" i="20" s="1"/>
  <c r="O1453" i="20" a="1"/>
  <c r="O1453" i="20" s="1"/>
  <c r="P1453" i="20" s="1"/>
  <c r="T1453" i="20" s="1"/>
  <c r="Q1453" i="20" a="1"/>
  <c r="Q1453" i="20" s="1"/>
  <c r="Q1945" i="20" a="1"/>
  <c r="Q1945" i="20" s="1"/>
  <c r="O2322" i="20" a="1"/>
  <c r="O2322" i="20" s="1"/>
  <c r="O2211" i="20" a="1"/>
  <c r="O2211" i="20" s="1"/>
  <c r="Q2211" i="20" a="1"/>
  <c r="Q2211" i="20" s="1"/>
  <c r="O1706" i="20" a="1"/>
  <c r="O1706" i="20" s="1"/>
  <c r="N1706" i="20" a="1"/>
  <c r="N1706" i="20" s="1"/>
  <c r="N1765" i="20" a="1"/>
  <c r="N1765" i="20" s="1"/>
  <c r="N2043" i="20" a="1"/>
  <c r="N2043" i="20" s="1"/>
  <c r="Q164" i="20" a="1"/>
  <c r="Q164" i="20" s="1"/>
  <c r="O2279" i="20" a="1"/>
  <c r="O2279" i="20" s="1"/>
  <c r="Q2279" i="20" a="1"/>
  <c r="Q2279" i="20" s="1"/>
  <c r="O2105" i="20" a="1"/>
  <c r="O2105" i="20" s="1"/>
  <c r="P2105" i="20" s="1"/>
  <c r="T2105" i="20" s="1"/>
  <c r="Q2105" i="20" a="1"/>
  <c r="Q2105" i="20" s="1"/>
  <c r="Q1767" i="20" a="1"/>
  <c r="Q1767" i="20" s="1"/>
  <c r="U1767" i="20" s="1"/>
  <c r="O1767" i="20" a="1"/>
  <c r="O1767" i="20" s="1"/>
  <c r="P1767" i="20" s="1"/>
  <c r="T1767" i="20" s="1"/>
  <c r="Q1754" i="20" a="1"/>
  <c r="Q1754" i="20" s="1"/>
  <c r="U1754" i="20" s="1"/>
  <c r="O1754" i="20" a="1"/>
  <c r="O1754" i="20" s="1"/>
  <c r="O1018" i="20" a="1"/>
  <c r="O1018" i="20" s="1"/>
  <c r="P1018" i="20" s="1"/>
  <c r="T1018" i="20" s="1"/>
  <c r="Q1018" i="20" a="1"/>
  <c r="Q1018" i="20" s="1"/>
  <c r="Q755" i="20" a="1"/>
  <c r="Q755" i="20" s="1"/>
  <c r="U755" i="20" s="1"/>
  <c r="O755" i="20" a="1"/>
  <c r="O755" i="20" s="1"/>
  <c r="S755" i="20" s="1"/>
  <c r="Q1054" i="20" a="1"/>
  <c r="Q1054" i="20" s="1"/>
  <c r="Q2271" i="20" a="1"/>
  <c r="Q2271" i="20" s="1"/>
  <c r="Q2274" i="20" a="1"/>
  <c r="Q2274" i="20" s="1"/>
  <c r="O2177" i="20" a="1"/>
  <c r="O2177" i="20" s="1"/>
  <c r="Q1067" i="20" a="1"/>
  <c r="Q1067" i="20" s="1"/>
  <c r="O1705" i="20" a="1"/>
  <c r="O1705" i="20" s="1"/>
  <c r="O2275" i="20" a="1"/>
  <c r="O2275" i="20" s="1"/>
  <c r="O1028" i="20" a="1"/>
  <c r="O1028" i="20" s="1"/>
  <c r="Q2239" i="20" a="1"/>
  <c r="Q2239" i="20" s="1"/>
  <c r="Q1581" i="20" a="1"/>
  <c r="Q1581" i="20" s="1"/>
  <c r="Q2219" i="20" a="1"/>
  <c r="Q2219" i="20" s="1"/>
  <c r="Q1886" i="20" a="1"/>
  <c r="Q1886" i="20" s="1"/>
  <c r="Q1897" i="20" a="1"/>
  <c r="Q1897" i="20" s="1"/>
  <c r="Q1603" i="20" a="1"/>
  <c r="Q1603" i="20" s="1"/>
  <c r="O2218" i="20" a="1"/>
  <c r="O2218" i="20" s="1"/>
  <c r="P2218" i="20" s="1"/>
  <c r="T2218" i="20" s="1"/>
  <c r="R817" i="20"/>
  <c r="V817" i="20" s="1"/>
  <c r="U817" i="20"/>
  <c r="R1923" i="20"/>
  <c r="V1923" i="20" s="1"/>
  <c r="U1923" i="20"/>
  <c r="U867" i="20"/>
  <c r="R867" i="20"/>
  <c r="V867" i="20" s="1"/>
  <c r="R529" i="20"/>
  <c r="V529" i="20" s="1"/>
  <c r="U529" i="20"/>
  <c r="R1089" i="20"/>
  <c r="V1089" i="20" s="1"/>
  <c r="U1089" i="20"/>
  <c r="R1173" i="20"/>
  <c r="V1173" i="20" s="1"/>
  <c r="U1173" i="20"/>
  <c r="R1313" i="20"/>
  <c r="V1313" i="20" s="1"/>
  <c r="U1313" i="20"/>
  <c r="U1698" i="20"/>
  <c r="R1698" i="20"/>
  <c r="V1698" i="20" s="1"/>
  <c r="U326" i="20"/>
  <c r="R326" i="20"/>
  <c r="V326" i="20" s="1"/>
  <c r="R215" i="20"/>
  <c r="V215" i="20" s="1"/>
  <c r="U215" i="20"/>
  <c r="U722" i="20"/>
  <c r="R722" i="20"/>
  <c r="V722" i="20" s="1"/>
  <c r="U385" i="20"/>
  <c r="R385" i="20"/>
  <c r="V385" i="20" s="1"/>
  <c r="U130" i="20"/>
  <c r="R130" i="20"/>
  <c r="V130" i="20" s="1"/>
  <c r="U595" i="20"/>
  <c r="R595" i="20"/>
  <c r="V595" i="20" s="1"/>
  <c r="U898" i="20"/>
  <c r="R898" i="20"/>
  <c r="V898" i="20" s="1"/>
  <c r="U27" i="20"/>
  <c r="R27" i="20"/>
  <c r="V27" i="20" s="1"/>
  <c r="R741" i="20"/>
  <c r="V741" i="20" s="1"/>
  <c r="U741" i="20"/>
  <c r="U71" i="20"/>
  <c r="R71" i="20"/>
  <c r="V71" i="20" s="1"/>
  <c r="R234" i="20"/>
  <c r="V234" i="20" s="1"/>
  <c r="U234" i="20"/>
  <c r="U677" i="20"/>
  <c r="R677" i="20"/>
  <c r="V677" i="20" s="1"/>
  <c r="R82" i="20"/>
  <c r="V82" i="20" s="1"/>
  <c r="U82" i="20"/>
  <c r="R1010" i="20"/>
  <c r="V1010" i="20" s="1"/>
  <c r="U1010" i="20"/>
  <c r="U1457" i="20"/>
  <c r="R1457" i="20"/>
  <c r="V1457" i="20" s="1"/>
  <c r="U1506" i="20"/>
  <c r="R1506" i="20"/>
  <c r="V1506" i="20" s="1"/>
  <c r="S56" i="20"/>
  <c r="P56" i="20"/>
  <c r="T56" i="20" s="1"/>
  <c r="U850" i="20"/>
  <c r="R850" i="20"/>
  <c r="V850" i="20" s="1"/>
  <c r="R499" i="20"/>
  <c r="V499" i="20" s="1"/>
  <c r="U1381" i="20"/>
  <c r="R1381" i="20"/>
  <c r="V1381" i="20" s="1"/>
  <c r="U311" i="20"/>
  <c r="U154" i="20"/>
  <c r="O1663" i="20" a="1"/>
  <c r="O1663" i="20" s="1"/>
  <c r="Q1663" i="20" a="1"/>
  <c r="Q1663" i="20" s="1"/>
  <c r="O2325" i="20" a="1"/>
  <c r="O2325" i="20" s="1"/>
  <c r="Q2325" i="20" a="1"/>
  <c r="Q2325" i="20" s="1"/>
  <c r="S2324" i="20"/>
  <c r="O1788" i="20" a="1"/>
  <c r="O1788" i="20" s="1"/>
  <c r="Q1788" i="20" a="1"/>
  <c r="Q1788" i="20" s="1"/>
  <c r="O2180" i="20" a="1"/>
  <c r="O2180" i="20" s="1"/>
  <c r="Q2180" i="20" a="1"/>
  <c r="Q2180" i="20" s="1"/>
  <c r="O2189" i="20" a="1"/>
  <c r="O2189" i="20" s="1"/>
  <c r="O2144" i="20" a="1"/>
  <c r="O2144" i="20" s="1"/>
  <c r="O1804" i="20" a="1"/>
  <c r="O1804" i="20" s="1"/>
  <c r="Q1804" i="20" a="1"/>
  <c r="Q1804" i="20" s="1"/>
  <c r="Q1583" i="20" a="1"/>
  <c r="Q1583" i="20" s="1"/>
  <c r="O2283" i="20" a="1"/>
  <c r="O2283" i="20" s="1"/>
  <c r="Q2283" i="20" a="1"/>
  <c r="Q2283" i="20" s="1"/>
  <c r="O2031" i="20" a="1"/>
  <c r="O2031" i="20" s="1"/>
  <c r="Q2031" i="20" a="1"/>
  <c r="Q2031" i="20" s="1"/>
  <c r="Q1889" i="20" a="1"/>
  <c r="Q1889" i="20" s="1"/>
  <c r="O1889" i="20" a="1"/>
  <c r="O1889" i="20" s="1"/>
  <c r="Q1898" i="20" a="1"/>
  <c r="Q1898" i="20" s="1"/>
  <c r="O1898" i="20" a="1"/>
  <c r="O1898" i="20" s="1"/>
  <c r="Q2289" i="20" a="1"/>
  <c r="Q2289" i="20" s="1"/>
  <c r="U2289" i="20" s="1"/>
  <c r="O2289" i="20" a="1"/>
  <c r="O2289" i="20" s="1"/>
  <c r="O2262" i="20" a="1"/>
  <c r="O2262" i="20" s="1"/>
  <c r="Q2262" i="20" a="1"/>
  <c r="Q2262" i="20" s="1"/>
  <c r="O2326" i="20" a="1"/>
  <c r="O2326" i="20" s="1"/>
  <c r="Q2326" i="20" a="1"/>
  <c r="Q2326" i="20" s="1"/>
  <c r="O2296" i="20" a="1"/>
  <c r="O2296" i="20" s="1"/>
  <c r="Q2296" i="20" a="1"/>
  <c r="Q2296" i="20" s="1"/>
  <c r="Q2345" i="20" a="1"/>
  <c r="Q2345" i="20" s="1"/>
  <c r="Q1913" i="20" a="1"/>
  <c r="Q1913" i="20" s="1"/>
  <c r="O1913" i="20" a="1"/>
  <c r="O1913" i="20" s="1"/>
  <c r="Q2077" i="20" a="1"/>
  <c r="Q2077" i="20" s="1"/>
  <c r="Q1929" i="20" a="1"/>
  <c r="Q1929" i="20" s="1"/>
  <c r="U1929" i="20" s="1"/>
  <c r="O1929" i="20" a="1"/>
  <c r="O1929" i="20" s="1"/>
  <c r="Q2122" i="20" a="1"/>
  <c r="Q2122" i="20" s="1"/>
  <c r="O2122" i="20" a="1"/>
  <c r="O2122" i="20" s="1"/>
  <c r="Q1911" i="20" a="1"/>
  <c r="Q1911" i="20" s="1"/>
  <c r="O2308" i="20" a="1"/>
  <c r="O2308" i="20" s="1"/>
  <c r="Q2306" i="20" a="1"/>
  <c r="Q2306" i="20" s="1"/>
  <c r="P851" i="20" l="1"/>
  <c r="T851" i="20" s="1"/>
  <c r="R226" i="20"/>
  <c r="V226" i="20" s="1"/>
  <c r="S1909" i="20"/>
  <c r="P1443" i="20"/>
  <c r="T1443" i="20" s="1"/>
  <c r="R25" i="20"/>
  <c r="V25" i="20" s="1"/>
  <c r="P2274" i="20"/>
  <c r="T2274" i="20" s="1"/>
  <c r="R193" i="20"/>
  <c r="V193" i="20" s="1"/>
  <c r="S548" i="20"/>
  <c r="S104" i="20"/>
  <c r="S1687" i="20"/>
  <c r="S1542" i="20"/>
  <c r="R548" i="20"/>
  <c r="V548" i="20" s="1"/>
  <c r="U801" i="20"/>
  <c r="R260" i="20"/>
  <c r="V260" i="20" s="1"/>
  <c r="S188" i="20"/>
  <c r="U2002" i="20"/>
  <c r="U2154" i="20"/>
  <c r="S105" i="20"/>
  <c r="P320" i="20"/>
  <c r="T320" i="20" s="1"/>
  <c r="U1780" i="20"/>
  <c r="U1485" i="20"/>
  <c r="R2176" i="20"/>
  <c r="V2176" i="20" s="1"/>
  <c r="R1367" i="20"/>
  <c r="V1367" i="20" s="1"/>
  <c r="R1371" i="20"/>
  <c r="V1371" i="20" s="1"/>
  <c r="R1199" i="20"/>
  <c r="V1199" i="20" s="1"/>
  <c r="U979" i="20"/>
  <c r="S46" i="20"/>
  <c r="P1364" i="20"/>
  <c r="T1364" i="20" s="1"/>
  <c r="P1610" i="20"/>
  <c r="T1610" i="20" s="1"/>
  <c r="U1272" i="20"/>
  <c r="P258" i="20"/>
  <c r="T258" i="20" s="1"/>
  <c r="P308" i="20"/>
  <c r="T308" i="20" s="1"/>
  <c r="U563" i="20"/>
  <c r="P737" i="20"/>
  <c r="T737" i="20" s="1"/>
  <c r="P197" i="20"/>
  <c r="T197" i="20" s="1"/>
  <c r="S1199" i="20"/>
  <c r="P353" i="20"/>
  <c r="T353" i="20" s="1"/>
  <c r="S1543" i="20"/>
  <c r="P323" i="20"/>
  <c r="T323" i="20" s="1"/>
  <c r="S21" i="20"/>
  <c r="P274" i="20"/>
  <c r="T274" i="20" s="1"/>
  <c r="S482" i="20"/>
  <c r="R1387" i="20"/>
  <c r="V1387" i="20" s="1"/>
  <c r="S1530" i="20"/>
  <c r="P1231" i="20"/>
  <c r="T1231" i="20" s="1"/>
  <c r="U1282" i="20"/>
  <c r="U1538" i="20"/>
  <c r="R388" i="20"/>
  <c r="V388" i="20" s="1"/>
  <c r="R613" i="20"/>
  <c r="V613" i="20" s="1"/>
  <c r="R648" i="20"/>
  <c r="V648" i="20" s="1"/>
  <c r="U695" i="20"/>
  <c r="U2026" i="20"/>
  <c r="U1995" i="20"/>
  <c r="R2010" i="20"/>
  <c r="V2010" i="20" s="1"/>
  <c r="P2324" i="20"/>
  <c r="T2324" i="20" s="1"/>
  <c r="R1056" i="20"/>
  <c r="V1056" i="20" s="1"/>
  <c r="U138" i="20"/>
  <c r="S1568" i="20"/>
  <c r="U770" i="20"/>
  <c r="P2268" i="20"/>
  <c r="T2268" i="20" s="1"/>
  <c r="R624" i="20"/>
  <c r="V624" i="20" s="1"/>
  <c r="R1769" i="20"/>
  <c r="V1769" i="20" s="1"/>
  <c r="R1677" i="20"/>
  <c r="V1677" i="20" s="1"/>
  <c r="R1232" i="20"/>
  <c r="V1232" i="20" s="1"/>
  <c r="P901" i="20"/>
  <c r="T901" i="20" s="1"/>
  <c r="U231" i="20"/>
  <c r="S1503" i="20"/>
  <c r="S1235" i="20"/>
  <c r="S1208" i="20"/>
  <c r="U37" i="20"/>
  <c r="R720" i="20"/>
  <c r="V720" i="20" s="1"/>
  <c r="P1021" i="20"/>
  <c r="T1021" i="20" s="1"/>
  <c r="R1659" i="20"/>
  <c r="V1659" i="20" s="1"/>
  <c r="S1875" i="20"/>
  <c r="U1635" i="20"/>
  <c r="R217" i="20"/>
  <c r="V217" i="20" s="1"/>
  <c r="R573" i="20"/>
  <c r="V573" i="20" s="1"/>
  <c r="R2324" i="20"/>
  <c r="V2324" i="20" s="1"/>
  <c r="U1446" i="20"/>
  <c r="S50" i="20"/>
  <c r="R837" i="20"/>
  <c r="V837" i="20" s="1"/>
  <c r="R1014" i="20"/>
  <c r="V1014" i="20" s="1"/>
  <c r="R181" i="20"/>
  <c r="V181" i="20" s="1"/>
  <c r="R1327" i="20"/>
  <c r="V1327" i="20" s="1"/>
  <c r="U291" i="20"/>
  <c r="S1108" i="20"/>
  <c r="P1261" i="20"/>
  <c r="T1261" i="20" s="1"/>
  <c r="U5" i="20"/>
  <c r="P2302" i="20"/>
  <c r="T2302" i="20" s="1"/>
  <c r="U2145" i="20"/>
  <c r="U1031" i="20"/>
  <c r="S727" i="20"/>
  <c r="R207" i="20"/>
  <c r="V207" i="20" s="1"/>
  <c r="U1709" i="20"/>
  <c r="R1700" i="20"/>
  <c r="V1700" i="20" s="1"/>
  <c r="R1207" i="20"/>
  <c r="V1207" i="20" s="1"/>
  <c r="R1673" i="20"/>
  <c r="V1673" i="20" s="1"/>
  <c r="P2339" i="20"/>
  <c r="T2339" i="20" s="1"/>
  <c r="U233" i="20"/>
  <c r="P1063" i="20"/>
  <c r="T1063" i="20" s="1"/>
  <c r="R2024" i="20"/>
  <c r="V2024" i="20" s="1"/>
  <c r="R227" i="20"/>
  <c r="V227" i="20" s="1"/>
  <c r="U1708" i="20"/>
  <c r="U22" i="20"/>
  <c r="U2331" i="20"/>
  <c r="S645" i="20"/>
  <c r="R692" i="20"/>
  <c r="V692" i="20" s="1"/>
  <c r="S1798" i="20"/>
  <c r="P704" i="20"/>
  <c r="T704" i="20" s="1"/>
  <c r="P232" i="20"/>
  <c r="T232" i="20" s="1"/>
  <c r="S1076" i="20"/>
  <c r="S2096" i="20"/>
  <c r="U1739" i="20"/>
  <c r="U402" i="20"/>
  <c r="R625" i="20"/>
  <c r="V625" i="20" s="1"/>
  <c r="S102" i="20"/>
  <c r="S53" i="20"/>
  <c r="P2248" i="20"/>
  <c r="T2248" i="20" s="1"/>
  <c r="U2227" i="20"/>
  <c r="U2138" i="20"/>
  <c r="R487" i="20"/>
  <c r="V487" i="20" s="1"/>
  <c r="P1710" i="20"/>
  <c r="T1710" i="20" s="1"/>
  <c r="R1543" i="20"/>
  <c r="V1543" i="20" s="1"/>
  <c r="U2341" i="20"/>
  <c r="P406" i="20"/>
  <c r="T406" i="20" s="1"/>
  <c r="P977" i="20"/>
  <c r="T977" i="20" s="1"/>
  <c r="U509" i="20"/>
  <c r="U645" i="20"/>
  <c r="R232" i="20"/>
  <c r="V232" i="20" s="1"/>
  <c r="S487" i="20"/>
  <c r="U1854" i="20"/>
  <c r="R1801" i="20"/>
  <c r="V1801" i="20" s="1"/>
  <c r="P104" i="20"/>
  <c r="T104" i="20" s="1"/>
  <c r="P28" i="20"/>
  <c r="T28" i="20" s="1"/>
  <c r="P772" i="20"/>
  <c r="T772" i="20" s="1"/>
  <c r="U255" i="20"/>
  <c r="R1137" i="20"/>
  <c r="V1137" i="20" s="1"/>
  <c r="P1043" i="20"/>
  <c r="T1043" i="20" s="1"/>
  <c r="R482" i="20"/>
  <c r="V482" i="20" s="1"/>
  <c r="P1660" i="20"/>
  <c r="T1660" i="20" s="1"/>
  <c r="S1526" i="20"/>
  <c r="R272" i="20"/>
  <c r="V272" i="20" s="1"/>
  <c r="R2189" i="20"/>
  <c r="V2189" i="20" s="1"/>
  <c r="S592" i="20"/>
  <c r="S98" i="20"/>
  <c r="R1180" i="20"/>
  <c r="V1180" i="20" s="1"/>
  <c r="S500" i="20"/>
  <c r="U2290" i="20"/>
  <c r="S2146" i="20"/>
  <c r="U2203" i="20"/>
  <c r="R1377" i="20"/>
  <c r="V1377" i="20" s="1"/>
  <c r="U2049" i="20"/>
  <c r="R43" i="20"/>
  <c r="V43" i="20" s="1"/>
  <c r="P1225" i="20"/>
  <c r="T1225" i="20" s="1"/>
  <c r="U1317" i="20"/>
  <c r="U573" i="20"/>
  <c r="U184" i="20"/>
  <c r="P1772" i="20"/>
  <c r="T1772" i="20" s="1"/>
  <c r="P554" i="20"/>
  <c r="T554" i="20" s="1"/>
  <c r="U2089" i="20"/>
  <c r="P604" i="20"/>
  <c r="T604" i="20" s="1"/>
  <c r="P1542" i="20"/>
  <c r="T1542" i="20" s="1"/>
  <c r="R1448" i="20"/>
  <c r="V1448" i="20" s="1"/>
  <c r="P386" i="20"/>
  <c r="T386" i="20" s="1"/>
  <c r="S677" i="20"/>
  <c r="S1396" i="20"/>
  <c r="U2291" i="20"/>
  <c r="P1333" i="20"/>
  <c r="T1333" i="20" s="1"/>
  <c r="S265" i="20"/>
  <c r="R17" i="20"/>
  <c r="V17" i="20" s="1"/>
  <c r="R5" i="20"/>
  <c r="V5" i="20" s="1"/>
  <c r="R1637" i="20"/>
  <c r="V1637" i="20" s="1"/>
  <c r="S1166" i="20"/>
  <c r="U1454" i="20"/>
  <c r="P503" i="20"/>
  <c r="T503" i="20" s="1"/>
  <c r="P330" i="20"/>
  <c r="T330" i="20" s="1"/>
  <c r="P1722" i="20"/>
  <c r="T1722" i="20" s="1"/>
  <c r="P652" i="20"/>
  <c r="T652" i="20" s="1"/>
  <c r="S1558" i="20"/>
  <c r="P1527" i="20"/>
  <c r="T1527" i="20" s="1"/>
  <c r="S2304" i="20"/>
  <c r="U2176" i="20"/>
  <c r="U1577" i="20"/>
  <c r="P1461" i="20"/>
  <c r="T1461" i="20" s="1"/>
  <c r="U1396" i="20"/>
  <c r="R1480" i="20"/>
  <c r="V1480" i="20" s="1"/>
  <c r="U1888" i="20"/>
  <c r="P722" i="20"/>
  <c r="T722" i="20" s="1"/>
  <c r="S2196" i="20"/>
  <c r="R2241" i="20"/>
  <c r="V2241" i="20" s="1"/>
  <c r="U543" i="20"/>
  <c r="P1392" i="20"/>
  <c r="T1392" i="20" s="1"/>
  <c r="P1514" i="20"/>
  <c r="T1514" i="20" s="1"/>
  <c r="S39" i="20"/>
  <c r="U1099" i="20"/>
  <c r="U343" i="20"/>
  <c r="U1483" i="20"/>
  <c r="R1785" i="20"/>
  <c r="V1785" i="20" s="1"/>
  <c r="R2188" i="20"/>
  <c r="V2188" i="20" s="1"/>
  <c r="P188" i="20"/>
  <c r="T188" i="20" s="1"/>
  <c r="P1923" i="20"/>
  <c r="T1923" i="20" s="1"/>
  <c r="P2096" i="20"/>
  <c r="T2096" i="20" s="1"/>
  <c r="U617" i="20"/>
  <c r="R156" i="20"/>
  <c r="V156" i="20" s="1"/>
  <c r="P186" i="20"/>
  <c r="T186" i="20" s="1"/>
  <c r="R2227" i="20"/>
  <c r="V2227" i="20" s="1"/>
  <c r="U227" i="20"/>
  <c r="U625" i="20"/>
  <c r="R714" i="20"/>
  <c r="V714" i="20" s="1"/>
  <c r="U1659" i="20"/>
  <c r="P293" i="20"/>
  <c r="T293" i="20" s="1"/>
  <c r="R1514" i="20"/>
  <c r="V1514" i="20" s="1"/>
  <c r="R459" i="20"/>
  <c r="V459" i="20" s="1"/>
  <c r="R291" i="20"/>
  <c r="V291" i="20" s="1"/>
  <c r="P2106" i="20"/>
  <c r="T2106" i="20" s="1"/>
  <c r="R2179" i="20"/>
  <c r="V2179" i="20" s="1"/>
  <c r="R1758" i="20"/>
  <c r="V1758" i="20" s="1"/>
  <c r="S1905" i="20"/>
  <c r="R55" i="20"/>
  <c r="V55" i="20" s="1"/>
  <c r="R163" i="20"/>
  <c r="V163" i="20" s="1"/>
  <c r="U691" i="20"/>
  <c r="R509" i="20"/>
  <c r="V509" i="20" s="1"/>
  <c r="S509" i="20"/>
  <c r="S912" i="20"/>
  <c r="P2113" i="20"/>
  <c r="T2113" i="20" s="1"/>
  <c r="S1649" i="20"/>
  <c r="U1080" i="20"/>
  <c r="R465" i="20"/>
  <c r="V465" i="20" s="1"/>
  <c r="R2026" i="20"/>
  <c r="V2026" i="20" s="1"/>
  <c r="P72" i="20"/>
  <c r="T72" i="20" s="1"/>
  <c r="R2011" i="20"/>
  <c r="V2011" i="20" s="1"/>
  <c r="P529" i="20"/>
  <c r="T529" i="20" s="1"/>
  <c r="U747" i="20"/>
  <c r="P1208" i="20"/>
  <c r="T1208" i="20" s="1"/>
  <c r="S502" i="20"/>
  <c r="U307" i="20"/>
  <c r="P1574" i="20"/>
  <c r="T1574" i="20" s="1"/>
  <c r="R993" i="20"/>
  <c r="V993" i="20" s="1"/>
  <c r="P998" i="20"/>
  <c r="T998" i="20" s="1"/>
  <c r="P570" i="20"/>
  <c r="T570" i="20" s="1"/>
  <c r="P2284" i="20"/>
  <c r="T2284" i="20" s="1"/>
  <c r="S166" i="20"/>
  <c r="R770" i="20"/>
  <c r="V770" i="20" s="1"/>
  <c r="R788" i="20"/>
  <c r="V788" i="20" s="1"/>
  <c r="S369" i="20"/>
  <c r="U557" i="20"/>
  <c r="P294" i="20"/>
  <c r="T294" i="20" s="1"/>
  <c r="U1471" i="20"/>
  <c r="U1472" i="20"/>
  <c r="U967" i="20"/>
  <c r="R687" i="20"/>
  <c r="V687" i="20" s="1"/>
  <c r="S1964" i="20"/>
  <c r="U115" i="20"/>
  <c r="S117" i="20"/>
  <c r="S856" i="20"/>
  <c r="S1441" i="20"/>
  <c r="P641" i="20"/>
  <c r="T641" i="20" s="1"/>
  <c r="R909" i="20"/>
  <c r="V909" i="20" s="1"/>
  <c r="P597" i="20"/>
  <c r="T597" i="20" s="1"/>
  <c r="S692" i="20"/>
  <c r="S185" i="20"/>
  <c r="S1431" i="20"/>
  <c r="P911" i="20"/>
  <c r="T911" i="20" s="1"/>
  <c r="U1195" i="20"/>
  <c r="U369" i="20"/>
  <c r="R294" i="20"/>
  <c r="V294" i="20" s="1"/>
  <c r="S1971" i="20"/>
  <c r="U232" i="20"/>
  <c r="P212" i="20"/>
  <c r="T212" i="20" s="1"/>
  <c r="R2154" i="20"/>
  <c r="V2154" i="20" s="1"/>
  <c r="S1021" i="20"/>
  <c r="U209" i="20"/>
  <c r="U83" i="20"/>
  <c r="S1099" i="20"/>
  <c r="R308" i="20"/>
  <c r="V308" i="20" s="1"/>
  <c r="R721" i="20"/>
  <c r="V721" i="20" s="1"/>
  <c r="P1530" i="20"/>
  <c r="T1530" i="20" s="1"/>
  <c r="P838" i="20"/>
  <c r="T838" i="20" s="1"/>
  <c r="R915" i="20"/>
  <c r="V915" i="20" s="1"/>
  <c r="R1411" i="20"/>
  <c r="V1411" i="20" s="1"/>
  <c r="R129" i="20"/>
  <c r="V129" i="20" s="1"/>
  <c r="S110" i="20"/>
  <c r="U171" i="20"/>
  <c r="P567" i="20"/>
  <c r="T567" i="20" s="1"/>
  <c r="P1540" i="20"/>
  <c r="T1540" i="20" s="1"/>
  <c r="S298" i="20"/>
  <c r="P1122" i="20"/>
  <c r="T1122" i="20" s="1"/>
  <c r="U499" i="20"/>
  <c r="P1080" i="20"/>
  <c r="T1080" i="20" s="1"/>
  <c r="U1606" i="20"/>
  <c r="U99" i="20"/>
  <c r="S324" i="20"/>
  <c r="R737" i="20"/>
  <c r="V737" i="20" s="1"/>
  <c r="S2009" i="20"/>
  <c r="U277" i="20"/>
  <c r="R1249" i="20"/>
  <c r="V1249" i="20" s="1"/>
  <c r="U567" i="20"/>
  <c r="S1811" i="20"/>
  <c r="R660" i="20"/>
  <c r="V660" i="20" s="1"/>
  <c r="R2228" i="20"/>
  <c r="V2228" i="20" s="1"/>
  <c r="S2117" i="20"/>
  <c r="U757" i="20"/>
  <c r="U527" i="20"/>
  <c r="U851" i="20"/>
  <c r="S23" i="20"/>
  <c r="S148" i="20"/>
  <c r="U2311" i="20"/>
  <c r="U547" i="20"/>
  <c r="R40" i="20"/>
  <c r="V40" i="20" s="1"/>
  <c r="S353" i="20"/>
  <c r="U323" i="20"/>
  <c r="S274" i="20"/>
  <c r="U324" i="20"/>
  <c r="U723" i="20"/>
  <c r="P1107" i="20"/>
  <c r="T1107" i="20" s="1"/>
  <c r="S628" i="20"/>
  <c r="U158" i="20"/>
  <c r="P1249" i="20"/>
  <c r="T1249" i="20" s="1"/>
  <c r="U2194" i="20"/>
  <c r="P1116" i="20"/>
  <c r="T1116" i="20" s="1"/>
  <c r="P198" i="20"/>
  <c r="T198" i="20" s="1"/>
  <c r="U863" i="20"/>
  <c r="U986" i="20"/>
  <c r="R710" i="20"/>
  <c r="V710" i="20" s="1"/>
  <c r="R153" i="20"/>
  <c r="V153" i="20" s="1"/>
  <c r="S851" i="20"/>
  <c r="S982" i="20"/>
  <c r="R194" i="20"/>
  <c r="V194" i="20" s="1"/>
  <c r="R1489" i="20"/>
  <c r="V1489" i="20" s="1"/>
  <c r="P2051" i="20"/>
  <c r="T2051" i="20" s="1"/>
  <c r="R531" i="20"/>
  <c r="V531" i="20" s="1"/>
  <c r="R575" i="20"/>
  <c r="V575" i="20" s="1"/>
  <c r="R8" i="20"/>
  <c r="V8" i="20" s="1"/>
  <c r="P547" i="20"/>
  <c r="T547" i="20" s="1"/>
  <c r="P50" i="20"/>
  <c r="T50" i="20" s="1"/>
  <c r="S323" i="20"/>
  <c r="S52" i="20"/>
  <c r="S484" i="20"/>
  <c r="U769" i="20"/>
  <c r="S1231" i="20"/>
  <c r="S141" i="20"/>
  <c r="S853" i="20"/>
  <c r="U1107" i="20"/>
  <c r="U1939" i="20"/>
  <c r="R1027" i="20"/>
  <c r="V1027" i="20" s="1"/>
  <c r="U1556" i="20"/>
  <c r="S1495" i="20"/>
  <c r="S1027" i="20"/>
  <c r="R989" i="20"/>
  <c r="V989" i="20" s="1"/>
  <c r="P1509" i="20"/>
  <c r="T1509" i="20" s="1"/>
  <c r="P941" i="20"/>
  <c r="T941" i="20" s="1"/>
  <c r="U216" i="20"/>
  <c r="U542" i="20"/>
  <c r="U1364" i="20"/>
  <c r="U1428" i="20"/>
  <c r="P780" i="20"/>
  <c r="T780" i="20" s="1"/>
  <c r="P1480" i="20"/>
  <c r="T1480" i="20" s="1"/>
  <c r="R2106" i="20"/>
  <c r="V2106" i="20" s="1"/>
  <c r="R402" i="20"/>
  <c r="V402" i="20" s="1"/>
  <c r="R765" i="20"/>
  <c r="V765" i="20" s="1"/>
  <c r="P243" i="20"/>
  <c r="T243" i="20" s="1"/>
  <c r="S2330" i="20"/>
  <c r="P471" i="20"/>
  <c r="T471" i="20" s="1"/>
  <c r="R564" i="20"/>
  <c r="V564" i="20" s="1"/>
  <c r="U922" i="20"/>
  <c r="P729" i="20"/>
  <c r="T729" i="20" s="1"/>
  <c r="U556" i="20"/>
  <c r="R1830" i="20"/>
  <c r="V1830" i="20" s="1"/>
  <c r="U12" i="20"/>
  <c r="R273" i="20"/>
  <c r="V273" i="20" s="1"/>
  <c r="S858" i="20"/>
  <c r="U874" i="20"/>
  <c r="U2226" i="20"/>
  <c r="S1591" i="20"/>
  <c r="S1607" i="20"/>
  <c r="R1135" i="20"/>
  <c r="V1135" i="20" s="1"/>
  <c r="U1259" i="20"/>
  <c r="S1603" i="20"/>
  <c r="S533" i="20"/>
  <c r="S8" i="20"/>
  <c r="S1428" i="20"/>
  <c r="P1428" i="20"/>
  <c r="T1428" i="20" s="1"/>
  <c r="S838" i="20"/>
  <c r="U1514" i="20"/>
  <c r="R410" i="20"/>
  <c r="V410" i="20" s="1"/>
  <c r="R1454" i="20"/>
  <c r="V1454" i="20" s="1"/>
  <c r="R918" i="20"/>
  <c r="V918" i="20" s="1"/>
  <c r="U900" i="20"/>
  <c r="S744" i="20"/>
  <c r="S1139" i="20"/>
  <c r="P568" i="20"/>
  <c r="T568" i="20" s="1"/>
  <c r="P1905" i="20"/>
  <c r="T1905" i="20" s="1"/>
  <c r="U1511" i="20"/>
  <c r="R656" i="20"/>
  <c r="V656" i="20" s="1"/>
  <c r="U1088" i="20"/>
  <c r="R1709" i="20"/>
  <c r="V1709" i="20" s="1"/>
  <c r="S1470" i="20"/>
  <c r="P1470" i="20"/>
  <c r="T1470" i="20" s="1"/>
  <c r="S1904" i="20"/>
  <c r="P1904" i="20"/>
  <c r="T1904" i="20" s="1"/>
  <c r="R439" i="20"/>
  <c r="V439" i="20" s="1"/>
  <c r="S2301" i="20"/>
  <c r="P2301" i="20"/>
  <c r="T2301" i="20" s="1"/>
  <c r="U1570" i="20"/>
  <c r="S1160" i="20"/>
  <c r="P1160" i="20"/>
  <c r="T1160" i="20" s="1"/>
  <c r="U1086" i="20"/>
  <c r="P854" i="20"/>
  <c r="T854" i="20" s="1"/>
  <c r="P1791" i="20"/>
  <c r="T1791" i="20" s="1"/>
  <c r="R93" i="20"/>
  <c r="V93" i="20" s="1"/>
  <c r="U433" i="20"/>
  <c r="P1141" i="20"/>
  <c r="T1141" i="20" s="1"/>
  <c r="S1624" i="20"/>
  <c r="P1624" i="20"/>
  <c r="T1624" i="20" s="1"/>
  <c r="P1128" i="20"/>
  <c r="T1128" i="20" s="1"/>
  <c r="S1424" i="20"/>
  <c r="P1424" i="20"/>
  <c r="T1424" i="20" s="1"/>
  <c r="P1993" i="20"/>
  <c r="T1993" i="20" s="1"/>
  <c r="P2194" i="20"/>
  <c r="T2194" i="20" s="1"/>
  <c r="S1249" i="20"/>
  <c r="U273" i="20"/>
  <c r="S1106" i="20"/>
  <c r="U1964" i="20"/>
  <c r="R1393" i="20"/>
  <c r="V1393" i="20" s="1"/>
  <c r="P1406" i="20"/>
  <c r="T1406" i="20" s="1"/>
  <c r="S1787" i="20"/>
  <c r="P1775" i="20"/>
  <c r="T1775" i="20" s="1"/>
  <c r="U993" i="20"/>
  <c r="U170" i="20"/>
  <c r="R266" i="20"/>
  <c r="V266" i="20" s="1"/>
  <c r="U1448" i="20"/>
  <c r="P256" i="20"/>
  <c r="T256" i="20" s="1"/>
  <c r="P1087" i="20"/>
  <c r="T1087" i="20" s="1"/>
  <c r="P2119" i="20"/>
  <c r="T2119" i="20" s="1"/>
  <c r="R1631" i="20"/>
  <c r="V1631" i="20" s="1"/>
  <c r="S2339" i="20"/>
  <c r="R511" i="20"/>
  <c r="V511" i="20" s="1"/>
  <c r="U1333" i="20"/>
  <c r="U1521" i="20"/>
  <c r="P1747" i="20"/>
  <c r="T1747" i="20" s="1"/>
  <c r="U1918" i="20"/>
  <c r="P1245" i="20"/>
  <c r="T1245" i="20" s="1"/>
  <c r="R547" i="20"/>
  <c r="V547" i="20" s="1"/>
  <c r="S521" i="20"/>
  <c r="R1763" i="20"/>
  <c r="V1763" i="20" s="1"/>
  <c r="R361" i="20"/>
  <c r="V361" i="20" s="1"/>
  <c r="R2049" i="20"/>
  <c r="V2049" i="20" s="1"/>
  <c r="R22" i="20"/>
  <c r="V22" i="20" s="1"/>
  <c r="R1051" i="20"/>
  <c r="V1051" i="20" s="1"/>
  <c r="P1592" i="20"/>
  <c r="T1592" i="20" s="1"/>
  <c r="S1794" i="20"/>
  <c r="S433" i="20"/>
  <c r="P1495" i="20"/>
  <c r="T1495" i="20" s="1"/>
  <c r="S2311" i="20"/>
  <c r="U614" i="20"/>
  <c r="U21" i="20"/>
  <c r="R182" i="20"/>
  <c r="V182" i="20" s="1"/>
  <c r="P12" i="20"/>
  <c r="T12" i="20" s="1"/>
  <c r="U1371" i="20"/>
  <c r="R1191" i="20"/>
  <c r="V1191" i="20" s="1"/>
  <c r="P1939" i="20"/>
  <c r="T1939" i="20" s="1"/>
  <c r="S597" i="20"/>
  <c r="U1819" i="20"/>
  <c r="U654" i="20"/>
  <c r="P484" i="20"/>
  <c r="T484" i="20" s="1"/>
  <c r="P1516" i="20"/>
  <c r="T1516" i="20" s="1"/>
  <c r="P1011" i="20"/>
  <c r="T1011" i="20" s="1"/>
  <c r="R858" i="20"/>
  <c r="V858" i="20" s="1"/>
  <c r="R645" i="20"/>
  <c r="V645" i="20" s="1"/>
  <c r="P816" i="20"/>
  <c r="T816" i="20" s="1"/>
  <c r="U161" i="20"/>
  <c r="R128" i="20"/>
  <c r="V128" i="20" s="1"/>
  <c r="U128" i="20"/>
  <c r="S314" i="20"/>
  <c r="S517" i="20"/>
  <c r="P1642" i="20"/>
  <c r="T1642" i="20" s="1"/>
  <c r="R1723" i="20"/>
  <c r="V1723" i="20" s="1"/>
  <c r="R2145" i="20"/>
  <c r="V2145" i="20" s="1"/>
  <c r="S604" i="20"/>
  <c r="S1152" i="20"/>
  <c r="U1030" i="20"/>
  <c r="U1860" i="20"/>
  <c r="R1606" i="20"/>
  <c r="V1606" i="20" s="1"/>
  <c r="P1430" i="20"/>
  <c r="T1430" i="20" s="1"/>
  <c r="U660" i="20"/>
  <c r="S2337" i="20"/>
  <c r="P149" i="20"/>
  <c r="T149" i="20" s="1"/>
  <c r="P625" i="20"/>
  <c r="T625" i="20" s="1"/>
  <c r="P2270" i="20"/>
  <c r="T2270" i="20" s="1"/>
  <c r="P370" i="20"/>
  <c r="T370" i="20" s="1"/>
  <c r="P1189" i="20"/>
  <c r="T1189" i="20" s="1"/>
  <c r="U356" i="20"/>
  <c r="P2281" i="20"/>
  <c r="T2281" i="20" s="1"/>
  <c r="R1531" i="20"/>
  <c r="V1531" i="20" s="1"/>
  <c r="R1668" i="20"/>
  <c r="V1668" i="20" s="1"/>
  <c r="R1060" i="20"/>
  <c r="V1060" i="20" s="1"/>
  <c r="P1643" i="20"/>
  <c r="T1643" i="20" s="1"/>
  <c r="P1763" i="20"/>
  <c r="T1763" i="20" s="1"/>
  <c r="U952" i="20"/>
  <c r="P1199" i="20"/>
  <c r="T1199" i="20" s="1"/>
  <c r="S2154" i="20"/>
  <c r="R2311" i="20"/>
  <c r="V2311" i="20" s="1"/>
  <c r="U354" i="20"/>
  <c r="P510" i="20"/>
  <c r="T510" i="20" s="1"/>
  <c r="U588" i="20"/>
  <c r="P1186" i="20"/>
  <c r="T1186" i="20" s="1"/>
  <c r="U2286" i="20"/>
  <c r="R88" i="20"/>
  <c r="V88" i="20" s="1"/>
  <c r="U1214" i="20"/>
  <c r="R554" i="20"/>
  <c r="V554" i="20" s="1"/>
  <c r="S1092" i="20"/>
  <c r="S360" i="20"/>
  <c r="P1678" i="20"/>
  <c r="T1678" i="20" s="1"/>
  <c r="U720" i="20"/>
  <c r="S1135" i="20"/>
  <c r="R1707" i="20"/>
  <c r="V1707" i="20" s="1"/>
  <c r="U459" i="20"/>
  <c r="S1469" i="20"/>
  <c r="S2098" i="20"/>
  <c r="P2098" i="20"/>
  <c r="T2098" i="20" s="1"/>
  <c r="P1811" i="20"/>
  <c r="T1811" i="20" s="1"/>
  <c r="U504" i="20"/>
  <c r="S1559" i="20"/>
  <c r="P1232" i="20"/>
  <c r="T1232" i="20" s="1"/>
  <c r="P790" i="20"/>
  <c r="T790" i="20" s="1"/>
  <c r="P2155" i="20"/>
  <c r="T2155" i="20" s="1"/>
  <c r="R99" i="20"/>
  <c r="V99" i="20" s="1"/>
  <c r="P1987" i="20"/>
  <c r="T1987" i="20" s="1"/>
  <c r="P1285" i="20"/>
  <c r="T1285" i="20" s="1"/>
  <c r="U503" i="20"/>
  <c r="R567" i="20"/>
  <c r="V567" i="20" s="1"/>
  <c r="R1728" i="20"/>
  <c r="V1728" i="20" s="1"/>
  <c r="U1642" i="20"/>
  <c r="U549" i="20"/>
  <c r="U1230" i="20"/>
  <c r="R563" i="20"/>
  <c r="V563" i="20" s="1"/>
  <c r="U1362" i="20"/>
  <c r="U1205" i="20"/>
  <c r="P361" i="20"/>
  <c r="T361" i="20" s="1"/>
  <c r="R457" i="20"/>
  <c r="V457" i="20" s="1"/>
  <c r="R926" i="20"/>
  <c r="V926" i="20" s="1"/>
  <c r="P1543" i="20"/>
  <c r="T1543" i="20" s="1"/>
  <c r="P578" i="20"/>
  <c r="T578" i="20" s="1"/>
  <c r="R1208" i="20"/>
  <c r="V1208" i="20" s="1"/>
  <c r="U548" i="20"/>
  <c r="P981" i="20"/>
  <c r="T981" i="20" s="1"/>
  <c r="U1459" i="20"/>
  <c r="P1555" i="20"/>
  <c r="T1555" i="20" s="1"/>
  <c r="U352" i="20"/>
  <c r="P347" i="20"/>
  <c r="T347" i="20" s="1"/>
  <c r="U306" i="20"/>
  <c r="U178" i="20"/>
  <c r="P1380" i="20"/>
  <c r="T1380" i="20" s="1"/>
  <c r="R52" i="20"/>
  <c r="V52" i="20" s="1"/>
  <c r="U1249" i="20"/>
  <c r="U1383" i="20"/>
  <c r="U980" i="20"/>
  <c r="U1713" i="20"/>
  <c r="U885" i="20"/>
  <c r="U1239" i="20"/>
  <c r="P2002" i="20"/>
  <c r="T2002" i="20" s="1"/>
  <c r="P1418" i="20"/>
  <c r="T1418" i="20" s="1"/>
  <c r="R369" i="20"/>
  <c r="V369" i="20" s="1"/>
  <c r="P1968" i="20"/>
  <c r="T1968" i="20" s="1"/>
  <c r="P2176" i="20"/>
  <c r="T2176" i="20" s="1"/>
  <c r="U40" i="20"/>
  <c r="U1495" i="20"/>
  <c r="R1540" i="20"/>
  <c r="V1540" i="20" s="1"/>
  <c r="R1920" i="20"/>
  <c r="V1920" i="20" s="1"/>
  <c r="P1205" i="20"/>
  <c r="T1205" i="20" s="1"/>
  <c r="U2130" i="20"/>
  <c r="U1473" i="20"/>
  <c r="R293" i="20"/>
  <c r="V293" i="20" s="1"/>
  <c r="U1385" i="20"/>
  <c r="R375" i="20"/>
  <c r="V375" i="20" s="1"/>
  <c r="P1636" i="20"/>
  <c r="T1636" i="20" s="1"/>
  <c r="S1514" i="20"/>
  <c r="U374" i="20"/>
  <c r="P1699" i="20"/>
  <c r="T1699" i="20" s="1"/>
  <c r="U2313" i="20"/>
  <c r="P86" i="20"/>
  <c r="T86" i="20" s="1"/>
  <c r="U1124" i="20"/>
  <c r="S829" i="20"/>
  <c r="P1677" i="20"/>
  <c r="T1677" i="20" s="1"/>
  <c r="R160" i="20"/>
  <c r="V160" i="20" s="1"/>
  <c r="S475" i="20"/>
  <c r="P475" i="20"/>
  <c r="T475" i="20" s="1"/>
  <c r="S660" i="20"/>
  <c r="P173" i="20"/>
  <c r="T173" i="20" s="1"/>
  <c r="S991" i="20"/>
  <c r="U148" i="20"/>
  <c r="R2033" i="20"/>
  <c r="V2033" i="20" s="1"/>
  <c r="S183" i="20"/>
  <c r="P759" i="20"/>
  <c r="T759" i="20" s="1"/>
  <c r="U25" i="20"/>
  <c r="P1055" i="20"/>
  <c r="T1055" i="20" s="1"/>
  <c r="U2074" i="20"/>
  <c r="P1136" i="20"/>
  <c r="T1136" i="20" s="1"/>
  <c r="R1139" i="20"/>
  <c r="V1139" i="20" s="1"/>
  <c r="U834" i="20"/>
  <c r="R1909" i="20"/>
  <c r="V1909" i="20" s="1"/>
  <c r="P324" i="20"/>
  <c r="T324" i="20" s="1"/>
  <c r="U701" i="20"/>
  <c r="R1682" i="20"/>
  <c r="V1682" i="20" s="1"/>
  <c r="S121" i="20"/>
  <c r="R1851" i="20"/>
  <c r="V1851" i="20" s="1"/>
  <c r="U111" i="20"/>
  <c r="R1998" i="20"/>
  <c r="V1998" i="20" s="1"/>
  <c r="U97" i="20"/>
  <c r="P1840" i="20"/>
  <c r="T1840" i="20" s="1"/>
  <c r="P1752" i="20"/>
  <c r="T1752" i="20" s="1"/>
  <c r="P1687" i="20"/>
  <c r="T1687" i="20" s="1"/>
  <c r="P1639" i="20"/>
  <c r="T1639" i="20" s="1"/>
  <c r="P1211" i="20"/>
  <c r="T1211" i="20" s="1"/>
  <c r="R2178" i="20"/>
  <c r="V2178" i="20" s="1"/>
  <c r="P307" i="20"/>
  <c r="T307" i="20" s="1"/>
  <c r="R1578" i="20"/>
  <c r="V1578" i="20" s="1"/>
  <c r="P2226" i="20"/>
  <c r="T2226" i="20" s="1"/>
  <c r="P290" i="20"/>
  <c r="T290" i="20" s="1"/>
  <c r="S993" i="20"/>
  <c r="S197" i="20"/>
  <c r="P112" i="20"/>
  <c r="T112" i="20" s="1"/>
  <c r="P1875" i="20"/>
  <c r="T1875" i="20" s="1"/>
  <c r="S128" i="20"/>
  <c r="R12" i="20"/>
  <c r="V12" i="20" s="1"/>
  <c r="P1020" i="20"/>
  <c r="T1020" i="20" s="1"/>
  <c r="P39" i="20"/>
  <c r="T39" i="20" s="1"/>
  <c r="P2300" i="20"/>
  <c r="T2300" i="20" s="1"/>
  <c r="R947" i="20"/>
  <c r="V947" i="20" s="1"/>
  <c r="U198" i="20"/>
  <c r="R1749" i="20"/>
  <c r="V1749" i="20" s="1"/>
  <c r="U568" i="20"/>
  <c r="U1168" i="20"/>
  <c r="U1055" i="20"/>
  <c r="P383" i="20"/>
  <c r="T383" i="20" s="1"/>
  <c r="P446" i="20"/>
  <c r="T446" i="20" s="1"/>
  <c r="R2201" i="20"/>
  <c r="V2201" i="20" s="1"/>
  <c r="R1739" i="20"/>
  <c r="V1739" i="20" s="1"/>
  <c r="U303" i="20"/>
  <c r="P1520" i="20"/>
  <c r="T1520" i="20" s="1"/>
  <c r="U310" i="20"/>
  <c r="R2038" i="20"/>
  <c r="V2038" i="20" s="1"/>
  <c r="P1191" i="20"/>
  <c r="T1191" i="20" s="1"/>
  <c r="U2009" i="20"/>
  <c r="U1488" i="20"/>
  <c r="R1300" i="20"/>
  <c r="V1300" i="20" s="1"/>
  <c r="S1480" i="20"/>
  <c r="P1893" i="20"/>
  <c r="T1893" i="20" s="1"/>
  <c r="P342" i="20"/>
  <c r="T342" i="20" s="1"/>
  <c r="P575" i="20"/>
  <c r="T575" i="20" s="1"/>
  <c r="R910" i="20"/>
  <c r="V910" i="20" s="1"/>
  <c r="R800" i="20"/>
  <c r="V800" i="20" s="1"/>
  <c r="U544" i="20"/>
  <c r="P525" i="20"/>
  <c r="T525" i="20" s="1"/>
  <c r="S539" i="20"/>
  <c r="P539" i="20"/>
  <c r="T539" i="20" s="1"/>
  <c r="S1221" i="20"/>
  <c r="P1221" i="20"/>
  <c r="T1221" i="20" s="1"/>
  <c r="U487" i="20"/>
  <c r="U1058" i="20"/>
  <c r="P1615" i="20"/>
  <c r="T1615" i="20" s="1"/>
  <c r="S3" i="20"/>
  <c r="R168" i="20"/>
  <c r="V168" i="20" s="1"/>
  <c r="R209" i="20"/>
  <c r="V209" i="20" s="1"/>
  <c r="U1718" i="20"/>
  <c r="P2323" i="20"/>
  <c r="T2323" i="20" s="1"/>
  <c r="P1589" i="20"/>
  <c r="T1589" i="20" s="1"/>
  <c r="P368" i="20"/>
  <c r="T368" i="20" s="1"/>
  <c r="S245" i="20"/>
  <c r="U609" i="20"/>
  <c r="U1646" i="20"/>
  <c r="R80" i="20"/>
  <c r="V80" i="20" s="1"/>
  <c r="R307" i="20"/>
  <c r="V307" i="20" s="1"/>
  <c r="R229" i="20"/>
  <c r="V229" i="20" s="1"/>
  <c r="U230" i="20"/>
  <c r="P203" i="20"/>
  <c r="T203" i="20" s="1"/>
  <c r="U2225" i="20"/>
  <c r="R1364" i="20"/>
  <c r="V1364" i="20" s="1"/>
  <c r="U226" i="20"/>
  <c r="R28" i="20"/>
  <c r="V28" i="20" s="1"/>
  <c r="S532" i="20"/>
  <c r="S2197" i="20"/>
  <c r="U1734" i="20"/>
  <c r="P2135" i="20"/>
  <c r="T2135" i="20" s="1"/>
  <c r="P1262" i="20"/>
  <c r="T1262" i="20" s="1"/>
  <c r="R119" i="20"/>
  <c r="V119" i="20" s="1"/>
  <c r="U1892" i="20"/>
  <c r="S303" i="20"/>
  <c r="R2058" i="20"/>
  <c r="V2058" i="20" s="1"/>
  <c r="S2178" i="20"/>
  <c r="P148" i="20"/>
  <c r="T148" i="20" s="1"/>
  <c r="U696" i="20"/>
  <c r="R1430" i="20"/>
  <c r="V1430" i="20" s="1"/>
  <c r="P707" i="20"/>
  <c r="T707" i="20" s="1"/>
  <c r="P271" i="20"/>
  <c r="T271" i="20" s="1"/>
  <c r="U1518" i="20"/>
  <c r="R2226" i="20"/>
  <c r="V2226" i="20" s="1"/>
  <c r="S606" i="20"/>
  <c r="S308" i="20"/>
  <c r="P1027" i="20"/>
  <c r="T1027" i="20" s="1"/>
  <c r="P36" i="20"/>
  <c r="T36" i="20" s="1"/>
  <c r="U471" i="20"/>
  <c r="S708" i="20"/>
  <c r="P708" i="20"/>
  <c r="T708" i="20" s="1"/>
  <c r="P355" i="20"/>
  <c r="T355" i="20" s="1"/>
  <c r="S163" i="20"/>
  <c r="U1119" i="20"/>
  <c r="R1747" i="20"/>
  <c r="V1747" i="20" s="1"/>
  <c r="U626" i="20"/>
  <c r="U951" i="20"/>
  <c r="S258" i="20"/>
  <c r="R984" i="20"/>
  <c r="V984" i="20" s="1"/>
  <c r="P22" i="20"/>
  <c r="T22" i="20" s="1"/>
  <c r="R2104" i="20"/>
  <c r="V2104" i="20" s="1"/>
  <c r="P2088" i="20"/>
  <c r="T2088" i="20" s="1"/>
  <c r="P375" i="20"/>
  <c r="T375" i="20" s="1"/>
  <c r="P369" i="20"/>
  <c r="T369" i="20" s="1"/>
  <c r="U894" i="20"/>
  <c r="P229" i="20"/>
  <c r="T229" i="20" s="1"/>
  <c r="P230" i="20"/>
  <c r="T230" i="20" s="1"/>
  <c r="U1543" i="20"/>
  <c r="U2061" i="20"/>
  <c r="U261" i="20"/>
  <c r="U213" i="20"/>
  <c r="R87" i="20"/>
  <c r="V87" i="20" s="1"/>
  <c r="P788" i="20"/>
  <c r="T788" i="20" s="1"/>
  <c r="P1713" i="20"/>
  <c r="T1713" i="20" s="1"/>
  <c r="P1734" i="20"/>
  <c r="T1734" i="20" s="1"/>
  <c r="U2328" i="20"/>
  <c r="P2179" i="20"/>
  <c r="T2179" i="20" s="1"/>
  <c r="U613" i="20"/>
  <c r="U285" i="20"/>
  <c r="P2193" i="20"/>
  <c r="T2193" i="20" s="1"/>
  <c r="S1888" i="20"/>
  <c r="P1155" i="20"/>
  <c r="T1155" i="20" s="1"/>
  <c r="P859" i="20"/>
  <c r="T859" i="20" s="1"/>
  <c r="U2106" i="20"/>
  <c r="P52" i="20"/>
  <c r="T52" i="20" s="1"/>
  <c r="R571" i="20"/>
  <c r="V571" i="20" s="1"/>
  <c r="P1473" i="20"/>
  <c r="T1473" i="20" s="1"/>
  <c r="P497" i="20"/>
  <c r="T497" i="20" s="1"/>
  <c r="U412" i="20"/>
  <c r="S259" i="20"/>
  <c r="R814" i="20"/>
  <c r="V814" i="20" s="1"/>
  <c r="R528" i="20"/>
  <c r="V528" i="20" s="1"/>
  <c r="U1530" i="20"/>
  <c r="P162" i="20"/>
  <c r="T162" i="20" s="1"/>
  <c r="S610" i="20"/>
  <c r="S1198" i="20"/>
  <c r="U860" i="20"/>
  <c r="R860" i="20"/>
  <c r="V860" i="20" s="1"/>
  <c r="S1517" i="20"/>
  <c r="P1517" i="20"/>
  <c r="T1517" i="20" s="1"/>
  <c r="S1474" i="20"/>
  <c r="R440" i="20"/>
  <c r="V440" i="20" s="1"/>
  <c r="S1716" i="20"/>
  <c r="P1716" i="20"/>
  <c r="T1716" i="20" s="1"/>
  <c r="R1667" i="20"/>
  <c r="V1667" i="20" s="1"/>
  <c r="P2097" i="20"/>
  <c r="T2097" i="20" s="1"/>
  <c r="U244" i="20"/>
  <c r="U1404" i="20"/>
  <c r="R859" i="20"/>
  <c r="V859" i="20" s="1"/>
  <c r="S178" i="20"/>
  <c r="U2065" i="20"/>
  <c r="P677" i="20"/>
  <c r="T677" i="20" s="1"/>
  <c r="U2179" i="20"/>
  <c r="U784" i="20"/>
  <c r="P262" i="20"/>
  <c r="T262" i="20" s="1"/>
  <c r="U1094" i="20"/>
  <c r="R797" i="20"/>
  <c r="V797" i="20" s="1"/>
  <c r="P2009" i="20"/>
  <c r="T2009" i="20" s="1"/>
  <c r="U408" i="20"/>
  <c r="P702" i="20"/>
  <c r="T702" i="20" s="1"/>
  <c r="U1906" i="20"/>
  <c r="R928" i="20"/>
  <c r="V928" i="20" s="1"/>
  <c r="U1343" i="20"/>
  <c r="R1396" i="20"/>
  <c r="V1396" i="20" s="1"/>
  <c r="U1196" i="20"/>
  <c r="R1107" i="20"/>
  <c r="V1107" i="20" s="1"/>
  <c r="P747" i="20"/>
  <c r="T747" i="20" s="1"/>
  <c r="U856" i="20"/>
  <c r="S1219" i="20"/>
  <c r="U308" i="20"/>
  <c r="P1557" i="20"/>
  <c r="T1557" i="20" s="1"/>
  <c r="R1515" i="20"/>
  <c r="V1515" i="20" s="1"/>
  <c r="S458" i="20"/>
  <c r="R948" i="20"/>
  <c r="V948" i="20" s="1"/>
  <c r="U1106" i="20"/>
  <c r="S774" i="20"/>
  <c r="U661" i="20"/>
  <c r="U1838" i="20"/>
  <c r="S1527" i="20"/>
  <c r="U199" i="20"/>
  <c r="P1070" i="20"/>
  <c r="T1070" i="20" s="1"/>
  <c r="U193" i="20"/>
  <c r="P2257" i="20"/>
  <c r="T2257" i="20" s="1"/>
  <c r="P2012" i="20"/>
  <c r="T2012" i="20" s="1"/>
  <c r="R1613" i="20"/>
  <c r="V1613" i="20" s="1"/>
  <c r="R83" i="20"/>
  <c r="V83" i="20" s="1"/>
  <c r="U1155" i="20"/>
  <c r="P2256" i="20"/>
  <c r="T2256" i="20" s="1"/>
  <c r="U622" i="20"/>
  <c r="P2000" i="20"/>
  <c r="T2000" i="20" s="1"/>
  <c r="R498" i="20"/>
  <c r="V498" i="20" s="1"/>
  <c r="U1399" i="20"/>
  <c r="U424" i="20"/>
  <c r="R1842" i="20"/>
  <c r="V1842" i="20" s="1"/>
  <c r="R2194" i="20"/>
  <c r="V2194" i="20" s="1"/>
  <c r="R85" i="20"/>
  <c r="V85" i="20" s="1"/>
  <c r="R690" i="20"/>
  <c r="V690" i="20" s="1"/>
  <c r="R522" i="20"/>
  <c r="V522" i="20" s="1"/>
  <c r="P784" i="20"/>
  <c r="T784" i="20" s="1"/>
  <c r="U347" i="20"/>
  <c r="P1094" i="20"/>
  <c r="T1094" i="20" s="1"/>
  <c r="S329" i="20"/>
  <c r="R2206" i="20"/>
  <c r="V2206" i="20" s="1"/>
  <c r="P990" i="20"/>
  <c r="T990" i="20" s="1"/>
  <c r="P133" i="20"/>
  <c r="T133" i="20" s="1"/>
  <c r="R1401" i="20"/>
  <c r="V1401" i="20" s="1"/>
  <c r="R868" i="20"/>
  <c r="V868" i="20" s="1"/>
  <c r="U1532" i="20"/>
  <c r="S408" i="20"/>
  <c r="U2040" i="20"/>
  <c r="P2112" i="20"/>
  <c r="T2112" i="20" s="1"/>
  <c r="P1925" i="20"/>
  <c r="T1925" i="20" s="1"/>
  <c r="U1727" i="20"/>
  <c r="U1273" i="20"/>
  <c r="P21" i="20"/>
  <c r="T21" i="20" s="1"/>
  <c r="U725" i="20"/>
  <c r="S1343" i="20"/>
  <c r="P1396" i="20"/>
  <c r="T1396" i="20" s="1"/>
  <c r="U2304" i="20"/>
  <c r="R259" i="20"/>
  <c r="V259" i="20" s="1"/>
  <c r="S641" i="20"/>
  <c r="U1582" i="20"/>
  <c r="P628" i="20"/>
  <c r="T628" i="20" s="1"/>
  <c r="U1847" i="20"/>
  <c r="U838" i="20"/>
  <c r="R838" i="20"/>
  <c r="V838" i="20" s="1"/>
  <c r="P504" i="20"/>
  <c r="T504" i="20" s="1"/>
  <c r="U736" i="20"/>
  <c r="S2077" i="20"/>
  <c r="P2077" i="20"/>
  <c r="T2077" i="20" s="1"/>
  <c r="P2099" i="20"/>
  <c r="T2099" i="20" s="1"/>
  <c r="S1700" i="20"/>
  <c r="P1700" i="20"/>
  <c r="T1700" i="20" s="1"/>
  <c r="P2152" i="20"/>
  <c r="T2152" i="20" s="1"/>
  <c r="S438" i="20"/>
  <c r="U776" i="20"/>
  <c r="R878" i="20"/>
  <c r="V878" i="20" s="1"/>
  <c r="S1185" i="20"/>
  <c r="P373" i="20"/>
  <c r="T373" i="20" s="1"/>
  <c r="U2013" i="20"/>
  <c r="P1952" i="20"/>
  <c r="T1952" i="20" s="1"/>
  <c r="U1387" i="20"/>
  <c r="P894" i="20"/>
  <c r="T894" i="20" s="1"/>
  <c r="P2090" i="20"/>
  <c r="T2090" i="20" s="1"/>
  <c r="U1218" i="20"/>
  <c r="U1481" i="20"/>
  <c r="U1408" i="20"/>
  <c r="P1353" i="20"/>
  <c r="T1353" i="20" s="1"/>
  <c r="R1907" i="20"/>
  <c r="V1907" i="20" s="1"/>
  <c r="R1505" i="20"/>
  <c r="V1505" i="20" s="1"/>
  <c r="U1810" i="20"/>
  <c r="S844" i="20"/>
  <c r="P580" i="20"/>
  <c r="T580" i="20" s="1"/>
  <c r="U2265" i="20"/>
  <c r="U140" i="20"/>
  <c r="S1017" i="20"/>
  <c r="P407" i="20"/>
  <c r="T407" i="20" s="1"/>
  <c r="P1370" i="20"/>
  <c r="T1370" i="20" s="1"/>
  <c r="P285" i="20"/>
  <c r="T285" i="20" s="1"/>
  <c r="P1132" i="20"/>
  <c r="T1132" i="20" s="1"/>
  <c r="U1594" i="20"/>
  <c r="P1887" i="20"/>
  <c r="T1887" i="20" s="1"/>
  <c r="P1690" i="20"/>
  <c r="T1690" i="20" s="1"/>
  <c r="P1171" i="20"/>
  <c r="T1171" i="20" s="1"/>
  <c r="U964" i="20"/>
  <c r="U359" i="20"/>
  <c r="R914" i="20"/>
  <c r="V914" i="20" s="1"/>
  <c r="S1040" i="20"/>
  <c r="U1412" i="20"/>
  <c r="P1442" i="20"/>
  <c r="T1442" i="20" s="1"/>
  <c r="P99" i="20"/>
  <c r="T99" i="20" s="1"/>
  <c r="P1100" i="20"/>
  <c r="T1100" i="20" s="1"/>
  <c r="R1446" i="20"/>
  <c r="V1446" i="20" s="1"/>
  <c r="P2333" i="20"/>
  <c r="T2333" i="20" s="1"/>
  <c r="U2192" i="20"/>
  <c r="P909" i="20"/>
  <c r="T909" i="20" s="1"/>
  <c r="S38" i="20"/>
  <c r="P1735" i="20"/>
  <c r="T1735" i="20" s="1"/>
  <c r="R51" i="20"/>
  <c r="V51" i="20" s="1"/>
  <c r="S69" i="20"/>
  <c r="P1945" i="20"/>
  <c r="T1945" i="20" s="1"/>
  <c r="P103" i="20"/>
  <c r="T103" i="20" s="1"/>
  <c r="U1199" i="20"/>
  <c r="S410" i="20"/>
  <c r="S424" i="20"/>
  <c r="P424" i="20"/>
  <c r="T424" i="20" s="1"/>
  <c r="S736" i="20"/>
  <c r="P736" i="20"/>
  <c r="T736" i="20" s="1"/>
  <c r="S1180" i="20"/>
  <c r="P1180" i="20"/>
  <c r="T1180" i="20" s="1"/>
  <c r="U1305" i="20"/>
  <c r="R1305" i="20"/>
  <c r="V1305" i="20" s="1"/>
  <c r="S563" i="20"/>
  <c r="P563" i="20"/>
  <c r="T563" i="20" s="1"/>
  <c r="R306" i="20"/>
  <c r="V306" i="20" s="1"/>
  <c r="U88" i="20"/>
  <c r="P1652" i="20"/>
  <c r="T1652" i="20" s="1"/>
  <c r="S754" i="20"/>
  <c r="P1475" i="20"/>
  <c r="T1475" i="20" s="1"/>
  <c r="R787" i="20"/>
  <c r="V787" i="20" s="1"/>
  <c r="S294" i="20"/>
  <c r="R1584" i="20"/>
  <c r="V1584" i="20" s="1"/>
  <c r="P1559" i="20"/>
  <c r="T1559" i="20" s="1"/>
  <c r="S1878" i="20"/>
  <c r="R1688" i="20"/>
  <c r="V1688" i="20" s="1"/>
  <c r="R131" i="20"/>
  <c r="V131" i="20" s="1"/>
  <c r="S688" i="20"/>
  <c r="S2274" i="20"/>
  <c r="S672" i="20"/>
  <c r="P672" i="20"/>
  <c r="T672" i="20" s="1"/>
  <c r="S37" i="20"/>
  <c r="P37" i="20"/>
  <c r="T37" i="20" s="1"/>
  <c r="S765" i="20"/>
  <c r="P765" i="20"/>
  <c r="T765" i="20" s="1"/>
  <c r="R352" i="20"/>
  <c r="V352" i="20" s="1"/>
  <c r="S161" i="20"/>
  <c r="P161" i="20"/>
  <c r="T161" i="20" s="1"/>
  <c r="S737" i="20"/>
  <c r="R197" i="20"/>
  <c r="V197" i="20" s="1"/>
  <c r="U502" i="20"/>
  <c r="R33" i="20"/>
  <c r="V33" i="20" s="1"/>
  <c r="P2278" i="20"/>
  <c r="T2278" i="20" s="1"/>
  <c r="R1488" i="20"/>
  <c r="V1488" i="20" s="1"/>
  <c r="S58" i="20"/>
  <c r="U2121" i="20"/>
  <c r="S2046" i="20"/>
  <c r="P1178" i="20"/>
  <c r="T1178" i="20" s="1"/>
  <c r="P585" i="20"/>
  <c r="T585" i="20" s="1"/>
  <c r="S1335" i="20"/>
  <c r="P1637" i="20"/>
  <c r="T1637" i="20" s="1"/>
  <c r="U335" i="20"/>
  <c r="P129" i="20"/>
  <c r="T129" i="20" s="1"/>
  <c r="U981" i="20"/>
  <c r="P1214" i="20"/>
  <c r="T1214" i="20" s="1"/>
  <c r="U70" i="20"/>
  <c r="P1570" i="20"/>
  <c r="T1570" i="20" s="1"/>
  <c r="S1861" i="20"/>
  <c r="S909" i="20"/>
  <c r="S1004" i="20"/>
  <c r="P1004" i="20"/>
  <c r="T1004" i="20" s="1"/>
  <c r="S115" i="20"/>
  <c r="R1530" i="20"/>
  <c r="V1530" i="20" s="1"/>
  <c r="S1088" i="20"/>
  <c r="P1088" i="20"/>
  <c r="T1088" i="20" s="1"/>
  <c r="S905" i="20"/>
  <c r="R322" i="20"/>
  <c r="V322" i="20" s="1"/>
  <c r="R1043" i="20"/>
  <c r="V1043" i="20" s="1"/>
  <c r="R602" i="20"/>
  <c r="V602" i="20" s="1"/>
  <c r="R1699" i="20"/>
  <c r="V1699" i="20" s="1"/>
  <c r="S1439" i="20"/>
  <c r="U1555" i="20"/>
  <c r="R1652" i="20"/>
  <c r="V1652" i="20" s="1"/>
  <c r="U1528" i="20"/>
  <c r="R1545" i="20"/>
  <c r="V1545" i="20" s="1"/>
  <c r="R1485" i="20"/>
  <c r="V1485" i="20" s="1"/>
  <c r="P360" i="20"/>
  <c r="T360" i="20" s="1"/>
  <c r="S667" i="20"/>
  <c r="R747" i="20"/>
  <c r="V747" i="20" s="1"/>
  <c r="U955" i="20"/>
  <c r="S1399" i="20"/>
  <c r="S1670" i="20"/>
  <c r="P1670" i="20"/>
  <c r="T1670" i="20" s="1"/>
  <c r="R277" i="20"/>
  <c r="V277" i="20" s="1"/>
  <c r="R1088" i="20"/>
  <c r="V1088" i="20" s="1"/>
  <c r="U260" i="20"/>
  <c r="R161" i="20"/>
  <c r="V161" i="20" s="1"/>
  <c r="S131" i="20"/>
  <c r="S1111" i="20"/>
  <c r="S750" i="20"/>
  <c r="P750" i="20"/>
  <c r="T750" i="20" s="1"/>
  <c r="S639" i="20"/>
  <c r="P639" i="20"/>
  <c r="T639" i="20" s="1"/>
  <c r="U1639" i="20"/>
  <c r="R1639" i="20"/>
  <c r="V1639" i="20" s="1"/>
  <c r="S83" i="20"/>
  <c r="P83" i="20"/>
  <c r="T83" i="20" s="1"/>
  <c r="S1546" i="20"/>
  <c r="P1546" i="20"/>
  <c r="T1546" i="20" s="1"/>
  <c r="U910" i="20"/>
  <c r="R1231" i="20"/>
  <c r="V1231" i="20" s="1"/>
  <c r="U943" i="20"/>
  <c r="R617" i="20"/>
  <c r="V617" i="20" s="1"/>
  <c r="U4" i="20"/>
  <c r="S2246" i="20"/>
  <c r="U309" i="20"/>
  <c r="P1036" i="20"/>
  <c r="T1036" i="20" s="1"/>
  <c r="S1891" i="20"/>
  <c r="P1848" i="20"/>
  <c r="T1848" i="20" s="1"/>
  <c r="P2054" i="20"/>
  <c r="T2054" i="20" s="1"/>
  <c r="U657" i="20"/>
  <c r="R657" i="20"/>
  <c r="V657" i="20" s="1"/>
  <c r="S930" i="20"/>
  <c r="P930" i="20"/>
  <c r="T930" i="20" s="1"/>
  <c r="S545" i="20"/>
  <c r="R769" i="20"/>
  <c r="V769" i="20" s="1"/>
  <c r="P1659" i="20"/>
  <c r="T1659" i="20" s="1"/>
  <c r="P453" i="20"/>
  <c r="T453" i="20" s="1"/>
  <c r="R1398" i="20"/>
  <c r="V1398" i="20" s="1"/>
  <c r="S2002" i="20"/>
  <c r="U1841" i="20"/>
  <c r="R2078" i="20"/>
  <c r="V2078" i="20" s="1"/>
  <c r="U1534" i="20"/>
  <c r="R767" i="20"/>
  <c r="V767" i="20" s="1"/>
  <c r="R2130" i="20"/>
  <c r="V2130" i="20" s="1"/>
  <c r="U90" i="20"/>
  <c r="P1490" i="20"/>
  <c r="T1490" i="20" s="1"/>
  <c r="S850" i="20"/>
  <c r="R2009" i="20"/>
  <c r="V2009" i="20" s="1"/>
  <c r="R771" i="20"/>
  <c r="V771" i="20" s="1"/>
  <c r="R695" i="20"/>
  <c r="V695" i="20" s="1"/>
  <c r="U1593" i="20"/>
  <c r="U1359" i="20"/>
  <c r="U578" i="20"/>
  <c r="R1970" i="20"/>
  <c r="V1970" i="20" s="1"/>
  <c r="S272" i="20"/>
  <c r="P943" i="20"/>
  <c r="T943" i="20" s="1"/>
  <c r="S2010" i="20"/>
  <c r="P879" i="20"/>
  <c r="T879" i="20" s="1"/>
  <c r="P1518" i="20"/>
  <c r="T1518" i="20" s="1"/>
  <c r="U467" i="20"/>
  <c r="S958" i="20"/>
  <c r="P958" i="20"/>
  <c r="T958" i="20" s="1"/>
  <c r="S1655" i="20"/>
  <c r="P1655" i="20"/>
  <c r="T1655" i="20" s="1"/>
  <c r="S35" i="20"/>
  <c r="P35" i="20"/>
  <c r="T35" i="20" s="1"/>
  <c r="S1482" i="20"/>
  <c r="S68" i="20"/>
  <c r="P68" i="20"/>
  <c r="T68" i="20" s="1"/>
  <c r="R1259" i="20"/>
  <c r="V1259" i="20" s="1"/>
  <c r="U1610" i="20"/>
  <c r="S406" i="20"/>
  <c r="R691" i="20"/>
  <c r="V691" i="20" s="1"/>
  <c r="S977" i="20"/>
  <c r="P214" i="20"/>
  <c r="T214" i="20" s="1"/>
  <c r="R1697" i="20"/>
  <c r="V1697" i="20" s="1"/>
  <c r="P1585" i="20"/>
  <c r="T1585" i="20" s="1"/>
  <c r="R725" i="20"/>
  <c r="V725" i="20" s="1"/>
  <c r="R60" i="20"/>
  <c r="V60" i="20" s="1"/>
  <c r="U423" i="20"/>
  <c r="P1718" i="20"/>
  <c r="T1718" i="20" s="1"/>
  <c r="R2249" i="20"/>
  <c r="V2249" i="20" s="1"/>
  <c r="P476" i="20"/>
  <c r="T476" i="20" s="1"/>
  <c r="R47" i="20"/>
  <c r="V47" i="20" s="1"/>
  <c r="P1888" i="20"/>
  <c r="T1888" i="20" s="1"/>
  <c r="U1922" i="20"/>
  <c r="S306" i="20"/>
  <c r="R632" i="20"/>
  <c r="V632" i="20" s="1"/>
  <c r="U600" i="20"/>
  <c r="U541" i="20"/>
  <c r="R706" i="20"/>
  <c r="V706" i="20" s="1"/>
  <c r="P1092" i="20"/>
  <c r="T1092" i="20" s="1"/>
  <c r="S955" i="20"/>
  <c r="S2022" i="20"/>
  <c r="P2022" i="20"/>
  <c r="T2022" i="20" s="1"/>
  <c r="R1557" i="20"/>
  <c r="V1557" i="20" s="1"/>
  <c r="U1557" i="20"/>
  <c r="S213" i="20"/>
  <c r="P213" i="20"/>
  <c r="T213" i="20" s="1"/>
  <c r="P311" i="20"/>
  <c r="T311" i="20" s="1"/>
  <c r="U562" i="20"/>
  <c r="S483" i="20"/>
  <c r="P483" i="20"/>
  <c r="T483" i="20" s="1"/>
  <c r="U338" i="20"/>
  <c r="S1259" i="20"/>
  <c r="P1259" i="20"/>
  <c r="T1259" i="20" s="1"/>
  <c r="U1722" i="20"/>
  <c r="S71" i="20"/>
  <c r="P71" i="20"/>
  <c r="T71" i="20" s="1"/>
  <c r="U1542" i="20"/>
  <c r="R199" i="20"/>
  <c r="V199" i="20" s="1"/>
  <c r="U1851" i="20"/>
  <c r="R31" i="20"/>
  <c r="V31" i="20" s="1"/>
  <c r="U653" i="20"/>
  <c r="R1172" i="20"/>
  <c r="V1172" i="20" s="1"/>
  <c r="P840" i="20"/>
  <c r="T840" i="20" s="1"/>
  <c r="U799" i="20"/>
  <c r="R331" i="20"/>
  <c r="V331" i="20" s="1"/>
  <c r="U2245" i="20"/>
  <c r="R941" i="20"/>
  <c r="V941" i="20" s="1"/>
  <c r="U2314" i="20"/>
  <c r="S866" i="20"/>
  <c r="R109" i="20"/>
  <c r="V109" i="20" s="1"/>
  <c r="U63" i="20"/>
  <c r="P592" i="20"/>
  <c r="T592" i="20" s="1"/>
  <c r="P184" i="20"/>
  <c r="T184" i="20" s="1"/>
  <c r="U616" i="20"/>
  <c r="P1558" i="20"/>
  <c r="T1558" i="20" s="1"/>
  <c r="S467" i="20"/>
  <c r="S1415" i="20"/>
  <c r="P1415" i="20"/>
  <c r="T1415" i="20" s="1"/>
  <c r="S1467" i="20"/>
  <c r="P1467" i="20"/>
  <c r="T1467" i="20" s="1"/>
  <c r="R2341" i="20"/>
  <c r="V2341" i="20" s="1"/>
  <c r="R1289" i="20"/>
  <c r="V1289" i="20" s="1"/>
  <c r="S1120" i="20"/>
  <c r="P1120" i="20"/>
  <c r="T1120" i="20" s="1"/>
  <c r="U1707" i="20"/>
  <c r="S422" i="20"/>
  <c r="P422" i="20"/>
  <c r="T422" i="20" s="1"/>
  <c r="S691" i="20"/>
  <c r="P691" i="20"/>
  <c r="T691" i="20" s="1"/>
  <c r="U380" i="20"/>
  <c r="U1852" i="20"/>
  <c r="R442" i="20"/>
  <c r="V442" i="20" s="1"/>
  <c r="R1853" i="20"/>
  <c r="V1853" i="20" s="1"/>
  <c r="U114" i="20"/>
  <c r="S2215" i="20"/>
  <c r="R94" i="20"/>
  <c r="V94" i="20" s="1"/>
  <c r="R2034" i="20"/>
  <c r="V2034" i="20" s="1"/>
  <c r="S616" i="20"/>
  <c r="R1165" i="20"/>
  <c r="V1165" i="20" s="1"/>
  <c r="U2324" i="20"/>
  <c r="R1694" i="20"/>
  <c r="V1694" i="20" s="1"/>
  <c r="U1693" i="20"/>
  <c r="S684" i="20"/>
  <c r="P684" i="20"/>
  <c r="T684" i="20" s="1"/>
  <c r="S1707" i="20"/>
  <c r="P1707" i="20"/>
  <c r="T1707" i="20" s="1"/>
  <c r="R2260" i="20"/>
  <c r="V2260" i="20" s="1"/>
  <c r="R1546" i="20"/>
  <c r="V1546" i="20" s="1"/>
  <c r="U575" i="20"/>
  <c r="S547" i="20"/>
  <c r="S352" i="20"/>
  <c r="P352" i="20"/>
  <c r="T352" i="20" s="1"/>
  <c r="U353" i="20"/>
  <c r="R353" i="20"/>
  <c r="V353" i="20" s="1"/>
  <c r="P752" i="20"/>
  <c r="T752" i="20" s="1"/>
  <c r="R422" i="20"/>
  <c r="V422" i="20" s="1"/>
  <c r="S356" i="20"/>
  <c r="R1242" i="20"/>
  <c r="V1242" i="20" s="1"/>
  <c r="R1029" i="20"/>
  <c r="V1029" i="20" s="1"/>
  <c r="R1011" i="20"/>
  <c r="V1011" i="20" s="1"/>
  <c r="R2139" i="20"/>
  <c r="V2139" i="20" s="1"/>
  <c r="U1715" i="20"/>
  <c r="U861" i="20"/>
  <c r="S1548" i="20"/>
  <c r="S560" i="20"/>
  <c r="P560" i="20"/>
  <c r="T560" i="20" s="1"/>
  <c r="S1646" i="20"/>
  <c r="U1151" i="20"/>
  <c r="S518" i="20"/>
  <c r="P518" i="20"/>
  <c r="T518" i="20" s="1"/>
  <c r="S417" i="20"/>
  <c r="P417" i="20"/>
  <c r="T417" i="20" s="1"/>
  <c r="R2051" i="20"/>
  <c r="V2051" i="20" s="1"/>
  <c r="S1575" i="20"/>
  <c r="P1575" i="20"/>
  <c r="T1575" i="20" s="1"/>
  <c r="S1257" i="20"/>
  <c r="P1257" i="20"/>
  <c r="T1257" i="20" s="1"/>
  <c r="R36" i="20"/>
  <c r="V36" i="20" s="1"/>
  <c r="S849" i="20"/>
  <c r="P849" i="20"/>
  <c r="T849" i="20" s="1"/>
  <c r="U1435" i="20"/>
  <c r="R560" i="20"/>
  <c r="V560" i="20" s="1"/>
  <c r="U93" i="20"/>
  <c r="S2062" i="20"/>
  <c r="P23" i="20"/>
  <c r="T23" i="20" s="1"/>
  <c r="S879" i="20"/>
  <c r="S1465" i="20"/>
  <c r="R2162" i="20"/>
  <c r="V2162" i="20" s="1"/>
  <c r="R1591" i="20"/>
  <c r="V1591" i="20" s="1"/>
  <c r="S544" i="20"/>
  <c r="P544" i="20"/>
  <c r="T544" i="20" s="1"/>
  <c r="S720" i="20"/>
  <c r="P720" i="20"/>
  <c r="T720" i="20" s="1"/>
  <c r="S717" i="20"/>
  <c r="P717" i="20"/>
  <c r="T717" i="20" s="1"/>
  <c r="S1371" i="20"/>
  <c r="P1371" i="20"/>
  <c r="T1371" i="20" s="1"/>
  <c r="S689" i="20"/>
  <c r="P689" i="20"/>
  <c r="T689" i="20" s="1"/>
  <c r="P357" i="20"/>
  <c r="T357" i="20" s="1"/>
  <c r="R1703" i="20"/>
  <c r="V1703" i="20" s="1"/>
  <c r="R772" i="20"/>
  <c r="V772" i="20" s="1"/>
  <c r="R1786" i="20"/>
  <c r="V1786" i="20" s="1"/>
  <c r="R1982" i="20"/>
  <c r="V1982" i="20" s="1"/>
  <c r="R662" i="20"/>
  <c r="V662" i="20" s="1"/>
  <c r="R216" i="20"/>
  <c r="V216" i="20" s="1"/>
  <c r="R1471" i="20"/>
  <c r="V1471" i="20" s="1"/>
  <c r="P1426" i="20"/>
  <c r="T1426" i="20" s="1"/>
  <c r="S271" i="20"/>
  <c r="S88" i="20"/>
  <c r="P143" i="20"/>
  <c r="T143" i="20" s="1"/>
  <c r="S99" i="20"/>
  <c r="P70" i="20"/>
  <c r="T70" i="20" s="1"/>
  <c r="S2093" i="20"/>
  <c r="S543" i="20"/>
  <c r="S514" i="20"/>
  <c r="P514" i="20"/>
  <c r="T514" i="20" s="1"/>
  <c r="S528" i="20"/>
  <c r="P528" i="20"/>
  <c r="T528" i="20" s="1"/>
  <c r="S515" i="20"/>
  <c r="P515" i="20"/>
  <c r="T515" i="20" s="1"/>
  <c r="R544" i="20"/>
  <c r="V544" i="20" s="1"/>
  <c r="U752" i="20"/>
  <c r="U656" i="20"/>
  <c r="S385" i="20"/>
  <c r="S1400" i="20"/>
  <c r="U737" i="20"/>
  <c r="S402" i="20"/>
  <c r="U1152" i="20"/>
  <c r="R723" i="20"/>
  <c r="V723" i="20" s="1"/>
  <c r="R829" i="20"/>
  <c r="V829" i="20" s="1"/>
  <c r="U495" i="20"/>
  <c r="S1689" i="20"/>
  <c r="P1689" i="20"/>
  <c r="T1689" i="20" s="1"/>
  <c r="S401" i="20"/>
  <c r="P401" i="20"/>
  <c r="T401" i="20" s="1"/>
  <c r="S654" i="20"/>
  <c r="P654" i="20"/>
  <c r="T654" i="20" s="1"/>
  <c r="S830" i="20"/>
  <c r="S1515" i="20"/>
  <c r="P1515" i="20"/>
  <c r="T1515" i="20" s="1"/>
  <c r="S1658" i="20"/>
  <c r="P1658" i="20"/>
  <c r="T1658" i="20" s="1"/>
  <c r="S1563" i="20"/>
  <c r="P1563" i="20"/>
  <c r="T1563" i="20" s="1"/>
  <c r="R639" i="20"/>
  <c r="V639" i="20" s="1"/>
  <c r="S852" i="20"/>
  <c r="U534" i="20"/>
  <c r="S1853" i="20"/>
  <c r="S412" i="20"/>
  <c r="P206" i="20"/>
  <c r="T206" i="20" s="1"/>
  <c r="S1034" i="20"/>
  <c r="U1300" i="20"/>
  <c r="P1593" i="20"/>
  <c r="T1593" i="20" s="1"/>
  <c r="R1028" i="20"/>
  <c r="V1028" i="20" s="1"/>
  <c r="U2229" i="20"/>
  <c r="P1918" i="20"/>
  <c r="T1918" i="20" s="1"/>
  <c r="R2041" i="20"/>
  <c r="V2041" i="20" s="1"/>
  <c r="U336" i="20"/>
  <c r="R1071" i="20"/>
  <c r="V1071" i="20" s="1"/>
  <c r="R2340" i="20"/>
  <c r="V2340" i="20" s="1"/>
  <c r="U714" i="20"/>
  <c r="S1920" i="20"/>
  <c r="S1142" i="20"/>
  <c r="S1678" i="20"/>
  <c r="R1590" i="20"/>
  <c r="V1590" i="20" s="1"/>
  <c r="U1590" i="20"/>
  <c r="R736" i="20"/>
  <c r="V736" i="20" s="1"/>
  <c r="U528" i="20"/>
  <c r="R1607" i="20"/>
  <c r="V1607" i="20" s="1"/>
  <c r="S1051" i="20"/>
  <c r="S466" i="20"/>
  <c r="P466" i="20"/>
  <c r="T466" i="20" s="1"/>
  <c r="S944" i="20"/>
  <c r="P944" i="20"/>
  <c r="T944" i="20" s="1"/>
  <c r="S1339" i="20"/>
  <c r="P1339" i="20"/>
  <c r="T1339" i="20" s="1"/>
  <c r="U1056" i="20"/>
  <c r="S2233" i="20"/>
  <c r="P2233" i="20"/>
  <c r="T2233" i="20" s="1"/>
  <c r="R1538" i="20"/>
  <c r="V1538" i="20" s="1"/>
  <c r="S1973" i="20"/>
  <c r="R875" i="20"/>
  <c r="V875" i="20" s="1"/>
  <c r="S266" i="20"/>
  <c r="R2169" i="20"/>
  <c r="V2169" i="20" s="1"/>
  <c r="U95" i="20"/>
  <c r="R572" i="20"/>
  <c r="V572" i="20" s="1"/>
  <c r="R1211" i="20"/>
  <c r="V1211" i="20" s="1"/>
  <c r="R1467" i="20"/>
  <c r="V1467" i="20" s="1"/>
  <c r="S1468" i="20"/>
  <c r="P1609" i="20"/>
  <c r="T1609" i="20" s="1"/>
  <c r="S130" i="20"/>
  <c r="U57" i="20"/>
  <c r="S1516" i="20"/>
  <c r="S429" i="20"/>
  <c r="S1511" i="20"/>
  <c r="P1511" i="20"/>
  <c r="T1511" i="20" s="1"/>
  <c r="R1511" i="20"/>
  <c r="V1511" i="20" s="1"/>
  <c r="U909" i="20"/>
  <c r="P1607" i="20"/>
  <c r="T1607" i="20" s="1"/>
  <c r="U765" i="20"/>
  <c r="S1053" i="20"/>
  <c r="P1053" i="20"/>
  <c r="T1053" i="20" s="1"/>
  <c r="S2051" i="20"/>
  <c r="S816" i="20"/>
  <c r="S2036" i="20"/>
  <c r="P2036" i="20"/>
  <c r="T2036" i="20" s="1"/>
  <c r="S1305" i="20"/>
  <c r="P1305" i="20"/>
  <c r="T1305" i="20" s="1"/>
  <c r="U466" i="20"/>
  <c r="U944" i="20"/>
  <c r="R944" i="20"/>
  <c r="V944" i="20" s="1"/>
  <c r="S1945" i="20"/>
  <c r="R1072" i="20"/>
  <c r="V1072" i="20" s="1"/>
  <c r="U2233" i="20"/>
  <c r="P502" i="20"/>
  <c r="T502" i="20" s="1"/>
  <c r="R830" i="20"/>
  <c r="V830" i="20" s="1"/>
  <c r="U830" i="20"/>
  <c r="S462" i="20"/>
  <c r="P462" i="20"/>
  <c r="T462" i="20" s="1"/>
  <c r="S1743" i="20"/>
  <c r="P1743" i="20"/>
  <c r="T1743" i="20" s="1"/>
  <c r="P1708" i="20"/>
  <c r="T1708" i="20" s="1"/>
  <c r="S1708" i="20"/>
  <c r="S1460" i="20"/>
  <c r="P1460" i="20"/>
  <c r="T1460" i="20" s="1"/>
  <c r="S1143" i="20"/>
  <c r="P1076" i="20"/>
  <c r="T1076" i="20" s="1"/>
  <c r="R1743" i="20"/>
  <c r="V1743" i="20" s="1"/>
  <c r="U1743" i="20"/>
  <c r="S1693" i="20"/>
  <c r="P1693" i="20"/>
  <c r="T1693" i="20" s="1"/>
  <c r="R861" i="20"/>
  <c r="V861" i="20" s="1"/>
  <c r="S687" i="20"/>
  <c r="R2214" i="20"/>
  <c r="V2214" i="20" s="1"/>
  <c r="U155" i="20"/>
  <c r="P881" i="20"/>
  <c r="T881" i="20" s="1"/>
  <c r="P474" i="20"/>
  <c r="T474" i="20" s="1"/>
  <c r="R2054" i="20"/>
  <c r="V2054" i="20" s="1"/>
  <c r="U2054" i="20"/>
  <c r="S624" i="20"/>
  <c r="P624" i="20"/>
  <c r="T624" i="20" s="1"/>
  <c r="S1549" i="20"/>
  <c r="P1549" i="20"/>
  <c r="T1549" i="20" s="1"/>
  <c r="U272" i="20"/>
  <c r="S54" i="20"/>
  <c r="P54" i="20"/>
  <c r="T54" i="20" s="1"/>
  <c r="S1214" i="20"/>
  <c r="S182" i="20"/>
  <c r="S2340" i="20"/>
  <c r="S1555" i="20"/>
  <c r="U569" i="20"/>
  <c r="R1214" i="20"/>
  <c r="V1214" i="20" s="1"/>
  <c r="U2251" i="20"/>
  <c r="R1796" i="20"/>
  <c r="V1796" i="20" s="1"/>
  <c r="U2342" i="20"/>
  <c r="U552" i="20"/>
  <c r="S1175" i="20"/>
  <c r="U2072" i="20"/>
  <c r="P2092" i="20"/>
  <c r="T2092" i="20" s="1"/>
  <c r="S869" i="20"/>
  <c r="S1351" i="20"/>
  <c r="P1351" i="20"/>
  <c r="T1351" i="20" s="1"/>
  <c r="U1670" i="20"/>
  <c r="R1670" i="20"/>
  <c r="V1670" i="20" s="1"/>
  <c r="S367" i="20"/>
  <c r="P367" i="20"/>
  <c r="T367" i="20" s="1"/>
  <c r="S1182" i="20"/>
  <c r="S928" i="20"/>
  <c r="S382" i="20"/>
  <c r="S576" i="20"/>
  <c r="P576" i="20"/>
  <c r="T576" i="20" s="1"/>
  <c r="R1272" i="20"/>
  <c r="V1272" i="20" s="1"/>
  <c r="U1486" i="20"/>
  <c r="U1002" i="20"/>
  <c r="U1369" i="20"/>
  <c r="R449" i="20"/>
  <c r="V449" i="20" s="1"/>
  <c r="U1378" i="20"/>
  <c r="R1705" i="20"/>
  <c r="V1705" i="20" s="1"/>
  <c r="U2136" i="20"/>
  <c r="U1208" i="20"/>
  <c r="U124" i="20"/>
  <c r="U79" i="20"/>
  <c r="S223" i="20"/>
  <c r="P966" i="20"/>
  <c r="T966" i="20" s="1"/>
  <c r="S2213" i="20"/>
  <c r="R1964" i="20"/>
  <c r="V1964" i="20" s="1"/>
  <c r="U624" i="20"/>
  <c r="S160" i="20"/>
  <c r="P160" i="20"/>
  <c r="T160" i="20" s="1"/>
  <c r="R367" i="20"/>
  <c r="V367" i="20" s="1"/>
  <c r="U367" i="20"/>
  <c r="P1486" i="20"/>
  <c r="T1486" i="20" s="1"/>
  <c r="S918" i="20"/>
  <c r="S1653" i="20"/>
  <c r="U908" i="20"/>
  <c r="S86" i="20"/>
  <c r="S126" i="20"/>
  <c r="U659" i="20"/>
  <c r="S1364" i="20"/>
  <c r="R1526" i="20"/>
  <c r="V1526" i="20" s="1"/>
  <c r="U1526" i="20"/>
  <c r="S1273" i="20"/>
  <c r="P1273" i="20"/>
  <c r="T1273" i="20" s="1"/>
  <c r="S1022" i="20"/>
  <c r="P1022" i="20"/>
  <c r="T1022" i="20" s="1"/>
  <c r="S957" i="20"/>
  <c r="P957" i="20"/>
  <c r="T957" i="20" s="1"/>
  <c r="S1011" i="20"/>
  <c r="S1165" i="20"/>
  <c r="S728" i="20"/>
  <c r="S1586" i="20"/>
  <c r="P1586" i="20"/>
  <c r="T1586" i="20" s="1"/>
  <c r="S969" i="20"/>
  <c r="S1731" i="20"/>
  <c r="S861" i="20"/>
  <c r="P1425" i="20"/>
  <c r="T1425" i="20" s="1"/>
  <c r="R979" i="20"/>
  <c r="V979" i="20" s="1"/>
  <c r="S964" i="20"/>
  <c r="R136" i="20"/>
  <c r="V136" i="20" s="1"/>
  <c r="S2129" i="20"/>
  <c r="U678" i="20"/>
  <c r="U2050" i="20"/>
  <c r="U2241" i="20"/>
  <c r="R744" i="20"/>
  <c r="V744" i="20" s="1"/>
  <c r="S2039" i="20"/>
  <c r="P1483" i="20"/>
  <c r="T1483" i="20" s="1"/>
  <c r="R208" i="20"/>
  <c r="V208" i="20" s="1"/>
  <c r="S255" i="20"/>
  <c r="S652" i="20"/>
  <c r="S2054" i="20"/>
  <c r="S1350" i="20"/>
  <c r="P1350" i="20"/>
  <c r="T1350" i="20" s="1"/>
  <c r="S1862" i="20"/>
  <c r="P1862" i="20"/>
  <c r="T1862" i="20" s="1"/>
  <c r="S1625" i="20"/>
  <c r="S1422" i="20"/>
  <c r="P1422" i="20"/>
  <c r="T1422" i="20" s="1"/>
  <c r="R382" i="20"/>
  <c r="V382" i="20" s="1"/>
  <c r="U382" i="20"/>
  <c r="S1579" i="20"/>
  <c r="S629" i="20"/>
  <c r="S712" i="20"/>
  <c r="R1612" i="20"/>
  <c r="V1612" i="20" s="1"/>
  <c r="R1816" i="20"/>
  <c r="V1816" i="20" s="1"/>
  <c r="R2237" i="20"/>
  <c r="V2237" i="20" s="1"/>
  <c r="R2126" i="20"/>
  <c r="V2126" i="20" s="1"/>
  <c r="R389" i="20"/>
  <c r="V389" i="20" s="1"/>
  <c r="R786" i="20"/>
  <c r="V786" i="20" s="1"/>
  <c r="S2261" i="20"/>
  <c r="R1757" i="20"/>
  <c r="V1757" i="20" s="1"/>
  <c r="R1193" i="20"/>
  <c r="V1193" i="20" s="1"/>
  <c r="U638" i="20"/>
  <c r="R638" i="20"/>
  <c r="V638" i="20" s="1"/>
  <c r="R1708" i="20"/>
  <c r="V1708" i="20" s="1"/>
  <c r="P638" i="20"/>
  <c r="T638" i="20" s="1"/>
  <c r="S1272" i="20"/>
  <c r="R467" i="20"/>
  <c r="V467" i="20" s="1"/>
  <c r="U31" i="20"/>
  <c r="S729" i="20"/>
  <c r="R446" i="20"/>
  <c r="V446" i="20" s="1"/>
  <c r="S1605" i="20"/>
  <c r="P1605" i="20"/>
  <c r="T1605" i="20" s="1"/>
  <c r="S1590" i="20"/>
  <c r="P1590" i="20"/>
  <c r="T1590" i="20" s="1"/>
  <c r="R366" i="20"/>
  <c r="V366" i="20" s="1"/>
  <c r="U366" i="20"/>
  <c r="S1440" i="20"/>
  <c r="S25" i="20"/>
  <c r="P25" i="20"/>
  <c r="T25" i="20" s="1"/>
  <c r="U667" i="20"/>
  <c r="S980" i="20"/>
  <c r="P1526" i="20"/>
  <c r="T1526" i="20" s="1"/>
  <c r="R1676" i="20"/>
  <c r="V1676" i="20" s="1"/>
  <c r="S2341" i="20"/>
  <c r="P2341" i="20"/>
  <c r="T2341" i="20" s="1"/>
  <c r="S1692" i="20"/>
  <c r="P1692" i="20"/>
  <c r="T1692" i="20" s="1"/>
  <c r="S1501" i="20"/>
  <c r="P1501" i="20"/>
  <c r="T1501" i="20" s="1"/>
  <c r="S82" i="20"/>
  <c r="R1534" i="20"/>
  <c r="V1534" i="20" s="1"/>
  <c r="S1611" i="20"/>
  <c r="S995" i="20"/>
  <c r="S1251" i="20"/>
  <c r="S987" i="20"/>
  <c r="U265" i="20"/>
  <c r="S1043" i="20"/>
  <c r="S800" i="20"/>
  <c r="P800" i="20"/>
  <c r="T800" i="20" s="1"/>
  <c r="S1829" i="20"/>
  <c r="P1829" i="20"/>
  <c r="T1829" i="20" s="1"/>
  <c r="S2132" i="20"/>
  <c r="P2132" i="20"/>
  <c r="T2132" i="20" s="1"/>
  <c r="S1387" i="20"/>
  <c r="P1387" i="20"/>
  <c r="T1387" i="20" s="1"/>
  <c r="S1481" i="20"/>
  <c r="S1456" i="20"/>
  <c r="P1456" i="20"/>
  <c r="T1456" i="20" s="1"/>
  <c r="R429" i="20"/>
  <c r="V429" i="20" s="1"/>
  <c r="U429" i="20"/>
  <c r="U985" i="20"/>
  <c r="S1154" i="20"/>
  <c r="R344" i="20"/>
  <c r="V344" i="20" s="1"/>
  <c r="S1951" i="20"/>
  <c r="U110" i="20"/>
  <c r="S95" i="20"/>
  <c r="U1571" i="20"/>
  <c r="S1907" i="20"/>
  <c r="S766" i="20"/>
  <c r="P766" i="20"/>
  <c r="T766" i="20" s="1"/>
  <c r="S437" i="20"/>
  <c r="P437" i="20"/>
  <c r="T437" i="20" s="1"/>
  <c r="U1465" i="20"/>
  <c r="R1465" i="20"/>
  <c r="V1465" i="20" s="1"/>
  <c r="S1758" i="20"/>
  <c r="P1758" i="20"/>
  <c r="T1758" i="20" s="1"/>
  <c r="R1548" i="20"/>
  <c r="V1548" i="20" s="1"/>
  <c r="U1548" i="20"/>
  <c r="S1518" i="20"/>
  <c r="S1901" i="20"/>
  <c r="P1901" i="20"/>
  <c r="T1901" i="20" s="1"/>
  <c r="U731" i="20"/>
  <c r="R731" i="20"/>
  <c r="V731" i="20" s="1"/>
  <c r="R1459" i="20"/>
  <c r="V1459" i="20" s="1"/>
  <c r="U2189" i="20"/>
  <c r="R1235" i="20"/>
  <c r="V1235" i="20" s="1"/>
  <c r="R2135" i="20"/>
  <c r="V2135" i="20" s="1"/>
  <c r="U1308" i="20"/>
  <c r="U345" i="20"/>
  <c r="R4" i="20"/>
  <c r="V4" i="20" s="1"/>
  <c r="U405" i="20"/>
  <c r="R303" i="20"/>
  <c r="V303" i="20" s="1"/>
  <c r="R238" i="20"/>
  <c r="V238" i="20" s="1"/>
  <c r="S939" i="20"/>
  <c r="S792" i="20"/>
  <c r="P1541" i="20"/>
  <c r="T1541" i="20" s="1"/>
  <c r="U1563" i="20"/>
  <c r="S568" i="20"/>
  <c r="R1468" i="20"/>
  <c r="V1468" i="20" s="1"/>
  <c r="R2138" i="20"/>
  <c r="V2138" i="20" s="1"/>
  <c r="R1995" i="20"/>
  <c r="V1995" i="20" s="1"/>
  <c r="U1653" i="20"/>
  <c r="R1653" i="20"/>
  <c r="V1653" i="20" s="1"/>
  <c r="U2340" i="20"/>
  <c r="R728" i="20"/>
  <c r="V728" i="20" s="1"/>
  <c r="S24" i="20"/>
  <c r="P24" i="20"/>
  <c r="T24" i="20" s="1"/>
  <c r="U1545" i="20"/>
  <c r="R1800" i="20"/>
  <c r="V1800" i="20" s="1"/>
  <c r="R346" i="20"/>
  <c r="V346" i="20" s="1"/>
  <c r="S1395" i="20"/>
  <c r="R228" i="20"/>
  <c r="V228" i="20" s="1"/>
  <c r="P1750" i="20"/>
  <c r="T1750" i="20" s="1"/>
  <c r="P1619" i="20"/>
  <c r="T1619" i="20" s="1"/>
  <c r="P982" i="20"/>
  <c r="T982" i="20" s="1"/>
  <c r="P1047" i="20"/>
  <c r="T1047" i="20" s="1"/>
  <c r="P1688" i="20"/>
  <c r="T1688" i="20" s="1"/>
  <c r="R1021" i="20"/>
  <c r="V1021" i="20" s="1"/>
  <c r="U1021" i="20"/>
  <c r="S400" i="20"/>
  <c r="P400" i="20"/>
  <c r="T400" i="20" s="1"/>
  <c r="S582" i="20"/>
  <c r="U207" i="20"/>
  <c r="P611" i="20"/>
  <c r="T611" i="20" s="1"/>
  <c r="U2252" i="20"/>
  <c r="P245" i="20"/>
  <c r="T245" i="20" s="1"/>
  <c r="S887" i="20"/>
  <c r="U289" i="20"/>
  <c r="R1604" i="20"/>
  <c r="V1604" i="20" s="1"/>
  <c r="U1928" i="20"/>
  <c r="P1992" i="20"/>
  <c r="T1992" i="20" s="1"/>
  <c r="R1824" i="20"/>
  <c r="V1824" i="20" s="1"/>
  <c r="P216" i="20"/>
  <c r="T216" i="20" s="1"/>
  <c r="S503" i="20"/>
  <c r="S567" i="20"/>
  <c r="U1891" i="20"/>
  <c r="S1986" i="20"/>
  <c r="U1028" i="20"/>
  <c r="U1688" i="20"/>
  <c r="S1994" i="20"/>
  <c r="U623" i="20"/>
  <c r="R623" i="20"/>
  <c r="V623" i="20" s="1"/>
  <c r="R1780" i="20"/>
  <c r="V1780" i="20" s="1"/>
  <c r="U1036" i="20"/>
  <c r="R1036" i="20"/>
  <c r="V1036" i="20" s="1"/>
  <c r="S1485" i="20"/>
  <c r="P1485" i="20"/>
  <c r="T1485" i="20" s="1"/>
  <c r="U1071" i="20"/>
  <c r="U2282" i="20"/>
  <c r="R2282" i="20"/>
  <c r="V2282" i="20" s="1"/>
  <c r="S1886" i="20"/>
  <c r="P1886" i="20"/>
  <c r="T1886" i="20" s="1"/>
  <c r="U682" i="20"/>
  <c r="R1894" i="20"/>
  <c r="V1894" i="20" s="1"/>
  <c r="R1228" i="20"/>
  <c r="V1228" i="20" s="1"/>
  <c r="R1436" i="20"/>
  <c r="V1436" i="20" s="1"/>
  <c r="R165" i="20"/>
  <c r="V165" i="20" s="1"/>
  <c r="R92" i="20"/>
  <c r="V92" i="20" s="1"/>
  <c r="R491" i="20"/>
  <c r="V491" i="20" s="1"/>
  <c r="R565" i="20"/>
  <c r="V565" i="20" s="1"/>
  <c r="S1246" i="20"/>
  <c r="R120" i="20"/>
  <c r="V120" i="20" s="1"/>
  <c r="R630" i="20"/>
  <c r="V630" i="20" s="1"/>
  <c r="S1181" i="20"/>
  <c r="R671" i="20"/>
  <c r="V671" i="20" s="1"/>
  <c r="U671" i="20"/>
  <c r="S143" i="20"/>
  <c r="R510" i="20"/>
  <c r="V510" i="20" s="1"/>
  <c r="U510" i="20"/>
  <c r="S80" i="20"/>
  <c r="S1150" i="20"/>
  <c r="S540" i="20"/>
  <c r="U1904" i="20"/>
  <c r="R1904" i="20"/>
  <c r="V1904" i="20" s="1"/>
  <c r="S207" i="20"/>
  <c r="U1460" i="20"/>
  <c r="R2192" i="20"/>
  <c r="V2192" i="20" s="1"/>
  <c r="U55" i="20"/>
  <c r="R543" i="20"/>
  <c r="V543" i="20" s="1"/>
  <c r="R2059" i="20"/>
  <c r="V2059" i="20" s="1"/>
  <c r="S1477" i="20"/>
  <c r="U404" i="20"/>
  <c r="R1322" i="20"/>
  <c r="V1322" i="20" s="1"/>
  <c r="S1524" i="20"/>
  <c r="S733" i="20"/>
  <c r="S1010" i="20"/>
  <c r="S89" i="20"/>
  <c r="R2144" i="20"/>
  <c r="V2144" i="20" s="1"/>
  <c r="P155" i="20"/>
  <c r="T155" i="20" s="1"/>
  <c r="S1623" i="20"/>
  <c r="R1315" i="20"/>
  <c r="V1315" i="20" s="1"/>
  <c r="R2014" i="20"/>
  <c r="V2014" i="20" s="1"/>
  <c r="S354" i="20"/>
  <c r="S952" i="20"/>
  <c r="P365" i="20"/>
  <c r="T365" i="20" s="1"/>
  <c r="U1102" i="20"/>
  <c r="U169" i="20"/>
  <c r="P648" i="20"/>
  <c r="T648" i="20" s="1"/>
  <c r="P620" i="20"/>
  <c r="T620" i="20" s="1"/>
  <c r="U501" i="20"/>
  <c r="R501" i="20"/>
  <c r="V501" i="20" s="1"/>
  <c r="U256" i="20"/>
  <c r="R256" i="20"/>
  <c r="V256" i="20" s="1"/>
  <c r="S812" i="20"/>
  <c r="S2133" i="20"/>
  <c r="S673" i="20"/>
  <c r="S334" i="20"/>
  <c r="P334" i="20"/>
  <c r="T334" i="20" s="1"/>
  <c r="S2168" i="20"/>
  <c r="P2168" i="20"/>
  <c r="T2168" i="20" s="1"/>
  <c r="P26" i="20"/>
  <c r="T26" i="20" s="1"/>
  <c r="R2229" i="20"/>
  <c r="V2229" i="20" s="1"/>
  <c r="S1149" i="20"/>
  <c r="S2070" i="20"/>
  <c r="S1792" i="20"/>
  <c r="S1835" i="20"/>
  <c r="P1835" i="20"/>
  <c r="T1835" i="20" s="1"/>
  <c r="R379" i="20"/>
  <c r="V379" i="20" s="1"/>
  <c r="S2327" i="20"/>
  <c r="P2327" i="20"/>
  <c r="T2327" i="20" s="1"/>
  <c r="S288" i="20"/>
  <c r="P288" i="20"/>
  <c r="T288" i="20" s="1"/>
  <c r="R782" i="20"/>
  <c r="V782" i="20" s="1"/>
  <c r="U1974" i="20"/>
  <c r="U972" i="20"/>
  <c r="R1266" i="20"/>
  <c r="V1266" i="20" s="1"/>
  <c r="S228" i="20"/>
  <c r="R516" i="20"/>
  <c r="V516" i="20" s="1"/>
  <c r="R2050" i="20"/>
  <c r="V2050" i="20" s="1"/>
  <c r="R155" i="20"/>
  <c r="V155" i="20" s="1"/>
  <c r="R2329" i="20"/>
  <c r="V2329" i="20" s="1"/>
  <c r="P433" i="20"/>
  <c r="T433" i="20" s="1"/>
  <c r="S1284" i="20"/>
  <c r="R354" i="20"/>
  <c r="V354" i="20" s="1"/>
  <c r="S2254" i="20"/>
  <c r="P2254" i="20"/>
  <c r="T2254" i="20" s="1"/>
  <c r="S501" i="20"/>
  <c r="P501" i="20"/>
  <c r="T501" i="20" s="1"/>
  <c r="U1584" i="20"/>
  <c r="P1166" i="20"/>
  <c r="T1166" i="20" s="1"/>
  <c r="S655" i="20"/>
  <c r="S1109" i="20"/>
  <c r="R1196" i="20"/>
  <c r="V1196" i="20" s="1"/>
  <c r="S67" i="20"/>
  <c r="U1544" i="20"/>
  <c r="R1544" i="20"/>
  <c r="V1544" i="20" s="1"/>
  <c r="S2260" i="20"/>
  <c r="S1013" i="20"/>
  <c r="S2026" i="20"/>
  <c r="P2026" i="20"/>
  <c r="T2026" i="20" s="1"/>
  <c r="S2089" i="20"/>
  <c r="P2089" i="20"/>
  <c r="T2089" i="20" s="1"/>
  <c r="S1981" i="20"/>
  <c r="P1981" i="20"/>
  <c r="T1981" i="20" s="1"/>
  <c r="S2041" i="20"/>
  <c r="P2041" i="20"/>
  <c r="T2041" i="20" s="1"/>
  <c r="S686" i="20"/>
  <c r="P2263" i="20"/>
  <c r="T2263" i="20" s="1"/>
  <c r="S1963" i="20"/>
  <c r="R478" i="20"/>
  <c r="V478" i="20" s="1"/>
  <c r="S490" i="20"/>
  <c r="U188" i="20"/>
  <c r="S819" i="20"/>
  <c r="S897" i="20"/>
  <c r="S798" i="20"/>
  <c r="P798" i="20"/>
  <c r="T798" i="20" s="1"/>
  <c r="R655" i="20"/>
  <c r="V655" i="20" s="1"/>
  <c r="U655" i="20"/>
  <c r="R1632" i="20"/>
  <c r="V1632" i="20" s="1"/>
  <c r="U1632" i="20"/>
  <c r="S445" i="20"/>
  <c r="P445" i="20"/>
  <c r="T445" i="20" s="1"/>
  <c r="S2040" i="20"/>
  <c r="P2040" i="20"/>
  <c r="T2040" i="20" s="1"/>
  <c r="S1454" i="20"/>
  <c r="S2227" i="20"/>
  <c r="P2227" i="20"/>
  <c r="T2227" i="20" s="1"/>
  <c r="R1248" i="20"/>
  <c r="V1248" i="20" s="1"/>
  <c r="U1248" i="20"/>
  <c r="U2248" i="20"/>
  <c r="R102" i="20"/>
  <c r="V102" i="20" s="1"/>
  <c r="U104" i="20"/>
  <c r="R104" i="20"/>
  <c r="V104" i="20" s="1"/>
  <c r="R1133" i="20"/>
  <c r="V1133" i="20" s="1"/>
  <c r="S1133" i="20"/>
  <c r="U1835" i="20"/>
  <c r="U288" i="20"/>
  <c r="P888" i="20"/>
  <c r="T888" i="20" s="1"/>
  <c r="S1375" i="20"/>
  <c r="S1403" i="20"/>
  <c r="P1696" i="20"/>
  <c r="T1696" i="20" s="1"/>
  <c r="P961" i="20"/>
  <c r="T961" i="20" s="1"/>
  <c r="R2036" i="20"/>
  <c r="V2036" i="20" s="1"/>
  <c r="R295" i="20"/>
  <c r="V295" i="20" s="1"/>
  <c r="R1063" i="20"/>
  <c r="V1063" i="20" s="1"/>
  <c r="U1063" i="20"/>
  <c r="S656" i="20"/>
  <c r="P656" i="20"/>
  <c r="T656" i="20" s="1"/>
  <c r="S1632" i="20"/>
  <c r="P1632" i="20"/>
  <c r="T1632" i="20" s="1"/>
  <c r="R239" i="20"/>
  <c r="V239" i="20" s="1"/>
  <c r="U239" i="20"/>
  <c r="S1639" i="20"/>
  <c r="S1985" i="20"/>
  <c r="S1892" i="20"/>
  <c r="P1892" i="20"/>
  <c r="T1892" i="20" s="1"/>
  <c r="U597" i="20"/>
  <c r="S1483" i="20"/>
  <c r="S640" i="20"/>
  <c r="U2254" i="20"/>
  <c r="P1650" i="20"/>
  <c r="T1650" i="20" s="1"/>
  <c r="R1374" i="20"/>
  <c r="V1374" i="20" s="1"/>
  <c r="P1962" i="20"/>
  <c r="T1962" i="20" s="1"/>
  <c r="R445" i="20"/>
  <c r="V445" i="20" s="1"/>
  <c r="S1995" i="20"/>
  <c r="P1995" i="20"/>
  <c r="T1995" i="20" s="1"/>
  <c r="S1965" i="20"/>
  <c r="P1965" i="20"/>
  <c r="T1965" i="20" s="1"/>
  <c r="U2041" i="20"/>
  <c r="S1457" i="20"/>
  <c r="P626" i="20"/>
  <c r="T626" i="20" s="1"/>
  <c r="U2029" i="20"/>
  <c r="S811" i="20"/>
  <c r="U1914" i="20"/>
  <c r="R1685" i="20"/>
  <c r="V1685" i="20" s="1"/>
  <c r="R1190" i="20"/>
  <c r="V1190" i="20" s="1"/>
  <c r="R2258" i="20"/>
  <c r="V2258" i="20" s="1"/>
  <c r="P2175" i="20"/>
  <c r="T2175" i="20" s="1"/>
  <c r="R225" i="20"/>
  <c r="V225" i="20" s="1"/>
  <c r="R2246" i="20"/>
  <c r="V2246" i="20" s="1"/>
  <c r="S2193" i="20"/>
  <c r="S1874" i="20"/>
  <c r="P2117" i="20"/>
  <c r="T2117" i="20" s="1"/>
  <c r="U1712" i="20"/>
  <c r="S1673" i="20"/>
  <c r="R647" i="20"/>
  <c r="V647" i="20" s="1"/>
  <c r="R961" i="20"/>
  <c r="V961" i="20" s="1"/>
  <c r="P95" i="20"/>
  <c r="T95" i="20" s="1"/>
  <c r="U881" i="20"/>
  <c r="U183" i="20"/>
  <c r="R1109" i="20"/>
  <c r="V1109" i="20" s="1"/>
  <c r="U1109" i="20"/>
  <c r="P1472" i="20"/>
  <c r="T1472" i="20" s="1"/>
  <c r="S1472" i="20"/>
  <c r="U1158" i="20"/>
  <c r="U1621" i="20"/>
  <c r="R1621" i="20"/>
  <c r="V1621" i="20" s="1"/>
  <c r="S1665" i="20"/>
  <c r="S2285" i="20"/>
  <c r="U796" i="20"/>
  <c r="S1577" i="20"/>
  <c r="P1577" i="20"/>
  <c r="T1577" i="20" s="1"/>
  <c r="S1636" i="20"/>
  <c r="P1222" i="20"/>
  <c r="T1222" i="20" s="1"/>
  <c r="S305" i="20"/>
  <c r="U997" i="20"/>
  <c r="S379" i="20"/>
  <c r="S2251" i="20"/>
  <c r="U507" i="20"/>
  <c r="R1243" i="20"/>
  <c r="V1243" i="20" s="1"/>
  <c r="S697" i="20"/>
  <c r="R1171" i="20"/>
  <c r="V1171" i="20" s="1"/>
  <c r="U2206" i="20"/>
  <c r="R301" i="20"/>
  <c r="V301" i="20" s="1"/>
  <c r="U2034" i="20"/>
  <c r="P2236" i="20"/>
  <c r="T2236" i="20" s="1"/>
  <c r="S1178" i="20"/>
  <c r="R663" i="20"/>
  <c r="V663" i="20" s="1"/>
  <c r="R792" i="20"/>
  <c r="V792" i="20" s="1"/>
  <c r="S716" i="20"/>
  <c r="P716" i="20"/>
  <c r="T716" i="20" s="1"/>
  <c r="R1472" i="20"/>
  <c r="V1472" i="20" s="1"/>
  <c r="R846" i="20"/>
  <c r="V846" i="20" s="1"/>
  <c r="U846" i="20"/>
  <c r="S782" i="20"/>
  <c r="U1665" i="20"/>
  <c r="R1665" i="20"/>
  <c r="V1665" i="20" s="1"/>
  <c r="S1488" i="20"/>
  <c r="S1300" i="20"/>
  <c r="S1780" i="20"/>
  <c r="S893" i="20"/>
  <c r="P1196" i="20"/>
  <c r="T1196" i="20" s="1"/>
  <c r="S427" i="20"/>
  <c r="S116" i="20"/>
  <c r="R1439" i="20"/>
  <c r="V1439" i="20" s="1"/>
  <c r="P706" i="20"/>
  <c r="T706" i="20" s="1"/>
  <c r="U258" i="20"/>
  <c r="R258" i="20"/>
  <c r="V258" i="20" s="1"/>
  <c r="P1374" i="20"/>
  <c r="T1374" i="20" s="1"/>
  <c r="P779" i="20"/>
  <c r="T779" i="20" s="1"/>
  <c r="R1775" i="20"/>
  <c r="V1775" i="20" s="1"/>
  <c r="R1311" i="20"/>
  <c r="V1311" i="20" s="1"/>
  <c r="R376" i="20"/>
  <c r="V376" i="20" s="1"/>
  <c r="U1244" i="20"/>
  <c r="S1855" i="20"/>
  <c r="U2008" i="20"/>
  <c r="P1083" i="20"/>
  <c r="T1083" i="20" s="1"/>
  <c r="U2259" i="20"/>
  <c r="S1256" i="20"/>
  <c r="R2182" i="20"/>
  <c r="V2182" i="20" s="1"/>
  <c r="S923" i="20"/>
  <c r="U384" i="20"/>
  <c r="S1840" i="20"/>
  <c r="R756" i="20"/>
  <c r="V756" i="20" s="1"/>
  <c r="P913" i="20"/>
  <c r="T913" i="20" s="1"/>
  <c r="R249" i="20"/>
  <c r="V249" i="20" s="1"/>
  <c r="P257" i="20"/>
  <c r="T257" i="20" s="1"/>
  <c r="R704" i="20"/>
  <c r="V704" i="20" s="1"/>
  <c r="U704" i="20"/>
  <c r="R785" i="20"/>
  <c r="V785" i="20" s="1"/>
  <c r="U785" i="20"/>
  <c r="S1423" i="20"/>
  <c r="R1555" i="20"/>
  <c r="V1555" i="20" s="1"/>
  <c r="R147" i="20"/>
  <c r="V147" i="20" s="1"/>
  <c r="U1971" i="20"/>
  <c r="R1971" i="20"/>
  <c r="V1971" i="20" s="1"/>
  <c r="S827" i="20"/>
  <c r="S41" i="20"/>
  <c r="P41" i="20"/>
  <c r="T41" i="20" s="1"/>
  <c r="U1468" i="20"/>
  <c r="S1211" i="20"/>
  <c r="R1541" i="20"/>
  <c r="V1541" i="20" s="1"/>
  <c r="S321" i="20"/>
  <c r="P321" i="20"/>
  <c r="T321" i="20" s="1"/>
  <c r="R2304" i="20"/>
  <c r="V2304" i="20" s="1"/>
  <c r="R2199" i="20"/>
  <c r="V2199" i="20" s="1"/>
  <c r="U1694" i="20"/>
  <c r="R1343" i="20"/>
  <c r="V1343" i="20" s="1"/>
  <c r="R2097" i="20"/>
  <c r="V2097" i="20" s="1"/>
  <c r="R891" i="20"/>
  <c r="V891" i="20" s="1"/>
  <c r="U1296" i="20"/>
  <c r="S742" i="20"/>
  <c r="P150" i="20"/>
  <c r="T150" i="20" s="1"/>
  <c r="R1760" i="20"/>
  <c r="V1760" i="20" s="1"/>
  <c r="S1682" i="20"/>
  <c r="P237" i="20"/>
  <c r="T237" i="20" s="1"/>
  <c r="U780" i="20"/>
  <c r="R780" i="20"/>
  <c r="V780" i="20" s="1"/>
  <c r="R2312" i="20"/>
  <c r="V2312" i="20" s="1"/>
  <c r="U2312" i="20"/>
  <c r="U2118" i="20"/>
  <c r="R2118" i="20"/>
  <c r="V2118" i="20" s="1"/>
  <c r="S457" i="20"/>
  <c r="S394" i="20"/>
  <c r="U223" i="20"/>
  <c r="R223" i="20"/>
  <c r="V223" i="20" s="1"/>
  <c r="S1714" i="20"/>
  <c r="R675" i="20"/>
  <c r="V675" i="20" s="1"/>
  <c r="S1647" i="20"/>
  <c r="P1647" i="20"/>
  <c r="T1647" i="20" s="1"/>
  <c r="R1412" i="20"/>
  <c r="V1412" i="20" s="1"/>
  <c r="S2312" i="20"/>
  <c r="U1873" i="20"/>
  <c r="U2276" i="20"/>
  <c r="S2092" i="20"/>
  <c r="S934" i="20"/>
  <c r="R2240" i="20"/>
  <c r="V2240" i="20" s="1"/>
  <c r="S1635" i="20"/>
  <c r="P303" i="20"/>
  <c r="T303" i="20" s="1"/>
  <c r="R2040" i="20"/>
  <c r="V2040" i="20" s="1"/>
  <c r="S573" i="20"/>
  <c r="R2285" i="20"/>
  <c r="V2285" i="20" s="1"/>
  <c r="U2285" i="20"/>
  <c r="S1471" i="20"/>
  <c r="P1471" i="20"/>
  <c r="T1471" i="20" s="1"/>
  <c r="S832" i="20"/>
  <c r="P832" i="20"/>
  <c r="T832" i="20" s="1"/>
  <c r="S1741" i="20"/>
  <c r="R812" i="20"/>
  <c r="V812" i="20" s="1"/>
  <c r="U1197" i="20"/>
  <c r="R2253" i="20"/>
  <c r="V2253" i="20" s="1"/>
  <c r="U2253" i="20"/>
  <c r="U427" i="20"/>
  <c r="S443" i="20"/>
  <c r="P443" i="20"/>
  <c r="T443" i="20" s="1"/>
  <c r="S1513" i="20"/>
  <c r="S1893" i="20"/>
  <c r="U2024" i="20"/>
  <c r="P1362" i="20"/>
  <c r="T1362" i="20" s="1"/>
  <c r="P254" i="20"/>
  <c r="T254" i="20" s="1"/>
  <c r="P1343" i="20"/>
  <c r="T1343" i="20" s="1"/>
  <c r="S1497" i="20"/>
  <c r="P40" i="20"/>
  <c r="T40" i="20" s="1"/>
  <c r="R1092" i="20"/>
  <c r="V1092" i="20" s="1"/>
  <c r="S2293" i="20"/>
  <c r="P2293" i="20"/>
  <c r="T2293" i="20" s="1"/>
  <c r="S1593" i="20"/>
  <c r="R460" i="20"/>
  <c r="V460" i="20" s="1"/>
  <c r="P2199" i="20"/>
  <c r="T2199" i="20" s="1"/>
  <c r="S320" i="20"/>
  <c r="P1820" i="20"/>
  <c r="T1820" i="20" s="1"/>
  <c r="U1201" i="20"/>
  <c r="P236" i="20"/>
  <c r="T236" i="20" s="1"/>
  <c r="U1421" i="20"/>
  <c r="R593" i="20"/>
  <c r="V593" i="20" s="1"/>
  <c r="U668" i="20"/>
  <c r="S1458" i="20"/>
  <c r="R833" i="20"/>
  <c r="V833" i="20" s="1"/>
  <c r="P709" i="20"/>
  <c r="T709" i="20" s="1"/>
  <c r="R866" i="20"/>
  <c r="V866" i="20" s="1"/>
  <c r="R821" i="20"/>
  <c r="V821" i="20" s="1"/>
  <c r="U698" i="20"/>
  <c r="U1193" i="20"/>
  <c r="R882" i="20"/>
  <c r="V882" i="20" s="1"/>
  <c r="S1359" i="20"/>
  <c r="P1359" i="20"/>
  <c r="T1359" i="20" s="1"/>
  <c r="U1423" i="20"/>
  <c r="R1423" i="20"/>
  <c r="V1423" i="20" s="1"/>
  <c r="P1347" i="20"/>
  <c r="T1347" i="20" s="1"/>
  <c r="U832" i="20"/>
  <c r="R832" i="20"/>
  <c r="V832" i="20" s="1"/>
  <c r="S268" i="20"/>
  <c r="P268" i="20"/>
  <c r="T268" i="20" s="1"/>
  <c r="S986" i="20"/>
  <c r="S1539" i="20"/>
  <c r="U893" i="20"/>
  <c r="U982" i="20"/>
  <c r="S1609" i="20"/>
  <c r="R254" i="20"/>
  <c r="V254" i="20" s="1"/>
  <c r="U254" i="20"/>
  <c r="U208" i="20"/>
  <c r="S335" i="20"/>
  <c r="P335" i="20"/>
  <c r="T335" i="20" s="1"/>
  <c r="U1650" i="20"/>
  <c r="S208" i="20"/>
  <c r="U1075" i="20"/>
  <c r="P1108" i="20"/>
  <c r="T1108" i="20" s="1"/>
  <c r="R2293" i="20"/>
  <c r="V2293" i="20" s="1"/>
  <c r="S873" i="20"/>
  <c r="P873" i="20"/>
  <c r="T873" i="20" s="1"/>
  <c r="S2244" i="20"/>
  <c r="P2244" i="20"/>
  <c r="T2244" i="20" s="1"/>
  <c r="S336" i="20"/>
  <c r="P336" i="20"/>
  <c r="T336" i="20" s="1"/>
  <c r="R1062" i="20"/>
  <c r="V1062" i="20" s="1"/>
  <c r="R1433" i="20"/>
  <c r="V1433" i="20" s="1"/>
  <c r="R506" i="20"/>
  <c r="V506" i="20" s="1"/>
  <c r="S549" i="20"/>
  <c r="P1890" i="20"/>
  <c r="T1890" i="20" s="1"/>
  <c r="S2316" i="20"/>
  <c r="R1598" i="20"/>
  <c r="V1598" i="20" s="1"/>
  <c r="S1873" i="20"/>
  <c r="S1983" i="20"/>
  <c r="R139" i="20"/>
  <c r="V139" i="20" s="1"/>
  <c r="U1559" i="20"/>
  <c r="S114" i="20"/>
  <c r="P605" i="20"/>
  <c r="T605" i="20" s="1"/>
  <c r="S821" i="20"/>
  <c r="S662" i="20"/>
  <c r="P571" i="20"/>
  <c r="T571" i="20" s="1"/>
  <c r="S1949" i="20"/>
  <c r="P1949" i="20"/>
  <c r="T1949" i="20" s="1"/>
  <c r="R1359" i="20"/>
  <c r="V1359" i="20" s="1"/>
  <c r="R1741" i="20"/>
  <c r="V1741" i="20" s="1"/>
  <c r="U2070" i="20"/>
  <c r="R2070" i="20"/>
  <c r="V2070" i="20" s="1"/>
  <c r="S1756" i="20"/>
  <c r="P1756" i="20"/>
  <c r="T1756" i="20" s="1"/>
  <c r="S984" i="20"/>
  <c r="P910" i="20"/>
  <c r="T910" i="20" s="1"/>
  <c r="U1970" i="20"/>
  <c r="S1001" i="20"/>
  <c r="U869" i="20"/>
  <c r="S846" i="20"/>
  <c r="S1263" i="20"/>
  <c r="P1263" i="20"/>
  <c r="T1263" i="20" s="1"/>
  <c r="R335" i="20"/>
  <c r="V335" i="20" s="1"/>
  <c r="R2197" i="20"/>
  <c r="V2197" i="20" s="1"/>
  <c r="U2197" i="20"/>
  <c r="R578" i="20"/>
  <c r="V578" i="20" s="1"/>
  <c r="S212" i="20"/>
  <c r="P997" i="20"/>
  <c r="T997" i="20" s="1"/>
  <c r="U166" i="20"/>
  <c r="R166" i="20"/>
  <c r="V166" i="20" s="1"/>
  <c r="P1683" i="20"/>
  <c r="T1683" i="20" s="1"/>
  <c r="R101" i="20"/>
  <c r="V101" i="20" s="1"/>
  <c r="S895" i="20"/>
  <c r="R538" i="20"/>
  <c r="V538" i="20" s="1"/>
  <c r="P419" i="20"/>
  <c r="T419" i="20" s="1"/>
  <c r="S749" i="20"/>
  <c r="U1270" i="20"/>
  <c r="R29" i="20"/>
  <c r="V29" i="20" s="1"/>
  <c r="S763" i="20"/>
  <c r="R1285" i="20"/>
  <c r="V1285" i="20" s="1"/>
  <c r="S1805" i="20"/>
  <c r="P1805" i="20"/>
  <c r="T1805" i="20" s="1"/>
  <c r="S1622" i="20"/>
  <c r="P1622" i="20"/>
  <c r="T1622" i="20" s="1"/>
  <c r="U1893" i="20"/>
  <c r="R1893" i="20"/>
  <c r="V1893" i="20" s="1"/>
  <c r="S707" i="20"/>
  <c r="R428" i="20"/>
  <c r="V428" i="20" s="1"/>
  <c r="U428" i="20"/>
  <c r="P1544" i="20"/>
  <c r="T1544" i="20" s="1"/>
  <c r="S226" i="20"/>
  <c r="P226" i="20"/>
  <c r="T226" i="20" s="1"/>
  <c r="S1694" i="20"/>
  <c r="P1694" i="20"/>
  <c r="T1694" i="20" s="1"/>
  <c r="P1412" i="20"/>
  <c r="T1412" i="20" s="1"/>
  <c r="S2058" i="20"/>
  <c r="R1745" i="20"/>
  <c r="V1745" i="20" s="1"/>
  <c r="R1308" i="20"/>
  <c r="V1308" i="20" s="1"/>
  <c r="S214" i="20"/>
  <c r="U319" i="20"/>
  <c r="R1748" i="20"/>
  <c r="V1748" i="20" s="1"/>
  <c r="S1024" i="20"/>
  <c r="S1451" i="20"/>
  <c r="S90" i="20"/>
  <c r="R196" i="20"/>
  <c r="V196" i="20" s="1"/>
  <c r="R1834" i="20"/>
  <c r="V1834" i="20" s="1"/>
  <c r="U754" i="20"/>
  <c r="R679" i="20"/>
  <c r="V679" i="20" s="1"/>
  <c r="R310" i="20"/>
  <c r="V310" i="20" s="1"/>
  <c r="U836" i="20"/>
  <c r="R711" i="20"/>
  <c r="V711" i="20" s="1"/>
  <c r="P153" i="20"/>
  <c r="T153" i="20" s="1"/>
  <c r="R325" i="20"/>
  <c r="V325" i="20" s="1"/>
  <c r="R808" i="20"/>
  <c r="V808" i="20" s="1"/>
  <c r="R1053" i="20"/>
  <c r="V1053" i="20" s="1"/>
  <c r="U1053" i="20"/>
  <c r="U1772" i="20"/>
  <c r="R1772" i="20"/>
  <c r="V1772" i="20" s="1"/>
  <c r="S612" i="20"/>
  <c r="S1939" i="20"/>
  <c r="R1622" i="20"/>
  <c r="V1622" i="20" s="1"/>
  <c r="U1622" i="20"/>
  <c r="R1986" i="20"/>
  <c r="V1986" i="20" s="1"/>
  <c r="R1714" i="20"/>
  <c r="V1714" i="20" s="1"/>
  <c r="S428" i="20"/>
  <c r="P428" i="20"/>
  <c r="T428" i="20" s="1"/>
  <c r="S2253" i="20"/>
  <c r="S2118" i="20"/>
  <c r="U935" i="20"/>
  <c r="R935" i="20"/>
  <c r="V935" i="20" s="1"/>
  <c r="S2248" i="20"/>
  <c r="S227" i="20"/>
  <c r="P227" i="20"/>
  <c r="T227" i="20" s="1"/>
  <c r="S2011" i="20"/>
  <c r="P2011" i="20"/>
  <c r="T2011" i="20" s="1"/>
  <c r="R474" i="20"/>
  <c r="V474" i="20" s="1"/>
  <c r="R1861" i="20"/>
  <c r="V1861" i="20" s="1"/>
  <c r="P2229" i="20"/>
  <c r="T2229" i="20" s="1"/>
  <c r="U2010" i="20"/>
  <c r="R1461" i="20"/>
  <c r="V1461" i="20" s="1"/>
  <c r="S2016" i="20"/>
  <c r="R1340" i="20"/>
  <c r="V1340" i="20" s="1"/>
  <c r="R137" i="20"/>
  <c r="V137" i="20" s="1"/>
  <c r="R377" i="20"/>
  <c r="V377" i="20" s="1"/>
  <c r="S2280" i="20"/>
  <c r="R1654" i="20"/>
  <c r="V1654" i="20" s="1"/>
  <c r="S1672" i="20"/>
  <c r="S1015" i="20"/>
  <c r="U387" i="20"/>
  <c r="S1449" i="20"/>
  <c r="S498" i="20"/>
  <c r="R2314" i="20"/>
  <c r="V2314" i="20" s="1"/>
  <c r="S618" i="20"/>
  <c r="S1225" i="20"/>
  <c r="S772" i="20"/>
  <c r="R676" i="20"/>
  <c r="V676" i="20" s="1"/>
  <c r="U676" i="20"/>
  <c r="U397" i="20"/>
  <c r="R397" i="20"/>
  <c r="V397" i="20" s="1"/>
  <c r="R1833" i="20"/>
  <c r="V1833" i="20" s="1"/>
  <c r="U1833" i="20"/>
  <c r="S1158" i="20"/>
  <c r="S785" i="20"/>
  <c r="U1211" i="20"/>
  <c r="S1772" i="20"/>
  <c r="S2013" i="20"/>
  <c r="P2013" i="20"/>
  <c r="T2013" i="20" s="1"/>
  <c r="S797" i="20"/>
  <c r="U180" i="20"/>
  <c r="U320" i="20"/>
  <c r="S262" i="20"/>
  <c r="S388" i="20"/>
  <c r="U786" i="20"/>
  <c r="S2206" i="20"/>
  <c r="U1824" i="20"/>
  <c r="U835" i="20"/>
  <c r="S200" i="20"/>
  <c r="U585" i="20"/>
  <c r="P744" i="20"/>
  <c r="T744" i="20" s="1"/>
  <c r="P1833" i="20"/>
  <c r="T1833" i="20" s="1"/>
  <c r="S1833" i="20"/>
  <c r="S1728" i="20"/>
  <c r="P1728" i="20"/>
  <c r="T1728" i="20" s="1"/>
  <c r="P1907" i="20"/>
  <c r="T1907" i="20" s="1"/>
  <c r="S11" i="20"/>
  <c r="P11" i="20"/>
  <c r="T11" i="20" s="1"/>
  <c r="S1587" i="20"/>
  <c r="S473" i="20"/>
  <c r="U1181" i="20"/>
  <c r="R1181" i="20"/>
  <c r="V1181" i="20" s="1"/>
  <c r="S1970" i="20"/>
  <c r="S1523" i="20"/>
  <c r="R1528" i="20"/>
  <c r="V1528" i="20" s="1"/>
  <c r="S444" i="20"/>
  <c r="P444" i="20"/>
  <c r="T444" i="20" s="1"/>
  <c r="U686" i="20"/>
  <c r="S241" i="20"/>
  <c r="P241" i="20"/>
  <c r="T241" i="20" s="1"/>
  <c r="S2138" i="20"/>
  <c r="P2138" i="20"/>
  <c r="T2138" i="20" s="1"/>
  <c r="U2011" i="20"/>
  <c r="S1050" i="20"/>
  <c r="P2025" i="20"/>
  <c r="T2025" i="20" s="1"/>
  <c r="R873" i="20"/>
  <c r="V873" i="20" s="1"/>
  <c r="S1932" i="20"/>
  <c r="R212" i="20"/>
  <c r="V212" i="20" s="1"/>
  <c r="R421" i="20"/>
  <c r="V421" i="20" s="1"/>
  <c r="U465" i="20"/>
  <c r="U2309" i="20"/>
  <c r="U2161" i="20"/>
  <c r="S1643" i="20"/>
  <c r="S659" i="20"/>
  <c r="U388" i="20"/>
  <c r="S1771" i="20"/>
  <c r="P599" i="20"/>
  <c r="T599" i="20" s="1"/>
  <c r="R286" i="20"/>
  <c r="V286" i="20" s="1"/>
  <c r="U2337" i="20"/>
  <c r="R1711" i="20"/>
  <c r="V1711" i="20" s="1"/>
  <c r="U1696" i="20"/>
  <c r="R631" i="20"/>
  <c r="V631" i="20" s="1"/>
  <c r="U744" i="20"/>
  <c r="S2239" i="20"/>
  <c r="R456" i="20"/>
  <c r="V456" i="20" s="1"/>
  <c r="U456" i="20"/>
  <c r="S2024" i="20"/>
  <c r="P2024" i="20"/>
  <c r="T2024" i="20" s="1"/>
  <c r="R2002" i="20"/>
  <c r="V2002" i="20" s="1"/>
  <c r="S1492" i="20"/>
  <c r="S801" i="20"/>
  <c r="S348" i="20"/>
  <c r="P348" i="20"/>
  <c r="T348" i="20" s="1"/>
  <c r="S780" i="20"/>
  <c r="S1081" i="20"/>
  <c r="S72" i="20"/>
  <c r="S1836" i="20"/>
  <c r="P1836" i="20"/>
  <c r="T1836" i="20" s="1"/>
  <c r="S456" i="20"/>
  <c r="R348" i="20"/>
  <c r="V348" i="20" s="1"/>
  <c r="S1710" i="20"/>
  <c r="U1932" i="20"/>
  <c r="R1932" i="20"/>
  <c r="V1932" i="20" s="1"/>
  <c r="U2092" i="20"/>
  <c r="R2092" i="20"/>
  <c r="V2092" i="20" s="1"/>
  <c r="S1520" i="20"/>
  <c r="U322" i="20"/>
  <c r="U339" i="20"/>
  <c r="R339" i="20"/>
  <c r="V339" i="20" s="1"/>
  <c r="P1404" i="20"/>
  <c r="T1404" i="20" s="1"/>
  <c r="U1711" i="20"/>
  <c r="S295" i="20"/>
  <c r="P295" i="20"/>
  <c r="T295" i="20" s="1"/>
  <c r="S572" i="20"/>
  <c r="P572" i="20"/>
  <c r="T572" i="20" s="1"/>
  <c r="R527" i="20"/>
  <c r="V527" i="20" s="1"/>
  <c r="U2144" i="20"/>
  <c r="U1704" i="20"/>
  <c r="R1704" i="20"/>
  <c r="V1704" i="20" s="1"/>
  <c r="S865" i="20"/>
  <c r="P865" i="20"/>
  <c r="T865" i="20" s="1"/>
  <c r="S1494" i="20"/>
  <c r="R408" i="20"/>
  <c r="V408" i="20" s="1"/>
  <c r="R870" i="20"/>
  <c r="V870" i="20" s="1"/>
  <c r="P866" i="20"/>
  <c r="T866" i="20" s="1"/>
  <c r="S1897" i="20"/>
  <c r="U1589" i="20"/>
  <c r="P1550" i="20"/>
  <c r="T1550" i="20" s="1"/>
  <c r="S925" i="20"/>
  <c r="S1254" i="20"/>
  <c r="R1883" i="20"/>
  <c r="V1883" i="20" s="1"/>
  <c r="U680" i="20"/>
  <c r="P2292" i="20"/>
  <c r="T2292" i="20" s="1"/>
  <c r="R106" i="20"/>
  <c r="V106" i="20" s="1"/>
  <c r="U862" i="20"/>
  <c r="R813" i="20"/>
  <c r="V813" i="20" s="1"/>
  <c r="S165" i="20"/>
  <c r="P61" i="20"/>
  <c r="T61" i="20" s="1"/>
  <c r="U406" i="20"/>
  <c r="U647" i="20"/>
  <c r="S1968" i="20"/>
  <c r="S719" i="20"/>
  <c r="S1020" i="20"/>
  <c r="U2316" i="20"/>
  <c r="U1808" i="20"/>
  <c r="U1992" i="20"/>
  <c r="U1654" i="20"/>
  <c r="U1402" i="20"/>
  <c r="R1567" i="20"/>
  <c r="V1567" i="20" s="1"/>
  <c r="S807" i="20"/>
  <c r="S815" i="20"/>
  <c r="S1094" i="20"/>
  <c r="R2175" i="20"/>
  <c r="V2175" i="20" s="1"/>
  <c r="R2129" i="20"/>
  <c r="V2129" i="20" s="1"/>
  <c r="S834" i="20"/>
  <c r="S633" i="20"/>
  <c r="P633" i="20"/>
  <c r="T633" i="20" s="1"/>
  <c r="R1559" i="20"/>
  <c r="V1559" i="20" s="1"/>
  <c r="R2072" i="20"/>
  <c r="V2072" i="20" s="1"/>
  <c r="P1535" i="20"/>
  <c r="T1535" i="20" s="1"/>
  <c r="S1535" i="20"/>
  <c r="S1600" i="20"/>
  <c r="P1600" i="20"/>
  <c r="T1600" i="20" s="1"/>
  <c r="R1727" i="20"/>
  <c r="V1727" i="20" s="1"/>
  <c r="U630" i="20"/>
  <c r="U724" i="20"/>
  <c r="R724" i="20"/>
  <c r="V724" i="20" s="1"/>
  <c r="S1194" i="20"/>
  <c r="P1194" i="20"/>
  <c r="T1194" i="20" s="1"/>
  <c r="S1054" i="20"/>
  <c r="P1054" i="20"/>
  <c r="T1054" i="20" s="1"/>
  <c r="S1102" i="20"/>
  <c r="P1102" i="20"/>
  <c r="T1102" i="20" s="1"/>
  <c r="S867" i="20"/>
  <c r="P867" i="20"/>
  <c r="T867" i="20" s="1"/>
  <c r="S1030" i="20"/>
  <c r="U882" i="20"/>
  <c r="U632" i="20"/>
  <c r="U264" i="20"/>
  <c r="R264" i="20"/>
  <c r="V264" i="20" s="1"/>
  <c r="P573" i="20"/>
  <c r="T573" i="20" s="1"/>
  <c r="S615" i="20"/>
  <c r="P615" i="20"/>
  <c r="T615" i="20" s="1"/>
  <c r="R852" i="20"/>
  <c r="V852" i="20" s="1"/>
  <c r="S2069" i="20"/>
  <c r="P2069" i="20"/>
  <c r="T2069" i="20" s="1"/>
  <c r="R16" i="20"/>
  <c r="V16" i="20" s="1"/>
  <c r="U756" i="20"/>
  <c r="S109" i="20"/>
  <c r="P109" i="20"/>
  <c r="T109" i="20" s="1"/>
  <c r="S275" i="20"/>
  <c r="P275" i="20"/>
  <c r="T275" i="20" s="1"/>
  <c r="S870" i="20"/>
  <c r="P870" i="20"/>
  <c r="T870" i="20" s="1"/>
  <c r="R600" i="20"/>
  <c r="V600" i="20" s="1"/>
  <c r="R1094" i="20"/>
  <c r="V1094" i="20" s="1"/>
  <c r="S2329" i="20"/>
  <c r="P2329" i="20"/>
  <c r="T2329" i="20" s="1"/>
  <c r="S710" i="20"/>
  <c r="P710" i="20"/>
  <c r="T710" i="20" s="1"/>
  <c r="S1711" i="20"/>
  <c r="P1711" i="20"/>
  <c r="T1711" i="20" s="1"/>
  <c r="R541" i="20"/>
  <c r="V541" i="20" s="1"/>
  <c r="S1906" i="20"/>
  <c r="P820" i="20"/>
  <c r="T820" i="20" s="1"/>
  <c r="P2042" i="20"/>
  <c r="T2042" i="20" s="1"/>
  <c r="U1691" i="20"/>
  <c r="U2230" i="20"/>
  <c r="P680" i="20"/>
  <c r="T680" i="20" s="1"/>
  <c r="R183" i="20"/>
  <c r="V183" i="20" s="1"/>
  <c r="R2021" i="20"/>
  <c r="V2021" i="20" s="1"/>
  <c r="S253" i="20"/>
  <c r="R2212" i="20"/>
  <c r="V2212" i="20" s="1"/>
  <c r="R448" i="20"/>
  <c r="V448" i="20" s="1"/>
  <c r="P647" i="20"/>
  <c r="T647" i="20" s="1"/>
  <c r="U1890" i="20"/>
  <c r="U1401" i="20"/>
  <c r="S1567" i="20"/>
  <c r="U1779" i="20"/>
  <c r="P29" i="20"/>
  <c r="T29" i="20" s="1"/>
  <c r="S436" i="20"/>
  <c r="U1760" i="20"/>
  <c r="P46" i="20"/>
  <c r="T46" i="20" s="1"/>
  <c r="U532" i="20"/>
  <c r="R532" i="20"/>
  <c r="V532" i="20" s="1"/>
  <c r="U364" i="20"/>
  <c r="R364" i="20"/>
  <c r="V364" i="20" s="1"/>
  <c r="S2080" i="20"/>
  <c r="P2080" i="20"/>
  <c r="T2080" i="20" s="1"/>
  <c r="S2328" i="20"/>
  <c r="R1159" i="20"/>
  <c r="V1159" i="20" s="1"/>
  <c r="U1159" i="20"/>
  <c r="S430" i="20"/>
  <c r="P430" i="20"/>
  <c r="T430" i="20" s="1"/>
  <c r="S170" i="20"/>
  <c r="P170" i="20"/>
  <c r="T170" i="20" s="1"/>
  <c r="S310" i="20"/>
  <c r="P310" i="20"/>
  <c r="T310" i="20" s="1"/>
  <c r="R110" i="20"/>
  <c r="V110" i="20" s="1"/>
  <c r="S724" i="20"/>
  <c r="P724" i="20"/>
  <c r="T724" i="20" s="1"/>
  <c r="S663" i="20"/>
  <c r="P663" i="20"/>
  <c r="T663" i="20" s="1"/>
  <c r="S124" i="20"/>
  <c r="P124" i="20"/>
  <c r="T124" i="20" s="1"/>
  <c r="R1102" i="20"/>
  <c r="V1102" i="20" s="1"/>
  <c r="S1925" i="20"/>
  <c r="S898" i="20"/>
  <c r="P898" i="20"/>
  <c r="T898" i="20" s="1"/>
  <c r="S138" i="20"/>
  <c r="P138" i="20"/>
  <c r="T138" i="20" s="1"/>
  <c r="P431" i="20"/>
  <c r="T431" i="20" s="1"/>
  <c r="S1742" i="20"/>
  <c r="P1742" i="20"/>
  <c r="T1742" i="20" s="1"/>
  <c r="S63" i="20"/>
  <c r="P63" i="20"/>
  <c r="T63" i="20" s="1"/>
  <c r="S630" i="20"/>
  <c r="P630" i="20"/>
  <c r="T630" i="20" s="1"/>
  <c r="U1757" i="20"/>
  <c r="U109" i="20"/>
  <c r="U1394" i="20"/>
  <c r="R1585" i="20"/>
  <c r="V1585" i="20" s="1"/>
  <c r="R2344" i="20"/>
  <c r="V2344" i="20" s="1"/>
  <c r="R214" i="20"/>
  <c r="V214" i="20" s="1"/>
  <c r="S961" i="20"/>
  <c r="P398" i="20"/>
  <c r="T398" i="20" s="1"/>
  <c r="U2068" i="20"/>
  <c r="S1014" i="20"/>
  <c r="R877" i="20"/>
  <c r="V877" i="20" s="1"/>
  <c r="R584" i="20"/>
  <c r="V584" i="20" s="1"/>
  <c r="U1178" i="20"/>
  <c r="S135" i="20"/>
  <c r="U2111" i="20"/>
  <c r="U2187" i="20"/>
  <c r="S833" i="20"/>
  <c r="R2132" i="20"/>
  <c r="V2132" i="20" s="1"/>
  <c r="U2132" i="20"/>
  <c r="U605" i="20"/>
  <c r="R605" i="20"/>
  <c r="V605" i="20" s="1"/>
  <c r="R2096" i="20"/>
  <c r="V2096" i="20" s="1"/>
  <c r="U2096" i="20"/>
  <c r="S470" i="20"/>
  <c r="U430" i="20"/>
  <c r="R430" i="20"/>
  <c r="V430" i="20" s="1"/>
  <c r="S1209" i="20"/>
  <c r="P1209" i="20"/>
  <c r="T1209" i="20" s="1"/>
  <c r="U249" i="20"/>
  <c r="S231" i="20"/>
  <c r="P231" i="20"/>
  <c r="T231" i="20" s="1"/>
  <c r="U156" i="20"/>
  <c r="S1163" i="20"/>
  <c r="P1163" i="20"/>
  <c r="T1163" i="20" s="1"/>
  <c r="S914" i="20"/>
  <c r="P914" i="20"/>
  <c r="T914" i="20" s="1"/>
  <c r="S896" i="20"/>
  <c r="P896" i="20"/>
  <c r="T896" i="20" s="1"/>
  <c r="R1687" i="20"/>
  <c r="V1687" i="20" s="1"/>
  <c r="U1579" i="20"/>
  <c r="R1579" i="20"/>
  <c r="V1579" i="20" s="1"/>
  <c r="S1193" i="20"/>
  <c r="P1193" i="20"/>
  <c r="T1193" i="20" s="1"/>
  <c r="U151" i="20"/>
  <c r="U363" i="20"/>
  <c r="S2167" i="20"/>
  <c r="P2167" i="20"/>
  <c r="T2167" i="20" s="1"/>
  <c r="S1644" i="20"/>
  <c r="U572" i="20"/>
  <c r="R1871" i="20"/>
  <c r="V1871" i="20" s="1"/>
  <c r="U1763" i="20"/>
  <c r="R18" i="20"/>
  <c r="V18" i="20" s="1"/>
  <c r="R1821" i="20"/>
  <c r="V1821" i="20" s="1"/>
  <c r="U1821" i="20"/>
  <c r="S1026" i="20"/>
  <c r="S632" i="20"/>
  <c r="P632" i="20"/>
  <c r="T632" i="20" s="1"/>
  <c r="S264" i="20"/>
  <c r="P264" i="20"/>
  <c r="T264" i="20" s="1"/>
  <c r="U1898" i="20"/>
  <c r="P113" i="20"/>
  <c r="T113" i="20" s="1"/>
  <c r="R1601" i="20"/>
  <c r="V1601" i="20" s="1"/>
  <c r="U636" i="20"/>
  <c r="U2257" i="20"/>
  <c r="U139" i="20"/>
  <c r="P121" i="20"/>
  <c r="T121" i="20" s="1"/>
  <c r="P77" i="20"/>
  <c r="T77" i="20" s="1"/>
  <c r="R2308" i="20"/>
  <c r="V2308" i="20" s="1"/>
  <c r="P1394" i="20"/>
  <c r="T1394" i="20" s="1"/>
  <c r="R757" i="20"/>
  <c r="V757" i="20" s="1"/>
  <c r="U1774" i="20"/>
  <c r="S380" i="20"/>
  <c r="S140" i="20"/>
  <c r="R2064" i="20"/>
  <c r="V2064" i="20" s="1"/>
  <c r="R1337" i="20"/>
  <c r="V1337" i="20" s="1"/>
  <c r="R1354" i="20"/>
  <c r="V1354" i="20" s="1"/>
  <c r="P1342" i="20"/>
  <c r="T1342" i="20" s="1"/>
  <c r="R1866" i="20"/>
  <c r="V1866" i="20" s="1"/>
  <c r="S2205" i="20"/>
  <c r="R523" i="20"/>
  <c r="V523" i="20" s="1"/>
  <c r="P2215" i="20"/>
  <c r="T2215" i="20" s="1"/>
  <c r="P388" i="20"/>
  <c r="T388" i="20" s="1"/>
  <c r="U1413" i="20"/>
  <c r="R2110" i="20"/>
  <c r="V2110" i="20" s="1"/>
  <c r="R3" i="20"/>
  <c r="V3" i="20" s="1"/>
  <c r="R637" i="20"/>
  <c r="V637" i="20" s="1"/>
  <c r="U2141" i="20"/>
  <c r="P339" i="20"/>
  <c r="T339" i="20" s="1"/>
  <c r="S990" i="20"/>
  <c r="R1918" i="20"/>
  <c r="V1918" i="20" s="1"/>
  <c r="U1634" i="20"/>
  <c r="R2052" i="20"/>
  <c r="V2052" i="20" s="1"/>
  <c r="S784" i="20"/>
  <c r="R2147" i="20"/>
  <c r="V2147" i="20" s="1"/>
  <c r="U1669" i="20"/>
  <c r="R892" i="20"/>
  <c r="V892" i="20" s="1"/>
  <c r="R1464" i="20"/>
  <c r="V1464" i="20" s="1"/>
  <c r="R2143" i="20"/>
  <c r="V2143" i="20" s="1"/>
  <c r="R599" i="20"/>
  <c r="V599" i="20" s="1"/>
  <c r="U709" i="20"/>
  <c r="U135" i="20"/>
  <c r="R1375" i="20"/>
  <c r="V1375" i="20" s="1"/>
  <c r="P1863" i="20"/>
  <c r="T1863" i="20" s="1"/>
  <c r="S1863" i="20"/>
  <c r="U913" i="20"/>
  <c r="R913" i="20"/>
  <c r="V913" i="20" s="1"/>
  <c r="R2071" i="20"/>
  <c r="V2071" i="20" s="1"/>
  <c r="U2071" i="20"/>
  <c r="U365" i="20"/>
  <c r="R365" i="20"/>
  <c r="V365" i="20" s="1"/>
  <c r="U1449" i="20"/>
  <c r="R1449" i="20"/>
  <c r="V1449" i="20" s="1"/>
  <c r="S1727" i="20"/>
  <c r="P1727" i="20"/>
  <c r="T1727" i="20" s="1"/>
  <c r="R2016" i="20"/>
  <c r="V2016" i="20" s="1"/>
  <c r="S1760" i="20"/>
  <c r="S1998" i="20"/>
  <c r="R1520" i="20"/>
  <c r="V1520" i="20" s="1"/>
  <c r="S291" i="20"/>
  <c r="P291" i="20"/>
  <c r="T291" i="20" s="1"/>
  <c r="U679" i="20"/>
  <c r="S233" i="20"/>
  <c r="P233" i="20"/>
  <c r="T233" i="20" s="1"/>
  <c r="S511" i="20"/>
  <c r="P511" i="20"/>
  <c r="T511" i="20" s="1"/>
  <c r="S276" i="20"/>
  <c r="P276" i="20"/>
  <c r="T276" i="20" s="1"/>
  <c r="U663" i="20"/>
  <c r="S803" i="20"/>
  <c r="P803" i="20"/>
  <c r="T803" i="20" s="1"/>
  <c r="R124" i="20"/>
  <c r="V124" i="20" s="1"/>
  <c r="S156" i="20"/>
  <c r="P156" i="20"/>
  <c r="T156" i="20" s="1"/>
  <c r="S169" i="20"/>
  <c r="P169" i="20"/>
  <c r="T169" i="20" s="1"/>
  <c r="R188" i="20"/>
  <c r="V188" i="20" s="1"/>
  <c r="U787" i="20"/>
  <c r="S199" i="20"/>
  <c r="P199" i="20"/>
  <c r="T199" i="20" s="1"/>
  <c r="U914" i="20"/>
  <c r="R200" i="20"/>
  <c r="V200" i="20" s="1"/>
  <c r="S602" i="20"/>
  <c r="P602" i="20"/>
  <c r="T602" i="20" s="1"/>
  <c r="R1034" i="20"/>
  <c r="V1034" i="20" s="1"/>
  <c r="U1034" i="20"/>
  <c r="U2182" i="20"/>
  <c r="S600" i="20"/>
  <c r="P600" i="20"/>
  <c r="T600" i="20" s="1"/>
  <c r="U1680" i="20"/>
  <c r="U1507" i="20"/>
  <c r="R1507" i="20"/>
  <c r="V1507" i="20" s="1"/>
  <c r="U1550" i="20"/>
  <c r="U1474" i="20"/>
  <c r="R1474" i="20"/>
  <c r="V1474" i="20" s="1"/>
  <c r="P1641" i="20"/>
  <c r="T1641" i="20" s="1"/>
  <c r="U14" i="20"/>
  <c r="P2287" i="20"/>
  <c r="T2287" i="20" s="1"/>
  <c r="S318" i="20"/>
  <c r="R358" i="20"/>
  <c r="V358" i="20" s="1"/>
  <c r="R960" i="20"/>
  <c r="V960" i="20" s="1"/>
  <c r="R435" i="20"/>
  <c r="V435" i="20" s="1"/>
  <c r="S621" i="20"/>
  <c r="P414" i="20"/>
  <c r="T414" i="20" s="1"/>
  <c r="S1919" i="20"/>
  <c r="S1144" i="20"/>
  <c r="U870" i="20"/>
  <c r="S1410" i="20"/>
  <c r="S1668" i="20"/>
  <c r="R2172" i="20"/>
  <c r="V2172" i="20" s="1"/>
  <c r="U316" i="20"/>
  <c r="R1863" i="20"/>
  <c r="V1863" i="20" s="1"/>
  <c r="U1863" i="20"/>
  <c r="U1733" i="20"/>
  <c r="R1733" i="20"/>
  <c r="V1733" i="20" s="1"/>
  <c r="R2337" i="20"/>
  <c r="V2337" i="20" s="1"/>
  <c r="S561" i="20"/>
  <c r="R2112" i="20"/>
  <c r="V2112" i="20" s="1"/>
  <c r="U2112" i="20"/>
  <c r="U1251" i="20"/>
  <c r="S1849" i="20"/>
  <c r="P1849" i="20"/>
  <c r="T1849" i="20" s="1"/>
  <c r="S2112" i="20"/>
  <c r="U2240" i="20"/>
  <c r="P926" i="20"/>
  <c r="T926" i="20" s="1"/>
  <c r="R923" i="20"/>
  <c r="V923" i="20" s="1"/>
  <c r="S1757" i="20"/>
  <c r="S326" i="20"/>
  <c r="R939" i="20"/>
  <c r="V939" i="20" s="1"/>
  <c r="S698" i="20"/>
  <c r="P698" i="20"/>
  <c r="T698" i="20" s="1"/>
  <c r="R1234" i="20"/>
  <c r="V1234" i="20" s="1"/>
  <c r="U803" i="20"/>
  <c r="R803" i="20"/>
  <c r="V803" i="20" s="1"/>
  <c r="U1163" i="20"/>
  <c r="R1163" i="20"/>
  <c r="V1163" i="20" s="1"/>
  <c r="S171" i="20"/>
  <c r="P171" i="20"/>
  <c r="T171" i="20" s="1"/>
  <c r="S787" i="20"/>
  <c r="P787" i="20"/>
  <c r="T787" i="20" s="1"/>
  <c r="S609" i="20"/>
  <c r="S325" i="20"/>
  <c r="P325" i="20"/>
  <c r="T325" i="20" s="1"/>
  <c r="U896" i="20"/>
  <c r="S1266" i="20"/>
  <c r="P1779" i="20"/>
  <c r="T1779" i="20" s="1"/>
  <c r="S79" i="20"/>
  <c r="P79" i="20"/>
  <c r="T79" i="20" s="1"/>
  <c r="R1314" i="20"/>
  <c r="V1314" i="20" s="1"/>
  <c r="S423" i="20"/>
  <c r="U961" i="20"/>
  <c r="P279" i="20"/>
  <c r="T279" i="20" s="1"/>
  <c r="P1332" i="20"/>
  <c r="T1332" i="20" s="1"/>
  <c r="P992" i="20"/>
  <c r="T992" i="20" s="1"/>
  <c r="P1940" i="20"/>
  <c r="T1940" i="20" s="1"/>
  <c r="U2075" i="20"/>
  <c r="U30" i="20"/>
  <c r="R1368" i="20"/>
  <c r="V1368" i="20" s="1"/>
  <c r="S425" i="20"/>
  <c r="S537" i="20"/>
  <c r="U2315" i="20"/>
  <c r="R384" i="20"/>
  <c r="V384" i="20" s="1"/>
  <c r="P1115" i="20"/>
  <c r="T1115" i="20" s="1"/>
  <c r="S2338" i="20"/>
  <c r="S2315" i="20"/>
  <c r="R1855" i="20"/>
  <c r="V1855" i="20" s="1"/>
  <c r="S1271" i="20"/>
  <c r="S91" i="20"/>
  <c r="U848" i="20"/>
  <c r="R778" i="20"/>
  <c r="V778" i="20" s="1"/>
  <c r="S2130" i="20"/>
  <c r="S2240" i="20"/>
  <c r="P2240" i="20"/>
  <c r="T2240" i="20" s="1"/>
  <c r="R1951" i="20"/>
  <c r="V1951" i="20" s="1"/>
  <c r="R1712" i="20"/>
  <c r="V1712" i="20" s="1"/>
  <c r="R633" i="20"/>
  <c r="V633" i="20" s="1"/>
  <c r="S1220" i="20"/>
  <c r="S1035" i="20"/>
  <c r="P1035" i="20"/>
  <c r="T1035" i="20" s="1"/>
  <c r="S739" i="20"/>
  <c r="P739" i="20"/>
  <c r="T739" i="20" s="1"/>
  <c r="P821" i="20"/>
  <c r="T821" i="20" s="1"/>
  <c r="R698" i="20"/>
  <c r="V698" i="20" s="1"/>
  <c r="S646" i="20"/>
  <c r="P646" i="20"/>
  <c r="T646" i="20" s="1"/>
  <c r="S558" i="20"/>
  <c r="P558" i="20"/>
  <c r="T558" i="20" s="1"/>
  <c r="S261" i="20"/>
  <c r="P261" i="20"/>
  <c r="T261" i="20" s="1"/>
  <c r="R171" i="20"/>
  <c r="V171" i="20" s="1"/>
  <c r="R1086" i="20"/>
  <c r="V1086" i="20" s="1"/>
  <c r="S215" i="20"/>
  <c r="P215" i="20"/>
  <c r="T215" i="20" s="1"/>
  <c r="S280" i="20"/>
  <c r="P280" i="20"/>
  <c r="T280" i="20" s="1"/>
  <c r="R526" i="20"/>
  <c r="V526" i="20" s="1"/>
  <c r="P757" i="20"/>
  <c r="T757" i="20" s="1"/>
  <c r="S695" i="20"/>
  <c r="P695" i="20"/>
  <c r="T695" i="20" s="1"/>
  <c r="U479" i="20"/>
  <c r="S1765" i="20"/>
  <c r="P1765" i="20"/>
  <c r="T1765" i="20" s="1"/>
  <c r="S2014" i="20"/>
  <c r="P2014" i="20"/>
  <c r="T2014" i="20" s="1"/>
  <c r="R95" i="20"/>
  <c r="V95" i="20" s="1"/>
  <c r="P792" i="20"/>
  <c r="T792" i="20" s="1"/>
  <c r="R2245" i="20"/>
  <c r="V2245" i="20" s="1"/>
  <c r="U257" i="20"/>
  <c r="R257" i="20"/>
  <c r="V257" i="20" s="1"/>
  <c r="R2117" i="20"/>
  <c r="V2117" i="20" s="1"/>
  <c r="U2117" i="20"/>
  <c r="U1625" i="20"/>
  <c r="P30" i="20"/>
  <c r="T30" i="20" s="1"/>
  <c r="U1673" i="20"/>
  <c r="S2238" i="20"/>
  <c r="S806" i="20"/>
  <c r="U1220" i="20"/>
  <c r="R300" i="20"/>
  <c r="V300" i="20" s="1"/>
  <c r="S1260" i="20"/>
  <c r="P1260" i="20"/>
  <c r="T1260" i="20" s="1"/>
  <c r="R618" i="20"/>
  <c r="V618" i="20" s="1"/>
  <c r="U1122" i="20"/>
  <c r="S28" i="20"/>
  <c r="S468" i="20"/>
  <c r="R2121" i="20"/>
  <c r="V2121" i="20" s="1"/>
  <c r="S773" i="20"/>
  <c r="P773" i="20"/>
  <c r="T773" i="20" s="1"/>
  <c r="S154" i="20"/>
  <c r="P154" i="20"/>
  <c r="T154" i="20" s="1"/>
  <c r="R265" i="20"/>
  <c r="V265" i="20" s="1"/>
  <c r="S153" i="20"/>
  <c r="U325" i="20"/>
  <c r="S868" i="20"/>
  <c r="R900" i="20"/>
  <c r="V900" i="20" s="1"/>
  <c r="R1017" i="20"/>
  <c r="V1017" i="20" s="1"/>
  <c r="U571" i="20"/>
  <c r="U2063" i="20"/>
  <c r="U648" i="20"/>
  <c r="U2014" i="20"/>
  <c r="P1091" i="20"/>
  <c r="T1091" i="20" s="1"/>
  <c r="P805" i="20"/>
  <c r="T805" i="20" s="1"/>
  <c r="P1131" i="20"/>
  <c r="T1131" i="20" s="1"/>
  <c r="S119" i="20"/>
  <c r="S1079" i="20"/>
  <c r="U2039" i="20"/>
  <c r="R2039" i="20"/>
  <c r="V2039" i="20" s="1"/>
  <c r="U1705" i="20"/>
  <c r="U2181" i="20"/>
  <c r="R2181" i="20"/>
  <c r="V2181" i="20" s="1"/>
  <c r="R75" i="20"/>
  <c r="V75" i="20" s="1"/>
  <c r="U1157" i="20"/>
  <c r="S1131" i="20"/>
  <c r="U1451" i="20"/>
  <c r="R1015" i="20"/>
  <c r="V1015" i="20" s="1"/>
  <c r="U926" i="20"/>
  <c r="P1315" i="20"/>
  <c r="T1315" i="20" s="1"/>
  <c r="S1315" i="20"/>
  <c r="P2072" i="20"/>
  <c r="T2072" i="20" s="1"/>
  <c r="S2072" i="20"/>
  <c r="R1260" i="20"/>
  <c r="V1260" i="20" s="1"/>
  <c r="U1260" i="20"/>
  <c r="U2046" i="20"/>
  <c r="R2046" i="20"/>
  <c r="V2046" i="20" s="1"/>
  <c r="U1925" i="20"/>
  <c r="R1925" i="20"/>
  <c r="V1925" i="20" s="1"/>
  <c r="S1584" i="20"/>
  <c r="S1834" i="20"/>
  <c r="P1834" i="20"/>
  <c r="T1834" i="20" s="1"/>
  <c r="S2345" i="20"/>
  <c r="P2345" i="20"/>
  <c r="T2345" i="20" s="1"/>
  <c r="P754" i="20"/>
  <c r="T754" i="20" s="1"/>
  <c r="S1066" i="20"/>
  <c r="P1066" i="20"/>
  <c r="T1066" i="20" s="1"/>
  <c r="R184" i="20"/>
  <c r="V184" i="20" s="1"/>
  <c r="U558" i="20"/>
  <c r="R558" i="20"/>
  <c r="V558" i="20" s="1"/>
  <c r="S900" i="20"/>
  <c r="P900" i="20"/>
  <c r="T900" i="20" s="1"/>
  <c r="S1086" i="20"/>
  <c r="P1086" i="20"/>
  <c r="T1086" i="20" s="1"/>
  <c r="S33" i="20"/>
  <c r="P33" i="20"/>
  <c r="T33" i="20" s="1"/>
  <c r="R587" i="20"/>
  <c r="V587" i="20" s="1"/>
  <c r="U1162" i="20"/>
  <c r="S527" i="20"/>
  <c r="P527" i="20"/>
  <c r="T527" i="20" s="1"/>
  <c r="S2108" i="20"/>
  <c r="P2108" i="20"/>
  <c r="T2108" i="20" s="1"/>
  <c r="S541" i="20"/>
  <c r="P541" i="20"/>
  <c r="T541" i="20" s="1"/>
  <c r="R763" i="20"/>
  <c r="V763" i="20" s="1"/>
  <c r="R616" i="20"/>
  <c r="V616" i="20" s="1"/>
  <c r="R1795" i="20"/>
  <c r="V1795" i="20" s="1"/>
  <c r="P2033" i="20"/>
  <c r="T2033" i="20" s="1"/>
  <c r="U2167" i="20"/>
  <c r="R992" i="20"/>
  <c r="V992" i="20" s="1"/>
  <c r="P438" i="20"/>
  <c r="T438" i="20" s="1"/>
  <c r="R392" i="20"/>
  <c r="V392" i="20" s="1"/>
  <c r="P1287" i="20"/>
  <c r="T1287" i="20" s="1"/>
  <c r="P508" i="20"/>
  <c r="T508" i="20" s="1"/>
  <c r="S1148" i="20"/>
  <c r="R2101" i="20"/>
  <c r="V2101" i="20" s="1"/>
  <c r="U2023" i="20"/>
  <c r="P1393" i="20"/>
  <c r="T1393" i="20" s="1"/>
  <c r="P2" i="20"/>
  <c r="T2" i="20" s="1"/>
  <c r="P1960" i="20"/>
  <c r="T1960" i="20" s="1"/>
  <c r="S2107" i="20"/>
  <c r="R203" i="20"/>
  <c r="V203" i="20" s="1"/>
  <c r="S378" i="20"/>
  <c r="U389" i="20"/>
  <c r="R152" i="20"/>
  <c r="V152" i="20" s="1"/>
  <c r="U683" i="20"/>
  <c r="S1386" i="20"/>
  <c r="S764" i="20"/>
  <c r="S1729" i="20"/>
  <c r="R1432" i="20"/>
  <c r="V1432" i="20" s="1"/>
  <c r="S550" i="20"/>
  <c r="S2228" i="20"/>
  <c r="R1529" i="20"/>
  <c r="V1529" i="20" s="1"/>
  <c r="R1906" i="20"/>
  <c r="V1906" i="20" s="1"/>
  <c r="R2079" i="20"/>
  <c r="V2079" i="20" s="1"/>
  <c r="S1990" i="20"/>
  <c r="P354" i="20"/>
  <c r="T354" i="20" s="1"/>
  <c r="U373" i="20"/>
  <c r="U802" i="20"/>
  <c r="U1456" i="20"/>
  <c r="R1456" i="20"/>
  <c r="V1456" i="20" s="1"/>
  <c r="P1851" i="20"/>
  <c r="T1851" i="20" s="1"/>
  <c r="S1851" i="20"/>
  <c r="U1623" i="20"/>
  <c r="R1623" i="20"/>
  <c r="V1623" i="20" s="1"/>
  <c r="U1490" i="20"/>
  <c r="R1490" i="20"/>
  <c r="V1490" i="20" s="1"/>
  <c r="S1860" i="20"/>
  <c r="U941" i="20"/>
  <c r="U1834" i="20"/>
  <c r="S1065" i="20"/>
  <c r="R1065" i="20"/>
  <c r="V1065" i="20" s="1"/>
  <c r="S2136" i="20"/>
  <c r="P2136" i="20"/>
  <c r="T2136" i="20" s="1"/>
  <c r="S1588" i="20"/>
  <c r="P1588" i="20"/>
  <c r="T1588" i="20" s="1"/>
  <c r="R754" i="20"/>
  <c r="V754" i="20" s="1"/>
  <c r="U1982" i="20"/>
  <c r="S1982" i="20"/>
  <c r="S1159" i="20"/>
  <c r="S587" i="20"/>
  <c r="P587" i="20"/>
  <c r="T587" i="20" s="1"/>
  <c r="S617" i="20"/>
  <c r="P617" i="20"/>
  <c r="T617" i="20" s="1"/>
  <c r="S219" i="20"/>
  <c r="P219" i="20"/>
  <c r="T219" i="20" s="1"/>
  <c r="S292" i="20"/>
  <c r="P292" i="20"/>
  <c r="T292" i="20" s="1"/>
  <c r="S776" i="20"/>
  <c r="P776" i="20"/>
  <c r="T776" i="20" s="1"/>
  <c r="U788" i="20"/>
  <c r="U821" i="20"/>
  <c r="S885" i="20"/>
  <c r="P885" i="20"/>
  <c r="T885" i="20" s="1"/>
  <c r="U586" i="20"/>
  <c r="P662" i="20"/>
  <c r="T662" i="20" s="1"/>
  <c r="S542" i="20"/>
  <c r="P542" i="20"/>
  <c r="T542" i="20" s="1"/>
  <c r="S557" i="20"/>
  <c r="P557" i="20"/>
  <c r="T557" i="20" s="1"/>
  <c r="U153" i="20"/>
  <c r="R340" i="20"/>
  <c r="V340" i="20" s="1"/>
  <c r="S1824" i="20"/>
  <c r="P1824" i="20"/>
  <c r="T1824" i="20" s="1"/>
  <c r="P883" i="20"/>
  <c r="T883" i="20" s="1"/>
  <c r="U332" i="20"/>
  <c r="U710" i="20"/>
  <c r="U275" i="20"/>
  <c r="S2161" i="20"/>
  <c r="S1173" i="20"/>
  <c r="R1230" i="20"/>
  <c r="V1230" i="20" s="1"/>
  <c r="R2081" i="20"/>
  <c r="V2081" i="20" s="1"/>
  <c r="U177" i="20"/>
  <c r="U119" i="20"/>
  <c r="U1494" i="20"/>
  <c r="P2129" i="20"/>
  <c r="T2129" i="20" s="1"/>
  <c r="S1493" i="20"/>
  <c r="U1345" i="20"/>
  <c r="S1871" i="20"/>
  <c r="P2140" i="20"/>
  <c r="T2140" i="20" s="1"/>
  <c r="U1766" i="20"/>
  <c r="R1827" i="20"/>
  <c r="V1827" i="20" s="1"/>
  <c r="R485" i="20"/>
  <c r="V485" i="20" s="1"/>
  <c r="U730" i="20"/>
  <c r="R2288" i="20"/>
  <c r="V2288" i="20" s="1"/>
  <c r="S2179" i="20"/>
  <c r="U1225" i="20"/>
  <c r="S1599" i="20"/>
  <c r="S1867" i="20"/>
  <c r="S799" i="20"/>
  <c r="S2266" i="20"/>
  <c r="R1414" i="20"/>
  <c r="V1414" i="20" s="1"/>
  <c r="R2184" i="20"/>
  <c r="V2184" i="20" s="1"/>
  <c r="R468" i="20"/>
  <c r="V468" i="20" s="1"/>
  <c r="R1874" i="20"/>
  <c r="V1874" i="20" s="1"/>
  <c r="R2259" i="20"/>
  <c r="V2259" i="20" s="1"/>
  <c r="R108" i="20"/>
  <c r="V108" i="20" s="1"/>
  <c r="U1791" i="20"/>
  <c r="R1791" i="20"/>
  <c r="V1791" i="20" s="1"/>
  <c r="R2193" i="20"/>
  <c r="V2193" i="20" s="1"/>
  <c r="U2193" i="20"/>
  <c r="S1234" i="20"/>
  <c r="S1596" i="20"/>
  <c r="P1596" i="20"/>
  <c r="T1596" i="20" s="1"/>
  <c r="U1154" i="20"/>
  <c r="R1154" i="20"/>
  <c r="V1154" i="20" s="1"/>
  <c r="S364" i="20"/>
  <c r="R2339" i="20"/>
  <c r="V2339" i="20" s="1"/>
  <c r="U2339" i="20"/>
  <c r="S702" i="20"/>
  <c r="R987" i="20"/>
  <c r="V987" i="20" s="1"/>
  <c r="U987" i="20"/>
  <c r="S512" i="20"/>
  <c r="R2028" i="20"/>
  <c r="V2028" i="20" s="1"/>
  <c r="U2028" i="20"/>
  <c r="R2053" i="20"/>
  <c r="V2053" i="20" s="1"/>
  <c r="U2053" i="20"/>
  <c r="S1704" i="20"/>
  <c r="S771" i="20"/>
  <c r="P771" i="20"/>
  <c r="T771" i="20" s="1"/>
  <c r="S309" i="20"/>
  <c r="P309" i="20"/>
  <c r="T309" i="20" s="1"/>
  <c r="U219" i="20"/>
  <c r="R219" i="20"/>
  <c r="V219" i="20" s="1"/>
  <c r="U292" i="20"/>
  <c r="R292" i="20"/>
  <c r="V292" i="20" s="1"/>
  <c r="S741" i="20"/>
  <c r="P741" i="20"/>
  <c r="T741" i="20" s="1"/>
  <c r="S835" i="20"/>
  <c r="P835" i="20"/>
  <c r="T835" i="20" s="1"/>
  <c r="S340" i="20"/>
  <c r="P340" i="20"/>
  <c r="T340" i="20" s="1"/>
  <c r="S1162" i="20"/>
  <c r="P1162" i="20"/>
  <c r="T1162" i="20" s="1"/>
  <c r="S836" i="20"/>
  <c r="P836" i="20"/>
  <c r="T836" i="20" s="1"/>
  <c r="S711" i="20"/>
  <c r="P711" i="20"/>
  <c r="T711" i="20" s="1"/>
  <c r="S696" i="20"/>
  <c r="P696" i="20"/>
  <c r="T696" i="20" s="1"/>
  <c r="R957" i="20"/>
  <c r="V957" i="20" s="1"/>
  <c r="R881" i="20"/>
  <c r="V881" i="20" s="1"/>
  <c r="S585" i="20"/>
  <c r="R557" i="20"/>
  <c r="V557" i="20" s="1"/>
  <c r="U294" i="20"/>
  <c r="S631" i="20"/>
  <c r="P631" i="20"/>
  <c r="T631" i="20" s="1"/>
  <c r="P249" i="20"/>
  <c r="T249" i="20" s="1"/>
  <c r="P988" i="20"/>
  <c r="T988" i="20" s="1"/>
  <c r="R1755" i="20"/>
  <c r="V1755" i="20" s="1"/>
  <c r="U1755" i="20"/>
  <c r="R1580" i="20"/>
  <c r="V1580" i="20" s="1"/>
  <c r="U1580" i="20"/>
  <c r="U78" i="20"/>
  <c r="P819" i="20"/>
  <c r="T819" i="20" s="1"/>
  <c r="S1734" i="20"/>
  <c r="R470" i="20"/>
  <c r="V470" i="20" s="1"/>
  <c r="U866" i="20"/>
  <c r="P791" i="20"/>
  <c r="T791" i="20" s="1"/>
  <c r="P921" i="20"/>
  <c r="T921" i="20" s="1"/>
  <c r="P818" i="20"/>
  <c r="T818" i="20" s="1"/>
  <c r="U1897" i="20"/>
  <c r="R481" i="20"/>
  <c r="V481" i="20" s="1"/>
  <c r="P2243" i="20"/>
  <c r="T2243" i="20" s="1"/>
  <c r="S1452" i="20"/>
  <c r="R1510" i="20"/>
  <c r="V1510" i="20" s="1"/>
  <c r="U1203" i="20"/>
  <c r="P583" i="20"/>
  <c r="T583" i="20" s="1"/>
  <c r="R855" i="20"/>
  <c r="V855" i="20" s="1"/>
  <c r="S880" i="20"/>
  <c r="R2264" i="20"/>
  <c r="V2264" i="20" s="1"/>
  <c r="S1003" i="20"/>
  <c r="U452" i="20"/>
  <c r="P1293" i="20"/>
  <c r="T1293" i="20" s="1"/>
  <c r="P1192" i="20"/>
  <c r="T1192" i="20" s="1"/>
  <c r="R404" i="20"/>
  <c r="V404" i="20" s="1"/>
  <c r="P405" i="20"/>
  <c r="T405" i="20" s="1"/>
  <c r="R32" i="20"/>
  <c r="V32" i="20" s="1"/>
  <c r="R419" i="20"/>
  <c r="V419" i="20" s="1"/>
  <c r="R20" i="20"/>
  <c r="V20" i="20" s="1"/>
  <c r="R45" i="20"/>
  <c r="V45" i="20" s="1"/>
  <c r="R191" i="20"/>
  <c r="V191" i="20" s="1"/>
  <c r="S506" i="20"/>
  <c r="R1143" i="20"/>
  <c r="V1143" i="20" s="1"/>
  <c r="S1358" i="20"/>
  <c r="R1684" i="20"/>
  <c r="V1684" i="20" s="1"/>
  <c r="S1258" i="20"/>
  <c r="S725" i="20"/>
  <c r="S248" i="20"/>
  <c r="R1049" i="20"/>
  <c r="V1049" i="20" s="1"/>
  <c r="S2186" i="20"/>
  <c r="U2215" i="20"/>
  <c r="R1990" i="20"/>
  <c r="V1990" i="20" s="1"/>
  <c r="R2292" i="20"/>
  <c r="V2292" i="20" s="1"/>
  <c r="U2261" i="20"/>
  <c r="R315" i="20"/>
  <c r="V315" i="20" s="1"/>
  <c r="U372" i="20"/>
  <c r="U1989" i="20"/>
  <c r="U512" i="20"/>
  <c r="R512" i="20"/>
  <c r="V512" i="20" s="1"/>
  <c r="S1786" i="20"/>
  <c r="P1786" i="20"/>
  <c r="T1786" i="20" s="1"/>
  <c r="U702" i="20"/>
  <c r="R702" i="20"/>
  <c r="V702" i="20" s="1"/>
  <c r="S1652" i="20"/>
  <c r="U2058" i="20"/>
  <c r="S941" i="20"/>
  <c r="S485" i="20"/>
  <c r="S2314" i="20"/>
  <c r="P2314" i="20"/>
  <c r="T2314" i="20" s="1"/>
  <c r="S2182" i="20"/>
  <c r="P2182" i="20"/>
  <c r="T2182" i="20" s="1"/>
  <c r="P322" i="20"/>
  <c r="T322" i="20" s="1"/>
  <c r="S322" i="20"/>
  <c r="U1998" i="20"/>
  <c r="R1840" i="20"/>
  <c r="V1840" i="20" s="1"/>
  <c r="R309" i="20"/>
  <c r="V309" i="20" s="1"/>
  <c r="S526" i="20"/>
  <c r="P526" i="20"/>
  <c r="T526" i="20" s="1"/>
  <c r="R233" i="20"/>
  <c r="V233" i="20" s="1"/>
  <c r="R835" i="20"/>
  <c r="V835" i="20" s="1"/>
  <c r="R836" i="20"/>
  <c r="V836" i="20" s="1"/>
  <c r="U711" i="20"/>
  <c r="R696" i="20"/>
  <c r="V696" i="20" s="1"/>
  <c r="S808" i="20"/>
  <c r="P808" i="20"/>
  <c r="T808" i="20" s="1"/>
  <c r="U662" i="20"/>
  <c r="S881" i="20"/>
  <c r="S756" i="20"/>
  <c r="P756" i="20"/>
  <c r="T756" i="20" s="1"/>
  <c r="U819" i="20"/>
  <c r="R819" i="20"/>
  <c r="V819" i="20" s="1"/>
  <c r="U631" i="20"/>
  <c r="U808" i="20"/>
  <c r="R620" i="20"/>
  <c r="V620" i="20" s="1"/>
  <c r="S1110" i="20"/>
  <c r="P1110" i="20"/>
  <c r="T1110" i="20" s="1"/>
  <c r="S2171" i="20"/>
  <c r="P2171" i="20"/>
  <c r="T2171" i="20" s="1"/>
  <c r="S2143" i="20"/>
  <c r="P2143" i="20"/>
  <c r="T2143" i="20" s="1"/>
  <c r="U1984" i="20"/>
  <c r="R1984" i="20"/>
  <c r="V1984" i="20" s="1"/>
  <c r="R1628" i="20"/>
  <c r="V1628" i="20" s="1"/>
  <c r="U1628" i="20"/>
  <c r="S2295" i="20"/>
  <c r="P2295" i="20"/>
  <c r="T2295" i="20" s="1"/>
  <c r="U843" i="20"/>
  <c r="R843" i="20"/>
  <c r="V843" i="20" s="1"/>
  <c r="S1085" i="20"/>
  <c r="P1085" i="20"/>
  <c r="T1085" i="20" s="1"/>
  <c r="U1245" i="20"/>
  <c r="R1245" i="20"/>
  <c r="V1245" i="20" s="1"/>
  <c r="P843" i="20"/>
  <c r="T843" i="20" s="1"/>
  <c r="S843" i="20"/>
  <c r="S418" i="20"/>
  <c r="P418" i="20"/>
  <c r="T418" i="20" s="1"/>
  <c r="R2048" i="20"/>
  <c r="V2048" i="20" s="1"/>
  <c r="U2048" i="20"/>
  <c r="P244" i="20"/>
  <c r="T244" i="20" s="1"/>
  <c r="S244" i="20"/>
  <c r="R807" i="20"/>
  <c r="V807" i="20" s="1"/>
  <c r="U807" i="20"/>
  <c r="S1348" i="20"/>
  <c r="P1348" i="20"/>
  <c r="T1348" i="20" s="1"/>
  <c r="R1098" i="20"/>
  <c r="V1098" i="20" s="1"/>
  <c r="U1098" i="20"/>
  <c r="S1657" i="20"/>
  <c r="P1657" i="20"/>
  <c r="T1657" i="20" s="1"/>
  <c r="S2145" i="20"/>
  <c r="P2145" i="20"/>
  <c r="T2145" i="20" s="1"/>
  <c r="R1977" i="20"/>
  <c r="V1977" i="20" s="1"/>
  <c r="U1977" i="20"/>
  <c r="P58" i="20"/>
  <c r="T58" i="20" s="1"/>
  <c r="R1608" i="20"/>
  <c r="V1608" i="20" s="1"/>
  <c r="U329" i="20"/>
  <c r="R329" i="20"/>
  <c r="V329" i="20" s="1"/>
  <c r="R1875" i="20"/>
  <c r="V1875" i="20" s="1"/>
  <c r="U1875" i="20"/>
  <c r="U1242" i="20"/>
  <c r="S2184" i="20"/>
  <c r="P2184" i="20"/>
  <c r="T2184" i="20" s="1"/>
  <c r="R167" i="20"/>
  <c r="V167" i="20" s="1"/>
  <c r="U167" i="20"/>
  <c r="U2292" i="20"/>
  <c r="R244" i="20"/>
  <c r="V244" i="20" s="1"/>
  <c r="S694" i="20"/>
  <c r="P694" i="20"/>
  <c r="T694" i="20" s="1"/>
  <c r="P1627" i="20"/>
  <c r="T1627" i="20" s="1"/>
  <c r="S1627" i="20"/>
  <c r="U1649" i="20"/>
  <c r="R1649" i="20"/>
  <c r="V1649" i="20" s="1"/>
  <c r="P1243" i="20"/>
  <c r="T1243" i="20" s="1"/>
  <c r="S1243" i="20"/>
  <c r="R447" i="20"/>
  <c r="V447" i="20" s="1"/>
  <c r="U447" i="20"/>
  <c r="R2183" i="20"/>
  <c r="V2183" i="20" s="1"/>
  <c r="U2183" i="20"/>
  <c r="P287" i="20"/>
  <c r="T287" i="20" s="1"/>
  <c r="S287" i="20"/>
  <c r="R1740" i="20"/>
  <c r="V1740" i="20" s="1"/>
  <c r="U1740" i="20"/>
  <c r="P1628" i="20"/>
  <c r="T1628" i="20" s="1"/>
  <c r="S1628" i="20"/>
  <c r="R1919" i="20"/>
  <c r="V1919" i="20" s="1"/>
  <c r="U1919" i="20"/>
  <c r="P73" i="20"/>
  <c r="T73" i="20" s="1"/>
  <c r="S73" i="20"/>
  <c r="P1560" i="20"/>
  <c r="T1560" i="20" s="1"/>
  <c r="S1560" i="20"/>
  <c r="U221" i="20"/>
  <c r="R221" i="20"/>
  <c r="V221" i="20" s="1"/>
  <c r="R1993" i="20"/>
  <c r="V1993" i="20" s="1"/>
  <c r="U1993" i="20"/>
  <c r="P2149" i="20"/>
  <c r="T2149" i="20" s="1"/>
  <c r="S2149" i="20"/>
  <c r="R383" i="20"/>
  <c r="V383" i="20" s="1"/>
  <c r="U383" i="20"/>
  <c r="U1999" i="20"/>
  <c r="S701" i="20"/>
  <c r="P701" i="20"/>
  <c r="T701" i="20" s="1"/>
  <c r="P1927" i="20"/>
  <c r="T1927" i="20" s="1"/>
  <c r="S1927" i="20"/>
  <c r="U492" i="20"/>
  <c r="R2165" i="20"/>
  <c r="V2165" i="20" s="1"/>
  <c r="U2165" i="20"/>
  <c r="R1975" i="20"/>
  <c r="V1975" i="20" s="1"/>
  <c r="U1975" i="20"/>
  <c r="R1595" i="20"/>
  <c r="V1595" i="20" s="1"/>
  <c r="U1595" i="20"/>
  <c r="P1402" i="20"/>
  <c r="T1402" i="20" s="1"/>
  <c r="S1402" i="20"/>
  <c r="P1567" i="20"/>
  <c r="T1567" i="20" s="1"/>
  <c r="S122" i="20"/>
  <c r="P122" i="20"/>
  <c r="T122" i="20" s="1"/>
  <c r="S120" i="20"/>
  <c r="P328" i="20"/>
  <c r="T328" i="20" s="1"/>
  <c r="S328" i="20"/>
  <c r="P1529" i="20"/>
  <c r="T1529" i="20" s="1"/>
  <c r="S1529" i="20"/>
  <c r="U791" i="20"/>
  <c r="R791" i="20"/>
  <c r="V791" i="20" s="1"/>
  <c r="S2037" i="20"/>
  <c r="P2037" i="20"/>
  <c r="T2037" i="20" s="1"/>
  <c r="P1308" i="20"/>
  <c r="T1308" i="20" s="1"/>
  <c r="S1308" i="20"/>
  <c r="U1560" i="20"/>
  <c r="R1560" i="20"/>
  <c r="V1560" i="20" s="1"/>
  <c r="S132" i="20"/>
  <c r="P132" i="20"/>
  <c r="T132" i="20" s="1"/>
  <c r="P447" i="20"/>
  <c r="T447" i="20" s="1"/>
  <c r="S447" i="20"/>
  <c r="U1671" i="20"/>
  <c r="R1671" i="20"/>
  <c r="V1671" i="20" s="1"/>
  <c r="S282" i="20"/>
  <c r="P2269" i="20"/>
  <c r="T2269" i="20" s="1"/>
  <c r="S2269" i="20"/>
  <c r="R2020" i="20"/>
  <c r="V2020" i="20" s="1"/>
  <c r="U2020" i="20"/>
  <c r="S167" i="20"/>
  <c r="P167" i="20"/>
  <c r="T167" i="20" s="1"/>
  <c r="R2116" i="20"/>
  <c r="V2116" i="20" s="1"/>
  <c r="U1353" i="20"/>
  <c r="R1353" i="20"/>
  <c r="V1353" i="20" s="1"/>
  <c r="P1976" i="20"/>
  <c r="T1976" i="20" s="1"/>
  <c r="S1976" i="20"/>
  <c r="U581" i="20"/>
  <c r="R581" i="20"/>
  <c r="V581" i="20" s="1"/>
  <c r="P1975" i="20"/>
  <c r="T1975" i="20" s="1"/>
  <c r="S1975" i="20"/>
  <c r="U1376" i="20"/>
  <c r="R1376" i="20"/>
  <c r="V1376" i="20" s="1"/>
  <c r="S1808" i="20"/>
  <c r="P1808" i="20"/>
  <c r="T1808" i="20" s="1"/>
  <c r="U627" i="20"/>
  <c r="R627" i="20"/>
  <c r="V627" i="20" s="1"/>
  <c r="R701" i="20"/>
  <c r="V701" i="20" s="1"/>
  <c r="R210" i="20"/>
  <c r="V210" i="20" s="1"/>
  <c r="U210" i="20"/>
  <c r="S331" i="20"/>
  <c r="P331" i="20"/>
  <c r="T331" i="20" s="1"/>
  <c r="S2245" i="20"/>
  <c r="P2245" i="20"/>
  <c r="T2245" i="20" s="1"/>
  <c r="P2223" i="20"/>
  <c r="T2223" i="20" s="1"/>
  <c r="S2223" i="20"/>
  <c r="U1023" i="20"/>
  <c r="R1023" i="20"/>
  <c r="V1023" i="20" s="1"/>
  <c r="U1309" i="20"/>
  <c r="P1206" i="20"/>
  <c r="T1206" i="20" s="1"/>
  <c r="S1206" i="20"/>
  <c r="P1594" i="20"/>
  <c r="T1594" i="20" s="1"/>
  <c r="S1594" i="20"/>
  <c r="P1125" i="20"/>
  <c r="T1125" i="20" s="1"/>
  <c r="S1125" i="20"/>
  <c r="R1799" i="20"/>
  <c r="V1799" i="20" s="1"/>
  <c r="U1799" i="20"/>
  <c r="S1701" i="20"/>
  <c r="P1701" i="20"/>
  <c r="T1701" i="20" s="1"/>
  <c r="U580" i="20"/>
  <c r="R580" i="20"/>
  <c r="V580" i="20" s="1"/>
  <c r="S1984" i="20"/>
  <c r="P1984" i="20"/>
  <c r="T1984" i="20" s="1"/>
  <c r="U399" i="20"/>
  <c r="R399" i="20"/>
  <c r="V399" i="20" s="1"/>
  <c r="S2183" i="20"/>
  <c r="P2183" i="20"/>
  <c r="T2183" i="20" s="1"/>
  <c r="U1701" i="20"/>
  <c r="R1701" i="20"/>
  <c r="V1701" i="20" s="1"/>
  <c r="P452" i="20"/>
  <c r="T452" i="20" s="1"/>
  <c r="S452" i="20"/>
  <c r="U302" i="20"/>
  <c r="R302" i="20"/>
  <c r="V302" i="20" s="1"/>
  <c r="P1269" i="20"/>
  <c r="T1269" i="20" s="1"/>
  <c r="S1269" i="20"/>
  <c r="R1846" i="20"/>
  <c r="V1846" i="20" s="1"/>
  <c r="U1846" i="20"/>
  <c r="U1655" i="20"/>
  <c r="R1655" i="20"/>
  <c r="V1655" i="20" s="1"/>
  <c r="P670" i="20"/>
  <c r="T670" i="20" s="1"/>
  <c r="S670" i="20"/>
  <c r="P748" i="20"/>
  <c r="T748" i="20" s="1"/>
  <c r="S748" i="20"/>
  <c r="U1389" i="20"/>
  <c r="R1389" i="20"/>
  <c r="V1389" i="20" s="1"/>
  <c r="R378" i="20"/>
  <c r="V378" i="20" s="1"/>
  <c r="U1768" i="20"/>
  <c r="R1768" i="20"/>
  <c r="V1768" i="20" s="1"/>
  <c r="S1890" i="20"/>
  <c r="S2066" i="20"/>
  <c r="P2066" i="20"/>
  <c r="T2066" i="20" s="1"/>
  <c r="P2210" i="20"/>
  <c r="T2210" i="20" s="1"/>
  <c r="S2210" i="20"/>
  <c r="P2321" i="20"/>
  <c r="T2321" i="20" s="1"/>
  <c r="S2321" i="20"/>
  <c r="S2225" i="20"/>
  <c r="P2225" i="20"/>
  <c r="T2225" i="20" s="1"/>
  <c r="S351" i="20"/>
  <c r="U743" i="20"/>
  <c r="U537" i="20"/>
  <c r="S2052" i="20"/>
  <c r="P2052" i="20"/>
  <c r="T2052" i="20" s="1"/>
  <c r="U1417" i="20"/>
  <c r="R1417" i="20"/>
  <c r="V1417" i="20" s="1"/>
  <c r="R1808" i="20"/>
  <c r="V1808" i="20" s="1"/>
  <c r="P627" i="20"/>
  <c r="T627" i="20" s="1"/>
  <c r="S627" i="20"/>
  <c r="S598" i="20"/>
  <c r="P598" i="20"/>
  <c r="T598" i="20" s="1"/>
  <c r="R202" i="20"/>
  <c r="V202" i="20" s="1"/>
  <c r="U202" i="20"/>
  <c r="S372" i="20"/>
  <c r="P372" i="20"/>
  <c r="T372" i="20" s="1"/>
  <c r="R287" i="20"/>
  <c r="V287" i="20" s="1"/>
  <c r="U287" i="20"/>
  <c r="U1978" i="20"/>
  <c r="R1978" i="20"/>
  <c r="V1978" i="20" s="1"/>
  <c r="R1187" i="20"/>
  <c r="V1187" i="20" s="1"/>
  <c r="U1187" i="20"/>
  <c r="U73" i="20"/>
  <c r="R73" i="20"/>
  <c r="V73" i="20" s="1"/>
  <c r="S1447" i="20"/>
  <c r="P1447" i="20"/>
  <c r="T1447" i="20" s="1"/>
  <c r="U1062" i="20"/>
  <c r="P743" i="20"/>
  <c r="T743" i="20" s="1"/>
  <c r="S743" i="20"/>
  <c r="S1978" i="20"/>
  <c r="P1978" i="20"/>
  <c r="T1978" i="20" s="1"/>
  <c r="R1039" i="20"/>
  <c r="V1039" i="20" s="1"/>
  <c r="U1039" i="20"/>
  <c r="U1447" i="20"/>
  <c r="R1447" i="20"/>
  <c r="V1447" i="20" s="1"/>
  <c r="U1850" i="20"/>
  <c r="R1850" i="20"/>
  <c r="V1850" i="20" s="1"/>
  <c r="R872" i="20"/>
  <c r="V872" i="20" s="1"/>
  <c r="U872" i="20"/>
  <c r="U942" i="20"/>
  <c r="R942" i="20"/>
  <c r="V942" i="20" s="1"/>
  <c r="P14" i="20"/>
  <c r="T14" i="20" s="1"/>
  <c r="S14" i="20"/>
  <c r="S1213" i="20"/>
  <c r="P1737" i="20"/>
  <c r="T1737" i="20" s="1"/>
  <c r="S1737" i="20"/>
  <c r="R1244" i="20"/>
  <c r="V1244" i="20" s="1"/>
  <c r="P1098" i="20"/>
  <c r="T1098" i="20" s="1"/>
  <c r="S1098" i="20"/>
  <c r="U1112" i="20"/>
  <c r="R1112" i="20"/>
  <c r="V1112" i="20" s="1"/>
  <c r="U2184" i="20"/>
  <c r="P2305" i="20"/>
  <c r="T2305" i="20" s="1"/>
  <c r="S2305" i="20"/>
  <c r="R975" i="20"/>
  <c r="V975" i="20" s="1"/>
  <c r="U975" i="20"/>
  <c r="R643" i="20"/>
  <c r="V643" i="20" s="1"/>
  <c r="U643" i="20"/>
  <c r="S789" i="20"/>
  <c r="U2216" i="20"/>
  <c r="U331" i="20"/>
  <c r="U598" i="20"/>
  <c r="R598" i="20"/>
  <c r="V598" i="20" s="1"/>
  <c r="R2295" i="20"/>
  <c r="V2295" i="20" s="1"/>
  <c r="U2295" i="20"/>
  <c r="U299" i="20"/>
  <c r="R299" i="20"/>
  <c r="V299" i="20" s="1"/>
  <c r="U789" i="20"/>
  <c r="R789" i="20"/>
  <c r="V789" i="20" s="1"/>
  <c r="P985" i="20"/>
  <c r="T985" i="20" s="1"/>
  <c r="S985" i="20"/>
  <c r="R418" i="20"/>
  <c r="V418" i="20" s="1"/>
  <c r="U418" i="20"/>
  <c r="P1608" i="20"/>
  <c r="T1608" i="20" s="1"/>
  <c r="S1608" i="20"/>
  <c r="U1269" i="20"/>
  <c r="R1269" i="20"/>
  <c r="V1269" i="20" s="1"/>
  <c r="P1187" i="20"/>
  <c r="T1187" i="20" s="1"/>
  <c r="S1187" i="20"/>
  <c r="R1129" i="20"/>
  <c r="V1129" i="20" s="1"/>
  <c r="U1129" i="20"/>
  <c r="P1230" i="20"/>
  <c r="T1230" i="20" s="1"/>
  <c r="S1230" i="20"/>
  <c r="S1604" i="20"/>
  <c r="P1604" i="20"/>
  <c r="T1604" i="20" s="1"/>
  <c r="U1657" i="20"/>
  <c r="R1657" i="20"/>
  <c r="V1657" i="20" s="1"/>
  <c r="S942" i="20"/>
  <c r="P942" i="20"/>
  <c r="T942" i="20" s="1"/>
  <c r="P1294" i="20"/>
  <c r="T1294" i="20" s="1"/>
  <c r="S1294" i="20"/>
  <c r="U1390" i="20"/>
  <c r="R1390" i="20"/>
  <c r="V1390" i="20" s="1"/>
  <c r="S1656" i="20"/>
  <c r="P1656" i="20"/>
  <c r="T1656" i="20" s="1"/>
  <c r="S700" i="20"/>
  <c r="P700" i="20"/>
  <c r="T700" i="20" s="1"/>
  <c r="S383" i="20"/>
  <c r="S2317" i="20"/>
  <c r="P2317" i="20"/>
  <c r="T2317" i="20" s="1"/>
  <c r="S47" i="20"/>
  <c r="P47" i="20"/>
  <c r="T47" i="20" s="1"/>
  <c r="U225" i="20"/>
  <c r="P432" i="20"/>
  <c r="T432" i="20" s="1"/>
  <c r="S432" i="20"/>
  <c r="P384" i="20"/>
  <c r="T384" i="20" s="1"/>
  <c r="S384" i="20"/>
  <c r="P1016" i="20"/>
  <c r="T1016" i="20" s="1"/>
  <c r="S1016" i="20"/>
  <c r="U1310" i="20"/>
  <c r="R1310" i="20"/>
  <c r="V1310" i="20" s="1"/>
  <c r="P1390" i="20"/>
  <c r="T1390" i="20" s="1"/>
  <c r="S1390" i="20"/>
  <c r="R1656" i="20"/>
  <c r="V1656" i="20" s="1"/>
  <c r="U1656" i="20"/>
  <c r="U1142" i="20"/>
  <c r="R1142" i="20"/>
  <c r="V1142" i="20" s="1"/>
  <c r="U1438" i="20"/>
  <c r="R1438" i="20"/>
  <c r="V1438" i="20" s="1"/>
  <c r="S15" i="20"/>
  <c r="P15" i="20"/>
  <c r="T15" i="20" s="1"/>
  <c r="P1980" i="20"/>
  <c r="T1980" i="20" s="1"/>
  <c r="S1980" i="20"/>
  <c r="U790" i="20"/>
  <c r="R790" i="20"/>
  <c r="V790" i="20" s="1"/>
  <c r="R1331" i="20"/>
  <c r="V1331" i="20" s="1"/>
  <c r="U1331" i="20"/>
  <c r="P960" i="20"/>
  <c r="T960" i="20" s="1"/>
  <c r="S960" i="20"/>
  <c r="P1310" i="20"/>
  <c r="T1310" i="20" s="1"/>
  <c r="S1310" i="20"/>
  <c r="P932" i="20"/>
  <c r="T932" i="20" s="1"/>
  <c r="S932" i="20"/>
  <c r="U911" i="20"/>
  <c r="R911" i="20"/>
  <c r="V911" i="20" s="1"/>
  <c r="P1419" i="20"/>
  <c r="T1419" i="20" s="1"/>
  <c r="S1419" i="20"/>
  <c r="U1672" i="20"/>
  <c r="R1672" i="20"/>
  <c r="V1672" i="20" s="1"/>
  <c r="U1829" i="20"/>
  <c r="R1829" i="20"/>
  <c r="V1829" i="20" s="1"/>
  <c r="R715" i="20"/>
  <c r="V715" i="20" s="1"/>
  <c r="U715" i="20"/>
  <c r="P1438" i="20"/>
  <c r="T1438" i="20" s="1"/>
  <c r="S1438" i="20"/>
  <c r="U1729" i="20"/>
  <c r="S2079" i="20"/>
  <c r="P2079" i="20"/>
  <c r="T2079" i="20" s="1"/>
  <c r="U1903" i="20"/>
  <c r="R1903" i="20"/>
  <c r="V1903" i="20" s="1"/>
  <c r="U1085" i="20"/>
  <c r="R1085" i="20"/>
  <c r="V1085" i="20" s="1"/>
  <c r="R132" i="20"/>
  <c r="V132" i="20" s="1"/>
  <c r="U132" i="20"/>
  <c r="P1903" i="20"/>
  <c r="T1903" i="20" s="1"/>
  <c r="S1903" i="20"/>
  <c r="P1023" i="20"/>
  <c r="T1023" i="20" s="1"/>
  <c r="S1023" i="20"/>
  <c r="R1016" i="20"/>
  <c r="V1016" i="20" s="1"/>
  <c r="U1016" i="20"/>
  <c r="S1799" i="20"/>
  <c r="P1799" i="20"/>
  <c r="T1799" i="20" s="1"/>
  <c r="P927" i="20"/>
  <c r="T927" i="20" s="1"/>
  <c r="S927" i="20"/>
  <c r="S2119" i="20"/>
  <c r="U2066" i="20"/>
  <c r="R2066" i="20"/>
  <c r="V2066" i="20" s="1"/>
  <c r="S118" i="20"/>
  <c r="P118" i="20"/>
  <c r="T118" i="20" s="1"/>
  <c r="R74" i="20"/>
  <c r="V74" i="20" s="1"/>
  <c r="U74" i="20"/>
  <c r="S399" i="20"/>
  <c r="R1119" i="20"/>
  <c r="V1119" i="20" s="1"/>
  <c r="U120" i="20"/>
  <c r="U20" i="20"/>
  <c r="U76" i="20"/>
  <c r="U477" i="20"/>
  <c r="U333" i="20"/>
  <c r="R333" i="20"/>
  <c r="V333" i="20" s="1"/>
  <c r="S1289" i="20"/>
  <c r="P1289" i="20"/>
  <c r="T1289" i="20" s="1"/>
  <c r="R806" i="20"/>
  <c r="V806" i="20" s="1"/>
  <c r="U806" i="20"/>
  <c r="U1725" i="20"/>
  <c r="R1725" i="20"/>
  <c r="V1725" i="20" s="1"/>
  <c r="U1719" i="20"/>
  <c r="R1719" i="20"/>
  <c r="V1719" i="20" s="1"/>
  <c r="R1079" i="20"/>
  <c r="V1079" i="20" s="1"/>
  <c r="U1079" i="20"/>
  <c r="U1271" i="20"/>
  <c r="R1271" i="20"/>
  <c r="V1271" i="20" s="1"/>
  <c r="R1437" i="20"/>
  <c r="V1437" i="20" s="1"/>
  <c r="U1437" i="20"/>
  <c r="S2087" i="20"/>
  <c r="P2087" i="20"/>
  <c r="T2087" i="20" s="1"/>
  <c r="R1127" i="20"/>
  <c r="V1127" i="20" s="1"/>
  <c r="U1127" i="20"/>
  <c r="R1983" i="20"/>
  <c r="V1983" i="20" s="1"/>
  <c r="U1983" i="20"/>
  <c r="P415" i="20"/>
  <c r="T415" i="20" s="1"/>
  <c r="S415" i="20"/>
  <c r="U1604" i="20"/>
  <c r="R718" i="20"/>
  <c r="V718" i="20" s="1"/>
  <c r="U718" i="20"/>
  <c r="R719" i="20"/>
  <c r="V719" i="20" s="1"/>
  <c r="U719" i="20"/>
  <c r="U89" i="20"/>
  <c r="R89" i="20"/>
  <c r="V89" i="20" s="1"/>
  <c r="S2212" i="20"/>
  <c r="P2212" i="20"/>
  <c r="T2212" i="20" s="1"/>
  <c r="U2052" i="20"/>
  <c r="S1883" i="20"/>
  <c r="P1883" i="20"/>
  <c r="T1883" i="20" s="1"/>
  <c r="U1837" i="20"/>
  <c r="R1837" i="20"/>
  <c r="V1837" i="20" s="1"/>
  <c r="R1992" i="20"/>
  <c r="V1992" i="20" s="1"/>
  <c r="S715" i="20"/>
  <c r="S1433" i="20"/>
  <c r="P1433" i="20"/>
  <c r="T1433" i="20" s="1"/>
  <c r="U1686" i="20"/>
  <c r="R1686" i="20"/>
  <c r="V1686" i="20" s="1"/>
  <c r="U892" i="20"/>
  <c r="S2258" i="20"/>
  <c r="P2258" i="20"/>
  <c r="T2258" i="20" s="1"/>
  <c r="S123" i="20"/>
  <c r="P123" i="20"/>
  <c r="T123" i="20" s="1"/>
  <c r="S556" i="20"/>
  <c r="P556" i="20"/>
  <c r="T556" i="20" s="1"/>
  <c r="S2175" i="20"/>
  <c r="U286" i="20"/>
  <c r="S238" i="20"/>
  <c r="P238" i="20"/>
  <c r="T238" i="20" s="1"/>
  <c r="S613" i="20"/>
  <c r="P613" i="20"/>
  <c r="T613" i="20" s="1"/>
  <c r="S2259" i="20"/>
  <c r="P2259" i="20"/>
  <c r="T2259" i="20" s="1"/>
  <c r="R551" i="20"/>
  <c r="V551" i="20" s="1"/>
  <c r="P341" i="20"/>
  <c r="T341" i="20" s="1"/>
  <c r="U877" i="20"/>
  <c r="R1954" i="20"/>
  <c r="V1954" i="20" s="1"/>
  <c r="U1148" i="20"/>
  <c r="U3" i="20"/>
  <c r="U2" i="20"/>
  <c r="U2163" i="20"/>
  <c r="S2237" i="20"/>
  <c r="R1899" i="20"/>
  <c r="V1899" i="20" s="1"/>
  <c r="S1373" i="20"/>
  <c r="S946" i="20"/>
  <c r="S477" i="20"/>
  <c r="P333" i="20"/>
  <c r="T333" i="20" s="1"/>
  <c r="S333" i="20"/>
  <c r="S1740" i="20"/>
  <c r="P1740" i="20"/>
  <c r="T1740" i="20" s="1"/>
  <c r="R519" i="20"/>
  <c r="V519" i="20" s="1"/>
  <c r="U519" i="20"/>
  <c r="R1378" i="20"/>
  <c r="V1378" i="20" s="1"/>
  <c r="P1450" i="20"/>
  <c r="T1450" i="20" s="1"/>
  <c r="S1450" i="20"/>
  <c r="U971" i="20"/>
  <c r="R971" i="20"/>
  <c r="V971" i="20" s="1"/>
  <c r="S2103" i="20"/>
  <c r="U2027" i="20"/>
  <c r="R2027" i="20"/>
  <c r="V2027" i="20" s="1"/>
  <c r="R414" i="20"/>
  <c r="V414" i="20" s="1"/>
  <c r="U414" i="20"/>
  <c r="U990" i="20"/>
  <c r="R990" i="20"/>
  <c r="V990" i="20" s="1"/>
  <c r="S1037" i="20"/>
  <c r="S221" i="20"/>
  <c r="U1131" i="20"/>
  <c r="R1131" i="20"/>
  <c r="V1131" i="20" s="1"/>
  <c r="S1785" i="20"/>
  <c r="U1450" i="20"/>
  <c r="S2068" i="20"/>
  <c r="P2068" i="20"/>
  <c r="T2068" i="20" s="1"/>
  <c r="S1262" i="20"/>
  <c r="U1192" i="20"/>
  <c r="S1103" i="20"/>
  <c r="S1669" i="20"/>
  <c r="S1172" i="20"/>
  <c r="S339" i="20"/>
  <c r="S534" i="20"/>
  <c r="R899" i="20"/>
  <c r="V899" i="20" s="1"/>
  <c r="S1112" i="20"/>
  <c r="R1236" i="20"/>
  <c r="V1236" i="20" s="1"/>
  <c r="S29" i="20"/>
  <c r="S211" i="20"/>
  <c r="P211" i="20"/>
  <c r="T211" i="20" s="1"/>
  <c r="U2188" i="20"/>
  <c r="S1770" i="20"/>
  <c r="R1738" i="20"/>
  <c r="V1738" i="20" s="1"/>
  <c r="R556" i="20"/>
  <c r="V556" i="20" s="1"/>
  <c r="S93" i="20"/>
  <c r="P93" i="20"/>
  <c r="T93" i="20" s="1"/>
  <c r="R332" i="20"/>
  <c r="V332" i="20" s="1"/>
  <c r="S78" i="20"/>
  <c r="P78" i="20"/>
  <c r="T78" i="20" s="1"/>
  <c r="S344" i="20"/>
  <c r="P344" i="20"/>
  <c r="T344" i="20" s="1"/>
  <c r="S358" i="20"/>
  <c r="P358" i="20"/>
  <c r="T358" i="20" s="1"/>
  <c r="P1177" i="20"/>
  <c r="T1177" i="20" s="1"/>
  <c r="U919" i="20"/>
  <c r="R919" i="20"/>
  <c r="V919" i="20" s="1"/>
  <c r="U2143" i="20"/>
  <c r="U694" i="20"/>
  <c r="R694" i="20"/>
  <c r="V694" i="20" s="1"/>
  <c r="U1717" i="20"/>
  <c r="P1795" i="20"/>
  <c r="T1795" i="20" s="1"/>
  <c r="R1767" i="20"/>
  <c r="V1767" i="20" s="1"/>
  <c r="P1781" i="20"/>
  <c r="T1781" i="20" s="1"/>
  <c r="S1651" i="20"/>
  <c r="P877" i="20"/>
  <c r="T877" i="20" s="1"/>
  <c r="P2160" i="20"/>
  <c r="T2160" i="20" s="1"/>
  <c r="P1867" i="20"/>
  <c r="T1867" i="20" s="1"/>
  <c r="U2275" i="20"/>
  <c r="U1868" i="20"/>
  <c r="U1478" i="20"/>
  <c r="P1917" i="20"/>
  <c r="T1917" i="20" s="1"/>
  <c r="R2107" i="20"/>
  <c r="V2107" i="20" s="1"/>
  <c r="S1960" i="20"/>
  <c r="U1341" i="20"/>
  <c r="U946" i="20"/>
  <c r="R876" i="20"/>
  <c r="V876" i="20" s="1"/>
  <c r="S1809" i="20"/>
  <c r="S1307" i="20"/>
  <c r="R1838" i="20"/>
  <c r="V1838" i="20" s="1"/>
  <c r="U637" i="20"/>
  <c r="S1320" i="20"/>
  <c r="P1320" i="20"/>
  <c r="T1320" i="20" s="1"/>
  <c r="R406" i="20"/>
  <c r="V406" i="20" s="1"/>
  <c r="U1103" i="20"/>
  <c r="R1103" i="20"/>
  <c r="V1103" i="20" s="1"/>
  <c r="R1533" i="20"/>
  <c r="V1533" i="20" s="1"/>
  <c r="U1533" i="20"/>
  <c r="U411" i="20"/>
  <c r="R411" i="20"/>
  <c r="V411" i="20" s="1"/>
  <c r="U1226" i="20"/>
  <c r="R1226" i="20"/>
  <c r="V1226" i="20" s="1"/>
  <c r="S1748" i="20"/>
  <c r="P1748" i="20"/>
  <c r="T1748" i="20" s="1"/>
  <c r="S476" i="20"/>
  <c r="R1536" i="20"/>
  <c r="V1536" i="20" s="1"/>
  <c r="R1496" i="20"/>
  <c r="V1496" i="20" s="1"/>
  <c r="U1496" i="20"/>
  <c r="U2103" i="20"/>
  <c r="R2103" i="20"/>
  <c r="V2103" i="20" s="1"/>
  <c r="U1097" i="20"/>
  <c r="R1097" i="20"/>
  <c r="V1097" i="20" s="1"/>
  <c r="P2027" i="20"/>
  <c r="T2027" i="20" s="1"/>
  <c r="S2027" i="20"/>
  <c r="R1634" i="20"/>
  <c r="V1634" i="20" s="1"/>
  <c r="R734" i="20"/>
  <c r="V734" i="20" s="1"/>
  <c r="U734" i="20"/>
  <c r="S461" i="20"/>
  <c r="R2316" i="20"/>
  <c r="V2316" i="20" s="1"/>
  <c r="S1210" i="20"/>
  <c r="S1993" i="20"/>
  <c r="R2068" i="20"/>
  <c r="V2068" i="20" s="1"/>
  <c r="S414" i="20"/>
  <c r="U1611" i="20"/>
  <c r="R1611" i="20"/>
  <c r="V1611" i="20" s="1"/>
  <c r="U1410" i="20"/>
  <c r="S1654" i="20"/>
  <c r="P1654" i="20"/>
  <c r="T1654" i="20" s="1"/>
  <c r="U1807" i="20"/>
  <c r="R1807" i="20"/>
  <c r="V1807" i="20" s="1"/>
  <c r="S1095" i="20"/>
  <c r="S971" i="20"/>
  <c r="U1060" i="20"/>
  <c r="S1113" i="20"/>
  <c r="S1115" i="20"/>
  <c r="S1509" i="20"/>
  <c r="S1763" i="20"/>
  <c r="S1538" i="20"/>
  <c r="S915" i="20"/>
  <c r="P2228" i="20"/>
  <c r="T2228" i="20" s="1"/>
  <c r="S1885" i="20"/>
  <c r="U2258" i="20"/>
  <c r="S2276" i="20"/>
  <c r="P2276" i="20"/>
  <c r="T2276" i="20" s="1"/>
  <c r="R1770" i="20"/>
  <c r="V1770" i="20" s="1"/>
  <c r="R1594" i="20"/>
  <c r="V1594" i="20" s="1"/>
  <c r="U2129" i="20"/>
  <c r="S332" i="20"/>
  <c r="P332" i="20"/>
  <c r="T332" i="20" s="1"/>
  <c r="S75" i="20"/>
  <c r="P75" i="20"/>
  <c r="T75" i="20" s="1"/>
  <c r="R78" i="20"/>
  <c r="V78" i="20" s="1"/>
  <c r="R678" i="20"/>
  <c r="V678" i="20" s="1"/>
  <c r="S44" i="20"/>
  <c r="P44" i="20"/>
  <c r="T44" i="20" s="1"/>
  <c r="U238" i="20"/>
  <c r="U344" i="20"/>
  <c r="S2172" i="20"/>
  <c r="P2172" i="20"/>
  <c r="T2172" i="20" s="1"/>
  <c r="P2246" i="20"/>
  <c r="T2246" i="20" s="1"/>
  <c r="P1168" i="20"/>
  <c r="T1168" i="20" s="1"/>
  <c r="R964" i="20"/>
  <c r="V964" i="20" s="1"/>
  <c r="P2094" i="20"/>
  <c r="T2094" i="20" s="1"/>
  <c r="S1119" i="20"/>
  <c r="P1119" i="20"/>
  <c r="T1119" i="20" s="1"/>
  <c r="S1378" i="20"/>
  <c r="P1378" i="20"/>
  <c r="T1378" i="20" s="1"/>
  <c r="S1837" i="20"/>
  <c r="P1837" i="20"/>
  <c r="T1837" i="20" s="1"/>
  <c r="S1686" i="20"/>
  <c r="P1686" i="20"/>
  <c r="T1686" i="20" s="1"/>
  <c r="R1989" i="20"/>
  <c r="V1989" i="20" s="1"/>
  <c r="S1147" i="20"/>
  <c r="R1759" i="20"/>
  <c r="V1759" i="20" s="1"/>
  <c r="U1845" i="20"/>
  <c r="R2234" i="20"/>
  <c r="V2234" i="20" s="1"/>
  <c r="S1062" i="20"/>
  <c r="R30" i="20"/>
  <c r="V30" i="20" s="1"/>
  <c r="R1734" i="20"/>
  <c r="V1734" i="20" s="1"/>
  <c r="U1843" i="20"/>
  <c r="S478" i="20"/>
  <c r="U1320" i="20"/>
  <c r="R1320" i="20"/>
  <c r="V1320" i="20" s="1"/>
  <c r="R453" i="20"/>
  <c r="V453" i="20" s="1"/>
  <c r="U453" i="20"/>
  <c r="U1660" i="20"/>
  <c r="R1660" i="20"/>
  <c r="V1660" i="20" s="1"/>
  <c r="P1533" i="20"/>
  <c r="T1533" i="20" s="1"/>
  <c r="S1533" i="20"/>
  <c r="U1516" i="20"/>
  <c r="R1516" i="20"/>
  <c r="V1516" i="20" s="1"/>
  <c r="U1403" i="20"/>
  <c r="R1403" i="20"/>
  <c r="V1403" i="20" s="1"/>
  <c r="S1536" i="20"/>
  <c r="S1164" i="20"/>
  <c r="R1020" i="20"/>
  <c r="V1020" i="20" s="1"/>
  <c r="P1769" i="20"/>
  <c r="T1769" i="20" s="1"/>
  <c r="S1769" i="20"/>
  <c r="U825" i="20"/>
  <c r="U1037" i="20"/>
  <c r="R1037" i="20"/>
  <c r="V1037" i="20" s="1"/>
  <c r="R476" i="20"/>
  <c r="V476" i="20" s="1"/>
  <c r="U476" i="20"/>
  <c r="R1210" i="20"/>
  <c r="V1210" i="20" s="1"/>
  <c r="S2114" i="20"/>
  <c r="P2114" i="20"/>
  <c r="T2114" i="20" s="1"/>
  <c r="S520" i="20"/>
  <c r="R1679" i="20"/>
  <c r="V1679" i="20" s="1"/>
  <c r="S2008" i="20"/>
  <c r="P2008" i="20"/>
  <c r="T2008" i="20" s="1"/>
  <c r="S1807" i="20"/>
  <c r="P1807" i="20"/>
  <c r="T1807" i="20" s="1"/>
  <c r="S519" i="20"/>
  <c r="R347" i="20"/>
  <c r="V347" i="20" s="1"/>
  <c r="U760" i="20"/>
  <c r="P767" i="20"/>
  <c r="T767" i="20" s="1"/>
  <c r="S767" i="20"/>
  <c r="S956" i="20"/>
  <c r="S1153" i="20"/>
  <c r="R1153" i="20"/>
  <c r="V1153" i="20" s="1"/>
  <c r="R1968" i="20"/>
  <c r="V1968" i="20" s="1"/>
  <c r="S643" i="20"/>
  <c r="S1245" i="20"/>
  <c r="R90" i="20"/>
  <c r="V90" i="20" s="1"/>
  <c r="R2276" i="20"/>
  <c r="V2276" i="20" s="1"/>
  <c r="S168" i="20"/>
  <c r="S678" i="20"/>
  <c r="P678" i="20"/>
  <c r="T678" i="20" s="1"/>
  <c r="S108" i="20"/>
  <c r="P108" i="20"/>
  <c r="T108" i="20" s="1"/>
  <c r="S196" i="20"/>
  <c r="P196" i="20"/>
  <c r="T196" i="20" s="1"/>
  <c r="P2049" i="20"/>
  <c r="T2049" i="20" s="1"/>
  <c r="S1595" i="20"/>
  <c r="P1595" i="20"/>
  <c r="T1595" i="20" s="1"/>
  <c r="U1299" i="20"/>
  <c r="U371" i="20"/>
  <c r="S1321" i="20"/>
  <c r="U921" i="20"/>
  <c r="S1723" i="20"/>
  <c r="U1811" i="20"/>
  <c r="R1675" i="20"/>
  <c r="V1675" i="20" s="1"/>
  <c r="U1675" i="20"/>
  <c r="U1177" i="20"/>
  <c r="R1177" i="20"/>
  <c r="V1177" i="20" s="1"/>
  <c r="R1358" i="20"/>
  <c r="V1358" i="20" s="1"/>
  <c r="U1358" i="20"/>
  <c r="R1164" i="20"/>
  <c r="V1164" i="20" s="1"/>
  <c r="U1164" i="20"/>
  <c r="R1418" i="20"/>
  <c r="V1418" i="20" s="1"/>
  <c r="U1418" i="20"/>
  <c r="U1748" i="20"/>
  <c r="R1509" i="20"/>
  <c r="V1509" i="20" s="1"/>
  <c r="U1509" i="20"/>
  <c r="S1008" i="20"/>
  <c r="S396" i="20"/>
  <c r="R248" i="20"/>
  <c r="V248" i="20" s="1"/>
  <c r="U1455" i="20"/>
  <c r="R1455" i="20"/>
  <c r="V1455" i="20" s="1"/>
  <c r="S472" i="20"/>
  <c r="S839" i="20"/>
  <c r="S2131" i="20"/>
  <c r="P2131" i="20"/>
  <c r="T2131" i="20" s="1"/>
  <c r="S1401" i="20"/>
  <c r="P1401" i="20"/>
  <c r="T1401" i="20" s="1"/>
  <c r="S1184" i="20"/>
  <c r="S872" i="20"/>
  <c r="U783" i="20"/>
  <c r="R783" i="20"/>
  <c r="V783" i="20" s="1"/>
  <c r="R1839" i="20"/>
  <c r="V1839" i="20" s="1"/>
  <c r="S1846" i="20"/>
  <c r="R2338" i="20"/>
  <c r="V2338" i="20" s="1"/>
  <c r="S94" i="20"/>
  <c r="P94" i="20"/>
  <c r="T94" i="20" s="1"/>
  <c r="R549" i="20"/>
  <c r="V549" i="20" s="1"/>
  <c r="U196" i="20"/>
  <c r="S300" i="20"/>
  <c r="P300" i="20"/>
  <c r="T300" i="20" s="1"/>
  <c r="U2172" i="20"/>
  <c r="P833" i="20"/>
  <c r="T833" i="20" s="1"/>
  <c r="U2246" i="20"/>
  <c r="R621" i="20"/>
  <c r="V621" i="20" s="1"/>
  <c r="R2216" i="20"/>
  <c r="V2216" i="20" s="1"/>
  <c r="U464" i="20"/>
  <c r="S286" i="20"/>
  <c r="P286" i="20"/>
  <c r="T286" i="20" s="1"/>
  <c r="U62" i="20"/>
  <c r="R62" i="20"/>
  <c r="V62" i="20" s="1"/>
  <c r="S2216" i="20"/>
  <c r="P2216" i="20"/>
  <c r="T2216" i="20" s="1"/>
  <c r="S1992" i="20"/>
  <c r="P1856" i="20"/>
  <c r="T1856" i="20" s="1"/>
  <c r="U906" i="20"/>
  <c r="U1638" i="20"/>
  <c r="R1419" i="20"/>
  <c r="V1419" i="20" s="1"/>
  <c r="P2075" i="20"/>
  <c r="T2075" i="20" s="1"/>
  <c r="U1420" i="20"/>
  <c r="S217" i="20"/>
  <c r="S451" i="20"/>
  <c r="S2284" i="20"/>
  <c r="R144" i="20"/>
  <c r="V144" i="20" s="1"/>
  <c r="U144" i="20"/>
  <c r="P1675" i="20"/>
  <c r="T1675" i="20" s="1"/>
  <c r="S1675" i="20"/>
  <c r="R1115" i="20"/>
  <c r="V1115" i="20" s="1"/>
  <c r="U1115" i="20"/>
  <c r="U1117" i="20"/>
  <c r="R1117" i="20"/>
  <c r="V1117" i="20" s="1"/>
  <c r="U396" i="20"/>
  <c r="R396" i="20"/>
  <c r="V396" i="20" s="1"/>
  <c r="U1431" i="20"/>
  <c r="R1431" i="20"/>
  <c r="V1431" i="20" s="1"/>
  <c r="S1487" i="20"/>
  <c r="U839" i="20"/>
  <c r="R839" i="20"/>
  <c r="V839" i="20" s="1"/>
  <c r="R1095" i="20"/>
  <c r="V1095" i="20" s="1"/>
  <c r="U1095" i="20"/>
  <c r="P1902" i="20"/>
  <c r="T1902" i="20" s="1"/>
  <c r="S1902" i="20"/>
  <c r="R1890" i="20"/>
  <c r="V1890" i="20" s="1"/>
  <c r="S1052" i="20"/>
  <c r="P1052" i="20"/>
  <c r="T1052" i="20" s="1"/>
  <c r="S2135" i="20"/>
  <c r="U490" i="20"/>
  <c r="R490" i="20"/>
  <c r="V490" i="20" s="1"/>
  <c r="R1661" i="20"/>
  <c r="V1661" i="20" s="1"/>
  <c r="U1661" i="20"/>
  <c r="U222" i="20"/>
  <c r="R222" i="20"/>
  <c r="V222" i="20" s="1"/>
  <c r="S666" i="20"/>
  <c r="S1719" i="20"/>
  <c r="R149" i="20"/>
  <c r="V149" i="20" s="1"/>
  <c r="U149" i="20"/>
  <c r="R1175" i="20"/>
  <c r="V1175" i="20" s="1"/>
  <c r="U1175" i="20"/>
  <c r="U2146" i="20"/>
  <c r="R2146" i="20"/>
  <c r="V2146" i="20" s="1"/>
  <c r="S1190" i="20"/>
  <c r="S1914" i="20"/>
  <c r="P1914" i="20"/>
  <c r="T1914" i="20" s="1"/>
  <c r="R1565" i="20"/>
  <c r="V1565" i="20" s="1"/>
  <c r="S2038" i="20"/>
  <c r="P2038" i="20"/>
  <c r="T2038" i="20" s="1"/>
  <c r="R1823" i="20"/>
  <c r="V1823" i="20" s="1"/>
  <c r="U1823" i="20"/>
  <c r="S1298" i="20"/>
  <c r="P1298" i="20"/>
  <c r="T1298" i="20" s="1"/>
  <c r="R2266" i="20"/>
  <c r="V2266" i="20" s="1"/>
  <c r="S1270" i="20"/>
  <c r="S760" i="20"/>
  <c r="P783" i="20"/>
  <c r="T783" i="20" s="1"/>
  <c r="S783" i="20"/>
  <c r="S1887" i="20"/>
  <c r="S1217" i="20"/>
  <c r="S1931" i="20"/>
  <c r="S1598" i="20"/>
  <c r="S1448" i="20"/>
  <c r="S2288" i="20"/>
  <c r="P2288" i="20"/>
  <c r="T2288" i="20" s="1"/>
  <c r="S1823" i="20"/>
  <c r="U195" i="20"/>
  <c r="R195" i="20"/>
  <c r="V195" i="20" s="1"/>
  <c r="U121" i="20"/>
  <c r="R121" i="20"/>
  <c r="V121" i="20" s="1"/>
  <c r="P107" i="20"/>
  <c r="T107" i="20" s="1"/>
  <c r="S107" i="20"/>
  <c r="U2079" i="20"/>
  <c r="U108" i="20"/>
  <c r="S802" i="20"/>
  <c r="P802" i="20"/>
  <c r="T802" i="20" s="1"/>
  <c r="S848" i="20"/>
  <c r="P848" i="20"/>
  <c r="T848" i="20" s="1"/>
  <c r="R150" i="20"/>
  <c r="V150" i="20" s="1"/>
  <c r="P74" i="20"/>
  <c r="T74" i="20" s="1"/>
  <c r="U47" i="20"/>
  <c r="R2291" i="20"/>
  <c r="V2291" i="20" s="1"/>
  <c r="R1346" i="20"/>
  <c r="V1346" i="20" s="1"/>
  <c r="P2139" i="20"/>
  <c r="T2139" i="20" s="1"/>
  <c r="S2156" i="20"/>
  <c r="P2346" i="20"/>
  <c r="T2346" i="20" s="1"/>
  <c r="S1019" i="20"/>
  <c r="R236" i="20"/>
  <c r="V236" i="20" s="1"/>
  <c r="U2244" i="20"/>
  <c r="S1255" i="20"/>
  <c r="U1321" i="20"/>
  <c r="R1307" i="20"/>
  <c r="V1307" i="20" s="1"/>
  <c r="S1337" i="20"/>
  <c r="R1356" i="20"/>
  <c r="V1356" i="20" s="1"/>
  <c r="S1283" i="20"/>
  <c r="S1463" i="20"/>
  <c r="S1370" i="20"/>
  <c r="R450" i="20"/>
  <c r="V450" i="20" s="1"/>
  <c r="R553" i="20"/>
  <c r="V553" i="20" s="1"/>
  <c r="R262" i="20"/>
  <c r="V262" i="20" s="1"/>
  <c r="U262" i="20"/>
  <c r="R472" i="20"/>
  <c r="V472" i="20" s="1"/>
  <c r="U472" i="20"/>
  <c r="U1386" i="20"/>
  <c r="R1386" i="20"/>
  <c r="V1386" i="20" s="1"/>
  <c r="U1764" i="20"/>
  <c r="R1764" i="20"/>
  <c r="V1764" i="20" s="1"/>
  <c r="R1524" i="20"/>
  <c r="V1524" i="20" s="1"/>
  <c r="U1524" i="20"/>
  <c r="U2249" i="20"/>
  <c r="U1933" i="20"/>
  <c r="R1933" i="20"/>
  <c r="V1933" i="20" s="1"/>
  <c r="R1645" i="20"/>
  <c r="V1645" i="20" s="1"/>
  <c r="U1645" i="20"/>
  <c r="R887" i="20"/>
  <c r="V887" i="20" s="1"/>
  <c r="R1052" i="20"/>
  <c r="V1052" i="20" s="1"/>
  <c r="U1052" i="20"/>
  <c r="R1292" i="20"/>
  <c r="V1292" i="20" s="1"/>
  <c r="U1038" i="20"/>
  <c r="R1038" i="20"/>
  <c r="V1038" i="20" s="1"/>
  <c r="R764" i="20"/>
  <c r="V764" i="20" s="1"/>
  <c r="U764" i="20"/>
  <c r="S1620" i="20"/>
  <c r="R1928" i="20"/>
  <c r="V1928" i="20" s="1"/>
  <c r="S790" i="20"/>
  <c r="R1914" i="20"/>
  <c r="V1914" i="20" s="1"/>
  <c r="S1437" i="20"/>
  <c r="S1915" i="20"/>
  <c r="P1915" i="20"/>
  <c r="T1915" i="20" s="1"/>
  <c r="R1669" i="20"/>
  <c r="V1669" i="20" s="1"/>
  <c r="U1747" i="20"/>
  <c r="S1690" i="20"/>
  <c r="U1268" i="20"/>
  <c r="R1268" i="20"/>
  <c r="V1268" i="20" s="1"/>
  <c r="R742" i="20"/>
  <c r="V742" i="20" s="1"/>
  <c r="U995" i="20"/>
  <c r="R995" i="20"/>
  <c r="V995" i="20" s="1"/>
  <c r="R799" i="20"/>
  <c r="V799" i="20" s="1"/>
  <c r="U1887" i="20"/>
  <c r="S907" i="20"/>
  <c r="S234" i="20"/>
  <c r="S1839" i="20"/>
  <c r="S2271" i="20"/>
  <c r="P2271" i="20"/>
  <c r="T2271" i="20" s="1"/>
  <c r="R520" i="20"/>
  <c r="V520" i="20" s="1"/>
  <c r="S1455" i="20"/>
  <c r="P90" i="20"/>
  <c r="T90" i="20" s="1"/>
  <c r="S599" i="20"/>
  <c r="R2215" i="20"/>
  <c r="V2215" i="20" s="1"/>
  <c r="U94" i="20"/>
  <c r="P1990" i="20"/>
  <c r="T1990" i="20" s="1"/>
  <c r="S2174" i="20"/>
  <c r="P2174" i="20"/>
  <c r="T2174" i="20" s="1"/>
  <c r="S770" i="20"/>
  <c r="P770" i="20"/>
  <c r="T770" i="20" s="1"/>
  <c r="S301" i="20"/>
  <c r="P301" i="20"/>
  <c r="T301" i="20" s="1"/>
  <c r="S2034" i="20"/>
  <c r="P2034" i="20"/>
  <c r="T2034" i="20" s="1"/>
  <c r="R1170" i="20"/>
  <c r="V1170" i="20" s="1"/>
  <c r="U300" i="20"/>
  <c r="R848" i="20"/>
  <c r="V848" i="20" s="1"/>
  <c r="S2214" i="20"/>
  <c r="P2214" i="20"/>
  <c r="T2214" i="20" s="1"/>
  <c r="R709" i="20"/>
  <c r="V709" i="20" s="1"/>
  <c r="U833" i="20"/>
  <c r="P1049" i="20"/>
  <c r="T1049" i="20" s="1"/>
  <c r="P778" i="20"/>
  <c r="T778" i="20" s="1"/>
  <c r="U931" i="20"/>
  <c r="U2037" i="20"/>
  <c r="R2037" i="20"/>
  <c r="V2037" i="20" s="1"/>
  <c r="S2188" i="20"/>
  <c r="P2188" i="20"/>
  <c r="T2188" i="20" s="1"/>
  <c r="P2007" i="20"/>
  <c r="T2007" i="20" s="1"/>
  <c r="U1144" i="20"/>
  <c r="R1144" i="20"/>
  <c r="V1144" i="20" s="1"/>
  <c r="U1132" i="20"/>
  <c r="R1132" i="20"/>
  <c r="V1132" i="20" s="1"/>
  <c r="S683" i="20"/>
  <c r="P683" i="20"/>
  <c r="T683" i="20" s="1"/>
  <c r="P1414" i="20"/>
  <c r="T1414" i="20" s="1"/>
  <c r="S1414" i="20"/>
  <c r="S1138" i="20"/>
  <c r="P1138" i="20"/>
  <c r="T1138" i="20" s="1"/>
  <c r="S1764" i="20"/>
  <c r="P1764" i="20"/>
  <c r="T1764" i="20" s="1"/>
  <c r="S2294" i="20"/>
  <c r="P2294" i="20"/>
  <c r="T2294" i="20" s="1"/>
  <c r="S411" i="20"/>
  <c r="R854" i="20"/>
  <c r="V854" i="20" s="1"/>
  <c r="U854" i="20"/>
  <c r="R840" i="20"/>
  <c r="V840" i="20" s="1"/>
  <c r="U840" i="20"/>
  <c r="P1645" i="20"/>
  <c r="T1645" i="20" s="1"/>
  <c r="S1645" i="20"/>
  <c r="R669" i="20"/>
  <c r="V669" i="20" s="1"/>
  <c r="U669" i="20"/>
  <c r="S1170" i="20"/>
  <c r="P1170" i="20"/>
  <c r="T1170" i="20" s="1"/>
  <c r="S1631" i="20"/>
  <c r="R1771" i="20"/>
  <c r="V1771" i="20" s="1"/>
  <c r="U1771" i="20"/>
  <c r="S945" i="20"/>
  <c r="U1262" i="20"/>
  <c r="R1262" i="20"/>
  <c r="V1262" i="20" s="1"/>
  <c r="S1525" i="20"/>
  <c r="S1928" i="20"/>
  <c r="P1928" i="20"/>
  <c r="T1928" i="20" s="1"/>
  <c r="S2147" i="20"/>
  <c r="P2147" i="20"/>
  <c r="T2147" i="20" s="1"/>
  <c r="S1684" i="20"/>
  <c r="P1684" i="20"/>
  <c r="T1684" i="20" s="1"/>
  <c r="S1896" i="20"/>
  <c r="S1551" i="20"/>
  <c r="P1551" i="20"/>
  <c r="T1551" i="20" s="1"/>
  <c r="S1930" i="20"/>
  <c r="S1418" i="20"/>
  <c r="S1671" i="20"/>
  <c r="S222" i="20"/>
  <c r="S1038" i="20"/>
  <c r="S911" i="20"/>
  <c r="S718" i="20"/>
  <c r="S416" i="20"/>
  <c r="S1417" i="20"/>
  <c r="S1572" i="20"/>
  <c r="P2186" i="20"/>
  <c r="T2186" i="20" s="1"/>
  <c r="U599" i="20"/>
  <c r="P919" i="20"/>
  <c r="T919" i="20" s="1"/>
  <c r="U2174" i="20"/>
  <c r="R2174" i="20"/>
  <c r="V2174" i="20" s="1"/>
  <c r="S2231" i="20"/>
  <c r="P2231" i="20"/>
  <c r="T2231" i="20" s="1"/>
  <c r="S2201" i="20"/>
  <c r="P2201" i="20"/>
  <c r="T2201" i="20" s="1"/>
  <c r="R1024" i="20"/>
  <c r="V1024" i="20" s="1"/>
  <c r="S43" i="20"/>
  <c r="P43" i="20"/>
  <c r="T43" i="20" s="1"/>
  <c r="S581" i="20"/>
  <c r="S181" i="20"/>
  <c r="P181" i="20"/>
  <c r="T181" i="20" s="1"/>
  <c r="R956" i="20"/>
  <c r="V956" i="20" s="1"/>
  <c r="U2175" i="20"/>
  <c r="S2097" i="20"/>
  <c r="S1774" i="20"/>
  <c r="U1961" i="20"/>
  <c r="U1169" i="20"/>
  <c r="P2005" i="20"/>
  <c r="T2005" i="20" s="1"/>
  <c r="U855" i="20"/>
  <c r="S363" i="20"/>
  <c r="U1008" i="20"/>
  <c r="R1008" i="20"/>
  <c r="V1008" i="20" s="1"/>
  <c r="R1487" i="20"/>
  <c r="V1487" i="20" s="1"/>
  <c r="U1487" i="20"/>
  <c r="R1647" i="20"/>
  <c r="V1647" i="20" s="1"/>
  <c r="U1647" i="20"/>
  <c r="U666" i="20"/>
  <c r="R666" i="20"/>
  <c r="V666" i="20" s="1"/>
  <c r="U1444" i="20"/>
  <c r="R1444" i="20"/>
  <c r="V1444" i="20" s="1"/>
  <c r="R1881" i="20"/>
  <c r="V1881" i="20" s="1"/>
  <c r="U1881" i="20"/>
  <c r="R1138" i="20"/>
  <c r="V1138" i="20" s="1"/>
  <c r="U1138" i="20"/>
  <c r="R1916" i="20"/>
  <c r="V1916" i="20" s="1"/>
  <c r="U1916" i="20"/>
  <c r="S1565" i="20"/>
  <c r="S1146" i="20"/>
  <c r="U1525" i="20"/>
  <c r="R1525" i="20"/>
  <c r="V1525" i="20" s="1"/>
  <c r="U1690" i="20"/>
  <c r="R1690" i="20"/>
  <c r="V1690" i="20" s="1"/>
  <c r="R1246" i="20"/>
  <c r="V1246" i="20" s="1"/>
  <c r="U1246" i="20"/>
  <c r="R1753" i="20"/>
  <c r="V1753" i="20" s="1"/>
  <c r="U1753" i="20"/>
  <c r="U733" i="20"/>
  <c r="R733" i="20"/>
  <c r="V733" i="20" s="1"/>
  <c r="S828" i="20"/>
  <c r="P828" i="20"/>
  <c r="T828" i="20" s="1"/>
  <c r="S854" i="20"/>
  <c r="U1380" i="20"/>
  <c r="S1132" i="20"/>
  <c r="R2161" i="20"/>
  <c r="V2161" i="20" s="1"/>
  <c r="S1236" i="20"/>
  <c r="S1738" i="20"/>
  <c r="U1258" i="20"/>
  <c r="S133" i="20"/>
  <c r="R1931" i="20"/>
  <c r="V1931" i="20" s="1"/>
  <c r="R1902" i="20"/>
  <c r="V1902" i="20" s="1"/>
  <c r="R415" i="20"/>
  <c r="V415" i="20" s="1"/>
  <c r="S302" i="20"/>
  <c r="P1117" i="20"/>
  <c r="T1117" i="20" s="1"/>
  <c r="U1572" i="20"/>
  <c r="S786" i="20"/>
  <c r="P786" i="20"/>
  <c r="T786" i="20" s="1"/>
  <c r="U1990" i="20"/>
  <c r="U2231" i="20"/>
  <c r="R2231" i="20"/>
  <c r="V2231" i="20" s="1"/>
  <c r="U301" i="20"/>
  <c r="S315" i="20"/>
  <c r="P315" i="20"/>
  <c r="T315" i="20" s="1"/>
  <c r="S387" i="20"/>
  <c r="P387" i="20"/>
  <c r="T387" i="20" s="1"/>
  <c r="S2048" i="20"/>
  <c r="P2048" i="20"/>
  <c r="T2048" i="20" s="1"/>
  <c r="U2214" i="20"/>
  <c r="P442" i="20"/>
  <c r="T442" i="20" s="1"/>
  <c r="S139" i="20"/>
  <c r="P139" i="20"/>
  <c r="T139" i="20" s="1"/>
  <c r="R398" i="20"/>
  <c r="V398" i="20" s="1"/>
  <c r="U398" i="20"/>
  <c r="S316" i="20"/>
  <c r="P316" i="20"/>
  <c r="T316" i="20" s="1"/>
  <c r="P2142" i="20"/>
  <c r="T2142" i="20" s="1"/>
  <c r="U1280" i="20"/>
  <c r="U506" i="20"/>
  <c r="R297" i="20"/>
  <c r="V297" i="20" s="1"/>
  <c r="U297" i="20"/>
  <c r="U1605" i="20"/>
  <c r="R1605" i="20"/>
  <c r="V1605" i="20" s="1"/>
  <c r="R1499" i="20"/>
  <c r="V1499" i="20" s="1"/>
  <c r="U1499" i="20"/>
  <c r="U1212" i="20"/>
  <c r="R1212" i="20"/>
  <c r="V1212" i="20" s="1"/>
  <c r="U2294" i="20"/>
  <c r="S730" i="20"/>
  <c r="U883" i="20"/>
  <c r="R883" i="20"/>
  <c r="V883" i="20" s="1"/>
  <c r="U1184" i="20"/>
  <c r="R1184" i="20"/>
  <c r="V1184" i="20" s="1"/>
  <c r="R685" i="20"/>
  <c r="V685" i="20" s="1"/>
  <c r="U685" i="20"/>
  <c r="R550" i="20"/>
  <c r="V550" i="20" s="1"/>
  <c r="U550" i="20"/>
  <c r="S1067" i="20"/>
  <c r="P1067" i="20"/>
  <c r="T1067" i="20" s="1"/>
  <c r="R416" i="20"/>
  <c r="V416" i="20" s="1"/>
  <c r="U416" i="20"/>
  <c r="U2062" i="20"/>
  <c r="R2062" i="20"/>
  <c r="V2062" i="20" s="1"/>
  <c r="S2023" i="20"/>
  <c r="U2147" i="20"/>
  <c r="U1684" i="20"/>
  <c r="U1930" i="20"/>
  <c r="R1930" i="20"/>
  <c r="V1930" i="20" s="1"/>
  <c r="R1599" i="20"/>
  <c r="V1599" i="20" s="1"/>
  <c r="S1416" i="20"/>
  <c r="P1416" i="20"/>
  <c r="T1416" i="20" s="1"/>
  <c r="S1685" i="20"/>
  <c r="P1685" i="20"/>
  <c r="T1685" i="20" s="1"/>
  <c r="U1388" i="20"/>
  <c r="R1388" i="20"/>
  <c r="V1388" i="20" s="1"/>
  <c r="U1551" i="20"/>
  <c r="U1377" i="20"/>
  <c r="S1784" i="20"/>
  <c r="S1388" i="20"/>
  <c r="S2249" i="20"/>
  <c r="S1444" i="20"/>
  <c r="P815" i="20"/>
  <c r="T815" i="20" s="1"/>
  <c r="S734" i="20"/>
  <c r="S669" i="20"/>
  <c r="S1126" i="20"/>
  <c r="S136" i="20"/>
  <c r="P136" i="20"/>
  <c r="T136" i="20" s="1"/>
  <c r="U1416" i="20"/>
  <c r="P1244" i="20"/>
  <c r="T1244" i="20" s="1"/>
  <c r="S2050" i="20"/>
  <c r="P2050" i="20"/>
  <c r="T2050" i="20" s="1"/>
  <c r="S225" i="20"/>
  <c r="P225" i="20"/>
  <c r="T225" i="20" s="1"/>
  <c r="U1620" i="20"/>
  <c r="R1620" i="20"/>
  <c r="V1620" i="20" s="1"/>
  <c r="R341" i="20"/>
  <c r="V341" i="20" s="1"/>
  <c r="R1408" i="20"/>
  <c r="V1408" i="20" s="1"/>
  <c r="S481" i="20"/>
  <c r="R1695" i="20"/>
  <c r="V1695" i="20" s="1"/>
  <c r="S1850" i="20"/>
  <c r="S61" i="20"/>
  <c r="R536" i="20"/>
  <c r="V536" i="20" s="1"/>
  <c r="U593" i="20"/>
  <c r="U697" i="20"/>
  <c r="R697" i="20"/>
  <c r="V697" i="20" s="1"/>
  <c r="U1316" i="20"/>
  <c r="R1316" i="20"/>
  <c r="V1316" i="20" s="1"/>
  <c r="R1643" i="20"/>
  <c r="V1643" i="20" s="1"/>
  <c r="U1643" i="20"/>
  <c r="S2309" i="20"/>
  <c r="P2309" i="20"/>
  <c r="T2309" i="20" s="1"/>
  <c r="S1129" i="20"/>
  <c r="U1644" i="20"/>
  <c r="R1644" i="20"/>
  <c r="V1644" i="20" s="1"/>
  <c r="U2280" i="20"/>
  <c r="R2280" i="20"/>
  <c r="V2280" i="20" s="1"/>
  <c r="P685" i="20"/>
  <c r="T685" i="20" s="1"/>
  <c r="S685" i="20"/>
  <c r="U1083" i="20"/>
  <c r="R1083" i="20"/>
  <c r="V1083" i="20" s="1"/>
  <c r="R811" i="20"/>
  <c r="V811" i="20" s="1"/>
  <c r="U811" i="20"/>
  <c r="U844" i="20"/>
  <c r="R844" i="20"/>
  <c r="V844" i="20" s="1"/>
  <c r="U1949" i="20"/>
  <c r="R1949" i="20"/>
  <c r="V1949" i="20" s="1"/>
  <c r="S1145" i="20"/>
  <c r="S1999" i="20"/>
  <c r="S1779" i="20"/>
  <c r="P1377" i="20"/>
  <c r="T1377" i="20" s="1"/>
  <c r="S1377" i="20"/>
  <c r="S1753" i="20"/>
  <c r="S623" i="20"/>
  <c r="S1316" i="20"/>
  <c r="U1026" i="20"/>
  <c r="R1026" i="20"/>
  <c r="V1026" i="20" s="1"/>
  <c r="S979" i="20"/>
  <c r="S1097" i="20"/>
  <c r="S446" i="20"/>
  <c r="S1933" i="20"/>
  <c r="S285" i="20"/>
  <c r="S1464" i="20"/>
  <c r="S1171" i="20"/>
  <c r="R1778" i="20"/>
  <c r="V1778" i="20" s="1"/>
  <c r="R784" i="20"/>
  <c r="V784" i="20" s="1"/>
  <c r="R135" i="20"/>
  <c r="V135" i="20" s="1"/>
  <c r="R436" i="20"/>
  <c r="V436" i="20" s="1"/>
  <c r="S2111" i="20"/>
  <c r="P2111" i="20"/>
  <c r="T2111" i="20" s="1"/>
  <c r="S2187" i="20"/>
  <c r="P2187" i="20"/>
  <c r="T2187" i="20" s="1"/>
  <c r="P2261" i="20"/>
  <c r="T2261" i="20" s="1"/>
  <c r="U315" i="20"/>
  <c r="S2063" i="20"/>
  <c r="P2063" i="20"/>
  <c r="T2063" i="20" s="1"/>
  <c r="S2230" i="20"/>
  <c r="P2230" i="20"/>
  <c r="T2230" i="20" s="1"/>
  <c r="S155" i="20"/>
  <c r="P2019" i="20"/>
  <c r="T2019" i="20" s="1"/>
  <c r="U1896" i="20"/>
  <c r="R1896" i="20"/>
  <c r="V1896" i="20" s="1"/>
  <c r="R2177" i="20"/>
  <c r="V2177" i="20" s="1"/>
  <c r="U1042" i="20"/>
  <c r="P2279" i="20"/>
  <c r="T2279" i="20" s="1"/>
  <c r="P91" i="20"/>
  <c r="T91" i="20" s="1"/>
  <c r="U584" i="20"/>
  <c r="P1822" i="20"/>
  <c r="T1822" i="20" s="1"/>
  <c r="P903" i="20"/>
  <c r="T903" i="20" s="1"/>
  <c r="R2218" i="20"/>
  <c r="V2218" i="20" s="1"/>
  <c r="R1136" i="20"/>
  <c r="V1136" i="20" s="1"/>
  <c r="R125" i="20"/>
  <c r="V125" i="20" s="1"/>
  <c r="U2200" i="20"/>
  <c r="U1973" i="20"/>
  <c r="R1976" i="20"/>
  <c r="V1976" i="20" s="1"/>
  <c r="R1394" i="20"/>
  <c r="V1394" i="20" s="1"/>
  <c r="S1674" i="20"/>
  <c r="R2284" i="20"/>
  <c r="V2284" i="20" s="1"/>
  <c r="R1294" i="20"/>
  <c r="V1294" i="20" s="1"/>
  <c r="R566" i="20"/>
  <c r="V566" i="20" s="1"/>
  <c r="R6" i="20"/>
  <c r="V6" i="20" s="1"/>
  <c r="R420" i="20"/>
  <c r="V420" i="20" s="1"/>
  <c r="U61" i="20"/>
  <c r="R463" i="20"/>
  <c r="V463" i="20" s="1"/>
  <c r="R319" i="20"/>
  <c r="V319" i="20" s="1"/>
  <c r="U1206" i="20"/>
  <c r="R1206" i="20"/>
  <c r="V1206" i="20" s="1"/>
  <c r="R1146" i="20"/>
  <c r="V1146" i="20" s="1"/>
  <c r="R2309" i="20"/>
  <c r="V2309" i="20" s="1"/>
  <c r="R927" i="20"/>
  <c r="V927" i="20" s="1"/>
  <c r="U927" i="20"/>
  <c r="P1644" i="20"/>
  <c r="T1644" i="20" s="1"/>
  <c r="U1110" i="20"/>
  <c r="R1110" i="20"/>
  <c r="V1110" i="20" s="1"/>
  <c r="U670" i="20"/>
  <c r="R670" i="20"/>
  <c r="V670" i="20" s="1"/>
  <c r="U1784" i="20"/>
  <c r="R1784" i="20"/>
  <c r="V1784" i="20" s="1"/>
  <c r="U432" i="20"/>
  <c r="R432" i="20"/>
  <c r="V432" i="20" s="1"/>
  <c r="S1212" i="20"/>
  <c r="S2176" i="20"/>
  <c r="S1961" i="20"/>
  <c r="P1961" i="20"/>
  <c r="T1961" i="20" s="1"/>
  <c r="S2162" i="20"/>
  <c r="P2162" i="20"/>
  <c r="T2162" i="20" s="1"/>
  <c r="S1730" i="20"/>
  <c r="P1730" i="20"/>
  <c r="T1730" i="20" s="1"/>
  <c r="S1977" i="20"/>
  <c r="P1977" i="20"/>
  <c r="T1977" i="20" s="1"/>
  <c r="S1679" i="20"/>
  <c r="U1432" i="20"/>
  <c r="U1685" i="20"/>
  <c r="S398" i="20"/>
  <c r="R1402" i="20"/>
  <c r="V1402" i="20" s="1"/>
  <c r="U1567" i="20"/>
  <c r="S1389" i="20"/>
  <c r="P1389" i="20"/>
  <c r="T1389" i="20" s="1"/>
  <c r="R1113" i="20"/>
  <c r="V1113" i="20" s="1"/>
  <c r="S1039" i="20"/>
  <c r="S1060" i="20"/>
  <c r="U1217" i="20"/>
  <c r="U815" i="20"/>
  <c r="S1499" i="20"/>
  <c r="R1501" i="20"/>
  <c r="V1501" i="20" s="1"/>
  <c r="S840" i="20"/>
  <c r="S899" i="20"/>
  <c r="R1458" i="20"/>
  <c r="V1458" i="20" s="1"/>
  <c r="S239" i="20"/>
  <c r="S1778" i="20"/>
  <c r="P135" i="20"/>
  <c r="T135" i="20" s="1"/>
  <c r="U136" i="20"/>
  <c r="U122" i="20"/>
  <c r="R122" i="20"/>
  <c r="V122" i="20" s="1"/>
  <c r="R2111" i="20"/>
  <c r="V2111" i="20" s="1"/>
  <c r="R2187" i="20"/>
  <c r="V2187" i="20" s="1"/>
  <c r="S210" i="20"/>
  <c r="P210" i="20"/>
  <c r="T210" i="20" s="1"/>
  <c r="R2261" i="20"/>
  <c r="V2261" i="20" s="1"/>
  <c r="R2063" i="20"/>
  <c r="V2063" i="20" s="1"/>
  <c r="S2020" i="20"/>
  <c r="P2020" i="20"/>
  <c r="T2020" i="20" s="1"/>
  <c r="R2238" i="20"/>
  <c r="V2238" i="20" s="1"/>
  <c r="R1295" i="20"/>
  <c r="V1295" i="20" s="1"/>
  <c r="U1295" i="20"/>
  <c r="S1942" i="20"/>
  <c r="P1942" i="20"/>
  <c r="T1942" i="20" s="1"/>
  <c r="U2131" i="20"/>
  <c r="R2131" i="20"/>
  <c r="V2131" i="20" s="1"/>
  <c r="S837" i="20"/>
  <c r="U1880" i="20"/>
  <c r="R1880" i="20"/>
  <c r="V1880" i="20" s="1"/>
  <c r="U876" i="20"/>
  <c r="R405" i="20"/>
  <c r="V405" i="20" s="1"/>
  <c r="U191" i="20"/>
  <c r="R822" i="20"/>
  <c r="V822" i="20" s="1"/>
  <c r="U1782" i="20"/>
  <c r="R1782" i="20"/>
  <c r="V1782" i="20" s="1"/>
  <c r="R1000" i="20"/>
  <c r="V1000" i="20" s="1"/>
  <c r="R1917" i="20"/>
  <c r="V1917" i="20" s="1"/>
  <c r="S523" i="20"/>
  <c r="P523" i="20"/>
  <c r="T523" i="20" s="1"/>
  <c r="U328" i="20"/>
  <c r="R328" i="20"/>
  <c r="V328" i="20" s="1"/>
  <c r="S553" i="20"/>
  <c r="P553" i="20"/>
  <c r="T553" i="20" s="1"/>
  <c r="U2151" i="20"/>
  <c r="R2151" i="20"/>
  <c r="V2151" i="20" s="1"/>
  <c r="U523" i="20"/>
  <c r="R1238" i="20"/>
  <c r="V1238" i="20" s="1"/>
  <c r="R1517" i="20"/>
  <c r="V1517" i="20" s="1"/>
  <c r="U1517" i="20"/>
  <c r="U2234" i="20"/>
  <c r="S1504" i="20"/>
  <c r="P1504" i="20"/>
  <c r="T1504" i="20" s="1"/>
  <c r="S2124" i="20"/>
  <c r="S1282" i="20"/>
  <c r="R61" i="20"/>
  <c r="V61" i="20" s="1"/>
  <c r="U2272" i="20"/>
  <c r="R2272" i="20"/>
  <c r="V2272" i="20" s="1"/>
  <c r="U1956" i="20"/>
  <c r="R1956" i="20"/>
  <c r="V1956" i="20" s="1"/>
  <c r="S187" i="20"/>
  <c r="U1796" i="20"/>
  <c r="R1420" i="20"/>
  <c r="V1420" i="20" s="1"/>
  <c r="S1293" i="20"/>
  <c r="U1003" i="20"/>
  <c r="R1003" i="20"/>
  <c r="V1003" i="20" s="1"/>
  <c r="R426" i="20"/>
  <c r="V426" i="20" s="1"/>
  <c r="S407" i="20"/>
  <c r="S60" i="20"/>
  <c r="R2205" i="20"/>
  <c r="V2205" i="20" s="1"/>
  <c r="S229" i="20"/>
  <c r="S240" i="20"/>
  <c r="S2110" i="20"/>
  <c r="P2110" i="20"/>
  <c r="T2110" i="20" s="1"/>
  <c r="S863" i="20"/>
  <c r="P863" i="20"/>
  <c r="T863" i="20" s="1"/>
  <c r="R2250" i="20"/>
  <c r="V2250" i="20" s="1"/>
  <c r="U1461" i="20"/>
  <c r="S973" i="20"/>
  <c r="P973" i="20"/>
  <c r="T973" i="20" s="1"/>
  <c r="R1664" i="20"/>
  <c r="V1664" i="20" s="1"/>
  <c r="U1355" i="20"/>
  <c r="R1355" i="20"/>
  <c r="V1355" i="20" s="1"/>
  <c r="U2025" i="20"/>
  <c r="R2025" i="20"/>
  <c r="V2025" i="20" s="1"/>
  <c r="S2151" i="20"/>
  <c r="P2151" i="20"/>
  <c r="T2151" i="20" s="1"/>
  <c r="S492" i="20"/>
  <c r="P492" i="20"/>
  <c r="T492" i="20" s="1"/>
  <c r="R668" i="20"/>
  <c r="V668" i="20" s="1"/>
  <c r="S2220" i="20"/>
  <c r="R134" i="20"/>
  <c r="V134" i="20" s="1"/>
  <c r="R2075" i="20"/>
  <c r="V2075" i="20" s="1"/>
  <c r="U434" i="20"/>
  <c r="R434" i="20"/>
  <c r="V434" i="20" s="1"/>
  <c r="U1368" i="20"/>
  <c r="R932" i="20"/>
  <c r="V932" i="20" s="1"/>
  <c r="U932" i="20"/>
  <c r="U419" i="20"/>
  <c r="S434" i="20"/>
  <c r="P434" i="20"/>
  <c r="T434" i="20" s="1"/>
  <c r="U2186" i="20"/>
  <c r="R2186" i="20"/>
  <c r="V2186" i="20" s="1"/>
  <c r="S350" i="20"/>
  <c r="P350" i="20"/>
  <c r="T350" i="20" s="1"/>
  <c r="U2302" i="20"/>
  <c r="R2302" i="20"/>
  <c r="V2302" i="20" s="1"/>
  <c r="U2247" i="20"/>
  <c r="R2247" i="20"/>
  <c r="V2247" i="20" s="1"/>
  <c r="S1000" i="20"/>
  <c r="U1307" i="20"/>
  <c r="S2150" i="20"/>
  <c r="S507" i="20"/>
  <c r="P507" i="20"/>
  <c r="T507" i="20" s="1"/>
  <c r="R370" i="20"/>
  <c r="V370" i="20" s="1"/>
  <c r="R2225" i="20"/>
  <c r="V2225" i="20" s="1"/>
  <c r="P579" i="20"/>
  <c r="T579" i="20" s="1"/>
  <c r="P1950" i="20"/>
  <c r="T1950" i="20" s="1"/>
  <c r="P1304" i="20"/>
  <c r="T1304" i="20" s="1"/>
  <c r="U1732" i="20"/>
  <c r="S1082" i="20"/>
  <c r="R2018" i="20"/>
  <c r="V2018" i="20" s="1"/>
  <c r="S940" i="20"/>
  <c r="U2224" i="20"/>
  <c r="R2305" i="20"/>
  <c r="V2305" i="20" s="1"/>
  <c r="U2307" i="20"/>
  <c r="S246" i="20"/>
  <c r="U2042" i="20"/>
  <c r="R1789" i="20"/>
  <c r="V1789" i="20" s="1"/>
  <c r="P922" i="20"/>
  <c r="T922" i="20" s="1"/>
  <c r="R1844" i="20"/>
  <c r="V1844" i="20" s="1"/>
  <c r="U1844" i="20"/>
  <c r="S1948" i="20"/>
  <c r="S1996" i="20"/>
  <c r="P1996" i="20"/>
  <c r="T1996" i="20" s="1"/>
  <c r="S1733" i="20"/>
  <c r="S524" i="20"/>
  <c r="P524" i="20"/>
  <c r="T524" i="20" s="1"/>
  <c r="S273" i="20"/>
  <c r="U895" i="20"/>
  <c r="R895" i="20"/>
  <c r="V895" i="20" s="1"/>
  <c r="R2255" i="20"/>
  <c r="V2255" i="20" s="1"/>
  <c r="U2090" i="20"/>
  <c r="R2090" i="20"/>
  <c r="V2090" i="20" s="1"/>
  <c r="R140" i="20"/>
  <c r="V140" i="20" s="1"/>
  <c r="R2091" i="20"/>
  <c r="V2091" i="20" s="1"/>
  <c r="U2091" i="20"/>
  <c r="R91" i="20"/>
  <c r="V91" i="20" s="1"/>
  <c r="U91" i="20"/>
  <c r="R253" i="20"/>
  <c r="V253" i="20" s="1"/>
  <c r="R1900" i="20"/>
  <c r="V1900" i="20" s="1"/>
  <c r="U1900" i="20"/>
  <c r="U1337" i="20"/>
  <c r="R905" i="20"/>
  <c r="V905" i="20" s="1"/>
  <c r="S1384" i="20"/>
  <c r="P1384" i="20"/>
  <c r="T1384" i="20" s="1"/>
  <c r="U1048" i="20"/>
  <c r="R1048" i="20"/>
  <c r="V1048" i="20" s="1"/>
  <c r="S1309" i="20"/>
  <c r="P1309" i="20"/>
  <c r="T1309" i="20" s="1"/>
  <c r="R1680" i="20"/>
  <c r="V1680" i="20" s="1"/>
  <c r="U1370" i="20"/>
  <c r="R1370" i="20"/>
  <c r="V1370" i="20" s="1"/>
  <c r="P946" i="20"/>
  <c r="T946" i="20" s="1"/>
  <c r="U1311" i="20"/>
  <c r="S1033" i="20"/>
  <c r="S391" i="20"/>
  <c r="U1283" i="20"/>
  <c r="S2148" i="20"/>
  <c r="U1185" i="20"/>
  <c r="R14" i="20"/>
  <c r="V14" i="20" s="1"/>
  <c r="P1866" i="20"/>
  <c r="T1866" i="20" s="1"/>
  <c r="S538" i="20"/>
  <c r="P538" i="20"/>
  <c r="T538" i="20" s="1"/>
  <c r="S376" i="20"/>
  <c r="P376" i="20"/>
  <c r="T376" i="20" s="1"/>
  <c r="R507" i="20"/>
  <c r="V507" i="20" s="1"/>
  <c r="S855" i="20"/>
  <c r="S7" i="20"/>
  <c r="P7" i="20"/>
  <c r="T7" i="20" s="1"/>
  <c r="S164" i="20"/>
  <c r="P164" i="20"/>
  <c r="T164" i="20" s="1"/>
  <c r="S5" i="20"/>
  <c r="P5" i="20"/>
  <c r="T5" i="20" s="1"/>
  <c r="S76" i="20"/>
  <c r="P76" i="20"/>
  <c r="T76" i="20" s="1"/>
  <c r="P477" i="20"/>
  <c r="T477" i="20" s="1"/>
  <c r="U551" i="20"/>
  <c r="R863" i="20"/>
  <c r="V863" i="20" s="1"/>
  <c r="R973" i="20"/>
  <c r="V973" i="20" s="1"/>
  <c r="U973" i="20"/>
  <c r="U2100" i="20"/>
  <c r="U1281" i="20"/>
  <c r="S465" i="20"/>
  <c r="P465" i="20"/>
  <c r="T465" i="20" s="1"/>
  <c r="S2297" i="20"/>
  <c r="S2272" i="20"/>
  <c r="P2272" i="20"/>
  <c r="T2272" i="20" s="1"/>
  <c r="U1674" i="20"/>
  <c r="R1674" i="20"/>
  <c r="V1674" i="20" s="1"/>
  <c r="S176" i="20"/>
  <c r="P176" i="20"/>
  <c r="T176" i="20" s="1"/>
  <c r="S1383" i="20"/>
  <c r="R1296" i="20"/>
  <c r="V1296" i="20" s="1"/>
  <c r="S1002" i="20"/>
  <c r="R492" i="20"/>
  <c r="V492" i="20" s="1"/>
  <c r="S421" i="20"/>
  <c r="P421" i="20"/>
  <c r="T421" i="20" s="1"/>
  <c r="U837" i="20"/>
  <c r="R2196" i="20"/>
  <c r="V2196" i="20" s="1"/>
  <c r="U2196" i="20"/>
  <c r="S18" i="20"/>
  <c r="P18" i="20"/>
  <c r="T18" i="20" s="1"/>
  <c r="U420" i="20"/>
  <c r="R1895" i="20"/>
  <c r="V1895" i="20" s="1"/>
  <c r="R2208" i="20"/>
  <c r="V2208" i="20" s="1"/>
  <c r="U2059" i="20"/>
  <c r="S2091" i="20"/>
  <c r="P2091" i="20"/>
  <c r="T2091" i="20" s="1"/>
  <c r="S1900" i="20"/>
  <c r="P1900" i="20"/>
  <c r="T1900" i="20" s="1"/>
  <c r="R1963" i="20"/>
  <c r="V1963" i="20" s="1"/>
  <c r="U1963" i="20"/>
  <c r="S874" i="20"/>
  <c r="P874" i="20"/>
  <c r="T874" i="20" s="1"/>
  <c r="U2085" i="20"/>
  <c r="S570" i="20"/>
  <c r="S2067" i="20"/>
  <c r="R622" i="20"/>
  <c r="V622" i="20" s="1"/>
  <c r="U1032" i="20"/>
  <c r="S1844" i="20"/>
  <c r="U2321" i="20"/>
  <c r="S74" i="20"/>
  <c r="R2244" i="20"/>
  <c r="V2244" i="20" s="1"/>
  <c r="U2287" i="20"/>
  <c r="R2287" i="20"/>
  <c r="V2287" i="20" s="1"/>
  <c r="S1943" i="20"/>
  <c r="R1169" i="20"/>
  <c r="V1169" i="20" s="1"/>
  <c r="U1969" i="20"/>
  <c r="R1969" i="20"/>
  <c r="V1969" i="20" s="1"/>
  <c r="S2235" i="20"/>
  <c r="P2235" i="20"/>
  <c r="T2235" i="20" s="1"/>
  <c r="P1838" i="20"/>
  <c r="T1838" i="20" s="1"/>
  <c r="S1838" i="20"/>
  <c r="R2275" i="20"/>
  <c r="V2275" i="20" s="1"/>
  <c r="S2250" i="20"/>
  <c r="R1856" i="20"/>
  <c r="V1856" i="20" s="1"/>
  <c r="U1856" i="20"/>
  <c r="S299" i="20"/>
  <c r="S426" i="20"/>
  <c r="U1812" i="20"/>
  <c r="R1812" i="20"/>
  <c r="V1812" i="20" s="1"/>
  <c r="U1976" i="20"/>
  <c r="U1384" i="20"/>
  <c r="R1384" i="20"/>
  <c r="V1384" i="20" s="1"/>
  <c r="S810" i="20"/>
  <c r="P1048" i="20"/>
  <c r="T1048" i="20" s="1"/>
  <c r="S1048" i="20"/>
  <c r="R1309" i="20"/>
  <c r="V1309" i="20" s="1"/>
  <c r="P904" i="20"/>
  <c r="T904" i="20" s="1"/>
  <c r="S904" i="20"/>
  <c r="R1280" i="20"/>
  <c r="V1280" i="20" s="1"/>
  <c r="R946" i="20"/>
  <c r="V946" i="20" s="1"/>
  <c r="S201" i="20"/>
  <c r="U933" i="20"/>
  <c r="R933" i="20"/>
  <c r="V933" i="20" s="1"/>
  <c r="U1327" i="20"/>
  <c r="S2142" i="20"/>
  <c r="P202" i="20"/>
  <c r="T202" i="20" s="1"/>
  <c r="U538" i="20"/>
  <c r="P537" i="20"/>
  <c r="T537" i="20" s="1"/>
  <c r="S151" i="20"/>
  <c r="P151" i="20"/>
  <c r="T151" i="20" s="1"/>
  <c r="U7" i="20"/>
  <c r="R7" i="20"/>
  <c r="V7" i="20" s="1"/>
  <c r="U448" i="20"/>
  <c r="U2110" i="20"/>
  <c r="R76" i="20"/>
  <c r="V76" i="20" s="1"/>
  <c r="R477" i="20"/>
  <c r="V477" i="20" s="1"/>
  <c r="S551" i="20"/>
  <c r="P551" i="20"/>
  <c r="T551" i="20" s="1"/>
  <c r="P1354" i="20"/>
  <c r="T1354" i="20" s="1"/>
  <c r="S2120" i="20"/>
  <c r="P2120" i="20"/>
  <c r="T2120" i="20" s="1"/>
  <c r="S177" i="20"/>
  <c r="P177" i="20"/>
  <c r="T177" i="20" s="1"/>
  <c r="S2078" i="20"/>
  <c r="P2078" i="20"/>
  <c r="T2078" i="20" s="1"/>
  <c r="R1203" i="20"/>
  <c r="V1203" i="20" s="1"/>
  <c r="U1742" i="20"/>
  <c r="R1742" i="20"/>
  <c r="V1742" i="20" s="1"/>
  <c r="U2164" i="20"/>
  <c r="R2164" i="20"/>
  <c r="V2164" i="20" s="1"/>
  <c r="S269" i="20"/>
  <c r="S1797" i="20"/>
  <c r="P1797" i="20"/>
  <c r="T1797" i="20" s="1"/>
  <c r="U1279" i="20"/>
  <c r="R1279" i="20"/>
  <c r="V1279" i="20" s="1"/>
  <c r="U478" i="20"/>
  <c r="U455" i="20"/>
  <c r="U2124" i="20"/>
  <c r="R2124" i="20"/>
  <c r="V2124" i="20" s="1"/>
  <c r="S1917" i="20"/>
  <c r="R1057" i="20"/>
  <c r="V1057" i="20" s="1"/>
  <c r="S420" i="20"/>
  <c r="R2203" i="20"/>
  <c r="V2203" i="20" s="1"/>
  <c r="R1947" i="20"/>
  <c r="V1947" i="20" s="1"/>
  <c r="U522" i="20"/>
  <c r="S2113" i="20"/>
  <c r="S1311" i="20"/>
  <c r="P1311" i="20"/>
  <c r="T1311" i="20" s="1"/>
  <c r="S1007" i="20"/>
  <c r="R680" i="20"/>
  <c r="V680" i="20" s="1"/>
  <c r="R1948" i="20"/>
  <c r="V1948" i="20" s="1"/>
  <c r="U1948" i="20"/>
  <c r="S2200" i="20"/>
  <c r="P2200" i="20"/>
  <c r="T2200" i="20" s="1"/>
  <c r="R2269" i="20"/>
  <c r="V2269" i="20" s="1"/>
  <c r="U2269" i="20"/>
  <c r="S892" i="20"/>
  <c r="P892" i="20"/>
  <c r="T892" i="20" s="1"/>
  <c r="R920" i="20"/>
  <c r="V920" i="20" s="1"/>
  <c r="U920" i="20"/>
  <c r="S2344" i="20"/>
  <c r="P2344" i="20"/>
  <c r="T2344" i="20" s="1"/>
  <c r="U312" i="20"/>
  <c r="R312" i="20"/>
  <c r="V312" i="20" s="1"/>
  <c r="U1867" i="20"/>
  <c r="R1867" i="20"/>
  <c r="V1867" i="20" s="1"/>
  <c r="U118" i="20"/>
  <c r="R118" i="20"/>
  <c r="V118" i="20" s="1"/>
  <c r="U1869" i="20"/>
  <c r="R1869" i="20"/>
  <c r="V1869" i="20" s="1"/>
  <c r="S1974" i="20"/>
  <c r="P1974" i="20"/>
  <c r="T1974" i="20" s="1"/>
  <c r="U2021" i="20"/>
  <c r="S1369" i="20"/>
  <c r="S1812" i="20"/>
  <c r="P1812" i="20"/>
  <c r="T1812" i="20" s="1"/>
  <c r="U1723" i="20"/>
  <c r="R2342" i="20"/>
  <c r="V2342" i="20" s="1"/>
  <c r="S2281" i="20"/>
  <c r="R931" i="20"/>
  <c r="V931" i="20" s="1"/>
  <c r="S1695" i="20"/>
  <c r="P1695" i="20"/>
  <c r="T1695" i="20" s="1"/>
  <c r="U904" i="20"/>
  <c r="R904" i="20"/>
  <c r="V904" i="20" s="1"/>
  <c r="S1280" i="20"/>
  <c r="P1280" i="20"/>
  <c r="T1280" i="20" s="1"/>
  <c r="R2235" i="20"/>
  <c r="V2235" i="20" s="1"/>
  <c r="S1326" i="20"/>
  <c r="P1326" i="20"/>
  <c r="T1326" i="20" s="1"/>
  <c r="S933" i="20"/>
  <c r="P933" i="20"/>
  <c r="T933" i="20" s="1"/>
  <c r="S1327" i="20"/>
  <c r="P1327" i="20"/>
  <c r="T1327" i="20" s="1"/>
  <c r="S862" i="20"/>
  <c r="P862" i="20"/>
  <c r="T862" i="20" s="1"/>
  <c r="U185" i="20"/>
  <c r="S1336" i="20"/>
  <c r="S1323" i="20"/>
  <c r="S875" i="20"/>
  <c r="R537" i="20"/>
  <c r="V537" i="20" s="1"/>
  <c r="R151" i="20"/>
  <c r="V151" i="20" s="1"/>
  <c r="S6" i="20"/>
  <c r="P6" i="20"/>
  <c r="T6" i="20" s="1"/>
  <c r="S448" i="20"/>
  <c r="P448" i="20"/>
  <c r="T448" i="20" s="1"/>
  <c r="S175" i="20"/>
  <c r="U1561" i="20"/>
  <c r="R1561" i="20"/>
  <c r="V1561" i="20" s="1"/>
  <c r="U403" i="20"/>
  <c r="R403" i="20"/>
  <c r="V403" i="20" s="1"/>
  <c r="P1561" i="20"/>
  <c r="T1561" i="20" s="1"/>
  <c r="S1561" i="20"/>
  <c r="S1766" i="20"/>
  <c r="P1766" i="20"/>
  <c r="T1766" i="20" s="1"/>
  <c r="S1435" i="20"/>
  <c r="P1435" i="20"/>
  <c r="T1435" i="20" s="1"/>
  <c r="S1295" i="20"/>
  <c r="P1295" i="20"/>
  <c r="T1295" i="20" s="1"/>
  <c r="S593" i="20"/>
  <c r="P593" i="20"/>
  <c r="T593" i="20" s="1"/>
  <c r="U1831" i="20"/>
  <c r="S522" i="20"/>
  <c r="P522" i="20"/>
  <c r="T522" i="20" s="1"/>
  <c r="P2307" i="20"/>
  <c r="T2307" i="20" s="1"/>
  <c r="R2268" i="20"/>
  <c r="V2268" i="20" s="1"/>
  <c r="U2268" i="20"/>
  <c r="U880" i="20"/>
  <c r="R880" i="20"/>
  <c r="V880" i="20" s="1"/>
  <c r="U989" i="20"/>
  <c r="P2166" i="20"/>
  <c r="T2166" i="20" s="1"/>
  <c r="P594" i="20"/>
  <c r="T594" i="20" s="1"/>
  <c r="R1746" i="20"/>
  <c r="V1746" i="20" s="1"/>
  <c r="S889" i="20"/>
  <c r="S793" i="20"/>
  <c r="R924" i="20"/>
  <c r="V924" i="20" s="1"/>
  <c r="R1941" i="20"/>
  <c r="V1941" i="20" s="1"/>
  <c r="R2057" i="20"/>
  <c r="V2057" i="20" s="1"/>
  <c r="R1161" i="20"/>
  <c r="V1161" i="20" s="1"/>
  <c r="S2319" i="20"/>
  <c r="R681" i="20"/>
  <c r="V681" i="20" s="1"/>
  <c r="U681" i="20"/>
  <c r="R2263" i="20"/>
  <c r="V2263" i="20" s="1"/>
  <c r="U2263" i="20"/>
  <c r="R438" i="20"/>
  <c r="V438" i="20" s="1"/>
  <c r="U438" i="20"/>
  <c r="R2000" i="20"/>
  <c r="V2000" i="20" s="1"/>
  <c r="U2000" i="20"/>
  <c r="R1885" i="20"/>
  <c r="V1885" i="20" s="1"/>
  <c r="U1885" i="20"/>
  <c r="S2292" i="20"/>
  <c r="U1943" i="20"/>
  <c r="R1943" i="20"/>
  <c r="V1943" i="20" s="1"/>
  <c r="U2223" i="20"/>
  <c r="R2223" i="20"/>
  <c r="V2223" i="20" s="1"/>
  <c r="R1766" i="20"/>
  <c r="V1766" i="20" s="1"/>
  <c r="S1869" i="20"/>
  <c r="P1869" i="20"/>
  <c r="T1869" i="20" s="1"/>
  <c r="R2087" i="20"/>
  <c r="V2087" i="20" s="1"/>
  <c r="U2087" i="20"/>
  <c r="R1974" i="20"/>
  <c r="V1974" i="20" s="1"/>
  <c r="S2021" i="20"/>
  <c r="P2021" i="20"/>
  <c r="T2021" i="20" s="1"/>
  <c r="S920" i="20"/>
  <c r="S1338" i="20"/>
  <c r="P1338" i="20"/>
  <c r="T1338" i="20" s="1"/>
  <c r="S2342" i="20"/>
  <c r="P2342" i="20"/>
  <c r="T2342" i="20" s="1"/>
  <c r="R823" i="20"/>
  <c r="V823" i="20" s="1"/>
  <c r="R1737" i="20"/>
  <c r="V1737" i="20" s="1"/>
  <c r="S916" i="20"/>
  <c r="P916" i="20"/>
  <c r="T916" i="20" s="1"/>
  <c r="S1969" i="20"/>
  <c r="U1326" i="20"/>
  <c r="R1326" i="20"/>
  <c r="V1326" i="20" s="1"/>
  <c r="S1478" i="20"/>
  <c r="R862" i="20"/>
  <c r="V862" i="20" s="1"/>
  <c r="S680" i="20"/>
  <c r="S2134" i="20"/>
  <c r="S389" i="20"/>
  <c r="P389" i="20"/>
  <c r="T389" i="20" s="1"/>
  <c r="S917" i="20"/>
  <c r="S566" i="20"/>
  <c r="P566" i="20"/>
  <c r="T566" i="20" s="1"/>
  <c r="U152" i="20"/>
  <c r="S19" i="20"/>
  <c r="P19" i="20"/>
  <c r="T19" i="20" s="1"/>
  <c r="S637" i="20"/>
  <c r="P637" i="20"/>
  <c r="T637" i="20" s="1"/>
  <c r="S2141" i="20"/>
  <c r="P2141" i="20"/>
  <c r="T2141" i="20" s="1"/>
  <c r="S1819" i="20"/>
  <c r="P1819" i="20"/>
  <c r="T1819" i="20" s="1"/>
  <c r="S2164" i="20"/>
  <c r="P2164" i="20"/>
  <c r="T2164" i="20" s="1"/>
  <c r="U1987" i="20"/>
  <c r="R1987" i="20"/>
  <c r="V1987" i="20" s="1"/>
  <c r="S256" i="20"/>
  <c r="P506" i="20"/>
  <c r="T506" i="20" s="1"/>
  <c r="R2142" i="20"/>
  <c r="V2142" i="20" s="1"/>
  <c r="U2142" i="20"/>
  <c r="S2335" i="20"/>
  <c r="P2335" i="20"/>
  <c r="T2335" i="20" s="1"/>
  <c r="R1407" i="20"/>
  <c r="V1407" i="20" s="1"/>
  <c r="U1407" i="20"/>
  <c r="P864" i="20"/>
  <c r="T864" i="20" s="1"/>
  <c r="S864" i="20"/>
  <c r="S106" i="20"/>
  <c r="P106" i="20"/>
  <c r="T106" i="20" s="1"/>
  <c r="S463" i="20"/>
  <c r="P463" i="20"/>
  <c r="T463" i="20" s="1"/>
  <c r="P823" i="20"/>
  <c r="T823" i="20" s="1"/>
  <c r="S823" i="20"/>
  <c r="U106" i="20"/>
  <c r="U536" i="20"/>
  <c r="P59" i="20"/>
  <c r="T59" i="20" s="1"/>
  <c r="S2127" i="20"/>
  <c r="P1813" i="20"/>
  <c r="T1813" i="20" s="1"/>
  <c r="U950" i="20"/>
  <c r="R1702" i="20"/>
  <c r="V1702" i="20" s="1"/>
  <c r="R2102" i="20"/>
  <c r="V2102" i="20" s="1"/>
  <c r="R1802" i="20"/>
  <c r="V1802" i="20" s="1"/>
  <c r="U1809" i="20"/>
  <c r="S2265" i="20"/>
  <c r="P2265" i="20"/>
  <c r="T2265" i="20" s="1"/>
  <c r="S681" i="20"/>
  <c r="P681" i="20"/>
  <c r="T681" i="20" s="1"/>
  <c r="U252" i="20"/>
  <c r="R252" i="20"/>
  <c r="V252" i="20" s="1"/>
  <c r="U44" i="20"/>
  <c r="R44" i="20"/>
  <c r="V44" i="20" s="1"/>
  <c r="R351" i="20"/>
  <c r="V351" i="20" s="1"/>
  <c r="U351" i="20"/>
  <c r="U1213" i="20"/>
  <c r="R1213" i="20"/>
  <c r="V1213" i="20" s="1"/>
  <c r="R1826" i="20"/>
  <c r="V1826" i="20" s="1"/>
  <c r="U1826" i="20"/>
  <c r="U2332" i="20"/>
  <c r="R2332" i="20"/>
  <c r="V2332" i="20" s="1"/>
  <c r="S2306" i="20"/>
  <c r="P2306" i="20"/>
  <c r="T2306" i="20" s="1"/>
  <c r="R864" i="20"/>
  <c r="V864" i="20" s="1"/>
  <c r="U1960" i="20"/>
  <c r="R1960" i="20"/>
  <c r="V1960" i="20" s="1"/>
  <c r="S1462" i="20"/>
  <c r="P1462" i="20"/>
  <c r="T1462" i="20" s="1"/>
  <c r="S392" i="20"/>
  <c r="R1434" i="20"/>
  <c r="V1434" i="20" s="1"/>
  <c r="U1434" i="20"/>
  <c r="S1827" i="20"/>
  <c r="P1827" i="20"/>
  <c r="T1827" i="20" s="1"/>
  <c r="U1278" i="20"/>
  <c r="R1278" i="20"/>
  <c r="V1278" i="20" s="1"/>
  <c r="R959" i="20"/>
  <c r="V959" i="20" s="1"/>
  <c r="U959" i="20"/>
  <c r="S1340" i="20"/>
  <c r="P1340" i="20"/>
  <c r="T1340" i="20" s="1"/>
  <c r="U916" i="20"/>
  <c r="R916" i="20"/>
  <c r="V916" i="20" s="1"/>
  <c r="R1504" i="20"/>
  <c r="V1504" i="20" s="1"/>
  <c r="R1336" i="20"/>
  <c r="V1336" i="20" s="1"/>
  <c r="R1405" i="20"/>
  <c r="V1405" i="20" s="1"/>
  <c r="R425" i="20"/>
  <c r="V425" i="20" s="1"/>
  <c r="S435" i="20"/>
  <c r="P435" i="20"/>
  <c r="T435" i="20" s="1"/>
  <c r="R464" i="20"/>
  <c r="V464" i="20" s="1"/>
  <c r="S377" i="20"/>
  <c r="P377" i="20"/>
  <c r="T377" i="20" s="1"/>
  <c r="U566" i="20"/>
  <c r="U6" i="20"/>
  <c r="S152" i="20"/>
  <c r="P152" i="20"/>
  <c r="T152" i="20" s="1"/>
  <c r="U19" i="20"/>
  <c r="R19" i="20"/>
  <c r="V19" i="20" s="1"/>
  <c r="S92" i="20"/>
  <c r="P92" i="20"/>
  <c r="T92" i="20" s="1"/>
  <c r="S491" i="20"/>
  <c r="P491" i="20"/>
  <c r="T491" i="20" s="1"/>
  <c r="S565" i="20"/>
  <c r="P565" i="20"/>
  <c r="T565" i="20" s="1"/>
  <c r="R2141" i="20"/>
  <c r="V2141" i="20" s="1"/>
  <c r="P4" i="20"/>
  <c r="T4" i="20" s="1"/>
  <c r="S1989" i="20"/>
  <c r="P1989" i="20"/>
  <c r="T1989" i="20" s="1"/>
  <c r="P2203" i="20"/>
  <c r="T2203" i="20" s="1"/>
  <c r="S2203" i="20"/>
  <c r="S1750" i="20"/>
  <c r="S1279" i="20"/>
  <c r="P1279" i="20"/>
  <c r="T1279" i="20" s="1"/>
  <c r="R198" i="20"/>
  <c r="V198" i="20" s="1"/>
  <c r="U125" i="20"/>
  <c r="R1790" i="20"/>
  <c r="V1790" i="20" s="1"/>
  <c r="U1790" i="20"/>
  <c r="S1796" i="20"/>
  <c r="P1796" i="20"/>
  <c r="T1796" i="20" s="1"/>
  <c r="S1940" i="20"/>
  <c r="U229" i="20"/>
  <c r="S2279" i="20"/>
  <c r="P607" i="20"/>
  <c r="T607" i="20" s="1"/>
  <c r="S1344" i="20"/>
  <c r="S1676" i="20"/>
  <c r="U2327" i="20"/>
  <c r="R2327" i="20"/>
  <c r="V2327" i="20" s="1"/>
  <c r="U2119" i="20"/>
  <c r="R2119" i="20"/>
  <c r="V2119" i="20" s="1"/>
  <c r="R380" i="20"/>
  <c r="V380" i="20" s="1"/>
  <c r="S1852" i="20"/>
  <c r="P1852" i="20"/>
  <c r="T1852" i="20" s="1"/>
  <c r="R2015" i="20"/>
  <c r="V2015" i="20" s="1"/>
  <c r="U2015" i="20"/>
  <c r="S2332" i="20"/>
  <c r="P2332" i="20"/>
  <c r="T2332" i="20" s="1"/>
  <c r="R1915" i="20"/>
  <c r="V1915" i="20" s="1"/>
  <c r="U1915" i="20"/>
  <c r="S1934" i="20"/>
  <c r="S1868" i="20"/>
  <c r="P1868" i="20"/>
  <c r="T1868" i="20" s="1"/>
  <c r="S1972" i="20"/>
  <c r="P1972" i="20"/>
  <c r="T1972" i="20" s="1"/>
  <c r="S1087" i="20"/>
  <c r="R1391" i="20"/>
  <c r="V1391" i="20" s="1"/>
  <c r="U1391" i="20"/>
  <c r="U2264" i="20"/>
  <c r="U1267" i="20"/>
  <c r="R1462" i="20"/>
  <c r="V1462" i="20" s="1"/>
  <c r="U1462" i="20"/>
  <c r="S1421" i="20"/>
  <c r="P1421" i="20"/>
  <c r="T1421" i="20" s="1"/>
  <c r="S959" i="20"/>
  <c r="P959" i="20"/>
  <c r="T959" i="20" s="1"/>
  <c r="S1078" i="20"/>
  <c r="P1078" i="20"/>
  <c r="T1078" i="20" s="1"/>
  <c r="S2163" i="20"/>
  <c r="R1342" i="20"/>
  <c r="V1342" i="20" s="1"/>
  <c r="U1342" i="20"/>
  <c r="S2090" i="20"/>
  <c r="S1782" i="20"/>
  <c r="S1352" i="20"/>
  <c r="S1093" i="20"/>
  <c r="S906" i="20"/>
  <c r="S1368" i="20"/>
  <c r="S404" i="20"/>
  <c r="P404" i="20"/>
  <c r="T404" i="20" s="1"/>
  <c r="S1843" i="20"/>
  <c r="U435" i="20"/>
  <c r="S552" i="20"/>
  <c r="P552" i="20"/>
  <c r="T552" i="20" s="1"/>
  <c r="R240" i="20"/>
  <c r="V240" i="20" s="1"/>
  <c r="P185" i="20"/>
  <c r="T185" i="20" s="1"/>
  <c r="S31" i="20"/>
  <c r="P31" i="20"/>
  <c r="T31" i="20" s="1"/>
  <c r="U1988" i="20"/>
  <c r="R1988" i="20"/>
  <c r="V1988" i="20" s="1"/>
  <c r="S1356" i="20"/>
  <c r="P1356" i="20"/>
  <c r="T1356" i="20" s="1"/>
  <c r="U2120" i="20"/>
  <c r="R2120" i="20"/>
  <c r="V2120" i="20" s="1"/>
  <c r="U45" i="20"/>
  <c r="S1615" i="20"/>
  <c r="S2234" i="20"/>
  <c r="P2234" i="20"/>
  <c r="T2234" i="20" s="1"/>
  <c r="S2264" i="20"/>
  <c r="P2264" i="20"/>
  <c r="T2264" i="20" s="1"/>
  <c r="U362" i="20"/>
  <c r="R362" i="20"/>
  <c r="V362" i="20" s="1"/>
  <c r="S989" i="20"/>
  <c r="P989" i="20"/>
  <c r="T989" i="20" s="1"/>
  <c r="S362" i="20"/>
  <c r="P362" i="20"/>
  <c r="T362" i="20" s="1"/>
  <c r="S536" i="20"/>
  <c r="P536" i="20"/>
  <c r="T536" i="20" s="1"/>
  <c r="S2099" i="20"/>
  <c r="R350" i="20"/>
  <c r="V350" i="20" s="1"/>
  <c r="U350" i="20"/>
  <c r="S2075" i="20"/>
  <c r="S1420" i="20"/>
  <c r="P1420" i="20"/>
  <c r="T1420" i="20" s="1"/>
  <c r="U1293" i="20"/>
  <c r="R1293" i="20"/>
  <c r="V1293" i="20" s="1"/>
  <c r="U421" i="20"/>
  <c r="R2044" i="20"/>
  <c r="V2044" i="20" s="1"/>
  <c r="S1806" i="20"/>
  <c r="R1383" i="20"/>
  <c r="V1383" i="20" s="1"/>
  <c r="U137" i="20"/>
  <c r="P2126" i="20"/>
  <c r="T2126" i="20" s="1"/>
  <c r="U75" i="20"/>
  <c r="S579" i="20"/>
  <c r="U376" i="20"/>
  <c r="R2017" i="20"/>
  <c r="V2017" i="20" s="1"/>
  <c r="P1828" i="20"/>
  <c r="T1828" i="20" s="1"/>
  <c r="U740" i="20"/>
  <c r="U1816" i="20"/>
  <c r="S1831" i="20"/>
  <c r="R1303" i="20"/>
  <c r="V1303" i="20" s="1"/>
  <c r="S252" i="20"/>
  <c r="R2200" i="20"/>
  <c r="V2200" i="20" s="1"/>
  <c r="S813" i="20"/>
  <c r="P813" i="20"/>
  <c r="T813" i="20" s="1"/>
  <c r="U2148" i="20"/>
  <c r="R2148" i="20"/>
  <c r="V2148" i="20" s="1"/>
  <c r="R894" i="20"/>
  <c r="V894" i="20" s="1"/>
  <c r="S1956" i="20"/>
  <c r="R1852" i="20"/>
  <c r="V1852" i="20" s="1"/>
  <c r="P2015" i="20"/>
  <c r="T2015" i="20" s="1"/>
  <c r="S2015" i="20"/>
  <c r="U2317" i="20"/>
  <c r="R2317" i="20"/>
  <c r="V2317" i="20" s="1"/>
  <c r="S203" i="20"/>
  <c r="U1926" i="20"/>
  <c r="R1926" i="20"/>
  <c r="V1926" i="20" s="1"/>
  <c r="R1392" i="20"/>
  <c r="V1392" i="20" s="1"/>
  <c r="U1392" i="20"/>
  <c r="R1972" i="20"/>
  <c r="V1972" i="20" s="1"/>
  <c r="U1972" i="20"/>
  <c r="U2237" i="20"/>
  <c r="S1391" i="20"/>
  <c r="P1391" i="20"/>
  <c r="T1391" i="20" s="1"/>
  <c r="U1899" i="20"/>
  <c r="R15" i="20"/>
  <c r="V15" i="20" s="1"/>
  <c r="U15" i="20"/>
  <c r="R1477" i="20"/>
  <c r="V1477" i="20" s="1"/>
  <c r="U1477" i="20"/>
  <c r="U2005" i="20"/>
  <c r="R2005" i="20"/>
  <c r="V2005" i="20" s="1"/>
  <c r="P891" i="20"/>
  <c r="T891" i="20" s="1"/>
  <c r="R1463" i="20"/>
  <c r="V1463" i="20" s="1"/>
  <c r="U1463" i="20"/>
  <c r="U1827" i="20"/>
  <c r="U1354" i="20"/>
  <c r="R1421" i="20"/>
  <c r="V1421" i="20" s="1"/>
  <c r="S1367" i="20"/>
  <c r="U1078" i="20"/>
  <c r="R1078" i="20"/>
  <c r="V1078" i="20" s="1"/>
  <c r="U1340" i="20"/>
  <c r="S1278" i="20"/>
  <c r="R945" i="20"/>
  <c r="V945" i="20" s="1"/>
  <c r="S2160" i="20"/>
  <c r="S974" i="20"/>
  <c r="P974" i="20"/>
  <c r="T974" i="20" s="1"/>
  <c r="S975" i="20"/>
  <c r="S2005" i="20"/>
  <c r="R1093" i="20"/>
  <c r="V1093" i="20" s="1"/>
  <c r="S1267" i="20"/>
  <c r="R230" i="20"/>
  <c r="V230" i="20" s="1"/>
  <c r="R1825" i="20"/>
  <c r="V1825" i="20" s="1"/>
  <c r="S17" i="20"/>
  <c r="P17" i="20"/>
  <c r="T17" i="20" s="1"/>
  <c r="S464" i="20"/>
  <c r="P464" i="20"/>
  <c r="T464" i="20" s="1"/>
  <c r="U377" i="20"/>
  <c r="U1352" i="20"/>
  <c r="S20" i="20"/>
  <c r="P20" i="20"/>
  <c r="T20" i="20" s="1"/>
  <c r="U92" i="20"/>
  <c r="U491" i="20"/>
  <c r="U565" i="20"/>
  <c r="R1323" i="20"/>
  <c r="V1323" i="20" s="1"/>
  <c r="U1323" i="20"/>
  <c r="S1325" i="20"/>
  <c r="P1325" i="20"/>
  <c r="T1325" i="20" s="1"/>
  <c r="S794" i="20"/>
  <c r="U1325" i="20"/>
  <c r="R1325" i="20"/>
  <c r="V1325" i="20" s="1"/>
  <c r="S449" i="20"/>
  <c r="P449" i="20"/>
  <c r="T449" i="20" s="1"/>
  <c r="U1703" i="20"/>
  <c r="R1797" i="20"/>
  <c r="V1797" i="20" s="1"/>
  <c r="U1797" i="20"/>
  <c r="S668" i="20"/>
  <c r="P668" i="20"/>
  <c r="T668" i="20" s="1"/>
  <c r="U451" i="20"/>
  <c r="R451" i="20"/>
  <c r="V451" i="20" s="1"/>
  <c r="S419" i="20"/>
  <c r="U449" i="20"/>
  <c r="R1940" i="20"/>
  <c r="V1940" i="20" s="1"/>
  <c r="U1940" i="20"/>
  <c r="S1341" i="20"/>
  <c r="P1341" i="20"/>
  <c r="T1341" i="20" s="1"/>
  <c r="U1573" i="20"/>
  <c r="S2059" i="20"/>
  <c r="P2059" i="20"/>
  <c r="T2059" i="20" s="1"/>
  <c r="U810" i="20"/>
  <c r="R1341" i="20"/>
  <c r="V1341" i="20" s="1"/>
  <c r="S198" i="20"/>
  <c r="P1281" i="20"/>
  <c r="T1281" i="20" s="1"/>
  <c r="S2105" i="20"/>
  <c r="P1505" i="20"/>
  <c r="T1505" i="20" s="1"/>
  <c r="U2219" i="20"/>
  <c r="R2230" i="20"/>
  <c r="V2230" i="20" s="1"/>
  <c r="R1404" i="20"/>
  <c r="V1404" i="20" s="1"/>
  <c r="P146" i="20"/>
  <c r="T146" i="20" s="1"/>
  <c r="S2094" i="20"/>
  <c r="P165" i="20"/>
  <c r="T165" i="20" s="1"/>
  <c r="P1910" i="20"/>
  <c r="T1910" i="20" s="1"/>
  <c r="S1790" i="20"/>
  <c r="S2045" i="20"/>
  <c r="P2100" i="20"/>
  <c r="T2100" i="20" s="1"/>
  <c r="R2055" i="20"/>
  <c r="V2055" i="20" s="1"/>
  <c r="S2006" i="20"/>
  <c r="R608" i="20"/>
  <c r="V608" i="20" s="1"/>
  <c r="P2029" i="20"/>
  <c r="T2029" i="20" s="1"/>
  <c r="U327" i="20"/>
  <c r="U2126" i="20"/>
  <c r="U2134" i="20"/>
  <c r="R2134" i="20"/>
  <c r="V2134" i="20" s="1"/>
  <c r="U1255" i="20"/>
  <c r="R1255" i="20"/>
  <c r="V1255" i="20" s="1"/>
  <c r="U318" i="20"/>
  <c r="U748" i="20"/>
  <c r="R748" i="20"/>
  <c r="V748" i="20" s="1"/>
  <c r="R2149" i="20"/>
  <c r="V2149" i="20" s="1"/>
  <c r="U2149" i="20"/>
  <c r="S2247" i="20"/>
  <c r="S2028" i="20"/>
  <c r="P2028" i="20"/>
  <c r="T2028" i="20" s="1"/>
  <c r="R190" i="20"/>
  <c r="V190" i="20" s="1"/>
  <c r="U190" i="20"/>
  <c r="S1926" i="20"/>
  <c r="P1926" i="20"/>
  <c r="T1926" i="20" s="1"/>
  <c r="S878" i="20"/>
  <c r="R107" i="20"/>
  <c r="V107" i="20" s="1"/>
  <c r="U107" i="20"/>
  <c r="P2237" i="20"/>
  <c r="T2237" i="20" s="1"/>
  <c r="S190" i="20"/>
  <c r="P190" i="20"/>
  <c r="T190" i="20" s="1"/>
  <c r="S1432" i="20"/>
  <c r="P1432" i="20"/>
  <c r="T1432" i="20" s="1"/>
  <c r="S2064" i="20"/>
  <c r="P2064" i="20"/>
  <c r="T2064" i="20" s="1"/>
  <c r="S1857" i="20"/>
  <c r="P1857" i="20"/>
  <c r="T1857" i="20" s="1"/>
  <c r="P1768" i="20"/>
  <c r="T1768" i="20" s="1"/>
  <c r="S1768" i="20"/>
  <c r="S230" i="20"/>
  <c r="S972" i="20"/>
  <c r="P972" i="20"/>
  <c r="T972" i="20" s="1"/>
  <c r="R2160" i="20"/>
  <c r="V2160" i="20" s="1"/>
  <c r="S1434" i="20"/>
  <c r="R974" i="20"/>
  <c r="V974" i="20" s="1"/>
  <c r="U974" i="20"/>
  <c r="S1342" i="20"/>
  <c r="U1266" i="20"/>
  <c r="S2000" i="20"/>
  <c r="S1724" i="20"/>
  <c r="S1987" i="20"/>
  <c r="U60" i="20"/>
  <c r="R201" i="20"/>
  <c r="V201" i="20" s="1"/>
  <c r="R1476" i="20"/>
  <c r="V1476" i="20" s="1"/>
  <c r="R1961" i="20"/>
  <c r="V1961" i="20" s="1"/>
  <c r="U32" i="20"/>
  <c r="R552" i="20"/>
  <c r="V552" i="20" s="1"/>
  <c r="S16" i="20"/>
  <c r="P16" i="20"/>
  <c r="T16" i="20" s="1"/>
  <c r="S479" i="20"/>
  <c r="P479" i="20"/>
  <c r="T479" i="20" s="1"/>
  <c r="P363" i="20"/>
  <c r="T363" i="20" s="1"/>
  <c r="S653" i="20"/>
  <c r="P653" i="20"/>
  <c r="T653" i="20" s="1"/>
  <c r="R1087" i="20"/>
  <c r="V1087" i="20" s="1"/>
  <c r="U1087" i="20"/>
  <c r="S1405" i="20"/>
  <c r="P1405" i="20"/>
  <c r="T1405" i="20" s="1"/>
  <c r="U2281" i="20"/>
  <c r="R2281" i="20"/>
  <c r="V2281" i="20" s="1"/>
  <c r="U1436" i="20"/>
  <c r="U875" i="20"/>
  <c r="U450" i="20"/>
  <c r="R187" i="20"/>
  <c r="V187" i="20" s="1"/>
  <c r="U187" i="20"/>
  <c r="S1296" i="20"/>
  <c r="P1296" i="20"/>
  <c r="T1296" i="20" s="1"/>
  <c r="S1880" i="20"/>
  <c r="R2335" i="20"/>
  <c r="V2335" i="20" s="1"/>
  <c r="U2335" i="20"/>
  <c r="U176" i="20"/>
  <c r="R176" i="20"/>
  <c r="V176" i="20" s="1"/>
  <c r="U1736" i="20"/>
  <c r="R1736" i="20"/>
  <c r="V1736" i="20" s="1"/>
  <c r="P1321" i="20"/>
  <c r="T1321" i="20" s="1"/>
  <c r="S1947" i="20"/>
  <c r="P1947" i="20"/>
  <c r="T1947" i="20" s="1"/>
  <c r="P1355" i="20"/>
  <c r="T1355" i="20" s="1"/>
  <c r="S1355" i="20"/>
  <c r="U1724" i="20"/>
  <c r="R1724" i="20"/>
  <c r="V1724" i="20" s="1"/>
  <c r="R1002" i="20"/>
  <c r="V1002" i="20" s="1"/>
  <c r="R1369" i="20"/>
  <c r="V1369" i="20" s="1"/>
  <c r="R917" i="20"/>
  <c r="V917" i="20" s="1"/>
  <c r="U917" i="20"/>
  <c r="S1476" i="20"/>
  <c r="P2073" i="20"/>
  <c r="T2073" i="20" s="1"/>
  <c r="R1600" i="20"/>
  <c r="V1600" i="20" s="1"/>
  <c r="U1600" i="20"/>
  <c r="U891" i="20"/>
  <c r="S137" i="20"/>
  <c r="P137" i="20"/>
  <c r="T137" i="20" s="1"/>
  <c r="R1288" i="20"/>
  <c r="V1288" i="20" s="1"/>
  <c r="S30" i="20"/>
  <c r="U553" i="20"/>
  <c r="U463" i="20"/>
  <c r="P1057" i="20"/>
  <c r="T1057" i="20" s="1"/>
  <c r="R2074" i="20"/>
  <c r="V2074" i="20" s="1"/>
  <c r="R963" i="20"/>
  <c r="V963" i="20" s="1"/>
  <c r="S1453" i="20"/>
  <c r="R753" i="20"/>
  <c r="V753" i="20" s="1"/>
  <c r="S877" i="20"/>
  <c r="R2320" i="20"/>
  <c r="V2320" i="20" s="1"/>
  <c r="R2083" i="20"/>
  <c r="V2083" i="20" s="1"/>
  <c r="S1006" i="20"/>
  <c r="S1055" i="20"/>
  <c r="S2209" i="20"/>
  <c r="U1849" i="20"/>
  <c r="R1849" i="20"/>
  <c r="V1849" i="20" s="1"/>
  <c r="R1996" i="20"/>
  <c r="V1996" i="20" s="1"/>
  <c r="R1950" i="20"/>
  <c r="V1950" i="20" s="1"/>
  <c r="U1950" i="20"/>
  <c r="S2255" i="20"/>
  <c r="P2255" i="20"/>
  <c r="T2255" i="20" s="1"/>
  <c r="U391" i="20"/>
  <c r="R391" i="20"/>
  <c r="V391" i="20" s="1"/>
  <c r="R2163" i="20"/>
  <c r="V2163" i="20" s="1"/>
  <c r="S894" i="20"/>
  <c r="U1735" i="20"/>
  <c r="R1735" i="20"/>
  <c r="V1735" i="20" s="1"/>
  <c r="R1957" i="20"/>
  <c r="V1957" i="20" s="1"/>
  <c r="U1957" i="20"/>
  <c r="S2302" i="20"/>
  <c r="R1942" i="20"/>
  <c r="V1942" i="20" s="1"/>
  <c r="U1942" i="20"/>
  <c r="S1899" i="20"/>
  <c r="P1899" i="20"/>
  <c r="T1899" i="20" s="1"/>
  <c r="S1988" i="20"/>
  <c r="P1988" i="20"/>
  <c r="T1988" i="20" s="1"/>
  <c r="S2287" i="20"/>
  <c r="R59" i="20"/>
  <c r="V59" i="20" s="1"/>
  <c r="U59" i="20"/>
  <c r="R1973" i="20"/>
  <c r="V1973" i="20" s="1"/>
  <c r="R2109" i="20"/>
  <c r="V2109" i="20" s="1"/>
  <c r="U2109" i="20"/>
  <c r="U2064" i="20"/>
  <c r="R1478" i="20"/>
  <c r="V1478" i="20" s="1"/>
  <c r="S1783" i="20"/>
  <c r="P1783" i="20"/>
  <c r="T1783" i="20" s="1"/>
  <c r="S1436" i="20"/>
  <c r="P1436" i="20"/>
  <c r="T1436" i="20" s="1"/>
  <c r="S2290" i="20"/>
  <c r="R972" i="20"/>
  <c r="V972" i="20" s="1"/>
  <c r="U1356" i="20"/>
  <c r="S1357" i="20"/>
  <c r="R1033" i="20"/>
  <c r="V1033" i="20" s="1"/>
  <c r="R1357" i="20"/>
  <c r="V1357" i="20" s="1"/>
  <c r="U1357" i="20"/>
  <c r="S876" i="20"/>
  <c r="P876" i="20"/>
  <c r="T876" i="20" s="1"/>
  <c r="S2109" i="20"/>
  <c r="S1957" i="20"/>
  <c r="U1750" i="20"/>
  <c r="U165" i="20"/>
  <c r="S405" i="20"/>
  <c r="S450" i="20"/>
  <c r="P450" i="20"/>
  <c r="T450" i="20" s="1"/>
  <c r="S1322" i="20"/>
  <c r="S32" i="20"/>
  <c r="P32" i="20"/>
  <c r="T32" i="20" s="1"/>
  <c r="U2078" i="20"/>
  <c r="S403" i="20"/>
  <c r="P403" i="20"/>
  <c r="T403" i="20" s="1"/>
  <c r="P478" i="20"/>
  <c r="T478" i="20" s="1"/>
  <c r="R175" i="20"/>
  <c r="V175" i="20" s="1"/>
  <c r="U16" i="20"/>
  <c r="R479" i="20"/>
  <c r="V479" i="20" s="1"/>
  <c r="R363" i="20"/>
  <c r="V363" i="20" s="1"/>
  <c r="S45" i="20"/>
  <c r="P45" i="20"/>
  <c r="T45" i="20" s="1"/>
  <c r="S191" i="20"/>
  <c r="P191" i="20"/>
  <c r="T191" i="20" s="1"/>
  <c r="R653" i="20"/>
  <c r="V653" i="20" s="1"/>
  <c r="R2265" i="20"/>
  <c r="V2265" i="20" s="1"/>
  <c r="U2007" i="20"/>
  <c r="R2007" i="20"/>
  <c r="V2007" i="20" s="1"/>
  <c r="U795" i="20"/>
  <c r="R795" i="20"/>
  <c r="V795" i="20" s="1"/>
  <c r="U635" i="20"/>
  <c r="R635" i="20"/>
  <c r="V635" i="20" s="1"/>
  <c r="U1510" i="20"/>
  <c r="S493" i="20"/>
  <c r="S847" i="20"/>
  <c r="U596" i="20"/>
  <c r="R596" i="20"/>
  <c r="V596" i="20" s="1"/>
  <c r="R2224" i="20"/>
  <c r="V2224" i="20" s="1"/>
  <c r="S1183" i="20"/>
  <c r="U2320" i="20"/>
  <c r="U2055" i="20"/>
  <c r="S1856" i="20"/>
  <c r="S1872" i="20"/>
  <c r="P1872" i="20"/>
  <c r="T1872" i="20" s="1"/>
  <c r="R1845" i="20"/>
  <c r="V1845" i="20" s="1"/>
  <c r="S2140" i="20"/>
  <c r="U1762" i="20"/>
  <c r="S49" i="20"/>
  <c r="R2297" i="20"/>
  <c r="V2297" i="20" s="1"/>
  <c r="U1241" i="20"/>
  <c r="R1241" i="20"/>
  <c r="V1241" i="20" s="1"/>
  <c r="S2298" i="20"/>
  <c r="S1042" i="20"/>
  <c r="S1056" i="20"/>
  <c r="P1056" i="20"/>
  <c r="T1056" i="20" s="1"/>
  <c r="U1346" i="20"/>
  <c r="S2256" i="20"/>
  <c r="S1910" i="20"/>
  <c r="U1814" i="20"/>
  <c r="R1814" i="20"/>
  <c r="V1814" i="20" s="1"/>
  <c r="R740" i="20"/>
  <c r="V740" i="20" s="1"/>
  <c r="U1746" i="20"/>
  <c r="R2336" i="20"/>
  <c r="V2336" i="20" s="1"/>
  <c r="S1612" i="20"/>
  <c r="P1612" i="20"/>
  <c r="T1612" i="20" s="1"/>
  <c r="S1944" i="20"/>
  <c r="S535" i="20"/>
  <c r="U1254" i="20"/>
  <c r="R1254" i="20"/>
  <c r="V1254" i="20" s="1"/>
  <c r="S1500" i="20"/>
  <c r="R1104" i="20"/>
  <c r="V1104" i="20" s="1"/>
  <c r="U1104" i="20"/>
  <c r="U2267" i="20"/>
  <c r="R2267" i="20"/>
  <c r="V2267" i="20" s="1"/>
  <c r="S1822" i="20"/>
  <c r="S1032" i="20"/>
  <c r="P1032" i="20"/>
  <c r="T1032" i="20" s="1"/>
  <c r="S1589" i="20"/>
  <c r="R2140" i="20"/>
  <c r="V2140" i="20" s="1"/>
  <c r="U2140" i="20"/>
  <c r="U924" i="20"/>
  <c r="S494" i="20"/>
  <c r="R1007" i="20"/>
  <c r="V1007" i="20" s="1"/>
  <c r="U1007" i="20"/>
  <c r="R1927" i="20"/>
  <c r="V1927" i="20" s="1"/>
  <c r="U1927" i="20"/>
  <c r="R2321" i="20"/>
  <c r="V2321" i="20" s="1"/>
  <c r="R2100" i="20"/>
  <c r="V2100" i="20" s="1"/>
  <c r="S2012" i="20"/>
  <c r="S635" i="20"/>
  <c r="P2001" i="20"/>
  <c r="T2001" i="20" s="1"/>
  <c r="R1452" i="20"/>
  <c r="V1452" i="20" s="1"/>
  <c r="S1759" i="20"/>
  <c r="P1759" i="20"/>
  <c r="T1759" i="20" s="1"/>
  <c r="U1872" i="20"/>
  <c r="R1872" i="20"/>
  <c r="V1872" i="20" s="1"/>
  <c r="S954" i="20"/>
  <c r="R1774" i="20"/>
  <c r="V1774" i="20" s="1"/>
  <c r="S1845" i="20"/>
  <c r="P1845" i="20"/>
  <c r="T1845" i="20" s="1"/>
  <c r="U1775" i="20"/>
  <c r="S2190" i="20"/>
  <c r="S818" i="20"/>
  <c r="S508" i="20"/>
  <c r="S1031" i="20"/>
  <c r="S279" i="20"/>
  <c r="R1550" i="20"/>
  <c r="V1550" i="20" s="1"/>
  <c r="S1550" i="20"/>
  <c r="R2137" i="20"/>
  <c r="V2137" i="20" s="1"/>
  <c r="S125" i="20"/>
  <c r="P125" i="20"/>
  <c r="T125" i="20" s="1"/>
  <c r="U1822" i="20"/>
  <c r="R1822" i="20"/>
  <c r="V1822" i="20" s="1"/>
  <c r="U820" i="20"/>
  <c r="R820" i="20"/>
  <c r="V820" i="20" s="1"/>
  <c r="S2088" i="20"/>
  <c r="S2086" i="20"/>
  <c r="R1744" i="20"/>
  <c r="V1744" i="20" s="1"/>
  <c r="R1183" i="20"/>
  <c r="V1183" i="20" s="1"/>
  <c r="U1183" i="20"/>
  <c r="S890" i="20"/>
  <c r="P890" i="20"/>
  <c r="T890" i="20" s="1"/>
  <c r="R2158" i="20"/>
  <c r="V2158" i="20" s="1"/>
  <c r="U2158" i="20"/>
  <c r="R1406" i="20"/>
  <c r="V1406" i="20" s="1"/>
  <c r="U1406" i="20"/>
  <c r="R1101" i="20"/>
  <c r="V1101" i="20" s="1"/>
  <c r="U1101" i="20"/>
  <c r="U818" i="20"/>
  <c r="R818" i="20"/>
  <c r="V818" i="20" s="1"/>
  <c r="P1881" i="20"/>
  <c r="T1881" i="20" s="1"/>
  <c r="S1881" i="20"/>
  <c r="U1519" i="20"/>
  <c r="R1519" i="20"/>
  <c r="V1519" i="20" s="1"/>
  <c r="U793" i="20"/>
  <c r="R793" i="20"/>
  <c r="V793" i="20" s="1"/>
  <c r="R2006" i="20"/>
  <c r="V2006" i="20" s="1"/>
  <c r="U2006" i="20"/>
  <c r="S1346" i="20"/>
  <c r="P1346" i="20"/>
  <c r="T1346" i="20" s="1"/>
  <c r="U2035" i="20"/>
  <c r="R2035" i="20"/>
  <c r="V2035" i="20" s="1"/>
  <c r="S2232" i="20"/>
  <c r="U145" i="20"/>
  <c r="R145" i="20"/>
  <c r="V145" i="20" s="1"/>
  <c r="S1814" i="20"/>
  <c r="S740" i="20"/>
  <c r="P740" i="20"/>
  <c r="T740" i="20" s="1"/>
  <c r="S908" i="20"/>
  <c r="S1585" i="20"/>
  <c r="S1614" i="20"/>
  <c r="R937" i="20"/>
  <c r="V937" i="20" s="1"/>
  <c r="U937" i="20"/>
  <c r="S2047" i="20"/>
  <c r="U2319" i="20"/>
  <c r="R2319" i="20"/>
  <c r="V2319" i="20" s="1"/>
  <c r="U912" i="20"/>
  <c r="R912" i="20"/>
  <c r="V912" i="20" s="1"/>
  <c r="S2085" i="20"/>
  <c r="P2085" i="20"/>
  <c r="T2085" i="20" s="1"/>
  <c r="S1408" i="20"/>
  <c r="S2282" i="20"/>
  <c r="S2195" i="20"/>
  <c r="R664" i="20"/>
  <c r="V664" i="20" s="1"/>
  <c r="S1775" i="20"/>
  <c r="S370" i="20"/>
  <c r="R2173" i="20"/>
  <c r="V2173" i="20" s="1"/>
  <c r="R1566" i="20"/>
  <c r="V1566" i="20" s="1"/>
  <c r="S1291" i="20"/>
  <c r="R1275" i="20"/>
  <c r="V1275" i="20" s="1"/>
  <c r="R1777" i="20"/>
  <c r="V1777" i="20" s="1"/>
  <c r="S236" i="20"/>
  <c r="R1304" i="20"/>
  <c r="V1304" i="20" s="1"/>
  <c r="R890" i="20"/>
  <c r="V890" i="20" s="1"/>
  <c r="U890" i="20"/>
  <c r="P2146" i="20"/>
  <c r="T2146" i="20" s="1"/>
  <c r="S1372" i="20"/>
  <c r="P1372" i="20"/>
  <c r="T1372" i="20" s="1"/>
  <c r="P1895" i="20"/>
  <c r="T1895" i="20" s="1"/>
  <c r="S1895" i="20"/>
  <c r="R1924" i="20"/>
  <c r="V1924" i="20" s="1"/>
  <c r="U1924" i="20"/>
  <c r="S753" i="20"/>
  <c r="P753" i="20"/>
  <c r="T753" i="20" s="1"/>
  <c r="S1552" i="20"/>
  <c r="S1954" i="20"/>
  <c r="P1954" i="20"/>
  <c r="T1954" i="20" s="1"/>
  <c r="R1286" i="20"/>
  <c r="V1286" i="20" s="1"/>
  <c r="U1612" i="20"/>
  <c r="S608" i="20"/>
  <c r="S950" i="20"/>
  <c r="U1265" i="20"/>
  <c r="R1265" i="20"/>
  <c r="V1265" i="20" s="1"/>
  <c r="R1201" i="20"/>
  <c r="V1201" i="20" s="1"/>
  <c r="U1585" i="20"/>
  <c r="S1070" i="20"/>
  <c r="R1032" i="20"/>
  <c r="V1032" i="20" s="1"/>
  <c r="S937" i="20"/>
  <c r="P937" i="20"/>
  <c r="T937" i="20" s="1"/>
  <c r="U2195" i="20"/>
  <c r="R2195" i="20"/>
  <c r="V2195" i="20" s="1"/>
  <c r="S2270" i="20"/>
  <c r="S2346" i="20"/>
  <c r="S1941" i="20"/>
  <c r="P1941" i="20"/>
  <c r="T1941" i="20" s="1"/>
  <c r="R1484" i="20"/>
  <c r="V1484" i="20" s="1"/>
  <c r="S2100" i="20"/>
  <c r="R2085" i="20"/>
  <c r="V2085" i="20" s="1"/>
  <c r="S1908" i="20"/>
  <c r="R1334" i="20"/>
  <c r="V1334" i="20" s="1"/>
  <c r="R495" i="20"/>
  <c r="V495" i="20" s="1"/>
  <c r="S2155" i="20"/>
  <c r="U1759" i="20"/>
  <c r="S454" i="20"/>
  <c r="S1789" i="20"/>
  <c r="P1789" i="20"/>
  <c r="T1789" i="20" s="1"/>
  <c r="U146" i="20"/>
  <c r="S1858" i="20"/>
  <c r="S1203" i="20"/>
  <c r="P622" i="20"/>
  <c r="T622" i="20" s="1"/>
  <c r="S1179" i="20"/>
  <c r="U236" i="20"/>
  <c r="S1953" i="20"/>
  <c r="U726" i="20"/>
  <c r="R726" i="20"/>
  <c r="V726" i="20" s="1"/>
  <c r="S1324" i="20"/>
  <c r="U1070" i="20"/>
  <c r="R1070" i="20"/>
  <c r="V1070" i="20" s="1"/>
  <c r="R2004" i="20"/>
  <c r="V2004" i="20" s="1"/>
  <c r="U2043" i="20"/>
  <c r="S2073" i="20"/>
  <c r="S1991" i="20"/>
  <c r="U1440" i="20"/>
  <c r="R1440" i="20"/>
  <c r="V1440" i="20" s="1"/>
  <c r="R1216" i="20"/>
  <c r="V1216" i="20" s="1"/>
  <c r="U1216" i="20"/>
  <c r="R703" i="20"/>
  <c r="V703" i="20" s="1"/>
  <c r="U703" i="20"/>
  <c r="S2273" i="20"/>
  <c r="P2273" i="20"/>
  <c r="T2273" i="20" s="1"/>
  <c r="R1648" i="20"/>
  <c r="V1648" i="20" s="1"/>
  <c r="U1648" i="20"/>
  <c r="R2094" i="20"/>
  <c r="V2094" i="20" s="1"/>
  <c r="U2094" i="20"/>
  <c r="R940" i="20"/>
  <c r="V940" i="20" s="1"/>
  <c r="U940" i="20"/>
  <c r="R902" i="20"/>
  <c r="V902" i="20" s="1"/>
  <c r="U902" i="20"/>
  <c r="R903" i="20"/>
  <c r="V903" i="20" s="1"/>
  <c r="U903" i="20"/>
  <c r="U1288" i="20"/>
  <c r="U2123" i="20"/>
  <c r="R2123" i="20"/>
  <c r="V2123" i="20" s="1"/>
  <c r="R192" i="20"/>
  <c r="V192" i="20" s="1"/>
  <c r="U192" i="20"/>
  <c r="U159" i="20"/>
  <c r="R159" i="20"/>
  <c r="V159" i="20" s="1"/>
  <c r="U753" i="20"/>
  <c r="R1870" i="20"/>
  <c r="V1870" i="20" s="1"/>
  <c r="U1870" i="20"/>
  <c r="R2167" i="20"/>
  <c r="V2167" i="20" s="1"/>
  <c r="U1954" i="20"/>
  <c r="U454" i="20"/>
  <c r="R454" i="20"/>
  <c r="V454" i="20" s="1"/>
  <c r="R1626" i="20"/>
  <c r="V1626" i="20" s="1"/>
  <c r="U1626" i="20"/>
  <c r="S1264" i="20"/>
  <c r="S1201" i="20"/>
  <c r="P1201" i="20"/>
  <c r="T1201" i="20" s="1"/>
  <c r="S1466" i="20"/>
  <c r="R1614" i="20"/>
  <c r="V1614" i="20" s="1"/>
  <c r="U1614" i="20"/>
  <c r="U1061" i="20"/>
  <c r="R1061" i="20"/>
  <c r="V1061" i="20" s="1"/>
  <c r="R2318" i="20"/>
  <c r="V2318" i="20" s="1"/>
  <c r="U2318" i="20"/>
  <c r="S1101" i="20"/>
  <c r="U2067" i="20"/>
  <c r="R2067" i="20"/>
  <c r="V2067" i="20" s="1"/>
  <c r="R2346" i="20"/>
  <c r="V2346" i="20" s="1"/>
  <c r="U2346" i="20"/>
  <c r="U1941" i="20"/>
  <c r="S1116" i="20"/>
  <c r="R2084" i="20"/>
  <c r="V2084" i="20" s="1"/>
  <c r="S1174" i="20"/>
  <c r="S270" i="20"/>
  <c r="S1626" i="20"/>
  <c r="S2042" i="20"/>
  <c r="S2082" i="20"/>
  <c r="S1331" i="20"/>
  <c r="S1601" i="20"/>
  <c r="R651" i="20"/>
  <c r="V651" i="20" s="1"/>
  <c r="S651" i="20"/>
  <c r="R77" i="20"/>
  <c r="V77" i="20" s="1"/>
  <c r="P1241" i="20"/>
  <c r="T1241" i="20" s="1"/>
  <c r="R1466" i="20"/>
  <c r="V1466" i="20" s="1"/>
  <c r="U1466" i="20"/>
  <c r="U1189" i="20"/>
  <c r="R1189" i="20"/>
  <c r="V1189" i="20" s="1"/>
  <c r="U1552" i="20"/>
  <c r="R1552" i="20"/>
  <c r="V1552" i="20" s="1"/>
  <c r="S1353" i="20"/>
  <c r="P1314" i="20"/>
  <c r="T1314" i="20" s="1"/>
  <c r="R688" i="20"/>
  <c r="V688" i="20" s="1"/>
  <c r="U688" i="20"/>
  <c r="R2273" i="20"/>
  <c r="V2273" i="20" s="1"/>
  <c r="U2273" i="20"/>
  <c r="S1648" i="20"/>
  <c r="P1648" i="20"/>
  <c r="T1648" i="20" s="1"/>
  <c r="R1589" i="20"/>
  <c r="V1589" i="20" s="1"/>
  <c r="S902" i="20"/>
  <c r="P902" i="20"/>
  <c r="T902" i="20" s="1"/>
  <c r="U1564" i="20"/>
  <c r="R1564" i="20"/>
  <c r="V1564" i="20" s="1"/>
  <c r="S796" i="20"/>
  <c r="P796" i="20"/>
  <c r="T796" i="20" s="1"/>
  <c r="S768" i="20"/>
  <c r="P768" i="20"/>
  <c r="T768" i="20" s="1"/>
  <c r="S1828" i="20"/>
  <c r="S1275" i="20"/>
  <c r="R1615" i="20"/>
  <c r="V1615" i="20" s="1"/>
  <c r="S580" i="20"/>
  <c r="U1597" i="20"/>
  <c r="R1597" i="20"/>
  <c r="V1597" i="20" s="1"/>
  <c r="S496" i="20"/>
  <c r="S1576" i="20"/>
  <c r="S2323" i="20"/>
  <c r="S781" i="20"/>
  <c r="R1202" i="20"/>
  <c r="V1202" i="20" s="1"/>
  <c r="S1813" i="20"/>
  <c r="S2019" i="20"/>
  <c r="S2101" i="20"/>
  <c r="P2101" i="20"/>
  <c r="T2101" i="20" s="1"/>
  <c r="S1776" i="20"/>
  <c r="S1252" i="20"/>
  <c r="R1318" i="20"/>
  <c r="V1318" i="20" s="1"/>
  <c r="U1773" i="20"/>
  <c r="R1773" i="20"/>
  <c r="V1773" i="20" s="1"/>
  <c r="R2042" i="20"/>
  <c r="V2042" i="20" s="1"/>
  <c r="S594" i="20"/>
  <c r="U2057" i="20"/>
  <c r="U1789" i="20"/>
  <c r="U1676" i="20"/>
  <c r="S1762" i="20"/>
  <c r="S1233" i="20"/>
  <c r="U49" i="20"/>
  <c r="R1938" i="20"/>
  <c r="V1938" i="20" s="1"/>
  <c r="R889" i="20"/>
  <c r="V889" i="20" s="1"/>
  <c r="R1409" i="20"/>
  <c r="V1409" i="20" s="1"/>
  <c r="U976" i="20"/>
  <c r="R976" i="20"/>
  <c r="V976" i="20" s="1"/>
  <c r="U2323" i="20"/>
  <c r="R2323" i="20"/>
  <c r="V2323" i="20" s="1"/>
  <c r="S1832" i="20"/>
  <c r="P1832" i="20"/>
  <c r="T1832" i="20" s="1"/>
  <c r="R2012" i="20"/>
  <c r="V2012" i="20" s="1"/>
  <c r="U2012" i="20"/>
  <c r="R2303" i="20"/>
  <c r="V2303" i="20" s="1"/>
  <c r="U2303" i="20"/>
  <c r="U994" i="20"/>
  <c r="R994" i="20"/>
  <c r="V994" i="20" s="1"/>
  <c r="U954" i="20"/>
  <c r="R954" i="20"/>
  <c r="V954" i="20" s="1"/>
  <c r="U1562" i="20"/>
  <c r="R1562" i="20"/>
  <c r="V1562" i="20" s="1"/>
  <c r="U2218" i="20"/>
  <c r="S1288" i="20"/>
  <c r="P1288" i="20"/>
  <c r="T1288" i="20" s="1"/>
  <c r="R267" i="20"/>
  <c r="V267" i="20" s="1"/>
  <c r="U267" i="20"/>
  <c r="U368" i="20"/>
  <c r="R368" i="20"/>
  <c r="V368" i="20" s="1"/>
  <c r="R1884" i="20"/>
  <c r="V1884" i="20" s="1"/>
  <c r="U1884" i="20"/>
  <c r="U1776" i="20"/>
  <c r="R1776" i="20"/>
  <c r="V1776" i="20" s="1"/>
  <c r="S1274" i="20"/>
  <c r="S2061" i="20"/>
  <c r="S48" i="20"/>
  <c r="U1627" i="20"/>
  <c r="R1627" i="20"/>
  <c r="V1627" i="20" s="1"/>
  <c r="S726" i="20"/>
  <c r="R2069" i="20"/>
  <c r="V2069" i="20" s="1"/>
  <c r="U2069" i="20"/>
  <c r="R2202" i="20"/>
  <c r="V2202" i="20" s="1"/>
  <c r="U1147" i="20"/>
  <c r="R1147" i="20"/>
  <c r="V1147" i="20" s="1"/>
  <c r="S992" i="20"/>
  <c r="U1006" i="20"/>
  <c r="R1006" i="20"/>
  <c r="V1006" i="20" s="1"/>
  <c r="R1815" i="20"/>
  <c r="V1815" i="20" s="1"/>
  <c r="S924" i="20"/>
  <c r="S2083" i="20"/>
  <c r="P2083" i="20"/>
  <c r="T2083" i="20" s="1"/>
  <c r="S1680" i="20"/>
  <c r="S1005" i="20"/>
  <c r="S1299" i="20"/>
  <c r="U2082" i="20"/>
  <c r="P1773" i="20"/>
  <c r="T1773" i="20" s="1"/>
  <c r="S1773" i="20"/>
  <c r="S2081" i="20"/>
  <c r="U2033" i="20"/>
  <c r="R279" i="20"/>
  <c r="V279" i="20" s="1"/>
  <c r="S455" i="20"/>
  <c r="R1264" i="20"/>
  <c r="V1264" i="20" s="1"/>
  <c r="U1264" i="20"/>
  <c r="U953" i="20"/>
  <c r="R953" i="20"/>
  <c r="V953" i="20" s="1"/>
  <c r="S1966" i="20"/>
  <c r="U337" i="20"/>
  <c r="R847" i="20"/>
  <c r="V847" i="20" s="1"/>
  <c r="U847" i="20"/>
  <c r="R1832" i="20"/>
  <c r="V1832" i="20" s="1"/>
  <c r="U1832" i="20"/>
  <c r="S2303" i="20"/>
  <c r="P2303" i="20"/>
  <c r="T2303" i="20" s="1"/>
  <c r="U1274" i="20"/>
  <c r="R1274" i="20"/>
  <c r="V1274" i="20" s="1"/>
  <c r="S1303" i="20"/>
  <c r="P1303" i="20"/>
  <c r="T1303" i="20" s="1"/>
  <c r="U1952" i="20"/>
  <c r="R1952" i="20"/>
  <c r="V1952" i="20" s="1"/>
  <c r="S2137" i="20"/>
  <c r="R1651" i="20"/>
  <c r="V1651" i="20" s="1"/>
  <c r="U1651" i="20"/>
  <c r="S1519" i="20"/>
  <c r="S1061" i="20"/>
  <c r="P2208" i="20"/>
  <c r="T2208" i="20" s="1"/>
  <c r="S963" i="20"/>
  <c r="P963" i="20"/>
  <c r="T963" i="20" s="1"/>
  <c r="R1345" i="20"/>
  <c r="V1345" i="20" s="1"/>
  <c r="S1227" i="20"/>
  <c r="S2166" i="20"/>
  <c r="S1200" i="20"/>
  <c r="S495" i="20"/>
  <c r="U2101" i="20"/>
  <c r="S349" i="20"/>
  <c r="S371" i="20"/>
  <c r="S805" i="20"/>
  <c r="S1777" i="20"/>
  <c r="U1800" i="20"/>
  <c r="U2056" i="20"/>
  <c r="R2056" i="20"/>
  <c r="V2056" i="20" s="1"/>
  <c r="R1761" i="20"/>
  <c r="V1761" i="20" s="1"/>
  <c r="U1801" i="20"/>
  <c r="S1802" i="20"/>
  <c r="P1802" i="20"/>
  <c r="T1802" i="20" s="1"/>
  <c r="S1691" i="20"/>
  <c r="P1691" i="20"/>
  <c r="T1691" i="20" s="1"/>
  <c r="S2115" i="20"/>
  <c r="S1044" i="20"/>
  <c r="S1394" i="20"/>
  <c r="R2" i="20"/>
  <c r="V2" i="20" s="1"/>
  <c r="S1859" i="20"/>
  <c r="R589" i="20"/>
  <c r="V589" i="20" s="1"/>
  <c r="U589" i="20"/>
  <c r="U804" i="20"/>
  <c r="R804" i="20"/>
  <c r="V804" i="20" s="1"/>
  <c r="R483" i="20"/>
  <c r="V483" i="20" s="1"/>
  <c r="U483" i="20"/>
  <c r="S2152" i="20"/>
  <c r="P1069" i="20"/>
  <c r="T1069" i="20" s="1"/>
  <c r="R1792" i="20"/>
  <c r="V1792" i="20" s="1"/>
  <c r="S337" i="20"/>
  <c r="S1508" i="20"/>
  <c r="P1508" i="20"/>
  <c r="T1508" i="20" s="1"/>
  <c r="R1997" i="20"/>
  <c r="V1997" i="20" s="1"/>
  <c r="U1997" i="20"/>
  <c r="U1233" i="20"/>
  <c r="R1233" i="20"/>
  <c r="V1233" i="20" s="1"/>
  <c r="U2017" i="20"/>
  <c r="S159" i="20"/>
  <c r="U968" i="20"/>
  <c r="R968" i="20"/>
  <c r="V968" i="20" s="1"/>
  <c r="U2019" i="20"/>
  <c r="R2019" i="20"/>
  <c r="V2019" i="20" s="1"/>
  <c r="S1345" i="20"/>
  <c r="P1345" i="20"/>
  <c r="T1345" i="20" s="1"/>
  <c r="U1882" i="20"/>
  <c r="R1882" i="20"/>
  <c r="V1882" i="20" s="1"/>
  <c r="U508" i="20"/>
  <c r="R508" i="20"/>
  <c r="V508" i="20" s="1"/>
  <c r="U1332" i="20"/>
  <c r="R1332" i="20"/>
  <c r="V1332" i="20" s="1"/>
  <c r="S1304" i="20"/>
  <c r="U1291" i="20"/>
  <c r="R1291" i="20"/>
  <c r="V1291" i="20" s="1"/>
  <c r="S2139" i="20"/>
  <c r="R455" i="20"/>
  <c r="V455" i="20" s="1"/>
  <c r="U1803" i="20"/>
  <c r="R1803" i="20"/>
  <c r="V1803" i="20" s="1"/>
  <c r="S589" i="20"/>
  <c r="U1116" i="20"/>
  <c r="R1116" i="20"/>
  <c r="V1116" i="20" s="1"/>
  <c r="S2318" i="20"/>
  <c r="S1924" i="20"/>
  <c r="S1238" i="20"/>
  <c r="S1803" i="20"/>
  <c r="U1005" i="20"/>
  <c r="R1005" i="20"/>
  <c r="V1005" i="20" s="1"/>
  <c r="S1894" i="20"/>
  <c r="U1121" i="20"/>
  <c r="R1121" i="20"/>
  <c r="V1121" i="20" s="1"/>
  <c r="R2013" i="20"/>
  <c r="V2013" i="20" s="1"/>
  <c r="S650" i="20"/>
  <c r="U2113" i="20"/>
  <c r="R2113" i="20"/>
  <c r="V2113" i="20" s="1"/>
  <c r="U2128" i="20"/>
  <c r="R2128" i="20"/>
  <c r="V2128" i="20" s="1"/>
  <c r="S224" i="20"/>
  <c r="P224" i="20"/>
  <c r="T224" i="20" s="1"/>
  <c r="U2083" i="20"/>
  <c r="S795" i="20"/>
  <c r="U13" i="20"/>
  <c r="R13" i="20"/>
  <c r="V13" i="20" s="1"/>
  <c r="S469" i="20"/>
  <c r="U2001" i="20"/>
  <c r="S2257" i="20"/>
  <c r="S1121" i="20"/>
  <c r="P1801" i="20"/>
  <c r="T1801" i="20" s="1"/>
  <c r="S1801" i="20"/>
  <c r="S1667" i="20"/>
  <c r="R1691" i="20"/>
  <c r="V1691" i="20" s="1"/>
  <c r="S77" i="20"/>
  <c r="S1136" i="20"/>
  <c r="S267" i="20"/>
  <c r="S1566" i="20"/>
  <c r="S968" i="20"/>
  <c r="P2153" i="20"/>
  <c r="T2153" i="20" s="1"/>
  <c r="P2310" i="20"/>
  <c r="T2310" i="20" s="1"/>
  <c r="S2310" i="20"/>
  <c r="S1312" i="20"/>
  <c r="R1179" i="20"/>
  <c r="V1179" i="20" s="1"/>
  <c r="U1179" i="20"/>
  <c r="U1508" i="20"/>
  <c r="R1508" i="20"/>
  <c r="V1508" i="20" s="1"/>
  <c r="U1082" i="20"/>
  <c r="R1082" i="20"/>
  <c r="V1082" i="20" s="1"/>
  <c r="R2190" i="20"/>
  <c r="V2190" i="20" s="1"/>
  <c r="S2018" i="20"/>
  <c r="P2018" i="20"/>
  <c r="T2018" i="20" s="1"/>
  <c r="U2217" i="20"/>
  <c r="R2217" i="20"/>
  <c r="V2217" i="20" s="1"/>
  <c r="U2204" i="20"/>
  <c r="R2204" i="20"/>
  <c r="V2204" i="20" s="1"/>
  <c r="U1980" i="20"/>
  <c r="R1980" i="20"/>
  <c r="V1980" i="20" s="1"/>
  <c r="R1953" i="20"/>
  <c r="V1953" i="20" s="1"/>
  <c r="U1953" i="20"/>
  <c r="R2153" i="20"/>
  <c r="V2153" i="20" s="1"/>
  <c r="U2153" i="20"/>
  <c r="R1130" i="20"/>
  <c r="V1130" i="20" s="1"/>
  <c r="U1130" i="20"/>
  <c r="S2267" i="20"/>
  <c r="P2267" i="20"/>
  <c r="T2267" i="20" s="1"/>
  <c r="S1664" i="20"/>
  <c r="P1664" i="20"/>
  <c r="T1664" i="20" s="1"/>
  <c r="S2158" i="20"/>
  <c r="U1091" i="20"/>
  <c r="R1091" i="20"/>
  <c r="V1091" i="20" s="1"/>
  <c r="S2035" i="20"/>
  <c r="S2202" i="20"/>
  <c r="S1564" i="20"/>
  <c r="S2128" i="20"/>
  <c r="P2128" i="20"/>
  <c r="T2128" i="20" s="1"/>
  <c r="S634" i="20"/>
  <c r="S2116" i="20"/>
  <c r="P2116" i="20"/>
  <c r="T2116" i="20" s="1"/>
  <c r="S820" i="20"/>
  <c r="S304" i="20"/>
  <c r="S13" i="20"/>
  <c r="S1702" i="20"/>
  <c r="P1702" i="20"/>
  <c r="T1702" i="20" s="1"/>
  <c r="S2102" i="20"/>
  <c r="P2102" i="20"/>
  <c r="T2102" i="20" s="1"/>
  <c r="U11" i="20"/>
  <c r="S1817" i="20"/>
  <c r="P1817" i="20"/>
  <c r="T1817" i="20" s="1"/>
  <c r="U1802" i="20"/>
  <c r="S192" i="20"/>
  <c r="U535" i="20"/>
  <c r="S2170" i="20"/>
  <c r="R1044" i="20"/>
  <c r="V1044" i="20" s="1"/>
  <c r="S1349" i="20"/>
  <c r="S2" i="20"/>
  <c r="R270" i="20"/>
  <c r="V270" i="20" s="1"/>
  <c r="U270" i="20"/>
  <c r="U965" i="20"/>
  <c r="R965" i="20"/>
  <c r="V965" i="20" s="1"/>
  <c r="R2252" i="20"/>
  <c r="V2252" i="20" s="1"/>
  <c r="R2157" i="20"/>
  <c r="V2157" i="20" s="1"/>
  <c r="U2157" i="20"/>
  <c r="U2047" i="20"/>
  <c r="R2047" i="20"/>
  <c r="V2047" i="20" s="1"/>
  <c r="S2217" i="20"/>
  <c r="P2217" i="20"/>
  <c r="T2217" i="20" s="1"/>
  <c r="S1287" i="20"/>
  <c r="U634" i="20"/>
  <c r="R634" i="20"/>
  <c r="V634" i="20" s="1"/>
  <c r="R1347" i="20"/>
  <c r="V1347" i="20" s="1"/>
  <c r="U1347" i="20"/>
  <c r="R304" i="20"/>
  <c r="V304" i="20" s="1"/>
  <c r="U304" i="20"/>
  <c r="R1348" i="20"/>
  <c r="V1348" i="20" s="1"/>
  <c r="U1348" i="20"/>
  <c r="R1967" i="20"/>
  <c r="V1967" i="20" s="1"/>
  <c r="U1967" i="20"/>
  <c r="S1319" i="20"/>
  <c r="P1319" i="20"/>
  <c r="T1319" i="20" s="1"/>
  <c r="S134" i="20"/>
  <c r="P134" i="20"/>
  <c r="T134" i="20" s="1"/>
  <c r="U2030" i="20"/>
  <c r="R2030" i="20"/>
  <c r="V2030" i="20" s="1"/>
  <c r="S2123" i="20"/>
  <c r="R1200" i="20"/>
  <c r="V1200" i="20" s="1"/>
  <c r="U1200" i="20"/>
  <c r="U1664" i="20"/>
  <c r="S2173" i="20"/>
  <c r="S1084" i="20"/>
  <c r="S1189" i="20"/>
  <c r="R1019" i="20"/>
  <c r="V1019" i="20" s="1"/>
  <c r="U1019" i="20"/>
  <c r="S1328" i="20"/>
  <c r="S1884" i="20"/>
  <c r="U570" i="20"/>
  <c r="R570" i="20"/>
  <c r="V570" i="20" s="1"/>
  <c r="R2155" i="20"/>
  <c r="V2155" i="20" s="1"/>
  <c r="U2155" i="20"/>
  <c r="S2204" i="20"/>
  <c r="R2156" i="20"/>
  <c r="V2156" i="20" s="1"/>
  <c r="U2156" i="20"/>
  <c r="S703" i="20"/>
  <c r="U2099" i="20"/>
  <c r="R2099" i="20"/>
  <c r="V2099" i="20" s="1"/>
  <c r="R1721" i="20"/>
  <c r="V1721" i="20" s="1"/>
  <c r="U224" i="20"/>
  <c r="R224" i="20"/>
  <c r="V224" i="20" s="1"/>
  <c r="S1870" i="20"/>
  <c r="S1721" i="20"/>
  <c r="S1816" i="20"/>
  <c r="P1816" i="20"/>
  <c r="T1816" i="20" s="1"/>
  <c r="S1703" i="20"/>
  <c r="P1703" i="20"/>
  <c r="T1703" i="20" s="1"/>
  <c r="R1817" i="20"/>
  <c r="V1817" i="20" s="1"/>
  <c r="U1817" i="20"/>
  <c r="S1761" i="20"/>
  <c r="R349" i="20"/>
  <c r="V349" i="20" s="1"/>
  <c r="S596" i="20"/>
  <c r="S1638" i="20"/>
  <c r="P1638" i="20"/>
  <c r="T1638" i="20" s="1"/>
  <c r="S1882" i="20"/>
  <c r="P1265" i="20"/>
  <c r="T1265" i="20" s="1"/>
  <c r="S101" i="20"/>
  <c r="P101" i="20"/>
  <c r="T101" i="20" s="1"/>
  <c r="S1215" i="20"/>
  <c r="U2308" i="20"/>
  <c r="S1606" i="20"/>
  <c r="P1606" i="20"/>
  <c r="T1606" i="20" s="1"/>
  <c r="P2157" i="20"/>
  <c r="T2157" i="20" s="1"/>
  <c r="S2157" i="20"/>
  <c r="R1084" i="20"/>
  <c r="V1084" i="20" s="1"/>
  <c r="U1084" i="20"/>
  <c r="U2088" i="20"/>
  <c r="R2088" i="20"/>
  <c r="V2088" i="20" s="1"/>
  <c r="R2232" i="20"/>
  <c r="V2232" i="20" s="1"/>
  <c r="U2232" i="20"/>
  <c r="R1287" i="20"/>
  <c r="V1287" i="20" s="1"/>
  <c r="U1287" i="20"/>
  <c r="U2166" i="20"/>
  <c r="R2166" i="20"/>
  <c r="V2166" i="20" s="1"/>
  <c r="S1967" i="20"/>
  <c r="P1967" i="20"/>
  <c r="T1967" i="20" s="1"/>
  <c r="R1319" i="20"/>
  <c r="V1319" i="20" s="1"/>
  <c r="U1319" i="20"/>
  <c r="S2207" i="20"/>
  <c r="P2207" i="20"/>
  <c r="T2207" i="20" s="1"/>
  <c r="U134" i="20"/>
  <c r="R469" i="20"/>
  <c r="V469" i="20" s="1"/>
  <c r="U469" i="20"/>
  <c r="U1227" i="20"/>
  <c r="R1227" i="20"/>
  <c r="V1227" i="20" s="1"/>
  <c r="S1562" i="20"/>
  <c r="R493" i="20"/>
  <c r="V493" i="20" s="1"/>
  <c r="R1912" i="20"/>
  <c r="V1912" i="20" s="1"/>
  <c r="S1912" i="20"/>
  <c r="U713" i="20"/>
  <c r="R713" i="20"/>
  <c r="V713" i="20" s="1"/>
  <c r="S831" i="20"/>
  <c r="S2291" i="20"/>
  <c r="S976" i="20"/>
  <c r="S2125" i="20"/>
  <c r="S1161" i="20"/>
  <c r="U2116" i="20"/>
  <c r="S145" i="20"/>
  <c r="S1334" i="20"/>
  <c r="S1746" i="20"/>
  <c r="U1702" i="20"/>
  <c r="U2102" i="20"/>
  <c r="S1745" i="20"/>
  <c r="P1745" i="20"/>
  <c r="T1745" i="20" s="1"/>
  <c r="S1712" i="20"/>
  <c r="S584" i="20"/>
  <c r="R1638" i="20"/>
  <c r="V1638" i="20" s="1"/>
  <c r="U1252" i="20"/>
  <c r="U101" i="20"/>
  <c r="R1148" i="20"/>
  <c r="V1148" i="20" s="1"/>
  <c r="R494" i="20"/>
  <c r="V494" i="20" s="1"/>
  <c r="S1936" i="20"/>
  <c r="R583" i="20"/>
  <c r="V583" i="20" s="1"/>
  <c r="U583" i="20"/>
  <c r="U2170" i="20"/>
  <c r="R2170" i="20"/>
  <c r="V2170" i="20" s="1"/>
  <c r="S607" i="20"/>
  <c r="U2277" i="20"/>
  <c r="R2277" i="20"/>
  <c r="V2277" i="20" s="1"/>
  <c r="S1597" i="20"/>
  <c r="S2307" i="20"/>
  <c r="R246" i="20"/>
  <c r="V246" i="20" s="1"/>
  <c r="U246" i="20"/>
  <c r="U1858" i="20"/>
  <c r="R1858" i="20"/>
  <c r="V1858" i="20" s="1"/>
  <c r="R1174" i="20"/>
  <c r="V1174" i="20" s="1"/>
  <c r="S1318" i="20"/>
  <c r="R1831" i="20"/>
  <c r="V1831" i="20" s="1"/>
  <c r="U1745" i="20"/>
  <c r="R2029" i="20"/>
  <c r="V2029" i="20" s="1"/>
  <c r="S2056" i="20"/>
  <c r="S583" i="20"/>
  <c r="S1938" i="20"/>
  <c r="U1427" i="20"/>
  <c r="U1944" i="20"/>
  <c r="R1944" i="20"/>
  <c r="V1944" i="20" s="1"/>
  <c r="R1908" i="20"/>
  <c r="V1908" i="20" s="1"/>
  <c r="U1908" i="20"/>
  <c r="R381" i="20"/>
  <c r="V381" i="20" s="1"/>
  <c r="U381" i="20"/>
  <c r="U1813" i="20"/>
  <c r="R1813" i="20"/>
  <c r="V1813" i="20" s="1"/>
  <c r="R594" i="20"/>
  <c r="V594" i="20" s="1"/>
  <c r="U594" i="20"/>
  <c r="S2218" i="20"/>
  <c r="S822" i="20"/>
  <c r="P822" i="20"/>
  <c r="T822" i="20" s="1"/>
  <c r="R1500" i="20"/>
  <c r="V1500" i="20" s="1"/>
  <c r="U1500" i="20"/>
  <c r="R48" i="20"/>
  <c r="V48" i="20" s="1"/>
  <c r="U48" i="20"/>
  <c r="R2256" i="20"/>
  <c r="V2256" i="20" s="1"/>
  <c r="U2256" i="20"/>
  <c r="S1997" i="20"/>
  <c r="S2060" i="20"/>
  <c r="P2060" i="20"/>
  <c r="T2060" i="20" s="1"/>
  <c r="S1301" i="20"/>
  <c r="P1301" i="20"/>
  <c r="T1301" i="20" s="1"/>
  <c r="U2270" i="20"/>
  <c r="R2270" i="20"/>
  <c r="V2270" i="20" s="1"/>
  <c r="S381" i="20"/>
  <c r="P381" i="20"/>
  <c r="T381" i="20" s="1"/>
  <c r="U1910" i="20"/>
  <c r="R1349" i="20"/>
  <c r="V1349" i="20" s="1"/>
  <c r="U1349" i="20"/>
  <c r="R2095" i="20"/>
  <c r="V2095" i="20" s="1"/>
  <c r="U2095" i="20"/>
  <c r="R2222" i="20"/>
  <c r="V2222" i="20" s="1"/>
  <c r="U2222" i="20"/>
  <c r="U245" i="20"/>
  <c r="R245" i="20"/>
  <c r="V245" i="20" s="1"/>
  <c r="S1732" i="20"/>
  <c r="P1732" i="20"/>
  <c r="T1732" i="20" s="1"/>
  <c r="R1240" i="20"/>
  <c r="V1240" i="20" s="1"/>
  <c r="U1240" i="20"/>
  <c r="S664" i="20"/>
  <c r="R1344" i="20"/>
  <c r="V1344" i="20" s="1"/>
  <c r="S1202" i="20"/>
  <c r="P1202" i="20"/>
  <c r="T1202" i="20" s="1"/>
  <c r="S1104" i="20"/>
  <c r="R936" i="20"/>
  <c r="V936" i="20" s="1"/>
  <c r="U936" i="20"/>
  <c r="S1573" i="20"/>
  <c r="P1573" i="20"/>
  <c r="T1573" i="20" s="1"/>
  <c r="S965" i="20"/>
  <c r="S1216" i="20"/>
  <c r="U925" i="20"/>
  <c r="R925" i="20"/>
  <c r="V925" i="20" s="1"/>
  <c r="S2030" i="20"/>
  <c r="S1130" i="20"/>
  <c r="S2057" i="20"/>
  <c r="S1332" i="20"/>
  <c r="S1717" i="20"/>
  <c r="P1717" i="20"/>
  <c r="T1717" i="20" s="1"/>
  <c r="S1404" i="20"/>
  <c r="S636" i="20"/>
  <c r="S1330" i="20"/>
  <c r="S994" i="20"/>
  <c r="S2017" i="20"/>
  <c r="S113" i="20"/>
  <c r="R2060" i="20"/>
  <c r="V2060" i="20" s="1"/>
  <c r="U2060" i="20"/>
  <c r="S2336" i="20"/>
  <c r="P2336" i="20"/>
  <c r="T2336" i="20" s="1"/>
  <c r="U1493" i="20"/>
  <c r="R1493" i="20"/>
  <c r="V1493" i="20" s="1"/>
  <c r="R1301" i="20"/>
  <c r="V1301" i="20" s="1"/>
  <c r="U1301" i="20"/>
  <c r="R650" i="20"/>
  <c r="V650" i="20" s="1"/>
  <c r="U650" i="20"/>
  <c r="P2219" i="20"/>
  <c r="T2219" i="20" s="1"/>
  <c r="S2219" i="20"/>
  <c r="U2207" i="20"/>
  <c r="R2207" i="20"/>
  <c r="V2207" i="20" s="1"/>
  <c r="U2045" i="20"/>
  <c r="R2045" i="20"/>
  <c r="V2045" i="20" s="1"/>
  <c r="S1228" i="20"/>
  <c r="P1228" i="20"/>
  <c r="T1228" i="20" s="1"/>
  <c r="P713" i="20"/>
  <c r="T713" i="20" s="1"/>
  <c r="S713" i="20"/>
  <c r="R1765" i="20"/>
  <c r="V1765" i="20" s="1"/>
  <c r="R395" i="20"/>
  <c r="V395" i="20" s="1"/>
  <c r="S1484" i="20"/>
  <c r="P1484" i="20"/>
  <c r="T1484" i="20" s="1"/>
  <c r="R831" i="20"/>
  <c r="V831" i="20" s="1"/>
  <c r="U831" i="20"/>
  <c r="U805" i="20"/>
  <c r="R805" i="20"/>
  <c r="V805" i="20" s="1"/>
  <c r="U1328" i="20"/>
  <c r="R1328" i="20"/>
  <c r="V1328" i="20" s="1"/>
  <c r="U123" i="20"/>
  <c r="R123" i="20"/>
  <c r="V123" i="20" s="1"/>
  <c r="U1576" i="20"/>
  <c r="R1576" i="20"/>
  <c r="V1576" i="20" s="1"/>
  <c r="U2310" i="20"/>
  <c r="R2310" i="20"/>
  <c r="V2310" i="20" s="1"/>
  <c r="U1330" i="20"/>
  <c r="R1330" i="20"/>
  <c r="V1330" i="20" s="1"/>
  <c r="U1936" i="20"/>
  <c r="R1936" i="20"/>
  <c r="V1936" i="20" s="1"/>
  <c r="R781" i="20"/>
  <c r="V781" i="20" s="1"/>
  <c r="U781" i="20"/>
  <c r="U1828" i="20"/>
  <c r="R1828" i="20"/>
  <c r="V1828" i="20" s="1"/>
  <c r="R607" i="20"/>
  <c r="V607" i="20" s="1"/>
  <c r="U607" i="20"/>
  <c r="U2152" i="20"/>
  <c r="R2152" i="20"/>
  <c r="V2152" i="20" s="1"/>
  <c r="S1815" i="20"/>
  <c r="P1815" i="20"/>
  <c r="T1815" i="20" s="1"/>
  <c r="P2222" i="20"/>
  <c r="T2222" i="20" s="1"/>
  <c r="S2222" i="20"/>
  <c r="R1732" i="20"/>
  <c r="V1732" i="20" s="1"/>
  <c r="R1372" i="20"/>
  <c r="V1372" i="20" s="1"/>
  <c r="S346" i="20"/>
  <c r="U1228" i="20"/>
  <c r="S903" i="20"/>
  <c r="S2095" i="20"/>
  <c r="U1215" i="20"/>
  <c r="R1215" i="20"/>
  <c r="V1215" i="20" s="1"/>
  <c r="R768" i="20"/>
  <c r="V768" i="20" s="1"/>
  <c r="P936" i="20"/>
  <c r="T936" i="20" s="1"/>
  <c r="S936" i="20"/>
  <c r="R1573" i="20"/>
  <c r="V1573" i="20" s="1"/>
  <c r="U496" i="20"/>
  <c r="R496" i="20"/>
  <c r="V496" i="20" s="1"/>
  <c r="S1240" i="20"/>
  <c r="S2224" i="20"/>
  <c r="P2224" i="20"/>
  <c r="T2224" i="20" s="1"/>
  <c r="S368" i="20"/>
  <c r="U2305" i="20"/>
  <c r="R1678" i="20"/>
  <c r="V1678" i="20" s="1"/>
  <c r="S2320" i="20"/>
  <c r="P2320" i="20"/>
  <c r="T2320" i="20" s="1"/>
  <c r="S953" i="20"/>
  <c r="R2307" i="20"/>
  <c r="V2307" i="20" s="1"/>
  <c r="S2084" i="20"/>
  <c r="P2084" i="20"/>
  <c r="T2084" i="20" s="1"/>
  <c r="S2055" i="20"/>
  <c r="P2055" i="20"/>
  <c r="T2055" i="20" s="1"/>
  <c r="S1406" i="20"/>
  <c r="P804" i="20"/>
  <c r="T804" i="20" s="1"/>
  <c r="S1800" i="20"/>
  <c r="R1717" i="20"/>
  <c r="V1717" i="20" s="1"/>
  <c r="U1859" i="20"/>
  <c r="R1859" i="20"/>
  <c r="V1859" i="20" s="1"/>
  <c r="S2007" i="20"/>
  <c r="S1744" i="20"/>
  <c r="P1744" i="20"/>
  <c r="T1744" i="20" s="1"/>
  <c r="S2029" i="20"/>
  <c r="S1286" i="20"/>
  <c r="S2277" i="20"/>
  <c r="S1697" i="20"/>
  <c r="S1427" i="20"/>
  <c r="P1427" i="20"/>
  <c r="T1427" i="20" s="1"/>
  <c r="S1409" i="20"/>
  <c r="S1952" i="20"/>
  <c r="U113" i="20"/>
  <c r="R113" i="20"/>
  <c r="V113" i="20" s="1"/>
  <c r="S2322" i="20"/>
  <c r="P2322" i="20"/>
  <c r="T2322" i="20" s="1"/>
  <c r="U1395" i="20"/>
  <c r="R1395" i="20"/>
  <c r="V1395" i="20" s="1"/>
  <c r="S1709" i="20"/>
  <c r="R1966" i="20"/>
  <c r="V1966" i="20" s="1"/>
  <c r="U1966" i="20"/>
  <c r="R1041" i="20"/>
  <c r="V1041" i="20" s="1"/>
  <c r="S1705" i="20"/>
  <c r="P1705" i="20"/>
  <c r="T1705" i="20" s="1"/>
  <c r="U2279" i="20"/>
  <c r="R2279" i="20"/>
  <c r="V2279" i="20" s="1"/>
  <c r="R1453" i="20"/>
  <c r="V1453" i="20" s="1"/>
  <c r="U1453" i="20"/>
  <c r="S1630" i="20"/>
  <c r="P1630" i="20"/>
  <c r="T1630" i="20" s="1"/>
  <c r="R1955" i="20"/>
  <c r="V1955" i="20" s="1"/>
  <c r="U1955" i="20"/>
  <c r="R1935" i="20"/>
  <c r="V1935" i="20" s="1"/>
  <c r="U1935" i="20"/>
  <c r="R755" i="20"/>
  <c r="V755" i="20" s="1"/>
  <c r="S1979" i="20"/>
  <c r="S1616" i="20"/>
  <c r="R2198" i="20"/>
  <c r="V2198" i="20" s="1"/>
  <c r="U2198" i="20"/>
  <c r="P591" i="20"/>
  <c r="T591" i="20" s="1"/>
  <c r="S591" i="20"/>
  <c r="R2278" i="20"/>
  <c r="V2278" i="20" s="1"/>
  <c r="U2278" i="20"/>
  <c r="S1767" i="20"/>
  <c r="R601" i="20"/>
  <c r="V601" i="20" s="1"/>
  <c r="U601" i="20"/>
  <c r="U1067" i="20"/>
  <c r="R1067" i="20"/>
  <c r="V1067" i="20" s="1"/>
  <c r="R1629" i="20"/>
  <c r="V1629" i="20" s="1"/>
  <c r="U1629" i="20"/>
  <c r="P2004" i="20"/>
  <c r="T2004" i="20" s="1"/>
  <c r="S2004" i="20"/>
  <c r="U2243" i="20"/>
  <c r="R2243" i="20"/>
  <c r="V2243" i="20" s="1"/>
  <c r="U1312" i="20"/>
  <c r="R1312" i="20"/>
  <c r="V1312" i="20" s="1"/>
  <c r="S2198" i="20"/>
  <c r="U2032" i="20"/>
  <c r="R2032" i="20"/>
  <c r="V2032" i="20" s="1"/>
  <c r="R1921" i="20"/>
  <c r="V1921" i="20" s="1"/>
  <c r="U1921" i="20"/>
  <c r="U1581" i="20"/>
  <c r="R1581" i="20"/>
  <c r="V1581" i="20" s="1"/>
  <c r="S746" i="20"/>
  <c r="S1028" i="20"/>
  <c r="P1028" i="20"/>
  <c r="T1028" i="20" s="1"/>
  <c r="U1616" i="20"/>
  <c r="R1616" i="20"/>
  <c r="V1616" i="20" s="1"/>
  <c r="S2177" i="20"/>
  <c r="P2177" i="20"/>
  <c r="T2177" i="20" s="1"/>
  <c r="U164" i="20"/>
  <c r="R164" i="20"/>
  <c r="V164" i="20" s="1"/>
  <c r="R1662" i="20"/>
  <c r="V1662" i="20" s="1"/>
  <c r="U1662" i="20"/>
  <c r="S1629" i="20"/>
  <c r="P1629" i="20"/>
  <c r="T1629" i="20" s="1"/>
  <c r="U2220" i="20"/>
  <c r="R2220" i="20"/>
  <c r="V2220" i="20" s="1"/>
  <c r="S1781" i="20"/>
  <c r="S2032" i="20"/>
  <c r="S1662" i="20"/>
  <c r="S1640" i="20"/>
  <c r="P1640" i="20"/>
  <c r="T1640" i="20" s="1"/>
  <c r="U2104" i="20"/>
  <c r="P2275" i="20"/>
  <c r="T2275" i="20" s="1"/>
  <c r="S2275" i="20"/>
  <c r="S1018" i="20"/>
  <c r="R2274" i="20"/>
  <c r="V2274" i="20" s="1"/>
  <c r="U2274" i="20"/>
  <c r="R2043" i="20"/>
  <c r="V2043" i="20" s="1"/>
  <c r="R1991" i="20"/>
  <c r="V1991" i="20" s="1"/>
  <c r="U1991" i="20"/>
  <c r="U2073" i="20"/>
  <c r="R2073" i="20"/>
  <c r="V2073" i="20" s="1"/>
  <c r="R1820" i="20"/>
  <c r="V1820" i="20" s="1"/>
  <c r="U1820" i="20"/>
  <c r="R2334" i="20"/>
  <c r="V2334" i="20" s="1"/>
  <c r="U2334" i="20"/>
  <c r="U2044" i="20"/>
  <c r="P755" i="20"/>
  <c r="T755" i="20" s="1"/>
  <c r="S2076" i="20"/>
  <c r="P2076" i="20"/>
  <c r="T2076" i="20" s="1"/>
  <c r="S1865" i="20"/>
  <c r="P1865" i="20"/>
  <c r="T1865" i="20" s="1"/>
  <c r="R1946" i="20"/>
  <c r="V1946" i="20" s="1"/>
  <c r="U1946" i="20"/>
  <c r="R2300" i="20"/>
  <c r="V2300" i="20" s="1"/>
  <c r="U2300" i="20"/>
  <c r="U2271" i="20"/>
  <c r="R2271" i="20"/>
  <c r="V2271" i="20" s="1"/>
  <c r="S1864" i="20"/>
  <c r="P1864" i="20"/>
  <c r="T1864" i="20" s="1"/>
  <c r="U1765" i="20"/>
  <c r="S2334" i="20"/>
  <c r="P2334" i="20"/>
  <c r="T2334" i="20" s="1"/>
  <c r="U2298" i="20"/>
  <c r="R2298" i="20"/>
  <c r="V2298" i="20" s="1"/>
  <c r="P2044" i="20"/>
  <c r="T2044" i="20" s="1"/>
  <c r="S2044" i="20"/>
  <c r="S2074" i="20"/>
  <c r="U1069" i="20"/>
  <c r="R1069" i="20"/>
  <c r="V1069" i="20" s="1"/>
  <c r="S1935" i="20"/>
  <c r="U1886" i="20"/>
  <c r="R1886" i="20"/>
  <c r="V1886" i="20" s="1"/>
  <c r="R2159" i="20"/>
  <c r="V2159" i="20" s="1"/>
  <c r="U2159" i="20"/>
  <c r="U1945" i="20"/>
  <c r="R1945" i="20"/>
  <c r="V1945" i="20" s="1"/>
  <c r="U745" i="20"/>
  <c r="R745" i="20"/>
  <c r="V745" i="20" s="1"/>
  <c r="S2159" i="20"/>
  <c r="U1979" i="20"/>
  <c r="R1979" i="20"/>
  <c r="V1979" i="20" s="1"/>
  <c r="R1054" i="20"/>
  <c r="V1054" i="20" s="1"/>
  <c r="U1054" i="20"/>
  <c r="R1706" i="20"/>
  <c r="V1706" i="20" s="1"/>
  <c r="U1706" i="20"/>
  <c r="R1864" i="20"/>
  <c r="V1864" i="20" s="1"/>
  <c r="U1864" i="20"/>
  <c r="S2003" i="20"/>
  <c r="P2003" i="20"/>
  <c r="T2003" i="20" s="1"/>
  <c r="U2086" i="20"/>
  <c r="R2086" i="20"/>
  <c r="V2086" i="20" s="1"/>
  <c r="U2115" i="20"/>
  <c r="R2115" i="20"/>
  <c r="V2115" i="20" s="1"/>
  <c r="R1339" i="20"/>
  <c r="V1339" i="20" s="1"/>
  <c r="U1339" i="20"/>
  <c r="R2127" i="20"/>
  <c r="V2127" i="20" s="1"/>
  <c r="U2127" i="20"/>
  <c r="U1781" i="20"/>
  <c r="R1781" i="20"/>
  <c r="V1781" i="20" s="1"/>
  <c r="U2210" i="20"/>
  <c r="R2210" i="20"/>
  <c r="V2210" i="20" s="1"/>
  <c r="R2333" i="20"/>
  <c r="V2333" i="20" s="1"/>
  <c r="S1069" i="20"/>
  <c r="R746" i="20"/>
  <c r="V746" i="20" s="1"/>
  <c r="U2239" i="20"/>
  <c r="R2239" i="20"/>
  <c r="V2239" i="20" s="1"/>
  <c r="S395" i="20"/>
  <c r="P395" i="20"/>
  <c r="T395" i="20" s="1"/>
  <c r="R1898" i="20"/>
  <c r="V1898" i="20" s="1"/>
  <c r="S1706" i="20"/>
  <c r="P1706" i="20"/>
  <c r="T1706" i="20" s="1"/>
  <c r="P1876" i="20"/>
  <c r="T1876" i="20" s="1"/>
  <c r="S1876" i="20"/>
  <c r="U2003" i="20"/>
  <c r="R2003" i="20"/>
  <c r="V2003" i="20" s="1"/>
  <c r="R2219" i="20"/>
  <c r="V2219" i="20" s="1"/>
  <c r="U735" i="20"/>
  <c r="R735" i="20"/>
  <c r="V735" i="20" s="1"/>
  <c r="U1324" i="20"/>
  <c r="R1324" i="20"/>
  <c r="V1324" i="20" s="1"/>
  <c r="R1068" i="20"/>
  <c r="V1068" i="20" s="1"/>
  <c r="S2221" i="20"/>
  <c r="S2243" i="20"/>
  <c r="P1754" i="20"/>
  <c r="T1754" i="20" s="1"/>
  <c r="S1754" i="20"/>
  <c r="S2043" i="20"/>
  <c r="P2043" i="20"/>
  <c r="T2043" i="20" s="1"/>
  <c r="R1865" i="20"/>
  <c r="V1865" i="20" s="1"/>
  <c r="U1865" i="20"/>
  <c r="U1338" i="20"/>
  <c r="R1338" i="20"/>
  <c r="V1338" i="20" s="1"/>
  <c r="U2105" i="20"/>
  <c r="R2105" i="20"/>
  <c r="V2105" i="20" s="1"/>
  <c r="R1630" i="20"/>
  <c r="V1630" i="20" s="1"/>
  <c r="U1630" i="20"/>
  <c r="U2211" i="20"/>
  <c r="R2211" i="20"/>
  <c r="V2211" i="20" s="1"/>
  <c r="U579" i="20"/>
  <c r="R579" i="20"/>
  <c r="V579" i="20" s="1"/>
  <c r="S735" i="20"/>
  <c r="P735" i="20"/>
  <c r="T735" i="20" s="1"/>
  <c r="U2299" i="20"/>
  <c r="R2299" i="20"/>
  <c r="V2299" i="20" s="1"/>
  <c r="U1806" i="20"/>
  <c r="R1806" i="20"/>
  <c r="V1806" i="20" s="1"/>
  <c r="S2300" i="20"/>
  <c r="S2278" i="20"/>
  <c r="P337" i="20"/>
  <c r="T337" i="20" s="1"/>
  <c r="R591" i="20"/>
  <c r="V591" i="20" s="1"/>
  <c r="U591" i="20"/>
  <c r="U2150" i="20"/>
  <c r="R2150" i="20"/>
  <c r="V2150" i="20" s="1"/>
  <c r="R1754" i="20"/>
  <c r="V1754" i="20" s="1"/>
  <c r="R1897" i="20"/>
  <c r="V1897" i="20" s="1"/>
  <c r="R1603" i="20"/>
  <c r="V1603" i="20" s="1"/>
  <c r="U1603" i="20"/>
  <c r="U1876" i="20"/>
  <c r="R1876" i="20"/>
  <c r="V1876" i="20" s="1"/>
  <c r="U2301" i="20"/>
  <c r="R2301" i="20"/>
  <c r="V2301" i="20" s="1"/>
  <c r="U1018" i="20"/>
  <c r="R1018" i="20"/>
  <c r="V1018" i="20" s="1"/>
  <c r="S2211" i="20"/>
  <c r="P2211" i="20"/>
  <c r="T2211" i="20" s="1"/>
  <c r="U1640" i="20"/>
  <c r="R1640" i="20"/>
  <c r="V1640" i="20" s="1"/>
  <c r="P2252" i="20"/>
  <c r="T2252" i="20" s="1"/>
  <c r="S2252" i="20"/>
  <c r="U2076" i="20"/>
  <c r="R2076" i="20"/>
  <c r="V2076" i="20" s="1"/>
  <c r="P2299" i="20"/>
  <c r="T2299" i="20" s="1"/>
  <c r="S2299" i="20"/>
  <c r="S2126" i="20"/>
  <c r="S745" i="20"/>
  <c r="S601" i="20"/>
  <c r="S2104" i="20"/>
  <c r="P2104" i="20"/>
  <c r="T2104" i="20" s="1"/>
  <c r="R337" i="20"/>
  <c r="V337" i="20" s="1"/>
  <c r="P1955" i="20"/>
  <c r="T1955" i="20" s="1"/>
  <c r="S2031" i="20"/>
  <c r="P2031" i="20"/>
  <c r="T2031" i="20" s="1"/>
  <c r="R2325" i="20"/>
  <c r="V2325" i="20" s="1"/>
  <c r="U2325" i="20"/>
  <c r="R2077" i="20"/>
  <c r="V2077" i="20" s="1"/>
  <c r="U2077" i="20"/>
  <c r="R1583" i="20"/>
  <c r="V1583" i="20" s="1"/>
  <c r="U1583" i="20"/>
  <c r="U1913" i="20"/>
  <c r="R1913" i="20"/>
  <c r="V1913" i="20" s="1"/>
  <c r="U1663" i="20"/>
  <c r="R1663" i="20"/>
  <c r="V1663" i="20" s="1"/>
  <c r="S1663" i="20"/>
  <c r="P1663" i="20"/>
  <c r="T1663" i="20" s="1"/>
  <c r="U2031" i="20"/>
  <c r="R2031" i="20"/>
  <c r="V2031" i="20" s="1"/>
  <c r="S2326" i="20"/>
  <c r="P2326" i="20"/>
  <c r="T2326" i="20" s="1"/>
  <c r="S2144" i="20"/>
  <c r="P2144" i="20"/>
  <c r="T2144" i="20" s="1"/>
  <c r="R2262" i="20"/>
  <c r="V2262" i="20" s="1"/>
  <c r="U2262" i="20"/>
  <c r="S2189" i="20"/>
  <c r="P2189" i="20"/>
  <c r="T2189" i="20" s="1"/>
  <c r="S2325" i="20"/>
  <c r="P2325" i="20"/>
  <c r="T2325" i="20" s="1"/>
  <c r="S1804" i="20"/>
  <c r="P1804" i="20"/>
  <c r="T1804" i="20" s="1"/>
  <c r="U2180" i="20"/>
  <c r="R2180" i="20"/>
  <c r="V2180" i="20" s="1"/>
  <c r="S1913" i="20"/>
  <c r="P1913" i="20"/>
  <c r="T1913" i="20" s="1"/>
  <c r="S2296" i="20"/>
  <c r="P2296" i="20"/>
  <c r="T2296" i="20" s="1"/>
  <c r="S2308" i="20"/>
  <c r="P2308" i="20"/>
  <c r="T2308" i="20" s="1"/>
  <c r="S2289" i="20"/>
  <c r="P2289" i="20"/>
  <c r="T2289" i="20" s="1"/>
  <c r="S2180" i="20"/>
  <c r="P2180" i="20"/>
  <c r="T2180" i="20" s="1"/>
  <c r="U1804" i="20"/>
  <c r="R1804" i="20"/>
  <c r="V1804" i="20" s="1"/>
  <c r="U1911" i="20"/>
  <c r="R1911" i="20"/>
  <c r="V1911" i="20" s="1"/>
  <c r="R1788" i="20"/>
  <c r="V1788" i="20" s="1"/>
  <c r="U1788" i="20"/>
  <c r="U2345" i="20"/>
  <c r="R2345" i="20"/>
  <c r="V2345" i="20" s="1"/>
  <c r="R2326" i="20"/>
  <c r="V2326" i="20" s="1"/>
  <c r="U2326" i="20"/>
  <c r="S2122" i="20"/>
  <c r="P2122" i="20"/>
  <c r="T2122" i="20" s="1"/>
  <c r="S1898" i="20"/>
  <c r="P1898" i="20"/>
  <c r="T1898" i="20" s="1"/>
  <c r="S1788" i="20"/>
  <c r="P1788" i="20"/>
  <c r="T1788" i="20" s="1"/>
  <c r="R1889" i="20"/>
  <c r="V1889" i="20" s="1"/>
  <c r="U1889" i="20"/>
  <c r="R2283" i="20"/>
  <c r="V2283" i="20" s="1"/>
  <c r="U2283" i="20"/>
  <c r="R2296" i="20"/>
  <c r="V2296" i="20" s="1"/>
  <c r="U2296" i="20"/>
  <c r="R2306" i="20"/>
  <c r="V2306" i="20" s="1"/>
  <c r="U2306" i="20"/>
  <c r="R2122" i="20"/>
  <c r="V2122" i="20" s="1"/>
  <c r="U2122" i="20"/>
  <c r="R1929" i="20"/>
  <c r="V1929" i="20" s="1"/>
  <c r="S2283" i="20"/>
  <c r="P2283" i="20"/>
  <c r="T2283" i="20" s="1"/>
  <c r="S2262" i="20"/>
  <c r="P2262" i="20"/>
  <c r="T2262" i="20" s="1"/>
  <c r="S1929" i="20"/>
  <c r="P1929" i="20"/>
  <c r="T1929" i="20" s="1"/>
  <c r="S1889" i="20"/>
  <c r="P1889" i="20"/>
  <c r="T1889" i="20" s="1"/>
  <c r="R2289" i="20"/>
  <c r="V2289" i="2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<sst xmlns="http://schemas.openxmlformats.org/spreadsheetml/2006/main" count="25296" uniqueCount="9119">
  <si>
    <t>key</t>
  </si>
  <si>
    <t>value</t>
  </si>
  <si>
    <t>PRIMER_OPT_SIZE</t>
  </si>
  <si>
    <t>PRIMER_PICK_INTERNAL_OLIGO</t>
  </si>
  <si>
    <t>PRIMER_MIN_SIZE</t>
  </si>
  <si>
    <t>PRIMER_MAX_SIZE</t>
  </si>
  <si>
    <t>PRIMER_INTERNAL_MIN_SIZE</t>
  </si>
  <si>
    <t>PRIMER_INTERNAL_MAX_SIZE</t>
  </si>
  <si>
    <t>PRIMER_OPT_TM</t>
  </si>
  <si>
    <t>PRIMER_MIN_TM</t>
  </si>
  <si>
    <t>PRIMER_MAX_TM</t>
  </si>
  <si>
    <t>PRIMER_MIN_GC</t>
  </si>
  <si>
    <t>PRIMER_MAX_GC</t>
  </si>
  <si>
    <t>PRIMER_MAX_POLY_X</t>
  </si>
  <si>
    <t>PRIMER_INTERNAL_MAX_POLY_X</t>
  </si>
  <si>
    <t>PRIMER_SALT_MONOVALENT</t>
  </si>
  <si>
    <t>PRIMER_DNA_CONC</t>
  </si>
  <si>
    <t>PRIMER_MAX_NS_ACCEPTED</t>
  </si>
  <si>
    <t>PRIMER_MAX_SELF_ANY</t>
  </si>
  <si>
    <t>PRIMER_MAX_SELF_END</t>
  </si>
  <si>
    <t>PRIMER_PAIR_MAX_COMPL_ANY</t>
  </si>
  <si>
    <t>PRIMER_PAIR_MAX_COMPL_END</t>
  </si>
  <si>
    <t>PRIMER_PRODUCT_SIZE_RANGE</t>
  </si>
  <si>
    <t>[
    [28,50],
    [50,75],
    [75,100],
    [100,125],
    [125,150],
    [150,175],
    [175,200],
    [200,225]
]</t>
  </si>
  <si>
    <t>from</t>
  </si>
  <si>
    <t>to</t>
  </si>
  <si>
    <t>EPI_ISL_13052263</t>
  </si>
  <si>
    <t>EPI_ISL_13052295</t>
  </si>
  <si>
    <t>EPI_ISL_13053218</t>
  </si>
  <si>
    <t>EPI_ISL_13056233</t>
  </si>
  <si>
    <t>EPI_ISL_13056289</t>
  </si>
  <si>
    <t>EPI_ISL_13056556</t>
  </si>
  <si>
    <t>EPI_ISL_13056891</t>
  </si>
  <si>
    <t>EPI_ISL_13056910</t>
  </si>
  <si>
    <t>EPI_ISL_13058395</t>
  </si>
  <si>
    <t>EPI_ISL_13058475</t>
  </si>
  <si>
    <t>EPI_ISL_13069002</t>
  </si>
  <si>
    <t>EPI_ISL_13089461</t>
  </si>
  <si>
    <t>EPI_ISL_13090993</t>
  </si>
  <si>
    <t>EPI_ISL_13094227</t>
  </si>
  <si>
    <t>EPI_ISL_13096615</t>
  </si>
  <si>
    <t>EPI_ISL_13100618</t>
  </si>
  <si>
    <t>EPI_ISL_13100622</t>
  </si>
  <si>
    <t>EPI_ISL_13100719</t>
  </si>
  <si>
    <t>EPI_ISL_13106454</t>
  </si>
  <si>
    <t>EPI_ISL_13117291</t>
  </si>
  <si>
    <t>EPI_ISL_13117298</t>
  </si>
  <si>
    <t>EPI_ISL_13148263</t>
  </si>
  <si>
    <t>EPI_ISL_13148276</t>
  </si>
  <si>
    <t>EPI_ISL_13157812</t>
  </si>
  <si>
    <t>EPI_ISL_13158444</t>
  </si>
  <si>
    <t>EPI_ISL_13159759</t>
  </si>
  <si>
    <t>EPI_ISL_13191424</t>
  </si>
  <si>
    <t>EPI_ISL_13191438</t>
  </si>
  <si>
    <t>EPI_ISL_13194516</t>
  </si>
  <si>
    <t>EPI_ISL_13234112</t>
  </si>
  <si>
    <t>EPI_ISL_13242738</t>
  </si>
  <si>
    <t>EPI_ISL_13244349</t>
  </si>
  <si>
    <t>EPI_ISL_13244610</t>
  </si>
  <si>
    <t>EPI_ISL_13251120</t>
  </si>
  <si>
    <t>EPI_ISL_13251157</t>
  </si>
  <si>
    <t>EPI_ISL_13251584</t>
  </si>
  <si>
    <t>EPI_ISL_13251723</t>
  </si>
  <si>
    <t>EPI_ISL_13269478</t>
  </si>
  <si>
    <t>EPI_ISL_13270980</t>
  </si>
  <si>
    <t>EPI_ISL_13302316</t>
  </si>
  <si>
    <t>EPI_ISL_13304977</t>
  </si>
  <si>
    <t>EPI_ISL_13308117</t>
  </si>
  <si>
    <t>EPI_ISL_13308119</t>
  </si>
  <si>
    <t>EPI_ISL_13308121</t>
  </si>
  <si>
    <t>EPI_ISL_13308122</t>
  </si>
  <si>
    <t>EPI_ISL_13308124</t>
  </si>
  <si>
    <t>EPI_ISL_13308125</t>
  </si>
  <si>
    <t>EPI_ISL_13308127</t>
  </si>
  <si>
    <t>EPI_ISL_13308129</t>
  </si>
  <si>
    <t>EPI_ISL_13308131</t>
  </si>
  <si>
    <t>EPI_ISL_13308133</t>
  </si>
  <si>
    <t>EPI_ISL_13308135</t>
  </si>
  <si>
    <t>EPI_ISL_13308137</t>
  </si>
  <si>
    <t>EPI_ISL_13308139</t>
  </si>
  <si>
    <t>EPI_ISL_13308140</t>
  </si>
  <si>
    <t>EPI_ISL_13308142</t>
  </si>
  <si>
    <t>EPI_ISL_13308144</t>
  </si>
  <si>
    <t>EPI_ISL_13308148</t>
  </si>
  <si>
    <t>EPI_ISL_13308150</t>
  </si>
  <si>
    <t>EPI_ISL_13308151</t>
  </si>
  <si>
    <t>EPI_ISL_13308153</t>
  </si>
  <si>
    <t>EPI_ISL_13308155</t>
  </si>
  <si>
    <t>EPI_ISL_13308157</t>
  </si>
  <si>
    <t>EPI_ISL_13308158</t>
  </si>
  <si>
    <t>EPI_ISL_13308160</t>
  </si>
  <si>
    <t>EPI_ISL_13308162</t>
  </si>
  <si>
    <t>EPI_ISL_13308163</t>
  </si>
  <si>
    <t>EPI_ISL_13308165</t>
  </si>
  <si>
    <t>EPI_ISL_13308167</t>
  </si>
  <si>
    <t>EPI_ISL_13314740</t>
  </si>
  <si>
    <t>EPI_ISL_13331598</t>
  </si>
  <si>
    <t>EPI_ISL_13331712</t>
  </si>
  <si>
    <t>EPI_ISL_13331717</t>
  </si>
  <si>
    <t>EPI_ISL_13338028</t>
  </si>
  <si>
    <t>EPI_ISL_13339105</t>
  </si>
  <si>
    <t>EPI_ISL_13342823</t>
  </si>
  <si>
    <t>EPI_ISL_13343634</t>
  </si>
  <si>
    <t>EPI_ISL_13343697</t>
  </si>
  <si>
    <t>EPI_ISL_13343718</t>
  </si>
  <si>
    <t>EPI_ISL_13351002</t>
  </si>
  <si>
    <t>EPI_ISL_13362760</t>
  </si>
  <si>
    <t>EPI_ISL_13362764</t>
  </si>
  <si>
    <t>EPI_ISL_13363142</t>
  </si>
  <si>
    <t>EPI_ISL_13374487</t>
  </si>
  <si>
    <t>EPI_ISL_13408797</t>
  </si>
  <si>
    <t>EPI_ISL_13408799</t>
  </si>
  <si>
    <t>EPI_ISL_13408801</t>
  </si>
  <si>
    <t>EPI_ISL_13408803</t>
  </si>
  <si>
    <t>EPI_ISL_13408805</t>
  </si>
  <si>
    <t>EPI_ISL_13408807</t>
  </si>
  <si>
    <t>EPI_ISL_13408809</t>
  </si>
  <si>
    <t>EPI_ISL_13408811</t>
  </si>
  <si>
    <t>EPI_ISL_13408813</t>
  </si>
  <si>
    <t>EPI_ISL_13408815</t>
  </si>
  <si>
    <t>EPI_ISL_13408817</t>
  </si>
  <si>
    <t>EPI_ISL_13408819</t>
  </si>
  <si>
    <t>EPI_ISL_13408821</t>
  </si>
  <si>
    <t>EPI_ISL_13408823</t>
  </si>
  <si>
    <t>EPI_ISL_13408825</t>
  </si>
  <si>
    <t>EPI_ISL_13408827</t>
  </si>
  <si>
    <t>EPI_ISL_13408829</t>
  </si>
  <si>
    <t>EPI_ISL_13408831</t>
  </si>
  <si>
    <t>EPI_ISL_13408833</t>
  </si>
  <si>
    <t>EPI_ISL_13408835</t>
  </si>
  <si>
    <t>EPI_ISL_13408837</t>
  </si>
  <si>
    <t>EPI_ISL_13408839</t>
  </si>
  <si>
    <t>EPI_ISL_13408841</t>
  </si>
  <si>
    <t>EPI_ISL_13408843</t>
  </si>
  <si>
    <t>EPI_ISL_13408845</t>
  </si>
  <si>
    <t>EPI_ISL_13408847</t>
  </si>
  <si>
    <t>EPI_ISL_13408849</t>
  </si>
  <si>
    <t>EPI_ISL_13408851</t>
  </si>
  <si>
    <t>EPI_ISL_13408853</t>
  </si>
  <si>
    <t>EPI_ISL_13408855</t>
  </si>
  <si>
    <t>EPI_ISL_13408857</t>
  </si>
  <si>
    <t>EPI_ISL_13408859</t>
  </si>
  <si>
    <t>EPI_ISL_13408861</t>
  </si>
  <si>
    <t>EPI_ISL_13409177</t>
  </si>
  <si>
    <t>EPI_ISL_13409181</t>
  </si>
  <si>
    <t>EPI_ISL_13411153</t>
  </si>
  <si>
    <t>EPI_ISL_13411168</t>
  </si>
  <si>
    <t>EPI_ISL_13436658</t>
  </si>
  <si>
    <t>EPI_ISL_13436792</t>
  </si>
  <si>
    <t>EPI_ISL_13437056</t>
  </si>
  <si>
    <t>EPI_ISL_13445553</t>
  </si>
  <si>
    <t>EPI_ISL_13449965</t>
  </si>
  <si>
    <t>EPI_ISL_13449966</t>
  </si>
  <si>
    <t>EPI_ISL_13459346</t>
  </si>
  <si>
    <t>EPI_ISL_13459347</t>
  </si>
  <si>
    <t>EPI_ISL_13459482</t>
  </si>
  <si>
    <t>EPI_ISL_13459483</t>
  </si>
  <si>
    <t>EPI_ISL_13466446</t>
  </si>
  <si>
    <t>EPI_ISL_13466465</t>
  </si>
  <si>
    <t>EPI_ISL_13472080</t>
  </si>
  <si>
    <t>EPI_ISL_13472250</t>
  </si>
  <si>
    <t>EPI_ISL_13483155</t>
  </si>
  <si>
    <t>EPI_ISL_13483157</t>
  </si>
  <si>
    <t>EPI_ISL_13483159</t>
  </si>
  <si>
    <t>EPI_ISL_13483161</t>
  </si>
  <si>
    <t>EPI_ISL_13483165</t>
  </si>
  <si>
    <t>EPI_ISL_13483167</t>
  </si>
  <si>
    <t>EPI_ISL_13483168</t>
  </si>
  <si>
    <t>EPI_ISL_13483170</t>
  </si>
  <si>
    <t>EPI_ISL_13483171</t>
  </si>
  <si>
    <t>EPI_ISL_13483173</t>
  </si>
  <si>
    <t>EPI_ISL_13483175</t>
  </si>
  <si>
    <t>EPI_ISL_13483177</t>
  </si>
  <si>
    <t>EPI_ISL_13483178</t>
  </si>
  <si>
    <t>EPI_ISL_13483180</t>
  </si>
  <si>
    <t>EPI_ISL_13483182</t>
  </si>
  <si>
    <t>EPI_ISL_13483183</t>
  </si>
  <si>
    <t>EPI_ISL_13483185</t>
  </si>
  <si>
    <t>EPI_ISL_13483187</t>
  </si>
  <si>
    <t>EPI_ISL_13483188</t>
  </si>
  <si>
    <t>EPI_ISL_13483190</t>
  </si>
  <si>
    <t>EPI_ISL_13483191</t>
  </si>
  <si>
    <t>EPI_ISL_13483193</t>
  </si>
  <si>
    <t>EPI_ISL_13483195</t>
  </si>
  <si>
    <t>EPI_ISL_13483196</t>
  </si>
  <si>
    <t>EPI_ISL_13483198</t>
  </si>
  <si>
    <t>EPI_ISL_13483200</t>
  </si>
  <si>
    <t>EPI_ISL_13483201</t>
  </si>
  <si>
    <t>EPI_ISL_13483203</t>
  </si>
  <si>
    <t>EPI_ISL_13483205</t>
  </si>
  <si>
    <t>EPI_ISL_13483206</t>
  </si>
  <si>
    <t>EPI_ISL_13483208</t>
  </si>
  <si>
    <t>EPI_ISL_13483780</t>
  </si>
  <si>
    <t>EPI_ISL_13484458</t>
  </si>
  <si>
    <t>EPI_ISL_13498265</t>
  </si>
  <si>
    <t>EPI_ISL_13499566</t>
  </si>
  <si>
    <t>EPI_ISL_13502582</t>
  </si>
  <si>
    <t>EPI_ISL_13508393</t>
  </si>
  <si>
    <t>EPI_ISL_13508471</t>
  </si>
  <si>
    <t>EPI_ISL_13511312</t>
  </si>
  <si>
    <t>EPI_ISL_13530881</t>
  </si>
  <si>
    <t>EPI_ISL_13537922</t>
  </si>
  <si>
    <t>EPI_ISL_13537926</t>
  </si>
  <si>
    <t>EPI_ISL_13544223</t>
  </si>
  <si>
    <t>EPI_ISL_13544267</t>
  </si>
  <si>
    <t>EPI_ISL_13573943</t>
  </si>
  <si>
    <t>EPI_ISL_13584854</t>
  </si>
  <si>
    <t>EPI_ISL_13586184</t>
  </si>
  <si>
    <t>EPI_ISL_13607904</t>
  </si>
  <si>
    <t>EPI_ISL_13624509</t>
  </si>
  <si>
    <t>EPI_ISL_13632068</t>
  </si>
  <si>
    <t>EPI_ISL_13632071</t>
  </si>
  <si>
    <t>EPI_ISL_13632288</t>
  </si>
  <si>
    <t>EPI_ISL_13651348</t>
  </si>
  <si>
    <t>EPI_ISL_13651350</t>
  </si>
  <si>
    <t>EPI_ISL_13658019</t>
  </si>
  <si>
    <t>EPI_ISL_13658021</t>
  </si>
  <si>
    <t>EPI_ISL_13660191</t>
  </si>
  <si>
    <t>EPI_ISL_13705358</t>
  </si>
  <si>
    <t>EPI_ISL_13705407</t>
  </si>
  <si>
    <t>EPI_ISL_13717674</t>
  </si>
  <si>
    <t>EPI_ISL_13728303</t>
  </si>
  <si>
    <t>EPI_ISL_13732932</t>
  </si>
  <si>
    <t>EPI_ISL_13734230</t>
  </si>
  <si>
    <t>EPI_ISL_13734233</t>
  </si>
  <si>
    <t>EPI_ISL_13734237</t>
  </si>
  <si>
    <t>EPI_ISL_13734270</t>
  </si>
  <si>
    <t>EPI_ISL_13744896</t>
  </si>
  <si>
    <t>EPI_ISL_13744931</t>
  </si>
  <si>
    <t>EPI_ISL_13780332</t>
  </si>
  <si>
    <t>EPI_ISL_13817808</t>
  </si>
  <si>
    <t>EPI_ISL_13822667</t>
  </si>
  <si>
    <t>EPI_ISL_13822669</t>
  </si>
  <si>
    <t>EPI_ISL_13822718</t>
  </si>
  <si>
    <t>EPI_ISL_13827273</t>
  </si>
  <si>
    <t>EPI_ISL_13827275</t>
  </si>
  <si>
    <t>EPI_ISL_13827277</t>
  </si>
  <si>
    <t>EPI_ISL_13827283</t>
  </si>
  <si>
    <t>EPI_ISL_13833194</t>
  </si>
  <si>
    <t>EPI_ISL_13833197</t>
  </si>
  <si>
    <t>EPI_ISL_13842269</t>
  </si>
  <si>
    <t>EPI_ISL_13842548</t>
  </si>
  <si>
    <t>EPI_ISL_13889435</t>
  </si>
  <si>
    <t>EPI_ISL_13889450</t>
  </si>
  <si>
    <t>EPI_ISL_13889515</t>
  </si>
  <si>
    <t>EPI_ISL_13889590</t>
  </si>
  <si>
    <t>EPI_ISL_13889660</t>
  </si>
  <si>
    <t>EPI_ISL_13889729</t>
  </si>
  <si>
    <t>EPI_ISL_13889796</t>
  </si>
  <si>
    <t>EPI_ISL_13889908</t>
  </si>
  <si>
    <t>EPI_ISL_13889977</t>
  </si>
  <si>
    <t>EPI_ISL_13890048</t>
  </si>
  <si>
    <t>EPI_ISL_13890135</t>
  </si>
  <si>
    <t>EPI_ISL_13890204</t>
  </si>
  <si>
    <t>EPI_ISL_13890273</t>
  </si>
  <si>
    <t>EPI_ISL_13890338</t>
  </si>
  <si>
    <t>EPI_ISL_13890408</t>
  </si>
  <si>
    <t>EPI_ISL_13890464</t>
  </si>
  <si>
    <t>EPI_ISL_13890482</t>
  </si>
  <si>
    <t>EPI_ISL_13891126</t>
  </si>
  <si>
    <t>EPI_ISL_13908328</t>
  </si>
  <si>
    <t>EPI_ISL_13908365</t>
  </si>
  <si>
    <t>EPI_ISL_13953610</t>
  </si>
  <si>
    <t>EPI_ISL_13953611</t>
  </si>
  <si>
    <t>EPI_ISL_13955501</t>
  </si>
  <si>
    <t>EPI_ISL_13958697</t>
  </si>
  <si>
    <t>EPI_ISL_13958698</t>
  </si>
  <si>
    <t>EPI_ISL_13983354</t>
  </si>
  <si>
    <t>EPI_ISL_13983356</t>
  </si>
  <si>
    <t>EPI_ISL_13983888</t>
  </si>
  <si>
    <t>EPI_ISL_13993734</t>
  </si>
  <si>
    <t>EPI_ISL_13993735</t>
  </si>
  <si>
    <t>EPI_ISL_13993737</t>
  </si>
  <si>
    <t>EPI_ISL_13993739</t>
  </si>
  <si>
    <t>EPI_ISL_14003930</t>
  </si>
  <si>
    <t>EPI_ISL_14011193</t>
  </si>
  <si>
    <t>EPI_ISL_14021725</t>
  </si>
  <si>
    <t>EPI_ISL_14033203</t>
  </si>
  <si>
    <t>EPI_ISL_14033213</t>
  </si>
  <si>
    <t>EPI_ISL_14049244</t>
  </si>
  <si>
    <t>EPI_ISL_14049245</t>
  </si>
  <si>
    <t>EPI_ISL_14050451</t>
  </si>
  <si>
    <t>EPI_ISL_14050458</t>
  </si>
  <si>
    <t>EPI_ISL_14056410</t>
  </si>
  <si>
    <t>EPI_ISL_14070493</t>
  </si>
  <si>
    <t>EPI_ISL_14070852</t>
  </si>
  <si>
    <t>EPI_ISL_14070854</t>
  </si>
  <si>
    <t>EPI_ISL_14070855</t>
  </si>
  <si>
    <t>EPI_ISL_14089382</t>
  </si>
  <si>
    <t>EPI_ISL_14153982</t>
  </si>
  <si>
    <t>EPI_ISL_14166709</t>
  </si>
  <si>
    <t>EPI_ISL_14167248</t>
  </si>
  <si>
    <t>EPI_ISL_14167573</t>
  </si>
  <si>
    <t>EPI_ISL_14167575</t>
  </si>
  <si>
    <t>EPI_ISL_14170200</t>
  </si>
  <si>
    <t>EPI_ISL_14170204</t>
  </si>
  <si>
    <t>EPI_ISL_14181948</t>
  </si>
  <si>
    <t>EPI_ISL_14181960</t>
  </si>
  <si>
    <t>EPI_ISL_14189012</t>
  </si>
  <si>
    <t>EPI_ISL_14189019</t>
  </si>
  <si>
    <t>EPI_ISL_14201640</t>
  </si>
  <si>
    <t>EPI_ISL_14201645</t>
  </si>
  <si>
    <t>EPI_ISL_14207724</t>
  </si>
  <si>
    <t>EPI_ISL_14207741</t>
  </si>
  <si>
    <t>EPI_ISL_14211644</t>
  </si>
  <si>
    <t>EPI_ISL_14211645</t>
  </si>
  <si>
    <t>EPI_ISL_14216746</t>
  </si>
  <si>
    <t>EPI_ISL_14216748</t>
  </si>
  <si>
    <t>EPI_ISL_14216750</t>
  </si>
  <si>
    <t>EPI_ISL_14216752</t>
  </si>
  <si>
    <t>EPI_ISL_14216759</t>
  </si>
  <si>
    <t>EPI_ISL_14216761</t>
  </si>
  <si>
    <t>EPI_ISL_14216762</t>
  </si>
  <si>
    <t>EPI_ISL_14216764</t>
  </si>
  <si>
    <t>EPI_ISL_14216767</t>
  </si>
  <si>
    <t>EPI_ISL_14216769</t>
  </si>
  <si>
    <t>EPI_ISL_14224334</t>
  </si>
  <si>
    <t>EPI_ISL_14241409</t>
  </si>
  <si>
    <t>EPI_ISL_14241415</t>
  </si>
  <si>
    <t>EPI_ISL_14244555</t>
  </si>
  <si>
    <t>EPI_ISL_14244559</t>
  </si>
  <si>
    <t>EPI_ISL_14251112</t>
  </si>
  <si>
    <t>EPI_ISL_14254435</t>
  </si>
  <si>
    <t>EPI_ISL_14254438</t>
  </si>
  <si>
    <t>EPI_ISL_14259830</t>
  </si>
  <si>
    <t>EPI_ISL_14295679</t>
  </si>
  <si>
    <t>EPI_ISL_14315314</t>
  </si>
  <si>
    <t>EPI_ISL_14315324</t>
  </si>
  <si>
    <t>EPI_ISL_14326638</t>
  </si>
  <si>
    <t>EPI_ISL_14326644</t>
  </si>
  <si>
    <t>EPI_ISL_14355206</t>
  </si>
  <si>
    <t>EPI_ISL_14355211</t>
  </si>
  <si>
    <t>EPI_ISL_14362272</t>
  </si>
  <si>
    <t>EPI_ISL_14362274</t>
  </si>
  <si>
    <t>EPI_ISL_14362276</t>
  </si>
  <si>
    <t>EPI_ISL_14362278</t>
  </si>
  <si>
    <t>EPI_ISL_14362280</t>
  </si>
  <si>
    <t>EPI_ISL_14362282</t>
  </si>
  <si>
    <t>EPI_ISL_14362285</t>
  </si>
  <si>
    <t>EPI_ISL_14362287</t>
  </si>
  <si>
    <t>EPI_ISL_14362289</t>
  </si>
  <si>
    <t>EPI_ISL_14394060</t>
  </si>
  <si>
    <t>EPI_ISL_14414948</t>
  </si>
  <si>
    <t>EPI_ISL_14415810</t>
  </si>
  <si>
    <t>EPI_ISL_14438678</t>
  </si>
  <si>
    <t>EPI_ISL_14438698</t>
  </si>
  <si>
    <t>EPI_ISL_14439712</t>
  </si>
  <si>
    <t>EPI_ISL_14439785</t>
  </si>
  <si>
    <t>EPI_ISL_14441870</t>
  </si>
  <si>
    <t>EPI_ISL_14441887</t>
  </si>
  <si>
    <t>EPI_ISL_14445098</t>
  </si>
  <si>
    <t>EPI_ISL_14445165</t>
  </si>
  <si>
    <t>EPI_ISL_14465517</t>
  </si>
  <si>
    <t>EPI_ISL_14467428</t>
  </si>
  <si>
    <t>EPI_ISL_14467429</t>
  </si>
  <si>
    <t>EPI_ISL_14486937</t>
  </si>
  <si>
    <t>EPI_ISL_14487241</t>
  </si>
  <si>
    <t>EPI_ISL_14487650</t>
  </si>
  <si>
    <t>EPI_ISL_14487660</t>
  </si>
  <si>
    <t>EPI_ISL_14494949</t>
  </si>
  <si>
    <t>EPI_ISL_14515100</t>
  </si>
  <si>
    <t>EPI_ISL_14515228</t>
  </si>
  <si>
    <t>EPI_ISL_14526939</t>
  </si>
  <si>
    <t>EPI_ISL_14526956</t>
  </si>
  <si>
    <t>EPI_ISL_14541645</t>
  </si>
  <si>
    <t>EPI_ISL_14541647</t>
  </si>
  <si>
    <t>EPI_ISL_14541649</t>
  </si>
  <si>
    <t>EPI_ISL_14541652</t>
  </si>
  <si>
    <t>EPI_ISL_14541654</t>
  </si>
  <si>
    <t>EPI_ISL_14553812</t>
  </si>
  <si>
    <t>EPI_ISL_14561914</t>
  </si>
  <si>
    <t>EPI_ISL_14561932</t>
  </si>
  <si>
    <t>EPI_ISL_14562478</t>
  </si>
  <si>
    <t>EPI_ISL_14562512</t>
  </si>
  <si>
    <t>EPI_ISL_14571429</t>
  </si>
  <si>
    <t>EPI_ISL_14571433</t>
  </si>
  <si>
    <t>EPI_ISL_14571435</t>
  </si>
  <si>
    <t>EPI_ISL_14571439</t>
  </si>
  <si>
    <t>EPI_ISL_14571441</t>
  </si>
  <si>
    <t>EPI_ISL_14571442</t>
  </si>
  <si>
    <t>EPI_ISL_14571444</t>
  </si>
  <si>
    <t>EPI_ISL_14583298</t>
  </si>
  <si>
    <t>EPI_ISL_14583309</t>
  </si>
  <si>
    <t>EPI_ISL_14584274</t>
  </si>
  <si>
    <t>EPI_ISL_14584311</t>
  </si>
  <si>
    <t>EPI_ISL_14586688</t>
  </si>
  <si>
    <t>EPI_ISL_14587543</t>
  </si>
  <si>
    <t>EPI_ISL_14587558</t>
  </si>
  <si>
    <t>EPI_ISL_14594041</t>
  </si>
  <si>
    <t>EPI_ISL_14594057</t>
  </si>
  <si>
    <t>EPI_ISL_14615579</t>
  </si>
  <si>
    <t>EPI_ISL_14621525</t>
  </si>
  <si>
    <t>EPI_ISL_14621526</t>
  </si>
  <si>
    <t>EPI_ISL_14622055</t>
  </si>
  <si>
    <t>EPI_ISL_14622520</t>
  </si>
  <si>
    <t>EPI_ISL_14622705</t>
  </si>
  <si>
    <t>EPI_ISL_14622707</t>
  </si>
  <si>
    <t>EPI_ISL_14622913</t>
  </si>
  <si>
    <t>EPI_ISL_14622953</t>
  </si>
  <si>
    <t>EPI_ISL_14622960</t>
  </si>
  <si>
    <t>EPI_ISL_14623175</t>
  </si>
  <si>
    <t>EPI_ISL_14623523</t>
  </si>
  <si>
    <t>EPI_ISL_14623704</t>
  </si>
  <si>
    <t>EPI_ISL_14624411</t>
  </si>
  <si>
    <t>EPI_ISL_14624610</t>
  </si>
  <si>
    <t>EPI_ISL_14624698</t>
  </si>
  <si>
    <t>EPI_ISL_14624832</t>
  </si>
  <si>
    <t>EPI_ISL_14624915</t>
  </si>
  <si>
    <t>EPI_ISL_14625156</t>
  </si>
  <si>
    <t>EPI_ISL_14625157</t>
  </si>
  <si>
    <t>EPI_ISL_14625190</t>
  </si>
  <si>
    <t>EPI_ISL_14625230</t>
  </si>
  <si>
    <t>EPI_ISL_14625256</t>
  </si>
  <si>
    <t>EPI_ISL_14625282</t>
  </si>
  <si>
    <t>EPI_ISL_14664595</t>
  </si>
  <si>
    <t>EPI_ISL_14665379</t>
  </si>
  <si>
    <t>EPI_ISL_14665393</t>
  </si>
  <si>
    <t>EPI_ISL_14666780</t>
  </si>
  <si>
    <t>EPI_ISL_14676265</t>
  </si>
  <si>
    <t>EPI_ISL_14699907</t>
  </si>
  <si>
    <t>EPI_ISL_14699958</t>
  </si>
  <si>
    <t>EPI_ISL_14707250</t>
  </si>
  <si>
    <t>EPI_ISL_14721255</t>
  </si>
  <si>
    <t>EPI_ISL_14721265</t>
  </si>
  <si>
    <t>EPI_ISL_14736400</t>
  </si>
  <si>
    <t>EPI_ISL_14736410</t>
  </si>
  <si>
    <t>EPI_ISL_14752090</t>
  </si>
  <si>
    <t>EPI_ISL_14752091</t>
  </si>
  <si>
    <t>EPI_ISL_14752093</t>
  </si>
  <si>
    <t>EPI_ISL_14752094</t>
  </si>
  <si>
    <t>EPI_ISL_14752096</t>
  </si>
  <si>
    <t>EPI_ISL_14752098</t>
  </si>
  <si>
    <t>EPI_ISL_14752100</t>
  </si>
  <si>
    <t>EPI_ISL_14752102</t>
  </si>
  <si>
    <t>EPI_ISL_14752104</t>
  </si>
  <si>
    <t>EPI_ISL_14752106</t>
  </si>
  <si>
    <t>EPI_ISL_14752108</t>
  </si>
  <si>
    <t>EPI_ISL_14752109</t>
  </si>
  <si>
    <t>EPI_ISL_14752111</t>
  </si>
  <si>
    <t>EPI_ISL_14752113</t>
  </si>
  <si>
    <t>EPI_ISL_14752115</t>
  </si>
  <si>
    <t>EPI_ISL_14752117</t>
  </si>
  <si>
    <t>EPI_ISL_14752119</t>
  </si>
  <si>
    <t>EPI_ISL_14752120</t>
  </si>
  <si>
    <t>EPI_ISL_14752122</t>
  </si>
  <si>
    <t>EPI_ISL_14752124</t>
  </si>
  <si>
    <t>EPI_ISL_14752126</t>
  </si>
  <si>
    <t>EPI_ISL_14752133</t>
  </si>
  <si>
    <t>EPI_ISL_14752135</t>
  </si>
  <si>
    <t>EPI_ISL_14752137</t>
  </si>
  <si>
    <t>EPI_ISL_14752139</t>
  </si>
  <si>
    <t>EPI_ISL_14752141</t>
  </si>
  <si>
    <t>EPI_ISL_14752143</t>
  </si>
  <si>
    <t>EPI_ISL_14752145</t>
  </si>
  <si>
    <t>EPI_ISL_14752146</t>
  </si>
  <si>
    <t>EPI_ISL_14752148</t>
  </si>
  <si>
    <t>EPI_ISL_14752150</t>
  </si>
  <si>
    <t>EPI_ISL_14752152</t>
  </si>
  <si>
    <t>EPI_ISL_14752154</t>
  </si>
  <si>
    <t>EPI_ISL_14752156</t>
  </si>
  <si>
    <t>EPI_ISL_14752157</t>
  </si>
  <si>
    <t>EPI_ISL_14752159</t>
  </si>
  <si>
    <t>EPI_ISL_14752161</t>
  </si>
  <si>
    <t>EPI_ISL_14752163</t>
  </si>
  <si>
    <t>EPI_ISL_14752165</t>
  </si>
  <si>
    <t>EPI_ISL_14752167</t>
  </si>
  <si>
    <t>EPI_ISL_14752169</t>
  </si>
  <si>
    <t>EPI_ISL_14752171</t>
  </si>
  <si>
    <t>EPI_ISL_14752173</t>
  </si>
  <si>
    <t>EPI_ISL_14752175</t>
  </si>
  <si>
    <t>EPI_ISL_14752177</t>
  </si>
  <si>
    <t>EPI_ISL_14752178</t>
  </si>
  <si>
    <t>EPI_ISL_14752180</t>
  </si>
  <si>
    <t>EPI_ISL_14752182</t>
  </si>
  <si>
    <t>EPI_ISL_14752184</t>
  </si>
  <si>
    <t>EPI_ISL_14752186</t>
  </si>
  <si>
    <t>EPI_ISL_14752188</t>
  </si>
  <si>
    <t>EPI_ISL_14752189</t>
  </si>
  <si>
    <t>EPI_ISL_14752191</t>
  </si>
  <si>
    <t>EPI_ISL_14752193</t>
  </si>
  <si>
    <t>EPI_ISL_14752195</t>
  </si>
  <si>
    <t>EPI_ISL_14752197</t>
  </si>
  <si>
    <t>EPI_ISL_14752199</t>
  </si>
  <si>
    <t>EPI_ISL_14752201</t>
  </si>
  <si>
    <t>EPI_ISL_14752202</t>
  </si>
  <si>
    <t>EPI_ISL_14752204</t>
  </si>
  <si>
    <t>EPI_ISL_14752206</t>
  </si>
  <si>
    <t>EPI_ISL_14752208</t>
  </si>
  <si>
    <t>EPI_ISL_14752210</t>
  </si>
  <si>
    <t>EPI_ISL_14752222</t>
  </si>
  <si>
    <t>EPI_ISL_14752224</t>
  </si>
  <si>
    <t>EPI_ISL_14752225</t>
  </si>
  <si>
    <t>EPI_ISL_14752227</t>
  </si>
  <si>
    <t>EPI_ISL_14752229</t>
  </si>
  <si>
    <t>EPI_ISL_14752231</t>
  </si>
  <si>
    <t>EPI_ISL_14752233</t>
  </si>
  <si>
    <t>EPI_ISL_14752234</t>
  </si>
  <si>
    <t>EPI_ISL_14752236</t>
  </si>
  <si>
    <t>EPI_ISL_14752238</t>
  </si>
  <si>
    <t>EPI_ISL_14752240</t>
  </si>
  <si>
    <t>EPI_ISL_14752242</t>
  </si>
  <si>
    <t>EPI_ISL_14752244</t>
  </si>
  <si>
    <t>EPI_ISL_14752246</t>
  </si>
  <si>
    <t>EPI_ISL_14752248</t>
  </si>
  <si>
    <t>EPI_ISL_14752249</t>
  </si>
  <si>
    <t>EPI_ISL_14752251</t>
  </si>
  <si>
    <t>EPI_ISL_14752253</t>
  </si>
  <si>
    <t>EPI_ISL_14752255</t>
  </si>
  <si>
    <t>EPI_ISL_14752257</t>
  </si>
  <si>
    <t>EPI_ISL_14752259</t>
  </si>
  <si>
    <t>EPI_ISL_14752265</t>
  </si>
  <si>
    <t>EPI_ISL_14752267</t>
  </si>
  <si>
    <t>EPI_ISL_14752269</t>
  </si>
  <si>
    <t>EPI_ISL_14752270</t>
  </si>
  <si>
    <t>EPI_ISL_14752272</t>
  </si>
  <si>
    <t>EPI_ISL_14752274</t>
  </si>
  <si>
    <t>EPI_ISL_14752276</t>
  </si>
  <si>
    <t>EPI_ISL_14752278</t>
  </si>
  <si>
    <t>EPI_ISL_14752280</t>
  </si>
  <si>
    <t>EPI_ISL_14752282</t>
  </si>
  <si>
    <t>EPI_ISL_14752284</t>
  </si>
  <si>
    <t>EPI_ISL_14752286</t>
  </si>
  <si>
    <t>EPI_ISL_14752288</t>
  </si>
  <si>
    <t>EPI_ISL_14752290</t>
  </si>
  <si>
    <t>EPI_ISL_14752291</t>
  </si>
  <si>
    <t>EPI_ISL_14752293</t>
  </si>
  <si>
    <t>EPI_ISL_14772317</t>
  </si>
  <si>
    <t>EPI_ISL_14772318</t>
  </si>
  <si>
    <t>EPI_ISL_14772912</t>
  </si>
  <si>
    <t>EPI_ISL_14772914</t>
  </si>
  <si>
    <t>EPI_ISL_14773001</t>
  </si>
  <si>
    <t>EPI_ISL_14783237</t>
  </si>
  <si>
    <t>EPI_ISL_14786290</t>
  </si>
  <si>
    <t>EPI_ISL_14786346</t>
  </si>
  <si>
    <t>EPI_ISL_14793992</t>
  </si>
  <si>
    <t>EPI_ISL_14795058</t>
  </si>
  <si>
    <t>EPI_ISL_14795084</t>
  </si>
  <si>
    <t>EPI_ISL_14795085</t>
  </si>
  <si>
    <t>EPI_ISL_14795259</t>
  </si>
  <si>
    <t>EPI_ISL_14804616</t>
  </si>
  <si>
    <t>EPI_ISL_14804636</t>
  </si>
  <si>
    <t>EPI_ISL_14804638</t>
  </si>
  <si>
    <t>EPI_ISL_14804647</t>
  </si>
  <si>
    <t>EPI_ISL_14809096</t>
  </si>
  <si>
    <t>EPI_ISL_14809100</t>
  </si>
  <si>
    <t>EPI_ISL_14810370</t>
  </si>
  <si>
    <t>EPI_ISL_14810404</t>
  </si>
  <si>
    <t>EPI_ISL_14810407</t>
  </si>
  <si>
    <t>EPI_ISL_14810460</t>
  </si>
  <si>
    <t>EPI_ISL_14818584</t>
  </si>
  <si>
    <t>EPI_ISL_14818617</t>
  </si>
  <si>
    <t>EPI_ISL_14818783</t>
  </si>
  <si>
    <t>EPI_ISL_14818822</t>
  </si>
  <si>
    <t>EPI_ISL_14835894</t>
  </si>
  <si>
    <t>EPI_ISL_14835897</t>
  </si>
  <si>
    <t>EPI_ISL_14838586</t>
  </si>
  <si>
    <t>EPI_ISL_14838589</t>
  </si>
  <si>
    <t>EPI_ISL_14842151</t>
  </si>
  <si>
    <t>EPI_ISL_14842168</t>
  </si>
  <si>
    <t>EPI_ISL_14863040</t>
  </si>
  <si>
    <t>EPI_ISL_14863066</t>
  </si>
  <si>
    <t>EPI_ISL_14865785</t>
  </si>
  <si>
    <t>EPI_ISL_14866481</t>
  </si>
  <si>
    <t>EPI_ISL_14866751</t>
  </si>
  <si>
    <t>EPI_ISL_14866752</t>
  </si>
  <si>
    <t>EPI_ISL_14887952</t>
  </si>
  <si>
    <t>EPI_ISL_14887990</t>
  </si>
  <si>
    <t>EPI_ISL_14910857</t>
  </si>
  <si>
    <t>EPI_ISL_14910886</t>
  </si>
  <si>
    <t>EPI_ISL_14917557</t>
  </si>
  <si>
    <t>EPI_ISL_14917588</t>
  </si>
  <si>
    <t>EPI_ISL_14923900</t>
  </si>
  <si>
    <t>EPI_ISL_14923905</t>
  </si>
  <si>
    <t>EPI_ISL_14934116</t>
  </si>
  <si>
    <t>EPI_ISL_14934140</t>
  </si>
  <si>
    <t>EPI_ISL_14934382</t>
  </si>
  <si>
    <t>EPI_ISL_14934478</t>
  </si>
  <si>
    <t>EPI_ISL_14934480</t>
  </si>
  <si>
    <t>EPI_ISL_14934589</t>
  </si>
  <si>
    <t>EPI_ISL_14934608</t>
  </si>
  <si>
    <t>EPI_ISL_14934707</t>
  </si>
  <si>
    <t>EPI_ISL_14944276</t>
  </si>
  <si>
    <t>EPI_ISL_14944294</t>
  </si>
  <si>
    <t>EPI_ISL_14945299</t>
  </si>
  <si>
    <t>EPI_ISL_14952916</t>
  </si>
  <si>
    <t>EPI_ISL_14961089</t>
  </si>
  <si>
    <t>EPI_ISL_14961090</t>
  </si>
  <si>
    <t>EPI_ISL_14962734</t>
  </si>
  <si>
    <t>EPI_ISL_14977298</t>
  </si>
  <si>
    <t>EPI_ISL_14977310</t>
  </si>
  <si>
    <t>EPI_ISL_14980972</t>
  </si>
  <si>
    <t>EPI_ISL_14981151</t>
  </si>
  <si>
    <t>EPI_ISL_14994740</t>
  </si>
  <si>
    <t>EPI_ISL_14995206</t>
  </si>
  <si>
    <t>EPI_ISL_14995578</t>
  </si>
  <si>
    <t>EPI_ISL_14995583</t>
  </si>
  <si>
    <t>EPI_ISL_14995585</t>
  </si>
  <si>
    <t>EPI_ISL_14995593</t>
  </si>
  <si>
    <t>EPI_ISL_14995611</t>
  </si>
  <si>
    <t>EPI_ISL_14995612</t>
  </si>
  <si>
    <t>EPI_ISL_14995619</t>
  </si>
  <si>
    <t>EPI_ISL_14995622</t>
  </si>
  <si>
    <t>EPI_ISL_14995631</t>
  </si>
  <si>
    <t>EPI_ISL_14995649</t>
  </si>
  <si>
    <t>EPI_ISL_14995652</t>
  </si>
  <si>
    <t>EPI_ISL_14995653</t>
  </si>
  <si>
    <t>EPI_ISL_14995723</t>
  </si>
  <si>
    <t>EPI_ISL_14995724</t>
  </si>
  <si>
    <t>EPI_ISL_14997063</t>
  </si>
  <si>
    <t>EPI_ISL_14997074</t>
  </si>
  <si>
    <t>EPI_ISL_15003284</t>
  </si>
  <si>
    <t>EPI_ISL_15003297</t>
  </si>
  <si>
    <t>EPI_ISL_15005641</t>
  </si>
  <si>
    <t>EPI_ISL_15008573</t>
  </si>
  <si>
    <t>EPI_ISL_15008577</t>
  </si>
  <si>
    <t>EPI_ISL_15014548</t>
  </si>
  <si>
    <t>EPI_ISL_15016099</t>
  </si>
  <si>
    <t>EPI_ISL_15016135</t>
  </si>
  <si>
    <t>EPI_ISL_15022589</t>
  </si>
  <si>
    <t>EPI_ISL_15022590</t>
  </si>
  <si>
    <t>EPI_ISL_15023203</t>
  </si>
  <si>
    <t>EPI_ISL_15023216</t>
  </si>
  <si>
    <t>EPI_ISL_15038825</t>
  </si>
  <si>
    <t>EPI_ISL_15039232</t>
  </si>
  <si>
    <t>EPI_ISL_15039575</t>
  </si>
  <si>
    <t>EPI_ISL_15039577</t>
  </si>
  <si>
    <t>EPI_ISL_15039652</t>
  </si>
  <si>
    <t>EPI_ISL_15039678</t>
  </si>
  <si>
    <t>EPI_ISL_15055820</t>
  </si>
  <si>
    <t>EPI_ISL_15076130</t>
  </si>
  <si>
    <t>EPI_ISL_15076198</t>
  </si>
  <si>
    <t>EPI_ISL_15083938</t>
  </si>
  <si>
    <t>EPI_ISL_15083947</t>
  </si>
  <si>
    <t>EPI_ISL_15098376</t>
  </si>
  <si>
    <t>EPI_ISL_15098395</t>
  </si>
  <si>
    <t>EPI_ISL_15104903</t>
  </si>
  <si>
    <t>EPI_ISL_15116266</t>
  </si>
  <si>
    <t>EPI_ISL_15116307</t>
  </si>
  <si>
    <t>EPI_ISL_15120448</t>
  </si>
  <si>
    <t>EPI_ISL_15120487</t>
  </si>
  <si>
    <t>EPI_ISL_15120489</t>
  </si>
  <si>
    <t>EPI_ISL_15120504</t>
  </si>
  <si>
    <t>EPI_ISL_15158314</t>
  </si>
  <si>
    <t>EPI_ISL_15158468</t>
  </si>
  <si>
    <t>EPI_ISL_15165602</t>
  </si>
  <si>
    <t>EPI_ISL_15165618</t>
  </si>
  <si>
    <t>EPI_ISL_15199623</t>
  </si>
  <si>
    <t>EPI_ISL_15199799</t>
  </si>
  <si>
    <t>EPI_ISL_15199830</t>
  </si>
  <si>
    <t>EPI_ISL_15199855</t>
  </si>
  <si>
    <t>EPI_ISL_15199874</t>
  </si>
  <si>
    <t>EPI_ISL_15200120</t>
  </si>
  <si>
    <t>EPI_ISL_15226669</t>
  </si>
  <si>
    <t>EPI_ISL_15226695</t>
  </si>
  <si>
    <t>EPI_ISL_15247221</t>
  </si>
  <si>
    <t>EPI_ISL_15247228</t>
  </si>
  <si>
    <t>EPI_ISL_15257658</t>
  </si>
  <si>
    <t>EPI_ISL_15257687</t>
  </si>
  <si>
    <t>EPI_ISL_15260057</t>
  </si>
  <si>
    <t>EPI_ISL_15263355</t>
  </si>
  <si>
    <t>EPI_ISL_15264003</t>
  </si>
  <si>
    <t>EPI_ISL_15266514</t>
  </si>
  <si>
    <t>EPI_ISL_15266516</t>
  </si>
  <si>
    <t>EPI_ISL_15266518</t>
  </si>
  <si>
    <t>EPI_ISL_15266615</t>
  </si>
  <si>
    <t>EPI_ISL_15266843</t>
  </si>
  <si>
    <t>EPI_ISL_15266988</t>
  </si>
  <si>
    <t>EPI_ISL_15267015</t>
  </si>
  <si>
    <t>EPI_ISL_15267029</t>
  </si>
  <si>
    <t>EPI_ISL_15267031</t>
  </si>
  <si>
    <t>EPI_ISL_15267800</t>
  </si>
  <si>
    <t>EPI_ISL_15268281</t>
  </si>
  <si>
    <t>EPI_ISL_15269049</t>
  </si>
  <si>
    <t>EPI_ISL_15269237</t>
  </si>
  <si>
    <t>EPI_ISL_15269238</t>
  </si>
  <si>
    <t>EPI_ISL_15269375</t>
  </si>
  <si>
    <t>EPI_ISL_15269384</t>
  </si>
  <si>
    <t>EPI_ISL_15269386</t>
  </si>
  <si>
    <t>EPI_ISL_15269388</t>
  </si>
  <si>
    <t>EPI_ISL_15269544</t>
  </si>
  <si>
    <t>EPI_ISL_15269595</t>
  </si>
  <si>
    <t>EPI_ISL_15269598</t>
  </si>
  <si>
    <t>EPI_ISL_15269698</t>
  </si>
  <si>
    <t>EPI_ISL_15269699</t>
  </si>
  <si>
    <t>EPI_ISL_15269702</t>
  </si>
  <si>
    <t>EPI_ISL_15269704</t>
  </si>
  <si>
    <t>EPI_ISL_15269708</t>
  </si>
  <si>
    <t>EPI_ISL_15283583</t>
  </si>
  <si>
    <t>EPI_ISL_15283585</t>
  </si>
  <si>
    <t>EPI_ISL_15283587</t>
  </si>
  <si>
    <t>EPI_ISL_15283589</t>
  </si>
  <si>
    <t>EPI_ISL_15283590</t>
  </si>
  <si>
    <t>EPI_ISL_15283592</t>
  </si>
  <si>
    <t>EPI_ISL_15283594</t>
  </si>
  <si>
    <t>EPI_ISL_15283596</t>
  </si>
  <si>
    <t>EPI_ISL_15283598</t>
  </si>
  <si>
    <t>EPI_ISL_15283600</t>
  </si>
  <si>
    <t>EPI_ISL_15283601</t>
  </si>
  <si>
    <t>EPI_ISL_15283603</t>
  </si>
  <si>
    <t>EPI_ISL_15283605</t>
  </si>
  <si>
    <t>EPI_ISL_15283607</t>
  </si>
  <si>
    <t>EPI_ISL_15283608</t>
  </si>
  <si>
    <t>EPI_ISL_15283610</t>
  </si>
  <si>
    <t>EPI_ISL_15283612</t>
  </si>
  <si>
    <t>EPI_ISL_15283614</t>
  </si>
  <si>
    <t>EPI_ISL_15283616</t>
  </si>
  <si>
    <t>EPI_ISL_15283618</t>
  </si>
  <si>
    <t>EPI_ISL_15283620</t>
  </si>
  <si>
    <t>EPI_ISL_15283622</t>
  </si>
  <si>
    <t>EPI_ISL_15292947</t>
  </si>
  <si>
    <t>EPI_ISL_15293009</t>
  </si>
  <si>
    <t>EPI_ISL_15293815</t>
  </si>
  <si>
    <t>EPI_ISL_15317143</t>
  </si>
  <si>
    <t>EPI_ISL_15317160</t>
  </si>
  <si>
    <t>EPI_ISL_15321162</t>
  </si>
  <si>
    <t>EPI_ISL_15321177</t>
  </si>
  <si>
    <t>EPI_ISL_15325408</t>
  </si>
  <si>
    <t>EPI_ISL_15325434</t>
  </si>
  <si>
    <t>EPI_ISL_15332321</t>
  </si>
  <si>
    <t>EPI_ISL_15332340</t>
  </si>
  <si>
    <t>EPI_ISL_15352240</t>
  </si>
  <si>
    <t>EPI_ISL_15352242</t>
  </si>
  <si>
    <t>EPI_ISL_15352244</t>
  </si>
  <si>
    <t>EPI_ISL_15352245</t>
  </si>
  <si>
    <t>EPI_ISL_15352247</t>
  </si>
  <si>
    <t>EPI_ISL_15352249</t>
  </si>
  <si>
    <t>EPI_ISL_15352251</t>
  </si>
  <si>
    <t>EPI_ISL_15352252</t>
  </si>
  <si>
    <t>EPI_ISL_15352254</t>
  </si>
  <si>
    <t>EPI_ISL_15352256</t>
  </si>
  <si>
    <t>EPI_ISL_15352258</t>
  </si>
  <si>
    <t>EPI_ISL_15352259</t>
  </si>
  <si>
    <t>EPI_ISL_15352262</t>
  </si>
  <si>
    <t>EPI_ISL_15352263</t>
  </si>
  <si>
    <t>EPI_ISL_15352265</t>
  </si>
  <si>
    <t>EPI_ISL_15352267</t>
  </si>
  <si>
    <t>EPI_ISL_15352268</t>
  </si>
  <si>
    <t>EPI_ISL_15352271</t>
  </si>
  <si>
    <t>EPI_ISL_15352276</t>
  </si>
  <si>
    <t>EPI_ISL_15352278</t>
  </si>
  <si>
    <t>EPI_ISL_15352280</t>
  </si>
  <si>
    <t>EPI_ISL_15352282</t>
  </si>
  <si>
    <t>EPI_ISL_15352285</t>
  </si>
  <si>
    <t>EPI_ISL_15352287</t>
  </si>
  <si>
    <t>EPI_ISL_15352289</t>
  </si>
  <si>
    <t>EPI_ISL_15352291</t>
  </si>
  <si>
    <t>EPI_ISL_15352293</t>
  </si>
  <si>
    <t>EPI_ISL_15352297</t>
  </si>
  <si>
    <t>EPI_ISL_15352299</t>
  </si>
  <si>
    <t>EPI_ISL_15352300</t>
  </si>
  <si>
    <t>EPI_ISL_15352302</t>
  </si>
  <si>
    <t>EPI_ISL_15352305</t>
  </si>
  <si>
    <t>EPI_ISL_15352307</t>
  </si>
  <si>
    <t>EPI_ISL_15352308</t>
  </si>
  <si>
    <t>EPI_ISL_15352310</t>
  </si>
  <si>
    <t>EPI_ISL_15352312</t>
  </si>
  <si>
    <t>EPI_ISL_15352314</t>
  </si>
  <si>
    <t>EPI_ISL_15367957</t>
  </si>
  <si>
    <t>EPI_ISL_15368011</t>
  </si>
  <si>
    <t>EPI_ISL_15370026</t>
  </si>
  <si>
    <t>EPI_ISL_15370082</t>
  </si>
  <si>
    <t>EPI_ISL_15373792</t>
  </si>
  <si>
    <t>EPI_ISL_15380491</t>
  </si>
  <si>
    <t>EPI_ISL_15380492</t>
  </si>
  <si>
    <t>EPI_ISL_15384398</t>
  </si>
  <si>
    <t>EPI_ISL_15384433</t>
  </si>
  <si>
    <t>EPI_ISL_15384435</t>
  </si>
  <si>
    <t>EPI_ISL_15384439</t>
  </si>
  <si>
    <t>EPI_ISL_15390495</t>
  </si>
  <si>
    <t>EPI_ISL_15390502</t>
  </si>
  <si>
    <t>EPI_ISL_15412318</t>
  </si>
  <si>
    <t>EPI_ISL_15412320</t>
  </si>
  <si>
    <t>EPI_ISL_15412322</t>
  </si>
  <si>
    <t>EPI_ISL_15412324</t>
  </si>
  <si>
    <t>EPI_ISL_15412326</t>
  </si>
  <si>
    <t>EPI_ISL_15412328</t>
  </si>
  <si>
    <t>EPI_ISL_15412330</t>
  </si>
  <si>
    <t>EPI_ISL_15412331</t>
  </si>
  <si>
    <t>EPI_ISL_15412333</t>
  </si>
  <si>
    <t>EPI_ISL_15412335</t>
  </si>
  <si>
    <t>EPI_ISL_15412336</t>
  </si>
  <si>
    <t>EPI_ISL_15412338</t>
  </si>
  <si>
    <t>EPI_ISL_15415308</t>
  </si>
  <si>
    <t>EPI_ISL_15417986</t>
  </si>
  <si>
    <t>EPI_ISL_15418012</t>
  </si>
  <si>
    <t>EPI_ISL_15419131</t>
  </si>
  <si>
    <t>EPI_ISL_15419163</t>
  </si>
  <si>
    <t>EPI_ISL_15433343</t>
  </si>
  <si>
    <t>EPI_ISL_15433348</t>
  </si>
  <si>
    <t>EPI_ISL_15455851</t>
  </si>
  <si>
    <t>EPI_ISL_15455917</t>
  </si>
  <si>
    <t>EPI_ISL_15458903</t>
  </si>
  <si>
    <t>EPI_ISL_15458907</t>
  </si>
  <si>
    <t>EPI_ISL_15500242</t>
  </si>
  <si>
    <t>EPI_ISL_15500264</t>
  </si>
  <si>
    <t>EPI_ISL_15502320</t>
  </si>
  <si>
    <t>EPI_ISL_15502343</t>
  </si>
  <si>
    <t>EPI_ISL_15528148</t>
  </si>
  <si>
    <t>EPI_ISL_15528151</t>
  </si>
  <si>
    <t>EPI_ISL_15587960</t>
  </si>
  <si>
    <t>EPI_ISL_15587969</t>
  </si>
  <si>
    <t>EPI_ISL_15593715</t>
  </si>
  <si>
    <t>EPI_ISL_15593717</t>
  </si>
  <si>
    <t>EPI_ISL_15593722</t>
  </si>
  <si>
    <t>EPI_ISL_15597039</t>
  </si>
  <si>
    <t>EPI_ISL_15597063</t>
  </si>
  <si>
    <t>EPI_ISL_15607969</t>
  </si>
  <si>
    <t>EPI_ISL_15607991</t>
  </si>
  <si>
    <t>EPI_ISL_15608021</t>
  </si>
  <si>
    <t>EPI_ISL_15608059</t>
  </si>
  <si>
    <t>EPI_ISL_15608908</t>
  </si>
  <si>
    <t>EPI_ISL_15608911</t>
  </si>
  <si>
    <t>EPI_ISL_15617328</t>
  </si>
  <si>
    <t>EPI_ISL_15617358</t>
  </si>
  <si>
    <t>EPI_ISL_15641541</t>
  </si>
  <si>
    <t>EPI_ISL_15641610</t>
  </si>
  <si>
    <t>EPI_ISL_15651836</t>
  </si>
  <si>
    <t>EPI_ISL_15651837</t>
  </si>
  <si>
    <t>EPI_ISL_15651839</t>
  </si>
  <si>
    <t>EPI_ISL_15651841</t>
  </si>
  <si>
    <t>EPI_ISL_15651842</t>
  </si>
  <si>
    <t>EPI_ISL_15651844</t>
  </si>
  <si>
    <t>EPI_ISL_15651846</t>
  </si>
  <si>
    <t>EPI_ISL_15651847</t>
  </si>
  <si>
    <t>EPI_ISL_15651849</t>
  </si>
  <si>
    <t>EPI_ISL_15651850</t>
  </si>
  <si>
    <t>EPI_ISL_15651852</t>
  </si>
  <si>
    <t>EPI_ISL_15651854</t>
  </si>
  <si>
    <t>EPI_ISL_15651856</t>
  </si>
  <si>
    <t>EPI_ISL_15651857</t>
  </si>
  <si>
    <t>EPI_ISL_15651859</t>
  </si>
  <si>
    <t>EPI_ISL_15651861</t>
  </si>
  <si>
    <t>EPI_ISL_15655944</t>
  </si>
  <si>
    <t>EPI_ISL_15656170</t>
  </si>
  <si>
    <t>EPI_ISL_15660293</t>
  </si>
  <si>
    <t>EPI_ISL_15660294</t>
  </si>
  <si>
    <t>EPI_ISL_15660436</t>
  </si>
  <si>
    <t>EPI_ISL_15660646</t>
  </si>
  <si>
    <t>EPI_ISL_15660895</t>
  </si>
  <si>
    <t>EPI_ISL_15660926</t>
  </si>
  <si>
    <t>EPI_ISL_15660954</t>
  </si>
  <si>
    <t>EPI_ISL_15661045</t>
  </si>
  <si>
    <t>EPI_ISL_15661046</t>
  </si>
  <si>
    <t>EPI_ISL_15684645</t>
  </si>
  <si>
    <t>EPI_ISL_15701569</t>
  </si>
  <si>
    <t>EPI_ISL_15702015</t>
  </si>
  <si>
    <t>EPI_ISL_15702711</t>
  </si>
  <si>
    <t>EPI_ISL_15703560</t>
  </si>
  <si>
    <t>EPI_ISL_15704688</t>
  </si>
  <si>
    <t>EPI_ISL_15704845</t>
  </si>
  <si>
    <t>EPI_ISL_15704861</t>
  </si>
  <si>
    <t>EPI_ISL_15705166</t>
  </si>
  <si>
    <t>EPI_ISL_15705315</t>
  </si>
  <si>
    <t>EPI_ISL_15705498</t>
  </si>
  <si>
    <t>EPI_ISL_15705640</t>
  </si>
  <si>
    <t>EPI_ISL_15705771</t>
  </si>
  <si>
    <t>EPI_ISL_15705945</t>
  </si>
  <si>
    <t>EPI_ISL_15706105</t>
  </si>
  <si>
    <t>EPI_ISL_15706238</t>
  </si>
  <si>
    <t>EPI_ISL_15706380</t>
  </si>
  <si>
    <t>EPI_ISL_15709387</t>
  </si>
  <si>
    <t>EPI_ISL_15712853</t>
  </si>
  <si>
    <t>EPI_ISL_15712860</t>
  </si>
  <si>
    <t>EPI_ISL_15714234</t>
  </si>
  <si>
    <t>EPI_ISL_15714244</t>
  </si>
  <si>
    <t>EPI_ISL_15714245</t>
  </si>
  <si>
    <t>EPI_ISL_15714286</t>
  </si>
  <si>
    <t>EPI_ISL_15714288</t>
  </si>
  <si>
    <t>EPI_ISL_15714299</t>
  </si>
  <si>
    <t>EPI_ISL_15714539</t>
  </si>
  <si>
    <t>EPI_ISL_15714920</t>
  </si>
  <si>
    <t>EPI_ISL_15714989</t>
  </si>
  <si>
    <t>EPI_ISL_15714990</t>
  </si>
  <si>
    <t>EPI_ISL_15715289</t>
  </si>
  <si>
    <t>EPI_ISL_15715292</t>
  </si>
  <si>
    <t>EPI_ISL_15715305</t>
  </si>
  <si>
    <t>EPI_ISL_15717862</t>
  </si>
  <si>
    <t>EPI_ISL_15718514</t>
  </si>
  <si>
    <t>EPI_ISL_15718920</t>
  </si>
  <si>
    <t>EPI_ISL_15722680</t>
  </si>
  <si>
    <t>EPI_ISL_15722690</t>
  </si>
  <si>
    <t>EPI_ISL_15747900</t>
  </si>
  <si>
    <t>EPI_ISL_15763810</t>
  </si>
  <si>
    <t>EPI_ISL_15763832</t>
  </si>
  <si>
    <t>EPI_ISL_15802695</t>
  </si>
  <si>
    <t>EPI_ISL_15802743</t>
  </si>
  <si>
    <t>EPI_ISL_15819624</t>
  </si>
  <si>
    <t>EPI_ISL_15819638</t>
  </si>
  <si>
    <t>EPI_ISL_15831211</t>
  </si>
  <si>
    <t>EPI_ISL_15831212</t>
  </si>
  <si>
    <t>EPI_ISL_15855044</t>
  </si>
  <si>
    <t>EPI_ISL_15855046</t>
  </si>
  <si>
    <t>EPI_ISL_15855048</t>
  </si>
  <si>
    <t>EPI_ISL_15855050</t>
  </si>
  <si>
    <t>EPI_ISL_15855052</t>
  </si>
  <si>
    <t>EPI_ISL_15855054</t>
  </si>
  <si>
    <t>EPI_ISL_15855056</t>
  </si>
  <si>
    <t>EPI_ISL_15855058</t>
  </si>
  <si>
    <t>EPI_ISL_15855061</t>
  </si>
  <si>
    <t>EPI_ISL_15855063</t>
  </si>
  <si>
    <t>EPI_ISL_15855065</t>
  </si>
  <si>
    <t>EPI_ISL_15855067</t>
  </si>
  <si>
    <t>EPI_ISL_15855069</t>
  </si>
  <si>
    <t>EPI_ISL_15889123</t>
  </si>
  <si>
    <t>EPI_ISL_15889195</t>
  </si>
  <si>
    <t>EPI_ISL_15896301</t>
  </si>
  <si>
    <t>EPI_ISL_15896353</t>
  </si>
  <si>
    <t>EPI_ISL_15896817</t>
  </si>
  <si>
    <t>EPI_ISL_15896818</t>
  </si>
  <si>
    <t>EPI_ISL_15897122</t>
  </si>
  <si>
    <t>EPI_ISL_15897124</t>
  </si>
  <si>
    <t>EPI_ISL_15897493</t>
  </si>
  <si>
    <t>EPI_ISL_15897494</t>
  </si>
  <si>
    <t>EPI_ISL_15897569</t>
  </si>
  <si>
    <t>EPI_ISL_15897570</t>
  </si>
  <si>
    <t>EPI_ISL_15897573</t>
  </si>
  <si>
    <t>EPI_ISL_15897574</t>
  </si>
  <si>
    <t>EPI_ISL_15897587</t>
  </si>
  <si>
    <t>EPI_ISL_15897591</t>
  </si>
  <si>
    <t>EPI_ISL_15912046</t>
  </si>
  <si>
    <t>EPI_ISL_15912171</t>
  </si>
  <si>
    <t>EPI_ISL_15912173</t>
  </si>
  <si>
    <t>EPI_ISL_15912211</t>
  </si>
  <si>
    <t>EPI_ISL_15912317</t>
  </si>
  <si>
    <t>EPI_ISL_15912344</t>
  </si>
  <si>
    <t>EPI_ISL_15912916</t>
  </si>
  <si>
    <t>EPI_ISL_15942296</t>
  </si>
  <si>
    <t>EPI_ISL_15942637</t>
  </si>
  <si>
    <t>EPI_ISL_15942638</t>
  </si>
  <si>
    <t>EPI_ISL_15942885</t>
  </si>
  <si>
    <t>EPI_ISL_15942886</t>
  </si>
  <si>
    <t>EPI_ISL_15950021</t>
  </si>
  <si>
    <t>EPI_ISL_15950032</t>
  </si>
  <si>
    <t>EPI_ISL_15955332</t>
  </si>
  <si>
    <t>EPI_ISL_15955357</t>
  </si>
  <si>
    <t>EPI_ISL_15965179</t>
  </si>
  <si>
    <t>EPI_ISL_15969891</t>
  </si>
  <si>
    <t>EPI_ISL_15969892</t>
  </si>
  <si>
    <t>EPI_ISL_15972402</t>
  </si>
  <si>
    <t>EPI_ISL_15972409</t>
  </si>
  <si>
    <t>EPI_ISL_15992095</t>
  </si>
  <si>
    <t>EPI_ISL_15992104</t>
  </si>
  <si>
    <t>EPI_ISL_16006560</t>
  </si>
  <si>
    <t>EPI_ISL_16006563</t>
  </si>
  <si>
    <t>EPI_ISL_16012468</t>
  </si>
  <si>
    <t>EPI_ISL_16012536</t>
  </si>
  <si>
    <t>EPI_ISL_16031970</t>
  </si>
  <si>
    <t>EPI_ISL_16031980</t>
  </si>
  <si>
    <t>EPI_ISL_16074741</t>
  </si>
  <si>
    <t>EPI_ISL_16074742</t>
  </si>
  <si>
    <t>EPI_ISL_16080585</t>
  </si>
  <si>
    <t>EPI_ISL_16080590</t>
  </si>
  <si>
    <t>EPI_ISL_16104842</t>
  </si>
  <si>
    <t>EPI_ISL_16104922</t>
  </si>
  <si>
    <t>EPI_ISL_16116727</t>
  </si>
  <si>
    <t>EPI_ISL_16116730</t>
  </si>
  <si>
    <t>EPI_ISL_16116733</t>
  </si>
  <si>
    <t>EPI_ISL_16116765</t>
  </si>
  <si>
    <t>EPI_ISL_16138916</t>
  </si>
  <si>
    <t>EPI_ISL_16138946</t>
  </si>
  <si>
    <t>EPI_ISL_16183626</t>
  </si>
  <si>
    <t>EPI_ISL_16183655</t>
  </si>
  <si>
    <t>EPI_ISL_16190089</t>
  </si>
  <si>
    <t>EPI_ISL_16190090</t>
  </si>
  <si>
    <t>EPI_ISL_16190092</t>
  </si>
  <si>
    <t>EPI_ISL_16190094</t>
  </si>
  <si>
    <t>EPI_ISL_16190096</t>
  </si>
  <si>
    <t>EPI_ISL_16190097</t>
  </si>
  <si>
    <t>EPI_ISL_16190099</t>
  </si>
  <si>
    <t>EPI_ISL_16222568</t>
  </si>
  <si>
    <t>EPI_ISL_16222573</t>
  </si>
  <si>
    <t>EPI_ISL_16233781</t>
  </si>
  <si>
    <t>EPI_ISL_16233788</t>
  </si>
  <si>
    <t>EPI_ISL_16260351</t>
  </si>
  <si>
    <t>EPI_ISL_16260402</t>
  </si>
  <si>
    <t>EPI_ISL_16283050</t>
  </si>
  <si>
    <t>EPI_ISL_16283079</t>
  </si>
  <si>
    <t>EPI_ISL_16299702</t>
  </si>
  <si>
    <t>EPI_ISL_16299718</t>
  </si>
  <si>
    <t>EPI_ISL_16300935</t>
  </si>
  <si>
    <t>EPI_ISL_16350810</t>
  </si>
  <si>
    <t>EPI_ISL_16350822</t>
  </si>
  <si>
    <t>EPI_ISL_16360909</t>
  </si>
  <si>
    <t>EPI_ISL_16360911</t>
  </si>
  <si>
    <t>EPI_ISL_16360913</t>
  </si>
  <si>
    <t>EPI_ISL_16360915</t>
  </si>
  <si>
    <t>EPI_ISL_16360917</t>
  </si>
  <si>
    <t>EPI_ISL_16360919</t>
  </si>
  <si>
    <t>EPI_ISL_16360921</t>
  </si>
  <si>
    <t>EPI_ISL_16360922</t>
  </si>
  <si>
    <t>EPI_ISL_16360924</t>
  </si>
  <si>
    <t>EPI_ISL_16360927</t>
  </si>
  <si>
    <t>EPI_ISL_16360929</t>
  </si>
  <si>
    <t>EPI_ISL_16360931</t>
  </si>
  <si>
    <t>EPI_ISL_16360932</t>
  </si>
  <si>
    <t>EPI_ISL_16360935</t>
  </si>
  <si>
    <t>EPI_ISL_16360937</t>
  </si>
  <si>
    <t>EPI_ISL_16360939</t>
  </si>
  <si>
    <t>EPI_ISL_16360941</t>
  </si>
  <si>
    <t>EPI_ISL_16360943</t>
  </si>
  <si>
    <t>EPI_ISL_16360946</t>
  </si>
  <si>
    <t>EPI_ISL_16360948</t>
  </si>
  <si>
    <t>EPI_ISL_16360950</t>
  </si>
  <si>
    <t>EPI_ISL_16360952</t>
  </si>
  <si>
    <t>EPI_ISL_16360954</t>
  </si>
  <si>
    <t>EPI_ISL_16360955</t>
  </si>
  <si>
    <t>EPI_ISL_16360957</t>
  </si>
  <si>
    <t>EPI_ISL_16360959</t>
  </si>
  <si>
    <t>EPI_ISL_16360961</t>
  </si>
  <si>
    <t>EPI_ISL_16360963</t>
  </si>
  <si>
    <t>EPI_ISL_16360965</t>
  </si>
  <si>
    <t>EPI_ISL_16360967</t>
  </si>
  <si>
    <t>EPI_ISL_16360969</t>
  </si>
  <si>
    <t>id</t>
  </si>
  <si>
    <t>target.taxon</t>
  </si>
  <si>
    <t>target.clade</t>
  </si>
  <si>
    <t>is.tested</t>
  </si>
  <si>
    <t>definition</t>
  </si>
  <si>
    <t>forward_primer</t>
  </si>
  <si>
    <t>probe</t>
  </si>
  <si>
    <t>reverse_primer</t>
  </si>
  <si>
    <t>ref</t>
  </si>
  <si>
    <t>sstart</t>
  </si>
  <si>
    <t>send</t>
  </si>
  <si>
    <t>pident</t>
  </si>
  <si>
    <t>refseq</t>
  </si>
  <si>
    <t>rsstart</t>
  </si>
  <si>
    <t>rsend</t>
  </si>
  <si>
    <t>rpident</t>
  </si>
  <si>
    <t>note</t>
  </si>
  <si>
    <t>doi</t>
  </si>
  <si>
    <t>B6R</t>
  </si>
  <si>
    <t>I;II</t>
  </si>
  <si>
    <t>ATATAATCAT[ATTGGTCATTATTTTTGTCACAGGAACA]AACTAATACTATAAT(AGAGATTAGAAATA)TGA[CACCCATAATTGTCAACGCCATT]ATAAGTTCCA</t>
  </si>
  <si>
    <t>ATTGGTCATTATTTTTGTCACAGGAACA</t>
  </si>
  <si>
    <t>AGAGATTAGAAATA</t>
  </si>
  <si>
    <t>AATGGCGTTGACAATTATGGGTG</t>
  </si>
  <si>
    <t>AF380138.1</t>
  </si>
  <si>
    <t>NC_063383.1</t>
  </si>
  <si>
    <t>B6R Monkeypox-Specific Assay Design</t>
  </si>
  <si>
    <t>10.1016/j.jcv.2006.03.012</t>
  </si>
  <si>
    <t>C3L</t>
  </si>
  <si>
    <t>I</t>
  </si>
  <si>
    <t>CGAGGCGATG[TGTCTACCTGGATACAGAAAGCAA]AAAATGGGA(CCCATATATGCTAAATGTACCGGTACCGGA)TGGACACTCTTTA[ATCAATGTATTAAACGGAGATGCC]TAGATATTCT</t>
  </si>
  <si>
    <t>TGTCTACCTGGATACAGAAAGCAA</t>
  </si>
  <si>
    <t>CCCATATATGCTAAATGTACCGGTACCGGA</t>
  </si>
  <si>
    <t>GGCATCTCCGTTTAATACATTGAT</t>
  </si>
  <si>
    <t>Monkeypox virus Congo Basin (C3L) assay design</t>
  </si>
  <si>
    <t>10.1016/j.jviromet.2010.07.012</t>
  </si>
  <si>
    <t>E9L</t>
  </si>
  <si>
    <t>CGAAGCGTAT[TCAACTGAAAAGGCCATCTATGA]TT(CCATGCAATATACGTACAAGATAGTAGCCAAC)TCAGTATATGGTCTGA[TGGGATTTAGAAATAGTGCTCTATACTC]ACTGGTAGCC</t>
  </si>
  <si>
    <t>TCAACTGAAAAGGCCATCTATGA</t>
  </si>
  <si>
    <t>CCATGCAATATACGTACAAGATAGTAGCCAAC</t>
  </si>
  <si>
    <t>GAGTATAGAGCACTATTTCTAAATCCCA</t>
  </si>
  <si>
    <t>E9L Non-variola (NVAR) Orthopox Generic Assay Design</t>
  </si>
  <si>
    <t>G2R_G</t>
  </si>
  <si>
    <t>TATTAGTCTT[GGAAAATGTAAAGACAACGAATACAG](AAGCCGTAATCTATGTTGTCTATCGTGTCC)TCCGGGAACT[TACGCTTCCAGATTATGTGATAGC]ATTGGATGGT</t>
  </si>
  <si>
    <t>GGAAAATGTAAAGACAACGAATACAG</t>
  </si>
  <si>
    <t>AAGCCGTAATCTATGTTGTCTATCGTGTCC</t>
  </si>
  <si>
    <t>GCTATCACATAATCTGGAAGCGTA</t>
  </si>
  <si>
    <t>Monkeypox virus generic (G2R_G) assay design</t>
  </si>
  <si>
    <t>G2R_WA</t>
  </si>
  <si>
    <t>II</t>
  </si>
  <si>
    <t>TCGTTGACTG[CACACCGTCTCTTCCACAGA]TAAATGCG(AACCCGTCGTAACCAGCAATACATTT)AACTATAT[CGATGTGGAAATTAACCTGTATC]AGAATATGTT</t>
  </si>
  <si>
    <t>CACACCGTCTCTTCCACAGA</t>
  </si>
  <si>
    <t>AACCCGTCGTAACCAGCAATACATTT</t>
  </si>
  <si>
    <t>GATACAGGTTAATTTCCACATCG</t>
  </si>
  <si>
    <t>Monkeypox virus West Africa Specific (G2R_WA) assay design</t>
  </si>
  <si>
    <t>Noblis_MPXV-01</t>
  </si>
  <si>
    <t>GATATAGGTG[TAGTTTCGCAGTGACCGTCC]TGGATAATATTATCTATA(TGATGGGTGGATATGATCAGTCCCTGT)ATAGAAGTTCAAAGGTTATAGCGTACAATACATGTACTAATTCTTGGATATATGATATACCAGAGCTAAAAATATCATCGTTCTAATTGC[GGAGGAGTTGCCAATGACGA]ATACATTTAT</t>
  </si>
  <si>
    <t>TAGTTTCGCAGTGACCGTCC</t>
  </si>
  <si>
    <t>TGATGGGTGGATATGATCAGTCCCTGT</t>
  </si>
  <si>
    <t>TCGTCATTGGCAACTCCTCC</t>
  </si>
  <si>
    <t>MT903341.1</t>
  </si>
  <si>
    <t>Noblis_MPXV-02</t>
  </si>
  <si>
    <t>CAGTTTGTAT[CGGTCCATGTCTCCATTGCT]ACACCACCATTAGATTT(ACAGGCTGCTAGTTGTCGTTCGA)GATCAGAAATACGTGTTTTCTTGGAATGGATTTCGTCGATGTACTTGTCATGATTGGCATCGAAACACTTATTAAGTTCTTTTTTTCAATTCTACGATTTTATTTCT[TTCGCGAGTCAATTCCCTCC]TGTAGTAACT</t>
  </si>
  <si>
    <t>CGGTCCATGTCTCCATTGCT</t>
  </si>
  <si>
    <t>ACAGGCTGCTAGTTGTCGTTCGA</t>
  </si>
  <si>
    <t>GGAGGGAATTGACTCGCGAA</t>
  </si>
  <si>
    <t>Noblis_MPXV-03</t>
  </si>
  <si>
    <t>CCAGTTTGTA[TCGGTCCATGTCTCCATTGC]TACACCACCATTAGATTT(ACAGGCTGCTAGTTGTCGTTCGA)GATCAGAAATACGTGTTTTCTTGGAATGGATTTCGTCGATGTACTTGTCATGATTGGCATCGAAACACTTATTAAGTTCTTTTTTTCAATTCTACGATTTTATTTCT[TTCGCGAGTCAATTCCCTCC]TGTAGTAACT</t>
  </si>
  <si>
    <t>TCGGTCCATGTCTCCATTGC</t>
  </si>
  <si>
    <t>Noblis_MPXV-04</t>
  </si>
  <si>
    <t>CAGTTTGTAT[CGGTCCATGTCTCCATTGCT]ACACCACCATTAGATTT(ACAGGCTGCTAGTTGTCGTTCGA)GATCAGAAATACGTGTTTTCTTGGAATGGATTTCGTCGATGTACTTGTCATGATTGGCATCGAAACACTTATTAAGTTCTTTTTTTCAATTCTACGATTTTATTTCTTTC[GCGAGTCAATTCCCTCCTGT]AGTAACTATC</t>
  </si>
  <si>
    <t>ACAGGAGGGAATTGACTCGC</t>
  </si>
  <si>
    <t>Noblis_MPXV-05</t>
  </si>
  <si>
    <t>CCAGTTTGTA[TCGGTCCATGTCTCCATTGC]TACACCACCATTAGATTT(ACAGGCTGCTAGTTGTCGTTCGA)GATCAGAAATACGTGTTTTCTTGGAATGGATTTCGTCGATGTACTTGTCATGATTGGCATCGAAACACTTATTAAGTTCTTTTTTTCAATTCTACGATTTTATTTCTTTC[GCGAGTCAATTCCCTCCTGT]AGTAACTATC</t>
  </si>
  <si>
    <t>Noblis_MPXV-06</t>
  </si>
  <si>
    <t>GATATAGGTG[TAGTTTCGCAGTGACCGTCC]TGGATAATATTATCTATA(TGATGGGTGGATATGATCAGTCCCTGT)ATAGAAGTTCAAAGGTTATAGCGTACAATACATGTACTAATTCTTGGATATATGATATACCAGAGCTAAAAATATCATCGTTCTA[ATTGCGGAGGAGTTGCCAAT]GACGAATACA</t>
  </si>
  <si>
    <t>ATTGGCAACTCCTCCGCAAT</t>
  </si>
  <si>
    <t>Noblis_MPXV-07</t>
  </si>
  <si>
    <t>GATATAGGTG[TAGTTTCGCAGTGACCGTCC]TGGATAATATTATCTATA(TGATGGGTGGATATGATCAGTCCCTGT)ATAGAAGTTCAAAGGTTATAGCGTACAATACATGTACTAATTCTTGGATATATGATATACCAGAGCTAAAAATATCATCGTTC[TAATTGCGGAGGAGTTGCCA]ATGACGAATA</t>
  </si>
  <si>
    <t>TGGCAACTCCTCCGCAATTA</t>
  </si>
  <si>
    <t>Noblis_MPXV-08</t>
  </si>
  <si>
    <t>TAGATATAGG[TGTAGTTTCGCAGTGACCGT]CCTGGATAATATTATCTATA(TGATGGGTGGATATGATCAGTCCCTGT)ATAGAAGTTCAAAGGTTATAGCGTACAATACATGTACTAATTCTTGGATATATGATATACCAGAGCTAAAAATATCATCGTTCTAATTGC[GGAGGAGTTGCCAATGACGA]ATACATTTAT</t>
  </si>
  <si>
    <t>TGTAGTTTCGCAGTGACCGT</t>
  </si>
  <si>
    <t>Noblis_MPXV-09</t>
  </si>
  <si>
    <t>TAGATTTACA[GGCTGCTAGTTGTCGTTCGA]GATCAGAAATACGTGTTTTCTTGGAATGGATTT(CGTCGATGTACTTGTCATGATTGGCA)TCGAAACACTTATTAAGTTCTTTTTTTCAATTCTACGATTTTATTTCT[TTCGCGAGTCAATTCCCTCC]TGTAGTAACT</t>
  </si>
  <si>
    <t>GGCTGCTAGTTGTCGTTCGA</t>
  </si>
  <si>
    <t>CGTCGATGTACTTGTCATGATTGGCA</t>
  </si>
  <si>
    <t>Noblis_MPXV-10</t>
  </si>
  <si>
    <t>GTGTAGTTTC[GCAGTGACCGTCCTGGATAA]TATTATCTATA(TGATGGGTGGATATGATCAGTCCCTGT)ATAGAAGTTCAAAGGTTATAGCGTACAATACATGTACTAATTCTTGGATATATGATATACCAGAGCTAAAAATATCATCGTTCTAATTGC[GGAGGAGTTGCCAATGACGA]ATACATTTAT</t>
  </si>
  <si>
    <t>GCAGTGACCGTCCTGGATAA</t>
  </si>
  <si>
    <t>Noblis_MPXV-11</t>
  </si>
  <si>
    <t>CTAATTTGTT[CCCTGGCATTACCGAGTTCA]GTTTTATATGCCGAATAGAGTTCTGATTCATCCTTTGAGAAGATC(TCTAGCGATCGTTCAAGATCCCTGA)TTCTAGTCTTTAGCCTATTTA[CCTCCTCAGAAGATGCTCCG]TTACCGTTTT</t>
  </si>
  <si>
    <t>CCCTGGCATTACCGAGTTCA</t>
  </si>
  <si>
    <t>TCTAGCGATCGTTCAAGATCCCTGA</t>
  </si>
  <si>
    <t>CGGAGCATCTTCTGAGGAGG</t>
  </si>
  <si>
    <t>Noblis_MPXV-12</t>
  </si>
  <si>
    <t>GTTACTAATT[TGTTCCCTGGCATTACCGAG]TTCAGTTTTATATGCCGAATAGAGTTCTGATTCATCCTTTGAGAAGATC(TCTAGCGATCGTTCAAGATCCCTGA)TTCTAGTCTTTAGCCTATTTA[CCTCCTCAGAAGATGCTCCG]TTACCGTTTT</t>
  </si>
  <si>
    <t>TGTTCCCTGGCATTACCGAG</t>
  </si>
  <si>
    <t>Noblis_MPXV-13</t>
  </si>
  <si>
    <t>TTACTAATTT[GTTCCCTGGCATTACCGAGT]TCAGTTTTATATGCCGAATAGAGTTCTGATTCATCCTTTGAGAAGATC(TCTAGCGATCGTTCAAGATCCCTGA)TTCTAGTCTTTAGCCTATTTA[CCTCCTCAGAAGATGCTCCG]TTACCGTTTT</t>
  </si>
  <si>
    <t>GTTCCCTGGCATTACCGAGT</t>
  </si>
  <si>
    <t>Noblis_MPXV-14</t>
  </si>
  <si>
    <t>ACTAATTTGT[TCCCTGGCATTACCGAGTTC]AGTTTTATATGCCGAATAGAGTTCTGATTCATCCTTTGAGAAGATC(TCTAGCGATCGTTCAAGATCCCTGA)TTCTAGTCTTTAGCCTATTTA[CCTCCTCAGAAGATGCTCCG]TTACCGTTTT</t>
  </si>
  <si>
    <t>TCCCTGGCATTACCGAGTTC</t>
  </si>
  <si>
    <t>Noblis_MPXV-15</t>
  </si>
  <si>
    <t>AGTTACTAAT[TTGTTCCCTGGCATTACCGA]GTTCAGTTTTATATGCCGAATAGAGTTCTGATTCATCCTTTGAGAAGATC(TCTAGCGATCGTTCAAGATCCCTGA)TTCTAGTCTTTAGCCTATTTA[CCTCCTCAGAAGATGCTCCG]TTACCGTTTT</t>
  </si>
  <si>
    <t>TTGTTCCCTGGCATTACCGA</t>
  </si>
  <si>
    <t>Noblis_MPXV-16</t>
  </si>
  <si>
    <t>AGCAGTCTTT[CTGAAGGCGATCGAACTCCA]TAAATTTCTCCAACGCTTTGATTGTTTCCATAGATTT(CCGAAGTTTAGCTTCTAGGACGGCG)ATTCTTTTTTTTTTTTTTTTTTTTTTTTTT[CGAATTCACGGGGTACAACC]GTTTCCATTA</t>
  </si>
  <si>
    <t>CTGAAGGCGATCGAACTCCA</t>
  </si>
  <si>
    <t>CCGAAGTTTAGCTTCTAGGACGGCG</t>
  </si>
  <si>
    <t>GGTTGTACCCCGTGAATTCG</t>
  </si>
  <si>
    <t>Noblis_MPXV-17</t>
  </si>
  <si>
    <t>AGCAGTCTTT[CTGAAGGCGATCGAACTCCA]TAAATTTCTCCAACGCTTTGATTGTTTCCATAGATTT(CCGAAGTTTAGCTTCTAGGACGGCG)ATTCTTTTTTTTTTTTTTTTTTTTTTTTTTC[GAATTCACGGGGTACAACCG]TTTCCATTAC</t>
  </si>
  <si>
    <t>CGGTTGTACCCCGTGAATTC</t>
  </si>
  <si>
    <t>Noblis_MPXV-18</t>
  </si>
  <si>
    <t>AGCAGTCTTT[CTGAAGGCGATCGAACTCCA]TAAATTTCTCCAACGCTTTGATTGTTTCCATAGATTT(CCGAAGTTTAGCTTCTAGGACGGCG)ATTCTTTTTTTTTTTTTTTTTTTTTTTTT[TCGAATTCACGGGGTACAACC]GTTTCCATTA</t>
  </si>
  <si>
    <t>GGTTGTACCCCGTGAATTCGA</t>
  </si>
  <si>
    <t>Noblis_MPXV-19</t>
  </si>
  <si>
    <t>AGGCGGTATA[CGCGATCAGGAGTCATCGTT]GATATCTAGTATCGATAGA(TGGAAGCCATCAAAACCATATTGGCA)GAAGTATGCTAAAATGTGCGAACCAAAATGTGATA[TGGGGTTGCGATTTTAAACGG]ATTAATATAT</t>
  </si>
  <si>
    <t>CGCGATCAGGAGTCATCGTT</t>
  </si>
  <si>
    <t>TGGAAGCCATCAAAACCATATTGGCA</t>
  </si>
  <si>
    <t>CCGTTTAAAATCGCAACCCCA</t>
  </si>
  <si>
    <t>Noblis_MPXV-20</t>
  </si>
  <si>
    <t>GAGCAGTCTT[TCTGAAGGCGATCGAACTCC]ATAAATTTCTCCAACGCTTTGATTGTTTCCATAGATTT(CCGAAGTTTAGCTTCTAGGACGGCG)ATTCTTTTTTTTTTTTTTTTTTTTTTTTTT[CGAATTCACGGGGTACAACC]GTTTCCATTA</t>
  </si>
  <si>
    <t>TCTGAAGGCGATCGAACTCC</t>
  </si>
  <si>
    <t>Noblis_MPXV-21</t>
  </si>
  <si>
    <t>GAGCAGTCTT[TCTGAAGGCGATCGAACTCC]ATAAATTTCTCCAACGCTTTGATTGTTTCCATAGATTT(CCGAAGTTTAGCTTCTAGGACGGCG)ATTCTTTTTTTTTTTTTTTTTTTTTTTTTTC[GAATTCACGGGGTACAACCG]TTTCCATTAC</t>
  </si>
  <si>
    <t>Noblis_MPXV-22</t>
  </si>
  <si>
    <t>AGGCGGTATA[CGCGATCAGGAGTCATCGTT]GATATCTAGTATCGATAGA(TGGAAGCCATCAAAACCATATTGGCA)GAAGTATGCTAAAATGTGCGAACCAAAATGTGATAT[GGGGTTGCGATTTTAAACGGA]TTAATATATG</t>
  </si>
  <si>
    <t>TCCGTTTAAAATCGCAACCCC</t>
  </si>
  <si>
    <t>Noblis_MPXV-23</t>
  </si>
  <si>
    <t>CAATGTTGTA[ATCCGATGTCCACCTGGAGA]ATTTGCCAAGGTCAGATGTAGAGTTGGTAGTGATAACACAAAA(TGTGAACACTGCCCACCTCATACA)TATACCGCAATCCCCAATTATTCTAATAGATGTCATCAATGTAGAAAATGCCCAACAGGATCATTTGATAAGGTAA[AGTGTACCGGAACACAGAACA]AATGTTCGTG</t>
  </si>
  <si>
    <t>ATCCGATGTCCACCTGGAGA</t>
  </si>
  <si>
    <t>TGTGAACACTGCCCACCTCATACA</t>
  </si>
  <si>
    <t>TGTTCTGTGTTCCGGTACACT</t>
  </si>
  <si>
    <t>Noblis_MPXV-24</t>
  </si>
  <si>
    <t>ATAGGCGGTA[TACGCGATCAGGAGTCATCG]TTGATATCTAGTATCGATAGA(TGGAAGCCATCAAAACCATATTGGCA)GAAGTATGCTAAAATGTGCGAACCAAAATGTGATA[TGGGGTTGCGATTTTAAACGG]ATTAATATAT</t>
  </si>
  <si>
    <t>TACGCGATCAGGAGTCATCG</t>
  </si>
  <si>
    <t>Noblis_MPXV-25</t>
  </si>
  <si>
    <t>AATGTTGTAA[TCCGATGTCCACCTGGAGAA]TTTGCCAAGGTCAGATGTAGAGTTGGTAGTGATAACACAAAA(TGTGAACACTGCCCACCTCATACA)TATACCGCAATCCCCAATTATTCTAATAGATGTCATCAATGTAGAAAATGCCCAACAGGATCATTTGATAAGGTAA[AGTGTACCGGAACACAGAACA]AATGTTCGTG</t>
  </si>
  <si>
    <t>TCCGATGTCCACCTGGAGAA</t>
  </si>
  <si>
    <t>Noblis_MPXV-26</t>
  </si>
  <si>
    <t>ATAGGCGGTA[TACGCGATCAGGAGTCATCG]TTGATATCTAGTATCGATAGA(TGGAAGCCATCAAAACCATATTGGCA)GAAGTATGCTAAAATGTGCGAACCAAAATGTGATAT[GGGGTTGCGATTTTAAACGGA]TTAATATATG</t>
  </si>
  <si>
    <t>Noblis_MPXV-27</t>
  </si>
  <si>
    <t>ATTGTATAGG[CGGTATACGCGATCAGGAGT]CATCGTTGATATCTAGTATCGATAGA(TGGAAGCCATCAAAACCATATTGGCA)GAAGTATGCTAAAATGTGCGAACCAAAATGTGATA[TGGGGTTGCGATTTTAAACGG]ATTAATATAT</t>
  </si>
  <si>
    <t>CGGTATACGCGATCAGGAGT</t>
  </si>
  <si>
    <t>Noblis_MPXV-28</t>
  </si>
  <si>
    <t>CAATGTTGTA[ATCCGATGTCCACCTGGAGA]ATTTGCCAAGGTCAGATGTAGAGTTGGTAGTGATAACACAAAA(TGTGAACACTGCCCACCTCATACA)TATACCGCAATCCCCAATTATTCTAATAGATGTCATCAATGTAGAAAATGCCCAACAGGATCATTTGATAAGGTA[AAGTGTACCGGAACACAGAACA]AATGTTCGTG</t>
  </si>
  <si>
    <t>TGTTCTGTGTTCCGGTACACTT</t>
  </si>
  <si>
    <t>Noblis_MPXV-29</t>
  </si>
  <si>
    <t>CAATGTTGTA[ATCCGATGTCCACCTGGAGA]ATTTGCCAAGGTCAGATGTAGAGTTGGTAGTGATAACACAAAA(TGTGAACACTGCCCACCTCATACA)TATACCGCAATCCCCAATTATTCTAATAGATGTCATCAATGTAGAAAATGCCCAACAGGATCATTTGATAAGGTAA[AGTGTACCGGAACACAGAACAA]ATGTTCGTGT</t>
  </si>
  <si>
    <t>TTGTTCTGTGTTCCGGTACACT</t>
  </si>
  <si>
    <t>Noblis_MPXV-30</t>
  </si>
  <si>
    <t>CAATGTTGTA[ATCCGATGTCCACCTGGAGA]ATTTGCCAAGGTCAGATGTAGAGTTGGTAGTGATAACACAAAA(TGTGAACACTGCCCACCTCATACA)TATACCGCAATCCCCAATTATTCTAATAGATGTCATCAATGTAGAAAATGCCCAACAGGATCATTTGATAAGGTAAA[GTGTACCGGAACACAGAACA]AATGTTCGTG</t>
  </si>
  <si>
    <t>TGTTCTGTGTTCCGGTACAC</t>
  </si>
  <si>
    <t>Noblis_MPXV-31</t>
  </si>
  <si>
    <t>GTGTACCAAA[AAAGGAGATGTCCATGCGGA]TACTTTGGTGGAATAGATGAAGGAAATCCTATTTGTAAA(TCGTGTTGTGTTGGTGAATATTGCGA)CTACCTACGTAATTATAGACTTGA[TCCATTTCCTCCATGCAAACT]ATCTATCTAA</t>
  </si>
  <si>
    <t>AAAGGAGATGTCCATGCGGA</t>
  </si>
  <si>
    <t>TCGTGTTGTGTTGGTGAATATTGCGA</t>
  </si>
  <si>
    <t>AGTTTGCATGGAGGAAATGGA</t>
  </si>
  <si>
    <t>Noblis_MPXV-32</t>
  </si>
  <si>
    <t>AAGGAGATGT[CCATGCGGATACTTTGGTGG]AATAGATGAAGGAAATCCTATTTGTAAA(TCGTGTTGTGTTGGTGAATATTGCGA)CTACCTACGTAATTATAGACTTGA[TCCATTTCCTCCATGCAAACT]ATCTATCTAA</t>
  </si>
  <si>
    <t>CCATGCGGATACTTTGGTGG</t>
  </si>
  <si>
    <t>Noblis_MPXV-33</t>
  </si>
  <si>
    <t>GTGTACCAAA[AAAGGAGATGTCCATGCGGA]TACTTTGGTGGAATAGATGAAGGAAATCCTATTTGTAAA(TCGTGTTGTGTTGGTGAATATTGCGA)CTACCTACGTAATTATAGA[CTTGATCCATTTCCTCCATGCA]AACTATCTAT</t>
  </si>
  <si>
    <t>TGCATGGAGGAAATGGATCAAG</t>
  </si>
  <si>
    <t>Noblis_MPXV-34</t>
  </si>
  <si>
    <t>GTGTACCAAA[AAAGGAGATGTCCATGCGGA]TACTTTGGTGGAATAGATGAAGGAAATCCTATTTGTAAA(TCGTGTTGTGTTGGTGAATATTGCGA)CTACCTACGTAATTATAG[ACTTGATCCATTTCCTCCATGC]AAACTATCTA</t>
  </si>
  <si>
    <t>GCATGGAGGAAATGGATCAAGT</t>
  </si>
  <si>
    <t>Noblis_MPXV-35</t>
  </si>
  <si>
    <t>GTGTACCAAA[AAAGGAGATGTCCATGCGGA]TACTTTGGTGGAATAGATGAAGGAAATCCTATTTGTAAA(TCGTGTTGTGTTGGTGAATATTGCGA)CTACCTACGTAATTATAG[ACTTGATCCATTTCCTCCATGCA]AACTATCTAT</t>
  </si>
  <si>
    <t>TGCATGGAGGAAATGGATCAAGT</t>
  </si>
  <si>
    <t>Noblis_MPXV-36</t>
  </si>
  <si>
    <t>TATTCCATTT[TGGAGCATGTACACAGGAAGT]GTAACTAGTAAAAATTTTAATTTTGTCAGGAGTCTTGAGGATAAAGTTTAAAATAGAATTAATAAAGAACATATAGGTCATTTTTTAAACATGGATAGAAACCAAGGTTGTTAGTTAATAATATACAAGATATTTTTTCTCACTCTGA(TCCATGTAAACCAAGGACGAGAGACA)CTC[TCATTCCTCATTCACGACACCA]TTAAAAATGG</t>
  </si>
  <si>
    <t>TGGAGCATGTACACAGGAAGT</t>
  </si>
  <si>
    <t>TCCATGTAAACCAAGGACGAGAGACA</t>
  </si>
  <si>
    <t>TGGTGTCGTGAATGAGGAATGA</t>
  </si>
  <si>
    <t>Noblis_MPXV-37</t>
  </si>
  <si>
    <t>GTATTCCATT[TTGGAGCATGTACACAGGAAGT]GTAACTAGTAAAAATTTTAATTTTGTCAGGAGTCTTGAGGATAAAGTTTAAAATAGAATTAATAAAGAACATATAGGTCATTTTTTAAACATGGATAGAAACCAAGGTTGTTAGTTAATAATATACAAGATATTTTTTCTCACTCTGA(TCCATGTAAACCAAGGACGAGAGACA)CTC[TCATTCCTCATTCACGACACCA]TTAAAAATGG</t>
  </si>
  <si>
    <t>TTGGAGCATGTACACAGGAAGT</t>
  </si>
  <si>
    <t>Noblis_MPXV-38</t>
  </si>
  <si>
    <t>TATTCCATTT[TGGAGCATGTACACAGGAAGT]GTAACTAGTAAAAATTTTAATTTTGTCAGGAGTCTTGAGGATAAAGTTTAAAATAGAATTAATAAAGAACATATAGGTCATTTTTTAAACATGGATAGAAACCAAGGTTGTTAGTTAATAATATACAAGATATTTTTTCTCACTCTGA(TCCATGTAAACCAAGGACGAGAGACA)CTCT[CATTCCTCATTCACGACACCA]TTAAAAATGG</t>
  </si>
  <si>
    <t>TGGTGTCGTGAATGAGGAATG</t>
  </si>
  <si>
    <t>Noblis_MPXV-39</t>
  </si>
  <si>
    <t>TATTCCATTT[TGGAGCATGTACACAGGAAGT]GTAACTAGTAAAAATTTTAATTTTGTCAGGAGTCTTGAGGATAAAGTTTAAAATAGAATTAATAAAGAACATATAGGTCATTTTTTAAACATGGATAGAAACCAAGGTTGTTAGTTAATAATATACAAGATATTTTTTCTCACTCTGA(TCCATGTAAACCAAGGACGAGAGACA)CT[CTCATTCCTCATTCACGACACC]ATTAAAAATG</t>
  </si>
  <si>
    <t>GGTGTCGTGAATGAGGAATGAG</t>
  </si>
  <si>
    <t>Noblis_MPXV-40</t>
  </si>
  <si>
    <t>TATTCCATTT[TGGAGCATGTACACAGGAAGT]GTAACTAGTAAAAATTTTAATTTTGTCAGGAGTCTTGAGGATAAAGTTTAAAATAGAATTAATAAAGAACATATAGGTCATTTTTTAAACATGGATAGAAACCAAGGTTGTTAGTTAATAATATACAAGATATTTTTTCTCACTCTGA(TCCATGTAAACCAAGGACGAGAGACA)CTC[TCATTCCTCATTCACGACACC]ATTAAAAATG</t>
  </si>
  <si>
    <t>GGTGTCGTGAATGAGGAATGA</t>
  </si>
  <si>
    <t>Noblis_MPXV-41</t>
  </si>
  <si>
    <t>TAGTTATTAA[TGATGAAAGGATAAACGCGCA]TAG(ACTCATCCTATCTGGAGCCTCCGA)ATATTTTTTCCATTCTGTTTTCCAATAATTTTATCGATTCTAATGAATACGAAGTTAATCTAAGTCATTTAGATTATCAAAGTGTTAACTATTTGATCGATTACATTTA[TGGGATACCTTTGAGCCTAACT]AACAATAACG</t>
  </si>
  <si>
    <t>TGATGAAAGGATAAACGCGCA</t>
  </si>
  <si>
    <t>ACTCATCCTATCTGGAGCCTCCGA</t>
  </si>
  <si>
    <t>AGTTAGGCTCAAAGGTATCCCA</t>
  </si>
  <si>
    <t>Noblis_MPXV-42</t>
  </si>
  <si>
    <t>TAGTTATTAA[TGATGAAAGGATAAACGCGCA]TAG(ACTCATCCTATCTGGAGCCTCCGA)ATATTTTTTCCATTCTGTTTTCCAATAATTTTATCGATTCTAATGAATACGAAGTTAATCTAAGTCATTTAGATTATCAAAGTGTTAACTATTTGATCGATTACATTTA[TGGGATACCTTTGAGCCTAAC]TAACAATAAC</t>
  </si>
  <si>
    <t>GTTAGGCTCAAAGGTATCCCA</t>
  </si>
  <si>
    <t>Noblis_MPXV-43</t>
  </si>
  <si>
    <t>TAGTTATTAA[TGATGAAAGGATAAACGCGCA]TAG(ACTCATCCTATCTGGAGCCTCCGA)ATATTTTTTCCATTCTGTTTTCCAATAATTTTATCGATTCTAATGAATACGAAGTTAATCTAAGTCATTTAGATTATCAAAGTGTTAACTATTTGATCGATTACATTT[ATGGGATACCTTTGAGCCTAACT]AACAATAACG</t>
  </si>
  <si>
    <t>AGTTAGGCTCAAAGGTATCCCAT</t>
  </si>
  <si>
    <t>Noblis_MPXV-44</t>
  </si>
  <si>
    <t>TAGTTATTAA[TGATGAAAGGATAAACGCGCAT]AG(ACTCATCCTATCTGGAGCCTCCGA)ATATTTTTTCCATTCTGTTTTCCAATAATTTTATCGATTCTAATGAATACGAAGTTAATCTAAGTCATTTAGATTATCAAAGTGTTAACTATTTGATCGATTACATTTA[TGGGATACCTTTGAGCCTAACT]AACAATAACG</t>
  </si>
  <si>
    <t>TGATGAAAGGATAAACGCGCAT</t>
  </si>
  <si>
    <t>Noblis_MPXV-45</t>
  </si>
  <si>
    <t>ATAGTTATTA[ATGATGAAAGGATAAACGCGCA]TAG(ACTCATCCTATCTGGAGCCTCCGA)ATATTTTTTCCATTCTGTTTTCCAATAATTTTATCGATTCTAATGAATACGAAGTTAATCTAAGTCATTTAGATTATCAAAGTGTTAACTATTTGATCGATTACATTTA[TGGGATACCTTTGAGCCTAACT]AACAATAACG</t>
  </si>
  <si>
    <t>ATGATGAAAGGATAAACGCGCA</t>
  </si>
  <si>
    <t>Noblis_MPXV-46</t>
  </si>
  <si>
    <t>ATATAAAAAA[TGAGGATTTCACCCCACTGA]TTCTCATTAAATGGTTAGAGAGT(ACACCAACCATGTACCGTCGAGT)TACTTAGATGCCTCAGAATATCATTTCTTTCCCCACAAGTTATAAAATCACTTTATAGTCA[TCGACTGGTTAGTTCAATCTACGA]ATGTATAACA</t>
  </si>
  <si>
    <t>TGAGGATTTCACCCCACTGA</t>
  </si>
  <si>
    <t>ACACCAACCATGTACCGTCGAGT</t>
  </si>
  <si>
    <t>TCGTAGATTGAACTAACCAGTCGA</t>
  </si>
  <si>
    <t>Noblis_MPXV-47</t>
  </si>
  <si>
    <t>ATATAAAAAA[TGAGGATTTCACCCCACTGA]TTCTCATTAAATGGTTAGAGAGT(ACACCAACCATGTACCGTCGAGT)TACTTAGATGCCTCAGAATATCATTTCTTTCCCCACAAGTTATAAAATCACTTTAT[AGTCATCGACTGGTTAGTTCAA]TCTACGAATG</t>
  </si>
  <si>
    <t>TTGAACTAACCAGTCGATGACT</t>
  </si>
  <si>
    <t>Noblis_MPXV-48</t>
  </si>
  <si>
    <t>ATATAAAAAA[TGAGGATTTCACCCCACTGA]TTCTCATTAAATGGTTAGAGAGT(ACACCAACCATGTACCGTCGAGT)TACTTAGATGCCTCAGAATATCATTTCTTTCCCCACAAGTTATAAAATCACTTTATAGTCA[TCGACTGGTTAGTTCAATCTACG]AATGTATAAC</t>
  </si>
  <si>
    <t>CGTAGATTGAACTAACCAGTCGA</t>
  </si>
  <si>
    <t>Noblis_MPXV-49</t>
  </si>
  <si>
    <t>ATATAAAAAA[TGAGGATTTCACCCCACTGA]TTCTCATTAAATGGTTAGAGAGT(ACACCAACCATGTACCGTCGAGT)TACTTAGATGCCTCAGAATATCATTTCTTTCCCCACAAGTTATAAAATCACTTTATAGTCAT[CGACTGGTTAGTTCAATCTACGA]ATGTATAACA</t>
  </si>
  <si>
    <t>TCGTAGATTGAACTAACCAGTCG</t>
  </si>
  <si>
    <t>Noblis_MPXV-50</t>
  </si>
  <si>
    <t>ATATAAAAAA[TGAGGATTTCACCCCACTGA]TTCTCATTAAATGGTTAGAGAGT(ACACCAACCATGTACCGTCGAGT)TACTTAGATGCCTCAGAATATCATTTCTTTCCCCACAAGTTATAAAATCACTTTATAGTCA[TCGACTGGTTAGTTCAATCTACGAA]TGTATAACAT</t>
  </si>
  <si>
    <t>TTCGTAGATTGAACTAACCAGTCGA</t>
  </si>
  <si>
    <t>Noblis_MPXV-51</t>
  </si>
  <si>
    <t>ACTAATAAAA[ACGGAAATATTTGTAGCACAACGA]ATA(ACTCCCAAACTGCATTCATGTTACACT)ATATAACACTACTTCGGTTAGATGTTTTAGAAAAAATAAATATCACCGTACCGTTTTGTTGTATAAAAATAACAATTAACAATTATCAATTTTTTTCTTTAATATTTTACGTGGTTGACCATTCTTGGTGGTAAAATAATCTCTT[AGTGTTGGAATGGAATGCTGT]TTAATGTTTC</t>
  </si>
  <si>
    <t>ACGGAAATATTTGTAGCACAACGA</t>
  </si>
  <si>
    <t>ACTCCCAAACTGCATTCATGTTACACT</t>
  </si>
  <si>
    <t>ACAGCATTCCATTCCAACACT</t>
  </si>
  <si>
    <t>Noblis_MPXV-52</t>
  </si>
  <si>
    <t>ACTAATAAAA[ACGGAAATATTTGTAGCACAACG]AATA(ACTCCCAAACTGCATTCATGTTACACT)ATATAACACTACTTCGGTTAGATGTTTTAGAAAAAATAAATATCACCGTACCGTTTTGTTGTATAAAAATAACAATTAACAATTATCAATTTTTTTCTTTAATATTTTACGTGGTTGACCATTCTTGGTGGTAAAATAATCTCTT[AGTGTTGGAATGGAATGCTGT]TTAATGTTTC</t>
  </si>
  <si>
    <t>ACGGAAATATTTGTAGCACAACG</t>
  </si>
  <si>
    <t>Noblis_MPXV-53</t>
  </si>
  <si>
    <t>ACTAATAAAA[ACGGAAATATTTGTAGCACAACGA]ATA(ACTCCCAAACTGCATTCATGTTACACT)ATATAACACTACTTCGGTTAGATGTTTTAGAAAAAATAAATATCACCGTACCGTTTTGTTGTATAAAAATAACAATTAACAATTATCAATTTTTTTCTTTAATATTTTACGTGGTTGACCATTCTTGGTGGTAAAATAATCTCTT[AGTGTTGGAATGGAATGCTGTT]TAATGTTTCC</t>
  </si>
  <si>
    <t>AACAGCATTCCATTCCAACACT</t>
  </si>
  <si>
    <t>Noblis_MPXV-54</t>
  </si>
  <si>
    <t>ACTAATAAAA[ACGGAAATATTTGTAGCACAACGAA]TA(ACTCCCAAACTGCATTCATGTTACACT)ATATAACACTACTTCGGTTAGATGTTTTAGAAAAAATAAATATCACCGTACCGTTTTGTTGTATAAAAATAACAATTAACAATTATCAATTTTTTTCTTTAATATTTTACGTGGTTGACCATTCTTGGTGGTAAAATAATCTCTT[AGTGTTGGAATGGAATGCTGT]TTAATGTTTC</t>
  </si>
  <si>
    <t>ACGGAAATATTTGTAGCACAACGAA</t>
  </si>
  <si>
    <t>Noblis_MPXV-55</t>
  </si>
  <si>
    <t>AACTAATAAA[AACGGAAATATTTGTAGCACAACGA]ATA(ACTCCCAAACTGCATTCATGTTACACT)ATATAACACTACTTCGGTTAGATGTTTTAGAAAAAATAAATATCACCGTACCGTTTTGTTGTATAAAAATAACAATTAACAATTATCAATTTTTTTCTTTAATATTTTACGTGGTTGACCATTCTTGGTGGTAAAATAATCTCTT[AGTGTTGGAATGGAATGCTGT]TTAATGTTTC</t>
  </si>
  <si>
    <t>AACGGAAATATTTGTAGCACAACGA</t>
  </si>
  <si>
    <t>Noblis_MPXV-I-001</t>
  </si>
  <si>
    <t>TTGTAGTCGC[CGACTGTCGTGTTTGCGTTT](AGATCCCTCCATTATCGCGATTGC)GTAGTGAGTACTATTTATACCTTGTAATTAAATTTTTTTATTAATTAAACGTATAAAAACGTTCCGTATCTGTATTTAAGAGCCAGATTTCGTCTAATAGAACAAATAGCTACAGTAAAAATAACTAGAATAATCGCTACACCCACTAGAAA[CCACGGATCGTAATACGGCA]ATCGGTTTTC</t>
  </si>
  <si>
    <t>CGACTGTCGTGTTTGCGTTT</t>
  </si>
  <si>
    <t>AGATCCCTCCATTATCGCGATTGC</t>
  </si>
  <si>
    <t>TGCCGTATTACGATCCGTGG</t>
  </si>
  <si>
    <t>DQ011154.1</t>
  </si>
  <si>
    <t>Noblis_MPXV-I-002</t>
  </si>
  <si>
    <t>TTGTAGTCGC[CGACTGTCGTGTTTGCGTTT](AGATCCCTCCATTATCGCGATTGC)GTAGTGAGTACTATTTATACCTTGTAATTAAATTTTTTTATTAATTAAACGTATAAAAACGTTCCGTATCTGTATTTAAGAGCCAGATTTCGTCTAATAGAACAAATAGCTACAGTAAAAATAACTAGAATAATCGCTACACCCACTAGAA[ACCACGGATCGTAATACGGC]AATCGGTTTT</t>
  </si>
  <si>
    <t>GCCGTATTACGATCCGTGGT</t>
  </si>
  <si>
    <t>Noblis_MPXV-I-003</t>
  </si>
  <si>
    <t>ATCTCTGTAA[GATTTCCTCCTCCGCTCTCG]ATGCAGTCGGTCAACTTATTCTCTAGTTCTCTAAT(ACGTGAACGCAGTGCATCAACT)TCTTGTGTGTCTTCTTGATT[GCGTGTGCATTCATCGAGTC]TAGATTCGAG</t>
  </si>
  <si>
    <t>GATTTCCTCCTCCGCTCTCG</t>
  </si>
  <si>
    <t>ACGTGAACGCAGTGCATCAACT</t>
  </si>
  <si>
    <t>GACTCGATGAATGCACACGC</t>
  </si>
  <si>
    <t>Noblis_MPXV-I-004</t>
  </si>
  <si>
    <t>CCACTAGAAA[CCACGGATCGTAATACGGCA]ATCGGTTTTCGATAATAGGTGGAACGTATATTTTATTTAAGGACTTAACAATTGTCTGTAAACCACAATTTGCTTCCGCCGATCCTGTATTAACTATCTGTAAAA(GCATATGTTGGCCGGGCGGA)GCCGAACATTCTCCGATATTCAATTTTTGTATATCTATAATGTTATTAACCTCCGCATACGCATTACAGTTCTTTTCTAGCTTGGATACTACACTAGGTACATCATCTAAATCTATTCCTATTTCCTCAGCGATAGCTCTTCTATCCTTTTCCGGAAGTAATGAAATCACTTCAATAAATGATTCAACCATGAGTGTGAAACTAAGTCGAGAATTACTCATGCATTTGTTA[GTTATTCGGAGCGCGCAATT]TTTAAACTGT</t>
  </si>
  <si>
    <t>CCACGGATCGTAATACGGCA</t>
  </si>
  <si>
    <t>GCATATGTTGGCCGGGCGGA</t>
  </si>
  <si>
    <t>AATTGCGCGCTCCGAATAAC</t>
  </si>
  <si>
    <t>Noblis_MPXV-I-005</t>
  </si>
  <si>
    <t>CCCACTAGAA[ACCACGGATCGTAATACGGC]AATCGGTTTTCGATAATAGGTGGAACGTATATTTTATTTAAGGACTTAACAATTGTCTGTAAACCACAATTTGCTTCCGCCGATCCTGTATTAACTATCTGTAAAA(GCATATGTTGGCCGGGCGGA)GCCGAACATTCTCCGATATTCAATTTTTGTATATCTATAATGTTATTAACCTCCGCATACGCATTACAGTTCTTTTCTAGCTTGGATACTACACTAGGTACATCATCTAAATCTATTCCTATTTCCTCAGCGATAGCTCTTCTATCCTTTTCCGGAAGTAATGAAATCACTTCAATAAATGATTCAACCATGAGTGTGAAACTAAGTCGAGAATTACTCATGCATTTGTTA[GTTATTCGGAGCGCGCAATT]TTTAAACTGT</t>
  </si>
  <si>
    <t>ACCACGGATCGTAATACGGC</t>
  </si>
  <si>
    <t>Noblis_MPXV-I-006</t>
  </si>
  <si>
    <t>ATTGTCTGTA[AACCACAATTTGCTTCCGCC]GATCCTGTATTAACTATCTGTAAAA(GCATATGTTGGCCGGGCGGA)GCCGAACATTCTCCGATATTCAATTTTTGTATATCTATAATGTTATTAACCTCCGCATACGCATTACAGTTCTTTTCTAGCTTGGATACTACACTAGGTACATCATCTAAATCTATTCCTATTTCCTCAGCGATAGCTCTTCTATCCTTTTCCGGAAGTAATGAAATCACTTCAATAAATGATTCAACCATGAGTGTGAAACTAAGTCGAGAATTACTCATGCATTTGTTA[GTTATTCGGAGCGCGCAATT]TTTAAACTGT</t>
  </si>
  <si>
    <t>AACCACAATTTGCTTCCGCC</t>
  </si>
  <si>
    <t>Noblis_MPXV-I-007</t>
  </si>
  <si>
    <t>ATTCCGGAAT[AGATGTATCGCACGCTCTGG]CCACCCAGATA(ACCAAAAAGTCACACGCTCCAGAA)TATACATTGTATAAAAAGCTATCGTTTTTTAGTAGTGTTTTTTTCTGAGTATATACGAAAGGATTAAAAATAGTATTATCAACGTAACTATATTCCAAATTATTCTTATGAGAATAGATAATAATATCGTCCTTAATATCTAACAAATTTCCTAAATATCCCTTTAATTGAGTCATTCGAAGCGTTAATAAAATATGTCTCTTAACTATTTCCGGCCGTTGTATATTTAAATGACTTCGTAAGAAATAATATATAGGCGACTTCTCATCTATGTAATCATATGGAGTGAGATATAGGGCTCGT[TCTACCTCCTGCCCCTTACC]CACCTGTAAT</t>
  </si>
  <si>
    <t>AGATGTATCGCACGCTCTGG</t>
  </si>
  <si>
    <t>ACCAAAAAGTCACACGCTCCAGAA</t>
  </si>
  <si>
    <t>GGTAAGGGGCAGGAGGTAGA</t>
  </si>
  <si>
    <t>Noblis_MPXV-I-008</t>
  </si>
  <si>
    <t>ATAAATCTAA[CGGTTTCTTCACTCGGTGGA]TGTAATAAATGTTTAAACATCAAACATGCGAAA(TCGCAGTGCAGACCCTCGTC)TCTACTAATTAATTCGTTAGAAAACGTGAGTCCGGGCATTAGGCCACGCTTTTTAAGCCAAAATATGGAAGCGAATGATCCGGAAAAGAAGATTCCTTCTACTGCAGCAAAGGCAATAA[GTCTCTCTCCATAACCGGCG]CTGTCATGTA</t>
  </si>
  <si>
    <t>CGGTTTCTTCACTCGGTGGA</t>
  </si>
  <si>
    <t>TCGCAGTGCAGACCCTCGTC</t>
  </si>
  <si>
    <t>CGCCGGTTATGGAGAGAGAC</t>
  </si>
  <si>
    <t>Noblis_MPXV-I-009</t>
  </si>
  <si>
    <t>TGGCGTCTGC[CAGCGTGCACATACGAATGG]CATTTCTAAGAAAAGTCTACGGTATCCTTGTCTACA(ATTTCCTTTAACAACGGCAACAGCTG)CAGTATTTTTATACTTTGAATGCATTCGGACATTTATACAAGGGAGTCCTGTTCTAATATTGGCATCAATGTTCGGATCTATAGGCTTGATTTTCGCATTGACTTTACACAGACATAAACATCCCCTGAATCTGTACCTACTTTGTGGATTTACACTGTTAGAATC[TCTAACGCTGGCCTCTGTTG]TTACTTTCTA</t>
  </si>
  <si>
    <t>CAGCGTGCACATACGAATGG</t>
  </si>
  <si>
    <t>ATTTCCTTTAACAACGGCAACAGCTG</t>
  </si>
  <si>
    <t>CAACAGAGGCCAGCGTTAGA</t>
  </si>
  <si>
    <t>Noblis_MPXV-I-010</t>
  </si>
  <si>
    <t>GTGGCGTCTG[CCAGCGTGCACATACGAATG]GCATTTCTAAGAAAAGTCTACGGTATCCTTGTCTACA(ATTTCCTTTAACAACGGCAACAGCTG)CAGTATTTTTATACTTTGAATGCATTCGGACATTTATACAAGGGAGTCCTGTTCTAATATTGGCATCAATGTTCGGATCTATAGGCTTGATTTTCGCATTGACTTTACACAGACATAAACATCCCCTGAATCTGTACCTACTTTGTGGATTTACACTGTTAGAATC[TCTAACGCTGGCCTCTGTTG]TTACTTTCTA</t>
  </si>
  <si>
    <t>CCAGCGTGCACATACGAATG</t>
  </si>
  <si>
    <t>Noblis_MPXV-I-011</t>
  </si>
  <si>
    <t>ATACTCTATA[ACACCCGCACAAGTCTGTAG]AGAATCGCTAGATGCTGTAGGTCTTGGTGAAGTTTCAACTCTCTTCTTGATTACCTTACTCATGATTAAACCTAAATAATTGTACTTTGCAATATAATGATATATATTTTCACTTTATCTCATTTGAGAATAAAAATGTTTTTGTTAACCGCTGCATGATGTACAGATTTCGGAATCGCAAACCACTTGTGGTTTTATTTTATCCTTGTCCAATGTGAATTGAATG(GGAGCGGATGCGGGTTTCGT)ACGTAGATAGTACATTCCCGTTTTTAGACCGAGACTCCATCCGTAAAAATGCATACTCGTTAGTTTGGAATAACTCGGATCTGCTATATGGATATTCATAGATTGACTTT[GATCGATGAAGGCTCCCCTG]TCTGCAGCCA</t>
  </si>
  <si>
    <t>ACACCCGCACAAGTCTGTAG</t>
  </si>
  <si>
    <t>GGAGCGGATGCGGGTTTCGT</t>
  </si>
  <si>
    <t>CAGGGGAGCCTTCATCGATC</t>
  </si>
  <si>
    <t>Noblis_MPXV-I-012</t>
  </si>
  <si>
    <t>GCAGATTCAG[TCTTGGAACAGCGTCTGCAT]TAACTAGAGGAGACATTAGAATCATTGCTGTAAACAAGT(TTGGATTATCGCAAGCAGCCAGT)ATAGAAATTG[TTGCTCCCATGGAATGACCC]AATAAGAAGA</t>
  </si>
  <si>
    <t>TCTTGGAACAGCGTCTGCAT</t>
  </si>
  <si>
    <t>TTGGATTATCGCAAGCAGCCAGT</t>
  </si>
  <si>
    <t>GGGTCATTCCATGGGAGCAA</t>
  </si>
  <si>
    <t>Noblis_MPXV-I-013</t>
  </si>
  <si>
    <t>GCAGATTCAG[TCTTGGAACAGCGTCTGCAT]TAACTAGAGGAGACATTAGAATCATTGCTGTAAACAAGT(TTGGATTATCGCAAGCAGCCAGT)ATAGAAATTGTT[GCTCCCATGGAATGACCCAA]TAAGAAGACT</t>
  </si>
  <si>
    <t>TTGGGTCATTCCATGGGAGC</t>
  </si>
  <si>
    <t>Noblis_MPXV-I-014</t>
  </si>
  <si>
    <t>ATCCAAAAGA[TGGAACTGGTGTACCGTTCG]AATCACCAAATTTTACAAAAAAATCAATTAAGGAGATAGCTTCATCTATATCTAGATTAACCGGAGTAATTGATTATAAAGGTTATAACCTTAATATAATAGACGGGGTTATACCCTGGAATTATTACTTAAGTTGTAAATTAGGAGAAACAAAAAGTCACGCGATTTACTGGGATAAGATTTCCAAGTTACTGCTGCAGCATATAACTAAACACGTTAGTGTTCTTTATTGTTTGGGTAAAACAGATTTCTCGAATATA(CGGGCAAAGTTAGAATCCCCGGT)AACTACCATAGTGGGATATCATCCAGCG[GCCAGAGACCACCAATTCGA]GAAAGATCGA</t>
  </si>
  <si>
    <t>TGGAACTGGTGTACCGTTCG</t>
  </si>
  <si>
    <t>CGGGCAAAGTTAGAATCCCCGGT</t>
  </si>
  <si>
    <t>TCGAATTGGTGGTCTCTGGC</t>
  </si>
  <si>
    <t>Noblis_MPXV-I-015</t>
  </si>
  <si>
    <t>AGGTAGAAGA[ATAGGAGCCGGTGTAGGTGT]CGGAACCGGCTGTGGAGTTATATGAATAGTTGGTTGTAGCGGTTGGGT(AGGCTGTCTGCTGGCGACCA)TCATATTATCTCTAGCTAGTTGTTCTCGCAACTGTCTTTGATAATACGACTCTTGAGACTTTAGTCCTATTTCAATCGCTTCATCCTTTTTCGTATCCGGATCCTTTTCTTCAGAATAATAGATTGACGACTTTGGTGTAGAGGATTCTGCCAGCCCCTGTGAGAACTTGTTAAAGAAGTCCATTTAAGGCTTTAAAATTGAATTGCGATTATAAGATT[AAATGGCAGACACGGACGAT]ATTATCGACT</t>
  </si>
  <si>
    <t>ATAGGAGCCGGTGTAGGTGT</t>
  </si>
  <si>
    <t>AGGCTGTCTGCTGGCGACCA</t>
  </si>
  <si>
    <t>ATCGTCCGTGTCTGCCATTT</t>
  </si>
  <si>
    <t>Noblis_MPXV-I-016</t>
  </si>
  <si>
    <t>TGGTGATTAA[ACCGTACGAGGTACCCATCA]GTGATATGCAACTACTAAAA(ATGGCGACGCCTGGTGAACC)AGAATCCACTAAATCTATACCATCCGATGTCTGTGATAGGTATCCTCTAAAGAAATTCTATCTTTTAGCTGGTGGTTGTCCCTATGATACATCTCAAACTTTTATTGTACATACTACTTGCAGTATTCTACTAAGAACAGCTACACGGGATCAGTTTAGAAACAGATGGGTGTTACAAAATCCATTTAGACAAGAAGGGACATATAAGCAACTGTTTACCTTTAGCAAATACGATTTTAACGACACCATAATCGATCCTAATGGT[GTGGTGGGTCATGCTAGCTT]TTGTACCAAT</t>
  </si>
  <si>
    <t>ACCGTACGAGGTACCCATCA</t>
  </si>
  <si>
    <t>ATGGCGACGCCTGGTGAACC</t>
  </si>
  <si>
    <t>AAGCTAGCATGACCCACCAC</t>
  </si>
  <si>
    <t>Noblis_MPXV-I-017</t>
  </si>
  <si>
    <t>GACGCTAGAT[AGACAGTCGCCCACTAGAGT]T(ACCGTCTCTGAATGCGGCATGA)TAGTATCATTCTTTGTTTTCGTTAACTGTTTGGAAGATGAATCTTTGTTGTTACATTTAATCTCGAAATTCAGAGTACATATCTTTGAAGTATTCTGATATCTATTTTCTCCTGTAAAGAATCCTGAAGTTGCTACATTATTAAGGACAGAGAAGTATTCTGCACGAAAGACGGGATCACAATCTTTATGATTCATGGTAATAGTTAGTTCCGACGTTGAGAT[GGATTCGCTGAGACCGGTAG]TGGTCGTCCG</t>
  </si>
  <si>
    <t>AGACAGTCGCCCACTAGAGT</t>
  </si>
  <si>
    <t>ACCGTCTCTGAATGCGGCATGA</t>
  </si>
  <si>
    <t>CTACCGGTCTCAGCGAATCC</t>
  </si>
  <si>
    <t>Noblis_MPXV-I-018</t>
  </si>
  <si>
    <t>GACGCTAGAT[CTACCGGTCTCAGCGAATCC]ATCTCAACGTCGGAACTAACTATTACCATGAATCATAAAGATTGTGATCCCGTCTTTCGTGCAGAATACTTCTCTGTCCTTAATAATGTAGCAACTTCAGGATTCTTTACAGGAGAAAATAGATATCAGAATACTTCAAAGATATGTACTCTGAATTTCGAGATTAAATGTAACAACAAAGATTCATCTTCCAAACAGTTAACGAAAACAAAGAATGATACTA(TCATGCCGCATTCAGAGACGGT)A[ACTCTAGTGGGCGACTGTCT]TGGTCGTCCG</t>
  </si>
  <si>
    <t>TCATGCCGCATTCAGAGACGGT</t>
  </si>
  <si>
    <t>Noblis_MPXV-I-019</t>
  </si>
  <si>
    <t>TAGAGGAAAT[CCAACCGCCTTTCTGGATCT]CACCAACGACGATAGTTCTGACCAGCAACTCATTTCTTCATCATCCACCTGTTTTAACATATAATAGGCAGGAGATAGATATCCGTCAT(TGCAATATTCCTTCTCGTAGGCACACA)ATCTAATATTGATAAAATCTCCATTCTCTTCTCTGTATTTATTATCTTGTCTCG[GTGGCTGATTAGGCTGTGGT]CTATCGTTGT</t>
  </si>
  <si>
    <t>CCAACCGCCTTTCTGGATCT</t>
  </si>
  <si>
    <t>TGCAATATTCCTTCTCGTAGGCACACA</t>
  </si>
  <si>
    <t>ACCACAGCCTAATCAGCCAC</t>
  </si>
  <si>
    <t>Noblis_MPXV-I-020</t>
  </si>
  <si>
    <t>AATATCCTGA[ACAGTATTGCTCGGCGTCAA]CGCTGGAAGGA(GTGTACTCGCCGGCGCATCA)GTATCTGCAGACAGCCAATCAAAAAGATTAGACATATCAGATGATGTATTAGTTTGTTGTCGTGGTTTTAGTACAGGAGCAGTACTACTAGGTAGAAGA[ATAGGAGCCGGTGTAGGTGT]CGGAACCGGC</t>
  </si>
  <si>
    <t>ACAGTATTGCTCGGCGTCAA</t>
  </si>
  <si>
    <t>GTGTACTCGCCGGCGCATCA</t>
  </si>
  <si>
    <t>ACACCTACACCGGCTCCTAT</t>
  </si>
  <si>
    <t>Noblis_MPXV-I-021</t>
  </si>
  <si>
    <t>TAATATCCTG[AACAGTATTGCTCGGCGTCA]ACGCTGGAAGGA(GTGTACTCGCCGGCGCATCA)GTATCTGCAGACAGCCAATCAAAAAGATTAGACATATCAGATGATGTATTAGTTTGTTGTCGTGGTTTTAGTACAGGAGCAGTACTACTAGGTAGAAGA[ATAGGAGCCGGTGTAGGTGT]CGGAACCGGC</t>
  </si>
  <si>
    <t>AACAGTATTGCTCGGCGTCA</t>
  </si>
  <si>
    <t>Noblis_MPXV-I-022</t>
  </si>
  <si>
    <t>GATAATATCC[TGAACAGTATTGCTCGGCGT]CAACGCTGGAAGGA(GTGTACTCGCCGGCGCATCA)GTATCTGCAGACAGCCAATCAAAAAGATTAGACATATCAGATGATGTATTAGTTTGTTGTCGTGGTTTTAGTACAGGAGCAGTACTACTAGGTAGAAGA[ATAGGAGCCGGTGTAGGTGT]CGGAACCGGC</t>
  </si>
  <si>
    <t>TGAACAGTATTGCTCGGCGT</t>
  </si>
  <si>
    <t>Noblis_MPXV-I-023</t>
  </si>
  <si>
    <t>ATAGAGGAAA[TCCAACCGCCTTTCTGGATC]TCACCAACGACGATAGTTCTGACCAGCAACTCATTTCTTCATCATCCACCTGTTTTAACATATAATAGGCAGGAGATAGATATCCGTCAT(TGCAATATTCCTTCTCGTAGGCACACA)ATCTAATATTGATAAAATCTCCATTCTCTTCTCTGTATTTATTATCTTGTCTCG[GTGGCTGATTAGGCTGTGGT]CTATCGTTGT</t>
  </si>
  <si>
    <t>TCCAACCGCCTTTCTGGATC</t>
  </si>
  <si>
    <t>Noblis_MPXV-I-024</t>
  </si>
  <si>
    <t>ATAAATCTAA[CGGTTTCTTCACTCGGTGGA]TGTAATAAATGTTTAAACATCAAACATGCGAAA(TCGCAGTGCAGACCCTCGTC)TCTACTAATTAATTCGT[TAGAAAACGTGAGTCCGGGC]ATTAGGCCAC</t>
  </si>
  <si>
    <t>GCCCGGACTCACGTTTTCTA</t>
  </si>
  <si>
    <t>Noblis_MPXV-I-025</t>
  </si>
  <si>
    <t>AGACTGGAGT[TCTGATTGGGAAAGGCGCAT]AGCTCAAGATTTGTCACAATATGAATACACTACAGTTCTTCTAGA(ACGTCAGCCTAGAAGGTCACCGT)ACGTCAAATTTATCTATTTTATTAAAGGCTTTTTATATCATACATCTGCTGCCAAAGTTATTTGCGTCTCACCTGTCATGTCTGGTAATTCATATAGAGATCGAAAAAAGAGATCTGTTGAAGCATTTCTTGATTGGA[TGGACACATTCGGATTGCGA]GACTCCGTTC</t>
  </si>
  <si>
    <t>TCTGATTGGGAAAGGCGCAT</t>
  </si>
  <si>
    <t>ACGTCAGCCTAGAAGGTCACCGT</t>
  </si>
  <si>
    <t>TCGCAATCCGAATGTGTCCA</t>
  </si>
  <si>
    <t>Noblis_MPXV-I-026</t>
  </si>
  <si>
    <t>GGCTGCATCT[CCACCGATCTGCGCTAGTAG]ATTTTTAAGCTGTGGTGTAATCTTATTAACTGTTTCGATATAATCATCGTAACTACTTCTAACGGCTAAATTTTTTTTATCCGCCATTTAGAAGCTAAAAATATTTTTATTTATGCAGAAGATTTAACTAGATTATACAATGAACTAATATGATCCTTTTCTAGATTATTTACGAACTTGGTATTTCTTGTTTCTGGAGGAGGAGAATTTAAATT(CGGACTTGGATTCGGATTTTGTGGGT)TCTTGATCTTATTAT[ACAGCGTGTATAGGATGGCG]ACGGTAACTG</t>
  </si>
  <si>
    <t>CCACCGATCTGCGCTAGTAG</t>
  </si>
  <si>
    <t>CGGACTTGGATTCGGATTTTGTGGGT</t>
  </si>
  <si>
    <t>CGCCATCCTATACACGCTGT</t>
  </si>
  <si>
    <t>Noblis_MPXV-I-027</t>
  </si>
  <si>
    <t>ATCTCTGTAA[GATTTCCTCCTCCGCTCTCG]ATGCAGTCGGTCAACTTATTCTCTAGTTCTCTAAT(ACGTGAACGCAGTGCATCAACT)TCTTGTGTGTCTTCTTGATTGCGTGTGCATTCATCGAGTCTAGATTCGAGATCTCTAA[CGTGTCGTCGTTCTTCCTCA]AGTTCTCTGT</t>
  </si>
  <si>
    <t>TGAGGAAGAACGACGACACG</t>
  </si>
  <si>
    <t>Noblis_MPXV-I-028</t>
  </si>
  <si>
    <t>GCGTCTACAT[GACGAGCTTCCGAGTTCCAA]TTGGTTCAAGTTTTACATAAGTATAAAGTCCGACTATTGTTCTATATTATATATGGTTGTTGATGGATCTATGATGTATGCGATAGCTGATAATAGAACTCACGCAATTATTAGCAAAAATATATTAGACAATACTACGATTAACGATGAGTGTAGATGCTGTTATTCTGAACCACAGATTAGGATTCTTGATAGAGATGAGATGCTCAATGGATCATCGTGTTATATGAACAGACATTGTATTATGATGAATTTACCTGATGTAGGCGAATTTGGATCTAGTATGTTGGGGAAATATGAACCTGACATGATTA(AGATTGCTCTTTCGGTGGCTGGT)AATTTAATAAGAAATCGAG[ACTACATTCCCGGGAGACGA]GGCTATAGCT</t>
  </si>
  <si>
    <t>GACGAGCTTCCGAGTTCCAA</t>
  </si>
  <si>
    <t>AGATTGCTCTTTCGGTGGCTGGT</t>
  </si>
  <si>
    <t>TCGTCTCCCGGGAATGTAGT</t>
  </si>
  <si>
    <t>Noblis_MPXV-I-029</t>
  </si>
  <si>
    <t>AGACTGGAGT[TCTGATTGGGAAAGGCGCAT]AGCTCAAGATTTGTCACAATATGAATACACTACAGTTCTTCTAGA(ACGTCAGCCTAGAAGGTCACCGT)ACGTCAAATTTATCTATTTTATTAAAGGCTTTTTATATCATACATCTGCTGCCAAAGTTATT[TGCGTCTCACCTGTCATGTC]TGGTAATTCA</t>
  </si>
  <si>
    <t>GACATGACAGGTGAGACGCA</t>
  </si>
  <si>
    <t>Noblis_MPXV-I-030</t>
  </si>
  <si>
    <t>GTATCATCGG[TTGCACCTTCAGATGCCGAT]CCATCGACATACTTGAATCCATCCTTGACTTCAAGTTCAGATGATTCCTC(ACACATGTCTCCGATACGTACGCT)AAACTCTAGGTTCTTAACACATTTTGTATCAACGATCGTTGAACCGATGATATCTTTGTAACTCACTTTCTTATGTGAGATGTTAGACCCAAGTACTGGA[TGGGTCTTGATGTCGCTGTC]TTTCTCTTCT</t>
  </si>
  <si>
    <t>TTGCACCTTCAGATGCCGAT</t>
  </si>
  <si>
    <t>ACACATGTCTCCGATACGTACGCT</t>
  </si>
  <si>
    <t>GACAGCGACATCAAGACCCA</t>
  </si>
  <si>
    <t>Noblis_MPXV-I-031</t>
  </si>
  <si>
    <t>GTATCATCGG[GACAGCGACATCAAGACCCA]TCCAGTACTTGGGTCTAACATCTCACATAAGAAAGTGAGTTACAAAGATATCATCGGTTCAACGATCGTTGATACAAAATGTGTTAAGAACCTAGAGTTT(AGCGTACGTATCGGAGACATGTGT)GAGGAATCATCTGAACTTGAAGTCAAGGATGGATTCAAGTATGTCGATGG[ATCGGCATCTGAAGGTGCAA]TTTCTCTTCT</t>
  </si>
  <si>
    <t>AGCGTACGTATCGGAGACATGTGT</t>
  </si>
  <si>
    <t>Noblis_MPXV-I-032</t>
  </si>
  <si>
    <t>CATATGCCAT[CAGTGGATCGGTTCAGCCTT]TAATAGGAGTGATAGAACTGTAGAGGGTCGACAATCGTTAATAAATCTGTATAATAAGATGCAAACATTATGTAGTAAAGATGCTAGTGTACCAATATGTGAATTATT(TTTGCATCATTTACGCGCACACAA)TACAGAAGATAGCAAAGAGATGATCGATTATATTC[TAAGACAACAGTCGGCGGAC]TTTAAACAGA</t>
  </si>
  <si>
    <t>CAGTGGATCGGTTCAGCCTT</t>
  </si>
  <si>
    <t>TTTGCATCATTTACGCGCACACAA</t>
  </si>
  <si>
    <t>GTCCGCCGACTGTTGTCTTA</t>
  </si>
  <si>
    <t>Noblis_MPXV-I-033</t>
  </si>
  <si>
    <t>ACTTTCCTCA[GCGATCCACAGTCACTGGAA]AGATGATAGATGACTATCTAACTCGTAAAAAAACCTATAATGATCATATAGTTAATCTATTATTTTGTGCAAATAGATGGGAGTTTGCATCTTTTATACAAGAACAACTAGAACAGGGAATTACTTTAATAGTTGACAGATACGCGTTCTCTGGAGTA(GCGTATGCCACCGCTAAAGGC)GCGTCAATGACTCTCAGTAAGAGTTATGAATCTGGATTGCCTAAACCCGACTTAGTTATATTCTTGGAATCTGGTAGCAAAGAAATTAAT[AGAAACGTCGGCGAGGAAAT]TTATGAAGAT</t>
  </si>
  <si>
    <t>GCGATCCACAGTCACTGGAA</t>
  </si>
  <si>
    <t>GCGTATGCCACCGCTAAAGGC</t>
  </si>
  <si>
    <t>ATTTCCTCGCCGACGTTTCT</t>
  </si>
  <si>
    <t>Noblis_MPXV-I-034</t>
  </si>
  <si>
    <t>AGAAATTAAT[AGAAACGTCGGCGAGGAAAT]TTATGAAGATGTTGAATTCCAACAAAAGGTATTACAAGAATATAAAAAAATGATTGAAGAAGGAGATATTCATTGGCAAATTATTTCTTCTGAATTCGAGGAAGATGTAAAGAAGGAGTTGATTAAGAATATAGTTATAGA(GGCTATACACACGGTTACTGGACCA)[GTGGGGCAACTGTGGATGTA]ATAAAATGAA</t>
  </si>
  <si>
    <t>AGAAACGTCGGCGAGGAAAT</t>
  </si>
  <si>
    <t>GGCTATACACACGGTTACTGGACCA</t>
  </si>
  <si>
    <t>TACATCCACAGTTGCCCCAC</t>
  </si>
  <si>
    <t>Noblis_MPXV-I-035</t>
  </si>
  <si>
    <t>TATGCTATGG[AGTTGCTTACTGGGTACGCC]CCTGTATCTCCGATCGTTATAGCGAGAACTCATACCGCACTTATATTTTTGA(TGGGTAAGCCAACAACATCCAGACG)TGATGTGTATAGAACATGTAGAGATCACG[CTACCCGTGTACGTGCAACT]GGTAATTAAA</t>
  </si>
  <si>
    <t>AGTTGCTTACTGGGTACGCC</t>
  </si>
  <si>
    <t>TGGGTAAGCCAACAACATCCAGACG</t>
  </si>
  <si>
    <t>AGTTGCACGTACACGGGTAG</t>
  </si>
  <si>
    <t>Noblis_MPXV-I-036</t>
  </si>
  <si>
    <t>CGTTAATTAT[GCAAATTTGAACGGGTCCCC]CTTATCAGT(CGAGGACTTGGATGTTTGTTCGGAGG)ATGAAATAGATAGAATCTATAAAACGATTAAACAATATCACGAAAGTAGAAAACGAAAAATTATCGTCACTAACGTGATTATTATTGTCATAAACATTATCGAGCAGGCATTGCTAAAACTCGGATTTGAAGAAATCAAAGGACTGAGTACCGATATCACTTCAGAAATTATCGATGT[GGAGATCGGAGATGACTGCG]ATGCTGTAGC</t>
  </si>
  <si>
    <t>GCAAATTTGAACGGGTCCCC</t>
  </si>
  <si>
    <t>CGAGGACTTGGATGTTTGTTCGGAGG</t>
  </si>
  <si>
    <t>CGCAGTCATCTCCGATCTCC</t>
  </si>
  <si>
    <t>Noblis_MPXV-I-037</t>
  </si>
  <si>
    <t>ATGTGCTTCC[CTACGGGCGATGACAGATCC]CCTATCCA(CGGCCACGTCAAGACATGTATATCCA)TTACTCATTACTGCGTTGACATTTGCTCCATTTTCTAATAGCCATGATACTAAATCTATATAACCTGCATAGATAGCGCGATAAAG[CAAGGTCCTTCCACCAGCAT]CTAGTTGATT</t>
  </si>
  <si>
    <t>CTACGGGCGATGACAGATCC</t>
  </si>
  <si>
    <t>CGGCCACGTCAAGACATGTATATCCA</t>
  </si>
  <si>
    <t>ATGCTGGTGGAAGGACCTTG</t>
  </si>
  <si>
    <t>Noblis_MPXV-I-038</t>
  </si>
  <si>
    <t>GATGTGCTTC[CCTACGGGCGATGACAGATC]CCCTATCCA(CGGCCACGTCAAGACATGTATATCCA)TTACTCATTACTGCGTTGACATTTGCTCCATTTTCTAATAGCCATGATACTAAATCTATATAACCTGCATAGATAGCGCGATAAAG[CAAGGTCCTTCCACCAGCAT]CTAGTTGATT</t>
  </si>
  <si>
    <t>CCTACGGGCGATGACAGATC</t>
  </si>
  <si>
    <t>Noblis_MPXV-I-039</t>
  </si>
  <si>
    <t>ATGTGCTTCC[ATGCTGGTGGAAGGACCTTG]CTTTATCGCGCTATCTATGCAGGTTATATAGATTTAGTATCATGGCTATTAGAAAATGGAGCAAATGTCAACGCAGTAATGAGTAATGGATATACA(TGTCTTGACGTGGCCGTGGA)TAGG[GGATCTGTCATCGCCCGTAG]CTAGTTGATT</t>
  </si>
  <si>
    <t>TGTCTTGACGTGGCCGTGGA</t>
  </si>
  <si>
    <t>Noblis_MPXV-I-040</t>
  </si>
  <si>
    <t>GATGTGCTTC[ATGCTGGTGGAAGGACCTTG]CTTTATCGCGCTATCTATGCAGGTTATATAGATTTAGTATCATGGCTATTAGAAAATGGAGCAAATGTCAACGCAGTAATGAGTAATGGATATACA(TGTCTTGACGTGGCCGTGGA)TAGGG[GATCTGTCATCGCCCGTAGG]CTAGTTGATT</t>
  </si>
  <si>
    <t>Noblis_MPXV-I-041</t>
  </si>
  <si>
    <t>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TGC[CGTCGTGCGATTCAGAACAC]ACTTTTCTCA</t>
  </si>
  <si>
    <t>CTGTTTGTCGAGACGGGTCA</t>
  </si>
  <si>
    <t>ACCTTGTGTCATTGGAAGACCGTGT</t>
  </si>
  <si>
    <t>GTGTTCTGAATCGCACGACG</t>
  </si>
  <si>
    <t>Noblis_MPXV-I-042</t>
  </si>
  <si>
    <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TGC[CGTCGTGCGATTCAGAACAC]ACTTTTCTCA</t>
  </si>
  <si>
    <t>TGACCTGTTTGTCGAGACGG</t>
  </si>
  <si>
    <t>Noblis_MPXV-I-043</t>
  </si>
  <si>
    <t>AG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TGC[CGTCGTGCGATTCAGAACAC]ACTTTTCTCA</t>
  </si>
  <si>
    <t>CGGTGACCTGTTTGTCGAGA</t>
  </si>
  <si>
    <t>Noblis_MPXV-I-044</t>
  </si>
  <si>
    <t>AAG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TGC[CGTCGTGCGATTCAGAACAC]ACTTTTCTCA</t>
  </si>
  <si>
    <t>TCGGTGACCTGTTTGTCGAG</t>
  </si>
  <si>
    <t>Noblis_MPXV-I-045</t>
  </si>
  <si>
    <t>ATATGTTGAC[GCACCAGCGTCTGTTTTTGT]TTCTACTCCATAATACTCCCACAAATACTGACACAAACAAGCATCATGAATACAGTATCTAGCCATATCTAAAGCTATGTTTAGATTATAATCCTTATACATCTGAGCTAAATCAATGTCATCCTTTCCGAAAGATAATTTATATGTATCATTAGGTAAAGTAGGACATGATAGTACGACTTTAAATCCATTTTCCCAAATATCTTTACGAATTACTTTACATATAATATCCTCATCAACAGTCACATAATTACCTGTTGTTAAAACCTTTGCAAATGTATC(GGCTTTGCCTTTCGCGTCCG)TAGTATCGTCACCGATGAACGTCATTTCTCTAACTCCTCTATTTAATACTTTACCCA[TGCAACTGAACGCGTTCTTG]GATATAGAAT</t>
  </si>
  <si>
    <t>GCACCAGCGTCTGTTTTTGT</t>
  </si>
  <si>
    <t>GGCTTTGCCTTTCGCGTCCG</t>
  </si>
  <si>
    <t>CAAGAACGCGTTCAGTTGCA</t>
  </si>
  <si>
    <t>Noblis_MPXV-I-046</t>
  </si>
  <si>
    <t>GATAGACAGT[CGCCCACTAGAGTTACCGTC]TCTGAATGCGGCATGATAGTATCATTCTTTGTTTTCGTTAACTGTTTGGAAGATGAATCTTTGTTGTTACATTTAATCTCGAAATTCAGAGTACATATCTTTGAAGTATTCTGATATCTATTTTCTCCTGTAAAGAATCCTGAAGTTGCTACATTATTAAGGACAGAGAAGTAT(TCTGCACGAAAGACGGGATCACA)ATCTTTATGATTCATGGTAATAGTTAGTTCCGACGTTGAGAT[GGATTCGCTGAGACCGGTAG]TGGTCGTCCG</t>
  </si>
  <si>
    <t>CGCCCACTAGAGTTACCGTC</t>
  </si>
  <si>
    <t>TCTGCACGAAAGACGGGATCACA</t>
  </si>
  <si>
    <t>Noblis_MPXV-I-047</t>
  </si>
  <si>
    <t>TAGATAGACA[GTCGCCCACTAGAGTTACCG]TCTCTGAATGCGGCATGATAGTATCATTCTTTGTTTTCGTTAACTGTTTGGAAGATGAATCTTTGTTGTTACATTTAATCTCGAAATTCAGAGTACATATCTTTGAAGTATTCTGATATCTATTTTCTCCTGTAAAGAATCCTGAAGTTGCTACATTATTAAGGACAGAGAAGTAT(TCTGCACGAAAGACGGGATCACA)ATCTTTATGATTCATGGTAATAGTTAGTTCCGACGTTGAGAT[GGATTCGCTGAGACCGGTAG]TGGTCGTCCG</t>
  </si>
  <si>
    <t>GTCGCCCACTAGAGTTACCG</t>
  </si>
  <si>
    <t>Noblis_MPXV-I-048</t>
  </si>
  <si>
    <t>GATAGACAGT[CTACCGGTCTCAGCGAATCC]ATCTCAACGTCGGAACTAACTATTACCATGAATCATAAAGAT(TGTGATCCCGTCTTTCGTGCAGA)ATACTTCTCTGTCCTTAATAATGTAGCAACTTCAGGATTCTTTACAGGAGAAAATAGATATCAGAATACTTCAAAGATATGTACTCTGAATTTCGAGATTAAATGTAACAACAAAGATTCATCTTCCAAACAGTTAACGAAAACAAAGAATGATACTATCATGCCGCATTCAGA[GACGGTAACTCTAGTGGGCG]TGGTCGTCCG</t>
  </si>
  <si>
    <t>TGTGATCCCGTCTTTCGTGCAGA</t>
  </si>
  <si>
    <t>Noblis_MPXV-I-049</t>
  </si>
  <si>
    <t>TAGATAGACA[CTACCGGTCTCAGCGAATCC]ATCTCAACGTCGGAACTAACTATTACCATGAATCATAAAGAT(TGTGATCCCGTCTTTCGTGCAGA)ATACTTCTCTGTCCTTAATAATGTAGCAACTTCAGGATTCTTTACAGGAGAAAATAGATATCAGAATACTTCAAAGATATGTACTCTGAATTTCGAGATTAAATGTAACAACAAAGATTCATCTTCCAAACAGTTAACGAAAACAAAGAATGATACTATCATGCCGCATTCAGAGA[CGGTAACTCTAGTGGGCGAC]TGGTCGTCCG</t>
  </si>
  <si>
    <t>Noblis_MPXV-I-050</t>
  </si>
  <si>
    <t>CGTTTATCGA[TTTCAGCTCGGAGATCGTCG](TCGCGTTGTTTTAGCCACATACGA)CTGAGTTCAAGTTCTCGTTGACAAGATCCATCTACTTTTCCATCCCTAATAGTATCCAGTTCCTTTTCTAGTTC[TGACCGCATTTCTCGTTCCA]TATCAAGAGA</t>
  </si>
  <si>
    <t>TTTCAGCTCGGAGATCGTCG</t>
  </si>
  <si>
    <t>TCGCGTTGTTTTAGCCACATACGA</t>
  </si>
  <si>
    <t>TGGAACGAGAAATGCGGTCA</t>
  </si>
  <si>
    <t>Noblis_MPXV-I-051</t>
  </si>
  <si>
    <t>AAGTACTGGA[TGGGTCTTGATGTCGCTGTC]TTTCTCTTCTTCGCTACATCTGATGTCGATAGACATCTCACAGTCTTTGATCATAGCCAGAGCTTCTTCACG(CGTGATCGCGGGAGAGTCCT)TACCTTGTCCTGGTGACACGCTGGACAATCTAGTATTCACAGTGTTTCCATCAGAGGATTCGGAGATGGATGAAATCTTTGGGCATTTGGTGAATCCAAA[GTTCATGTTAAGACCCGCGC]CGACGATATT</t>
  </si>
  <si>
    <t>TGGGTCTTGATGTCGCTGTC</t>
  </si>
  <si>
    <t>CGTGATCGCGGGAGAGTCCT</t>
  </si>
  <si>
    <t>GCGCGGGTCTTAACATGAAC</t>
  </si>
  <si>
    <t>Noblis_MPXV-I-052</t>
  </si>
  <si>
    <t>AAGTACTGGA[GCGCGGGTCTTAACATGAAC]TTTGGATTCACCAAATGCCCAAAGATTTCATCCATCTCCGAATCCTCTGATGGAAACACTGTGAATACTAGATTGTCCAGCGTGTCACCAGGACAAGGTA(AGGACTCTCCCGCGATCACGC)GTGAAGAAGCTCTGGCTATGATCAAAGACTGTGAGATGTCTATCGACATCAGATGTAGCGAAGAAGAGAAA[GACAGCGACATCAAGACCCA]CGACGATATT</t>
  </si>
  <si>
    <t>AGGACTCTCCCGCGATCACGC</t>
  </si>
  <si>
    <t>Noblis_MPXV-I-053</t>
  </si>
  <si>
    <t>TGGCGTCTGC[CAGCGTGCACATACGAATGG]CATTTCTAAGAAAAGTCTACGGTATCCTTGTCTACA(ATTTCCTTTAACAACGGCAACAGCTG)CAGTATTTTTATACTTTGAATGCATTCGGACATTTATACAAGGGAGTCCTGTTCTAATATTGGCATCAATGTTCGGATCTATAGGCTTGATTTTCGCATTGACTTTACACAGACATAAACATCCCCTGAATCTGTACCTACTTTGTGGATTTACACTGTTAGAATCTC[TAACGCTGGCCTCTGTTGTT]ACTTTCTATG</t>
  </si>
  <si>
    <t>AACAACAGAGGCCAGCGTTA</t>
  </si>
  <si>
    <t>Noblis_MPXV-I-054</t>
  </si>
  <si>
    <t>TGGCGTCTGC[CAGCGTGCACATACGAATGG]CATTTCTAAGAAAAGTCTACGGTATCCTTGTCTACA(ATTTCCTTTAACAACGGCAACAGCTG)CAGTATTTTTATACTTTGAATGCATTCGGACATTTATACAAGGGAGTCCTGTTCTAATATTGGCATCAATGTTCGGATCTATAGGCTTGATTTTCGCATTGACTTTACACAGACATAAACATCCCCTGAATCTGTACCTACTTTGTGGATTTACACTGTTAGAATCTCT[AACGCTGGCCTCTGTTGTTA]CTTTCTATGA</t>
  </si>
  <si>
    <t>TAACAACAGAGGCCAGCGTT</t>
  </si>
  <si>
    <t>Noblis_MPXV-I-055</t>
  </si>
  <si>
    <t>GTGGCGTCTG[CCAGCGTGCACATACGAATG]GCATTTCTAAGAAAAGTCTACGGTATCCTTGTCTACA(ATTTCCTTTAACAACGGCAACAGCTG)CAGTATTTTTATACTTTGAATGCATTCGGACATTTATACAAGGGAGTCCTGTTCTAATATTGGCATCAATGTTCGGATCTATAGGCTTGATTTTCGCATTGACTTTACACAGACATAAACATCCCCTGAATCTGTACCTACTTTGTGGATTTACACTGTTAGAATCTC[TAACGCTGGCCTCTGTTGTT]ACTTTCTATG</t>
  </si>
  <si>
    <t>Noblis_MPXV-I-056</t>
  </si>
  <si>
    <t>AATTCAAATG[TGTGGATTTCGGCGCCTATT]TTATAGCTATGCGATTGGATAAGAAAACATATCTGCCGCAAGCTATTA(GGCGAGGTACTGGAGACGCG)TGGATGGTTAAAAAG[GCGGCAAAAGTCGATCCATC]TGCTCAACAA</t>
  </si>
  <si>
    <t>TGTGGATTTCGGCGCCTATT</t>
  </si>
  <si>
    <t>GGCGAGGTACTGGAGACGCG</t>
  </si>
  <si>
    <t>GATGGATCGACTTTTGCCGC</t>
  </si>
  <si>
    <t>Noblis_MPXV-I-057</t>
  </si>
  <si>
    <t>CTAAGAACAC[GTATACGGCAGCAGCTTCCT]TCTATACTCTCATCTTTTGCCAACACAAAGGGTGGATATTTGTTCATTGGAGTTGATAATAATACACACAAAGTAATTGGATTC(ACGGTGGGTCACGACTACCTCA)AACTGGTAGAGAGAGATATAGAAAAGTATATCCAAAAACTTCCTGTTGTGCATTTCTGCAAGAAAAAAGAGGACATCAAGTACGCATGTAGATTCATCAAGGTGTATAAACCTGGTGATGAGACTACCTCGACATA[TGTGTGCGCAATCAAAGTGG]AAAGATGCTG</t>
  </si>
  <si>
    <t>GTATACGGCAGCAGCTTCCT</t>
  </si>
  <si>
    <t>ACGGTGGGTCACGACTACCTCA</t>
  </si>
  <si>
    <t>CCACTTTGATTGCGCACACA</t>
  </si>
  <si>
    <t>Noblis_MPXV-I-058</t>
  </si>
  <si>
    <t>CTAAGAACAC[GTATACGGCAGCAGCTTCCT]TCTATACTCTCATCTTTTGCCAACACAAAGGGTGGATATTTGTTCATTGGAGTTGATAATAATACACACAAAGTAATTGGATTC(ACGGTGGGTCACGACTACCTCA)AACTGGTAGAGAGAGATATAGAAAAGTATATCCAAAAACTTCCTGTTGTGCATTTCTGCAAGAAAAAAGAGGACATCAAGTACGCATGTAGATTCATCAAGGTGTATAAACCTGGTGATGAGACTACCTCGACATATGTGTGCGCAATCAAAGTGGAAAGATGCTGC[TGTGCTGTGTTTGCGGATTG]GCCAGAATCA</t>
  </si>
  <si>
    <t>CAATCCGCAAACACAGCACA</t>
  </si>
  <si>
    <t>Noblis_MPXV-I-059</t>
  </si>
  <si>
    <t>CAAAGGTATT[ACCCGGGTACGTGGATATCA]TATATGGTATTGGTCCATTATCAGTAATGGCTCCATAAACTGATACGGCGATGGTTTTTATATGTGTTTGATCTAATG(AGGACGAAATTCGCGCCCACA)ATTCATCTCTAGATATGCATTTAATATCGAACGGTAACA[CATCAATCTCGGGACGCGTA]TATGTTTCTA</t>
  </si>
  <si>
    <t>ACCCGGGTACGTGGATATCA</t>
  </si>
  <si>
    <t>AGGACGAAATTCGCGCCCACA</t>
  </si>
  <si>
    <t>TACGCGTCCCGAGATTGATG</t>
  </si>
  <si>
    <t>Noblis_MPXV-I-060</t>
  </si>
  <si>
    <t>GATGGTGTCA[CGCCACTAATCGGTTCGGTA](ACGTCTGTGGATGGAGGTGCT)ACTTCTACAGAACCTGTAGCCTCAGTTGTCAACGGAGATACATCTTCAATGCGCGGAAATGTATAATTTGGTAATGGTTTCTCATGTGGATCTTAAGAAGAAGAGGTAAGATATCTACGAAAGATACCGATCACGTTCTAGTTCTCTTTTGTAGAACTTTAACTTTTTCTTTCTCAGCATCTAGTTGATATTCCGACCTCTTCACGTTTCA[CATGGGTTACCTCCGCAGTT]TTTACAAGCG</t>
  </si>
  <si>
    <t>CGCCACTAATCGGTTCGGTA</t>
  </si>
  <si>
    <t>ACGTCTGTGGATGGAGGTGCT</t>
  </si>
  <si>
    <t>AACTGCGGAGGTAACCCATG</t>
  </si>
  <si>
    <t>Noblis_MPXV-I-061</t>
  </si>
  <si>
    <t>CTAAGAACAC[GTATACGGCAGCAGCTTCCT]TCTATACTCTCATCTTTTGCCAACACAAAGGGTGGATATTTGTTCATTGGAGTTGATAATAATACACACAAAGTAATTGGATTC(ACGGTGGGTCACGACTACCTCA)AACTGGTAGAGAGAGATATAGAAAAGTATATCCAAAAACTTCCTGTTGTGCATTTCTGCAAGAAAAAAGAGGACATCAAGTACGCATGTAGATTCATCAAGGTGTATAAACCTGGTGATGAGACTACCTCGACATATGTGTGCGCAATCAAAGTGGAAAG[ATGCTGCTGTGCTGTGTTTG]CGGATTGGCC</t>
  </si>
  <si>
    <t>CAAACACAGCACAGCAGCAT</t>
  </si>
  <si>
    <t>Noblis_MPXV-I-062</t>
  </si>
  <si>
    <t>GATGGTGTCA[CGCCACTAATCGGTTCGGTA](ACGTCTGTGGATGGAGGTGCT)ACTTCTACAGAACCTGTAGCCTCAGTTGTCAACGGAGATACATCTTCAATGCGCGGAAATGTATAATTTGGTAATGGTTTCTCATGTGGATCTTAAGAAGAAGAGGTAAGATATCTACGAAAGATACCGATCACGTTCTAGTTCTCTTTTGTAGAACTTTAACTTTTTCTTTCTCAGCATCTAGTTGATATTCCGACCTCTTCACGT[TTCACATGGGTTACCTCCGC]AGTTTTTACA</t>
  </si>
  <si>
    <t>GCGGAGGTAACCCATGTGAA</t>
  </si>
  <si>
    <t>Noblis_MPXV-I-063</t>
  </si>
  <si>
    <t>TAGAACGTCA[GCCTAGAAGGTCACCGTACG]TCAAATTTATCTATTTTATTAAAGGCTTTTTATATCATACATCTGCTGCCAAAGTTATT(TGCGTCTCACCTGTCATGTCTGGT)AATTCATATAGAGATCGAAAAAAGAGATCTGTTGAAGCATTTCTTGATTGGA[TGGACACATTCGGATTGCGA]GACTCCGTTC</t>
  </si>
  <si>
    <t>GCCTAGAAGGTCACCGTACG</t>
  </si>
  <si>
    <t>TGCGTCTCACCTGTCATGTCTGGT</t>
  </si>
  <si>
    <t>Noblis_MPXV-I-064</t>
  </si>
  <si>
    <t>ATTCGAATTC[AAATGTGTGGATTTCGGCGC]CTATTTTATAGCTATGCGATTGGATAAGAAAACATATCTGCCGCAAGCTATTA(GGCGAGGTACTGGAGACGCG)TGGATGGTTAAAAAG[GCGGCAAAAGTCGATCCATC]TGCTCAACAA</t>
  </si>
  <si>
    <t>AAATGTGTGGATTTCGGCGC</t>
  </si>
  <si>
    <t>Noblis_MPXV-I-065</t>
  </si>
  <si>
    <t>CGCCATAATA[TCAGAATGCCACGGTTCCAA]GTATATGGCCATAAC(TCCAGGCCGTTTGTTTCCTCCC)TGATCTATGTATCTAGCGGTGTTATTATAAACTCTCAACATTGGAATAATACCGTTTGATATACCATTGGTACCGGAGATATAGCTTCCACTGGCACGAATATTACTAATTGAT[AGACCTATTCCCCCTGCCAT]TTTAGAGATT</t>
  </si>
  <si>
    <t>TCAGAATGCCACGGTTCCAA</t>
  </si>
  <si>
    <t>TCCAGGCCGTTTGTTTCCTCCC</t>
  </si>
  <si>
    <t>ATGGCAGGGGGAATAGGTCT</t>
  </si>
  <si>
    <t>Noblis_MPXV-I-066</t>
  </si>
  <si>
    <t>TGCCCTATAA[CACGATCGTGCAAAACCTGG]TATATCGTCTCTATCTTTATCACAATATAGTGTATCAACATCTTTATTATTGACCTCGTTTATCTTGGAACATGGAATGGGAACATTTT(TGTTAACGGCCACCTTTGCCTT)AATTCCAGATGTTGTAAAATTATAACTAAACAGTCTATCATCGACACAAATGAAATTCTTGTTTAGACGTTTGTAGTT[TACGTATGCGGCTCGTTCTC]GTCTCATTTT</t>
  </si>
  <si>
    <t>CACGATCGTGCAAAACCTGG</t>
  </si>
  <si>
    <t>TGTTAACGGCCACCTTTGCCTT</t>
  </si>
  <si>
    <t>GAGAACGAGCCGCATACGTA</t>
  </si>
  <si>
    <t>Noblis_MPXV-I-067</t>
  </si>
  <si>
    <t>TGTGCCCAGT[TCAGTCCCTGTCATTGCCAC]GCTACTAAGGACTCCCTGAATACCGTGACTGACGTCAGACATTGTCTGACTGAATACATCCTGTGGGTTTCTCATAGATGGACCCATAGAGAA(AGCGCAGGGCCTCTCTACAGG)CTTCTCATCTCTTTCAGAATTGATGCAATGGAGCTATTTGGTAGCGAGTTGAAGGAGTTCTCGGATTCACTTCCGTGGGACAATATCGACAATTGCGTGGAGATCATTAAATGTTTCATCAGAAATGACTCCATGAAAA[CCGCCAAAGAACTTTGTGCA]ATAATTGGAC</t>
  </si>
  <si>
    <t>TCAGTCCCTGTCATTGCCAC</t>
  </si>
  <si>
    <t>AGCGCAGGGCCTCTCTACAGG</t>
  </si>
  <si>
    <t>TGCACAAAGTTCTTTGGCGG</t>
  </si>
  <si>
    <t>Noblis_MPXV-I-068</t>
  </si>
  <si>
    <t>TGTGCCCAGT[TCAGTCCCTGTCATTGCCAC]GCTACTAAGGACTCCCTGAATACCGTGACTGACGTCAGACATTGTCTGACTGAATACATCCTGTGGGTTTCTCATAGATGGACCCATAGAGAA(AGCGCAGGGCCTCTCTACAGG)CTTCTCATCTCTTTCAGAATTGATGCAATGGAGCTATTTGGTAGCGAGTTGAAGGAGTTCTCGGATTCACTTCCGTGGGACAATATCGACAATTGCGTGGAGATCATTAAATGTTTCATCAGAAATGACTCCATGAAA[ACCGCCAAAGAACTTTGTGC]AATAATTGGA</t>
  </si>
  <si>
    <t>GCACAAAGTTCTTTGGCGGT</t>
  </si>
  <si>
    <t>Noblis_MPXV-I-069</t>
  </si>
  <si>
    <t>CCATAATATC[AGAATGCCACGGTTCCAAGT]ATATGGCCATAAC(TCCAGGCCGTTTGTTTCCTCCC)TGATCTATGTATCTAGCGGTGTTATTATAAACTCTCAACATTGGAATAATACCGTTTGATATACCATTGGTACCGGAGATATAGCTTCCACTGGCACGAATATTACTAATTGAT[AGACCTATTCCCCCTGCCAT]TTTAGAGATT</t>
  </si>
  <si>
    <t>AGAATGCCACGGTTCCAAGT</t>
  </si>
  <si>
    <t>Noblis_MPXV-I-070</t>
  </si>
  <si>
    <t>TCTACCTTCA[CAATGGCCTTTCCTTGTGCC]CAGTTCAGTCCCTGTCATTGCCACGCTACTAAGGACTCCCTGAATACCGTGACTGACGTCAGACATTGTCTGACTGAATACATCCTGTGGGTTTCTCATAGATGGACCCATAGAGAA(AGCGCAGGGCCTCTCTACAGG)CTTCTCATCTCTTTCAGAATTGATGCAATGGAGCTATTTGGTAGCGAGTTGAAGGAGTTCTCGGATTCACTTCCGTGGGACAATATCGACAATTGCGTGGAGATCATTAAATGTTTCATCAGAAATGACTCCATGAAAA[CCGCCAAAGAACTTTGTGCA]ATAATTGGAC</t>
  </si>
  <si>
    <t>CAATGGCCTTTCCTTGTGCC</t>
  </si>
  <si>
    <t>Noblis_MPXV-I-071</t>
  </si>
  <si>
    <t>TCTACCTTCA[CAATGGCCTTTCCTTGTGCC]CAGTTCAGTCCCTGTCATTGCCACGCTACTAAGGACTCCCTGAATACCGTGACTGACGTCAGACATTGTCTGACTGAATACATCCTGTGGGTTTCTCATAGATGGACCCATAGAGAA(AGCGCAGGGCCTCTCTACAGG)CTTCTCATCTCTTTCAGAATTGATGCAATGGAGCTATTTGGTAGCGAGTTGAAGGAGTTCTCGGATTCACTTCCGTGGGACAATATCGACAATTGCGTGGAGATCATTAAATGTTTCATCAGAAATGACTCCATGAAA[ACCGCCAAAGAACTTTGTGC]AATAATTGGA</t>
  </si>
  <si>
    <t>Noblis_MPXV-I-072</t>
  </si>
  <si>
    <t>GAATGATACT[GTCACGTGTCCTAATGCGGA]ATGTCAACCTCTTCAATTAGAACACGGATCGTGTCAACCAGTTAAAGAAAAATACTCATTTGGGGAATATATGACTATCAACTGTGATGTTGGATATGAGGTTATTGGTGTTTCGTATATAAGTTGTACGGCTAATTCTTGGAATGTTATTCCATCATGTCAACAAAAATGTGATATACCGTCTCTATCTAATGGATTAATTTCCGGATCTACATTTTCTATCGGTGGCGTTATACATCTTAGTTGTAAAAGTGGTTTTACACTA(ACGGGGTCTCCATCATCCACATGT)ATCGACGGTAAATGGAATCCCATACTCCCAACATGTGTACGATCTAACGAAGAATTTGATCCAGTGGAT[GATGGTCCCGACGATGAGAC]AGATCTGAGC</t>
  </si>
  <si>
    <t>GTCACGTGTCCTAATGCGGA</t>
  </si>
  <si>
    <t>ACGGGGTCTCCATCATCCACATGT</t>
  </si>
  <si>
    <t>GTCTCATCGTCGGGACCATC</t>
  </si>
  <si>
    <t>Noblis_MPXV-I-073</t>
  </si>
  <si>
    <t>TCTATTAAGA[GTAACAGCTGCCCCCATTCT]TAATAATCATCAGTATTTAAACTGTTAAATGTTGGTATATCAACATCTATCTTATTT(CCCGCAATATAAGGTTTGTTGCAGGT)ATACTGTTCAGGAATGGGTACATTTATACTTCTTTTATAGTCCTGTCTTTCGATGTTCATCACAAATGCAAAGAACAGAATAAACAAAATAATGTAAGAAATAATATTAAATATCTGTGAATTCGTAAATACATTGATTGCCATAATAATTACAGCAGCTACAATACACACAATAG[ACATTCCCACAGTGTTGCCA]TTACCTCCAC</t>
  </si>
  <si>
    <t>GTAACAGCTGCCCCCATTCT</t>
  </si>
  <si>
    <t>CCCGCAATATAAGGTTTGTTGCAGGT</t>
  </si>
  <si>
    <t>TGGCAACACTGTGGGAATGT</t>
  </si>
  <si>
    <t>Noblis_MPXV-I-074</t>
  </si>
  <si>
    <t>CTTCAATCTA[ATTTGATGCTCACATGGCGC]GAATTCTACTCTA(ACATCCCTTTTCCATGCCTCAGGT)TCATCGATCTCTATAATATCTAGTTTCTTGCGTTTCAC[AAACACAGGCTCGTCTCTCG]CGATGAGATC</t>
  </si>
  <si>
    <t>ATTTGATGCTCACATGGCGC</t>
  </si>
  <si>
    <t>ACATCCCTTTTCCATGCCTCAGGT</t>
  </si>
  <si>
    <t>CGAGAGACGAGCCTGTGTTT</t>
  </si>
  <si>
    <t>Noblis_MPXV-I-075</t>
  </si>
  <si>
    <t>GTGGATAAAA[TGCATGACGTGATAGCTCCC]GCTAAGCTTTTAGAATATGTGCATATAGGACCACTAACAAAAGATAAAGAGGATAAAGTAAAGAAAAGATATCCAGAGTTTAGATTAGTCAACACAGGACCCGGTGGTCTTTCGGCATTATTAAGACAATCATATAATGGAACCGCACCCAATTGCTGTCGCACTTTTAATCGTACTCATTATTGGAAGAAGGATGGAAAGATATCAGATAAGTATGAAGAGGGTGCAGTATTAGAATCGTGTTG(GCCCGACGTCCACGACACTG)GAAAATGCGATGTTGATTTATTCGACTGGTGTCAGGGGGATACGTTCGATATGAACATATGCCAT[CAGTGGATCGGTTCAGCCTT]TAATAGGAGT</t>
  </si>
  <si>
    <t>TGCATGACGTGATAGCTCCC</t>
  </si>
  <si>
    <t>GCCCGACGTCCACGACACTG</t>
  </si>
  <si>
    <t>AAGGCTGAACCGATCCACTG</t>
  </si>
  <si>
    <t>Noblis_MPXV-I-076</t>
  </si>
  <si>
    <t>AATAGATACG[GAACGGGACTATGGACGCAT]GATAAGAATAATTTTGCAGCATTGGAAGTAACTAAACTATGTGATGTCTTGGAAGCAATTACAGATTTCTCCGTGATAGGTA(TCGATGAAGGACAGTTCTTTCCAGACA)TTGTTGAATTCTGTG[AGCGTATGGCAAACGAAGGA]AAAATAGTTA</t>
  </si>
  <si>
    <t>GAACGGGACTATGGACGCAT</t>
  </si>
  <si>
    <t>TCGATGAAGGACAGTTCTTTCCAGACA</t>
  </si>
  <si>
    <t>TCCTTCGTTTGCCATACGCT</t>
  </si>
  <si>
    <t>Noblis_MPXV-I-077</t>
  </si>
  <si>
    <t>ATAACCTCCT[GAAAATGGCCAAAGCGGGTT]ATAAAGTAAATCCCACAGAACTAATGTATATTCTAGGTACTTATGGACAACAGAGGATAGA(TGGCGAACCAGCAGAGACTCGA)GTATTGGGTAGAGTCTTACCTTACTATCTTCCAGACTCTAAGGATCCAGAAGGAAGAGGTTATATTCTTAATTCTTTAACAAAAGGATTAACGGGTTCTCAATATTACTTTTCGATGCTGGTTGCAAGATCTCAATCTACTGATATCGTCTGTGAAACATCACGTACCGGAACACTGGCTAGAAAAATCATTAAAAAGATGG[AGGATATGGTGGTCGACGGA]TACGGACAAG</t>
  </si>
  <si>
    <t>GAAAATGGCCAAAGCGGGTT</t>
  </si>
  <si>
    <t>TGGCGAACCAGCAGAGACTCGA</t>
  </si>
  <si>
    <t>TCCGTCGACCACCATATCCT</t>
  </si>
  <si>
    <t>Noblis_MPXV-I-078</t>
  </si>
  <si>
    <t>ATAAATCTAA[CGGTTTCTTCACTCGGTGGA]TGTAATAAATGTTTAAACATCAAACATGCGAAA(TCGCAGTGCAGACCCTCGTC)TCTACTAATTAATTCGTTAGAA[AACGTGAGTCCGGGCATTAG]GCCACGCTTT</t>
  </si>
  <si>
    <t>CTAATGCCCGGACTCACGTT</t>
  </si>
  <si>
    <t>Noblis_MPXV-I-079</t>
  </si>
  <si>
    <t>GGCTGCATCT[CCACCGATCTGCGCTAGTAG]ATTTTTAAGCTGTGGTGTAATCTTATTAACTGTTTCGATATAATCATCGTAACTACTTCTAACGGCTAAATTTTTTTTATCCGCCATTTAGAAGCTAAAAATATTTTTATTTATGCAGAAGATTTAACTAGATTATACAATGAACTAATATGATCCTTTTCTAGATTATTTACGAACTTGGTATTTCTTGTTTCTGGAGGAGGAGAATTTAAATT(CGGACTTGGATTCGGATTTTGTGGGT)TCTTGATCTTATTATACAGCGTGTATAG[GATGGCGACGGTAACTGCTA]CACAAATACC</t>
  </si>
  <si>
    <t>TAGCAGTTACCGTCGCCATC</t>
  </si>
  <si>
    <t>Noblis_MPXV-I-080</t>
  </si>
  <si>
    <t>TTTCTAGTTC[TGACCGCATTTCTCGTTCCA]TATCAAGAGATTCTCTCAATTCTCGTATAGTCTTCTTATCAATTTCTGATGAATCTGA(ACCATCATCTGTCCCATTTTGTTGCA)TATCCCTGAGTTCTTTGATCTCTGTTGTAAGTCTGTCGATTCTTTCGGTTTTATAAACAGAATCCCTTTCCAAAGTCCTAATCTTACTGAGTTTATCACTAAGTTCTTCATTCAATTCAGTGAGTTTTCTCTTGGCTTCTTCCAAGTCTGTTTTAAACTCTCCATCAT[TTCCGCATTCTTCCTCGCAT]TTATCTAACC</t>
  </si>
  <si>
    <t>TGACCGCATTTCTCGTTCCA</t>
  </si>
  <si>
    <t>ACCATCATCTGTCCCATTTTGTTGCA</t>
  </si>
  <si>
    <t>ATGCGAGGAAGAATGCGGAA</t>
  </si>
  <si>
    <t>Noblis_MPXV-I-081</t>
  </si>
  <si>
    <t>TTTCTAGTTC[TGACCGCATTTCTCGTTCCA]TATCAAGAGATTCTCTCAATTCTCGTATAGTCTTCTTATCAATTTCTGATGAATCTGA(ACCATCATCTGTCCCATTTTGTTGCA)TATCCCTGAGTTCTTTGATCTCTGTTGTAAGTCTGTCGATTCTTTCGGTTTTATAAACAGAATCCCTTTCCAAAGTCCTAATCTTACTGAGTTTATCACTAAGTTCTTCATTCAATTCAGTGAGTTTTCTCTTGGCTTCTTCCAAGTCTGTTTTAAACTCTCCATCATT[TCCGCATTCTTCCTCGCATT]TATCTAACCA</t>
  </si>
  <si>
    <t>AATGCGAGGAAGAATGCGGA</t>
  </si>
  <si>
    <t>Noblis_MPXV-I-082</t>
  </si>
  <si>
    <t>GTATCATCGG[TTGCACCTTCAGATGCCGAT]CCATCGACATACTTGAATCCATCCTTGACTTCAAGTTCAGATGATTCCTCACACATGTCTCCGATACGTACGCTAAACTCTAGGTTCTTAACACATTTTGTATCAACGATCGTTGAACCGATGATATCTTTGTAACTCACTTTCTTATGTGAGATGTTAGACCCAAGTACTGGATGGGTCTTGATGTCGCTGTCTTTCTCTTCTTCGCTACATCTGATGTCGATAGACATCTCACAGTCTTTGATCAT(AGCCAGAGCTTCTTCACGCG)[TGATCGCGGGAGAGTCCTTA]CCTTGTCCTG</t>
  </si>
  <si>
    <t>AGCCAGAGCTTCTTCACGCG</t>
  </si>
  <si>
    <t>TAAGGACTCTCCCGCGATCA</t>
  </si>
  <si>
    <t>Noblis_MPXV-I-083</t>
  </si>
  <si>
    <t>GTATCATCGG[TAAGGACTCTCCCGCGATCA](CGCGTGAAGAAGCTCTGGCTAT)GATCAAAGACTGTGAGATGTCTATCGACATCAGATGTAGCGAAGAAGAGAAAGACAGCGACATCAAGACCCATCCAGTACTTGGGTCTAACATCTCACATAAGAAAGTGAGTTACAAAGATATCATCGGTTCAACGATCGTTGATACAAAATGTGTTAAGAACCTAGAGTTTAGCGTACGTATCGGAGACATGTGTGAGGAATCATCTGAACTTGAAGTCAAGGATGGATTCAAGTATGTCGATGG[ATCGGCATCTGAAGGTGCAA]CCTTGTCCTG</t>
  </si>
  <si>
    <t>CGCGTGAAGAAGCTCTGGCTAT</t>
  </si>
  <si>
    <t>Noblis_MPXV-I-084</t>
  </si>
  <si>
    <t>TTTATTAAAT[CAAATGGTCGGCTCTCTGGT]TTACTACCCCAATGATAACAATAGTCTTGTAAAGATAAACCGCAAGAAAATTTATACGCATCCATCCAAAT(AACCCTAGCACCGTCGGATGA)TATTAATGTATTATTATAGATTTTCCATCCACAGTTATTGGGCCAGTATACTGTTAGCAACGGTATATCGAATAGATTACTCATGTAACCTACTAGAATGATAGTTCGTGTACTAGTCATAATATCTTTAATCCAATCTAAGAAATCTAAAATTAGATCTTTTACACTATTAAAGTTAACAAAGGTATT[ACCCGGGTACGTGGATATCA]TATATGGTAT</t>
  </si>
  <si>
    <t>CAAATGGTCGGCTCTCTGGT</t>
  </si>
  <si>
    <t>AACCCTAGCACCGTCGGATGA</t>
  </si>
  <si>
    <t>TGATATCCACGTACCCGGGT</t>
  </si>
  <si>
    <t>Noblis_MPXV-I-085</t>
  </si>
  <si>
    <t>CCTTAAAGTA[ACAGCTTCCGTAAACACCGT]CTTTATCTCTTAATAAGTTTATTGTATTTATGACCTTTTCCTTATCTTCATAGAATACTAAAGGCAATAAAGAAATTTTTGGTTCTTCTCTAAGAGCTACGTGAGACTTA(ACCATAGACGCCAACGAATCCCT)ACATATTTTAGAACAGAAATACCCAACTTCACCACCCTTGAATGTCTCAATACTAATAGGTCTAAAAACCAAATCTTGATTACAAAACCAACACTTATCAATTACACTATTTGTCTTAATAGACATATCTGCCATAGATTTATAATACTTTGGTAGTATACAAGCGAGTGCTTCTTCTTT[AGCGGGCTTAAAGACTGCTT]TAGGTGCTGA</t>
  </si>
  <si>
    <t>ACAGCTTCCGTAAACACCGT</t>
  </si>
  <si>
    <t>ACCATAGACGCCAACGAATCCCT</t>
  </si>
  <si>
    <t>AAGCAGTCTTTAAGCCCGCT</t>
  </si>
  <si>
    <t>Noblis_MPXV-I-086</t>
  </si>
  <si>
    <t>GTATCATCGG[TTGCACCTTCAGATGCCGAT]CCATCGACATACTTGAATCCATCCTTGACTTCAAGTTCAGATGATTCCTC(ACACATGTCTCCGATACGTACGCT)AAACTCTAGGTTCTTAACACATTTTGTATCAACGATCGTTGAACCGATGATATCTTTGTAACTCACTTTCTTATGTGAGATGTTAGACCCAAGTAC[TGGATGGGTCTTGATGTCGC]TGTCTTTCTC</t>
  </si>
  <si>
    <t>GCGACATCAAGACCCATCCA</t>
  </si>
  <si>
    <t>Noblis_MPXV-I-087</t>
  </si>
  <si>
    <t>GTATCATCGG[GCGACATCAAGACCCATCCA]GTACTTGGGTCTAACATCTCACATAAGAAAGTGAGTTACAAAGATATCATCGGTTCAACGATCGTTGATACAAAATGTGTTAAGAACCTAGAGTTT(AGCGTACGTATCGGAGACATGTGT)GAGGAATCATCTGAACTTGAAGTCAAGGATGGATTCAAGTATGTCGATGG[ATCGGCATCTGAAGGTGCAA]TGTCTTTCTC</t>
  </si>
  <si>
    <t>Noblis_MPXV-I-088</t>
  </si>
  <si>
    <t>GATAAATATG[GGTGGCGGAGTAAGTGTTGA]GCTCCCTAAACGGGATCCGCCTCCGGGAGTACCCACTGATGAGATGTTATTAAACGTGGATAAAATGCATGACGTGATAGCTCCCGCTAAGCTTTTAGAATATGTGCATATAGGACCACTAACAAAAGATAAAGAGGATAAAGTAAAGAAAAGATATCCAGAGTTTAGATTAGTCAACACAGGACCCGGTGGTCTTTCGGCATTATTAAGACAATCATATAATGGAA(CCGCACCCAATTGCTGTCGC)ACTTTTAATCGTACTCATTATTGGAAGAAGGATGGAAAGATATCAGATAAGTATGAAGAGGGTGCAGTAT[TAGAATCGTGTTGGCCCGAC]GTCCACGACA</t>
  </si>
  <si>
    <t>GGTGGCGGAGTAAGTGTTGA</t>
  </si>
  <si>
    <t>CCGCACCCAATTGCTGTCGC</t>
  </si>
  <si>
    <t>GTCGGGCCAACACGATTCTA</t>
  </si>
  <si>
    <t>Noblis_MPXV-I-089</t>
  </si>
  <si>
    <t>AAGTACTGGA[TGGGTCTTGATGTCGCTGTC]TTTCTCTTCTTCGCTACATCTGATGTCGATAGACATCTCACAGTCTTTGATCAT(AGCCAGAGCTTCTTCACGCG)[TGATCGCGGGAGAGTCCTTA]CCTTGTCCTG</t>
  </si>
  <si>
    <t>Noblis_MPXV-I-090</t>
  </si>
  <si>
    <t>AAGTACTGGA[TAAGGACTCTCCCGCGATCA](CGCGTGAAGAAGCTCTGGCTAT)GATCAAAGACTGTGAGATGTCTATCGACATCAGATGTAGCGAAGAAGAGAAA[GACAGCGACATCAAGACCCA]CCTTGTCCTG</t>
  </si>
  <si>
    <t>Noblis_MPXV-I-091</t>
  </si>
  <si>
    <t>TACTATAGTC[AGCACTCTTCCATGTCCTGC]A(TGTAGACGACACGCGACTATCGC)TATAGAGGACAATAATGTCATGTCTAGCGATGATCTGAATTATATTTATTATTTTTTCATCAGATTATTTAACAATTTGGCATTTGATCCCAAATACGCAATCGATGTGTCAAAGGTTAAACCTTTATAAACTTAACCCATTATAAAACTTATGATTAGTCACGACTGAAATAACCGCGTGATTATTTTTTGGTATAATTCTAC[ACGGCATGGTTTCTGTGACT]ATGAATTCAA</t>
  </si>
  <si>
    <t>AGCACTCTTCCATGTCCTGC</t>
  </si>
  <si>
    <t>TGTAGACGACACGCGACTATCGC</t>
  </si>
  <si>
    <t>AGTCACAGAAACCATGCCGT</t>
  </si>
  <si>
    <t>Noblis_MPXV-I-092</t>
  </si>
  <si>
    <t>GGTGCAGTAT[TAGAATCGTGTTGGCCCGAC]GTCCACGACACTGGAAAATGCGATGTTGATTTATT(CGACTGGTGTCAGGGGGATACGT)TCGATATGAACATATGCCAT[CAGTGGATCGGTTCAGCCTT]TAATAGGAGT</t>
  </si>
  <si>
    <t>TAGAATCGTGTTGGCCCGAC</t>
  </si>
  <si>
    <t>CGACTGGTGTCAGGGGGATACGT</t>
  </si>
  <si>
    <t>Noblis_MPXV-I-093</t>
  </si>
  <si>
    <t>GATAAATATG[GGTGGCGGAGTAAGTGTTGA]GCTCCCTAAACGGGATCCGCCTCCGGGAGTACCCACTGATGAGATGTTATTAAACGTGGATAAAATGCATGACGTGATAGCTCCCGCTAAGCTTTTAGAATATGTGCATATAGGACCACTAACAAAAGATAAAGAGGATAAAGTAAAGAAAAGATATCCAGAGTTTAGATTAGTCAACACAGGACCCGGTGGTCTTTCGGCATTATTAAGACAATCATATAATGGAA(CCGCACCCAATTGCTGTCGC)ACTTTTAATCGTACTCATTATTGGAAGAAGGATGGAAAGATATCAGATAAGTATGAAGAGGGTGCAGTATTAGAATCGTGTTGGCCCGACGT[CCACGACACTGGAAAATGCG]ATGTTGATTT</t>
  </si>
  <si>
    <t>CGCATTTTCCAGTGTCGTGG</t>
  </si>
  <si>
    <t>Noblis_MPXV-I-094</t>
  </si>
  <si>
    <t>CTTAACCATA[GACGCCAACGAATCCCTACA]TATTTTAGAACAGAAAT(ACCCAACTTCACCACCCTTGAATGT)CTCAATACTAATAGGTCTAAAAACCAAATCTTGATTACAAAACCAACACTTATCAATTACACTATTTGTCTTAATAGACATATCTGCCATAGATTTATAATACTTTGGTAGTATACAAGCGAGTGCTTCTTCTTT[AGCGGGCTTAAAGACTGCTT]TAGGTGCTGA</t>
  </si>
  <si>
    <t>GACGCCAACGAATCCCTACA</t>
  </si>
  <si>
    <t>ACCCAACTTCACCACCCTTGAATGT</t>
  </si>
  <si>
    <t>Noblis_MPXV-I-095</t>
  </si>
  <si>
    <t>AAAAAGATGG[AGGATATGGTGGTCGACGGA]TACGGACAAGTAGTTATAGGTAAT(ACGCTCATCAAGTACGCAGCCA)ATTATACCAAAATTCTAGGCTCAGTATGTAAACCTGTAGATCTTATCTATCCAGATGAGTCCATGACTTGGTATTTGGAAATTAGTGCTTTGTGGAATAAAATAAAACAGGGATTCGTTTACTCTCAGAAACAGAAACT[TGCAAAGAAGACATTGGCGC]CGTTTAATTT</t>
  </si>
  <si>
    <t>AGGATATGGTGGTCGACGGA</t>
  </si>
  <si>
    <t>ACGCTCATCAAGTACGCAGCCA</t>
  </si>
  <si>
    <t>GCGCCAATGTCTTCTTTGCA</t>
  </si>
  <si>
    <t>Noblis_MPXV-I-096</t>
  </si>
  <si>
    <t>TGTGCCCAGT[TCAGTCCCTGTCATTGCCAC]GCTACTAAGGACTCCCTGAATACCGTGACTGACGTCAGACATTGTCTGACTGAATACATCCTGTGGGTTTCTCATAGATGGACCCATAGAGAA(AGCGCAGGGCCTCTCTACAGG)CTTCTCATCTCTTTCAGAATTGATGCAATGGAGCTATTTGGTAGCGAGTTGAAGGAGTTCTCGGATTCACTTCCGTGGGACAATATCGACAATTGCGTGGAGATCATTAAATGTTTCATCAGAAA[TGACTCCATGAAAACCGCCA]AAGAACTTTG</t>
  </si>
  <si>
    <t>TGGCGGTTTTCATGGAGTCA</t>
  </si>
  <si>
    <t>Noblis_MPXV-I-097</t>
  </si>
  <si>
    <t>CCAAGGTTTT[CCAACCGGACTCATTGTCGA]TCGGTGAGAAGTCTTTTTCATTAGCATGAATCCATTCTAATGATGTATGTTTAAACACTCTAAACAATTGTACAAATTCTTTTGATTTGTTTTGAATGATTTCAAATAGGTCTTCGTCTACAGTAGGCATACCATTAGATAATCTAGCCATTATAAAGTGCACGTTTACATATCTACGTTCTGGAGGAGTAAGA(ACGTGACTATTGAGACGAATGGCTCT)TCCTACTATCTGACG[AAGAGACGCCTCGTTCCATG]TCATATCTAA</t>
  </si>
  <si>
    <t>CCAACCGGACTCATTGTCGA</t>
  </si>
  <si>
    <t>ACGTGACTATTGAGACGAATGGCTCT</t>
  </si>
  <si>
    <t>CATGGAACGAGGCGTCTCTT</t>
  </si>
  <si>
    <t>Noblis_MPXV-I-098</t>
  </si>
  <si>
    <t>ACCAAGGTTT[TCCAACCGGACTCATTGTCG]ATCGGTGAGAAGTCTTTTTCATTAGCATGAATCCATTCTAATGATGTATGTTTAAACACTCTAAACAATTGTACAAATTCTTTTGATTTGTTTTGAATGATTTCAAATAGGTCTTCGTCTACAGTAGGCATACCATTAGATAATCTAGCCATTATAAAGTGCACGTTTACATATCTACGTTCTGGAGGAGTAAGA(ACGTGACTATTGAGACGAATGGCTCT)TCCTACTATCTGACG[AAGAGACGCCTCGTTCCATG]TCATATCTAA</t>
  </si>
  <si>
    <t>TCCAACCGGACTCATTGTCG</t>
  </si>
  <si>
    <t>Noblis_MPXV-I-099</t>
  </si>
  <si>
    <t>TCACGTTTGA[ACAGTTTATTGCGTGCGCTG](AGGTCGGCAACTACGGCATCC)GCTCTAGTACTCCTCCCATAATACTTTACGCTATTAATCTTTAAAATTTCATAGACTTTATCTAGATCGCTTTCTGGTAACATGATATCATGTGTAAAAAGTTTT[AACATGTCGGTCGGCATTCT]ATTTAGATCA</t>
  </si>
  <si>
    <t>ACAGTTTATTGCGTGCGCTG</t>
  </si>
  <si>
    <t>AGGTCGGCAACTACGGCATCC</t>
  </si>
  <si>
    <t>AGAATGCCGACCGACATGTT</t>
  </si>
  <si>
    <t>Noblis_MPXV-I-100</t>
  </si>
  <si>
    <t>TTTCTCTAAA[GGATGATGTTGCCCGATCCT]CTCTTAAATGAATCCATCTTATCCTTGGACAAGATGGACAGTCTATTTTCCTTAGATGGTTTAATATTTTTTACCCATGATCTATAAAGGTAGACAGACCTAATCGTCTCGGATGACCATATATTATTTTCAGTTTTATTATACGCATAAATTGTAAAAAATATGTTAGGTTT(ACGAAAATGTCTCGTGGGGCATT)AATCGTTTTTGAAGGATTGGACAAATCTGGAAAAACAACACAATGTATGAACATCATGGAATCTATACCGGCAAACACGATAAAATATCTTAACTTTCCTCA[GCGATCCACAGTCACTGGAA]AGATGATAGA</t>
  </si>
  <si>
    <t>GGATGATGTTGCCCGATCCT</t>
  </si>
  <si>
    <t>ACGAAAATGTCTCGTGGGGCATT</t>
  </si>
  <si>
    <t>TTCCAGTGACTGTGGATCGC</t>
  </si>
  <si>
    <t>Noblis_MPXV-I-101</t>
  </si>
  <si>
    <t>TTTTCTCTAA[AGGATGATGTTGCCCGATCC]TCTCTTAAATGAATCCATCTTATCCTTGGACAAGATGGACAGTCTATTTTCCTTAGATGGTTTAATATTTTTTACCCATGATCTATAAAGGTAGACAGACCTAATCGTCTCGGATGACCATATATTATTTTCAGTTTTATTATACGCATAAATTGTAAAAAATATGTTAGGTTT(ACGAAAATGTCTCGTGGGGCATT)AATCGTTTTTGAAGGATTGGACAAATCTGGAAAAACAACACAATGTATGAACATCATGGAATCTATACCGGCAAACACGATAAAATATCTTAACTTTCCTCA[GCGATCCACAGTCACTGGAA]AGATGATAGA</t>
  </si>
  <si>
    <t>AGGATGATGTTGCCCGATCC</t>
  </si>
  <si>
    <t>Noblis_MPXV-I-102</t>
  </si>
  <si>
    <t>CAGGATACTA[TGCTATTCGCGTCTGCTGAT]AATCATCCTAAGATGATAAAAAACTTAACTCA(ACTGTTTAAATTTGTTCCCTCGGCAGA)GGATAACTATTTAGCAAAATTAACTGCATTAGTGAATGGATGTGATTTCT[TTCCTGGACTCTATGGGGCA]TCTATAACAC</t>
  </si>
  <si>
    <t>TGCTATTCGCGTCTGCTGAT</t>
  </si>
  <si>
    <t>ACTGTTTAAATTTGTTCCCTCGGCAGA</t>
  </si>
  <si>
    <t>TGCCCCATAGAGTCCAGGAA</t>
  </si>
  <si>
    <t>Noblis_MPXV-I-103</t>
  </si>
  <si>
    <t>TCAGGATACT[ATGCTATTCGCGTCTGCTGA]TAATCATCCTAAGATGATAAAAAACTTAACTCA(ACTGTTTAAATTTGTTCCCTCGGCAGA)GGATAACTATTTAGCAAAATTAACTGCATTAGTGAATGGATGTGATTTCT[TTCCTGGACTCTATGGGGCA]TCTATAACAC</t>
  </si>
  <si>
    <t>ATGCTATTCGCGTCTGCTGA</t>
  </si>
  <si>
    <t>Noblis_MPXV-I-104</t>
  </si>
  <si>
    <t>CTCATTAATA[ACGGTGACAGGGTTAACACC]TTTCCAATAAATAATTTTTTTAACCGGAATAACATCATCAAAAGACTTATTATCCTCTCTCATTGATTTTTCGCGGGATACATCATCTATTATAGCATCAGCATCAGAATCTGTA(GGCCGTGTATCAGCATCCATTGTCG)TAGACCAACGAGGAGGAGTATCGTCGGAACTGTACACCATAGTACTACGTTGAAGATCATACAGAGCTTTATTAACTTCTCGCTTCTCCATATTAAGTTGTTTAGTTAGTTGTGCAGTAGCTCCTTAGTCCAATGTTTTTAATAACCGCACACAAT[CTCTGTGTCAGAACGCTCGT]CAATATAGAT</t>
  </si>
  <si>
    <t>ACGGTGACAGGGTTAACACC</t>
  </si>
  <si>
    <t>GGCCGTGTATCAGCATCCATTGTCG</t>
  </si>
  <si>
    <t>ACGAGCGTTCTGACACAGAG</t>
  </si>
  <si>
    <t>Noblis_MPXV-I-105</t>
  </si>
  <si>
    <t>AGTATTAAAT[GACGACCGTACCAGTGACAG]ATATACAAAACGACTTAATTACAGAGTTTTCAGAAGATAATTATCCATCTAACAAAAATTATGAAATAACTCTTCGCCAAATGTCTATTCTAACTCACGTTAACAACGTGGTAGATAGAGAACATAA(TGCCGCCGTAGTGTCATCTCCA)GAGGAAATATCATCACAACTTAATGAAGATCTATTTCCAGATGATGATTCACCGGCCACTATTATCGAACGAGTACAACCTCATACTACTATTATTGACGAT[ACGCCACCTCCTACTTTTCG]TAGAGAGTTA</t>
  </si>
  <si>
    <t>GACGACCGTACCAGTGACAG</t>
  </si>
  <si>
    <t>TGCCGCCGTAGTGTCATCTCCA</t>
  </si>
  <si>
    <t>CGAAAAGTAGGAGGTGGCGT</t>
  </si>
  <si>
    <t>Noblis_MPXV-I-106</t>
  </si>
  <si>
    <t>AGTATTAAAT[GACGACCGTACCAGTGACAG]ATATACAAAACGACTTAATTACAGAGTTTTCAGAAGATAATTATCCATCTAACAAAAATTATGAAATAACTCTTCGCCAAATGTCTATTCTAACTCACGTTAACAACGTGGTAGATAGAGAACATAA(TGCCGCCGTAGTGTCATCTCCA)GAGGAAATATCATCACAACTTAATGAAGATCTATTTCCAGATGATGATTCACCGGCCACTATTATCGAACGAGTACAACCTCATACTACTATTATTGACGATA[CGCCACCTCCTACTTTTCGT]AGAGAGTTAT</t>
  </si>
  <si>
    <t>ACGAAAAGTAGGAGGTGGCG</t>
  </si>
  <si>
    <t>Noblis_MPXV-I-107</t>
  </si>
  <si>
    <t>CTCATTAATA[ACGGTGACAGGGTTAACACC]TTTCCAATAAATAATTTTTTTAACCGGAATAACATCATCAAAAGACTTATTATCCTCTCTCATTGATTTTTCGCGGGATACATCATCTATTATAGCATCAGCATCAGAATCTGTA(GGCCGTGTATCAGCATCCATTGTCG)TAGACCAACGAGGAGGAGTATCGTCGGAACTGTACACCATAGTACTACGTTGAAGATCATACAGAGCTTTATTAACTTCTCGCTTCTCCATATTAAGTTGTTTAGTTAGTTGTGCAGTAGCTCCTTAGTCCAATGTTTTTAATAACCGCACACAATC[TCTGTGTCAGAACGCTCGTC]AATATAGATC</t>
  </si>
  <si>
    <t>GACGAGCGTTCTGACACAGA</t>
  </si>
  <si>
    <t>Noblis_MPXV-I-108</t>
  </si>
  <si>
    <t>CCAAGGTTTT[CCAACCGGACTCATTGTCGA]TCGGTGAGAAGTCTTTTTCATTAGCATGAATCCATTCTAATGATGTATGTTTAAACACTCTAAACAATTGTACAAATTCTTTTGATTTGTTTTGAATGATTTCAAATAGGTCTTCGTCTACAGTAGGCATACCATTAGATAATCTAGCCATTATAAAGTGCACGTTTACATATCTACGTTCTGGAGGAGTAAGAACGTGACTATTGAGACGAATGGCTCTTCCTACTATC(TGACGAAGAGACGCCTCGTTCCA)TGTCATATCTAAAATGAAGATATCATTGATTGAGAAGAAAC[TAATACCCTCGCCTCCGCTA]GAAGAGAATA</t>
  </si>
  <si>
    <t>TGACGAAGAGACGCCTCGTTCCA</t>
  </si>
  <si>
    <t>TAGCGGAGGCGAGGGTATTA</t>
  </si>
  <si>
    <t>Noblis_MPXV-I-109</t>
  </si>
  <si>
    <t>ACCAAGGTTT[TCCAACCGGACTCATTGTCG]ATCGGTGAGAAGTCTTTTTCATTAGCATGAATCCATTCTAATGATGTATGTTTAAACACTCTAAACAATTGTACAAATTCTTTTGATTTGTTTTGAATGATTTCAAATAGGTCTTCGTCTACAGTAGGCATACCATTAGATAATCTAGCCATTATAAAGTGCACGTTTACATATCTACGTTCTGGAGGAGTAAGAACGTGACTATTGAGACGAATGGCTCTTCCTACTATC(TGACGAAGAGACGCCTCGTTCCA)TGTCATATCTAAAATGAAGATATCATTGATTGAGAAGAAAC[TAATACCCTCGCCTCCGCTA]GAAGAGAATA</t>
  </si>
  <si>
    <t>Noblis_MPXV-I-110</t>
  </si>
  <si>
    <t>TAGTATTATT[GGGTCCAACTTCTGCCTGAA]ATCCAAATATGGAAGCGGATACAAAACCGTTTCCTGGATAAACCACACATCTCCACTTTTGCTTTACATCAGAAATTGTGTCATTGACATCTTGAACTCTCCTATCTAATGCCGGTGTTCCACCTATAGATTTTGAATACTCGAATGCTGCATGAGTAGCATTGAATTCCTTAATATTGCCATAATTTTCATATATTGAGTAACTCTGGATAAAAAGTAAA(CACACCGCAGCCGTCGCTAC)TACAATAAAAAAAATTGATAGAGAGTTCATTTATAATCTATTAGAAGCTGACAAAATTTTTT[TACACGCGTCAGACAATGCT]TTAATAAATA</t>
  </si>
  <si>
    <t>GGGTCCAACTTCTGCCTGAA</t>
  </si>
  <si>
    <t>CACACCGCAGCCGTCGCTAC</t>
  </si>
  <si>
    <t>AGCATTGTCTGACGCGTGTA</t>
  </si>
  <si>
    <t>Noblis_MPXV-I-111</t>
  </si>
  <si>
    <t>GCTTACTGGG[TACGCCCCTGTATCTCCGAT]CGTTATAGCGAGAACTCATACCGCACTTATATTTTTGA(TGGGTAAGCCAACAACATCCAGACG)TGATGTGTATAGAACATGTAGAGATCACG[CTACCCGTGTACGTGCAACT]GGTAATTAAA</t>
  </si>
  <si>
    <t>TACGCCCCTGTATCTCCGAT</t>
  </si>
  <si>
    <t>Noblis_MPXV-I-112</t>
  </si>
  <si>
    <t>GTACCTGGAA[TGTAAAGCCCTGAAACCCCC]TCATTTTTTAAGCAGATTGTT(GCCGTAAATCCTGCACTATGCCCA)AGATAGAGAGCTCCTTTGGTGAATCCATCACTATGTTTCAGTTTAACCAAGAAACAGTCAGCTGGTCTAAAATTTCCATCTCTATCTAATACAGAATCCAACTTGA[TGTCAGGGACTATGACCGGT]TTAATGTTAT</t>
  </si>
  <si>
    <t>TGTAAAGCCCTGAAACCCCC</t>
  </si>
  <si>
    <t>GCCGTAAATCCTGCACTATGCCCA</t>
  </si>
  <si>
    <t>ACCGGTCATAGTCCCTGACA</t>
  </si>
  <si>
    <t>Noblis_MPXV-I-113</t>
  </si>
  <si>
    <t>TCAGCTCGGA[GATCGTCGTCGCGTTGTTTT]AGCCACAT(ACGACTGAGTTCAAGTTCTCGTTGACA)AGATCCATCTACTTTTCCATCCCTAATAGTATCCAGTTCCTTTTCTAGTTC[TGACCGCATTTCTCGTTCCA]TATCAAGAGA</t>
  </si>
  <si>
    <t>GATCGTCGTCGCGTTGTTTT</t>
  </si>
  <si>
    <t>ACGACTGAGTTCAAGTTCTCGTTGACA</t>
  </si>
  <si>
    <t>Noblis_MPXV-I-114</t>
  </si>
  <si>
    <t>ACCACTACTC[CTCGTAAACCAGCGGCTACT]AAAAGATCAACCAAAAAGGATAAAGAAAAGGAGGAAGTGGAAGAAGTAGAAGAAGTAGTTATAGAGGAATATCATCAAACAACTGAAGAAAATTCT(CCACCTCCGTCATCATCTCCTGGA)GT[CGGCGACATTGTAGAAAGCG]TGGCCGCTGT</t>
  </si>
  <si>
    <t>CTCGTAAACCAGCGGCTACT</t>
  </si>
  <si>
    <t>CCACCTCCGTCATCATCTCCTGGA</t>
  </si>
  <si>
    <t>CGCTTTCTACAATGTCGCCG</t>
  </si>
  <si>
    <t>Noblis_MPXV-I-115</t>
  </si>
  <si>
    <t>AATAGATACG[GAACGGGACTATGGACGCAT]GATAAGAATAATTTTGCAGCATTGGAAGTAACTAAACTATGTGATGTCTTGGAAGCAATTACAGATTTCTCCGTGATAGGTA(TCGATGAAGGACAGTTCTTTCCAGACA)TTGTTGAATT[CTGTGAGCGTATGGCAAACG]AAGGAAAAAT</t>
  </si>
  <si>
    <t>CGTTTGCCATACGCTCACAG</t>
  </si>
  <si>
    <t>Noblis_MPXV-I-116</t>
  </si>
  <si>
    <t>ACTAATTGAT[AGACCTATTCCCCCTGCCAT]TTTAGAGATTAATGCGCATCGTTTTAACGTGTCATAGATGCCTTCTATGCTATCATCGATCATGTTAAGTAGAAAACAGCTAGACATT(TGGTGACGAGTAGTTCCCGCA)TTAAATAA[GGTAGGAGAAGCGTGCGTAA]ACCATTTTTC</t>
  </si>
  <si>
    <t>AGACCTATTCCCCCTGCCAT</t>
  </si>
  <si>
    <t>TGGTGACGAGTAGTTCCCGCA</t>
  </si>
  <si>
    <t>TTACGCACGCTTCTCCTACC</t>
  </si>
  <si>
    <t>Noblis_MPXV-I-117</t>
  </si>
  <si>
    <t>CATCTACTAA[GCCCAAAACCAAACGAACCA]CT(ACTCCTCGTAAACCAGCGGCT)ACTAAAAGATCAACCAAAAAGGATAAAGAAAAGGAGGAAGTGGAAGAAGTAGAAGAAGTAGTTATAGAGGAATATCATCAAACAACTGAAGAAAATTCTCCACCTCCGTCATCATCTCCTGGAGT[CGGCGACATTGTAGAAAGCG]TGGCCGCTGT</t>
  </si>
  <si>
    <t>GCCCAAAACCAAACGAACCA</t>
  </si>
  <si>
    <t>ACTCCTCGTAAACCAGCGGCT</t>
  </si>
  <si>
    <t>Noblis_MPXV-I-118</t>
  </si>
  <si>
    <t>CACGTTTGAA[CAGTTTATTGCGTGCGCTGA](GGTCGGCAACTACGGCATCC)GCTCTAGTACTCCTCCCATAATACTTTACGCTATTAATCTTTAAAATTTCATAGACTTTATCTAGATCGCTTTCTGGTAACATGATATCATGTGTAAAAAGTTTT[AACATGTCGGTCGGCATTCT]ATTTAGATCA</t>
  </si>
  <si>
    <t>CAGTTTATTGCGTGCGCTGA</t>
  </si>
  <si>
    <t>GGTCGGCAACTACGGCATCC</t>
  </si>
  <si>
    <t>Noblis_MPXV-I-119</t>
  </si>
  <si>
    <t>AACAACGCAT[CGCTTCGTTTACATGGCTCG]TACCAACAATAATAGGGTAATCTTGTATCTATTCCTATCCGTACTATACTTTTATCAGGATAAATACATTTACATCGTATATCGTCTTTGTTAGCATCACAGAATGCATAAATTTGTTCGTCCGTCATGATAAAAATTTAAAGTGTAAATATAACTATTATTTTTATAGTTGTAATAAAAAGGGAAATTTGATTGTATACCTTCGGTTCTTTAAAAGAAACTGACTTGATAAAAATGGCTGTAATCTCTAAGGTTACGTATAGTCTATACGATCAAAAAGAGATTAATGCTACAGATATTATCATTAGTCATATTAAAAATGA(CGACGATATCGGTACCGTTAAAGATGG)TAGACTA[GGTGCTATGGATGGGGCATT]ATGTAAGACT</t>
  </si>
  <si>
    <t>CGCTTCGTTTACATGGCTCG</t>
  </si>
  <si>
    <t>CGACGATATCGGTACCGTTAAAGATGG</t>
  </si>
  <si>
    <t>AATGCCCCATCCATAGCACC</t>
  </si>
  <si>
    <t>Noblis_MPXV-I-120</t>
  </si>
  <si>
    <t>TTCCGTGTTC[GTTCGAATGCCACATCGACG]TCAAAGATAGGGGAGTAGTTGAAATCTAGTTCTGCATTGTTGGTACGCACCTCAAATGTAGTGTTGGATATCTTCAACGTATAGTTGTTGAGTATTGATGGTTTTCTAAATAGAATTCTCTTCATATCATTCTTGCACGCGTACATTTTTAGCATCCATCTTGGAATCCTAGATCCTTGTTCTATTCCCAATGGTTTCATCAATAGAAGATTAAACATATCGTAAGAACACGATGGAGAGTAATCGTAGCAAAAGTAAGCATTTCCTTTAATCGCAGATCCCGGATACTGGATATATTT(TGCAGCCAACACGTGCATCCA)TGCAACATTTCCTACATATACCCGGCT[ATGCACAGCGTCATCATCGA]CTGTACGATA</t>
  </si>
  <si>
    <t>GTTCGAATGCCACATCGACG</t>
  </si>
  <si>
    <t>TGCAGCCAACACGTGCATCCA</t>
  </si>
  <si>
    <t>TCGATGATGACGCTGTGCAT</t>
  </si>
  <si>
    <t>Noblis_MPXV-I-121</t>
  </si>
  <si>
    <t>TTTCCGTGTT[CGTTCGAATGCCACATCGAC]GTCAAAGATAGGGGAGTAGTTGAAATCTAGTTCTGCATTGTTGGTACGCACCTCAAATGTAGTGTTGGATATCTTCAACGTATAGTTGTTGAGTATTGATGGTTTTCTAAATAGAATTCTCTTCATATCATTCTTGCACGCGTACATTTTTAGCATCCATCTTGGAATCCTAGATCCTTGTTCTATTCCCAATGGTTTCATCAATAGAAGATTAAACATATCGTAAGAACACGATGGAGAGTAATCGTAGCAAAAGTAAGCATTTCCTTTAATCGCAGATCCCGGATACTGGATATATTT(TGCAGCCAACACGTGCATCCA)TGCAACATTTCCTACATATACCCGGCT[ATGCACAGCGTCATCATCGA]CTGTACGATA</t>
  </si>
  <si>
    <t>CGTTCGAATGCCACATCGAC</t>
  </si>
  <si>
    <t>Noblis_MPXV-I-122</t>
  </si>
  <si>
    <t>ACAATACTAC[GCATTATTCCGTGCGGCTTT]CCATTCTCCAAAAACAATTTTACCAAATCTAAATCTACATCTTTATTGTATCTATAATCACTATTTAGATAAT(CAGCCATAATTCCTCGAGTGCAACA)TGTTAGATCGTCTATATATAAATAAGCCGTGTTATCTATTCCTTTCATTAACAATTTAACGATGTCTATATCTATATGAGATGACTTAATATAATATTGAAGAGCTGTACAATAGTTTTTATCTATAGAAGACGGCTTGATTCCGTGATTAATTAGACATT[TAACAACTTCCGGACGCACA]TATGCTCTCG</t>
  </si>
  <si>
    <t>GCATTATTCCGTGCGGCTTT</t>
  </si>
  <si>
    <t>CAGCCATAATTCCTCGAGTGCAACA</t>
  </si>
  <si>
    <t>TGTGCGTCCGGAAGTTGTTA</t>
  </si>
  <si>
    <t>Noblis_MPXV-I-123</t>
  </si>
  <si>
    <t>ACCACTACTC[CTCGTAAACCAGCGGCTACT]AAAAGATCAACCAAAAAGGATAAAGAAAAGGAGGAAGTGGAAGAAGTAGAAGAAGTAGTTATAGAGGAATATCATCAAA(CAACTGAAGAAAATTCTCCACCTCCGT)[CATCATCTCCTGGAGTCGGC]GACATTGTAG</t>
  </si>
  <si>
    <t>CAACTGAAGAAAATTCTCCACCTCCGT</t>
  </si>
  <si>
    <t>GCCGACTCCAGGAGATGATG</t>
  </si>
  <si>
    <t>Noblis_MPXV-I-124</t>
  </si>
  <si>
    <t>ATTGTAGAAT[ACCGTTACTGGCGTACGATC]CTACATATGTATCATATGGTCCTTCCTTCTCAGCTAGTTT(ACAACTCGCCTCTAATGCACCGT)AATAAATGGTTTCAAAGATCTTCTTATTTAGAT[CTTGTGCTTCCGGGCTATCA]AATGGATAAT</t>
  </si>
  <si>
    <t>ACCGTTACTGGCGTACGATC</t>
  </si>
  <si>
    <t>ACAACTCGCCTCTAATGCACCGT</t>
  </si>
  <si>
    <t>TGATAGCCCGGAAGCACAAG</t>
  </si>
  <si>
    <t>Noblis_MPXV-I-125</t>
  </si>
  <si>
    <t>CATTAAATAA[GGTAGGAGAAGCGTGCGTAA]ACCATTTTTCAGAAAGTAGATTGTACGTCTCAATAGCTGAGTCTATATCCCATTGATGAATTCCTACTG(CGACACGCATTAACATGTGCTGAGG)TCTTTCAACAATTTTGTTGTTTATTTTCAACAAGTAGGATTTTTCCAAAGTTTTAAAACCAAAATAGTTGTATGAAAAGTCTCGTTCGTAAATAATAACCGAATTGAGCTTATCCTTATATTTGTTAACTATATCCATGGTAATACTTGAAATAATCGGAGAATGTTTCCCATTTTTAGGATTAACATAGTTGAATAAATCCTCCATCACTTCACTAAATAGTTTTTTTGTTTCCTTGTGTAGATTTGATATGGCTATT[CTGGCGGCTAGAATGGCATA]ATCCGGATGT</t>
  </si>
  <si>
    <t>GGTAGGAGAAGCGTGCGTAA</t>
  </si>
  <si>
    <t>CGACACGCATTAACATGTGCTGAGG</t>
  </si>
  <si>
    <t>TATGCCATTCTAGCCGCCAG</t>
  </si>
  <si>
    <t>Noblis_MPXV-I-126</t>
  </si>
  <si>
    <t>TTAACAGATT[CGCAAATAGGTGCCTCAGGA]TTCCATACCATAGATCCAGTAGATCCTAATTCACAATACGATTTAGATTCACCGATCAAATGATATCCGCTATTACAAGAGTACGTTATACT(AGAGCCAAAGTCTACTCCGCCA)ATATCAAGTTGGCCATTAT[CGATATCTCGAGGCGATGGG]CATCTCCGTT</t>
  </si>
  <si>
    <t>CGCAAATAGGTGCCTCAGGA</t>
  </si>
  <si>
    <t>AGAGCCAAAGTCTACTCCGCCA</t>
  </si>
  <si>
    <t>CCCATCGCCTCGAGATATCG</t>
  </si>
  <si>
    <t>Noblis_MPXV-I-127</t>
  </si>
  <si>
    <t>TTTAACAGAT[TCGCAAATAGGTGCCTCAGG]ATTCCATACCATAGATCCAGTAGATCCTAATTCACAATACGATTTAGATTCACCGATCAAATGATATCCGCTATTACAAGAGTACGTTATACT(AGAGCCAAAGTCTACTCCGCCA)ATATCAAGTTGGCCATTAT[CGATATCTCGAGGCGATGGG]CATCTCCGTT</t>
  </si>
  <si>
    <t>TCGCAAATAGGTGCCTCAGG</t>
  </si>
  <si>
    <t>Noblis_MPXV-I-128</t>
  </si>
  <si>
    <t>CAGCGTCTAC[ATGACGAGCTTCCGAGTTCC]AATTGGTTCAAGTTTTACATAAGTATAAAGTCCGACTATTGTTCTATATTATATATGGTTGTTGATGGATCTATGATGTATGCGATAGCTGATAATAGAACTCACGCAATTATTAGCAAAAATATATTAGACAATACTACGATTAACGATGAGTGTAGATGCTGTTATTCTGAACCACAGATTAGGATTCTTGATAGAGATGAGATGCTCAATGGATCATCGTGTTATATGAACAGACATTGTATTATGATGAATTTACCTGATGTAGGCGAATTTGGATCTAGTATGTTGGGGAAATATGAACCTGACATGATTA(AGATTGCTCTTTCGGTGGCTGGT)AATTTAATAAGAAATCGAG[ACTACATTCCCGGGAGACGA]GGCTATAGCT</t>
  </si>
  <si>
    <t>ATGACGAGCTTCCGAGTTCC</t>
  </si>
  <si>
    <t>Noblis_MPXV-I-129</t>
  </si>
  <si>
    <t>ATGCGTATGA[TAACGGCATCGAAGTCTCCG]CCGTTCTAA(TGGAGGCTCAACAAGGTACCGA)ATCTAGTTTTGTTTTTCTCGCGAATATCGTTGACTCATAAGAAAGAGAATAGCGGTGAGTATAAATACGAATACTATGGCAATAATTGCGAATGTTTTATTCCCTTCGATATATTTTTGATAATATGAAAAACATGCCTCTCTCAAATCAGACAACCATTTCATAAAATAGTTCTCTCGCACTGGT[GAGGTGGTTGCAGCTCGTAT]AATCTCCCCA</t>
  </si>
  <si>
    <t>TAACGGCATCGAAGTCTCCG</t>
  </si>
  <si>
    <t>TGGAGGCTCAACAAGGTACCGA</t>
  </si>
  <si>
    <t>ATACGAGCTGCAACCACCTC</t>
  </si>
  <si>
    <t>Noblis_MPXV-I-130</t>
  </si>
  <si>
    <t>ATATATTTAT[TGGTCGTCGTATGCATACCG]CAAC(AGGCAATGCGCTGGACAACTGT)ATGGCACACTCCTCTCTTTTAAAGATGATGCGGAATCAGTGTTCATCGACGTTCGTGAGCTGGTAAAAAATATGCCGTGGGATAATGTTAAGGATTGTACAGAGATCATCCGTTGTTATATACCGGATGAGCAAAAAACCATCAGAGAGATTTCGGCCATCATTGGACTTTGTGCATATGCTGCTACTT[ACTGGGGAGGTGAAGACCAT]CCCACTAGTA</t>
  </si>
  <si>
    <t>TGGTCGTCGTATGCATACCG</t>
  </si>
  <si>
    <t>AGGCAATGCGCTGGACAACTGT</t>
  </si>
  <si>
    <t>ATGGTCTTCACCTCCCCAGT</t>
  </si>
  <si>
    <t>Noblis_MPXV-I-131</t>
  </si>
  <si>
    <t>AAGCGATGCT[ACGCTAGTCACGATCACCAC]TTTCATATTTAGAATATATGTATGTAAAAATATAGTAGAATTTCATTTTGTTTTTTCTATGCTATAAATGAATTCTCATTTTGTATCTGCACATACTCCGTTTTATATCAATACCAAAGAAGGAAGATATCTGGTTCTAAAAGCCGTTAAAGTA(TGCGATGTTAGAACTGTAGAATGCGAA)GGAAGTAAAGCTTCCTGCGTACTCAAAGTAGATAAACCCTCATCA[CCCACGTGTGAGAGAAGACC]TTCGTCCCCG</t>
  </si>
  <si>
    <t>ACGCTAGTCACGATCACCAC</t>
  </si>
  <si>
    <t>TGCGATGTTAGAACTGTAGAATGCGAA</t>
  </si>
  <si>
    <t>GGTCTTCTCTCACACGTGGG</t>
  </si>
  <si>
    <t>Noblis_MPXV-I-132</t>
  </si>
  <si>
    <t>CTCATTAATA[ACGGTGACAGGGTTAACACC]TTTCCAATAAATAATTTTTTTAACCGGAATAACATCATCAAAAGACTTATTATCCTCTCTCATTGATTTTTCGCGGGATACATCATCTATTATAGCATCAGCATCAGAATCTGTA(GGCCGTGTATCAGCATCCATTGTCG)TAGACCAACGAGGAGGAGTATCGTCGGAACTGTACACCATAGTACTACGTTGAAGATCATACAGAGCTTTATTAACTTCTCGCTTCTCCATATTAAGTTGTTTAGTTAGTTGTGCAGTAGCTCCTTAGTCCAATGTTTTTAATAACCGCACACAATCTC[TGTGTCAGAACGCTCGTCAA]TATAGATCGT</t>
  </si>
  <si>
    <t>TTGACGAGCGTTCTGACACA</t>
  </si>
  <si>
    <t>Noblis_MPXV-I-133</t>
  </si>
  <si>
    <t>TCACGTTTCA[CATGGGTTACCTCCGCAGTT]TTTACAAGCGATTTC(ACGTTCCAGATCACGTTCAGCCT)TCATACGTCTCTCCCTCTCTCTATCGAGTTTATCAGAGCAGTCTTT[CTGAAGGCGATCGAACTCCA]TAAATTTCTC</t>
  </si>
  <si>
    <t>CATGGGTTACCTCCGCAGTT</t>
  </si>
  <si>
    <t>ACGTTCCAGATCACGTTCAGCCT</t>
  </si>
  <si>
    <t>TGGAGTTCGATCGCCTTCAG</t>
  </si>
  <si>
    <t>Noblis_MPXV-I-134</t>
  </si>
  <si>
    <t>CATCTACTAA[GCCCAAAACCAAACGAACCA]CT(ACTCCTCGTAAACCAGCGGCT)ACTAAAAGATCAACCAAAAAGGATAAAGAAAAGGAGGAAGTGGAAGAAGTAGAAGAAGTAGTTATAGAGGAATATCATCAAACAACTGAAGAAAATTCTCCACCTCCGT[CATCATCTCCTGGAGTCGGC]GACATTGTAG</t>
  </si>
  <si>
    <t>Noblis_MPXV-I-135</t>
  </si>
  <si>
    <t>GTTTTCCAAC[CGGACTCATTGTCGATCGGT]GAGAAGTCTTTTTCATTAGCATGAATCCATTCTAATGATGTATGTTTAAACACTCTAAACAATTGTACAAATTCTTTTGATTTGTTTTGAATGATTTCAAATAGGTCTTCGTCTACAGTAGGCATACCATTAGATAATCTAGCCATTATAAAGTGCACGTTTACATATCTACGTTCTGGAGGAGTAAGA(ACGTGACTATTGAGACGAATGGCTCT)TCCTACTATCTGACG[AAGAGACGCCTCGTTCCATG]TCATATCTAA</t>
  </si>
  <si>
    <t>CGGACTCATTGTCGATCGGT</t>
  </si>
  <si>
    <t>Noblis_MPXV-I-136</t>
  </si>
  <si>
    <t>CTCTTCACGT[TTCACATGGGTTACCTCCGC]AGTTTTTACAAGCGATTTC(ACGTTCCAGATCACGTTCAGCCT)TCATACGTCTCTCCCTCTCTCTATCGAGTTTATCAGAGCAGTCTTT[CTGAAGGCGATCGAACTCCA]TAAATTTCTC</t>
  </si>
  <si>
    <t>TTCACATGGGTTACCTCCGC</t>
  </si>
  <si>
    <t>Noblis_MPXV-I-137</t>
  </si>
  <si>
    <t>AAAAGAATCA[GCTCTAGCTACCACCGCAAT]AGATCCTGTTAGATACATAGATCCTCGTCGTGATATCGCATTTTCTAACGTGATGGATATATTAAAGTCGAATAAAGTTGAACAATAATTAATTCTTTATTGTTATCATGAACGGCGGACATATTCAGTTGATAA(TCGGCCCCATGTTTTCAGGTAAAA)GTACAGAATTAATTAGACGAGTTAGACGTTATCAAATAGCTCAATATAAATGTGTGACTATAAAATATTCTAACGATAATAGATACG[GAACGGGACTATGGACGCAT]GATAAGAATA</t>
  </si>
  <si>
    <t>GCTCTAGCTACCACCGCAAT</t>
  </si>
  <si>
    <t>TCGGCCCCATGTTTTCAGGTAAAA</t>
  </si>
  <si>
    <t>ATGCGTCCATAGTCCCGTTC</t>
  </si>
  <si>
    <t>Noblis_MPXV-I-138</t>
  </si>
  <si>
    <t>AAGAAGGACA[TGTGTCCCCTCCCGGATATT]TTTTACAATTTCATCCATTTACAACTCTATAGTTTGTTTTCATTATTATTAGTTATTATCTCCCATAATCTTGGTAATACTTACACCTTGATCATAAGATACCTTATACAGGTCATTACATACAACTACCAATTGTTTTTGTACATAATAGATTGGATGATTGACATCCATGGTGGAATAAACTACTCGAACAGATAGTTTATCT(TTCCCCCTAGATACATTGGCCGT)AATAGTTGTCGGCCTAAAGAATATCTTTGGTGTAAAGTTAAAAGTTAGGGTTCTTGTTCCATTATTGCTTTTTGTCAGTAGTTCGTTAT[AAATTCTCGAGATGGGCCCG]TTCTCTGAAT</t>
  </si>
  <si>
    <t>TGTGTCCCCTCCCGGATATT</t>
  </si>
  <si>
    <t>TTCCCCCTAGATACATTGGCCGT</t>
  </si>
  <si>
    <t>CGGGCCCATCTCGAGAATTT</t>
  </si>
  <si>
    <t>Noblis_MPXV-I-139</t>
  </si>
  <si>
    <t>AACACGTATA[CGGCAGCAGCTTCCTTCTAT]ACTCTCATCTTTTGCCAACACAAAGGGTGGATATTTGTTCATTGGAGTTGATAATAATACACACAAAGTAATTGGATTC(ACGGTGGGTCACGACTACCTCA)AACTGGTAGAGAGAGATATAGAAAAGTATATCCAAAAACTTCCTGTTGTGCATTTCTGCAAGAAAAAAGAGGACATCAAGTACGCATGTAGATTCATCAAGGTGTATAAACCTGGTGATGAGACTACCTCGACATA[TGTGTGCGCAATCAAAGTGG]AAAGATGCTG</t>
  </si>
  <si>
    <t>CGGCAGCAGCTTCCTTCTAT</t>
  </si>
  <si>
    <t>Noblis_MPXV-I-140</t>
  </si>
  <si>
    <t>AACACGTATA[CGGCAGCAGCTTCCTTCTAT]ACTCTCATCTTTTGCCAACACAAAGGGTGGATATTTGTTCATTGGAGTTGATAATAATACACACAAAGTAATTGGATTC(ACGGTGGGTCACGACTACCTCA)AACTGGTAGAGAGAGATATAGAAAAGTATATCCAAAAACTTCCTGTTGTGCATTTCTGCAAGAAAAAAGAGGACATCAAGTACGCATGTAGATTCATCAAGGTGTATAAACCTGGTGATGAGACTACCTCGACATATGTGTGCGCAATCAAAGTGGAAAGATGCTGC[TGTGCTGTGTTTGCGGATTG]GCCAGAATCA</t>
  </si>
  <si>
    <t>Noblis_MPXV-I-141</t>
  </si>
  <si>
    <t>CATCATCGAG[ATGATTGACGGCATCTCCCC]CTTCCTTTTTTAGTAGATATTTCATCGTGTAAGAATCAATATTAATATTTCTAAAGTATCTGTGTATAGCCTCTTTATTT(ACCACAGCTCCATATTCCAACATGCA)TTCCACTAGAGGGATATCGATATCGCCGAATGTCATATACTCAATTAGTATATGTTGGAGGACATCCGAGTTCATTGTTTTCAATATCAAAGAGATGGTTTCCTTATCATTTCTCCATAGTGGTACAATACTAC[GCATTATTCCGTGCGGCTTT]CCATTCTCCA</t>
  </si>
  <si>
    <t>ATGATTGACGGCATCTCCCC</t>
  </si>
  <si>
    <t>ACCACAGCTCCATATTCCAACATGCA</t>
  </si>
  <si>
    <t>AAAGCCGCACGGAATAATGC</t>
  </si>
  <si>
    <t>Noblis_MPXV-I-142</t>
  </si>
  <si>
    <t>TAAAGTTATC[ATGTCCATGAGAGACGCGTC]TCCGTATCGTATAAATATTTCATTAGATGTTAGACGCTTCATTAGGGGTATACTTCTATAAGGTTTCTTAATTAG(TCCATCATTGGTTGCGTCAAGAACT)ACTATCTGATGTTGTTGGGTATCTCTAGTGTTACACATGGCCTTACTAAAGTTTGGGTAAATAACTATGATATCTCTATTAATTATAGATGCATATATTTCATTCGTCAAGGATATTAATATCGACTTACTATCGTCATTAATACGTGTAATATAATCATATAAATCATGCGATAGCCAAGGAAAATTCAAATAGATGTTCATCATATAATCGTCGCTATAATTCATATTAATACTTTGACATTGACTAATTTGTAATA[TAGCCTCGCCACGAAGAAAG]CTCTCGTATT</t>
  </si>
  <si>
    <t>ATGTCCATGAGAGACGCGTC</t>
  </si>
  <si>
    <t>TCCATCATTGGTTGCGTCAAGAACT</t>
  </si>
  <si>
    <t>CTTTCTTCGTGGCGAGGCTA</t>
  </si>
  <si>
    <t>Noblis_MPXV-I-143</t>
  </si>
  <si>
    <t>ATAATTCTAC[ACGGCATGGTTTCTGTGACT]ATGAATTCAACACCTGTTATCTTAGTGAAATCTTTAACA(AACAGCAAGGGTTCGTCAAAGACA)TAAAACTCATTGTTTACGATCGAAATAGACCCCCTATCACACTTAAAATAAAAAATATCCTTATCCTTTACCACCAAATAAAATTCTGATTGGTCAATGTGAATGTATTCACTTAACAGTTCCACAAATTTATTTATTAACTCC[GAGGCACATACATCGTCGGT]ATTTTTTATG</t>
  </si>
  <si>
    <t>ACGGCATGGTTTCTGTGACT</t>
  </si>
  <si>
    <t>AACAGCAAGGGTTCGTCAAAGACA</t>
  </si>
  <si>
    <t>ACCGACGATGTATGTGCCTC</t>
  </si>
  <si>
    <t>Noblis_MPXV-I-144</t>
  </si>
  <si>
    <t>TACTACGCAT[TATTCCGTGCGGCTTTCCAT]TCTCCAAAAACAATTTTACCAAATCTAAATCTACATCTTTATTGTATCTATAATCACTATTTAGATAAT(CAGCCATAATTCCTCGAGTGCAACA)TGTTAGATCGTCTATATATAAATAAGCCGTGTTATCTATTCCTTTCATTAACAATTTAACGATGTCTATATCTATATGAGATGACTTAATATAATATTGAAGAGCTGTACAATAGTTTTTATCTATAGAAGACGGCTTGATTCCGTGATTAATTAGACATT[TAACAACTTCCGGACGCACA]TATGCTCTCG</t>
  </si>
  <si>
    <t>TATTCCGTGCGGCTTTCCAT</t>
  </si>
  <si>
    <t>Noblis_MPXV-I-145</t>
  </si>
  <si>
    <t>TTCGTTCGAA[TGCCACATCGACGTCAAAGA]TAGGGGAGTAGTTGAAATCTAGTTCTGCATTGTTGGTACGCACCTCAAATGTAGTGTTGGATATCTTCAACGTATAGTTGTTGAGTATTGATGGTTTTCTAAATAGAATTCTCTTCATATCATTCTTGCACGCGTACATTTTTAGCATCCATCTTGGAATCCTAGATCCTTGTTCTATTCCCAATGGTTTCATCAATAGAAGATTAAACATATCGTAAGAACACGATGGAGAGTAATCGTAGCAAAAGTAAGCATTTCCTTTAATCGCAGATCCCGGATACTGGATATATTT(TGCAGCCAACACGTGCATCCA)TGCAACATTTCCTACATATACCCGGCT[ATGCACAGCGTCATCATCGA]CTGTACGATA</t>
  </si>
  <si>
    <t>TGCCACATCGACGTCAAAGA</t>
  </si>
  <si>
    <t>Noblis_MPXV-I-146</t>
  </si>
  <si>
    <t>AACTTTATCT[AGCCGCTGAGTGGTAAACAA]CAGAACAGATAGTTTATTATCTTTACCAACA(CCCTCAGCCGCTGCCACAAA)TCTCTGATCCGTATCCATGATGGTCATGTTTATTTTTAGTCCGTATCCAGTCAACACTATGTTAGCATTTCTGTCGATATAGCTTTCACTCATATGACACTCACCAATAATTGTAGAATTAATGTCGTAATTTACACCAAT[AGTGAGTTCGGCGACAAAGT]ACCAGTACCG</t>
  </si>
  <si>
    <t>AGCCGCTGAGTGGTAAACAA</t>
  </si>
  <si>
    <t>CCCTCAGCCGCTGCCACAAA</t>
  </si>
  <si>
    <t>ACTTTGTCGCCGAACTCACT</t>
  </si>
  <si>
    <t>Noblis_MPXV-I-147</t>
  </si>
  <si>
    <t>TCCTAATGGT[GTGGTGGGTCATGCTAGCTT]TTGTACCAATAGAA(GCAGCAACCAATGTTTCTGGTCCG)AACCTATGATATTGGAAGATGTATCATCGTGTAGTTCTAGAACTAGAAAAATATACGTAAAACTGGGAATATTTAATGCCGAAGGTTTTAATAGTTTTGTACTAAATTGTCCAACTGGGTCTACACCTACATACATCAAACATAAAAATGCGGACAGTAACAATGTTATCATAGAGCTACCTG[TAGGTGATTACGGCACAGCC]AAATTGTATT</t>
  </si>
  <si>
    <t>GTGGTGGGTCATGCTAGCTT</t>
  </si>
  <si>
    <t>GCAGCAACCAATGTTTCTGGTCCG</t>
  </si>
  <si>
    <t>GGCTGTGCCGTAATCACCTA</t>
  </si>
  <si>
    <t>Noblis_MPXV-I-148</t>
  </si>
  <si>
    <t>AAAAAGATGG[AGGATATGGTGGTCGACGGA]TACGGACAAGTAGTTATAGGTAATACGCTCATCAAGTACGCAGCCAATTATACCAAAATTCTAGGCTCAGTATGTAAACCTGTAGATCTTATCTATCCAGATGAGTCCATGACTTGGTATTTGGAAATTAGTGCTTTGTGGAATAAAATAAAACAGGGATTCGTTTACTCTCAGAAACAGAAACT(TGCAAAGAAGACATTGGCGCCG)TTTAATTTCCTAGTAT[TCGTCAAACCCACCACTGAG]GATAATGCTA</t>
  </si>
  <si>
    <t>TGCAAAGAAGACATTGGCGCCG</t>
  </si>
  <si>
    <t>CTCAGTGGTGGGTTTGACGA</t>
  </si>
  <si>
    <t>Noblis_MPXV-I-149</t>
  </si>
  <si>
    <t>GGCCATTATC[GATATCTCGAGGCGATGGGC]ATCTCCGTTTAATACATTGATTAAAGAGTGTCCATCCGGTACCGGTACATTTAGCATATATGGGTCCCATTTTTTGCTTTCTGTATCCAGGTAGACATAGATATTCTATAGTGTCTCCTATGTTGTAATTAGCATCAGTCTCTACACTATTCTTAAATTTCATATTAA(TGGGGCGTGACGGAATAGTACA)GTATGATAGAACACATCCTATTCCCAAC[AATGTCAGGAACGTCACGCT]CTCCACCTTC</t>
  </si>
  <si>
    <t>GATATCTCGAGGCGATGGGC</t>
  </si>
  <si>
    <t>TGGGGCGTGACGGAATAGTACA</t>
  </si>
  <si>
    <t>AGCGTGACGTTCCTGACATT</t>
  </si>
  <si>
    <t>Noblis_MPXV-I-150</t>
  </si>
  <si>
    <t>ATACTCTATA[ACACCCGCACAAGTCTGTAG]AGAATCGCTAGATGCTGTAGGTCTTGGTGAAGTTTCAACTCTCTTCTTGATTACCTTACTCATGATTAAACCTAAATAATTGTACTTTGCAATATAATGATATATATTTTCACTTTATCTCATTTGAGAATAAAAATGTTTTTGTTAACCGCTGCATGATGTACAGATTT(CGGAATCGCAAACCACTTGTGGT)TTTATTTTATCCTTGTCCAATGTGAATTGAATGGGAGC[GGATGCGGGTTTCGTACGTA]GATAGTACAT</t>
  </si>
  <si>
    <t>CGGAATCGCAAACCACTTGTGGT</t>
  </si>
  <si>
    <t>TACGTACGAAACCCGCATCC</t>
  </si>
  <si>
    <t>Noblis_MPXV-I-151</t>
  </si>
  <si>
    <t>TCGATTGCTC[ATCCAGGCTCCTCTCTCAGG]CTCTATTTTCATCTTGACGACCTTTGGATTTTCACCAGTATGTATTCCTTTACGTGATAAATCATCGATTTTCAAATCCATTTGTGAGAAGTCTATCGCCTTAGATACTTTTTCCCGTAGTTGAGGTTTAAAGAAATACGCTAACGGTATACTAGTAGGTAACTCAAAGACATCATATATAGAATGGTAACGCGTCGTTAACTCGTCGGTTAACTCTTTCTTTTGATCGAGTTCGTCGCTACTATTGGGTC(TGCTCAGGTGCCCCGACTCT)ACTAGTTCCAACATCATACCGATAGGAATACAAGAC[ACTTTGCCAGCGGTTGTAGA]TTTATCATAT</t>
  </si>
  <si>
    <t>ATCCAGGCTCCTCTCTCAGG</t>
  </si>
  <si>
    <t>TGCTCAGGTGCCCCGACTCT</t>
  </si>
  <si>
    <t>TCTACAACCGCTGGCAAAGT</t>
  </si>
  <si>
    <t>Noblis_MPXV-I-152</t>
  </si>
  <si>
    <t>TCTTAATACT[TCGATTGCTCATCCAGGCTC]CTCTCTCAGGCTCTATTTTCATCTTGACGACCTTTGGATTTTCACCAGTATGTATTCCTTTACGTGATAAATCATCGATTTTCAAATCCATTTGTGAGAAGTCTATCGCCTTAGATACTTTTTCCCGTAGTTGAGGTTTAAAGAAATACGCTAACGGTATACTAGTAGGTAACTCAAAGACATCATATATAGAATGGTAACGCGTCGTTAACTCGTCGGTTAACTCTTTCTTTTGATCGAGTTCGTCGCTACTATTGGGTC(TGCTCAGGTGCCCCGACTCT)ACTAGTTCCAACATCATACCGATAGGAATACAAGAC[ACTTTGCCAGCGGTTGTAGA]TTTATCATAT</t>
  </si>
  <si>
    <t>TCGATTGCTCATCCAGGCTC</t>
  </si>
  <si>
    <t>Noblis_MPXV-I-153</t>
  </si>
  <si>
    <t>ATACTCTATA[ACACCCGCACAAGTCTGTAG]AGAATCGCTAGATGCTGTAGGTCTTGGTGAAGTTTCAACTCTCTTCTTGATTACCTTACTCATGATTAAACCTAAATAATTGTACTTTGCAATATAATGATATATATTTTCACTTTATCTCATTTGAGAATAAAAATGTTTTTGTTAACCGCTGCATGATGTACAGATTTCGGAATCGCAAACCACTTGTGGTTTTATTTTATCCTTGTCCAATGTGAATTGAATG(GGAGCGGATGCGGGTTTCGT)ACGTAGATAGTACATTCCCGTTTTTAGACCGAGACTCCATCCGTAAAAATGCATACTCGTTAGTTTGGAATAACTCGGATCTGCTATATGGATATTCATAGATTGACTTTGATC[GATGAAGGCTCCCCTGTCTG]CAGCCATTTT</t>
  </si>
  <si>
    <t>CAGACAGGGGAGCCTTCATC</t>
  </si>
  <si>
    <t>Noblis_MPXV-I-154</t>
  </si>
  <si>
    <t>GAATGGGAGC[GGATGCGGGTTTCGTACGTA]GATAGTACAT(TCCCGTTTTTAGACCGAGACTCCA)TCCGTAAAAATGCATACTCGTTAGTTTGGAATAACTCGGATCTGCTATATGGATATTCATAGATTGACTTT[GATCGATGAAGGCTCCCCTG]TCTGCAGCCA</t>
  </si>
  <si>
    <t>GGATGCGGGTTTCGTACGTA</t>
  </si>
  <si>
    <t>TCCCGTTTTTAGACCGAGACTCCA</t>
  </si>
  <si>
    <t>Noblis_MPXV-I-155</t>
  </si>
  <si>
    <t>AACATAATGT[ACCGCTACCGTTTGGAAGTT]TAGGTATACACAAAAAGAAAGAATATAAAAACTCTAACATGTGTTTGTTCGTGTTTGACTGTTTATACTTTGATGGATTCGATATGACAGACATTCCATTGTATGAACGAAGATCTTTTCTCAAAGATGTTATGGTCGAAATACCCAATAGAATAGTATTCTCAGAGTTGACGAATATTAGTAACGAGTCTCAGTTAACTGATGTATTAGATGATGCACTAACGAGAAAATTAGAAGGATTGGTCTTAAAAGATATTAA(TGGCGTATACGAACCGGGAAAGA)GAAGATGGTTAAAAATAAAGCGAGACTATTTGAA[CGAGGGTTCCATGGCAGATT]CTGCCGATTT</t>
  </si>
  <si>
    <t>ACCGCTACCGTTTGGAAGTT</t>
  </si>
  <si>
    <t>TGGCGTATACGAACCGGGAAAGA</t>
  </si>
  <si>
    <t>AATCTGCCATGGAACCCTCG</t>
  </si>
  <si>
    <t>Noblis_MPXV-I-156</t>
  </si>
  <si>
    <t>TACTATAGTC[AGCACTCTTCCATGTCCTGC]A(TGTAGACGACACGCGACTATCGC)TATAGAGGACAATAATGTCATGTCTAGCGATGATCTGAATTATATTTATTATTTTTTCATCAGATTATTTAACAATTTGGCATTTGATCCCAAATACGCAATCGATGTGTCAAAGGTTAAACCTTTATAAACTTAACCCATTATAAAACTTATGATTAGTCACGACTGAAATAACCGCGTGATTATTTTTTGGTATAATTCT[ACACGGCATGGTTTCTGTGA]CTATGAATTC</t>
  </si>
  <si>
    <t>TCACAGAAACCATGCCGTGT</t>
  </si>
  <si>
    <t>Noblis_MPXV-I-157</t>
  </si>
  <si>
    <t>ATCTTTCCCA[TCGGCCTCGCATTAAATGGA]GGAGGAGATAATGACTGATATATTTCGTCCGTCACTACGTAATAAAAGTAATGAGGAAATCGTATAAATACTGTCTCGCCATTTCGACATCTGGATTTCAGATATAAAAATCTGTTTTCACCGTGACTTTCAAACCAATTAATACACCTAACATCCATTTCTAGAATTTAGAAATATATTTTCATTTAAATGAATCCCAAACATTGGGGAAGAGCCATATGGACCATTATTTTTATAGTACTTT(CGCAAGCGGGTTTAGACGGC)AACATAGAAGCGTGTAAACGAAAACTATATACTATAGTC[AGCACTCTTCCATGTCCTGC]ATGTAGACGA</t>
  </si>
  <si>
    <t>TCGGCCTCGCATTAAATGGA</t>
  </si>
  <si>
    <t>CGCAAGCGGGTTTAGACGGC</t>
  </si>
  <si>
    <t>GCAGGACATGGAAGAGTGCT</t>
  </si>
  <si>
    <t>Noblis_MPXV-I-158</t>
  </si>
  <si>
    <t>GAGTATTAAT[ATGCGCAATGATGTCCTTGC]GTTTCTCTGATAGAAT(GCGAGCAGCGATTTTGGCGT)TATCATTTGACGATATTTCTGGAATAACGAATCCTGTTTCTACTAACTTCTTGGTAGGACAAAGTGAAACAATCAAGAAAATAGCTTCTCCTCCTATTTGTGGAAGAAATTGAACTCCTCTAGATGATCTACTGACGATAGTATCTCCTTGACAGATATTGGACCGAACTACGGAAGTACCTGGAA[TGTAAAGCCCTGAAACCCCC]TCATTTTTTA</t>
  </si>
  <si>
    <t>ATGCGCAATGATGTCCTTGC</t>
  </si>
  <si>
    <t>GCGAGCAGCGATTTTGGCGT</t>
  </si>
  <si>
    <t>GGGGGTTTCAGGGCTTTACA</t>
  </si>
  <si>
    <t>Noblis_MPXV-I-159</t>
  </si>
  <si>
    <t>CATCATCGAG[ATGATTGACGGCATCTCCCC]CTTCCTTTTTTAGTAGATATTTCATCGTGTAAGAATCAATATTAATATTTCTAAAGTATCTGTGTATAGCCTCTTTATTT(ACCACAGCTCCATATTCCAACATGCA)TTCCACTAGAGGGATATCGATATCGCCGAATGTCATATACTCAATTAGTATATGTTGGAGGACATCCGAGTTCATTGTTTTCAATATCAAAGAGATGGTTTCCTTATCATTTCTCCATAGTGGTACAATACTACGCAT[TATTCCGTGCGGCTTTCCAT]TCTCCAAAAA</t>
  </si>
  <si>
    <t>ATGGAAAGCCGCACGGAATA</t>
  </si>
  <si>
    <t>Noblis_MPXV-I-160</t>
  </si>
  <si>
    <t>ACCCTCATCA[CCCACGTGTGAGAGAAGACC]T(TCGTCCCCGTCCAGATGCGA)GAGAATGAATAACCCTGGAAAACAAGTCCCGTTTATGAGAACGGACATGTTACAAAATATGTTTGCTGCTAAT[CGCGACAACGTAACGTCAAG]ACTTTTGAAC</t>
  </si>
  <si>
    <t>CCCACGTGTGAGAGAAGACC</t>
  </si>
  <si>
    <t>TCGTCCCCGTCCAGATGCGA</t>
  </si>
  <si>
    <t>CTTGACGTTACGTTGTCGCG</t>
  </si>
  <si>
    <t>Noblis_MPXV-I-161</t>
  </si>
  <si>
    <t>ATCAAAATAT[CTCCCGGAATTGCCAACTCT]CAAAATGCTGATTTCGACGGAGATGAAGAATGGATGATATTGGAGCAAAATCCTAAAGCCGTAGTTGAACAAAGTATTCTTATGTAT(CCGACGACGTTACTCAAACACGA)TAT[TCATGGAGCCCCCGTTTATG]GATCTATTCA</t>
  </si>
  <si>
    <t>CTCCCGGAATTGCCAACTCT</t>
  </si>
  <si>
    <t>CCGACGACGTTACTCAAACACGA</t>
  </si>
  <si>
    <t>CATAAACGGGGGCTCCATGA</t>
  </si>
  <si>
    <t>Noblis_MPXV-I-162</t>
  </si>
  <si>
    <t>TCTAGTATTA[TTGGGTCCAACTTCTGCCTG]AAATCCAAATATGGAAGCGGATACAAAACCGTTTCCTGGATAAACCACACATCTCCACTTTTGCTTTACATCAGAAATTGTGTCATTGACATCTTGAACTCTCCTATCTAATGCCGGTGTTCCACCTATAGATTTTGAATACTCGAATGCTGCATGAGTAGCATTGAATTCCTTAATATTGCCATAATTTTCATATATTGAGTAACTCTGGATAAAAAGTAAA(CACACCGCAGCCGTCGCTAC)TACAATAAAAAAAATTGATAGAGAGTTCATTTATAATCTATTAGAAGCTGACAAAATTTTTT[TACACGCGTCAGACAATGCT]TTAATAAATA</t>
  </si>
  <si>
    <t>TTGGGTCCAACTTCTGCCTG</t>
  </si>
  <si>
    <t>Noblis_MPXV-I-163</t>
  </si>
  <si>
    <t>GTACCTGGAA[TGTAAAGCCCTGAAACCCCC]TCATTTTTTAAGCAGATTGTT(GCCGTAAATCCTGCACTATGCCCA)AGATAGAGAGCTCCTTTGGTGAATCCATCACTATGTTTCAGTTTAACCAAGAAACAGTCAGCTGGTCTAAAATTTCCATCTCTATCTAATACAGAATCCAACTTGATGTCAGGGACTATGACCGGTTTAATGTTATATGTAACATTGAGTAAATCCTTAAGTTCATAATCATCGTTGTCATCAGTTATGTACGATCCAAACAATGTTTCTAC[CGGCATGGTGGATACGAAGA]TGCTATCCAT</t>
  </si>
  <si>
    <t>TCTTCGTATCCACCATGCCG</t>
  </si>
  <si>
    <t>Noblis_MPXV-I-164</t>
  </si>
  <si>
    <t>ATTCGAATTC[AAATGTGTGGATTTCGGCGC]CTATTTTATAGCTATGCGATTGGATAAGAAAACATA(TCTGCCGCAAGCTATTAGGCG)AGGTACT[GGAGACGCGTGGATGGTTAA]AAAGGCGGCA</t>
  </si>
  <si>
    <t>TCTGCCGCAAGCTATTAGGCG</t>
  </si>
  <si>
    <t>TTAACCATCCACGCGTCTCC</t>
  </si>
  <si>
    <t>Noblis_MPXV-I-165</t>
  </si>
  <si>
    <t>CCGTGGATGC[TGCATGATGAACGACGGGAT]GTTGTTCTATTGATTTGGAATTCTTTTTCGACTTTTTGTTTATATTAAATATTTTAAAATTTATGGCTGATAGTAATTCATGTACTACGGATAATGTAGACGTGTATTGCACATCGATATCTTTATTATTAGATAAATTTATCAATAAA(TGTGAGAAGTTTGCCTCGTTAAGGTC)TTCCATTTAAATATTATATAAATATTTGTGTTTGTATTTTATTCGTCTTTTATGGGATAGTTTTTAACTAGTAAAGCTGTAATTACATACTTTGTCCGTAAAACATAAATATAAATACCCGCTTTTATCAAACGTT[CCAAAAAGTCGGCAGCTGAC]ATTTTTAACA</t>
  </si>
  <si>
    <t>TGCATGATGAACGACGGGAT</t>
  </si>
  <si>
    <t>TGTGAGAAGTTTGCCTCGTTAAGGTC</t>
  </si>
  <si>
    <t>GTCAGCTGCCGACTTTTTGG</t>
  </si>
  <si>
    <t>Noblis_MPXV-I-166</t>
  </si>
  <si>
    <t>TCAAAATATC[TCCCGGAATTGCCAACTCTC]AAAATGCTGATTTCGACGGAGATGAAGAATGGATGATATTGGAGCAAAATCCTAAAGCCGTAGTTGAACAAAGTATTCTTATGTAT(CCGACGACGTTACTCAAACACGA)TAT[TCATGGAGCCCCCGTTTATG]GATCTATTCA</t>
  </si>
  <si>
    <t>TCCCGGAATTGCCAACTCTC</t>
  </si>
  <si>
    <t>Noblis_MPXV-I-167</t>
  </si>
  <si>
    <t>GATCGTTATA[GCGAGAACTCATACCGCACT]TATATTTTTGA(TGGGTAAGCCAACAACATCCAGACG)TGATGTGTATAGAACATGTAGAGATCACG[CTACCCGTGTACGTGCAACT]GGTAATTAAA</t>
  </si>
  <si>
    <t>GCGAGAACTCATACCGCACT</t>
  </si>
  <si>
    <t>Noblis_MPXV-I-168</t>
  </si>
  <si>
    <t>ATATTCCGTA[TTGTGCGACACTAGCTACCG]CAAATAAAATATACGGTAGTGATAGTA(TCGAGTTCCATGCCTCCTTCCT)ACAAAAAATAAAAGACGATTTTCAAACTGTAAACTTTAATAATGCTAACCAAACAAAGGAACTAATCAACGAATGGGTTAAGACAATGACAAATGGTAAAATTAATTCCTTATTGACTAGTCCGCTATCCATTAATACTCGTATGACAGTTATTA[GCGCCGTCCATTTTAAAGCA]ATGTGGAAAT</t>
  </si>
  <si>
    <t>TTGTGCGACACTAGCTACCG</t>
  </si>
  <si>
    <t>TCGAGTTCCATGCCTCCTTCCT</t>
  </si>
  <si>
    <t>TGCTTTAAAATGGACGGCGC</t>
  </si>
  <si>
    <t>Noblis_MPXV-I-169</t>
  </si>
  <si>
    <t>ACACAGTTCT[CTACCACAGGAGAATGGCCG]TTAATAATAAGTACCGATCA(GGATACTATGCTATTCGCGTCTGCTG)ATAATCATCCTAAGATGATAAAAAACTTAACTCAACTGTTTAAATTTGTTCCCTCGGCAGAGGATAACTATTTAGCAAAATTAACTGCATTAGTGAATGGATGTGATTTCT[TTCCTGGACTCTATGGGGCA]TCTATAACAC</t>
  </si>
  <si>
    <t>CTACCACAGGAGAATGGCCG</t>
  </si>
  <si>
    <t>GGATACTATGCTATTCGCGTCTGCTG</t>
  </si>
  <si>
    <t>Noblis_MPXV-I-170</t>
  </si>
  <si>
    <t>TCAGCTCGGA[GATCGTCGTCGCGTTGTTTT]AGCCACATACGACTGAGTTCAAGTTCTCGTTGACAAGATCCATCTACTTTTCCATCCCTAATAGTATCCAGTTCCTTTTCTA(GTTCTGACCGCATTTCTCGTTCCA)TATCAAGAGATTCTCTCAATTCTCGTATAGTCTTCTTATCAATTTCTGATGAATCTGAACCATCATCTGTCCCATTTTGTTGCATATCCCTGAGTTCTTTGATCTCTGTTGTAAGTCTGTCGATTCTTTCGGTTTTATAAACAGAATCCCTTTCCAAAGTCCTAATCTTACTGAGTTTATCACTAAGTTCTTCATTCAATTCAGTGAGTTTTCTCTTGGCTTCTTCCAAGTCTGTTTTAAACTCTCCATCAT[TTCCGCATTCTTCCTCGCAT]TTATCTAACC</t>
  </si>
  <si>
    <t>GTTCTGACCGCATTTCTCGTTCCA</t>
  </si>
  <si>
    <t>Noblis_MPXV-I-171</t>
  </si>
  <si>
    <t>ATATATTTAT[TGGTCGTCGTATGCATACCG]CAAC(AGGCAATGCGCTGGACAACTGT)ATGGCACACTCCTCTCTTTTAAAGATGATGCGGAATCAGTG[TTCATCGACGTTCGTGAGCT]GGTAAAAAAT</t>
  </si>
  <si>
    <t>AGCTCACGAACGTCGATGAA</t>
  </si>
  <si>
    <t>Noblis_MPXV-I-172</t>
  </si>
  <si>
    <t>TACTATAGTC[AGCACTCTTCCATGTCCTGC]A(TGTAGACGACACGCGACTATCGC)TATAGAGGACAATAATGTCATGTCTAGCGATGATCTGAATTATATTTATTATTTTTTCATCAGATTATTTAACAATTTGGCATTTGATCCCAAATACGCAATCGATGTGTCAAAGGTTAAACCTTTATAAACTTAACCCATTATAAAACTTATGATTAGTCACGACTGAAATAACCGCGTGATTATTTTTTGGTATAATTCTA[CACGGCATGGTTTCTGTGAC]TATGAATTCA</t>
  </si>
  <si>
    <t>GTCACAGAAACCATGCCGTG</t>
  </si>
  <si>
    <t>Noblis_MPXV-I-173</t>
  </si>
  <si>
    <t>GATGGTGTCA[CGCCACTAATCGGTTCGGTA](ACGTCTGTGGATGGAGGTGCT)ACTTCTACAGAACCTGTAGCCTCAGTTGTCAACGGAGATACATCTTCAATGCGCGGAAATGTATAATTTGGTAATGGTTTCTCATGTGGATCTTAAGAAGAAGAGGTAAGATATCTACGAAAGATACCGATCACGTTCTAGTTCTCTTTTGTAGAACTTTAACTTTTTCTTTCTCAGCATCTAGTTGATATTCCGACCTCTTCACGTTTCACATGGGTTACCTCCGCAGTTTTTACAAGCGATTTCACGTTCCAGATCACGTTCAGCCTTCATACGTCTCTCCCTCTCTCTATCGAGTTTATCAGAGCAGTCTTT[CTGAAGGCGATCGAACTCCA]TAAATTTCTC</t>
  </si>
  <si>
    <t>Noblis_MPXV-I-174</t>
  </si>
  <si>
    <t>ATAACGGCAT[CGAAGTCTCCGCCGTTCTAA](TGGAGGCTCAACAAGGTACCGA)ATCTAGTTTTGTTTTTCTCGCGAATATCGTTGACTCATAAGAAAGAGAATAGCGGTGAGTATAAATACGAATACTATGGCAATAATTGCGAATGTTTTATTCCCTTCGATATATTTTTGATAATATGAAAAACATGCCTCTCTCAAATCAGACAACCATTTCATAAAATAGTTCTCTCGCACTGGT[GAGGTGGTTGCAGCTCGTAT]AATCTCCCCA</t>
  </si>
  <si>
    <t>CGAAGTCTCCGCCGTTCTAA</t>
  </si>
  <si>
    <t>Noblis_MPXV-I-175</t>
  </si>
  <si>
    <t>CGAAAGAACT[GATTGCAGTGTTCATCGCCC]AACTGCAAGTGGAGGATTGATAACTGAAGGCAATGGATTCAGAGTAGTTATATATGATCAATGTACAGAACCACATGACTTTATTATC(ACCGATACTCAACAAACACGTCTTGG)ATCATCTCATACATATATTAAATTCAGTAACATGAATACAGGTGTCCCATCTAGTATTCCAAAATGTTCCAGAACTCTCTCTATTTCTGTATATT[GTGATCAAGAGGCGGGAGAC]ATAAAATTTG</t>
  </si>
  <si>
    <t>GATTGCAGTGTTCATCGCCC</t>
  </si>
  <si>
    <t>ACCGATACTCAACAAACACGTCTTGG</t>
  </si>
  <si>
    <t>GTCTCCCGCCTCTTGATCAC</t>
  </si>
  <si>
    <t>Noblis_MPXV-I-176</t>
  </si>
  <si>
    <t>CTCTTCCATG[TCCTGCATGTAGACGACACG]CGACTATCGCTATAGAGGACAATAATGTCATGTCTAGCGATGATCTGAATTATATTTATTATTTTTTCATCAGATTATTTAACAATTTGGCATTTGATCCCAAATACGCAATCGATGTGTCAAAGGTTAAACCTTTATAAACTTAACCCATTATAAAACTTATGATTA(GTCACGACTGAAATAACCGCGTGA)TTATTTTTTGGTATAATTCTAC[ACGGCATGGTTTCTGTGACT]ATGAATTCAA</t>
  </si>
  <si>
    <t>TCCTGCATGTAGACGACACG</t>
  </si>
  <si>
    <t>GTCACGACTGAAATAACCGCGTGA</t>
  </si>
  <si>
    <t>Noblis_MPXV-I-177</t>
  </si>
  <si>
    <t>ATATTCCGTA[TTGTGCGACACTAGCTACCG]CAAATAAAATATACGGTAGTGATAGTA(TCGAGTTCCATGCCTCCTTCCT)ACAAAAAATAAAAGACGATTTTCAAACTGTAAACTTTAATAATGCTAACCAAACAAAGGAACTAATCAACGAATGGGTTAAGACAATGACAAATGGTAAAATTAATTCCTTATTGACTAGTCCGCTATCCATTAATACTCGTATGACAGTTATT[AGCGCCGTCCATTTTAAAGC]AATGTGGAAA</t>
  </si>
  <si>
    <t>GCTTTAAAATGGACGGCGCT</t>
  </si>
  <si>
    <t>Noblis_MPXV-I-178</t>
  </si>
  <si>
    <t>CTATTTACAA[ACGCGGTGACATGTGTGATA]TCTACTTGTTGTATACGGCTAACTTCACATTCGGAGATTCTGAAGAACCAGTAACATATGATATCGATGACTACGAT(TGCACGTCTACAGGTTGCAGCA)TAGACTTTGCCACAACAGAAAAAGTGTGTGTGACAGCACAGGGA[GCCACAGAAGGGTTTCTCGA]AAAAATTACT</t>
  </si>
  <si>
    <t>ACGCGGTGACATGTGTGATA</t>
  </si>
  <si>
    <t>TGCACGTCTACAGGTTGCAGCA</t>
  </si>
  <si>
    <t>TCGAGAAACCCTTCTGTGGC</t>
  </si>
  <si>
    <t>Noblis_MPXV-I-179</t>
  </si>
  <si>
    <t>AATAAATCTA[ACGGTTTCTTCACTCGGTGG]ATGTAATAAATGTTTAAACATCAAACATGCGAAA(TCGCAGTGCAGACCCTCGTC)TCTACTAATTAATTCGTTAGAAAACGTGAGTCCGGGCATTAGGCCACGCTTTTTAAGCCAAAATATGGAAGCGAATGATCCGGAAAAGAAGATTCCTTCTACTGCAGCAAAGGCAATAA[GTCTCTCTCCATAACCGGCG]CTGTCATGTA</t>
  </si>
  <si>
    <t>ACGGTTTCTTCACTCGGTGG</t>
  </si>
  <si>
    <t>Noblis_MPXV-I-180</t>
  </si>
  <si>
    <t>CTATTTACAA[ACGCGGTGACATGTGTGATA]TCTACTTGTTGTATACGGCTAACTTCACATTCGGAGATTCTGAAGAACCAGTAACATATGATATCGATGACTACGAT(TGCACGTCTACAGGTTGCAGCA)TAGACTTTGCCACAACAGAAAAAGTGTGTGTGACAGCACAGGG[AGCCACAGAAGGGTTTCTCG]AAAAAATTAC</t>
  </si>
  <si>
    <t>CGAGAAACCCTTCTGTGGCT</t>
  </si>
  <si>
    <t>Noblis_MPXV-I-181</t>
  </si>
  <si>
    <t>CGCCATAATA[TCAGAATGCCACGGTTCCAA]GTATATGGCCATAAC(TCCAGGCCGTTTGTTTCCTCCC)TGATCTATGTATCTAGCGGTGTTATTATAAACTCTCAACATTGGAATAATACCGTTTGATATACCATTGGTACCGGAGATATAGCTTCCACTGGCACGAATATTACTAATTGATAGACCTATTCCCCCTGCCATTTTAGAGATTAATGCGCATCGTTTTAACGTGTCATAGATGCCTTCTATGCTATCATCGATCATGTTAAGTAGAAAACAGCTAGACATTTGGTGACGAGTAGTTCCCGCATTAAATAA[GGTAGGAGAAGCGTGCGTAA]ACCATTTTTC</t>
  </si>
  <si>
    <t>Noblis_MPXV-I-182</t>
  </si>
  <si>
    <t>CTGGAAGGGA[ATAGCCGCCGGAAACTTTCT]AGAACATACTGAGTTTTTAGGAAATATTTACGGAACTTCTAAAACAGCTGTAAATACAGCGGCTATTAATAATCGTATTTGCGCGATGGATTTAAACATCAACGGTGTTAGAAGTCTTAAAAATACTTACCTAATGCATTACTTGGGTATATAAGACCTACCTCTCTTAAAA(TGGTTGAGGCCAATCTTCGTCGT)AGAAACACTGA[AGCGGACGACGAATCTCATC]GTCGCGTGAT</t>
  </si>
  <si>
    <t>ATAGCCGCCGGAAACTTTCT</t>
  </si>
  <si>
    <t>TGGTTGAGGCCAATCTTCGTCGT</t>
  </si>
  <si>
    <t>GATGAGATTCGTCGTCCGCT</t>
  </si>
  <si>
    <t>Noblis_MPXV-I-183</t>
  </si>
  <si>
    <t>TTAACTTTCC[TCAGCGATCCACAGTCACTG]GAAAGATGATAGATGACTATCTAACTCGTAAAAAAACCTATAATGATCATATAGTTAATCTATTATTTTGTGCAAATAGATGGGAGTTTGCATCTTTTATACAAGAACAACTAGAACAGGGAATTACTTTAATAGTTGACAGATACGCGTTCTCTGGAGTA(GCGTATGCCACCGCTAAAGGC)GCGTCAATGACTCTCAGTAAGAGTTATGAATCTGGATTGCCTAAACCCGACTTAGTTATATTCTTGGAATCTGGTAGCAAAGAAATTAAT[AGAAACGTCGGCGAGGAAAT]TTATGAAGAT</t>
  </si>
  <si>
    <t>TCAGCGATCCACAGTCACTG</t>
  </si>
  <si>
    <t>Noblis_MPXV-I-184</t>
  </si>
  <si>
    <t>ATATATTTAT[TGGTCGTCGTATGCATACCG]CAAC(AGGCAATGCGCTGGACAACTGT)ATGGCACACTCCTCTCTTTTAAAGATGATGCGGAATCAGTGTTCATCGACGTTCGTGAGCTGGTAAAAAATATGCCGTGGGATAATGTTAAGGATTGTACAGAGATCATCCGTTGTTATATACCGGATGAGCAAAAAACCATCAGAGAGATTTCGGCCATCATTGGACTTTGTGCATATGCTGCTACTTACTGG[GGAGGTGAAGACCATCCCAC]TAGTAACAGT</t>
  </si>
  <si>
    <t>GTGGGATGGTCTTCACCTCC</t>
  </si>
  <si>
    <t>Noblis_MPXV-I-185</t>
  </si>
  <si>
    <t>CAACTTTAGT[ACCCACGTCTTTTCACCACA](GCACTGTGGATGTGACAGACTGACC)AGTATTGATGACGTCAGACAATGTTTGACTGAATATATTTAT[TGGTCGTCGTATGCATACCG]CAACAGGCAA</t>
  </si>
  <si>
    <t>ACCCACGTCTTTTCACCACA</t>
  </si>
  <si>
    <t>GCACTGTGGATGTGACAGACTGACC</t>
  </si>
  <si>
    <t>CGGTATGCATACGACGACCA</t>
  </si>
  <si>
    <t>Noblis_MPXV-I-186</t>
  </si>
  <si>
    <t>GGACATAGCT[TTCCGACTGACGCATTTGGT]GTAATGGTTCCCATAAGTTTTGCAGCTAGCAGAT(TCAGTCTTGGAACAGCGTCTGCA)TTAACTAGAGGAGACATTAGAATCATTGCTGTAAACAAGTTTGGATTATCGCAAGCAGCCAGTATAGAAATTG[TTGCTCCCATGGAATGACCC]AATAAGAAGA</t>
  </si>
  <si>
    <t>TTCCGACTGACGCATTTGGT</t>
  </si>
  <si>
    <t>TCAGTCTTGGAACAGCGTCTGCA</t>
  </si>
  <si>
    <t>Noblis_MPXV-I-187</t>
  </si>
  <si>
    <t>GGACATAGCT[TTCCGACTGACGCATTTGGT]GTAATGGTTCCCATAAGTTTTGCAGCTAGCAGAT(TCAGTCTTGGAACAGCGTCTGCA)TTAACTAGAGGAGACATTAGAATCATTGCTGTAAACAAGTTTGGATTATCGCAAGCAGCCAGTATAGAAATTGTT[GCTCCCATGGAATGACCCAA]TAAGAAGACT</t>
  </si>
  <si>
    <t>Noblis_MPXV-I-188</t>
  </si>
  <si>
    <t>TCCAAAATCC[GCCACAACTTCCCCCTAGAC]CAGTAGGTCAATTACCTCCTCCTATAGATCAACCAGATAAAGGATTTAGTAAGTTTGTATCACCTAG(ACGGTGTAGAAGAGCAAGCTCTGG)AGTCATATGTGGTATGATACAATCAAAACCAAACGATGATACCTATTCACTTCTTCAACGGCCAAAAATTGAACCAGAATATGCGGAGGTTGGTAATGGTATACCCAAGAACAATGTTCCTGTAATAGGTAATAAACATAGTAAAAAATATACATCGACGATGTCAAAAATATCAACAAAATTTGATAAATCTAC[GGCATTTGGAGCAGCAATGT]TACTAACTGG</t>
  </si>
  <si>
    <t>GCCACAACTTCCCCCTAGAC</t>
  </si>
  <si>
    <t>ACGGTGTAGAAGAGCAAGCTCTGG</t>
  </si>
  <si>
    <t>ACATTGCTGCTCCAAATGCC</t>
  </si>
  <si>
    <t>Noblis_MPXV-I-189</t>
  </si>
  <si>
    <t>GTAAAGTATA[CGAAGCGGTTTTACGACACG](CATTTGATGCACCCACGTTGTACG)TTAAAGCATTGACTAAGAATTATTTATCGTTTAGTAACACAATACAG[TCGTACAAGGAAACCGTGCA]TAAACTAACA</t>
  </si>
  <si>
    <t>CGAAGCGGTTTTACGACACG</t>
  </si>
  <si>
    <t>CATTTGATGCACCCACGTTGTACG</t>
  </si>
  <si>
    <t>TGCACGGTTTCCTTGTACGA</t>
  </si>
  <si>
    <t>Noblis_MPXV-I-190</t>
  </si>
  <si>
    <t>CAACCACATA[TCTGCGACGGAGCATTTTCT]ATCTTTAATATCTAGATTATAACTTATTGTCTCGTCAATGTCTATAGTTCTCA(TCTTTCCCATCGGCCTCGCA)TTAAATGGAGGAGGAGATAATGACTGATATATTTCGTCCGTCACTACGTAATAAAAGTAATGAGGAAATCGTATAAATACTGTCTCGCCATTTCGACATCTGGATTTCAGATATAAAAATCTGTTTTCACCGTGACTTTCAAACCAATTAATACACCTAACATCCATTTCTAGAATTTAGAAATATATTTTCATTTAAATGAATCCCAAACATTGGGGAAGAGCCATATGGACCATTATTTTTATAGTACTTTCGCAAGCGGGTTT[AGACGGCAACATAGAAGCGT]GTAAACGAAA</t>
  </si>
  <si>
    <t>TCTGCGACGGAGCATTTTCT</t>
  </si>
  <si>
    <t>TCTTTCCCATCGGCCTCGCA</t>
  </si>
  <si>
    <t>ACGCTTCTATGTTGCCGTCT</t>
  </si>
  <si>
    <t>Noblis_MPXV-I-191</t>
  </si>
  <si>
    <t>GATAATAAGT[GGATGGTCCAAACTGCCACT]GATCATGATTGGGTAGCAAATATTCTGTAGTTGTATCAGTTTCAGAATGTCCTCCCATTACGTATATAACATTGTTTATGGATGCCACTGCTGGATTACATCTAGGTTTCAGAAGACTCGGCATATTAA(CCCAAGCAGCATCCCCGTGG)AACCAACGCTCAACAGATGTGGGATTTGGTAGACCTCCTACTACGTATAATTTATTGTTAGCGGGTAT[CCCGCTAGCATACAGTCTGG]GGCTATTCAT</t>
  </si>
  <si>
    <t>GGATGGTCCAAACTGCCACT</t>
  </si>
  <si>
    <t>CCCAAGCAGCATCCCCGTGG</t>
  </si>
  <si>
    <t>CCAGACTGTATGCTAGCGGG</t>
  </si>
  <si>
    <t>Noblis_MPXV-I-192</t>
  </si>
  <si>
    <t>GATAATAAGT[GGATGGTCCAAACTGCCACT]GATCATGATTGGGTAGCAAATATTCTGTAGTTGTATCAGTTTCAGAATGTCCTCCCATTACGTATATAACATTGTTTATGGATGCCACTGCTGGATTACATCTAGGTTTCAGAAGACTCGGCATATTAA(CCCAAGCAGCATCCCCGTGG)AACCAACGCTCAACAGATGTGGGATTTGGTAGACCTCCTACTACGTATAATTTATTGTTAGCGGGTATC[CCGCTAGCATACAGTCTGGG]GCTATTCATC</t>
  </si>
  <si>
    <t>CCCAGACTGTATGCTAGCGG</t>
  </si>
  <si>
    <t>Noblis_MPXV-I-193</t>
  </si>
  <si>
    <t>GATAATAAGT[GGATGGTCCAAACTGCCACT]GATCATGATTGGGTAGCAAATATTCTGTAGTTGTATCAGTTTCAGAATGTCCTCCCATTACGTATATAACATTGTTTATGGATGCCACTGCTGGATTACATCTAGGTTTCAGAAGACTCGGCATATTAA(CCCAAGCAGCATCCCCGTGG)AACCAACGCTCAACAGATGTGGGATTTGGTAGACCTCCTACTACGTATAATTTATTGTTAGCGGGTATCC[CGCTAGCATACAGTCTGGGG]CTATTCATCG</t>
  </si>
  <si>
    <t>CCCCAGACTGTATGCTAGCG</t>
  </si>
  <si>
    <t>Noblis_MPXV-I-194</t>
  </si>
  <si>
    <t>AGCATCCCCG[TGGAACCAACGCTCAACAGA]TG(TGGGATTTGGTAGACCTCCTACTACGT)ATAATTTATTGTTAGCGGGTATCCCGCTAGCATACAGTC[TGGGGCTATTCATCGGAGGA]ATTGGAATCC</t>
  </si>
  <si>
    <t>TGGAACCAACGCTCAACAGA</t>
  </si>
  <si>
    <t>TGGGATTTGGTAGACCTCCTACTACGT</t>
  </si>
  <si>
    <t>TCCTCCGATGAATAGCCCCA</t>
  </si>
  <si>
    <t>Noblis_MPXV-I-195</t>
  </si>
  <si>
    <t>ACGTAGTTGG[GACGTCCTGCAGGGTATTGT]TTTGAAGAAATGATATCGAGAACAGATTTGATACGATATTTGTTGGATTCCTGATTATTCACTATAATATAATCTAGACAGATAGATGATTCGATAAATAGAGAAGGTATATCGTTGGTAGGATAATACATCCCCATTCCAGTATTCTCGGATACTCTATTGATGACACTAGTTAAGAACATGTCTTCTATTCTAGAAAACGAAAACATCCTACATGGACTCATTAAAACTTCTAA(CGCTCCTGATTGTGTTTCGAATGCC)TCGTACAAGGATTTCAAGGATGCCATAGATTCTTTGACCAACGATTTAGTATTGCGTTTAGCATCTGATTTTTTTATTAAAT[CAAATGGTCGGCTCTCTGGT]TTACTACCCC</t>
  </si>
  <si>
    <t>GACGTCCTGCAGGGTATTGT</t>
  </si>
  <si>
    <t>CGCTCCTGATTGTGTTTCGAATGCC</t>
  </si>
  <si>
    <t>ACCAGAGAGCCGACCATTTG</t>
  </si>
  <si>
    <t>Noblis_MPXV-I-196</t>
  </si>
  <si>
    <t>CTGGAAGGGA[ATAGCCGCCGGAAACTTTCT]AGAACATACTGAGTTTTTAGGAAATATTTACGGAACTTCTAAAACAGCTGTAAATACAGCGGCTATTAATAATCGTATTTGCGCGATGGATTTAAACATCAACGGTGTTAGAAGTCTTAAAAATACTTACCTAATGCATTACTTGGGTATATAAGACCTACCTCTCTTAAAATGGTTGAGGCCAATCTTCGTCGTAGAAACACTGAAGCGGACGACGAATCTCA(TCGTCGCGTGATGTTGGCAA)AAAACGGATATGGA[TGAGGTCAACGAAGCAGGTC]TATTCGACAC</t>
  </si>
  <si>
    <t>TCGTCGCGTGATGTTGGCAA</t>
  </si>
  <si>
    <t>GACCTGCTTCGTTGACCTCA</t>
  </si>
  <si>
    <t>Noblis_MPXV-I-197</t>
  </si>
  <si>
    <t>TAGTTAGCAA[GGGCCCTACAACCATACTGG]TTGTTAAA(GCGGATATACCCAGCAAACGATTGGT)AACATCGTTTACAAACGACATACTGTATGTAAACAATCTATCACTGATTAATTATTTACCGTTGTCTGTATTCATTATTAGACGAGTCACTGACTATTTGGATAGACACATATGCGATCAGATATTTGCTAATAATAAGTGGTATTCCATTATAACTATCGACGATAAGCAATATCCTATTCCATCAAATTGTATAGGTATGTCTTCTGCCAAGTACATAAATTCGAGCATCGAGCAAGATATTTTGATCCATGTTTGTA[ACCTCGAGCATCCATTCGAC]TCAGTCTACA</t>
  </si>
  <si>
    <t>GGGCCCTACAACCATACTGG</t>
  </si>
  <si>
    <t>GCGGATATACCCAGCAAACGATTGGT</t>
  </si>
  <si>
    <t>GTCGAATGGATGCTCGAGGT</t>
  </si>
  <si>
    <t>Noblis_MPXV-I-198</t>
  </si>
  <si>
    <t>ATCTATGATT[ACCATGTCCGCGTTTCTCAT]AGTGCGCCTAAATCAATGCATGTCTGCTAACGAGGCTGCTATT(ACTGACTCCGCTGTTGCCGT)T[GCTGCGGCATCATCTACTCA]TAGAAAGGTT</t>
  </si>
  <si>
    <t>ACCATGTCCGCGTTTCTCAT</t>
  </si>
  <si>
    <t>ACTGACTCCGCTGTTGCCGT</t>
  </si>
  <si>
    <t>TGAGTAGATGATGCCGCAGC</t>
  </si>
  <si>
    <t>Noblis_MPXV-I-199</t>
  </si>
  <si>
    <t>CGAAGTCTCC[GCCGTTCTAATGGAGGCTCA]ACAAGGTACCGAATCTAGTTTTGTTTTTCTCGCGAATATCGTTGACTCATAAGAAAGAGAATAGCGGTGAGTATAAATACGAATACTATGGCAATAATTGCGAATGTTTTATTCCCTTCGATATATTTTTGATAATATGAAAA(ACATGCCTCTCTCAAATCAGACAACCA)TTTCATAAAATAGTTCTCTCGCACTGGT[GAGGTGGTTGCAGCTCGTAT]AATCTCCCCA</t>
  </si>
  <si>
    <t>GCCGTTCTAATGGAGGCTCA</t>
  </si>
  <si>
    <t>ACATGCCTCTCTCAAATCAGACAACCA</t>
  </si>
  <si>
    <t>Noblis_MPXV-I-200</t>
  </si>
  <si>
    <t>ATTTGAGTGA[GATCCGCTGCCAAGTTCCTA]TTATTGAAGATCGCAATACCCAATTCCTTGACCTGAGTTAGTGA(TCTCCAATCCATGTTAGCGCTTCC)TAAATAAATATGTGTATTATCAGATATCCAAAATTTTGTATGAAGAACTCCTCCTAGGATATTTGTAATATCTATGTAT[CGTACTTCAACTCCGGCCAT]TTGTAGTCTT</t>
  </si>
  <si>
    <t>GATCCGCTGCCAAGTTCCTA</t>
  </si>
  <si>
    <t>TCTCCAATCCATGTTAGCGCTTCC</t>
  </si>
  <si>
    <t>ATGGCCGGAGTTGAAGTACG</t>
  </si>
  <si>
    <t>Noblis_MPXV-I-201</t>
  </si>
  <si>
    <t>TCAAAAAATA[ATAAGTTCGAGGATGCCGCC]ATCGTTGATTACAAGACTACAAAGAATGTTCTAGCGGCTATTCCTAACAGAACATTTGCAAAGATTAA(TCCGGGTGAAGTTATTCCCCTCAT)CACTAATCATAATATTCTAAAACCTCTTATTGGTCAGAAATTTTGTATTGTATATACTAACTCTCTAATGGATGAGAACACGTATGCTATGG[AGTTGCTTACTGGGTACGCC]CCTGTATCTC</t>
  </si>
  <si>
    <t>ATAAGTTCGAGGATGCCGCC</t>
  </si>
  <si>
    <t>TCCGGGTGAAGTTATTCCCCTCAT</t>
  </si>
  <si>
    <t>GGCGTACCCAGTAAGCAACT</t>
  </si>
  <si>
    <t>Noblis_MPXV-I-202</t>
  </si>
  <si>
    <t>TTAACAGATT[CGCAAATAGGTGCCTCAGGA]TTCCATACCATAGATCCAGTAGATCCTAATTCACAATACGATTTAGATTCACCGATCAAATGATATCCGCTATTACAAGAGTACGTTATACTAGAGCCAAAGTCTACTCCGCCAATATCAAGTTGGCCATTATCGATATCT(CGAGGCGATGGGCATCTCCG)TTTAATACATTGATTAAAGAGTGTCCATCCGGTACCGGTACATTTAGCATATATGGGTCCCATTTTTTGCTTTCTGTATCCAGGTAGACATAGATATTCTATAGTGTCTCCTATGTTGTAATTAGCATCAGTCTCTACACTATTCTTAAATTTCATATT[AATGGGGCGTGACGGAATAG]TACAGTATGA</t>
  </si>
  <si>
    <t>CGAGGCGATGGGCATCTCCG</t>
  </si>
  <si>
    <t>CTATTCCGTCACGCCCCATT</t>
  </si>
  <si>
    <t>Noblis_MPXV-I-203</t>
  </si>
  <si>
    <t>TTTAACAGAT[TCGCAAATAGGTGCCTCAGG]ATTCCATACCATAGATCCAGTAGATCCTAATTCACAATACGATTTAGATTCACCGATCAAATGATATCCGCTATTACAAGAGTACGTTATACTAGAGCCAAAGTCTACTCCGCCAATATCAAGTTGGCCATTATCGATATCT(CGAGGCGATGGGCATCTCCG)TTTAATACATTGATTAAAGAGTGTCCATCCGGTACCGGTACATTTAGCATATATGGGTCCCATTTTTTGCTTTCTGTATCCAGGTAGACATAGATATTCTATAGTGTCTCCTATGTTGTAATTAGCATCAGTCTCTACACTATTCTTAAATTTCATATT[AATGGGGCGTGACGGAATAG]TACAGTATGA</t>
  </si>
  <si>
    <t>Noblis_MPXV-I-204</t>
  </si>
  <si>
    <t>CAACCACATA[TCTGCGACGGAGCATTTTCT]ATCTTTAATATCTAGATTATAACTTATTGTCTCGTCAATGTCTATAGTTCTCA(TCTTTCCCATCGGCCTCGCA)TTAAATGGAGGAGGAGATAATGACTGATATATTTCGTCCGTCACTACGTAATAAAAGTAATGAGGAAATCGTATAAATACTGTCTCGCCATTTCGACATCTGGATTTCAGATATAAAAATCTGTTTTCACCGTGACTTTCAAACCAATTAATACACCTAACATCCATTTCTAGAATTTAGAAATATATTTTCATTTAAATGAATCCCAAACATTGGGGAAGAGCCATATGGACCATTATTTTTAT[AGTACTTTCGCAAGCGGGTT]TAGACGGCAA</t>
  </si>
  <si>
    <t>AACCCGCTTGCGAAAGTACT</t>
  </si>
  <si>
    <t>Noblis_MPXV-I-205</t>
  </si>
  <si>
    <t>AATAAATCTA[ACGGTTTCTTCACTCGGTGG]ATGTAATAAATGTTTAAACATCAAACATGCGAAA(TCGCAGTGCAGACCCTCGTC)TCTACTAATTAATTCGT[TAGAAAACGTGAGTCCGGGC]ATTAGGCCAC</t>
  </si>
  <si>
    <t>Noblis_MPXV-I-206</t>
  </si>
  <si>
    <t>ATAAAGTTAT[CATGTCCATGAGAGACGCGT]CTCCGTATCGTATAAATATTTCATTAGATGTTAGACGCTTCATTAGGGGTATACTTCTATAAGGTTTCTTAATTAG(TCCATCATTGGTTGCGTCAAGAACT)ACTATCTGATGTTGTTGGGTATCTCTAGTGTTACACATGGCCTTACTAAAGTTTGGGTAAATAACTATGATATCTCTATTAATTATAGATGCATATATTTCATTCGTCAAGGATATTAATATCGACTTACTATCGTCATTAATACGTGTAATATAATCATATAAATCATGCGATAGCCAAGGAAAATTCAAATAGATGTTCATCATATAATCGTCGCTATAATTCATATTAATACTTTGACATTGACTAATTTGTAATA[TAGCCTCGCCACGAAGAAAG]CTCTCGTATT</t>
  </si>
  <si>
    <t>CATGTCCATGAGAGACGCGT</t>
  </si>
  <si>
    <t>Noblis_MPXV-I-207</t>
  </si>
  <si>
    <t>GAATGATACT[GTCACGTGTCCTAATGCGGA]ATGTCAACCTCTTCAATTAGAACACGGATCGTGTCAACCAGTTAAAGAAAAATACTCATTTGGGGAATATATGACTATCAACTGTGATGTTGGATATGAGGTTATTGGTGTTTCGTATATAAGTTGTACGGCTAATTCTTGGAATGTTATTCCATCATGTCAACAAAAATGTGATATACCGTCTCTATCTAATGGATTAATTTCCGGATCTACATTTTCTATCGGTGGCGTTATACATCTTAGTTGTAAAAGTGGTTTTACACTA(ACGGGGTCTCCATCATCCACATGT)ATCGACGGTAAATGGAATCCCATACTCCCAACATGTGTACGATCTAACGAAGAATTTGATC[CAGTGGATGATGGTCCCGAC]GATGAGACAG</t>
  </si>
  <si>
    <t>GTCGGGACCATCATCCACTG</t>
  </si>
  <si>
    <t>Noblis_MPXV-I-208</t>
  </si>
  <si>
    <t>ATTTCCGTGT[TCGTTCGAATGCCACATCGA]CGTCAAAGATAGGGGAGTAGTTGAAATCTAGTTCTGCATTGTTGGTACGCACCTCAAATGTAGTGTTGGATATCTTCAACGTATAGTTGTTGAGTATTGATGGTTTTCTAAATAGAATTCTCTTCATATCATTCTTGCACGCGTACATTTTTAGCATCCATCTTGGAATCCTAGATCCTTGTTCTATTCCCAATGGTTTCATCAATAGAAGATTAAACATATCGTAAGAACACGATGGAGAGTAATCGTAGCAAAAGTAAGCATTTCCTTTAATCGCAGATCCCGGATACTGGATATATTT(TGCAGCCAACACGTGCATCCA)TGCAACATTTCCTACATATACCCGGCT[ATGCACAGCGTCATCATCGA]CTGTACGATA</t>
  </si>
  <si>
    <t>TCGTTCGAATGCCACATCGA</t>
  </si>
  <si>
    <t>Noblis_MPXV-I-209</t>
  </si>
  <si>
    <t>AGATATTTTA[TTCGGTAACAGGTGGCCAAA]CTCCATAGGTAGCTTTTTCTATTTCGGATTTTAGAATTTCCAAATTCACCAGCGATTTATCGGTTTTGGTGAAATCCAAGGATTTATTAATGTCCACAAATGCCATTTGTTTTGTCTGTGGATTGTATTTGAAAATGGAA(ACGATGTAGTTAGATAGATGCGCTGCG)AAGT[TTCCTATTAGGGTTCCGCGC]TTCACGTCAC</t>
  </si>
  <si>
    <t>TTCGGTAACAGGTGGCCAAA</t>
  </si>
  <si>
    <t>ACGATGTAGTTAGATAGATGCGCTGCG</t>
  </si>
  <si>
    <t>GCGCGGAACCCTAATAGGAA</t>
  </si>
  <si>
    <t>Noblis_MPXV-I-210</t>
  </si>
  <si>
    <t>TGATTGCAGT[GTTCATCGCCCAACTGCAAG]TGGAGGATTGATAACTGAAGGCAATGGATTCAGAGTAGTTATATATGATCAATGTACAGAACCACATGACTTTATTATC(ACCGATACTCAACAAACACGTCTTGG)ATCATCTCATACATATATTAAATTCAGTAACATGAATACAGGTGTCCCATCTAGTATTCCAAAATGTTCCAGAACTCTCTCTATTTCTGTATATT[GTGATCAAGAGGCGGGAGAC]ATAAAATTTG</t>
  </si>
  <si>
    <t>GTTCATCGCCCAACTGCAAG</t>
  </si>
  <si>
    <t>Noblis_MPXV-I-211</t>
  </si>
  <si>
    <t>TCAAAAAATA[ATAAGTTCGAGGATGCCGCC]ATCGTTGATTACAAGACTACAAAGAATGTTCTAGCGGCTATTCCTAACAGAACATTTGCAAAGATTAATCCGGGTGAAGTTATTCCCCTCATCACTAATCATAATATTCTAAAACCTCTTATTGGTCAGAAATTTTGTATTGTATATACTAACTCTCTAATGGATGAGAACACGTATGCTATGGAGTTGCTTACTGGGT(ACGCCCCTGTATCTCCGATCGT)TATAGCGAGAACTCATACCGCACTTATATTTTTGATGGGTAAGCCAACAACATCCAGACGTGATGTGTATAGAACATGTAGAGATCACG[CTACCCGTGTACGTGCAACT]GGTAATTAAA</t>
  </si>
  <si>
    <t>ACGCCCCTGTATCTCCGATCGT</t>
  </si>
  <si>
    <t>Noblis_MPXV-I-212</t>
  </si>
  <si>
    <t>AAATCTAGTT[CTGCATTGTTGGTACGCACC]TCAAATGTAGTGTTGGATATCTTCAACGTATAGTTGTTGAGTATTGATGGTTTTCTAAATAGAATTCTCTTCATATCATTCTTGCACGCGTACATTTTTAGCATCCATCTTGGAATCCTAGATCCTTGTTCTATTCCCAATGGTTTCATCAATAGAAGATTAAACATATCGTAAGAACACGATGGAGAGTAATCGTAGCAAAAGTAAGCATTTCCTTTAATCGCAGATCCCGGATACTGGATATATTT(TGCAGCCAACACGTGCATCCA)TGCAACATTTCCTACATATACCCGGCT[ATGCACAGCGTCATCATCGA]CTGTACGATA</t>
  </si>
  <si>
    <t>CTGCATTGTTGGTACGCACC</t>
  </si>
  <si>
    <t>Noblis_MPXV-I-213</t>
  </si>
  <si>
    <t>TCCAAAATCC[GCCACAACTTCCCCCTAGAC]CAGTAGGTCAATTACCTCCTCCTATAGATCAACCAGATAAAGGATTTAGTAAGTTTGTATCACCTAGACGGTGTAGAAGAGCAAGCTCTGGAGTCATATGTGGTATGATACAATCAAAACCAAACGATGATACCTATTCACTTCTTCAACGGCCAAAAATTGAACCAGAATATGCGGAGGTTGGTAATGGTATACCCAAGAACAATGTTCCTGTAATAGGTAATAAACATAGTAAAAAATATACATCGACGATGTCAAAAATATCAACAAAATTTGATAAATCT(ACGGCATTTGGAGCAGCAATGT)TA[CTAACTGGTCAGCAGGCCAT]TAGCCAACAG</t>
  </si>
  <si>
    <t>ACGGCATTTGGAGCAGCAATGT</t>
  </si>
  <si>
    <t>ATGGCCTGCTGACCAGTTAG</t>
  </si>
  <si>
    <t>Noblis_MPXV-I-214</t>
  </si>
  <si>
    <t>TCCAAAATCC[GCCACAACTTCCCCCTAGAC]CAGTAGGTCAATTACCTCCTCCTATAGATCAACCAGATAAAGGATTTAGTAAGTTTGTATCACCTAGACGGTGTAGAAGAGCAAGCTCTGGAGTCATATGTGGTATGATACAATCAAAACCAAACGATGATACCTATTCACTTCTTCAACGGCCAAAAATTGAACCAGAATATGCGGAGGTTGGTAATGGTATACCCAAGAACAATGTTCCTGTAATAGGTAATAAACATAGTAAAAAATATACATCGACGATGTCAAAAATATCAACAAAATTTGATAAATCT(ACGGCATTTGGAGCAGCAATGT)TACTA[ACTGGTCAGCAGGCCATTAG]CCAACAGACT</t>
  </si>
  <si>
    <t>CTAATGGCCTGCTGACCAGT</t>
  </si>
  <si>
    <t>Noblis_MPXV-I-215</t>
  </si>
  <si>
    <t>GACGATTGAA[TTCTCTTCCCGTGGATGCTG]CATGATGAACGACGGGATGTTGTTCTATTGATTTGGAATTCTTTTTCGACTTTTTGTTTATATTAAATATTTTAAAATTTATGGCTGATAGTAATTCATGTACTACGGATAATGTAGACGTGTATTGCACATCGATATCTTTATTATTAGATAAATTTATCAATAAA(TGTGAGAAGTTTGCCTCGTTAAGGTC)TTCCATTTAAATATTATATAAATATTTGTGTTTGTATTTTATTCGTCTTTTATGGGATAGTTTTTAACTAGTAAAGCTGTAATTACATACTTTGTCCGTAAAACATAAATATAAATACCCGCTTTTATCAAACGTT[CCAAAAAGTCGGCAGCTGAC]ATTTTTAACA</t>
  </si>
  <si>
    <t>TTCTCTTCCCGTGGATGCTG</t>
  </si>
  <si>
    <t>Noblis_MPXV-I-216</t>
  </si>
  <si>
    <t>GGTTTCGAAG[CGGTGTTCTGCAACAAGACG]AGGATCGTGTTCTACATATTTGGCAGAGTTATCCATTATTTGCCTGTTAATCTTCATTTCGTTTTCGATTCTGGCTATTTCAAAATAA(AATCCCGATGATAGACCTCCAGACTTT)ATAATTTCAT[CTACGATGTTCAGCGCCGTA]GTAACTCTAA</t>
  </si>
  <si>
    <t>CGGTGTTCTGCAACAAGACG</t>
  </si>
  <si>
    <t>AATCCCGATGATAGACCTCCAGACTTT</t>
  </si>
  <si>
    <t>TACGGCGCTGAACATCGTAG</t>
  </si>
  <si>
    <t>Noblis_MPXV-I-217</t>
  </si>
  <si>
    <t>GGTTTCGAAG[CGGTGTTCTGCAACAAGACG]AGGATCGTGTTCTACATATTTGGCAGAGTTATCCATTATTTGCCTGTTAATCTTCATTTCGTTTTCGATTCTGGCTATTTCAAAATAA(AATCCCGATGATAGACCTCCAGACTTT)ATAATTTCATC[TACGATGTTCAGCGCCGTAG]TAACTCTAAT</t>
  </si>
  <si>
    <t>CTACGGCGCTGAACATCGTA</t>
  </si>
  <si>
    <t>Noblis_MPXV-I-218</t>
  </si>
  <si>
    <t>GGAATGTAAA[GCCCTGAAACCCCCTCATTT]TTTAAGCAGATTGTT(GCCGTAAATCCTGCACTATGCCCA)AGATAGAGAGCTCCTTTGGTGAATCCATCACTATGTTTCAGTTTAACCAAGAAACAGTCAGCTGGTCTAAAATTTCCATCTCTATCTAATACAGAATCCAACTTGA[TGTCAGGGACTATGACCGGT]TTAATGTTAT</t>
  </si>
  <si>
    <t>GCCCTGAAACCCCCTCATTT</t>
  </si>
  <si>
    <t>Noblis_MPXV-I-219</t>
  </si>
  <si>
    <t>AACATTGTTT[ATGGATGCCACTGCTGGATT]ACATCTAGGTTTCAGAAGACTCGGCATATTAA(CCCAAGCAGCATCCCCGTGG)AACCAACGCTCAACAGATGTGGGATTTGGTAGACCTCCTACTACGTATAATTTATTGTTAGCGGGTAT[CCCGCTAGCATACAGTCTGG]GGCTATTCAT</t>
  </si>
  <si>
    <t>ATGGATGCCACTGCTGGATT</t>
  </si>
  <si>
    <t>Noblis_MPXV-I-220</t>
  </si>
  <si>
    <t>GCGTCTACAT[GACGAGCTTCCGAGTTCCAA]TTGGTTCAAGTTTTACATAAGTATAAAGTCCGACTATTGTTCTATATTATATATGGTTGTTGATGGATCTATGATGTATGCGATAGCTGATAATAGAACTCACGCAATTATTAGCAAAAATATATTAGACAATACTACGATTAACGATGAGTGTAGATGCTGTTATTCTGAACCACAGATTAGGATTCTTGATAGAGATGAGATGCTCAATGGATCATCGTGTTATATGAACAGACATTGTATTATGATGAATTTACCTGATGTAGGCGAATTTGGATCTAGTATGTTGGGGAAATATGAACCTGACATGATTA(AGATTGCTCTTTCGGTGGCTGGT)AATTTAATAAGAAA[TCGAGACTACATTCCCGGGA]GACGAGGCTA</t>
  </si>
  <si>
    <t>TCCCGGGAATGTAGTCTCGA</t>
  </si>
  <si>
    <t>Noblis_MPXV-I-221</t>
  </si>
  <si>
    <t>CAGTTCTCTA[CCACAGGAGAATGGCCGTTA]ATAATAAGTACCGATCA(GGATACTATGCTATTCGCGTCTGCTG)ATAATCATCCTAAGATGATAAAAAACTTAACTCAACTGTTTAAATTTGTTCCCTCGGCAGAGGATAACTATTTAGCAAAATTAACTGCATTAGTGAATGGATGTGATTTCT[TTCCTGGACTCTATGGGGCA]TCTATAACAC</t>
  </si>
  <si>
    <t>CCACAGGAGAATGGCCGTTA</t>
  </si>
  <si>
    <t>Noblis_MPXV-I-222</t>
  </si>
  <si>
    <t>ATATGTTGAC[GCACCAGCGTCTGTTTTTGT]TTCTACTCCATAATACTCCCACAAATACTGACACAAACAAGCATCATGAATACAGTATCTAGCCATATCTAAAGCTATGTTTAGATTATAATCCTTATACATCTGAGCTAAATCAATGTCATCCTTTCCGAAAGATAATTTATATGTATCATTAGGTAAAGTAGGACATGATAGTACGACTTTAAATCCATTTTCCCAAATATCTTTACGAATTACTTTACATATAATATCCTCATCAACAGTCACATAATTACCTGTTGTTAAAACCTTTGCAAATGTATC(GGCTTTGCCTTTCGCGTCCG)TAGTATCGTCACCGATGAACGTCATTTCTCTAACTCCTCTATTTAATACTTTACC[CATGCAACTGAACGCGTTCT]TGGATATAGA</t>
  </si>
  <si>
    <t>AGAACGCGTTCAGTTGCATG</t>
  </si>
  <si>
    <t>Noblis_MPXV-I-223</t>
  </si>
  <si>
    <t>ACTTTAGTAC[CCACGTCTTTTCACCACAGC]AC(TGTGGATGTGACAGACTGACCAGT)ATTGATGACGTCAGACAATGTTTGACTGAATATATTTAT[TGGTCGTCGTATGCATACCG]CAACAGGCAA</t>
  </si>
  <si>
    <t>CCACGTCTTTTCACCACAGC</t>
  </si>
  <si>
    <t>TGTGGATGTGACAGACTGACCAGT</t>
  </si>
  <si>
    <t>Noblis_MPXV-I-224</t>
  </si>
  <si>
    <t>GCA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T</t>
  </si>
  <si>
    <t>TTCCGCGTTTTGACGATGTG</t>
  </si>
  <si>
    <t>CGCGTATGGATGGATACCAGAAACTGC</t>
  </si>
  <si>
    <t>ACTCGTTTGTTGGAAGGGCA</t>
  </si>
  <si>
    <t>Noblis_MPXV-I-225</t>
  </si>
  <si>
    <t>GGCA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T</t>
  </si>
  <si>
    <t>GTTCCGCGTTTTGACGATGT</t>
  </si>
  <si>
    <t>Noblis_MPXV-I-226</t>
  </si>
  <si>
    <t>ACTTTATCTA[GCCGCTGAGTGGTAAACAAC]AGAACAGATAGTTTATTATCTTTACCAACA(CCCTCAGCCGCTGCCACAAA)TCTCTGATCCGTATCCATGATGGTCATGTTTATTTTTAGTCCGTATCCAGTCAACACTATGTTAGCATTTCTGTCGATATAGCTTTCACTCATATGACACTCACCAATAATTGTAGAATTAATGTCGTAATTTACACCAAT[AGTGAGTTCGGCGACAAAGT]ACCAGTACCG</t>
  </si>
  <si>
    <t>GCCGCTGAGTGGTAAACAAC</t>
  </si>
  <si>
    <t>Noblis_MPXV-I-227</t>
  </si>
  <si>
    <t>ATGGGATAAC[GAATCCAATGTCATGGCGCC]TAGCACAGAACACATTTACGATAGTGTTGCTGGAAGCACGCTGCTAATAAATAATGATCGTAATGAACAGACTATTTATCAGAATACTACAGTAGTAATTAATGATACAGAGACTGTTGAAATACTTAATGAAGATACCAAACAGATTCCTAGCTATTCTTCCAATCCTTTCGTAAATTATAATAAAACCAGTATTTGT(AGCAAGTCAAATCCGTTCATTGCAGA)ACTCAACAATAAATTTAGTGATAATAATCCGTTTA[GGAGAGCACATAGCGACGAT]TATCTTAATA</t>
  </si>
  <si>
    <t>GAATCCAATGTCATGGCGCC</t>
  </si>
  <si>
    <t>AGCAAGTCAAATCCGTTCATTGCAGA</t>
  </si>
  <si>
    <t>ATCGTCGCTATGTGCTCTCC</t>
  </si>
  <si>
    <t>Noblis_MPXV-I-228</t>
  </si>
  <si>
    <t>ATCTTTTGTA[TATCGCTATCGCCGCAATCA]CTACAATAATTACAAGTATTATTGATAGCATTGTTATTACTACTATCATAATTAAATTATCGACATTCATGGGTGTTGAATAATCGTTATCATCATTTTGTAATTGTGACATCATACTAGATAAATCATTTGTGAGAT(TGTTGTGGGAAGCGGGCACG)GAAGATGCATTATCATTATTATTTAACGCCTCCCATTCGGATTCACAAATGTTACGCACGTTCAACGTTTTATGGAAACTATAATTTTGTGAAAACAGATAACAAGAAAACTCGTCATCGTTCAAATTTTTAACGATAGTAAACCGATTAAACGTCGAGCTAATTTCTAA[CGCTAGCGACTCTGTTGGAT]ATGGGTTTCC</t>
  </si>
  <si>
    <t>TATCGCTATCGCCGCAATCA</t>
  </si>
  <si>
    <t>TGTTGTGGGAAGCGGGCACG</t>
  </si>
  <si>
    <t>ATCCAACAGAGTCGCTAGCG</t>
  </si>
  <si>
    <t>Noblis_MPXV-I-229</t>
  </si>
  <si>
    <t>TAGTATTATT[GGGTCCAACTTCTGCCTGAA]ATCCAAATATGGAAGCGGATACAAAACCGTTTCCTGGATAAACCACACATCTCCACTTTTGCTTTACATCAGAAATTGTGTCATTGACATCTTGAACTCTCCTATCTAATGCCGGTGTTCCACCTATAGATTTTGAATACTCGAATGCTGCATGAGTAGCATTGAATTCCTTAATATTGCCATAATTTTCATATATTGAGTAACTCTGGATAAAAAGTAAA(CACACCGCAGCCGTCGCTAC)TACAATAAAAAAAATTGATAGAGAGTTCATTTATAATCTATTAGAAGCTGACAAAATTTTTTTA[CACGCGTCAGACAATGCTTT]AATAAATAGT</t>
  </si>
  <si>
    <t>AAAGCATTGTCTGACGCGTG</t>
  </si>
  <si>
    <t>Noblis_MPXV-I-230</t>
  </si>
  <si>
    <t>GATTGTAATC[TCTGTAGCATTTCCACGGCA]TTCACTCAGTTGTCTTTCAAGATCTGAGATTCTAGATTGGAGTCTGCTAATCTCTGTAAGATTTCCTCC(TCCGCTCTCGATGCAGTCGGT)CAACTTATTCTCTAGTTCTCTAATACGTGAACGCAGTGCATCAACTTCTTGTGTGTCTTCTTGATT[GCGTGTGCATTCATCGAGTC]TAGATTCGAG</t>
  </si>
  <si>
    <t>TCTGTAGCATTTCCACGGCA</t>
  </si>
  <si>
    <t>TCCGCTCTCGATGCAGTCGGT</t>
  </si>
  <si>
    <t>Noblis_MPXV-I-231</t>
  </si>
  <si>
    <t>CGAAAGAACT[GATTGCAGTGTTCATCGCCC]AACTGCAAGTGGAGGATTGATAACTGAAGGCAATGGATTCAGAGTAGTTATATATGATCAATGTACAGAACCACATGACTTTATTATC(ACCGATACTCAACAAACACGTCTTGG)ATCATCTCATACATATATTAAATTCAGTAACATGAATACAGGTGTCCCATCTAGTATTCCAAAATGTTCCAGAACTCTCTCTATTTCTGTATA[TTGTGATCAAGAGGCGGGAG]ACATAAAATT</t>
  </si>
  <si>
    <t>CTCCCGCCTCTTGATCACAA</t>
  </si>
  <si>
    <t>Noblis_MPXV-I-232</t>
  </si>
  <si>
    <t>AACAACGCAT[CGCTTCGTTTACATGGCTCG]TACCAACAATAATAGGGTAATCTTGTATCTATTCCTATCCGTACTATACTTTTATCAGGATAAATACATTTACATCGTATATCGTCTTTGTTAGCATCACAGAATGCATAAATTTGTTCGTCCGTCATGATAAAAATTTAAAGTGTAAATATAACTATTATTTTTATAGTTGTAATAAAAAGGGAAATTTGATTGTATACCTTCGGTTCTTTAAAAGAAACTGACTTGATAAAAATGGCTGTAATCTCTAAGGTTACGTATAGTCTATACGATCAAAAAGAGATTAATGCTACAGATATTATCATTAGTCATATTAAAAATGA(CGACGATATCGGTACCGTTAAAGATGG)TAGA[CTAGGTGCTATGGATGGGGC]ATTATGTAAG</t>
  </si>
  <si>
    <t>GCCCCATCCATAGCACCTAG</t>
  </si>
  <si>
    <t>Noblis_MPXV-I-233</t>
  </si>
  <si>
    <t>TGAGTAAATG[TGTCGTAGTTAGCAAGGGCC]CTACAACCATACTGGTTGTTAAA(GCGGATATACCCAGCAAACGATTGGT)AACATCGTTTACAAACGACATACTGTATGTAAACAATCTATCACTGATTAATTATTTACCGTTGTCTGTATTCATTATTAGACGAGTCACTGACTATTTGGATAGACACATATGCGATCAGATATTTGCTAATAATAAGTGGTATTCCATTATAACTATCGACGATAAGCAATATCCTATTCCATCAAATTGTATAGGTATGTCTTCTGCCAAGTACATAAATTCGAGCATCGAGCAAGATATTTTGATCCATGTTTGTA[ACCTCGAGCATCCATTCGAC]TCAGTCTACA</t>
  </si>
  <si>
    <t>TGTCGTAGTTAGCAAGGGCC</t>
  </si>
  <si>
    <t>Noblis_MPXV-I-234</t>
  </si>
  <si>
    <t>CTTAAAATGG[TTGAGGCCAATCTTCGTCGT]AGAAACACTGAAGCGGACGACGAATCTCA(TCGTCGCGTGATGTTGGCAA)AAAACGGATATGGA[TGAGGTCAACGAAGCAGGTC]TATTCGACAC</t>
  </si>
  <si>
    <t>TTGAGGCCAATCTTCGTCGT</t>
  </si>
  <si>
    <t>Noblis_MPXV-I-235</t>
  </si>
  <si>
    <t>GAGTATTAAT[ATGCGCAATGATGTCCTTGC]GTTTCTCTGATAGAAT(GCGAGCAGCGATTTTGGCGT)TATCATTTGACGATATTTCTGGAATAACGAATCCTGTTTCTACTAACTTCTTGGTAGGACAAAGTGAAACAATCAAGAAAATAGCTTCTCCTCCTATTTGTGGAAGAAATTGAACTCCTCTAGATGATCTACTGACGATAGTATCTCCTTGACAGATATTGGACCGAACTACGGAAGTACCTGGAATGTAAA[GCCCTGAAACCCCCTCATTT]TTTAAGCAGA</t>
  </si>
  <si>
    <t>AAATGAGGGGGTTTCAGGGC</t>
  </si>
  <si>
    <t>Noblis_MPXV-I-236</t>
  </si>
  <si>
    <t>TACGGTTATA[CCGTCACAAGACCACAGGTT]TAAACTAATACTAGATCCGAAAATCAACGTAACGATAGGAGAACCTGCCAATATAACA(TGCAGTGCTGTGTCAACGTCA)TTATTTGTCGACGATGTACTGATTGAATGGGAAAATCCATCCGGATGGATTATAGGATTAGATTTTGGTGTATACTCTATTTTAACTAGTAGAGGC[GGTATCACCGAGGCGACTTT]GTATTTTGAA</t>
  </si>
  <si>
    <t>CCGTCACAAGACCACAGGTT</t>
  </si>
  <si>
    <t>TGCAGTGCTGTGTCAACGTCA</t>
  </si>
  <si>
    <t>AAAGTCGCCTCGGTGATACC</t>
  </si>
  <si>
    <t>Noblis_MPXV-I-237</t>
  </si>
  <si>
    <t>GTTTATTATC[TTTACCAACACCCTCAGCCG]C(TGCCACAAATCTCTGATCCGTATCCA)TGATGGTCATGTTTATTTTTAGTCCGTATCCAGTCAACACTATGTTAGCATTTCTGTCGATATAGCTTTCACTCATATGACACTCACCAATAATTGTAGAATTAATGTCGTAATTTACACCAAT[AGTGAGTTCGGCGACAAAGT]ACCAGTACCG</t>
  </si>
  <si>
    <t>TTTACCAACACCCTCAGCCG</t>
  </si>
  <si>
    <t>TGCCACAAATCTCTGATCCGTATCCA</t>
  </si>
  <si>
    <t>Noblis_MPXV-I-238</t>
  </si>
  <si>
    <t>CATTATTCCG[TGCGGCTTTCCATTCTCCAA]AAACAATTTTACCAAATCTAAATCTACATCTTTATTGTATCTATAATCACTATTTAGATAAT(CAGCCATAATTCCTCGAGTGCAACA)TGTTAGATCGTCTATATATAAATAAGCCGTGTTATCTATTCCTTTCATTAACAATTTAACGATGTCTATATCTATATGAGATGACTTAATATAATATTGAAGAGCTGTACAATAGTTTTTATCTATAGAAGACGGCTTGATTCCGTGATTAATTAGACATT[TAACAACTTCCGGACGCACA]TATGCTCTCG</t>
  </si>
  <si>
    <t>TGCGGCTTTCCATTCTCCAA</t>
  </si>
  <si>
    <t>Noblis_MPXV-I-239</t>
  </si>
  <si>
    <t>ATCAACTGAT[AGCGAATCAGACTGGGAGGA]TCACTGTAGTGCTATGGAACAAAACAATGACGTAGATAATATTTCTAGAAATGAGATAT(TGAACGATGATAGCTTCGCTGGTAGT)TTAATATGGGATAAC[GAATCCAATGTCATGGCGCC]TAGCACAGAA</t>
  </si>
  <si>
    <t>AGCGAATCAGACTGGGAGGA</t>
  </si>
  <si>
    <t>TGAACGATGATAGCTTCGCTGGTAGT</t>
  </si>
  <si>
    <t>GGCGCCATGACATTGGATTC</t>
  </si>
  <si>
    <t>Noblis_MPXV-I-240</t>
  </si>
  <si>
    <t>TTTTATTAAA[TCAAATGGTCGGCTCTCTGG]TTTACTACCCCAATGATAACAATAGTCTTGTAAAGATAAACCGCAAGAAAATTTATACGCATCCATCCAAAT(AACCCTAGCACCGTCGGATGA)TATTAATGTATTATTATAGATTTTCCATCCACAGTTATTGGGCCAGTATACTGTTAGCAACGGTATATCGAATAGATTACTCATGTAACCTACTAGAATGATAGTTCGTGTACTAGTCATAATATCTTTAATCCAATCTAAGAAATCTAAAATTAGATCTTTTACACTATTAAAGTTAACAAAGGTATT[ACCCGGGTACGTGGATATCA]TATATGGTAT</t>
  </si>
  <si>
    <t>TCAAATGGTCGGCTCTCTGG</t>
  </si>
  <si>
    <t>Noblis_MPXV-I-241</t>
  </si>
  <si>
    <t>CTACTAGACG[ACGACCTAGACGCCCTACAA]ATGATGGTCTACAGAGTCCAAATCCTCCTCTCCGTAATCCACTTCCTCAACATGATGATTATTCTCCTCCACAAGTAC(ACAGACCTCCGCCACTTCCTCC)TAAACCAGTCCAAAATCC[GCCACAACTTCCCCCTAGAC]CAGTAGGTCA</t>
  </si>
  <si>
    <t>ACGACCTAGACGCCCTACAA</t>
  </si>
  <si>
    <t>ACAGACCTCCGCCACTTCCTCC</t>
  </si>
  <si>
    <t>GTCTAGGGGGAAGTTGTGGC</t>
  </si>
  <si>
    <t>Noblis_MPXV-I-242</t>
  </si>
  <si>
    <t>ACAGTTATTA[GCGCCGTCCATTTTAAAGCA]ATGTGGAAATATCCATTTTCTAAACATCTTACATATACAGACAAGTTTTATATTTCTAAGAATATAGTTACCAGTGTTGATATGATGGT(GGGTACCGAGAATGACTTGCAATATGT)ACATATTAATGAATTATTCGGAGGATTCTCTATTATCGATATTCCATACGAGGGAAACTCTAGTATGGTGATTATA[CTGCCGGACGACATAGAAGG]TATATATAAC</t>
  </si>
  <si>
    <t>GCGCCGTCCATTTTAAAGCA</t>
  </si>
  <si>
    <t>GGGTACCGAGAATGACTTGCAATATGT</t>
  </si>
  <si>
    <t>CCTTCTATGTCGTCCGGCAG</t>
  </si>
  <si>
    <t>Noblis_MPXV-I-243</t>
  </si>
  <si>
    <t>CCACAAAGAA[TGGTGACTGTGTTCAGGGTG]TAGTTAGATC(TCATGTGTGGAAACCTTCTTCATGCA)TTCCAAAAACATATGAACTAGGTACTTATGATAAGTATGGCATAGACTTATACTGTGGAATTCTTTATGCGAAACATTATAATAATATAACTTGGTATAAAGATAATAAGGAAATTAATATCGACGATTTTAAGTATTCACAAGCGGGAAAGGAATTAATTATTCATAATCCAGAGTTAGAAGATAGTGGAAGATACGACTGTTACGTTCATTACGACGACGTTAGAATCAAGAATGATATCGTAGTATCAAGATGTAAAATACTTACGGTTATA[CCGTCACAAGACCACAGGTT]TAAACTAATA</t>
  </si>
  <si>
    <t>TGGTGACTGTGTTCAGGGTG</t>
  </si>
  <si>
    <t>TCATGTGTGGAAACCTTCTTCATGCA</t>
  </si>
  <si>
    <t>AACCTGTGGTCTTGTGACGG</t>
  </si>
  <si>
    <t>Noblis_MPXV-I-244</t>
  </si>
  <si>
    <t>CACAAAGAAT[GGTGACTGTGTTCAGGGTGT]AGTTAGATC(TCATGTGTGGAAACCTTCTTCATGCA)TTCCAAAAACATATGAACTAGGTACTTATGATAAGTATGGCATAGACTTATACTGTGGAATTCTTTATGCGAAACATTATAATAATATAACTTGGTATAAAGATAATAAGGAAATTAATATCGACGATTTTAAGTATTCACAAGCGGGAAAGGAATTAATTATTCATAATCCAGAGTTAGAAGATAGTGGAAGATACGACTGTTACGTTCATTACGACGACGTTAGAATCAAGAATGATATCGTAGTATCAAGATGTAAAATACTTACGGTTATA[CCGTCACAAGACCACAGGTT]TAAACTAATA</t>
  </si>
  <si>
    <t>GGTGACTGTGTTCAGGGTGT</t>
  </si>
  <si>
    <t>Noblis_MPXV-I-245</t>
  </si>
  <si>
    <t>GCGTCTACAT[GACGAGCTTCCGAGTTCCAA]TTGGTTCAAGTTTTACATAAGTATAAAGTCCGACTATTGTTCTATATTATATATGGTTGTTGATGGATCTATGATGTATGCGATAGCTGATAATAGAACTCACGCAATTATTAGCAAAAATATATTAGACAATACTACGATTAACGATGAGTGTAGATGCTGTTATTCTGAACCACAGATTAGGATTCTTGATAGAGATGAGATGCTCAATGGATCATCGTGTTATATGAACAGACATTGTATTATGATGAATTTACCTGATGTA(GGCGAATTTGGATCTAGTATGTTGGGG)AAATATGAACCTGACATGATTAAGATT[GCTCTTTCGGTGGCTGGTAA]TTTAATAAGA</t>
  </si>
  <si>
    <t>GGCGAATTTGGATCTAGTATGTTGGGG</t>
  </si>
  <si>
    <t>TTACCAGCCACCGAAAGAGC</t>
  </si>
  <si>
    <t>Noblis_MPXV-I-246</t>
  </si>
  <si>
    <t>TGATTGCAGT[GTTCATCGCCCAACTGCAAG]TGGAGGATTGATAACTGAAGGCAATGGATTCAGAGTAGTTATATATGATCAATGTACAGAACCACATGACTTTATTATC(ACCGATACTCAACAAACACGTCTTGG)ATCATCTCATACATATATTAAATTCAGTAACATGAATACAGGTGTCCCATCTAGTATTCCAAAATGTTCCAGAACTCTCTCTATTTCTGTATA[TTGTGATCAAGAGGCGGGAG]ACATAAAATT</t>
  </si>
  <si>
    <t>Noblis_MPXV-I-247</t>
  </si>
  <si>
    <t>TAGTGTGGCT[AGAATAGTGGGCTTGCACGT]ATTAAAGAATGCTGTAGTATGAGTAAACCGTTTTAACGAATTATATAGTC(TCCAGAAATCTGTGGCGTTGCA)TACATGAACTGAATGACATCGAAGATTGTCCAATATTTTTAATAGCTGCTCTTTGTCCATTATTTCTATATTTGACTCGCAACAATTGTAGATACCATTAATCACTGAT[TCCTTTTTCGATGCCGGACA]ATAGCACAAT</t>
  </si>
  <si>
    <t>AGAATAGTGGGCTTGCACGT</t>
  </si>
  <si>
    <t>TCCAGAAATCTGTGGCGTTGCA</t>
  </si>
  <si>
    <t>TGTCCGGCATCGAAAAAGGA</t>
  </si>
  <si>
    <t>Noblis_MPXV-I-248</t>
  </si>
  <si>
    <t>GTCGTAGTTA[GCAAGGGCCCTACAACCATA]CTGGTTGTTAAA(GCGGATATACCCAGCAAACGATTGGT)AACATCGTTTACAAACGACATACTGTATGTAAACAATCTATCACTGATTAATTATTTACCGTTGTCTGTATTCATTATTAGACGAGTCACTGACTATTTGGATAGACACATATGCGATCAGATATTTGCTAATAATAAGTGGTATTCCATTATAACTATCGACGATAAGCAATATCCTATTCCATCAAATTGTATAGGTATGTCTTCTGCCAAGTACATAAATTCGAGCATCGAGCAAGATATTTTGATCCATGTTTGTA[ACCTCGAGCATCCATTCGAC]TCAGTCTACA</t>
  </si>
  <si>
    <t>GCAAGGGCCCTACAACCATA</t>
  </si>
  <si>
    <t>Noblis_MPXV-I-249</t>
  </si>
  <si>
    <t>TAAGGAAGTA[ACTGTGACATGTCCTGCGTT]TAGTATACCAAGAAATATATCAACATATGAAGGTCTATGCTTTAGTGTTACTACATCTAAAGATCATTGTGCTACAGGTATTGGTTGGTTAAAATCTAG(TGGCTATGGGAAGGAAGATGCTGA)TAAACCACGTGCTTGTTTTCATCATTGGAATTATTACACACTGTCGTTGGATTATTACTGTTCATACGAAGATATTTGGAG[AAGCACCTGGCCTGACTATG]ATCCATGTAA</t>
  </si>
  <si>
    <t>ACTGTGACATGTCCTGCGTT</t>
  </si>
  <si>
    <t>TGGCTATGGGAAGGAAGATGCTGA</t>
  </si>
  <si>
    <t>CATAGTCAGGCCAGGTGCTT</t>
  </si>
  <si>
    <t>Noblis_MPXV-I-250</t>
  </si>
  <si>
    <t>CTAAGGAAGT[AACTGTGACATGTCCTGCGT]TTAGTATACCAAGAAATATATCAACATATGAAGGTCTATGCTTTAGTGTTACTACATCTAAAGATCATTGTGCTACAGGTATTGGTTGGTTAAAATCTAG(TGGCTATGGGAAGGAAGATGCTGA)TAAACCACGTGCTTGTTTTCATCATTGGAATTATTACACACTGTCGTTGGATTATTACTGTTCATACGAAGATATTTGGAG[AAGCACCTGGCCTGACTATG]ATCCATGTAA</t>
  </si>
  <si>
    <t>AACTGTGACATGTCCTGCGT</t>
  </si>
  <si>
    <t>Noblis_MPXV-I-251</t>
  </si>
  <si>
    <t>GATTGTAATC[TCTGTAGCATTTCCACGGCA]TTCACTCAGTTGTCTTTCAAGATCTGAGATTCTAGATTGGAGTCTGCTAATCTCTGTAAGATTTCCTCC(TCCGCTCTCGATGCAGTCGGT)CAACTTATTCTCTAGTTCTCTAATACGTGAACGCAGTGCATCAACTTCTTGTGTGTCTTCTTGATTGCGTGTGCATTCATCGAGTCTAGATTCGAGATCTCTAA[CGTGTCGTCGTTCTTCCTCA]AGTTCTCTGT</t>
  </si>
  <si>
    <t>Noblis_MPXV-I-252</t>
  </si>
  <si>
    <t>GCGTCTACAT[GACGAGCTTCCGAGTTCCAA]TTGGTTCAAGTTTTACATAAGTATAAAGTCCGACTATTGTTCTATATTATATATGGTTGTTGATGGATCTATGATGTATGCGATAGCTGATAATAGAACTCACGCAATTATTAGCAAAAATATATTAGACAATACTACGATTAACGATGAGTGTAGATGCTGTTATTCTGAACCACAGATTAGGATTCTTGATAGAGATGAGATGCTCAATGGATCATCGTGTTATATGAACAGACATTGTATTATGATGAATTTACCTGATGTA(GGCGAATTTGGATCTAGTATGTTGGGG)AAATATGAACCTGACATGATTA[AGATTGCTCTTTCGGTGGCT]GGTAATTTAA</t>
  </si>
  <si>
    <t>AGCCACCGAAAGAGCAATCT</t>
  </si>
  <si>
    <t>Noblis_MPXV-I-253</t>
  </si>
  <si>
    <t>CAGGATACTA[TGCTATTCGCGTCTGCTGAT]AATCATCCTAAGATGATAAAAAACTTAACTCA(ACTGTTTAAATTTGTTCCCTCGGCAGA)GGATAACTATTTAGCAAAATTAACTGCATTAGTGAATGGATGTGATTTCTT[TCCTGGACTCTATGGGGCAT]CTATAACACC</t>
  </si>
  <si>
    <t>ATGCCCCATAGAGTCCAGGA</t>
  </si>
  <si>
    <t>Noblis_MPXV-I-254</t>
  </si>
  <si>
    <t>GAGAGATATA[GAAGCGCGTTTAACGACGAT]AGAATATACATCCGTAGAACTATGATGGACAAATTGTACGAATACGCATCTCTAACTACTAT(TGGTACGATCACTGGAGGTGTTTGT)TATTATCTGTTGATGCATCTAGTTAGTTTGTATAAATAATTATTTCGATATACTAGTAAAATTTTAAGATTTTAAATGTATAAAAAACTAATAACGTTTTTATTTGTAATAGGTGCAGTTGCATCCTATTCGAATAATGAGTACACTCCGTTTAATAAACTGAGTGTAAAACTCTATATAGATGGAGTAGATAATATAGAAAATTCATATACTGATGATAATAATGAATTGGTGTTAAATTTTAAAGAGTACACAATTTCTATTATTACAGA[GTCATGCGACGTCGGATTTG]ATTCCATAGA</t>
  </si>
  <si>
    <t>GAAGCGCGTTTAACGACGAT</t>
  </si>
  <si>
    <t>TGGTACGATCACTGGAGGTGTTTGT</t>
  </si>
  <si>
    <t>CAAATCCGACGTCGCATGAC</t>
  </si>
  <si>
    <t>Noblis_MPXV-I-255</t>
  </si>
  <si>
    <t>GCA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
  </si>
  <si>
    <t>TCGTTTGTTGGAAGGGCAGA</t>
  </si>
  <si>
    <t>Noblis_MPXV-I-256</t>
  </si>
  <si>
    <t>GGCA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
  </si>
  <si>
    <t>Noblis_MPXV-I-257</t>
  </si>
  <si>
    <t>AAATTTATAT[CCGGGGAGTGACTTTGTAGC]TCTCCCAGATTTCTTTTCCCTCGTTCATCTAGCAAAACTATTATTTTAATCCCTTTTTCAGATACCTCTTTTAGTTTATCAAAAATAA(GCGCTCCCCTAGTAGTACTCAGAGG)ATTACAACAAAAAGATGCTATGTATATATATTTCTTAGCTAGAGTGATAATTTCGTTAAAACATTCAAATGTTGTCAAATGATCGGATCTAAAATCCATATTTTCTGGTAGTGTTTCTACCAGCCTACATTTTGCTCC[CGCAGGTACCGATGCAAATG]GCCACATTTA</t>
  </si>
  <si>
    <t>CCGGGGAGTGACTTTGTAGC</t>
  </si>
  <si>
    <t>GCGCTCCCCTAGTAGTACTCAGAGG</t>
  </si>
  <si>
    <t>CATTTGCATCGGTACCTGCG</t>
  </si>
  <si>
    <t>Noblis_MPXV-I-258</t>
  </si>
  <si>
    <t>CGTAGGTCTT[ATCACGTGCAAGGCATTTGG]TTTATACAAATCCATTAATGTGGAATATCGATTCTTGGTAATTAATAGATT(AGGTGCAGATCTAGATGCGGTGA)TCAGAGCCAATAATAATAGACTACCAGAAA[GGTCGGTGATGTTGATCGGA]ATCGAAATCT</t>
  </si>
  <si>
    <t>ATCACGTGCAAGGCATTTGG</t>
  </si>
  <si>
    <t>AGGTGCAGATCTAGATGCGGTGA</t>
  </si>
  <si>
    <t>TCCGATCAACATCACCGACC</t>
  </si>
  <si>
    <t>Noblis_MPXV-I-259</t>
  </si>
  <si>
    <t>GACAGTTATT[AGCGCCGTCCATTTTAAAGC]AATGTGGAAATATCCATTTTCTAAACATCTTACATATACAGACAAGTTTTATATTTCTAAGAATATAGTTACCAGTGTTGATATGATGGT(GGGTACCGAGAATGACTTGCAATATGT)ACATATTAATGAATTATTCGGAGGATTCTCTATTATCGATATTCCATACGAGGGAAACTCTAGTATGGTGATTATA[CTGCCGGACGACATAGAAGG]TATATATAAC</t>
  </si>
  <si>
    <t>AGCGCCGTCCATTTTAAAGC</t>
  </si>
  <si>
    <t>Noblis_MPXV-I-260</t>
  </si>
  <si>
    <t>GGAATGATAC[TGTCACGTGTCCTAATGCGG]AATGTCAACCTCTTCAATTAGAACACGGATCGTGTCAACCAGTTAAAGAAAAATACTCATTTGGGGAATATATGACTATCAACTGTGATGTTGGATATGAGGTTATTGGTGTTTCGTATATAAGTTGTACGGCTAATTCTTGGAATGTTATTCCATCATGTCAACAAAAATGTGATATACCGTCTCTATCTAATGGATTAATTTCCGGATCTACATTTTCTATCGGTGGCGTTATACATCTTAGTTGTAAAAGTGGTTTTACACTA(ACGGGGTCTCCATCATCCACATGT)ATCGACGGTAAATGGAATCCCATACTCCCAACATGTGTACGATCTAACGAAGAATTTGATCCAGTGGAT[GATGGTCCCGACGATGAGAC]AGATCTGAGC</t>
  </si>
  <si>
    <t>TGTCACGTGTCCTAATGCGG</t>
  </si>
  <si>
    <t>Noblis_MPXV-I-261</t>
  </si>
  <si>
    <t>CGTAGGTCTT[ATCACGTGCAAGGCATTTGG]TTTATACAAATCCATTAATGTGGAATATCGATTCTTGGTAATTAATAGATT(AGGTGCAGATCTAGATGCGGTGA)TCAGAGCCAATAATAATAGACTACCAGAA[AGGTCGGTGATGTTGATCGG]AATCGAAATC</t>
  </si>
  <si>
    <t>CCGATCAACATCACCGACCT</t>
  </si>
  <si>
    <t>Noblis_MPXV-I-262</t>
  </si>
  <si>
    <t>CTCTGTAAGA[TTTCCTCCTCCGCTCTCGAT]GCAGTCGGTCAACTTATTCTCTAGTTCTCTAAT(ACGTGAACGCAGTGCATCAACT)TCTTGTGTGTCTTCTTGATT[GCGTGTGCATTCATCGAGTC]TAGATTCGAG</t>
  </si>
  <si>
    <t>TTTCCTCCTCCGCTCTCGAT</t>
  </si>
  <si>
    <t>Noblis_MPXV-I-263</t>
  </si>
  <si>
    <t>CAATTAGAAC[ACGGATCGTGTCAACCAGTT]AAAGAAAAATACTCATTTGGGGAATATATGACTATCAACTGTGATGTTGGATATGAGGTTATTGGTGTTTCGTATATAAGTTGTACGGCTAATTCTTGGAATGTTATTCCATCATGTCAACAAAAATGTGATATACCGTCTCTATCTAATGGATTAATTTCCGGATCTACATTTTCTATCGGTGGCGTTATACATCTTAGTTGTAAAAGTGGTTTTACACTA(ACGGGGTCTCCATCATCCACATGT)ATCGACGGTAAATGGAATCCCATACTCCCAACATGTGTACGATCTAACGAAGAATTTGATCCAGTGGAT[GATGGTCCCGACGATGAGAC]AGATCTGAGC</t>
  </si>
  <si>
    <t>ACGGATCGTGTCAACCAGTT</t>
  </si>
  <si>
    <t>Noblis_MPXV-I-264</t>
  </si>
  <si>
    <t>CTATTTACAA[ACGCGGTGACATGTGTGATA]TCTACTTGTTGTAT(ACGGCTAACTTCACATTCGGAGATTC)TGAAGAACCAGTAACATATGATATCGATGACTACGA[TTGCACGTCTACAGGTTGCA]GCATAGACTT</t>
  </si>
  <si>
    <t>ACGGCTAACTTCACATTCGGAGATTC</t>
  </si>
  <si>
    <t>TGCAACCTGTAGACGTGCAA</t>
  </si>
  <si>
    <t>Noblis_MPXV-I-265</t>
  </si>
  <si>
    <t>AACAACGCAT[CGCTTCGTTTACATGGCTCG]TACCAACAATAATAGGGTAATCTTGTATCTATTCCTATCCGTACTATACTTTTATCAGGATAAATACATTTACATCGTATATCGTCTTTGTTAGCATCACAGAATGCATAAATTTGTTCGTCCGTCATGATAAAAATTTAAAGTGTAAATATAACTATTATTTTTATAGTTGTAATAAAAAGGGAAATTTGATTGTATACCTTCGGTTCTTTAAAAGAAACTGACTTGATAAAAATGGCTGTAATCTCTAAGGTTACGTATAGTCTATACGATCAAAAAGAGATTAATGCTACAGATATTATCATTAGTCATATTAAAAATGA(CGACGATATCGGTACCGTTAAAGATGG)TAGAC[TAGGTGCTATGGATGGGGCA]TTATGTAAGA</t>
  </si>
  <si>
    <t>TGCCCCATCCATAGCACCTA</t>
  </si>
  <si>
    <t>Noblis_MPXV-I-266</t>
  </si>
  <si>
    <t>GGTGATTATA[CTGCCGGACGACATAGAAGG]TATATATAACATAGAAAAAAATATAACAGATGAAAAATTTAAAAAATGGTGTGGTATGTTATCTACTAAAAGTATAGACTTGTATATGCCAAAGTTTAAAGTGGAAATGA(CGGAACCGTATAATCTGGTACCGATTC)TAGAAAATTTAGGACTTACTAATATATTTGGATATTATGCAGATTTTAGTAAGATGTGTAATGAAACTATCACTGTAGAAAAATTTCTACATACGGCGTTTATAGATGTTAATGAGGAGT[ATACAGAAGCATCGGCCGTT]ACAGGAGTAT</t>
  </si>
  <si>
    <t>CTGCCGGACGACATAGAAGG</t>
  </si>
  <si>
    <t>CGGAACCGTATAATCTGGTACCGATTC</t>
  </si>
  <si>
    <t>AACGGCCGATGCTTCTGTAT</t>
  </si>
  <si>
    <t>Noblis_MPXV-I-267</t>
  </si>
  <si>
    <t>TGGTGATTAA[ACCGTACGAGGTACCCATCA]GTGATATGCAACTACTAAAA(ATGGCGACGCCTGGTGAACC)AGAATCCACTAAATCTATACCATCCGATGTCTGTGATAGGTATCCTCTAAAGAAATTCTATCTTTTAGCTGGTGGTTGTCCCTATGATACATCTCAAACTTTTATTGTACATACTACTTGCAGTATTCTACTAAGAACAGCTACACGGGATCAGTTTAGAAACAGATGGGTGTTACAAAATCCATTTAGACAAGAAGGGACATATAAGCAACTGTTTACCTTTAGCAAATACGATTTTAACGACACCATAATCGATCCTAAT[GGTGTGGTGGGTCATGCTAG]CTTTTGTACC</t>
  </si>
  <si>
    <t>CTAGCATGACCCACCACACC</t>
  </si>
  <si>
    <t>Noblis_MPXV-I-268</t>
  </si>
  <si>
    <t>CTTCCTCCTA[AACCAGTCCAAAATCCGCCA]CAACTTCCCCCTAGACCAGTAGGTCAATTACCTCCTCCTATAGATCAACCAGATAAAGGATTTAGTAAGTTTGTATCACCTAG(ACGGTGTAGAAGAGCAAGCTCTGG)AGTCATATGTGGTATGATACAATCAAAACCAAACGATGATACCTATTCACTTCTTCAACGGCCAAAAATTGAACCAGAATATGCGGAGGTTGGTAATGGTATACCCAAGAACAATGTTCCTGTAATAGGTAATAAACATAGTAAAAAATATACATCGACGATGTCAAAAATATCAACAAAATTTGATAAATCTAC[GGCATTTGGAGCAGCAATGT]TACTAACTGG</t>
  </si>
  <si>
    <t>AACCAGTCCAAAATCCGCCA</t>
  </si>
  <si>
    <t>Noblis_MPXV-I-269</t>
  </si>
  <si>
    <t>TTTATTCTAT[ACGAGTGCTGCGGACATTAA]ACGATTTGATGAGTTAGATATTAATAACAGTTATATATCTAATATAATTTATGAGGTGAACGATATCACATTAGATACAATGGATGATATGAAGAAGTGTCAAATCTTTAACGAGGATACGTTGTATTATGTTAAGGAATACAATACATACCTGTTTT(TGCACGAGTCGGATCCCATGGT)CATAGAGAACGGAATACTAAAGAAACTGTCATCTATAAAATCCAAGAGTAGACGGCTGAACTTGTTTAGCAAAAACATTTTAAAATATTATTT[AGACGGACAATTGGCTCGTC]TAGGTCTTGT</t>
  </si>
  <si>
    <t>ACGAGTGCTGCGGACATTAA</t>
  </si>
  <si>
    <t>TGCACGAGTCGGATCCCATGGT</t>
  </si>
  <si>
    <t>GACGAGCCAATTGTCCGTCT</t>
  </si>
  <si>
    <t>Noblis_MPXV-I-270</t>
  </si>
  <si>
    <t>TTTATTCTAT[ACGAGTGCTGCGGACATTAA]ACGATTTGATGAGTTAGATATTAATAACAGTTATATATCTAATATAATTTATGAGGTGAACGATATCACATTAGATACAATGGATGATATGAAGAAGTGTCAAATCTTTAACGAGGATACGTTGTATTATGTTAAGGAATACAATACATACCTGTTTT(TGCACGAGTCGGATCCCATGGT)CATAGAGAACGGAATACTAAAGAAACTGTCATCTATAAAATCCAAGAGTAGACGGCTGAACTTGTTTAGCAAAAACATTTTAAAATATTATTTA[GACGGACAATTGGCTCGTCT]AGGTCTTGTG</t>
  </si>
  <si>
    <t>AGACGAGCCAATTGTCCGTC</t>
  </si>
  <si>
    <t>Noblis_MPXV-I-271</t>
  </si>
  <si>
    <t>TATAAATGTC[ACGCCATAACTACCACGCAT]ACTATACTCAGAATTATGATAAAGATATTTATTCTTGGGGTGTAAGTAATGGGGATTAATCTTTGTTGGATCAGTCTCTAAGTTAACACATGTCACACATGATCCATTTATAGTTATATCACACGATGATGATTTATGAATTGATTCCGGAAGATCGCTATTGTATTTTGTAGTTCCACAATTCATTTCCATACATGTTATTGTCACACTAATATTATGATGAACTTTATCT(AGCCGCTGAGTGGTAAACAACAGA)ACAGATAGTTTATTATC[TTTACCAACACCCTCAGCCG]CTGCCACAAA</t>
  </si>
  <si>
    <t>ACGCCATAACTACCACGCAT</t>
  </si>
  <si>
    <t>AGCCGCTGAGTGGTAAACAACAGA</t>
  </si>
  <si>
    <t>CGGCTGAGGGTGTTGGTAAA</t>
  </si>
  <si>
    <t>Noblis_MPXV-I-272</t>
  </si>
  <si>
    <t>GAATGATACT[GTCACGTGTCCTAATGCGGA]ATGTCAACCTCTTCAATTAGAACACGGATCGTGTCAACCAGTTAAAGAAAAATACTCATTTGGGGAATATATGACTATCAACTGTGATGTTGGATATGAGGTTATTGGTGTTTCGTATATAAGTTGTACGGCTAATTCTTGGAATGTTATTCCATCATGTCAACAAAAATGTGATATACCGTCTCTATCTAATGGATTAATTTCCGGATCTACATTTTCTATCGGTGGCGTTATACATCTTAGTTGTAAAAGTGGTTTTACACTA(ACGGGGTCTCCATCATCCACATGT)ATCGACGGTAAATGGAATCCCATACTCCCAACATGTGTACGATCTAACGAAGAATTTGATCCAGT[GGATGATGGTCCCGACGATG]AGACAGATCT</t>
  </si>
  <si>
    <t>CATCGTCGGGACCATCATCC</t>
  </si>
  <si>
    <t>Noblis_MPXV-I-273</t>
  </si>
  <si>
    <t>ATAAAAATAG[TAGCACGCACTACTTCAGCC]AAATATTCTTTTTTGAAACGCCATCTAGCGTAATGAGAACACAAGTGAACCTATAATGAGCAAATTTATTAGTATCGGTTACATGAAGGACTTTACGTAGAGTGGTGAT(TCCTCCATCTGTGGTACGAACGGT)TTCATCTTCTTTGATGCCATCACCCAGATGTTCTATAAACTTGGTATCCTCGTCCGATTTCATATCATTTGCCAACCAATACATATAGCTAAAC[CCAGGCATACGTTCCACACA]TCCGGAACAA</t>
  </si>
  <si>
    <t>TAGCACGCACTACTTCAGCC</t>
  </si>
  <si>
    <t>TCCTCCATCTGTGGTACGAACGGT</t>
  </si>
  <si>
    <t>TGTGTGGAACGTATGCCTGG</t>
  </si>
  <si>
    <t>Noblis_MPXV-I-274</t>
  </si>
  <si>
    <t>ATAAAAATAG[TAGCACGCACTACTTCAGCC]AAATATTCTTTTTTGAAACGCCATCTAGCGTAATGAGAACACAAGTGAACCTATAATGAGCAAATTTATTAGTATCGGTTACATGAAGGACTTTACGTAGAGTGGTGAT(TCCTCCATCTGTGGTACGAACGGT)TTCATCTTCTTTGATGCCATCACCCAGATGTTCTATAAACTTGGTATCCTCGTCCGATTTCATATCATTTGCCAACCAATACATATAGCTA[AACCCAGGCATACGTTCCAC]ACATCCGGAA</t>
  </si>
  <si>
    <t>GTGGAACGTATGCCTGGGTT</t>
  </si>
  <si>
    <t>Noblis_MPXV-I-275</t>
  </si>
  <si>
    <t>ACAATACATA[CCTGTTTTTGCACGAGTCGG]ATCCCATGGTCATAGAGAACGGAATACTAAAGAAACTGTCATCTATAAAA(TCCAAGAGTAGACGGCTGAACTTGT)TTAGCAAAAACATTTTAAAATATTATTT[AGACGGACAATTGGCTCGTC]TAGGTCTTGT</t>
  </si>
  <si>
    <t>CCTGTTTTTGCACGAGTCGG</t>
  </si>
  <si>
    <t>TCCAAGAGTAGACGGCTGAACTTGT</t>
  </si>
  <si>
    <t>Noblis_MPXV-I-276</t>
  </si>
  <si>
    <t>ACAATACATA[CCTGTTTTTGCACGAGTCGG]ATCCCATGGTCATAGAGAACGGAATACTAAAGAAACTGTCATCTATAAAA(TCCAAGAGTAGACGGCTGAACTTGT)TTAGCAAAAACATTTTAAAATATTATTTA[GACGGACAATTGGCTCGTCT]AGGTCTTGTG</t>
  </si>
  <si>
    <t>Noblis_MPXV-I-277</t>
  </si>
  <si>
    <t>TGTGTCGTAG[TTAGCAAGGGCCCTACAACC]ATACTGGTTGTTAAA(GCGGATATACCCAGCAAACGATTGGT)AACATCGTTTACAAACGACATACTGTATGTAAACAATCTATCACTGATTAATTATTTACCGTTGTCTGTATTCATTATTAGACGAGTCACTGACTATTTGGATAGACACATATGCGATCAGATATTTGCTAATAATAAGTGGTATTCCATTATAACTATCGACGATAAGCAATATCCTATTCCATCAAATTGTATAGGTATGTCTTCTGCCAAGTACATAAATTCGAGCATCGAGCAAGATATTTTGATCCATGTTTGTA[ACCTCGAGCATCCATTCGAC]TCAGTCTACA</t>
  </si>
  <si>
    <t>TTAGCAAGGGCCCTACAACC</t>
  </si>
  <si>
    <t>Noblis_MPXV-I-278</t>
  </si>
  <si>
    <t>GAGAGATATA[GAAGCGCGTTTAACGACGAT]AGAATATACATCCGTAGAACTATGATGGACAAATTGTACGAATACGCATCTCTAACTACTAT(TGGTACGATCACTGGAGGTGTTTGT)TATTATCTGTTGATGCATCTAGTTAGTTTGTATAAATAATTATTTCGATATACTAGTAAAATTTTAAGATTTTAAATGTATAAAAAACTAATAACGTTTTTATTTGTAATAGGTGCAGTTGCATCCTATTCGAATAATGAGTACACTCCGTTTAATAAACTGAGTGTAAAACTCTATATAGATGGAGTAGATAATATAGAAAATTCATATACTGATGATAATAATGAATTGGTGTTAAATTTTAAAGAGTACACAATTTCTATTAT[TACAGAGTCATGCGACGTCG]GATTTGATTC</t>
  </si>
  <si>
    <t>CGACGTCGCATGACTCTGTA</t>
  </si>
  <si>
    <t>Noblis_MPXV-I-279</t>
  </si>
  <si>
    <t>ATGCGTATGA[TAACGGCATCGAAGTCTCCG]CCGTTCTAA(TGGAGGCTCAACAAGGTACCGA)ATCTAGTTTTGTTTTTCTCGCGAATATCGTTGACTCATAAGAAAGAGAATAGCGGTGAGTATAAATACGAATACTATGGCAATAATTGCGAATGTTTTATTCCCTTCGATATATTTTTGATAATATGAAAAACATGCCTCTCTCAAATCAGACAACCATTTCATAAAATA[GTTCTCTCGCACTGGTGAGG]TGGTTGCAGC</t>
  </si>
  <si>
    <t>CCTCACCAGTGCGAGAGAAC</t>
  </si>
  <si>
    <t>Noblis_MPXV-I-280</t>
  </si>
  <si>
    <t>GGATAACGAA[TCCAATGTCATGGCGCCTAG]CACAGAACACATTTACGATAGTGTTGCTGGAAGCACGCTGCTAATAAATAATGATCGTAATGAACAGACTATTTATCAGAATACTACAGTAGTAATTAATGATACAGAGACTGTTGAAATACTTAATGAAGATACCAAACAGATTCCTAGCTATTCTTCCAATCCTTTCGTAAATTATAATAAAACCAGTATTTGT(AGCAAGTCAAATCCGTTCATTGCAGA)ACTCAACAATAAATTTAGTGATAATAATCCGTTTA[GGAGAGCACATAGCGACGAT]TATCTTAATA</t>
  </si>
  <si>
    <t>TCCAATGTCATGGCGCCTAG</t>
  </si>
  <si>
    <t>Noblis_MPXV-I-281</t>
  </si>
  <si>
    <t>CTGGAGAATC[CACAACAGACGAGACTCCGG]AACCAATTACTGATAAAGAAGAAGATCATACAGTAACAGACACTGTCTCATACACTACAGTAAGTACATCATCTGGAATTGTCACTACTAAATCAACCACCGATGATGCGGATCTTTATGATACATACAATGATAATGAT(ACAGTACCGCCAACTACTGTAGGT)GGTAGTACAACCTCTATTAGCAATTATAAAACCAAGGACTTTGTAGAAATATTTGGTATTACCACATTAATT[ATATTGTCGGCAGTGGCGAT]CTTCTGTATT</t>
  </si>
  <si>
    <t>CACAACAGACGAGACTCCGG</t>
  </si>
  <si>
    <t>ACAGTACCGCCAACTACTGTAGGT</t>
  </si>
  <si>
    <t>ATCGCCACTGCCGACAATAT</t>
  </si>
  <si>
    <t>Noblis_MPXV-I-282</t>
  </si>
  <si>
    <t>TCTGGAGAAT[CCACAACAGACGAGACTCCG]GAACCAATTACTGATAAAGAAGAAGATCATACAGTAACAGACACTGTCTCATACACTACAGTAAGTACATCATCTGGAATTGTCACTACTAAATCAACCACCGATGATGCGGATCTTTATGATACATACAATGATAATGAT(ACAGTACCGCCAACTACTGTAGGT)GGTAGTACAACCTCTATTAGCAATTATAAAACCAAGGACTTTGTAGAAATATTTGGTATTACCACATTAATT[ATATTGTCGGCAGTGGCGAT]CTTCTGTATT</t>
  </si>
  <si>
    <t>CCACAACAGACGAGACTCCG</t>
  </si>
  <si>
    <t>Noblis_MPXV-I-283</t>
  </si>
  <si>
    <t>AACTTTATCT[AGCCGCTGAGTGGTAAACAA]CAGAACAGATAGTTTATTATCTTTACCAACA(CCCTCAGCCGCTGCCACAAA)TCTCTGATCCGTATCCATGATGGTCATGTTTATTTTTAGTCCGTATCCAGTCAACACTATGTTAGCATTTCTGTCGATATAGCTTTCACTCATATGACACTCACCAATAATTGTAGAATTAATGTCGTAATTTACACCAATAGTGAGTTCGGCGACAAAGTACCAGTACCGGTAATCTTGTCGAGGAGGACATATAGTATTCTTGTATTCTA[CCGAATACCCGAGAGATGCG]ATACAAAAGA</t>
  </si>
  <si>
    <t>CGCATCTCTCGGGTATTCGG</t>
  </si>
  <si>
    <t>Noblis_MPXV-I-284</t>
  </si>
  <si>
    <t>CTGGAGAATC[CACAACAGACGAGACTCCGG]AACCAATTACTGATAAAGAAGAAGATCATACAGTAACAGACACTGTCTCATACACTACAGTAAGTACATCATCTGGAATTGTC(ACTACTAAATCAACCACCGATGATGCG)GATCTTTATGATACATACAATGATAATGATACAGTA[CCGCCAACTACTGTAGGTGG]TAGTACAACC</t>
  </si>
  <si>
    <t>ACTACTAAATCAACCACCGATGATGCG</t>
  </si>
  <si>
    <t>CCACCTACAGTAGTTGGCGG</t>
  </si>
  <si>
    <t>Noblis_MPXV-I-285</t>
  </si>
  <si>
    <t>TCTGGAGAAT[CCACAACAGACGAGACTCCG]GAACCAATTACTGATAAAGAAGAAGATCATACAGTAACAGACACTGTCTCATACACTACAGTAAGTACATCATCTGGAATTGTC(ACTACTAAATCAACCACCGATGATGCG)GATCTTTATGATACATACAATGATAATGATACAGTA[CCGCCAACTACTGTAGGTGG]TAGTACAACC</t>
  </si>
  <si>
    <t>Noblis_MPXV-I-286</t>
  </si>
  <si>
    <t>CCGTTCTAAT[GGAGGCTCAACAAGGTACCG]AATCTAGTTTTGTTTTTCTCGCGAATATCGTTGACTCATAAGAAAGAGAATAGCGGTGAGTATAAATACGAATACTATGGCAATAATTGCGAATGTTTTATTCCCTTCGATATATTTTTGATAATATGAAAA(ACATGCCTCTCTCAAATCAGACAACCA)TTTCATAAAATAGTTCTCTCGCACTGGT[GAGGTGGTTGCAGCTCGTAT]AATCTCCCCA</t>
  </si>
  <si>
    <t>GGAGGCTCAACAAGGTACCG</t>
  </si>
  <si>
    <t>Noblis_MPXV-I-287</t>
  </si>
  <si>
    <t>TAATACTATT[TTAGTTGGTGGTCGCCATGG]ATGGTGTTATCGTATACTGTCTAAA(TGCGTTAGTAAAACATGGCGAGGAA)ATAAATCATATAAAAAATGATTTCATGATTAAACCATGTTGTGAAAGAGTTTGTGAAAAAGT[CAAGAACGTTCACATCGGCG]GACAATCTAA</t>
  </si>
  <si>
    <t>TTAGTTGGTGGTCGCCATGG</t>
  </si>
  <si>
    <t>TGCGTTAGTAAAACATGGCGAGGAA</t>
  </si>
  <si>
    <t>CGCCGATGTGAACGTTCTTG</t>
  </si>
  <si>
    <t>Noblis_MPXV-I-288</t>
  </si>
  <si>
    <t>ATACATTAAT[GACCTGGTGGAAGCTGAACA]CATTAAACAAAAATCTCAGTTAACGATTAACGAGTTTAAATATGAAATGCTGCATAACTTTTTACCTCATATGAACTATACACCCGATCAACTAAAGGGATTTTATATGATATCTTTACTAAGAAAGTTTCTCTACTGTATCTACCACACTTCTAGATATCCAGATAGAGATTCGATGGTTTG(TCATCGCATCCTAACGTACGGCA)AATATTTTGAGACGTTGGCACATGATGAATTAGAGAATTACATAGGTAACATCCGAAACGATATCATGAACAATCACAAG[AACAGAGGCACTTACGCAGT]AAACATTCAT</t>
  </si>
  <si>
    <t>GACCTGGTGGAAGCTGAACA</t>
  </si>
  <si>
    <t>TCATCGCATCCTAACGTACGGCA</t>
  </si>
  <si>
    <t>ACTGCGTAAGTGCCTCTGTT</t>
  </si>
  <si>
    <t>Noblis_MPXV-I-289</t>
  </si>
  <si>
    <t>CATACATTAA[TGACCTGGTGGAAGCTGAAC]ACATTAAACAAAAATCTCAGTTAACGATTAACGAGTTTAAATATGAAATGCTGCATAACTTTTTACCTCATATGAACTATACACCCGATCAACTAAAGGGATTTTATATGATATCTTTACTAAGAAAGTTTCTCTACTGTATCTACCACACTTCTAGATATCCAGATAGAGATTCGATGGTTTG(TCATCGCATCCTAACGTACGGCA)AATATTTTGAGACGTTGGCACATGATGAATTAGAGAATTACATAGGTAACATCCGAAACGATATCATGAACAATCACAAG[AACAGAGGCACTTACGCAGT]AAACATTCAT</t>
  </si>
  <si>
    <t>TGACCTGGTGGAAGCTGAAC</t>
  </si>
  <si>
    <t>Noblis_MPXV-I-290</t>
  </si>
  <si>
    <t>TAGTGTGGCT[AGAATAGTGGGCTTGCACGT]ATTAAAGAATGCTGTAGTATGAGTAAACCGTTTTAACGAATTATATAGTC(TCCAGAAATCTGTGGCGTTGCA)TACATGAACTGAATGACATCGAAGATTGTCCAATATTTTTAATAGCTGCTCTTTGTCCATTATTTCTATATTTGACTCGCAACAATTGTAGATACCATTAATCACTGATTCCTTT[TTCGATGCCGGACAATAGCA]CAATTGTTTA</t>
  </si>
  <si>
    <t>TGCTATTGTCCGGCATCGAA</t>
  </si>
  <si>
    <t>Noblis_MPXV-I-291</t>
  </si>
  <si>
    <t>GTAAGTAGGT[TTAGGAAGTTGTCGGTGCCG]GCCGCTATAATGATGTTACTCTCAACCATTATTAGCGGCATAGGAACATTTCTACATT(ACAGAGAAGAACTGATGCCTAGTGCT)[TGCGCCAATGGATGGATACA]ATACGATAAA</t>
  </si>
  <si>
    <t>TTAGGAAGTTGTCGGTGCCG</t>
  </si>
  <si>
    <t>ACAGAGAAGAACTGATGCCTAGTGCT</t>
  </si>
  <si>
    <t>TGTATCCATCCATTGGCGCA</t>
  </si>
  <si>
    <t>Noblis_MPXV-I-292</t>
  </si>
  <si>
    <t>ATCAACTGAT[AGCGAATCAGACTGGGAGGA]TCACTGTAGTGCTATGGAACAAAACAATGACGTAGATAATATTTCTAGAAATGAGATAT(TGAACGATGATAGCTTCGCTGGTAGT)TTAATATGGGATAACGAA[TCCAATGTCATGGCGCCTAG]CACAGAACAC</t>
  </si>
  <si>
    <t>CTAGGCGCCATGACATTGGA</t>
  </si>
  <si>
    <t>Noblis_MPXV-I-293</t>
  </si>
  <si>
    <t>GTCTGCAGGT[ATGACGGGTGGTCCAAAACT]AA(TGATTGCAGGAATGGCTATAACGGC)TATAACTGGTATAATAGATACGATAAAAGATATATATTACATGTTTTC[AGGACAGGAGAGGCCAGTAG]ATCCTGTTAT</t>
  </si>
  <si>
    <t>ATGACGGGTGGTCCAAAACT</t>
  </si>
  <si>
    <t>TGATTGCAGGAATGGCTATAACGGC</t>
  </si>
  <si>
    <t>CTACTGGCCTCTCCTGTCCT</t>
  </si>
  <si>
    <t>Noblis_MPXV-I-294</t>
  </si>
  <si>
    <t>GTCTGCAGGT[ATGACGGGTGGTCCAAAACT]AA(TGATTGCAGGAATGGCTATAACGGC)TATAACTGGTATAATAGATACGATAAAAGATATATATTACATGTTTTCA[GGACAGGAGAGGCCAGTAGA]TCCTGTTATT</t>
  </si>
  <si>
    <t>TCTACTGGCCTCTCCTGTCC</t>
  </si>
  <si>
    <t>Noblis_MPXV-I-295</t>
  </si>
  <si>
    <t>ATAAAAATAG[TAGCACGCACTACTTCAGCC]AAATATTCTTTTTTGAAACGCCATCTAGCGTAATGAGAACACAAGTGAACCTATAATGAGCAAATTTATTAGTATCGGTTACATGAAGGACTTTACGTAGAGTGGTGAT(TCCTCCATCTGTGGTACGAACGGT)TTCATCTTCTTTGATGCCATCACCCAGATGTTCTATAAACTTGGTATCCTCGTCCGATTTCATATCATTTGCCAACCAATACATATAGCT[AAACCCAGGCATACGTTCCA]CACATCCGGA</t>
  </si>
  <si>
    <t>TGGAACGTATGCCTGGGTTT</t>
  </si>
  <si>
    <t>Noblis_MPXV-I-296</t>
  </si>
  <si>
    <t>TGGTAGACTA[GGTGCTATGGATGGGGCATT]ATGTAAGACTTGTGGGAAAACGGAAT(TGGAATGTTTCGGTCACTGGGGT)AAAGTAAGTATTTATAAAACTCATATAGTTAAGCCTGAATTTATTTCAGAAATTATTCGTTTACTGAATCATATATGTATTCAT[TGCGGATTATTGCGTTCACG]AGAACCGTAT</t>
  </si>
  <si>
    <t>GGTGCTATGGATGGGGCATT</t>
  </si>
  <si>
    <t>TGGAATGTTTCGGTCACTGGGGT</t>
  </si>
  <si>
    <t>CGTGAACGCAATAATCCGCA</t>
  </si>
  <si>
    <t>Noblis_MPXV-I-297</t>
  </si>
  <si>
    <t>TGGTAGACTA[GGTGCTATGGATGGGGCATT]ATGTAAGACTTGTGGGAAAACGGAAT(TGGAATGTTTCGGTCACTGGGGT)AAAGTAAGTATTTATAAAACTCATATAGTTAAGCCTGAATTTATTTCAGAAATTATTCGTTTACTGAATCATATATGTATTCATTGCGGATTATTGCGTTCA[CGAGAACCGTATTCCGACGA]TATTAACCTA</t>
  </si>
  <si>
    <t>TCGTCGGAATACGGTTCTCG</t>
  </si>
  <si>
    <t>Noblis_MPXV-I-298</t>
  </si>
  <si>
    <t>GCCAATATAA[CATGCAGTGCTGTGTCAACG]TCATTATTTGTCGACGATGTACTGAT(TGAATGGGAAAATCCATCCGGATGG)ATTATAGGATTAGATTTTGGTGTATACTCTATTTTAACTAGTAGAGGC[GGTATCACCGAGGCGACTTT]GTATTTTGAA</t>
  </si>
  <si>
    <t>CATGCAGTGCTGTGTCAACG</t>
  </si>
  <si>
    <t>TGAATGGGAAAATCCATCCGGATGG</t>
  </si>
  <si>
    <t>Noblis_MPXV-I-299</t>
  </si>
  <si>
    <t>CTGGAGAATC[CACAACAGACGAGACTCCGG]AACCAATTACTGATAAAGAAGAAGATCATACAGTAACAGACACTGTCTCATACACTACAGTAAGTACATCATCTGGAATTGTCACTACTAAATCAACCACCGATGATGCGGATCTTTATGATACATACAATGATAATGAT(ACAGTACCGCCAACTACTGTAGGT)GGTAGTACAACCTCTATTAGCAATTATAAAACCAAGGACTTTGTAGAAATATTTGGTATTACCACATTAATTATATTGTC[GGCAGTGGCGATCTTCTGTA]TTACGTATTA</t>
  </si>
  <si>
    <t>TACAGAAGATCGCCACTGCC</t>
  </si>
  <si>
    <t>Noblis_MPXV-I-300</t>
  </si>
  <si>
    <t>GAGTAAATGT[GTCGTAGTTAGCAAGGGCCC]TACAACCATACTGGTTGTTAAA(GCGGATATACCCAGCAAACGATTGGT)AACATCGTTTACAAACGACATACTGTATGTAAACAATCTATCACTGATTAATTATTTACCGTTGTCTGTATTCATTATTAGACGAGTCACTGACTATTTGGATAGACACATATGCGATCAGATATTTGCTAATAATAAGTGGTATTCCATTATAACTATCGACGATAAGCAATATCCTATTCCATCAAATTGTATAGGTATGTCTTCTGCCAAGTACATAAATTCGAGCATCGAGCAAGATATTTTGATCCATGTTTGTA[ACCTCGAGCATCCATTCGAC]TCAGTCTACA</t>
  </si>
  <si>
    <t>GTCGTAGTTAGCAAGGGCCC</t>
  </si>
  <si>
    <t>Noblis_MPXV-I-301</t>
  </si>
  <si>
    <t>GGTGATTCCT[CCATCTGTGGTACGAACGGT]TTCATCT(TCTTTGATGCCATCACCCAGATGTTC)TATAAACTTGGTATCCTCGTCCGATTTCATATCATTTGCCAACCAATACATATAGCTAAAC[CCAGGCATACGTTCCACACA]TCCGGAACAA</t>
  </si>
  <si>
    <t>CCATCTGTGGTACGAACGGT</t>
  </si>
  <si>
    <t>TCTTTGATGCCATCACCCAGATGTTC</t>
  </si>
  <si>
    <t>Noblis_MPXV-I-302</t>
  </si>
  <si>
    <t>GGTGATTCCT[CCATCTGTGGTACGAACGGT]TTCATCT(TCTTTGATGCCATCACCCAGATGTTC)TATAAACTTGGTATCCTCGTCCGATTTCATATCATTTGCCAACCAATACATATAGCTA[AACCCAGGCATACGTTCCAC]ACATCCGGAA</t>
  </si>
  <si>
    <t>Noblis_MPXV-I-303</t>
  </si>
  <si>
    <t>TTTTATTCAT[CATCCTCTGGTGGTTCGTCG]TTCCTATCGAATGTAGCTCTGATTAACCCGTCATCTATAGGTGA(TGCTGGTTCTGGAGATTCTGGAGG)AGATGGATTATTATCCGGAAGAATCTCTGTTATTTCCTTGTTTTCATGTATCGATTGCGTTGTAACATTAAGATTGCGAAATGCTCTAAATTTGGGAGGCTTAAAGTGTTGTTTACAATCTCTACACGCGTGTCTAACTAATGGAG[GTTCGTCAGCGGCTCTAGTT]TGAATCATCA</t>
  </si>
  <si>
    <t>CATCCTCTGGTGGTTCGTCG</t>
  </si>
  <si>
    <t>TGCTGGTTCTGGAGATTCTGGAGG</t>
  </si>
  <si>
    <t>AACTAGAGCCGCTGACGAAC</t>
  </si>
  <si>
    <t>Noblis_MPXV-I-304</t>
  </si>
  <si>
    <t>TTTTATTCAT[CATCCTCTGGTGGTTCGTCG]TTCCTATCGAATGTAGCTCTGATTAACCCGTCATCTATAGGTGA(TGCTGGTTCTGGAGATTCTGGAGG)AGATGGATTATTATCCGGAAGAATCTCTGTTATTTCCTTGTTTTCATGTATCGATTGCGTTGTAACATTAAGATTGCGAAATGCTCTAAATTTGGGAGGCTTAAAGTGTTGTTTACAATCTCTACACGCGTGTCTAACTAATGGAGGT[TCGTCAGCGGCTCTAGTTTG]AATCATCATC</t>
  </si>
  <si>
    <t>CAAACTAGAGCCGCTGACGA</t>
  </si>
  <si>
    <t>Noblis_MPXV-I-305</t>
  </si>
  <si>
    <t>TTTTATTCAT[CATCCTCTGGTGGTTCGTCG]TTCCTATCGAATGTAGCTCTGATTAACCCGTCATCTATAGGTGA(TGCTGGTTCTGGAGATTCTGGAGG)AGATGGATTATTATCCGGAAGAATCTCTGTTATTTCCTTGTTTTCATGTATCGATTGCGTTGTAACATTAAGATTGCGAAATGCTCTAAATTTGGGAGGCTTAAAGTGTTGTTTACAATCTCTACACGCGTGTCTAACTAATGGAGGTT[CGTCAGCGGCTCTAGTTTGA]ATCATCATCG</t>
  </si>
  <si>
    <t>TCAAACTAGAGCCGCTGACG</t>
  </si>
  <si>
    <t>Noblis_MPXV-I-306</t>
  </si>
  <si>
    <t>TGTTGCCGTT[GCTGCGGCATCATCTACTCA]TAGAAAGGTTGCGTCTAGCACTACACAATATGATCACAAAGAAAGCTGTAATGGTTTATATTACCAGGGTTCTTGTTATATATTACATTCAGACTATAAGTCATTCGAGGATGCTA(AAGCAAACTGCGCTGCGGAA)TCATCAACGCTACCCAATAAATCCGATGTCTTGACTACCTGGCTCATTGATTATGTTGAGGATACATGGGGATCTGATGGTAATCCAATTACAAAAACTACATCCGATTATCAAGATTCTGATGTATCACAAGAAGTTAGAAAGTATTTTTGTACATAAATAAATGAAATCGCTTAATAGACAAACTGTAAGTAGGT[TTAGGAAGTTGTCGGTGCCG]GCCGCTATAA</t>
  </si>
  <si>
    <t>GCTGCGGCATCATCTACTCA</t>
  </si>
  <si>
    <t>AAGCAAACTGCGCTGCGGAA</t>
  </si>
  <si>
    <t>CGGCACCGACAACTTCCTAA</t>
  </si>
  <si>
    <t>Noblis_MPXV-I-307</t>
  </si>
  <si>
    <t>CTGTTGCCGT[TGCTGCGGCATCATCTACTC]ATAGAAAGGTTGCGTCTAGCACTACACAATATGATCACAAAGAAAGCTGTAATGGTTTATATTACCAGGGTTCTTGTTATATATTACATTCAGACTATAAGTCATTCGAGGATGCTA(AAGCAAACTGCGCTGCGGAA)TCATCAACGCTACCCAATAAATCCGATGTCTTGACTACCTGGCTCATTGATTATGTTGAGGATACATGGGGATCTGATGGTAATCCAATTACAAAAACTACATCCGATTATCAAGATTCTGATGTATCACAAGAAGTTAGAAAGTATTTTTGTACATAAATAAATGAAATCGCTTAATAGACAAACTGTAAGTAGGT[TTAGGAAGTTGTCGGTGCCG]GCCGCTATAA</t>
  </si>
  <si>
    <t>TGCTGCGGCATCATCTACTC</t>
  </si>
  <si>
    <t>Noblis_MPXV-I-308</t>
  </si>
  <si>
    <t>TAATACTATT[TTAGTTGGTGGTCGCCATGG]ATGGTGTTATCGTATACTGTCTAAA(TGCGTTAGTAAAACATGGCGAGGAA)ATAAATCATATAAAAAATGATTTCATGATTAAACCATGTTGTGAAAGAGTTTGTGAAAAAGTCAAGAACG[TTCACATCGGCGGACAATCT]AAAAACAATA</t>
  </si>
  <si>
    <t>AGATTGTCCGCCGATGTGAA</t>
  </si>
  <si>
    <t>Noblis_MPXV-I-309</t>
  </si>
  <si>
    <t>TACATTAATG[ACCTGGTGGAAGCTGAACAC]ATTAAACAAAAATCTCAGTTAACGATTAACGAGTTTAAATATGAAATGCTGCATAACTTTTTACCTCATATGAACTATACACCCGATCAACTAAAGGGATTTTATATGATATCTTTACTAAGAAAGTTTCTCTACTGTATCTACCACACTTCTAGATATCCAGATAGAGATTCGATGGTTTG(TCATCGCATCCTAACGTACGGCA)AATATTTTGAGACGTTGGCACATGATGAATTAGAGAATTACATAGGTAACATCCGAAACGATATCATGAACAATCACAAG[AACAGAGGCACTTACGCAGT]AAACATTCAT</t>
  </si>
  <si>
    <t>ACCTGGTGGAAGCTGAACAC</t>
  </si>
  <si>
    <t>Noblis_MPXV-I-310</t>
  </si>
  <si>
    <t>ACATTAATGA[CCTGGTGGAAGCTGAACACA]TTAAACAAAAATCTCAGTTAACGATTAACGAGTTTAAATATGAAATGCTGCATAACTTTTTACCTCATATGAACTATACACCCGATCAACTAAAGGGATTTTATATGATATCTTTACTAAGAAAGTTTCTCTACTGTATCTACCACACTTCTAGATATCCAGATAGAGATTCGATGGTTTG(TCATCGCATCCTAACGTACGGCA)AATATTTTGAGACGTTGGCACATGATGAATTAGAGAATTACATAGGTAACATCCGAAACGATATCATGAACAATCACAAG[AACAGAGGCACTTACGCAGT]AAACATTCAT</t>
  </si>
  <si>
    <t>CCTGGTGGAAGCTGAACACA</t>
  </si>
  <si>
    <t>Noblis_MPXV-I-311</t>
  </si>
  <si>
    <t>CTGCGTTGTA[TGCGCATGTTGATGTGTCTG]TTTATACAATCAATTATA(CTAGGATCCATACCACTACATTCGGGT)AAAATTGTAGCATCATATACCATTTCTAGTACTTTAGGTTCATTGTTATCCAT[TGCAGAGGACGTCATGATCG]AATCCAAAAA</t>
  </si>
  <si>
    <t>TGCGCATGTTGATGTGTCTG</t>
  </si>
  <si>
    <t>CTAGGATCCATACCACTACATTCGGGT</t>
  </si>
  <si>
    <t>CGATCATGACGTCCTCTGCA</t>
  </si>
  <si>
    <t>Noblis_MPXV-I-312</t>
  </si>
  <si>
    <t>TGCGTTGTAT[GCGCATGTTGATGTGTCTGT]TTATACAATCAATTATA(CTAGGATCCATACCACTACATTCGGGT)AAAATTGTAGCATCATATACCATTTCTAGTACTTTAGGTTCATTGTTATCCAT[TGCAGAGGACGTCATGATCG]AATCCAAAAA</t>
  </si>
  <si>
    <t>GCGCATGTTGATGTGTCTGT</t>
  </si>
  <si>
    <t>Noblis_MPXV-I-313</t>
  </si>
  <si>
    <t>TATGGGATAA[CGAATCCAATGTCATGGCGC]CTAGCACAGAACACATTTACGATAGTGTTGCTGGAAGCACGCTGCTAATAAATAATGATCGTAATGAACAGACTATTTATCAGAATACTACAGTAGTAATTAATGATACAGAGACTGTTGAAATACTTAATGAAGATACCAAACAGATTCCTAGCTATTCTTCCAATCCTTTCGTAAATTATAATAAAACCAGTATTTGT(AGCAAGTCAAATCCGTTCATTGCAGA)ACTCAACAATAAATTTAGTGATAATAATCCGTTTA[GGAGAGCACATAGCGACGAT]TATCTTAATA</t>
  </si>
  <si>
    <t>CGAATCCAATGTCATGGCGC</t>
  </si>
  <si>
    <t>Noblis_MPXV-I-314</t>
  </si>
  <si>
    <t>ATCTTTTGTA[TATCGCTATCGCCGCAATCA]CTACAATAATTACAAGTATTATTGATAGCATTGTTATTACTACTATCATAATTAAATTATCGACATTCATGGGTGTTGAATAATCGTTATCATCATTTTGTAATTGTGACATCATACTAGATAAATCATTTGTGAGAT(TGTTGTGGGAAGCGGGCACG)GAAGATGCATTATCATTATTATTTAACGCCTCCCATTCGGATTCACAAATGTTACGCACGTTCAACGTTTTATGGAAACTATAATTTTGTGAAAACAGATAACAAGAAAACTCGTCATCGTTCAAATTTTTAACGATAGTAAACCGATTAAACGTCGAGCTAATTTCT[AACGCTAGCGACTCTGTTGG]ATATGGGTTT</t>
  </si>
  <si>
    <t>CCAACAGAGTCGCTAGCGTT</t>
  </si>
  <si>
    <t>Noblis_MPXV-I-315</t>
  </si>
  <si>
    <t>TTTTATTCAT[CATCCTCTGGTGGTTCGTCG]TTCCTATCGAATGTAGCTCTGATTAACCCGTCATCTATAGGTGA(TGCTGGTTCTGGAGATTCTGGAGG)AGATGGATTATTATCCGGAAGAATCTCTGTTATTTCCTTGTTTTCATGTATCGATTGCGTTGTAACATTAAGATTGCGAAATGCTCTAAATTTGGGAGGCTTAAAGTGTTGTTTACAATCTCTACACGCGTGTCTAAC[TAATGGAGGTTCGTCAGCGG]CTCTAGTTTG</t>
  </si>
  <si>
    <t>CCGCTGACGAACCTCCATTA</t>
  </si>
  <si>
    <t>Noblis_MPXV-I-316</t>
  </si>
  <si>
    <t>TCTGTATACG[CCAACAACGGACCACATCCT]TCTTCATCAACCGAGTTGTTAATCTTGGCTCCATACTGTACCAATAAATTTATTCTCTCTATGACTTCATCATCTGTTCCCGAGAGATAATATAGAGGTGTTTTATTATGTTTATCACA(TGCGTTTGGATCTGCGCCGT)GCACC[AGCAGCATCGCGACTATTCT]ATTATTATTA</t>
  </si>
  <si>
    <t>CCAACAACGGACCACATCCT</t>
  </si>
  <si>
    <t>TGCGTTTGGATCTGCGCCGT</t>
  </si>
  <si>
    <t>AGAATAGTCGCGATGCTGCT</t>
  </si>
  <si>
    <t>Noblis_MPXV-I-317</t>
  </si>
  <si>
    <t>TTCTCTAGAT[ACTCTACCATTTCTGCCGCA]TACAATAACTTGTTAGATAAAATCAGGGTTATCAAAGTGTTTAGTGTGGCTAGAATAGTGGGCTTGCACGTATTAAAGAATGCTGTAGTATGAGTAAACCGTTTTAACGAATTATATAGTC(TCCAGAAATCTGTGGCGTTGCA)TACATGAACTGAATGACATCGAAGATTGTCCAATATTTTTAATAGCTGCTCTTTGTCCATTATTTCTATATTTGACTCGCAACAATTGTAGATACCATTAATCACTGAT[TCCTTTTTCGATGCCGGACA]ATAGCACAAT</t>
  </si>
  <si>
    <t>ACTCTACCATTTCTGCCGCA</t>
  </si>
  <si>
    <t>Noblis_MPXV-I-318</t>
  </si>
  <si>
    <t>CAGTTCT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TGTGAAATGGGTCATATTATCACCTATTGCCAGGTACATACTAATATTAGCATCCTTAT[ACAGAAGGCGCACCATATCA]TATTCTTCGT</t>
  </si>
  <si>
    <t>GGAGATGATCTCGCCGTAGC</t>
  </si>
  <si>
    <t>TGCCTCCGCTACAGTTCCTTGT</t>
  </si>
  <si>
    <t>TGATATGGTGCGCCTTCTGT</t>
  </si>
  <si>
    <t>Noblis_MPXV-I-319</t>
  </si>
  <si>
    <t>GTCTGCAGGT[ATGACGGGTGGTCCAAAACT]AATGATTGCAGGAATGGCTATAACGGCTATAACTGGTATAATAGATACGATAAAAGATATATATTACATGTTT(TCAGGACAGGAGAGGCCAGTAGA)TCCTGTTATTAAATTATTTAATAAGT[ACGCTGGCTTAATGTCCGAT]AATAATAAAA</t>
  </si>
  <si>
    <t>TCAGGACAGGAGAGGCCAGTAGA</t>
  </si>
  <si>
    <t>ATCGGACATTAAGCCAGCGT</t>
  </si>
  <si>
    <t>Noblis_MPXV-I-320</t>
  </si>
  <si>
    <t>CCAAATTCTA[CACGTGCTTCGGATTCATCC]AGATCATTAAGGTTCTTATAA(TCGCAACATCCTTCTCTTCCATCTTC)TACATCTTCCTTCTTATTCTTAGCGTCACAGAA[TCTACCACAGCAGGATCCCA]TGACGAGCGT</t>
  </si>
  <si>
    <t>CACGTGCTTCGGATTCATCC</t>
  </si>
  <si>
    <t>TCGCAACATCCTTCTCTTCCATCTTC</t>
  </si>
  <si>
    <t>TGGGATCCTGCTGTGGTAGA</t>
  </si>
  <si>
    <t>Noblis_MPXV-I-321</t>
  </si>
  <si>
    <t>TAATACTATT[TTAGTTGGTGGTCGCCATGG]ATGGTGTTATCGTATACTGTCTAAA(TGCGTTAGTAAAACATGGCGAGGAA)ATAAATCATATAAAAAATGATTTCATGATTAAACCATGTTGTGAAAGAGTTTGTGAAAAAGTCAAGAAC[GTTCACATCGGCGGACAATC]TAAAAACAAT</t>
  </si>
  <si>
    <t>GATTGTCCGCCGATGTGAAC</t>
  </si>
  <si>
    <t>Noblis_MPXV-I-322</t>
  </si>
  <si>
    <t>GAACTGATTG[CAGTGTTCATCGCCCAACTG]CAAGTGGAGGATTGATAACTGAAGGCAATGGATTCAGAGTAGTTATATATGATCAATGTACAGAACCACATGACTTTATTATC(ACCGATACTCAACAAACACGTCTTGG)ATCATCTCATACATATATTAAATTCAGTAACATGAATACAGGTGTCCCATCTAGTATTCCAAAATGTTCCAGAACTCTCTCTATTTCTGTATATT[GTGATCAAGAGGCGGGAGAC]ATAAAATTTG</t>
  </si>
  <si>
    <t>CAGTGTTCATCGCCCAACTG</t>
  </si>
  <si>
    <t>Noblis_MPXV-I-323</t>
  </si>
  <si>
    <t>TCATCATCCT[CTGGTGGTTCGTCGTTCCTA]TCGAATGTAGCTCTGATTAACCCGTCATCTATAGGTGA(TGCTGGTTCTGGAGATTCTGGAGG)AGATGGATTATTATCCGGAAGAATCTCTGTTATTTCCTTGTTTTCATGTATCGATTGCGTTGTAACATTAAGATTGCGAAATGCTCTAAATTTGGGAGGCTTAAAGTGTTGTTTACAATCTCTACACGCGTGTCTAACTAATGGAG[GTTCGTCAGCGGCTCTAGTT]TGAATCATCA</t>
  </si>
  <si>
    <t>CTGGTGGTTCGTCGTTCCTA</t>
  </si>
  <si>
    <t>Noblis_MPXV-I-324</t>
  </si>
  <si>
    <t>ATCATTTGTG[AGATTGTTGTGGGAAGCGGG]CACGGAAGATGCATTATCATTATTATTTA(ACGCCTCCCATTCGGATTCACA)AATGTTACGCACGTTCAACGTTTTATGGAAACTATAATTTTGTGAAAACAGATAACAAGAAAACTCGTCATCGTTCAAATTTTTAACGATAGTAAACCGATTAAACGTCGAGCTAATTTCTAA[CGCTAGCGACTCTGTTGGAT]ATGGGTTTCC</t>
  </si>
  <si>
    <t>AGATTGTTGTGGGAAGCGGG</t>
  </si>
  <si>
    <t>ACGCCTCCCATTCGGATTCACA</t>
  </si>
  <si>
    <t>Noblis_MPXV-I-325</t>
  </si>
  <si>
    <t>ATTCATTTCT[CCAGCGTCAATCTCGTCAGT]ATTGACAATACTGTATTA(TGGAGCTAATGGATCCACTGCTGA)ACAGCTATCAAAATATGTAGAAAAGGAGGAGAACATGGATAAGGTTAGCGCTCAGAATATCTCATTCAAATCCATGAATAAAGTAT[ATGGGCGATATTCTGCCGTG]TTTAAAGATT</t>
  </si>
  <si>
    <t>CCAGCGTCAATCTCGTCAGT</t>
  </si>
  <si>
    <t>TGGAGCTAATGGATCCACTGCTGA</t>
  </si>
  <si>
    <t>CACGGCAGAATATCGCCCAT</t>
  </si>
  <si>
    <t>Noblis_MPXV-I-326</t>
  </si>
  <si>
    <t>ATCATTATTA[TTTAACGCCTCCCATTCGGA]T(TCACAAATGTTACGCACGTTCAACG)TTTTATGGAAACTATAATTTTGTGAAAACAGATAACAAGAAAACTCGTCATCGTTCAAATTTTTAACGATAGTAAACCGATTAAACGTCGAGCTAATTTCTAA[CGCTAGCGACTCTGTTGGAT]ATGGGTTTCC</t>
  </si>
  <si>
    <t>TTTAACGCCTCCCATTCGGA</t>
  </si>
  <si>
    <t>TCACAAATGTTACGCACGTTCAACG</t>
  </si>
  <si>
    <t>Noblis_MPXV-I-327</t>
  </si>
  <si>
    <t>GTCTGCAGGT[ATGACGGGTGGTCCAAAACT]AATGATTGCAGGAATGGCTATAACGGCTATAACTGGTATAATAGATACGATAAAAGATATATATTACATGTTT(TCAGGACAGGAGAGGCCAGTAGA)TCCTGTTATTAAATTATTTAATAAGTACGCTGGCTTAATGTCCGATAATAATAAAATGGGTGTAAGAAAATGTTTGACA[CCCGGTGACGACACACTTAT]TTATATCGCA</t>
  </si>
  <si>
    <t>ATAAGTGTGTCGTCACCGGG</t>
  </si>
  <si>
    <t>Noblis_MPXV-I-328</t>
  </si>
  <si>
    <t>TCTGTATACG[CCAACAACGGACCACATCCT]TCTTCATCAACCGAGTTGTTAATCTTGGCTCCATACTGTACCAATAAATTTATTCTCTCTATGACTTCATCATCTGTTCCCGAGAGATAATATAGAGGTGTTTTATTATGTTTATCACA(TGCGTTTGGATCTGCGCCGT)GCAC[CAGCAGCATCGCGACTATTC]TATTATTATT</t>
  </si>
  <si>
    <t>GAATAGTCGCGATGCTGCTG</t>
  </si>
  <si>
    <t>Noblis_MPXV-I-329</t>
  </si>
  <si>
    <t>TCTGTATACG[CCAACAACGGACCACATCCT]TCTTCAT(CAACCGAGTTGTTAATCTTGGCTCCA)TACTGTACCAATAAATTTATTCTCTCTATGACTTCATCATCTGTTCCCGAGAGATAATATAGAGGTGTTTTATTATGTTTAT[CACATGCGTTTGGATCTGCG]CCGTGCACCA</t>
  </si>
  <si>
    <t>CAACCGAGTTGTTAATCTTGGCTCCA</t>
  </si>
  <si>
    <t>CGCAGATCCAAACGCATGTG</t>
  </si>
  <si>
    <t>Noblis_MPXV-I-330</t>
  </si>
  <si>
    <t>TATTCATTTC[TCCAGCGTCAATCTCGTCAG]TATTGACAATACTGTATTA(TGGAGCTAATGGATCCACTGCTGA)ACAGCTATCAAAATATGTAGAAAAGGAGGAGAACATGGATAAGGTTAGCGCTCAGAATATCTCATTCAAATCCATGAATAAAGTAT[ATGGGCGATATTCTGCCGTG]TTTAAAGATT</t>
  </si>
  <si>
    <t>TCCAGCGTCAATCTCGTCAG</t>
  </si>
  <si>
    <t>Noblis_MPXV-I-331</t>
  </si>
  <si>
    <t>GTATTCATTT[CTCCAGCGTCAATCTCGTCA]GTATTGACAATACTGTATTA(TGGAGCTAATGGATCCACTGCTGA)ACAGCTATCAAAATATGTAGAAAAGGAGGAGAACATGGATAAGGTTAGCGCTCAGAATATCTCATTCAAATCCATGAATAAAGTAT[ATGGGCGATATTCTGCCGTG]TTTAAAGATT</t>
  </si>
  <si>
    <t>CTCCAGCGTCAATCTCGTCA</t>
  </si>
  <si>
    <t>Noblis_MPXV-I-332</t>
  </si>
  <si>
    <t>ACGAACATAA[TGTACCGCTACCGTTTGGAA]GTTTAGGTATACACAAAAAGAAAGAATATAAAAACTCTAACATGTGTTTGTTCGTGTTTGACTGTTTATACTTTGATGGATTCGATATGACAGACATTCCATTGTATGAACGAAGATCTTTTCTCAAAGATGTTATGGTCGAAATACCCAATAGAATAGTATTCTCAGAGTTGACGAATATTAGTAACGAGTCTCAGTTAACTGATGTATTAGATGATGCACTAACGAGAAAATTAGAAGGATTGGTCTTAAAAGATATTAA(TGGCGTATACGAACCGGGAAAGA)GAAGATGGTTAAAAATAAAGCGAGACTATTTGAA[CGAGGGTTCCATGGCAGATT]CTGCCGATTT</t>
  </si>
  <si>
    <t>TGTACCGCTACCGTTTGGAA</t>
  </si>
  <si>
    <t>Noblis_MPXV-I-333</t>
  </si>
  <si>
    <t>TATACAGACT[ACTTTCCCATCCCTCCGTTG]ATTATTAGACCGGCTATTAGTTTTTGGATAGATAGTATACCCAAAGAGACAAATGAATTAACTTACTTATTAGGTATGATCGTTAAGAATTGTAACTTGAATGCTGA(TGAACAGGTTATCCAGAAGGCGGT)AATAGAATACGATGATATTAAAATTATTTCTAATAACACTACCAGTATCAATTTATCATATATCACATCCGGCAAAAATAATATGATTAGAAGTTATATCGTCGC[TCGGCGAAAAGATCAGACCG]CTAGATCTGT</t>
  </si>
  <si>
    <t>ACTTTCCCATCCCTCCGTTG</t>
  </si>
  <si>
    <t>TGAACAGGTTATCCAGAAGGCGGT</t>
  </si>
  <si>
    <t>CGGTCTGATCTTTTCGCCGA</t>
  </si>
  <si>
    <t>Noblis_MPXV-I-334</t>
  </si>
  <si>
    <t>ATACATTAAT[GACCTGGTGGAAGCTGAACA]CATTAAACAAAAATCTCAGTTAACGATTAACGAGTTTAAATATGAAATGCTGCATAACTTTTTACCTCATATGAACTATACACCCGATCAACTAAAGGGATTTTATATGATATCTTTACTAAGAAAGTTTCTCTACTGTATCTACCACACTTCTAGATATCCAGATAGAGATTCGATGGTTTG(TCATCGCATCCTAACGTACGGCA)AATATTTTGAGACGTTGGCACATGATGAATTAGAGAATTACATAGGTAACATCCGAAACGATATCATGAACAATCACA[AGAACAGAGGCACTTACGCA]GTAAACATTC</t>
  </si>
  <si>
    <t>TGCGTAAGTGCCTCTGTTCT</t>
  </si>
  <si>
    <t>Noblis_MPXV-I-335</t>
  </si>
  <si>
    <t>AATTTGTTAA[TAAGATGCGCTGGGCTCAAT]GTCTTAATAAGAAGTGTAAGAGGACTATCTCCGAATTTGTTTTGTTTATTAACATCCGTTGATGGAAGTAAAAGATTTATAATGTCTACATACTTGACTGTTTTAGAGCATACAATATGGAGAGGCGTATTTCCATCATGATCTGGTTTTGAGGGACTAATTCCTAGTTTCATCATCCATGAGATTGTAGAAGCTTTTGGATTGTCTGACATAAGATGTCTATGAATATGATTTTTGCCAAATTTAT(CCACTATCCTGGCTTCGAATCCGA)TAGACATTATTTTTTTAAACACTCTTTCTGAAGGATCTG[TATACGCCAACAACGGACCA]CATCCTTCTT</t>
  </si>
  <si>
    <t>TAAGATGCGCTGGGCTCAAT</t>
  </si>
  <si>
    <t>CCACTATCCTGGCTTCGAATCCGA</t>
  </si>
  <si>
    <t>TGGTCCGTTGTTGGCGTATA</t>
  </si>
  <si>
    <t>Noblis_MPXV-I-336</t>
  </si>
  <si>
    <t>CAATTTGTTA[ATAAGATGCGCTGGGCTCAA]TGTCTTAATAAGAAGTGTAAGAGGACTATCTCCGAATTTGTTTTGTTTATTAACATCCGTTGATGGAAGTAAAAGATTTATAATGTCTACATACTTGACTGTTTTAGAGCATACAATATGGAGAGGCGTATTTCCATCATGATCTGGTTTTGAGGGACTAATTCCTAGTTTCATCATCCATGAGATTGTAGAAGCTTTTGGATTGTCTGACATAAGATGTCTATGAATATGATTTTTGCCAAATTTAT(CCACTATCCTGGCTTCGAATCCGA)TAGACATTATTTTTTTAAACACTCTTTCTGAAGGATCTG[TATACGCCAACAACGGACCA]CATCCTTCTT</t>
  </si>
  <si>
    <t>ATAAGATGCGCTGGGCTCAA</t>
  </si>
  <si>
    <t>Noblis_MPXV-I-337</t>
  </si>
  <si>
    <t>TTCTCTAGAT[ACTCTACCATTTCTGCCGCA]TACAATAACTTGTTAGATAAAATCAGGGTTATCAAAGTGTTTAGTGTGGCTAGAATAGTGGGCTTGCACGTATTAAAGAATGCTGTAGTATGAGTAAACCGTTTTAACGAATTATATAGTC(TCCAGAAATCTGTGGCGTTGCA)TACATGAACTGAATGACATCGAAGATTGTCCAATATTTTTAATAGCTGCTCTTTGTCCATTATTTCTATATTTGACTCGCAACAATTGTAGATACCATTAATCACTGATTCCTTT[TTCGATGCCGGACAATAGCA]CAATTGTTTA</t>
  </si>
  <si>
    <t>Noblis_MPXV-I-338</t>
  </si>
  <si>
    <t>GAAAGTTTTC[TGCCCTTCCAACAAACGAGT]TTATTAGTTTTTTATTATTGACCTCCATCCCTATCTATAATATCTTATTCTGGTTTAAAAACACACAGTTTGATATTACTAAACACACATTATTCAGATACGTCTATACAGATAAT(ACCAAACACCTTGCGTTGGCT)AGGTATATACATCAAACAGGAGACTATAAGCCTTTGTTTAGTCGTCTCAAAGAGAATTATAT[ATTTACCGGTCCCGTTCCAA]TAGGTATCAA</t>
  </si>
  <si>
    <t>TGCCCTTCCAACAAACGAGT</t>
  </si>
  <si>
    <t>ACCAAACACCTTGCGTTGGCT</t>
  </si>
  <si>
    <t>TTGGAACGGGACCGGTAAAT</t>
  </si>
  <si>
    <t>Noblis_MPXV-I-339</t>
  </si>
  <si>
    <t>GTCTGCAGGT[ATGACGGGTGGTCCAAAACT]AA(TGATTGCAGGAATGGCTATAACGGC)TATAACTGGTATAATAGATACGATAAAAGATATATATTACATGTTTT[CAGGACAGGAGAGGCCAGTA]GATCCTGTTA</t>
  </si>
  <si>
    <t>TACTGGCCTCTCCTGTCCTG</t>
  </si>
  <si>
    <t>Noblis_MPXV-I-340</t>
  </si>
  <si>
    <t>TGCCAATATA[ACATGCAGTGCTGTGTCAAC]GTCATTATTTGTCGACGATGTACTGAT(TGAATGGGAAAATCCATCCGGATGG)ATTATAGGATTAGATTTTGGTGTATACTCTATTTTAACTAGTAGAGGC[GGTATCACCGAGGCGACTTT]GTATTTTGAA</t>
  </si>
  <si>
    <t>ACATGCAGTGCTGTGTCAAC</t>
  </si>
  <si>
    <t>Noblis_MPXV-I-341</t>
  </si>
  <si>
    <t>TATCTATGAT[TACCATGTCCGCGTTTCTCA]TAGTGCGCCTAAATCAATGCATGTCTGCTAACGAGGCTGCTATT(ACTGACTCCGCTGTTGCCGT)T[GCTGCGGCATCATCTACTCA]TAGAAAGGTT</t>
  </si>
  <si>
    <t>TACCATGTCCGCGTTTCTCA</t>
  </si>
  <si>
    <t>Noblis_MPXV-I-342</t>
  </si>
  <si>
    <t>TAGTGTGGCT[AGAATAGTGGGCTTGCACGT]ATTAAAGAATGCTGTAGTATGAGTAAACCGTTTTAACGAATTATATAGTC(TCCAGAAATCTGTGGCGTTGCA)TACATGAACTGAATGACATCGAAGATTGTCCAATATTTTTAATAGCTGCTCTTTGTCCATTATTTCTATATTTGACTCGCAACAATTGTAGATACCATTAATCACTGATTCCTTTT[TCGATGCCGGACAATAGCAC]AATTGTTTAG</t>
  </si>
  <si>
    <t>GTGCTATTGTCCGGCATCGA</t>
  </si>
  <si>
    <t>Noblis_MPXV-I-343</t>
  </si>
  <si>
    <t>AAGTTGTCGG[TGCCGGCCGCTATAATGATG]TTACTCTCAACCATTATTAGCGGCATAGGAACATTTCTACATT(ACAGAGAAGAACTGATGCCTAGTGCT)[TGCGCCAATGGATGGATACA]ATACGATAAA</t>
  </si>
  <si>
    <t>TGCCGGCCGCTATAATGATG</t>
  </si>
  <si>
    <t>Noblis_MPXV-I-344</t>
  </si>
  <si>
    <t>AGTTGTCGGT[GCCGGCCGCTATAATGATGT]TACTCTCAACCATTATTAGCGGCATAGGAACATTTCTACATT(ACAGAGAAGAACTGATGCCTAGTGCT)[TGCGCCAATGGATGGATACA]ATACGATAAA</t>
  </si>
  <si>
    <t>GCCGGCCGCTATAATGATGT</t>
  </si>
  <si>
    <t>Noblis_MPXV-I-345</t>
  </si>
  <si>
    <t>CTGCGTTGTA[TGCGCATGTTGATGTGTCTG]TTTATACAATCAATTATA(CTAGGATCCATACCACTACATTCGGGT)AAAATTGTAGCATCATATACCATTTCTAGTACTTTAGGTTCATTGTTATCCATT[GCAGAGGACGTCATGATCGA]ATCCAAAAAA</t>
  </si>
  <si>
    <t>TCGATCATGACGTCCTCTGC</t>
  </si>
  <si>
    <t>Noblis_MPXV-I-346</t>
  </si>
  <si>
    <t>TGCGTTGTAT[GCGCATGTTGATGTGTCTGT]TTATACAATCAATTATA(CTAGGATCCATACCACTACATTCGGGT)AAAATTGTAGCATCATATACCATTTCTAGTACTTTAGGTTCATTGTTATCCATT[GCAGAGGACGTCATGATCGA]ATCCAAAAAA</t>
  </si>
  <si>
    <t>Noblis_MPXV-I-347</t>
  </si>
  <si>
    <t>ATTCATTTCT[CCAGCGTCAATCTCGTCAGT]ATTGACAATACTGTATTA(TGGAGCTAATGGATCCACTGCTGA)ACAGCTATCAAAATATGTAGAAAAGGAGGAGAACATGGATAAGGTTAGCGCTCAGAATATCTCATTCAAATCCATGAATAAAGTATAT[GGGCGATATTCTGCCGTGTT]TAAAGATTCC</t>
  </si>
  <si>
    <t>AACACGGCAGAATATCGCCC</t>
  </si>
  <si>
    <t>Noblis_MPXV-I-348</t>
  </si>
  <si>
    <t>ATAGTAGATG[CCTCCGCTACAGTTCCTTGT]TCGTCTACATCTATCTTTACATTCTGAAACATTTTATAAATATATAATGGGTCCCTAGTCATATGTTTAAACGACGCCTTATCTGGATTAAACATACTAGGAGCCATCATTTCGGCTATCGACTTAATATCCCTCTTGTTTTCGATAGAAAATCTAGGGAGTTTAAGATTGTACATTTTATTCCCTAATTGAGATGACCAATATTCTAATTTTGCAGCCGTGATAGAATCTGTGAAATGGGTCATATTATCACCTATTGCCAGGTACATACTAATATTA(GCATCCTTATACAGAAGGCGCACCA)TATCATATTCTTCGTCATCGATTGTGATTGTATTTCCTTGCAATTTAGTAACT[ACGTTCATCATGGGAACCGT]TTTCGTACCG</t>
  </si>
  <si>
    <t>CCTCCGCTACAGTTCCTTGT</t>
  </si>
  <si>
    <t>GCATCCTTATACAGAAGGCGCACCA</t>
  </si>
  <si>
    <t>ACGGTTCCCATGATGAACGT</t>
  </si>
  <si>
    <t>Noblis_MPXV-I-349</t>
  </si>
  <si>
    <t>TATACAGACT[ACTTTCCCATCCCTCCGTTG]ATTATTAGACCGGCTATTAGTTTTTGGATAGATAGTATACCCAAAGAGACAAATGAATTAACTTACTTATTAGGTATGATCGTTAAGAATTGTAACTTGAATGCTGA(TGAACAGGTTATCCAGAAGGCGGT)AATAGAATACGATGATATTAAAATTATTTCTAATAACACTACCAGTATCAATTTATCATATATCACATCCGGCAAAAATAATATGATTAGAAGTTATATCGTC[GCTCGGCGAAAAGATCAGAC]CGCTAGATCT</t>
  </si>
  <si>
    <t>GTCTGATCTTTTCGCCGAGC</t>
  </si>
  <si>
    <t>Noblis_MPXV-I-350</t>
  </si>
  <si>
    <t>TATTCATTTC[TCCAGCGTCAATCTCGTCAG]TATTGACAATACTGTATTA(TGGAGCTAATGGATCCACTGCTGA)ACAGCTATCAAAATATGTAGAAAAGGAGGAGAACATGGATAAGGTTAGCGCTCAGAATATCTCATTCAAATCCATGAATAAAGTATAT[GGGCGATATTCTGCCGTGTT]TAAAGATTCC</t>
  </si>
  <si>
    <t>Noblis_MPXV-I-351</t>
  </si>
  <si>
    <t>TACTTTATCT[GCCGAATACAGTGCTAGGGG]AAAAATTATAATATTTCCTCTTTCGTATTCGTAATTAGTTCTCTTTTCATGTTCGAAAAAGTGAAACATGCGGTTAAAATAGTTTATAACATTAATATTACTGTTAATAACTGCAGGATAAAAGTGGGATAGTAATTTCACGAATTTGAT(ACTGTCCTTTCTCTCGTTAAACGCC)TTTAGAAAAACTTTAGAAGAATATCTCAATGAGAGTTCCTGACCATCCATAGTTTGTATCAATAATAGCAACATATGAAGAACCCGCTTATACAGAGTATGTAAAAATGTTAATTTATA[GTTTAATCCCATGGCCCACG]CACACACGAT</t>
  </si>
  <si>
    <t>GCCGAATACAGTGCTAGGGG</t>
  </si>
  <si>
    <t>ACTGTCCTTTCTCTCGTTAAACGCC</t>
  </si>
  <si>
    <t>CGTGGGCCATGGGATTAAAC</t>
  </si>
  <si>
    <t>Noblis_MPXV-I-352</t>
  </si>
  <si>
    <t>CCATGATAGT[AGATGCCTCCGCTACAGTTC]CTTGTTCGTCTACATCTATCTTTACATTCTGAAACATTTTATAAATATATAATGGGTCCCTAGTCATATGTTTAAACGACGCCTTATCTGGATTAAACATACTAGGAGCCATCATTTCGGCTATCGACTTAATATCCCTCTTGTTTTCGATAGAAAATCTAGGGAGTTTAAGATTGTACATTTTATTCCCTAATTGAGATGACCAATATTCTAATTTT(GCAGCCGTGATAGAATCTGTGAAATGG)GTCATATTATCACCTATTGCCAGGTACATACTAATATTAGCATCCTTAT[ACAGAAGGCGCACCATATCA]TATTCTTCGT</t>
  </si>
  <si>
    <t>AGATGCCTCCGCTACAGTTC</t>
  </si>
  <si>
    <t>GCAGCCGTGATAGAATCTGTGAAATGG</t>
  </si>
  <si>
    <t>Noblis_MPXV-I-353</t>
  </si>
  <si>
    <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TGTGAAATGGGTCATATTATCACCTATTGCCAGGTACATACTAATATTAGCATCCTTAT[ACAGAAGGCGCACCATATCA]TATTCTTCGT</t>
  </si>
  <si>
    <t>TCTCGCCGTAGCTACCATGA</t>
  </si>
  <si>
    <t>Noblis_MPXV-I-354</t>
  </si>
  <si>
    <t>CT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TGTGAAATGGGTCATATTATCACCTATTGCCAGGTACATACTAATATTAGCATCCTTAT[ACAGAAGGCGCACCATATCA]TATTCTTCGT</t>
  </si>
  <si>
    <t>TGATCTCGCCGTAGCTACCA</t>
  </si>
  <si>
    <t>Noblis_MPXV-I-355</t>
  </si>
  <si>
    <t>AAGAATAAAC[GCAAACGCGTGATTGGTCTA]TGTATTAGAATATCTATGGTTATTTCACTACTATCTATGATTACCATGTCCGCGTTTCTCATAGTGCGCCTAAATCAATGCATGTCTGCTAACGAGGCTGCTATT(ACTGACTCCGCTGTTGCCGT)T[GCTGCGGCATCATCTACTCA]TAGAAAGGTT</t>
  </si>
  <si>
    <t>GCAAACGCGTGATTGGTCTA</t>
  </si>
  <si>
    <t>Noblis_MPXV-I-356</t>
  </si>
  <si>
    <t>TATACAGACT[ACTTTCCCATCCCTCCGTTG]ATTATTAGACCGGCTATTAGTTTTTGGATAGATAGTATACCCAAAGAGACAAATGAATTAACTTACTTATTAGGTATGATCGTTAAGAATTGTAACTTGAATGCTGA(TGAACAGGTTATCCAGAAGGCGGT)AATAGAATACGATGATATTAAAATTATTTCTAATAACACTACCAGTATCAATTTATCATATATCACATCCGGCAAAAATAATATGATTAGAAGTTATATCGTCGCTC[GGCGAAAAGATCAGACCGCT]AGATCTGTAA</t>
  </si>
  <si>
    <t>AGCGGTCTGATCTTTTCGCC</t>
  </si>
  <si>
    <t>Noblis_MPXV-I-357</t>
  </si>
  <si>
    <t>ATACAGACTA[CTTTCCCATCCCTCCGTTGA]TTATTAGACCGGCTATTAGTTTTTGGATAGATAGTATACCCAAAGAGACAAATGAATTAACTTACTTATTAGGTATGATCGTTAAGAATTGTAACTTGAATGCTGA(TGAACAGGTTATCCAGAAGGCGGT)AATAGAATACGATGATATTAAAATTATTTCTAATAACACTACCAGTATCAATTTATCATATATCACATCCGGCAAAAATAATATGATTAGAAGTTATATCGTCGC[TCGGCGAAAAGATCAGACCG]CTAGATCTGT</t>
  </si>
  <si>
    <t>CTTTCCCATCCCTCCGTTGA</t>
  </si>
  <si>
    <t>Noblis_MPXV-I-358</t>
  </si>
  <si>
    <t>CTCCATAACC[GGCGCTGTCATGTATCCACT]TTTGAGCCCAATCGGCCTTCTTTTTT(ACACAAGGCATCGTTTCTATGGCA)TTAAAGAGATAGTTTTTTTCATTACTATCTTTAACATAAGTATCGATCAAAAGACTATACATTTCCGAATGAATGTTTTCAATGGCCATCTGAAATCCGTAGAAACATCT[AGCCTCGGTAATCTGCACTT]CTGTACAAAA</t>
  </si>
  <si>
    <t>GGCGCTGTCATGTATCCACT</t>
  </si>
  <si>
    <t>ACACAAGGCATCGTTTCTATGGCA</t>
  </si>
  <si>
    <t>AAGTGCAGATTACCGAGGCT</t>
  </si>
  <si>
    <t>Noblis_MPXV-I-359</t>
  </si>
  <si>
    <t>CGACGAAGAG[CAGACATCTGTGTTCTCCGCT]ACTGTTTACGGAGACAAAATTCAGGGAAAGAATAAA(CGCAAACGCGTGATTGGTCTATGT)ATTAGAATATCTATGGTTATTTCACTACTATCTATGATT[ACCATGTCCGCGTTTCTCAT]AGTGCGCCTA</t>
  </si>
  <si>
    <t>CAGACATCTGTGTTCTCCGCT</t>
  </si>
  <si>
    <t>CGCAAACGCGTGATTGGTCTATGT</t>
  </si>
  <si>
    <t>ATGAGAAACGCGGACATGGT</t>
  </si>
  <si>
    <t>Noblis_MPXV-I-360</t>
  </si>
  <si>
    <t>AACGACGAAG[AGCAGACATCTGTGTTCTCCG]CTACTGTTTACGGAGACAAAATTCAGGGAAAGAATAAA(CGCAAACGCGTGATTGGTCTATGT)ATTAGAATATCTATGGTTATTTCACTACTATCTATGATT[ACCATGTCCGCGTTTCTCAT]AGTGCGCCTA</t>
  </si>
  <si>
    <t>AGCAGACATCTGTGTTCTCCG</t>
  </si>
  <si>
    <t>Noblis_MPXV-I-361</t>
  </si>
  <si>
    <t>ATGGATTTAG[CACGTTTGGGAAGCATGAGC]TCATATGATTTCAGTACTGTAGTGTCAGTACTATTAGTTTCGATCAGATCAATGTCTAGATCTATAGAATCAAAACACGATAGGTCAGAAGATAATGAATATCTGTACGCTTCTTCTTGTACTGTAACTTCTGGTTTTGTTAGA(TGGTTGCATCGTGCTTTAACGTCA)ATGGTACAAATTTTATCCTCGCTTTGTGTATCATATTCGTCTCTAGTATAAAATTCTATATTCAAATTATCATGCGATGTGTATACGCTAACGGTATCAATAA[ACGGAGCACAGCATTTAGTCA]ACAGTAATCC</t>
  </si>
  <si>
    <t>CACGTTTGGGAAGCATGAGC</t>
  </si>
  <si>
    <t>TGGTTGCATCGTGCTTTAACGTCA</t>
  </si>
  <si>
    <t>TGACTAAATGCTGTGCTCCGT</t>
  </si>
  <si>
    <t>Noblis_MPXV-I-362</t>
  </si>
  <si>
    <t>TATGGATTTA[GCACGTTTGGGAAGCATGAG]CTCATATGATTTCAGTACTGTAGTGTCAGTACTATTAGTTTCGATCAGATCAATGTCTAGATCTATAGAATCAAAACACGATAGGTCAGAAGATAATGAATATCTGTACGCTTCTTCTTGTACTGTAACTTCTGGTTTTGTTAGA(TGGTTGCATCGTGCTTTAACGTCA)ATGGTACAAATTTTATCCTCGCTTTGTGTATCATATTCGTCTCTAGTATAAAATTCTATATTCAAATTATCATGCGATGTGTATACGCTAACGGTATCAATAA[ACGGAGCACAGCATTTAGTCA]ACAGTAATCC</t>
  </si>
  <si>
    <t>GCACGTTTGGGAAGCATGAG</t>
  </si>
  <si>
    <t>Noblis_MPXV-I-363</t>
  </si>
  <si>
    <t>GTTATTACAT[AGCAGGCATGGAATCCTTCA]AGTATTGTTTTGATAACGATGGTAAGAAATGGATTATCGGAAATACTTTATATTCTGGTAATTCAATACTCTATAAGGTCAGAAAAAATTTCACTAGTTCGTTCTACAATTACGTAATGAAGATAGATCATAAA(TCACACAAGCCATTGTTGTCCGA)AATACGATTCTATATATCTGTATTGGATCCTTTGAC[TATCGACAACTGGACACGGG]AACGTGGTAT</t>
  </si>
  <si>
    <t>AGCAGGCATGGAATCCTTCA</t>
  </si>
  <si>
    <t>TCACACAAGCCATTGTTGTCCGA</t>
  </si>
  <si>
    <t>CCCGTGTCCAGTTGTCGATA</t>
  </si>
  <si>
    <t>Noblis_MPXV-I-364</t>
  </si>
  <si>
    <t>ACGTACTATC[CACACCTGATGGTCTGGACA]TACCATTGACTAATATAACTTATTGGTCACGGTTTACTATAGGTCGTGCATTGTTCAAATCAGAGTCTGAGGATATTTTCCAAAAGAAAATGAGTATTCTAGGTGTTTCTATAGAATGTAAGAAGCCGTCGACATTACTTACTTTTTTAACCGTGCGTAAAATGACTCGAGTATTTAATAGATTTCCAGATATGGCTTATTA(TCGAGGAGACTGTCTAGAAGCCGT)TTATGTAACAATGACTTATAAAAATACTAAAACTGGAGAGACTGATTACACATACCTCTCTAATG[GGGGGTTGCCTGCATACTAT]CGTAATGGGG</t>
  </si>
  <si>
    <t>CACACCTGATGGTCTGGACA</t>
  </si>
  <si>
    <t>TCGAGGAGACTGTCTAGAAGCCGT</t>
  </si>
  <si>
    <t>ATAGTATGCAGGCAACCCCC</t>
  </si>
  <si>
    <t>Noblis_MPXV-I-365</t>
  </si>
  <si>
    <t>TGCGTTGTAT[GCGCATGTTGATGTGTCTGTT]TATACAATCAATTATA(CTAGGATCCATACCACTACATTCGGGT)AAAATTGTAGCATCATATACCATTTCTAGTACTTTAGGTTCATTGTTATCCAT[TGCAGAGGACGTCATGATCG]AATCCAAAAA</t>
  </si>
  <si>
    <t>GCGCATGTTGATGTGTCTGTT</t>
  </si>
  <si>
    <t>Noblis_MPXV-I-366</t>
  </si>
  <si>
    <t>CTCCATAACC[GGCGCTGTCATGTATCCACT]TTTGAGCCCAATCGGCCTTCTTTTTTACACAAGGCATCGTTTCTATGGCATTAAAGAGATAGTTTTTTTCATTACTATCTTTAACATAAGTATCGATCAAAAGACTATACATTTCCGAATGAATGTTTTCAATGGCCATCTGAAATCCGTAGAAACATCT(AGCCTCGGTAATCTGCACTTCTGT)ACAAAATCGTTCTGCTAAATTTTCATTCACTATTCCATCACTGGCTGCAAAAAACGCCAATACATGTTTTATAAAATATTTTTCGTCTGGTGTTAGTTTATTCCAGTCATTGATATCTTTAGATATATCCACTTCTTCCACTG[TCCAAAATGATGCCTCTGCCT]TTTTATACAT</t>
  </si>
  <si>
    <t>AGCCTCGGTAATCTGCACTTCTGT</t>
  </si>
  <si>
    <t>AGGCAGAGGCATCATTTTGGA</t>
  </si>
  <si>
    <t>Noblis_MPXV-I-367</t>
  </si>
  <si>
    <t>CTACTTTATC[TGCCGAATACAGTGCTAGGG]GAAAAATTATAATATTTCCTCTTTCGTATTCGTAATTAGTTCTCTTTTCATGTTCGAAAAAGTGAAACATGCGGTTAAAATAGTTTATAACATTAATATTACTGTTAATAACTGCAGGATAAAAGTGGGATAGTAATTTCACGAATTTGAT(ACTGTCCTTTCTCTCGTTAAACGCC)TTTAGAAAAACTTTAGAAGAATATCTCAATGAGAGTTCCTGACCATCCATAGTTTGTATCAATAATAGCAACATATGAAGAACCCGCTTATACAGAGTATGTAAAAATGTTAATTTATA[GTTTAATCCCATGGCCCACG]CACACACGAT</t>
  </si>
  <si>
    <t>TGCCGAATACAGTGCTAGGG</t>
  </si>
  <si>
    <t>Noblis_MPXV-I-368</t>
  </si>
  <si>
    <t>TGAACTCTAT[ACACCCGCACAACTAATGTCA]TTAAATATCATTTTTGAATGTATTTATACCATGTCAAAAACTTGTACAATTATTAATAAAAATAATTAGTGTTTAAATTTTACCAGTTCCAGATTTTACACCTCCGTTAACACCTCCATTA(ACCCCACTTTTTACACCACTGGACG)[ATCCTCCTCCCCACATTCCA]CTGCCACCAG</t>
  </si>
  <si>
    <t>ACACCCGCACAACTAATGTCA</t>
  </si>
  <si>
    <t>ACCCCACTTTTTACACCACTGGACG</t>
  </si>
  <si>
    <t>TGGAATGTGGGGAGGAGGAT</t>
  </si>
  <si>
    <t>Noblis_MPXV-I-369</t>
  </si>
  <si>
    <t>CAT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AGATTTCCAGATATGGCTTATTATCG[AGGAGACTGTCTAGAAGCCGT]TTATGTAACA</t>
  </si>
  <si>
    <t>TCCCGTTATTCCGCCCATTT</t>
  </si>
  <si>
    <t>TCCACACCTGATGGTCTGGACAT</t>
  </si>
  <si>
    <t>ACGGCTTCTAGACAGTCTCCT</t>
  </si>
  <si>
    <t>Noblis_MPXV-I-370</t>
  </si>
  <si>
    <t>CCAT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AGATTTCCAGATATGGCTTATTATCG[AGGAGACTGTCTAGAAGCCGT]TTATGTAACA</t>
  </si>
  <si>
    <t>TTCCCGTTATTCCGCCCATT</t>
  </si>
  <si>
    <t>Noblis_MPXV-I-371</t>
  </si>
  <si>
    <t>ATACAGACTA[CTTTCCCATCCCTCCGTTGA]TTATTAGACCGGCTATTAGTTTTTGGATAGATAGTATACCCAAAGAGACAAATGAATTAACTTACTTATTAGGTATGATCGTTAAGAATTGTAACTTGAATGCTGA(TGAACAGGTTATCCAGAAGGCGGT)AATAGAATACGATGATATTAAAATTATTTCTAATAACACTACCAGTATCAATTTATCATATATCACATCCGGCAAAAATAATATGATTAGAAGTTATATCGTC[GCTCGGCGAAAAGATCAGAC]CGCTAGATCT</t>
  </si>
  <si>
    <t>Noblis_MPXV-I-372</t>
  </si>
  <si>
    <t>TTAATTTATA[GTTTAATCCCATGGCCCACG]CACACACGATTAATTTTTTTTCATCTCCCTTTAGATTGTTGTATAGAAATT(TGGGTACTGTGAACTCCGCCGT)AGTTTCCATGGGACTATATAATTTTGTGGCCTCGAATACAAATTTTACTACATAGTTATCTATCTTAAAGACTATACCATATCCTCCTGTAGATATGTGATAAAAATCGTCGTTTATAGGATAAAATCGTTTATCTTTTTGTTGGAAAAAGGATGAATTAATGTAATCATTCTCTTCTATCTTTAGTAGTGTTTCCTTATTAAAATTCTTAAAATAATTTAACAATCTAA[CTGACGGAGCCCAATTTTGG]TGTAAATCTA</t>
  </si>
  <si>
    <t>GTTTAATCCCATGGCCCACG</t>
  </si>
  <si>
    <t>TGGGTACTGTGAACTCCGCCGT</t>
  </si>
  <si>
    <t>CCAAAATTGGGCTCCGTCAG</t>
  </si>
  <si>
    <t>Noblis_MPXV-I-373</t>
  </si>
  <si>
    <t>TACTTTATCT[GCCGAATACAGTGCTAGGGG]AAAAATTATAATATTTCCTCTTTCGTATTCGTAATTAGTTCTCTTTTCATGTTCGAAAAAGTGAAACATGCGGTTAAAATAGTTTATAACATTAATATTACTGTTAATAACTGCAGGATAAAAGTGGGATAGTAATTTCACGAATTTGAT(ACTGTCCTTTCTCTCGTTAAACGCC)TTTAGAAAAACTTTAGAAGAATATCTCAATGAGAGTTCCTGACCATCCATAGTTTGTATCAATAATAGCAACATATGAAGAACCCGCTTATACAGAGTATGTAAAAATGTTAATTTATAG[TTTAATCCCATGGCCCACGC]ACACACGATT</t>
  </si>
  <si>
    <t>GCGTGGGCCATGGGATTAAA</t>
  </si>
  <si>
    <t>Noblis_MPXV-I-374</t>
  </si>
  <si>
    <t>ACTACCATCT[ATCGCATGTGGATGGACAGT]AGGTAA(TGGCCATGGGAACAGTAATGTTTGCA)TATTTATCTTTCTTGCTAGTATTACTGTATATTGTCCCAATGTTTCAATGTGATGTTCTAACCTATCAACTGCCACTGTATCACAACAATAATGTCCGATGGAATTAAGATTATGATCCAATGTGTTTAATATATGATTATCAAGTCTTATACGATCAGCGTCTTTTTTGACAGGATCAGGCTCTTCT[ACAGGAAGAAGTTTCGGCCT]CTTATGATAG</t>
  </si>
  <si>
    <t>ATCGCATGTGGATGGACAGT</t>
  </si>
  <si>
    <t>TGGCCATGGGAACAGTAATGTTTGCA</t>
  </si>
  <si>
    <t>AGGCCGAAACTTCTTCCTGT</t>
  </si>
  <si>
    <t>Noblis_MPXV-I-375</t>
  </si>
  <si>
    <t>T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AGATTTCCAGATATGGCTTATTATCG[AGGAGACTGTCTAGAAGCCGT]TTATGTAACA</t>
  </si>
  <si>
    <t>CCGTTATTCCGCCCATTTCG</t>
  </si>
  <si>
    <t>Noblis_MPXV-I-376</t>
  </si>
  <si>
    <t>CTCCATAACC[GGCGCTGTCATGTATCCACT]TTTGAGCCCAATCGGCCTTCTTTTTT(ACACAAGGCATCGTTTCTATGGCA)TTAAAGAGATAGTTTTTTTCATTACTATCTTTAACATAAGTATCGATCAAAAGACTATACATTTCCGAATGAATGTTTTCAATGGCCATCTGAAATCCGTAGAAACATCT[AGCCTCGGTAATCTGCACTTC]TGTACAAAAT</t>
  </si>
  <si>
    <t>GAAGTGCAGATTACCGAGGCT</t>
  </si>
  <si>
    <t>Noblis_MPXV-I-377</t>
  </si>
  <si>
    <t>CTCCATAACC[GGCGCTGTCATGTATCCACT]TTTGAGCCCAATCGGCCTTCTTTTTT(ACACAAGGCATCGTTTCTATGGCA)TTAAAGAGATAGTTTTTTTCATTACTATCTTTAACATAAGTATCGATCAAAAGACTATACATTTCCGAATGAATGTTTTCAATGGCCATCTGAAATCCGTAGAAACATCTA[GCCTCGGTAATCTGCACTTCT]GTACAAAATC</t>
  </si>
  <si>
    <t>AGAAGTGCAGATTACCGAGGC</t>
  </si>
  <si>
    <t>Noblis_MPXV-I-378</t>
  </si>
  <si>
    <t>CTCCATAACC[GGCGCTGTCATGTATCCACT]TTTGAGCCCAATCGGCCTTCTTTTTTACACAAGGCATCGTTTCTATGGCATTAAAGAGATAGTTTTTTTCATTACTATCTTTAACATAAGTATCGATCAAAAGACTATACATTTCCGAATGAATGTTTTCAATGGCCATCTGAAATCCGTAGAAACATCT(AGCCTCGGTAATCTGCACTTCTGT)ACAAAATCGTTCTGCTAAATTTTCATTCACTATTCCATCACTGGCTGCAAAAAACGCCAATACATGTTTTATAAAATATTTTTCGTCTGGTGTTAGTTTATTCCAGTCATTGATATCTTTAGATATATCCACTTCTTCCACT[GTCCAAAATGATGCCTCTGCC]TTTTTATACA</t>
  </si>
  <si>
    <t>GGCAGAGGCATCATTTTGGAC</t>
  </si>
  <si>
    <t>Noblis_MPXV-I-379</t>
  </si>
  <si>
    <t>CAT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t>
  </si>
  <si>
    <t>CGAGTCATTTTACGCACGGT</t>
  </si>
  <si>
    <t>Noblis_MPXV-I-380</t>
  </si>
  <si>
    <t>AATCCATAAT[CCAGTAACACGAGCTGGTGC]TTGCTAGACACCTTTTCAATGTTTAATTTTTTTGAAATAAGCTTTGATAA(AGCCTTCCTCGCAAATTCCGGA)TACATGAACATGTCGCCAACATGATTAAGTATTGTTTTTCATTATTTTTATATTTTCTCAACAAGTTCTCAATACCCCAATAGATAATAGAAT[ATCACCCAATGCGTCCATGT]TGTCTATTTC</t>
  </si>
  <si>
    <t>CCAGTAACACGAGCTGGTGC</t>
  </si>
  <si>
    <t>AGCCTTCCTCGCAAATTCCGGA</t>
  </si>
  <si>
    <t>ACATGGACGCATTGGGTGAT</t>
  </si>
  <si>
    <t>Noblis_MPXV-I-381</t>
  </si>
  <si>
    <t>TACTTTATCT[GCCGAATACAGTGCTAGGGG]AAAAATTATAATATTTCCTCTTTCGTATTCGTAATTAGTTCTCTTTTCATGTTCGAAAAAGTGAAACATGCGGTTAAAATAGTTTATAACATTAATATTACTGTTAATAACTGCAGGATAAAAGTGGGATAGTAATTTCACGAATTTGAT(ACTGTCCTTTCTCTCGTTAAACGCC)TTTAGAAAAACTTTAGAAGAATATCTCAATGAGAGTTCCTGACCATCCATAGTTTGTATCAATAATAGCAACATATGAAGAACCCGCTTATACAGAGTATGTAAAAATGTTAATTTATAGTTTAATCCCATGG[CCCACGCACACACGATTAAT]TTTTTTTCAT</t>
  </si>
  <si>
    <t>ATTAATCGTGTGTGCGTGGG</t>
  </si>
  <si>
    <t>Noblis_MPXV-I-382</t>
  </si>
  <si>
    <t>CATTAAGCTA[TTGCTTCCCGGATTAGACGA]TAGAATGTATAACATGAACGATAAACAAATTATAAAATTATATAGTATAATATTTAAACAATCTCAGGAAGATATGCTACAAGATTTAGGATACGGATATATAGGAGACACTATTAGGACATTCTTCAAAGAGAACAC(GGAAATCCGTCCACGAGATAAAAGCA)TTTTAACTTTAGAAGAAGTGGATAGTTTTTTAACTACGTTATCATCAGTAACTAAAGAATCACATCAAATAAAATTATTGACTGATATAGCATCTGTTTGTACATGTAATGATTTAAAATGTGTAGTCATGCTTATTGATAAAGATCTAAAAATTAAAGCGGG[TCCTCGGTACGTGCTTAACG]CTATTAGTCC</t>
  </si>
  <si>
    <t>TTGCTTCCCGGATTAGACGA</t>
  </si>
  <si>
    <t>GGAAATCCGTCCACGAGATAAAAGCA</t>
  </si>
  <si>
    <t>CGTTAAGCACGTACCGAGGA</t>
  </si>
  <si>
    <t>Noblis_MPXV-I-383</t>
  </si>
  <si>
    <t>AGAATTTATA[GGTTCCGTAGTCCATGGATCC]AAACTA(GCAAACTTCGCGTATACAGTATCGC)GATTAGTGTATACACCAACTGTATGAAAATTAAGAAAACAGTTTAATAAATCTACAGAAATATTTAATCCT[CCGTTTGATACAGATGCGCC]ATATTTATGG</t>
  </si>
  <si>
    <t>GGTTCCGTAGTCCATGGATCC</t>
  </si>
  <si>
    <t>GCAAACTTCGCGTATACAGTATCGC</t>
  </si>
  <si>
    <t>GGCGCATCTGTATCAAACGG</t>
  </si>
  <si>
    <t>Noblis_MPXV-I-384</t>
  </si>
  <si>
    <t>AATCCATAAT[CCAGTAACACGAGCTGGTGC]TTGCTAGACACCTTTTCAATGTTTAATTTTTTTGAAATAAGCTTTGATAA(AGCCTTCCTCGCAAATTCCGGA)TACATGAACATGTCGCCAACATGATTAAGTATTGTTTTTCATTATTTTTATATTTTCTCAACAAGTTCTCAATACCCCAATAGATAATAGAATAT[CACCCAATGCGTCCATGTTG]TCTATTTCCA</t>
  </si>
  <si>
    <t>CAACATGGACGCATTGGGTG</t>
  </si>
  <si>
    <t>Noblis_MPXV-I-385</t>
  </si>
  <si>
    <t>TATGTGTAAT[TCAGATGTGAGTGTTGACGCT]ATGATTCACAAAACGTATATAGATGTCAATGAAGAGTATACAGA(AGCAGCTGCAGCAACTTCTGT)ACT[AGTGGCAGACTGTGCATCAA]CAGTTACAAA</t>
  </si>
  <si>
    <t>TCAGATGTGAGTGTTGACGCT</t>
  </si>
  <si>
    <t>AGCAGCTGCAGCAACTTCTGT</t>
  </si>
  <si>
    <t>TTGATGCACAGTCTGCCACT</t>
  </si>
  <si>
    <t>Noblis_MPXV-I-386</t>
  </si>
  <si>
    <t>AACAATAGTT[CCTGGTTCCTCTTCCACGTC]TACTAGCTCGTGGTATTATACACATGCCTAGTAATAGTCTCTT(TGCGTTGACGGAAAGCAGACT)AGAAATAACAGGCCAAAATGTTCAGACACCATAATAGTTCCCAACCCAGATAATAACAGAGTTCCATCAACACATTCCTTTAAACT[CAATCCCAAACCCAAAACCGT]TAAAATGTAT</t>
  </si>
  <si>
    <t>CCTGGTTCCTCTTCCACGTC</t>
  </si>
  <si>
    <t>TGCGTTGACGGAAAGCAGACT</t>
  </si>
  <si>
    <t>ACGGTTTTGGGTTTGGGATTG</t>
  </si>
  <si>
    <t>Noblis_MPXV-I-387</t>
  </si>
  <si>
    <t>TGAACTCTAT[ACACCCGCACAACTAATGTCA]TTAAATATCATTTTTGAATGTATTTATACCATGTCAAAAACTTGTACAATTATTAATAAAAATAATTAGTGTTTAAATTTTACCAGTTCCAGATTTTACACCTCCGTTAACACCTCCATTAACCCCACTTTTTAC(ACCACTGGACGATCCTCCTCCC)[CACATTCCACTGCCACCAGA]TGTATAAGTT</t>
  </si>
  <si>
    <t>ACCACTGGACGATCCTCCTCCC</t>
  </si>
  <si>
    <t>TCTGGTGGCAGTGGAATGTG</t>
  </si>
  <si>
    <t>Noblis_MPXV-I-388</t>
  </si>
  <si>
    <t>AACAATAGTT[CCTGGTTCCTCTTCCACGTC]TACTAGCTCGTGGTATTATACACATGCCTAGTAATAGTCTCTT(TGCGTTGACGGAAAGCAGACT)AGAAATAACAGGCCAAAATGTTCAGACACCATAATAGTTCCCAACCCAGATAATAACAGAGTTCCATCAACACATTCCTTTAAACTCAATCCCAAACCCAAAACCGTTAAAATGTATCCAGCCAATTGATAATAGATAATGAGGTGTACAGCACATGATAATTTACACAGTAACCAAAATGAAAACACTTTAGTAATTATAAGAAATATAGACGGTAATGTCATCATCAACAATCCAATAATATGCCTGAGAGTAAACATTGACGGATAAAACAAAAA[TGCCCCGCATAACTCTATCA]TGGCAATAAC</t>
  </si>
  <si>
    <t>TGATAGAGTTATGCGGGGCA</t>
  </si>
  <si>
    <t>Noblis_MPXV-I-389</t>
  </si>
  <si>
    <t>TGAACTCTAT[ACACCCGCACAACTAATGTCA]TTAAATATCATTTTTGAATGTATTTATACCATGTCAAAAACTTGTACAATTATTAATAAAAATAATTAGTGTTTAAATTTTACCAGTTCCAGATTTTACACCTCCGTTAACACCTCCATTA(ACCCCACTTTTTACACCACTGGACG)ATC[CTCCTCCCCACATTCCACTG]CCACCAGATG</t>
  </si>
  <si>
    <t>CAGTGGAATGTGGGGAGGAG</t>
  </si>
  <si>
    <t>Noblis_MPXV-I-390</t>
  </si>
  <si>
    <t>CCACTGGACG[ATCCTCCTCCCCACATTCCA]CTGCCACCAGATGTATAAGTTTTAGATCCTTTATTACTACCATCAT(GTCCATGGATAAAGACACTCCACATGC)[CGCCACTACTACCCCCTTTAG]AAGACATATT</t>
  </si>
  <si>
    <t>ATCCTCCTCCCCACATTCCA</t>
  </si>
  <si>
    <t>GTCCATGGATAAAGACACTCCACATGC</t>
  </si>
  <si>
    <t>CTAAAGGGGGTAGTAGTGGCG</t>
  </si>
  <si>
    <t>Noblis_MPXV-I-391</t>
  </si>
  <si>
    <t>TAGACAACTA[ACACCCACGGCGAAGTATAC]TTTA(TGCCTCATTCAGAAACGGTAACTGTAG)TAGGAGACTGTCTCTCTAATCTCGATGTATATATAATATATACCAATACGGACGCGATATATTCC[GACATGAATGGCGTCGCTTA]TCATATGTTA</t>
  </si>
  <si>
    <t>ACACCCACGGCGAAGTATAC</t>
  </si>
  <si>
    <t>TGCCTCATTCAGAAACGGTAACTGTAG</t>
  </si>
  <si>
    <t>TAAGCGACGCCATTCATGTC</t>
  </si>
  <si>
    <t>Noblis_MPXV-I-392</t>
  </si>
  <si>
    <t>AATCCATAAT[CCAGTAACACGAGCTGGTGC]TTGCTAGACACCTTTTCAATGTTTAATTTTTTTGAAATAAGCTTTGATAA(AGCCTTCCTCGCAAATTCCGGA)TACATGAACATGTCGCCAACATGATTAAGTATTGTTTTTCATTATTTTTATATTTTCTCAACAAGTTCTCAATACCCCAATAGATAATAGAATATCA[CCCAATGCGTCCATGTTGTC]TATTTCCAAC</t>
  </si>
  <si>
    <t>GACAACATGGACGCATTGGG</t>
  </si>
  <si>
    <t>Noblis_MPXV-I-393</t>
  </si>
  <si>
    <t>TAGACAACTA[ACACCCACGGCGAAGTATAC]TTTA(TGCCTCATTCAGAAACGGTAACTGTAG)TAGGAGACTGTCTCTCTAATCTCGATGTATATATAATATATACCAATACGGACGCGATAT[ATTCCGACATGAATGGCGTC]GCTTATCATA</t>
  </si>
  <si>
    <t>GACGCCATTCATGTCGGAAT</t>
  </si>
  <si>
    <t>Noblis_MPXV-I-394</t>
  </si>
  <si>
    <t>CCAGATTTTA[CACCTCCGTTAACACCTCCA]TTAACCCCACTTTTTACACCACTGGACGATCCTCC(TCCCCACATTCCACTGCCACCA)GATGTATAAGTTTTAGATCCTTTATTACTACCATCATGTCCATGGATAAAGACACT[CCACATGCCGCCACTACTAC]CCCCTTTAGA</t>
  </si>
  <si>
    <t>CACCTCCGTTAACACCTCCA</t>
  </si>
  <si>
    <t>TCCCCACATTCCACTGCCACCA</t>
  </si>
  <si>
    <t>GTAGTAGTGGCGGCATGTGG</t>
  </si>
  <si>
    <t>Noblis_MPXV-I-395</t>
  </si>
  <si>
    <t>TATGTGTAAT[TCAGATGTGAGTGTTGACGCT]ATGATTCACAAAACGTATATAGATGTCAATGAAGAGTATACAGA(AGCAGCTGCAGCAACTTCTGT)ACTAG[TGGCAGACTGTGCATCAACA]GTTACAAATG</t>
  </si>
  <si>
    <t>TGTTGATGCACAGTCTGCCA</t>
  </si>
  <si>
    <t>Noblis_MPXV-I-396</t>
  </si>
  <si>
    <t>ATCTAGACAA[CTAACACCCACGGCGAAGTA]TACTTTA(TGCCTCATTCAGAAACGGTAACTGTAG)TAGGAGACTGTCTCTCTAATCTCGATGTATATATAATATATACCAATACGGACGCGATATATTCC[GACATGAATGGCGTCGCTTA]TCATATGTTA</t>
  </si>
  <si>
    <t>CTAACACCCACGGCGAAGTA</t>
  </si>
  <si>
    <t>Noblis_MPXV-I-397</t>
  </si>
  <si>
    <t>GTTATTACAT[AGCAGGCATGGAATCCTTCAA]GTATTGTTTTGATAACGATGGTAAGAAATGGATTATCGGAAATACTTTATATTCTGGTAATTCAATACTCTATAAGGTCAGAAAAAATTTCACTAGTTCGTTCTACAATTACGTAATGAAGATAGATCATAAA(TCACACAAGCCATTGTTGTCCGA)AATACGATTCTATATATCTGTATTGGATCCTTTGAC[TATCGACAACTGGACACGGG]AACGTGGTAT</t>
  </si>
  <si>
    <t>AGCAGGCATGGAATCCTTCAA</t>
  </si>
  <si>
    <t>Noblis_MPXV-I-398</t>
  </si>
  <si>
    <t>AGGAGAATCT[AGACAACTAACACCCACGGC]GAAGTATACTTTA(TGCCTCATTCAGAAACGGTAACTGTAG)TAGGAGACTGTCTCTCTAATCTCGATGTATATATAATATATACCAATACGGACGCGATATATTCC[GACATGAATGGCGTCGCTTA]TCATATGTTA</t>
  </si>
  <si>
    <t>AGACAACTAACACCCACGGC</t>
  </si>
  <si>
    <t>Noblis_MPXV-I-399</t>
  </si>
  <si>
    <t>GTATGGATTT[AGCACGTTTGGGAAGCATGA]GCTCATATGATTTCAGTACTGTAGTGTCAGTACTATTAGTTTCGATCAGATCAATGTCTAGATCTATAGAATCAAAACACGATAGGTCAGAAGATAATGAATATCTGTACGCTTCTTCTTGTACTGTAACTTCTGGTTTTGTTAGA(TGGTTGCATCGTGCTTTAACGTCA)ATGGTACAAATTTTATCCTCGCTTTGTGTATCATATTCGTCTCTAGTATAAAATTCTATATTCAAATTATCATGCGATGTGTATACGCTAACGGTATCAATAA[ACGGAGCACAGCATTTAGTCA]ACAGTAATCC</t>
  </si>
  <si>
    <t>AGCACGTTTGGGAAGCATGA</t>
  </si>
  <si>
    <t>Noblis_MPXV-I-400</t>
  </si>
  <si>
    <t>AATCCATAAT[CCAGTAACACGAGCTGGTGC]TTGCTAGACACCTTTTCAATGTTTAATTTTTTTGAAATAAGCTTTGATAA(AGCCTTCCTCGCAAATTCCGGA)TACATGAACATGTCGCCAACATGATTAAGTATTGTTTTTCATTATTTTTATATTTTCTCAACAAGTTCTCAATACCCCAATAGATAATAGAATA[TCACCCAATGCGTCCATGTT]GTCTATTTCC</t>
  </si>
  <si>
    <t>AACATGGACGCATTGGGTGA</t>
  </si>
  <si>
    <t>Noblis_MPXV-I-401</t>
  </si>
  <si>
    <t>ATCTAGACAA[CTAACACCCACGGCGAAGTA]TACTTTA(TGCCTCATTCAGAAACGGTAACTGTAG)TAGGAGACTGTCTCTCTAATCTCGATGTATATATAATATATACCAATACGGACGCGATAT[ATTCCGACATGAATGGCGTC]GCTTATCATA</t>
  </si>
  <si>
    <t>Noblis_MPXV-I-402</t>
  </si>
  <si>
    <t>ACTACCATCT[ATCGCATGTGGATGGACAGT]AGGTAA(TGGCCATGGGAACAGTAATGTTTGCA)TATTTATCTTTCTTGCTAGTATTACTGTATATTGTCCCAATGTTTCAATGTGATGTTCTAACCTATCAACTGCCACTGTATCACAACAATAATGTCCGATGGAATTAAGATTATGATCCAATGTGTTTAATATATGATTATCAAGTCTTATACGATCAGCGTCTTTTTTGACAGGATCAGGCTCTTCTA[CAGGAAGAAGTTTCGGCCTCT]TATGATAGTC</t>
  </si>
  <si>
    <t>AGAGGCCGAAACTTCTTCCTG</t>
  </si>
  <si>
    <t>Noblis_MPXV-I-403</t>
  </si>
  <si>
    <t>AACAATAGTT[CCTGGTTCCTCTTCCACGTC]TACTAGCTCGTGGTATTATACACATGCCTAGTAATAGTCTCTT(TGCGTTGACGGAAAGCAGACT)AGAAATAACAGGCCAAAATGTTCAGACACCATAATAGTTCCCAACCCAGATAATAACAGAGTTCCATCAACACATTCCTTTAAACTCAATCCCAAACCCAAAACCGTTAAAATGTATCCAGCCAATTGATAATAGATAATGAGGTGTACAGCACATGATAATTTACACAGTAACCAAAATGAAAACACTTTAGTAATTATAAGAAATATAGACGGTAATGTCATCATCAACAATCCAATAATATGCCTGAGAGTAAACATTGACGGATAAAACAAAAATGCCCCGCATAACTCTA[TCATGGCAATAACGCAACCA]AACACTTGTA</t>
  </si>
  <si>
    <t>TGGTTGCGTTATTGCCATGA</t>
  </si>
  <si>
    <t>Noblis_MPXV-I-404</t>
  </si>
  <si>
    <t>ATTAAGCTAT[TGCTTCCCGGATTAGACGAT]AGAATGTATAACATGAACGATAAACAAATTATAAAATTATATAGTATAATATTTAAACAATCTCAGGAAGATATGCTACAAGATTTAGGATACGGATATATAGGAGACACTATTAGGACATTCTTCAAAGAGAACAC(GGAAATCCGTCCACGAGATAAAAGCA)TTTTAACTTTAGAAGAAGTGGATAGTTTTTTAACTACGTTATCATCAGTAACTAAAGAATCACATCAAATAAAATTATTGACTGATATAGCATCTGTTTGTACATGTAATGATTTAAAATGTGTAGTCATGCTTATTGATAAAGATCTAAAAATTAAAGCGGG[TCCTCGGTACGTGCTTAACG]CTATTAGTCC</t>
  </si>
  <si>
    <t>TGCTTCCCGGATTAGACGAT</t>
  </si>
  <si>
    <t>Noblis_MPXV-I-405</t>
  </si>
  <si>
    <t>TATGTGTAAT[TCAGATGTGAGTGTTGACGCT]ATGATTCACAAAACGTATATAGATGTCAATGAAGAGTATACAGA(AGCAGCTGCAGCAACTTCTGT)ACTA[GTGGCAGACTGTGCATCAAC]AGTTACAAAT</t>
  </si>
  <si>
    <t>GTTGATGCACAGTCTGCCAC</t>
  </si>
  <si>
    <t>Noblis_MPXV-I-406</t>
  </si>
  <si>
    <t>CGATAAAATA[TCTGATGTTGTTGTTCGCTGC]TATGATAATCAGATCATTAGCCGATAGTGGTA(ACGCTATCGAAACAACATCGCCA)GAAATTACAAACGCTACAACAGATATTCCAGCTATCAGATTAT[GTGGTCCAGAGGGAGATGGA]TATTGTTTAC</t>
  </si>
  <si>
    <t>TCTGATGTTGTTGTTCGCTGC</t>
  </si>
  <si>
    <t>ACGCTATCGAAACAACATCGCCA</t>
  </si>
  <si>
    <t>TCCATCTCCCTCTGGACCAC</t>
  </si>
  <si>
    <t>Noblis_MPXV-I-407</t>
  </si>
  <si>
    <t>GATAAAATAT[CTGATGTTGTTGTTCGCTGCT]ATGATAATCAGATCATTAGCCGATAGTGGTA(ACGCTATCGAAACAACATCGCCA)GAAATTACAAACGCTACAACAGATATTCCAGCTATCAGATTAT[GTGGTCCAGAGGGAGATGGA]TATTGTTTAC</t>
  </si>
  <si>
    <t>CTGATGTTGTTGTTCGCTGCT</t>
  </si>
  <si>
    <t>Noblis_MPXV-I-408</t>
  </si>
  <si>
    <t>GAACTCGAAT[ACCGCCTCATTGTCGCTTAT]ATTGATGACATCGAATTCCCAATATCATCTCATCAGTGATGAGTAGCTCAATCTTGTTATCGGGATCCAATTTCTAAAGA(TGTCATTAAACCCTCGATCGTGAATGG)ATTTATCATCATCGTTTTTATGTTGGACATG[AGCTTAGTCCGTTTGTCCACA]TCTATATACG</t>
  </si>
  <si>
    <t>ACCGCCTCATTGTCGCTTAT</t>
  </si>
  <si>
    <t>TGTCATTAAACCCTCGATCGTGAATGG</t>
  </si>
  <si>
    <t>TGTGGACAAACGGACTAAGCT</t>
  </si>
  <si>
    <t>Noblis_MPXV-I-409</t>
  </si>
  <si>
    <t>ATGAACTCGA[ATACCGCCTCATTGTCGCTT]ATATTGATGACATCGAATTCCCAATATCATCTCATCAGTGATGAGTAGCTCAATCTTGTTATCGGGATCCAATTTCTAAAGA(TGTCATTAAACCCTCGATCGTGAATGG)ATTTATCATCATCGTTTTTATGTTGGACATG[AGCTTAGTCCGTTTGTCCACA]TCTATATACG</t>
  </si>
  <si>
    <t>ATACCGCCTCATTGTCGCTT</t>
  </si>
  <si>
    <t>Noblis_MPXV-I-410</t>
  </si>
  <si>
    <t>TATGAACTCG[AATACCGCCTCATTGTCGCT]TATATTGATGACATCGAATTCCCAATATCATCTCATCAGTGATGAGTAGCTCAATCTTGTTATCGGGATCCAATTTCTAAAGA(TGTCATTAAACCCTCGATCGTGAATGG)ATTTATCATCATCGTTTTTATGTTGGACATG[AGCTTAGTCCGTTTGTCCACA]TCTATATACG</t>
  </si>
  <si>
    <t>AATACCGCCTCATTGTCGCT</t>
  </si>
  <si>
    <t>Noblis_MPXV-I-411</t>
  </si>
  <si>
    <t>TATTTTTGCC[GCCTTGGGCGGATCTGTAAA]CATTTGGGCCATTATACCTCTCAG(TGCATCAGTGTTCTACCGCGGA)GCCGAAAATATTGTGTTT[AACCTTCCAGTGTCCAAGGT]AAAATCGTGT</t>
  </si>
  <si>
    <t>GCCTTGGGCGGATCTGTAAA</t>
  </si>
  <si>
    <t>TGCATCAGTGTTCTACCGCGGA</t>
  </si>
  <si>
    <t>ACCTTGGACACTGGAAGGTT</t>
  </si>
  <si>
    <t>Noblis_MPXV-I-412</t>
  </si>
  <si>
    <t>ATAAAATATC[TGATGTTGTTGTTCGCTGCT]ATGATAATCAGATCATTAGCCGATAGTGGTA(ACGCTATCGAAACAACATCGCCA)GAAATTACAAACGCTACAACAGATATTCCAGCTATCAGATTAT[GTGGTCCAGAGGGAGATGGA]TATTGTTTAC</t>
  </si>
  <si>
    <t>TGATGTTGTTGTTCGCTGCT</t>
  </si>
  <si>
    <t>Noblis_MPXV-I-413</t>
  </si>
  <si>
    <t>TCTTATCATT[GGTCGGTGTTTGGTCTTGCT]TTGTGACTTTGATAATAACATCGATTCCCATATGATGTTTGTTTTCTTCTTCAGTACACGAGGATGAGGATTGT(TGAAGACTAGTAGGCATAGCAGCTGC)CACTAGG[CACATGCATGCCAGGACAAT]ATATTGTTTC</t>
  </si>
  <si>
    <t>GGTCGGTGTTTGGTCTTGCT</t>
  </si>
  <si>
    <t>TGAAGACTAGTAGGCATAGCAGCTGC</t>
  </si>
  <si>
    <t>ATTGTCCTGGCATGCATGTG</t>
  </si>
  <si>
    <t>Noblis_MPXV-I-414</t>
  </si>
  <si>
    <t>TCTTATCATT[ATTGTCCTGGCATGCATGTG]CCTAGTG(GCAGCTGCTATGCCTACTAGTCTTCA)ACAATCCTCATCCTCGTGTACTGAAGAAGAAAACAAACATCATATGGGAATCGATGTTATTATCAAAGTCACAA[AGCAAGACCAAACACCGACC]ATATTGTTTC</t>
  </si>
  <si>
    <t>GCAGCTGCTATGCCTACTAGTCTTCA</t>
  </si>
  <si>
    <t>Noblis_MPXV-I-415</t>
  </si>
  <si>
    <t>ACACTTCTTA[ACGAACGCGGAGTGAATGTA]CTCAAGGATTTGCTTAAAGGAAGAATATCATATT(ACGAAATGCCGGACAAAGATCTACCA)ACAATAAGATATCACGGACGTAAATTTCTAGATACTCGAGTAGTATATTGTCACATGTCTAAACTTCAAGAGAGAGATTATATGATTACTAGACGACAGCTATGTTATCATGAAATGTTTGATAAAAATATGTATAA[CGTGTCAATGGCAGTATTGGG]ACAACTTAAT</t>
  </si>
  <si>
    <t>ACGAACGCGGAGTGAATGTA</t>
  </si>
  <si>
    <t>ACGAAATGCCGGACAAAGATCTACCA</t>
  </si>
  <si>
    <t>CCCAATACTGCCATTGACACG</t>
  </si>
  <si>
    <t>Noblis_MPXV-I-416</t>
  </si>
  <si>
    <t>GTTATTACAT[AGCAGGCATGGAATCCTTCA]AGTATTGTTTTGATAACGATGGTAAGAAATGGATTATCGGAAATACTTTATATTCTGGTAATTCAATACTCTATAAGGTCAGAAAAAATTTCACTAGTTCGTTCTACAATTACGTAATGAAGATAGATCATAAA(TCACACAAGCCATTGTTGTCCGA)AATACGATTCTATATATCTGTATTGGATCCTTTGACTAT[CGACAACTGGACACGGGAA]CGTGGTATAA</t>
  </si>
  <si>
    <t>TTCCCGTGTCCAGTTGTCG</t>
  </si>
  <si>
    <t>Noblis_MPXV-I-417</t>
  </si>
  <si>
    <t>TCTTATCATT[GGTCGGTGTTTGGTCTTGCT]TTGTGACTTTGATAATAACATCGATTCCCATATGATGTTTGTTTTCTTCTTCAGT(ACACGAGGATGAGGATTGTTGAAGACT)AGTAG[GCATAGCAGCTGCCACTAGG]CACATGCATG</t>
  </si>
  <si>
    <t>ACACGAGGATGAGGATTGTTGAAGACT</t>
  </si>
  <si>
    <t>CCTAGTGGCAGCTGCTATGC</t>
  </si>
  <si>
    <t>Noblis_MPXV-I-418</t>
  </si>
  <si>
    <t>TCTTATCATT[CCTAGTGGCAGCTGCTATGC]CTACT(AGTCTTCAACAATCCTCATCCTCGTGT)ACTGAAGAAGAAAACAAACATCATATGGGAATCGATGTTATTATCAAAGTCACAA[AGCAAGACCAAACACCGACC]CACATGCATG</t>
  </si>
  <si>
    <t>AGTCTTCAACAATCCTCATCCTCGTGT</t>
  </si>
  <si>
    <t>Noblis_MPXV-I-419</t>
  </si>
  <si>
    <t>CATTAAGCTA[TTGCTTCCCGGATTAGACGA]TAGAATGTATAACATGAACGATAAACAAATTATAAAATTATATAGTATAATATTTAAACAATCTCAGGAAGATATGCTACAAGATTTAGGATACGGATATATAGGAGACACTATTAGGACATTCTTCAAAGAGAACAC(GGAAATCCGTCCACGAGATAAAAGCA)TTTTAACTTTAGAAGAAGTGGATAGTTTTTTAACTACGTTATCATCAGTAACTAAAGAATCACATCAAATAAAATTATTGACTGATATAGCATCTGTTTGTACATGTAATGATTTAAAATGTGTAGTCATGCTTATTGATAAAGATCTAAAAATTAAAGCG[GGTCCTCGGTACGTGCTTAA]CGCTATTAGT</t>
  </si>
  <si>
    <t>TTAAGCACGTACCGAGGACC</t>
  </si>
  <si>
    <t>Noblis_MPXV-I-420</t>
  </si>
  <si>
    <t>CATTAAGCTA[TTGCTTCCCGGATTAGACGA]TAGAATGTATAACATGAACGATAAACAAATTATAAAATTATATAGTATAATATTTAAACAATCTCAGGAAGATATGCTACAAGATTTAGGATACGGATATATAGGAGACACTATTAGGACATTCTTCAAAGAGAACAC(GGAAATCCGTCCACGAGATAAAAGCA)TTTTAACTTTAGAAGAAGTGGATAGTTTTTTAACTACGTTATCATCAGTAACTAAAGAATCACATCAAATAAAATTATTGACTGATATAGCATCTGTTTGTACATGTAATGATTTAAAATGTGTAGTCATGCTTATTGATAAAGATCTAAAAA[TTAAAGCGGGTCCTCGGTAC]GTGCTTAACG</t>
  </si>
  <si>
    <t>GTACCGAGGACCCGCTTTAA</t>
  </si>
  <si>
    <t>Noblis_MPXV-I-421</t>
  </si>
  <si>
    <t>AACAATAGTT[CCTGGTTCCTCTTCCACGTC]TACTAGCTCGTGGTATTATACACATGCCTAGTAATAGTCTCTT(TGCGTTGACGGAAAGCAGACT)AGAAATAACA[GGCCAAAATGTTCAGACACCA]TAATAGTTCC</t>
  </si>
  <si>
    <t>TGGTGTCTGAACATTTTGGCC</t>
  </si>
  <si>
    <t>Noblis_MPXV-I-422</t>
  </si>
  <si>
    <t>GAATCAGTAC[TCGGGGATACGTGTCCGATA]T(GCATACCGAACTCGCATCAATATCTCA)ATTAGTTGCCAAGATAGAAACTATAGATAATGATTATTAAACAAGGACATTGTAAATTTTATCATATGTAGATCAAACTTGGATAATCCATTTATCTCTTTCCTAGATACTGCATATACTATCATAGATCAAGAGATCTATCAGAACGAGTTGATTAATTCATTAGACGATAATGAAATTATCGATTGTATAGTTAACAAGTTTATGAGCTTTTATAAGGATAACCTAGAAAATATGGTAGATGCTATCATTACTCTAAAATATTATAATTAATAATCCAGATTTTAAAACTACGTA[TGTGGAAGTACTCGGTTCCAG]AATAGCTGAT</t>
  </si>
  <si>
    <t>TCGGGGATACGTGTCCGATA</t>
  </si>
  <si>
    <t>GCATACCGAACTCGCATCAATATCTCA</t>
  </si>
  <si>
    <t>CTGGAACCGAGTACTTCCACA</t>
  </si>
  <si>
    <t>Noblis_MPXV-I-423</t>
  </si>
  <si>
    <t>AACAATAGTT[CCTGGTTCCTCTTCCACGTC]TACTAGCTCGTGGTATTATACACATGCCTAGTAATAGTCTCTT(TGCGTTGACGGAAAGCAGACT)AGAAATAACAGGCCAAAATGTTCAGACACCATAATAGTTCCCAACCCAGATAATAACAGAGTTCCATCAACACATTCCTTTAAAC[TCAATCCCAAACCCAAAACCG]TTAAAATGTA</t>
  </si>
  <si>
    <t>CGGTTTTGGGTTTGGGATTGA</t>
  </si>
  <si>
    <t>Noblis_MPXV-I-424</t>
  </si>
  <si>
    <t>ACTACCATCT[ATCGCATGTGGATGGACAGT]AGGTAA(TGGCCATGGGAACAGTAATGTTTGCA)TATTTATCTTTCTTGCTAGTATTACTGTATATTGTCCCAATGTTTCAATGTGATGTTCTAACCTATCAACTGCCACTGTATCACAACAATAATGTCCGATGGAATTAAGATTATGATCCAATGTGTTTAATATATGATTATCAAGTCTTATACGATCAGCGTCTTTTTTGACAGGATCAGGCTCTTCTACAGGAAGAAGTTTCGGCCTCTTATGATAGTCATGTCTGGGAAATGG[TGGTCTAGGATGAGGATCCGG]TATCGGAGTG</t>
  </si>
  <si>
    <t>CCGGATCCTCATCCTAGACCA</t>
  </si>
  <si>
    <t>Noblis_MPXV-I-425</t>
  </si>
  <si>
    <t>ACTACCATCT[ATCGCATGTGGATGGACAGT]AGGTAA(TGGCCATGGGAACAGTAATGTTTGCA)TATTTATCTTTCTTGCTAGTATTACTGTATATTGTCCCAATGTTTCAATGTGATGTTCTAACCTATCAACTGCCACTGTATCACAACAATAATGTCCGATGGAATTAAGATTATGATCCAATGTGTTTAATATATGATTATCAAGTCTTATACGATCAGCGTCTTTTTTGACAGGATCAGGCTCTTCTACAGGAAGAAGTTTCGGCCTCTTATGATAGTCATGTCTGGGAAATGGT[GGTCTAGGATGAGGATCCGGT]ATCGGAGTGG</t>
  </si>
  <si>
    <t>ACCGGATCCTCATCCTAGACC</t>
  </si>
  <si>
    <t>Noblis_MPXV-I-426</t>
  </si>
  <si>
    <t>GTTATTACAT[AGCAGGCATGGAATCCTTCA]AGTATTGTTTTGATAACGATGGTAAGAAATGGATTATCGGAAATACTTTATATTCTGGTAATTCAATACTCTATAAGGTCAGAAAAAATTTCACTAGTTCGTTCTACAATTACGTAATGAAGATAGATCATAAA(TCACACAAGCCATTGTTGTCCGA)AATACGATTCTATATATCTGTATTGGATCCTTTGACT[ATCGACAACTGGACACGGGA]ACGTGGTATA</t>
  </si>
  <si>
    <t>TCCCGTGTCCAGTTGTCGAT</t>
  </si>
  <si>
    <t>Noblis_MPXV-I-427</t>
  </si>
  <si>
    <t>ACTACCATCT[ATCGCATGTGGATGGACAGT]AGGTAA(TGGCCATGGGAACAGTAATGTTTGCA)TATTTATCTTTCTTGCTAGTATTACTGTATATTGTCCCAATGTTTCAATGTGATGTTCTAACCTATCAACTGCCACTGTATCACAACAATAATGTCCGATGGAATTAAGATTATGATCCAATGTGTTTAATATATGATTATCAAGTCTTATACGATCAGCGTCTTTTTTGACAGGATCAGGCTCTTCT[ACAGGAAGAAGTTTCGGCCTC]TTATGATAGT</t>
  </si>
  <si>
    <t>GAGGCCGAAACTTCTTCCTGT</t>
  </si>
  <si>
    <t>Noblis_MPXV-I-428</t>
  </si>
  <si>
    <t>GTTATTACAT[AGCAGGCATGGAATCCTTCA]AGTATTGTTTTGATAACGATGGTAAGAAATGGATTATCGGAAATACTTTATATTCTGGTAATTCAATACTCTATAAGGTCAGAAAAAATTTCACTAGTTCGTTCTACAATTACGTAATGAAGATAGATCATAAA(TCACACAAGCCATTGTTGTCCGA)AATACGATTCTATATATCTGTATTGGATCCTTTG[ACTATCGACAACTGGACACGG]GAACGTGGTA</t>
  </si>
  <si>
    <t>CCGTGTCCAGTTGTCGATAGT</t>
  </si>
  <si>
    <t>Noblis_MPXV-I-429</t>
  </si>
  <si>
    <t>AATCCATAAT[CCAGTAACACGAGCTGGTGC]TTGCTAGACACCTTTTCAATGTTTAATTTTTTTGAAATAAGCTTTGATAA(AGCCTTCCTCGCAAATTCCGGA)TACATGAACATGTCGCCAACATGATTAAGTATTGTTTTTCATTATTTTTATATTTTCTCAACAAGTTCTCAATACCCCAATAGATAATAGAATATC[ACCCAATGCGTCCATGTTGT]CTATTTCCAA</t>
  </si>
  <si>
    <t>ACAACATGGACGCATTGGGT</t>
  </si>
  <si>
    <t>Noblis_MPXV-I-430</t>
  </si>
  <si>
    <t>ATGGATTTAG[CACGTTTGGGAAGCATGAGC]TCATATGATTTCAGTACTGTAGTGTCAGTACTATTAGTTTCGATCAGATCAATGTCTAGATCTATAGAATCAAAACACGATAGGTCAGAAGATAATGAATATCTGTACGCTTCTTCTTGTACTGTAACTTCTGGTTTTGTTAGA(TGGTTGCATCGTGCTTTAACGTCA)ATGGTACAAATTTTATCCTCGCTTTGTGTATCATATTCGTCTCTAGTATAAAATTCTATATTCAAATTATCATGCGATGTGTATACGCTAACGGTATCAATAAA[CGGAGCACAGCATTTAGTCA]ACAGTAATCC</t>
  </si>
  <si>
    <t>TGACTAAATGCTGTGCTCCG</t>
  </si>
  <si>
    <t>Noblis_MPXV-I-431</t>
  </si>
  <si>
    <t>TATGGATTTA[GCACGTTTGGGAAGCATGAG]CTCATATGATTTCAGTACTGTAGTGTCAGTACTATTAGTTTCGATCAGATCAATGTCTAGATCTATAGAATCAAAACACGATAGGTCAGAAGATAATGAATATCTGTACGCTTCTTCTTGTACTGTAACTTCTGGTTTTGTTAGA(TGGTTGCATCGTGCTTTAACGTCA)ATGGTACAAATTTTATCCTCGCTTTGTGTATCATATTCGTCTCTAGTATAAAATTCTATATTCAAATTATCATGCGATGTGTATACGCTAACGGTATCAATAAA[CGGAGCACAGCATTTAGTCA]ACAGTAATCC</t>
  </si>
  <si>
    <t>Noblis_MPXV-I-432</t>
  </si>
  <si>
    <t>CTTATCATTG[GTCGGTGTTTGGTCTTGCTT]TGTGACTTTGATAATAACATCGATTCCCATATGATGTTTGTTTTCTTCTTCAGTACACGAGGATGAGGATTGT(TGAAGACTAGTAGGCATAGCAGCTGC)CACTAGG[CACATGCATGCCAGGACAAT]ATATTGTTTC</t>
  </si>
  <si>
    <t>GTCGGTGTTTGGTCTTGCTT</t>
  </si>
  <si>
    <t>Noblis_MPXV-I-433</t>
  </si>
  <si>
    <t>CTTATCATTG[ATTGTCCTGGCATGCATGTG]CCTAGTG(GCAGCTGCTATGCCTACTAGTCTTCA)ACAATCCTCATCCTCGTGTACTGAAGAAGAAAACAAACATCATATGGGAATCGATGTTATTATCAAAGTCACA[AAGCAAGACCAAACACCGAC]ATATTGTTTC</t>
  </si>
  <si>
    <t>Noblis_MPXV-I-434</t>
  </si>
  <si>
    <t>TTTGACGTAT[GCAGTCACATCGTTTACGCA]ATAGTCAGACTGTAGTTCTATCA(TGCTTCCTACGTTAGAAGGAGGAACA)GTTTTAAAGTCTCTTGGTTTTAATCTATTGTCATTAGTTTTCATGAAATCCTTTGTTTTATCCACTTCACATTTTAAATAAATGTCAACTATACATTCTTCTGTTAATTTTACTAGATCATCATGGGTCATAGAATTTATA[GGTTCCGTAGTCCATGGATCC]AAACTAGCAA</t>
  </si>
  <si>
    <t>GCAGTCACATCGTTTACGCA</t>
  </si>
  <si>
    <t>TGCTTCCTACGTTAGAAGGAGGAACA</t>
  </si>
  <si>
    <t>GGATCCATGGACTACGGAACC</t>
  </si>
  <si>
    <t>Noblis_MPXV-I-435</t>
  </si>
  <si>
    <t>TTTTGACGTA[TGCAGTCACATCGTTTACGC]AATAGTCAGACTGTAGTTCTATCA(TGCTTCCTACGTTAGAAGGAGGAACA)GTTTTAAAGTCTCTTGGTTTTAATCTATTGTCATTAGTTTTCATGAAATCCTTTGTTTTATCCACTTCACATTTTAAATAAATGTCAACTATACATTCTTCTGTTAATTTTACTAGATCATCATGGGTCATAGAATTTATA[GGTTCCGTAGTCCATGGATCC]AAACTAGCAA</t>
  </si>
  <si>
    <t>TGCAGTCACATCGTTTACGC</t>
  </si>
  <si>
    <t>Noblis_MPXV-I-436</t>
  </si>
  <si>
    <t>TATGTGTAAT[TCAGATGTGAGTGTTGACGCT]ATGATTCACAAAACGTATATAGATGTCAATGAAGAGTATACAGA(AGCAGCTGCAGCAACTTCTGT)ACTAGT[GGCAGACTGTGCATCAACAG]TTACAAATGA</t>
  </si>
  <si>
    <t>CTGTTGATGCACAGTCTGCC</t>
  </si>
  <si>
    <t>Noblis_MPXV-I-437</t>
  </si>
  <si>
    <t>GAACTCGAAT[ACCGCCTCATTGTCGCTTAT]ATTGATGACATCGAATTCCCAATATCATCTCATCAGTGATGAGTAGCTCAATCTTGTTATCGGGATCCAATTTCTAAAGA(TGTCATTAAACCCTCGATCGTGAATGG)ATTTATCATCATCGTTTTTATGTTGGACA[TGAGCTTAGTCCGTTTGTCCA]CATCTATATA</t>
  </si>
  <si>
    <t>TGGACAAACGGACTAAGCTCA</t>
  </si>
  <si>
    <t>Noblis_MPXV-I-438</t>
  </si>
  <si>
    <t>ATGAACTCGA[ATACCGCCTCATTGTCGCTT]ATATTGATGACATCGAATTCCCAATATCATCTCATCAGTGATGAGTAGCTCAATCTTGTTATCGGGATCCAATTTCTAAAGA(TGTCATTAAACCCTCGATCGTGAATGG)ATTTATCATCATCGTTTTTATGTTGGACA[TGAGCTTAGTCCGTTTGTCCA]CATCTATATA</t>
  </si>
  <si>
    <t>Noblis_MPXV-I-439</t>
  </si>
  <si>
    <t>CGATAAAATA[TCTGATGTTGTTGTTCGCTGC]TATGATAATCAGATCATTAGCCGATAGTGGTA(ACGCTATCGAAACAACATCGCCA)GAAATTACAAACGCTACAACAGATATTCCAGCTATCAGATTA[TGTGGTCCAGAGGGAGATGG]ATATTGTTTA</t>
  </si>
  <si>
    <t>CCATCTCCCTCTGGACCACA</t>
  </si>
  <si>
    <t>Noblis_MPXV-I-440</t>
  </si>
  <si>
    <t>GATAAAATAT[CTGATGTTGTTGTTCGCTGCT]ATGATAATCAGATCATTAGCCGATAGTGGTA(ACGCTATCGAAACAACATCGCCA)GAAATTACAAACGCTACAACAGATATTCCAGCTATCAGATTA[TGTGGTCCAGAGGGAGATGG]ATATTGTTTA</t>
  </si>
  <si>
    <t>Noblis_MPXV-I-441</t>
  </si>
  <si>
    <t>TATGTGTAAT[TCAGATGTGAGTGTTGACGC]TATGATTCACAAAACGTATATAGATGTCAATGAAGAGTATACAGA(AGCAGCTGCAGCAACTTCTGT)ACT[AGTGGCAGACTGTGCATCAA]CAGTTACAAA</t>
  </si>
  <si>
    <t>TCAGATGTGAGTGTTGACGC</t>
  </si>
  <si>
    <t>Noblis_MPXV-I-442</t>
  </si>
  <si>
    <t>CTTATCATTG[GTCGGTGTTTGGTCTTGCTT]TGTGACTTTGATAATAACATCGATTCCCATATGATGTTTGTTTTCTTCTTCAGT(ACACGAGGATGAGGATTGTTGAAGACT)AGTAG[GCATAGCAGCTGCCACTAGG]CACATGCATG</t>
  </si>
  <si>
    <t>Noblis_MPXV-I-443</t>
  </si>
  <si>
    <t>CTTATCATTG[CCTAGTGGCAGCTGCTATGC]CTACT(AGTCTTCAACAATCCTCATCCTCGTGT)ACTGAAGAAGAAAACAAACATCATATGGGAATCGATGTTATTATCAAAGTCACA[AAGCAAGACCAAACACCGAC]CACATGCATG</t>
  </si>
  <si>
    <t>Noblis_MPXV-I-444</t>
  </si>
  <si>
    <t>TTATTAACTT[TCACCGCATAGTTGTTTGCA]AATACGGTTAATCCTTTGACCTCG(TCGATTTCCGACCAATCTGGGC)GTATAACGAATCTTAACTTTAATTTCTTGTAATCATTCGAAATAATTTTTAGTTTGCATCCGTAGTTATCTCCTCTATGTAACTGTAAATTTCTCAACGCGATATCTCCATTAATAATGATGTCGAATTCGTGTTGTATACCCATACTGAATTGATG[AACGAATACCGACGGTGTGT]GTTAATAGTA</t>
  </si>
  <si>
    <t>TCACCGCATAGTTGTTTGCA</t>
  </si>
  <si>
    <t>TCGATTTCCGACCAATCTGGGC</t>
  </si>
  <si>
    <t>ACACACCGTCGGTATTCGTT</t>
  </si>
  <si>
    <t>Noblis_MPXV-I-445</t>
  </si>
  <si>
    <t>ATCTTATCAT[TGGTCGGTGTTTGGTCTTGC]TTTGTGACTTTGATAATAACATCGATTCCCATATGATGTTTGTTTTCTTCTTCAGTACACGAGGATGAGGATTGT(TGAAGACTAGTAGGCATAGCAGCTGC)CACTAGG[CACATGCATGCCAGGACAAT]ATATTGTTTC</t>
  </si>
  <si>
    <t>TGGTCGGTGTTTGGTCTTGC</t>
  </si>
  <si>
    <t>Noblis_MPXV-I-446</t>
  </si>
  <si>
    <t>ATCTTATCAT[ATTGTCCTGGCATGCATGTG]CCTAGTG(GCAGCTGCTATGCCTACTAGTCTTCA)ACAATCCTCATCCTCGTGTACTGAAGAAGAAAACAAACATCATATGGGAATCGATGTTATTATCAAAGTCACAAA[GCAAGACCAAACACCGACCA]ATATTGTTTC</t>
  </si>
  <si>
    <t>Noblis_MPXV-I-447</t>
  </si>
  <si>
    <t>CTTTGAACGT[AAAGACAGTACACGGGTCCG]TATCTCCAACAAGCACGTAGTAATCAAATTTGGTGTTGTTAAACTTCGCAATATTCATCAATTTAGATAGAAACTTATACTCATCATCTGTTTTAGGAATCCATGTATTATTACTTTCCAACTTATCATTA(TCCCAGGCTATGTTTCGCCCA)TCATCGTTGTACAGAGTGAATAATTCTTTTGTATTCGGTAGTTCAAATATATGATCCATGCATATATCGACAAAGCTATTGTAGATGTGATTTTTCCTAAATCTAATATAAAACTCGTTTACTAGCAAACATTTTCCTGATTTATCGACCAAGACACACATGGTTTCTAAATCT[ATCAAGTGGTGGGGATCCAT]AGTTATAACG</t>
  </si>
  <si>
    <t>AAAGACAGTACACGGGTCCG</t>
  </si>
  <si>
    <t>TCCCAGGCTATGTTTCGCCCA</t>
  </si>
  <si>
    <t>ATGGATCCCCACCACTTGAT</t>
  </si>
  <si>
    <t>Noblis_MPXV-I-448</t>
  </si>
  <si>
    <t>AAATTATCCG[AGCATGTAGAAGAACACCGCT]TAGGCGGATTCAGTACAATGTTATATTTTTCGTACCAACTCATTTAAATATCATAATCTAAAATAGTTCTGTAATATGTCTAGCGCTAATATATTGATCATAATCCTGTGCATAAATTAAGATACAACAATGTCTTGAAATCATCGACATGGCTTCTTCCATAGTTAGAAGATCATCGTCAAAGTTAGCAACGTGATTCATCAACATTTGCTGTTTTGAGGCAGCAAATACTGAACCATCACCATTCAACCATTCATAAAAACCATCGTCTGAATCCATTGATAATTTCTTGT(ACTGGTTTTTGAGAGCTCGCATCA)ATCTAGCATTTCTAGCTCCCGGATTGAAAACAGAAAGA[GGATCGTACATCCAGGGTCC]ATTTTCTGTA</t>
  </si>
  <si>
    <t>AGCATGTAGAAGAACACCGCT</t>
  </si>
  <si>
    <t>ACTGGTTTTTGAGAGCTCGCATCA</t>
  </si>
  <si>
    <t>GGACCCTGGATGTACGATCC</t>
  </si>
  <si>
    <t>Noblis_MPXV-I-449</t>
  </si>
  <si>
    <t>TTATTAACTT[TCACCGCATAGTTGTTTGCA]AATACGGTTAATCCTTTGACCTCG(TCGATTTCCGACCAATCTGGGC)GTATAACGAATCTTAACTTTAATTTCTTGTAATCATTCGAAATAATTTTTAGTTTGCATCCGTAGTTATCTCCTCTATGTAACTGTAAATTTCTCAACGCGATATCTCCATTAATAATGATGTCGAATTCGTGTTGTATACCCATACTGAATTGATGA[ACGAATACCGACGGTGTGTG]TTAATAGTAA</t>
  </si>
  <si>
    <t>CACACACCGTCGGTATTCGT</t>
  </si>
  <si>
    <t>Noblis_MPXV-I-450</t>
  </si>
  <si>
    <t>TTATTAACTT[TCACCGCATAGTTGTTTGCA]AATACGGTTAATCCTTTGACCTCG(TCGATTTCCGACCAATCTGGGC)GTATAACGAATCTTAACTTTAATTTCTTGTAATCATTCGAAATAATTTTTAGTTTGCATCCGTAGTTATCTCCTCTATGTAACTGTAAATTTCTCAACGCGATATCTCCATTAATAATGATGTCGAATTCGTGTTGTATACCCATACTGAATTGATGAA[CGAATACCGACGGTGTGTGT]TAATAGTAAT</t>
  </si>
  <si>
    <t>ACACACACCGTCGGTATTCG</t>
  </si>
  <si>
    <t>Noblis_MPXV-I-451</t>
  </si>
  <si>
    <t>TTCAGACACT[TCTTAACGAACGCGGAGTGA]ATGTACTCAAGGATTTGCTTAAAGGAAGAATATCATATT(ACGAAATGCCGGACAAAGATCTACCA)ACAATAAGATATCACGGACGTAAATTTCTAGATACTCGAGTAGTATATTGTCACATGTCTAAACTTCAAGAGAGAGATTATATGATTACTAGACGACAGCTATGTTATCATGAAATGTTTGATAAAAATATGTATAA[CGTGTCAATGGCAGTATTGGG]ACAACTTAAT</t>
  </si>
  <si>
    <t>TCTTAACGAACGCGGAGTGA</t>
  </si>
  <si>
    <t>Noblis_MPXV-I-452</t>
  </si>
  <si>
    <t>GACACTTCTT[AACGAACGCGGAGTGAATGT]ACTCAAGGATTTGCTTAAAGGAAGAATATCATATT(ACGAAATGCCGGACAAAGATCTACCA)ACAATAAGATATCACGGACGTAAATTTCTAGATACTCGAGTAGTATATTGTCACATGTCTAAACTTCAAGAGAGAGATTATATGATTACTAGACGACAGCTATGTTATCATGAAATGTTTGATAAAAATATGTATAA[CGTGTCAATGGCAGTATTGGG]ACAACTTAAT</t>
  </si>
  <si>
    <t>AACGAACGCGGAGTGAATGT</t>
  </si>
  <si>
    <t>Noblis_MPXV-I-453</t>
  </si>
  <si>
    <t>TAAAGAATTT[GGGAAGAGTATTCGCCCCAA]AGGATAGTGAATCAGTTTTCGAAGCATGTGTCACTATGATAAACACGTTAGAGTTTATACACTCTCGAGGATTTACTCATGGAAAAATAGAACCGATGAATATACTGATTAGAAATAAACGTATTTCACTAATTGACTATTCTAGAACTAACAAACTATACAAAAGTGGAACACATATAGATTACAACGAGGACATGATAACTTCAGGAAATATCAATTATATGTGTGTAGACAATCATCT(TGGAGCAACAGTTTCAAGACGAGG)AGATTTAGAAATGTTGGGATATTGCATGATAGAA[TGGTTCGGTGGTAAACTTCCA]TGGAAAAACG</t>
  </si>
  <si>
    <t>GGGAAGAGTATTCGCCCCAA</t>
  </si>
  <si>
    <t>TGGAGCAACAGTTTCAAGACGAGG</t>
  </si>
  <si>
    <t>TGGAAGTTTACCACCGAACCA</t>
  </si>
  <si>
    <t>Noblis_MPXV-I-454</t>
  </si>
  <si>
    <t>TATAAAGAAT[TTGGGAAGAGTATTCGCCCC]AAAGGATAGTGAATCAGTTTTCGAAGCATGTGTCACTATGATAAACACGTTAGAGTTTATACACTCTCGAGGATTTACTCATGGAAAAATAGAACCGATGAATATACTGATTAGAAATAAACGTATTTCACTAATTGACTATTCTAGAACTAACAAACTATACAAAAGTGGAACACATATAGATTACAACGAGGACATGATAACTTCAGGAAATATCAATTATATGTGTGTAGACAATCATCT(TGGAGCAACAGTTTCAAGACGAGG)AGATTTAGAAATGTTGGGATATTGCATGATAGAA[TGGTTCGGTGGTAAACTTCCA]TGGAAAAACG</t>
  </si>
  <si>
    <t>TTGGGAAGAGTATTCGCCCC</t>
  </si>
  <si>
    <t>Noblis_MPXV-I-455</t>
  </si>
  <si>
    <t>CACTTCTTAA[CGAACGCGGAGTGAATGTAC]TCAAGGATTTGCTTAAAGGAAGAATATCATATT(ACGAAATGCCGGACAAAGATCTACCA)ACAATAAGATATCACGGACGTAAATTTCTAGATACTCGAGTAGTATATTGTCACATGTCTAAACTTCAAGAGAGAGATTATATGATTACTAGACGACAGCTATGTTATCATGAAATGTTTGATAAAAATATGTATAA[CGTGTCAATGGCAGTATTGGG]ACAACTTAAT</t>
  </si>
  <si>
    <t>CGAACGCGGAGTGAATGTAC</t>
  </si>
  <si>
    <t>Noblis_MPXV-I-456</t>
  </si>
  <si>
    <t>AAATGGTGTT[CCAGCTCGTGTGTTCTACGT](GCGGCAAAGATATTTCTCACGAACG)ATATAAATTGATTATACGAAAAAAATCATTAAAGGATGTACTAGTCAGTGTAAAGAACGAATGTTGTAGGTTAAAATTATCTACACAAATAGAACCTCAACGTAACTTAACAGTGCAACCTCTATTGGATATAAACTAATGGATCCGGTTAATTTTATCA[AGACATATGCGCCTAGAGGT]TCTATTATTT</t>
  </si>
  <si>
    <t>CCAGCTCGTGTGTTCTACGT</t>
  </si>
  <si>
    <t>GCGGCAAAGATATTTCTCACGAACG</t>
  </si>
  <si>
    <t>ACCTCTAGGCGCATATGTCT</t>
  </si>
  <si>
    <t>Noblis_MPXV-I-457</t>
  </si>
  <si>
    <t>ATTTAATCCT[CCGTTTGATACAGATGCGCC]ATATTTATGGATTTCGGATTC(ACACGTTGTTTGTCTAAGTGGTTCGT)CTAGTGTTGCTTCTACATAGACTTCGATTCCCATATATTCTTTATTGTCAGAATCACATACCGATTTATCAT[ACGCTGGTTCACTTGTTTGA]AAACTAAATG</t>
  </si>
  <si>
    <t>CCGTTTGATACAGATGCGCC</t>
  </si>
  <si>
    <t>ACACGTTGTTTGTCTAAGTGGTTCGT</t>
  </si>
  <si>
    <t>TCAAACAAGTGAACCAGCGT</t>
  </si>
  <si>
    <t>Noblis_MPXV-I-458</t>
  </si>
  <si>
    <t>GAATTTATAG[GTTCCGTAGTCCATGGATCCA]AACTA(GCAAACTTCGCGTATACAGTATCGC)GATTAGTGTATACACCAACTGTATGAAAATTAAGAAAACAGTTTAATAAATCTACAGAAATATTTAATCCT[CCGTTTGATACAGATGCGCC]ATATTTATGG</t>
  </si>
  <si>
    <t>GTTCCGTAGTCCATGGATCCA</t>
  </si>
  <si>
    <t>Noblis_MPXV-I-459</t>
  </si>
  <si>
    <t>AAATGGTGTT[CCAGCTCGTGTGTTCTACGT](GCGGCAAAGATATTTCTCACGAACG)ATATAAATTGATTATACGAAAAAAATCATTAAAGGATGTACTAGTCAGTGTAAAGAACGAATGTTGTAGGTTAAAATTATCTACACAAATAGAACCTCAACGTAACTTAACAGTGCAACCTCTATTGGATATAAACTAATGGATCCGGTTAATTTTAT[CAAGACATATGCGCCTAGAGGT]TCTATTATTT</t>
  </si>
  <si>
    <t>ACCTCTAGGCGCATATGTCTTG</t>
  </si>
  <si>
    <t>Noblis_MPXV-I-460</t>
  </si>
  <si>
    <t>AGAATTTATA[GGTTCCGTAGTCCATGGATCC]AAACTA(GCAAACTTCGCGTATACAGTATCGC)GATTAGTGTATACACCAACTGTATGAAAATTAAGAAAACAGTTTAATAAATCTACAGAAATATTTAATCCTC[CGTTTGATACAGATGCGCCA]TATTTATGGA</t>
  </si>
  <si>
    <t>TGGCGCATCTGTATCAAACG</t>
  </si>
  <si>
    <t>Noblis_MPXV-I-461</t>
  </si>
  <si>
    <t>ATAAAGAATT[TGGGAAGAGTATTCGCCCCA]AAGGATAGTGAATCAGTTTTCGAAGCATGTGTCACTATGATAAACACGTTAGAGTTTATACACTCTCGAGGATTTACTCATGGAAAAATAGAACCGATGAATATACTGATTAGAAATAAACGTATTTCACTAATTGACTATTCTAGAACTAACAAACTATACAAAAGTGGAACACATATAGATTACAACGAGGACATGATAACTTCAGGAAATATCAATTATATGTGTGTAGACAATCATCT(TGGAGCAACAGTTTCAAGACGAGG)AGATTTAGAAATGTTGGGATATTGCATGATAGAA[TGGTTCGGTGGTAAACTTCCA]TGGAAAAACG</t>
  </si>
  <si>
    <t>TGGGAAGAGTATTCGCCCCA</t>
  </si>
  <si>
    <t>Noblis_MPXV-I-462</t>
  </si>
  <si>
    <t>TCCAGCTCGT[GTGTTCTACGTGCGGCAAAG]ATATTTCTCACGAACGATATAAATTGATTATACGAAAAAAATCATTAAAGGATGTACTAGTCAGTGTAAAGAACGAATGTTGTAGGTTAAAATTATCTACACAAATAGA(ACCTCAACGTAACTTAACAGTGCAACC)TCTATTGGATATAAACTAATGGATCCGGTTAATTTTATCA[AGACATATGCGCCTAGAGGT]TCTATTATTT</t>
  </si>
  <si>
    <t>GTGTTCTACGTGCGGCAAAG</t>
  </si>
  <si>
    <t>ACCTCAACGTAACTTAACAGTGCAACC</t>
  </si>
  <si>
    <t>Noblis_MPXV-I-463</t>
  </si>
  <si>
    <t>AGACAGTACA[CGGGTCCGTATCTCCAACAA]GCACGTAGTAATCAAATTTGGTGTTGTTAAACTTCGCAATATTCATCAATTTAGATAGAAACTTATACTCATCATCTGTTTTAGGAATCCATGTATTATTACTTTCCAACTTATCATTA(TCCCAGGCTATGTTTCGCCCA)TCATCGTTGTACAGAGTGAATAATTCTTTTGTATTCGGTAGTTCAAATATATGATCCATGCATATATCGACAAAGCTATTGTAGATGTGATTTTTCCTAAATCTAATATAAAACTCGTTTACTAGCAAACATTTTCCTGATTTATCGACCAAGACACACATGGTTTCTAAATCT[ATCAAGTGGTGGGGATCCAT]AGTTATAACG</t>
  </si>
  <si>
    <t>CGGGTCCGTATCTCCAACAA</t>
  </si>
  <si>
    <t>Noblis_MPXV-I-464</t>
  </si>
  <si>
    <t>TCCAGCTCGT[GTGTTCTACGTGCGGCAAAG]ATATTTCTCACGAACGATATAAATTGATTATACGAAAAAAATCATTAAAGGATGTACTAGTCAGTGTAAAGAACGAATGTTGTAGGTTAAAATTATCTACACAAATAGA(ACCTCAACGTAACTTAACAGTGCAACC)TCTATTGGATATAAACTAATGGATCCGGTTAATTTTAT[CAAGACATATGCGCCTAGAGGT]TCTATTATTT</t>
  </si>
  <si>
    <t>Noblis_MPXV-I-465</t>
  </si>
  <si>
    <t>CTTTGAACGT[AAAGACAGTACACGGGTCCG]TATCTCCAACAAGCACGTAGTAATCAAATTTGGTGTTGTTAAACTTCGCAATATTCATCAATTTAGATAGAAACTTATACTCATCATCTGTTTTAGGAATCCATGTATTATTACTTTCCAACTTATCATTA(TCCCAGGCTATGTTTCGCCCA)TCATCGTTGTACAGAGTGAATAATTCTTTTGTATTCGGTAGTTCAAATATATGATCCATGCATATATCGACAAAGCTATTGTAGATGTGATTTTTCCTAAATCTAATATAAAACTCGTTTACTAGCAAACATTTTCCTGATTTATCGACCAAGACACACATGGTTTCTAAATCTAT[CAAGTGGTGGGGATCCATAGT]TATAACGCAG</t>
  </si>
  <si>
    <t>ACTATGGATCCCCACCACTTG</t>
  </si>
  <si>
    <t>Noblis_MPXV-I-466</t>
  </si>
  <si>
    <t>CTTTGAAGGA[CGTACACCACTTCATTGCGC]TATACAATATAACTTCACTCAGATTGCTGAGTACTTATTAGATCGAGGAGCTGATATATCATTAAAGACAGACGATGGTAAAACTGTATTTGATTTATCGTTATGTAGTTACATTCCTCTTAAATGGACTAGCTTTTTGATT(AGTCGTCTACCGCCTAAAAGTGTCA)TATGCTCACTGACTAACCATATAATAGATTATGTTCTTACGAACAATAGACGTATTATTTGGCAGAGTCAAATGATTAATAAGT[ACGTACTGTTACTGGACCCA]TCCTTTTATT</t>
  </si>
  <si>
    <t>CGTACACCACTTCATTGCGC</t>
  </si>
  <si>
    <t>AGTCGTCTACCGCCTAAAAGTGTCA</t>
  </si>
  <si>
    <t>TGGGTCCAGTAACAGTACGT</t>
  </si>
  <si>
    <t>Noblis_MPXV-I-467</t>
  </si>
  <si>
    <t>TTATTAACTT[TCACCGCATAGTTGTTTGCA]AATACGGTTAATCCTTTGACCTCG(TCGATTTCCGACCAATCTGGGC)GTATAACGAATCTTAACTTTAATTTCTTGTAATCATTCGAAATAATTTTTAGTTTGCATCCGTAGTTATCTCCTCTATGTAACTGTAAATTTCTCAACGCGATATCTCCATTAATAATGATGTCGAATTCGTGTTGTATACCCATACTGAATTGA[TGAACGAATACCGACGGTGT]GTGTTAATAG</t>
  </si>
  <si>
    <t>ACACCGTCGGTATTCGTTCA</t>
  </si>
  <si>
    <t>Noblis_MPXV-I-468</t>
  </si>
  <si>
    <t>TGTCTTGAAA[TCATCGACATGGCTTCTTCCA]TAGTTAGAAGATCATCGTCAAAGTTAGCAACGTGATTCATCAACATTTGCTGTTTTGAGGCAGCAAATACTGAACCATCACCATTCAACCATTCATAAAAACCATCGTCTGAATCCATTGATAATTTCTTGT(ACTGGTTTTTGAGAGCTCGCATCA)ATCTAGCATTTCTAGCTCCCGGATTGAAAACAGAAAGA[GGATCGTACATCCAGGGTCC]ATTTTCTGTA</t>
  </si>
  <si>
    <t>TCATCGACATGGCTTCTTCCA</t>
  </si>
  <si>
    <t>Noblis_MPXV-I-469</t>
  </si>
  <si>
    <t>AAAATGGTGT[TCCAGCTCGTGTGTTCTACG](TGCGGCAAAGATATTTCTCACGAACG)ATATAAATTGATTATACGAAAAAAATCATTAAAGGATGTACTAGTCAGTGTAAAGAACGAATGTTGTAGGTTAAAATTATCTACACAAATAGAACCTCAACGTAACTTAACAGTGCAACCTCTATTGGATATAAACTAATGGATCCGGTTAATTTTATCA[AGACATATGCGCCTAGAGGT]TCTATTATTT</t>
  </si>
  <si>
    <t>TCCAGCTCGTGTGTTCTACG</t>
  </si>
  <si>
    <t>TGCGGCAAAGATATTTCTCACGAACG</t>
  </si>
  <si>
    <t>Noblis_MPXV-I-470</t>
  </si>
  <si>
    <t>TTTGACGTAT[GCAGTCACATCGTTTACGCAA]TAGTCAGACTGTAGTTCTATCA(TGCTTCCTACGTTAGAAGGAGGAACA)GTTTTAAAGTCTCTTGGTTTTAATCTATTGTCATTAGTTTTCATGAAATCCTTTGTTTTATCCACTTCACATTTTAAATAAATGTCAACTATACATTCTTCTGTTAATTTTACTAGATCATCATGGGTCATAGAATTTATA[GGTTCCGTAGTCCATGGATCC]AAACTAGCAA</t>
  </si>
  <si>
    <t>GCAGTCACATCGTTTACGCAA</t>
  </si>
  <si>
    <t>Noblis_MPXV-I-471</t>
  </si>
  <si>
    <t>TTATTAACTT[TCACCGCATAGTTGTTTGCAA]ATACGGTTAATCCTTTGACCTCG(TCGATTTCCGACCAATCTGGGC)GTATAACGAATCTTAACTTTAATTTCTTGTAATCATTCGAAATAATTTTTAGTTTGCATCCGTAGTTATCTCCTCTATGTAACTGTAAATTTCTCAACGCGATATCTCCATTAATAATGATGTCGAATTCGTGTTGTATACCCATACTGAATTGATG[AACGAATACCGACGGTGTGT]GTTAATAGTA</t>
  </si>
  <si>
    <t>TCACCGCATAGTTGTTTGCAA</t>
  </si>
  <si>
    <t>Noblis_MPXV-I-472</t>
  </si>
  <si>
    <t>CCTAATAATA[TTGGTACCGTCTTCCGACAA]TATAGTAGTTAAATTAT(CCGAGCATGTAGAAGAACACCGC)TTAGGCGGATTCAGTACAATGTTATATTTTTCGTACCAACTCATTTAAATATCATAATCTAAAATAGTTCTGTAATATGTCTAGCGCTAATATATTGATCATAATCCTGTGCATAAATTAAGATACAACAATGTCTTGAAATCATCGACATGGCTTCTTCCATAGTTAGAAGATCATCGTCAAAGTTAGCAACGTGATTCATCAACATTTGCTGTTTTGAGGCAGCAAATACTGAACCATCACCATTCAACCATTCATAAAAACCATCGTCTGAATCCATTGATAATTTCTTGTA[CTGGTTTTTGAGAGCTCGCA]TCAATCTAGC</t>
  </si>
  <si>
    <t>TTGGTACCGTCTTCCGACAA</t>
  </si>
  <si>
    <t>CCGAGCATGTAGAAGAACACCGC</t>
  </si>
  <si>
    <t>TGCGAGCTCTCAAAAACCAG</t>
  </si>
  <si>
    <t>Noblis_MPXV-I-473</t>
  </si>
  <si>
    <t>CCTAATAATA[TTGGTACCGTCTTCCGACAA]TATAGTAGTTAAATTAT(CCGAGCATGTAGAAGAACACCGC)TTAGGCGGATTCAGTACAATGTTATATTTTTCGTACCAACTCATTTAAATATCATAATCTAAAATAGTTCTGTAATATGTCTAGCGCTAATATATTGATCATAATCCTGTGCATAAATTAAGATACAACAATGTCTTGAAATCATCGACATGGCTTCTTCCATAGTTAGAAGATCATCGTCAAAGTTAGCAACGTGATTCATCAACATTTGCTGTTTTGAGGCAGCAAATACTGAACCATCACCATTCAACCATTCATAAAAACCATCGTCTGAATCCATTGATAATTTCTTGT[ACTGGTTTTTGAGAGCTCGC]ATCAATCTAG</t>
  </si>
  <si>
    <t>GCGAGCTCTCAAAAACCAGT</t>
  </si>
  <si>
    <t>Noblis_MPXV-I-474</t>
  </si>
  <si>
    <t>AATGATATAA[ACGCACGAGGTGAAGATACA]CAAATGCGAACTCCATTACACAAATATTTGTGTAAATTTGTATATCATAATATTGAATATGGTATCCGATACTATAATGAAAAGATTAT(AGACGCATTTATAGAGTTAGGAGCCGA)TCTAACTATTCCAAATGACGATGGAATGATACCAGTAGTTTACTGTATACACTCAAATGCCGAATATGGTTATAACAATATTACTAACATAAAGATAATACGTAAACTACTTAATCTTAGTAGACATGCGTCACATAATCTATTT[AGAGATCGAGTCATGCACGA]TTATATAAGT</t>
  </si>
  <si>
    <t>ACGCACGAGGTGAAGATACA</t>
  </si>
  <si>
    <t>AGACGCATTTATAGAGTTAGGAGCCGA</t>
  </si>
  <si>
    <t>TCGTGCATGACTCGATCTCT</t>
  </si>
  <si>
    <t>Noblis_MPXV-I-475</t>
  </si>
  <si>
    <t>TCGTATATTT[TGACGTATGCAGTCACATCGT]TTACGCAATAGTCAGACTGTAGTTCTATCA(TGCTTCCTACGTTAGAAGGAGGAACA)GTTTTAAAGTCTCTTGGTTTTAATCTATTGTCATTAGTTTTCATGAAATCCTTTGTTTTATCCACTTCACATTTTAAATAAATGTCAACTATACATTCTTCTGTTAATTTTACTAGATCATCATGGGTCATAGAATTTATA[GGTTCCGTAGTCCATGGATCC]AAACTAGCAA</t>
  </si>
  <si>
    <t>TGACGTATGCAGTCACATCGT</t>
  </si>
  <si>
    <t>Noblis_MPXV-I-476</t>
  </si>
  <si>
    <t>ACACTTCTTA[ACGAACGCGGAGTGAATGTA]CTCAAGGATTTGCTTAAAGGAAGAATATCATATT(ACGAAATGCCGGACAAAGATCTACCA)ACAATAAGATATCACGGACGTAAATTTCTAGATACTCGAGTAGTATATTGTCACATGTCTAAACTTCAAGAGAGAGATTATATGATTACTAGACGACAGCTATGTTATCATGAAATGTTTGATAAAAATATGTATAACG[TGTCAATGGCAGTATTGGGACA]ACTTAATCTG</t>
  </si>
  <si>
    <t>TGTCCCAATACTGCCATTGACA</t>
  </si>
  <si>
    <t>Noblis_MPXV-I-477</t>
  </si>
  <si>
    <t>CAAATACCGA[TCGGTAATTGTCTCTGTCGCT]GTAATAGAATTAATTATATATCTATTACACCGGCCTTGTATCATAATAAAGTTGTGGTAGTATGATCTCCATATTTATAATTTAGTACTTTGTATTTAGTATTTTTGGAATCATAAAAAAGTTTTACTAATTTAAAATTTAAAAAGTATTTACATTTTTTTCACTGTTTAGT(CGCGGATATGGAATTCGATCCTGT)CAAAATCAATACATCATCTATAGATCATGTAACAATATTACAATACATAGATGAACCAAATGATATAAGACTAACAGTATGCATTATCCGAAATATTAATAACATTACATATTATATCAATATCACAAAAATAAATCCACATT[TGGCTAATCGATTTCGGGCT]TGGAAAAAAC</t>
  </si>
  <si>
    <t>TCGGTAATTGTCTCTGTCGCT</t>
  </si>
  <si>
    <t>CGCGGATATGGAATTCGATCCTGT</t>
  </si>
  <si>
    <t>AGCCCGAAATCGATTAGCCA</t>
  </si>
  <si>
    <t>Noblis_MPXV-I-478</t>
  </si>
  <si>
    <t>AGAATTTATA[GGTTCCGTAGTCCATGGATCC]AAACTA(GCAAACTTCGCGTATACAGTATCGC)GATTAGTGTATACACCAACTGTATGAAAATTAAGAAAACAGTTTAATAAATCTACAGAAATATTTAATC[CTCCGTTTGATACAGATGCGC]CATATTTATG</t>
  </si>
  <si>
    <t>GCGCATCTGTATCAAACGGAG</t>
  </si>
  <si>
    <t>Noblis_MPXV-I-479</t>
  </si>
  <si>
    <t>CTTTGAAGGA[CGTACACCACTTCATTGCGC]TATACAATATAACTTCACTCAGATTGCTGAGTACTTATTAGATCGAGGAGCTGATATATCATTAAAGACAGACGATGGTAAAACTGTATTTGATTTATCGTTATGTAGTTACATTCCTCTTAAATGGACTAGCTTTTTGATT(AGTCGTCTACCGCCTAAAAGTGTCA)TATGCTCACTGACTAACCATATAATAGATTATGTTCTTACGAACAATAGACGTATTATTTGGCAGAGTCAAATGATTAATAAGTA[CGTACTGTTACTGGACCCATCC]TTTTATTATA</t>
  </si>
  <si>
    <t>GGATGGGTCCAGTAACAGTACG</t>
  </si>
  <si>
    <t>Noblis_MPXV-I-480</t>
  </si>
  <si>
    <t>TAAATTATCC[GAGCATGTAGAAGAACACCGC]TTAGGCGGATTCAGTACAATGTTATATTTTTCGTACCAACTCATTTAAATATCATAATCTAAAATAGTTCTGTAATATGTCTAGCGCTAATATATTGATCATAATCCTGTGCATAAATTAAGATACAACAATGTCTTGAAATCATCGACATGGCTTCTTCCATAGTTAGAAGATCATCGTCAAAGTTAGCAACGTGATTCATCAACATTTGCTGTTTTGAGGCAGCAAATACTGAACCATCACCATTCAACCATTCATAAAAACCATCGTCTGAATCCATTGATAATTTCTTGT(ACTGGTTTTTGAGAGCTCGCATCA)ATCTAGCATTTCTAGCTCCCGGATTGAAAACAGAAAGA[GGATCGTACATCCAGGGTCC]ATTTTCTGTA</t>
  </si>
  <si>
    <t>GAGCATGTAGAAGAACACCGC</t>
  </si>
  <si>
    <t>Noblis_MPXV-I-481</t>
  </si>
  <si>
    <t>AAAATGATTA[TTCCGGCAGCGAACTTGATA]TTGGATACATCACGACCTTTGTTAATA(TCCACGACAATAGACAGCAATCCCA)TGGTTCCATAAACAGTGAGTTTATCTTTCTTTGAAGTGATATTTTGTAGAGATCTTATAAAACTGTCGAATGACATCGTATTTATATCTTTAGCTAAATCATATATGTTACCATCATAATATCTAACAGCATCTATCTTAAACGTTT[CCATCGCTGTAAAGACGTTTCC]GATAGATGGT</t>
  </si>
  <si>
    <t>TTCCGGCAGCGAACTTGATA</t>
  </si>
  <si>
    <t>TCCACGACAATAGACAGCAATCCCA</t>
  </si>
  <si>
    <t>GGAAACGTCTTTACAGCGATGG</t>
  </si>
  <si>
    <t>Noblis_MPXV-I-482</t>
  </si>
  <si>
    <t>TTAAAATGAT[TATTCCGGCAGCGAACTTGA]TATTGGATACATCACGACCTTTGTTAATA(TCCACGACAATAGACAGCAATCCCA)TGGTTCCATAAACAGTGAGTTTATCTTTCTTTGAAGTGATATTTTGTAGAGATCTTATAAAACTGTCGAATGACATCGTATTTATATCTTTAGCTAAATCATATATGTTACCATCATAATATCTAACAGCATCTATCTTAAACGTTT[CCATCGCTGTAAAGACGTTTCC]GATAGATGGT</t>
  </si>
  <si>
    <t>TATTCCGGCAGCGAACTTGA</t>
  </si>
  <si>
    <t>Noblis_MPXV-I-483</t>
  </si>
  <si>
    <t>TTCACTGTTT[AGTCGCGGATATGGAATTCGA]TCCTGTCAAAATCAATACATCATCTATAGATCATGTAACAATATTACAATACATAGATGAACCAAATGATATAAGACTAACAGTATGCATTATCCGAAATATTAATAACATTACATATTATATCAATATCACAAAAATAAATCCACATT(TGGCTAATCGATTTCGGGCTTGGA)A[AAAACGTATCGCCGGAAGGG]ACTATATGAC</t>
  </si>
  <si>
    <t>AGTCGCGGATATGGAATTCGA</t>
  </si>
  <si>
    <t>TGGCTAATCGATTTCGGGCTTGGA</t>
  </si>
  <si>
    <t>CCCTTCCGGCGATACGTTTT</t>
  </si>
  <si>
    <t>Noblis_MPXV-I-484</t>
  </si>
  <si>
    <t>AAATACCGAT[CGGTAATTGTCTCTGTCGCTG]TAATAGAATTAATTATATATCTATTACACCGGCCTTGTATCATAATAAAGTTGTGGTAGTATGATCTCCATATTTATAATTTAGTACTTTGTATTTAGTATTTTTGGAATCATAAAAAAGTTTTACTAATTTAAAATTTAAAAAGTATTTACATTTTTTTCACTGTTTAGT(CGCGGATATGGAATTCGATCCTGT)CAAAATCAATACATCATCTATAGATCATGTAACAATATTACAATACATAGATGAACCAAATGATATAAGACTAACAGTATGCATTATCCGAAATATTAATAACATTACATATTATATCAATATCACAAAAATAAATCCACATT[TGGCTAATCGATTTCGGGCT]TGGAAAAAAC</t>
  </si>
  <si>
    <t>CGGTAATTGTCTCTGTCGCTG</t>
  </si>
  <si>
    <t>Noblis_MPXV-I-485</t>
  </si>
  <si>
    <t>GGCATATTTT[TCAGAGTTCAGCGAAGAAGTGT]CTATAAATGTAGACTCGACGGATGAGTTAATGTATATTTTTGCC(GCCTTGGGCGGATCTGTAAACA)TTTGGGCCATTATACCTCTCAGTGCATCAGTGTTCTA[CCGCGGAGCCGAAAATATTG]TGTTTAACCT</t>
  </si>
  <si>
    <t>TCAGAGTTCAGCGAAGAAGTGT</t>
  </si>
  <si>
    <t>GCCTTGGGCGGATCTGTAAACA</t>
  </si>
  <si>
    <t>CAATATTTTCGGCTCCGCGG</t>
  </si>
  <si>
    <t>Noblis_MPXV-I-486</t>
  </si>
  <si>
    <t>TATTTTTGCC[GCCTTGGGCGGATCTGTAA]ACATTTGGGCCATTATACCTCTCAG(TGCATCAGTGTTCTACCGCGGA)GCCGAAAATATTGTGTTT[AACCTTCCAGTGTCCAAGGT]AAAATCGTGT</t>
  </si>
  <si>
    <t>GCCTTGGGCGGATCTGTAA</t>
  </si>
  <si>
    <t>Noblis_MPXV-I-487</t>
  </si>
  <si>
    <t>ATTTTGACGT[ATGCAGTCACATCGTTTACGC]AATAGTCAGACTGTAGTTCTATCA(TGCTTCCTACGTTAGAAGGAGGAACA)GTTTTAAAGTCTCTTGGTTTTAATCTATTGTCATTAGTTTTCATGAAATCCTTTGTTTTATCCACTTCACATTTTAAATAAATGTCAACTATACATTCTTCTGTTAATTTTACTAGATCATCATGGGTCATAGAATTTATA[GGTTCCGTAGTCCATGGATCC]AAACTAGCAA</t>
  </si>
  <si>
    <t>ATGCAGTCACATCGTTTACGC</t>
  </si>
  <si>
    <t>Noblis_MPXV-I-488</t>
  </si>
  <si>
    <t>AAACTATTTT[GGCTGCCGGATCTACGTATT]TTAAAACAATGTTCACAACACCTATGATAGCGAGAGATCTAGCAACTAGAGTAAATCT(ACAGATGTTCGATAAGATGCCGTCAAA)AATATTGTACAGTACTTATACAATAGGTATATAAGTTCTATGAATGTGATAGACGTATTAAAA[TGCACCGACTAAGAACGTAGA]ACGAACTATA</t>
  </si>
  <si>
    <t>GGCTGCCGGATCTACGTATT</t>
  </si>
  <si>
    <t>ACAGATGTTCGATAAGATGCCGTCAAA</t>
  </si>
  <si>
    <t>TCTACGTTCTTAGTCGGTGCA</t>
  </si>
  <si>
    <t>Noblis_MPXV-I-489</t>
  </si>
  <si>
    <t>TAAAGAATTT[GGGAAGAGTATTCGCCCCAA]AGGATAGTGAATCAGTTTTCGAAGCATGTGTCACTATGATAAACACGTTAGAGTTTATACACTCTCGAGGATTTACTCATGGAAAAATAGAACCGATGAATATACTGATTAGAAATAAACGTATTTCACTAATTGACTATTCTAGAACTAACAAACTATACAAAAGTGGAACACATATAGATTACAACGAGGACATGATAACTTCAGGAAATATCAATTATATGTGTGTAGACAATCATCT(TGGAGCAACAGTTTCAAGACGAGG)AGATTTAGAAATGTTGGGATATTGCATGATAGAATGGT[TCGGTGGTAAACTTCCATGGA]AAAACGAAAG</t>
  </si>
  <si>
    <t>TCCATGGAAGTTTACCACCGA</t>
  </si>
  <si>
    <t>Noblis_MPXV-I-490</t>
  </si>
  <si>
    <t>TATAAAGAAT[TTGGGAAGAGTATTCGCCCC]AAAGGATAGTGAATCAGTTTTCGAAGCATGTGTCACTATGATAAACACGTTAGAGTTTATACACTCTCGAGGATTTACTCATGGAAAAATAGAACCGATGAATATACTGATTAGAAATAAACGTATTTCACTAATTGACTATTCTAGAACTAACAAACTATACAAAAGTGGAACACATATAGATTACAACGAGGACATGATAACTTCAGGAAATATCAATTATATGTGTGTAGACAATCATCT(TGGAGCAACAGTTTCAAGACGAGG)AGATTTAGAAATGTTGGGATATTGCATGATAGAATGGT[TCGGTGGTAAACTTCCATGGA]AAAACGAAAG</t>
  </si>
  <si>
    <t>Noblis_MPXV-I-491</t>
  </si>
  <si>
    <t>GGCATATTTT[TCAGAGTTCAGCGAAGAAGTGT]CTATAAATGTAGACTCGACGGATGAGTTAATGTATATTTTTGCC(GCCTTGGGCGGATCTGTAAACA)TTTGGGCCATTATACCTCTCAGTG[CATCAGTGTTCTACCGCGGA]GCCGAAAATA</t>
  </si>
  <si>
    <t>TCCGCGGTAGAACACTGATG</t>
  </si>
  <si>
    <t>Noblis_MPXV-I-492</t>
  </si>
  <si>
    <t>ATTTTTGCCG[CCTTGGGCGGATCTGTAAACA]TTTGGGCCATTATACCTCTCAG(TGCATCAGTGTTCTACCGCGGA)GCCGAAAATATTGTGTTT[AACCTTCCAGTGTCCAAGGT]AAAATCGTGT</t>
  </si>
  <si>
    <t>CCTTGGGCGGATCTGTAAACA</t>
  </si>
  <si>
    <t>Noblis_MPXV-I-493</t>
  </si>
  <si>
    <t>CTAAAGAGTA[TGGTGAACGAATCTTCCCATCT]AATTTCTGA(ACGTCTACCAATGTCTCTAGCCACT)TTGGCACTAATAGCGATCATTCGCTTAACATCTTCTACATTATTAACTGGTTGATTCAATCTATCTAGCAATG[GACCGTCGGATAGCGTCATT]CTCATGTTCT</t>
  </si>
  <si>
    <t>TGGTGAACGAATCTTCCCATCT</t>
  </si>
  <si>
    <t>ACGTCTACCAATGTCTCTAGCCACT</t>
  </si>
  <si>
    <t>AATGACGCTATCCGACGGTC</t>
  </si>
  <si>
    <t>Noblis_MPXV-I-494</t>
  </si>
  <si>
    <t>CTAAAGAGTA[TGGTGAACGAATCTTCCCATCT]AATTTCTGA(ACGTCTACCAATGTCTCTAGCCACT)TTGGCACTAATAGCGATCATTCGCTTAACATCTTCTACATTATTAACTGGTTGATTCAATCTATCTAGCAATGG[ACCGTCGGATAGCGTCATTC]TCATGTTCTT</t>
  </si>
  <si>
    <t>GAATGACGCTATCCGACGGT</t>
  </si>
  <si>
    <t>Noblis_MPXV-I-495</t>
  </si>
  <si>
    <t>TACGTTGTTA[TGCGTACTACCTGCTGTTGT]TTATTCAACATGTACTGTACCCACTATGAATAACGCTAAATTAACGTCTACCGAAACATCGTTTAATGATAAACAGAAAGTTACGTTTACATGTGATTCAGGATATCATTCTT(TGGATCCAAATGCTGTCTGCGAA)ACAGATAAATGGAAATACGAAAATCCATGCAAGAAAATGTGCACAGTTTCTGATTATGTCTCTGAACTATATGATAAGCCATTATACGAAGTGAATTCCACCA[TGACACTAAGTTGCAACGGTG]AAACAAAATA</t>
  </si>
  <si>
    <t>TGCGTACTACCTGCTGTTGT</t>
  </si>
  <si>
    <t>TGGATCCAAATGCTGTCTGCGAA</t>
  </si>
  <si>
    <t>CACCGTTGCAACTTAGTGTCA</t>
  </si>
  <si>
    <t>Noblis_MPXV-I-496</t>
  </si>
  <si>
    <t>ATGATATAAA[CGCACGAGGTGAAGATACAC]AAATGCGAACTCCATTACACAAATATTTGTGTAAATTTGTATATCATAATATTGAATATGGTATCCGATACTATAATGAAAAGATTAT(AGACGCATTTATAGAGTTAGGAGCCGA)TCTAACTATTCCAAATGACGATGGAATGATACCAGTAGTTTACTGTATACACTCAAATGCCGAATATGGTTATAACAATATTACTAACATAAAGATAATACGTAAACTACTTAATCTTAGTAGACATGCGTCACATAATCTATTT[AGAGATCGAGTCATGCACGA]TTATATAAGT</t>
  </si>
  <si>
    <t>CGCACGAGGTGAAGATACAC</t>
  </si>
  <si>
    <t>Noblis_MPXV-I-497</t>
  </si>
  <si>
    <t>AAATGATATA[AACGCACGAGGTGAAGATACA]CAAATGCGAACTCCATTACACAAATATTTGTGTAAATTTGTATATCATAATATTGAATATGGTATCCGATACTATAATGAAAAGATTAT(AGACGCATTTATAGAGTTAGGAGCCGA)TCTAACTATTCCAAATGACGATGGAATGATACCAGTAGTTTACTGTATACACTCAAATGCCGAATATGGTTATAACAATATTACTAACATAAAGATAATACGTAAACTACTTAATCTTAGTAGACATGCGTCACATAATCTATTT[AGAGATCGAGTCATGCACGA]TTATATAAGT</t>
  </si>
  <si>
    <t>AACGCACGAGGTGAAGATACA</t>
  </si>
  <si>
    <t>Noblis_MPXV-I-498</t>
  </si>
  <si>
    <t>ACTGTTTAGT[CGCGGATATGGAATTCGATCC]TGTCAAAATCAATACATCATCTATAGATCATGTAACAATATTACAATACATAGATGAACCAAATGATATAAGACTAACAGTATGCATTATCCGAAATATTAATAACATTACATATTATATCAATATCACAAAAATAAATCCACATT(TGGCTAATCGATTTCGGGCTTGGA)A[AAAACGTATCGCCGGAAGGG]ACTATATGAC</t>
  </si>
  <si>
    <t>CGCGGATATGGAATTCGATCC</t>
  </si>
  <si>
    <t>Noblis_MPXV-I-499</t>
  </si>
  <si>
    <t>TTCACTGTTT[AGTCGCGGATATGGAATTCGA]TCCTGTCAAAATCAATACATCATCTATAGATCATGTAACAATATTACAATACATAGATGAACCAAATGATATAAGACTAACAGTATGCATTATCCGAAATATTAATAACATTACATATTATATCAATATCACAAAAATAAATCCACATT(TGGCTAATCGATTTCGGGCTTGGA)AAAAACGTAT[CGCCGGAAGGGACTATATGAC]TAACTTATCT</t>
  </si>
  <si>
    <t>GTCATATAGTCCCTTCCGGCG</t>
  </si>
  <si>
    <t>Noblis_MPXV-I-500</t>
  </si>
  <si>
    <t>CTAAAGAGTA[TGGTGAACGAATCTTCCCATCT]AATTTCTGAACGTCTACCAATGTCTCTAGCCACTTTGGCACTAATAGCGATCATTCGCTTAACATCTTCTACATTATTAACTGGTTGATTCAATCTATCTA(GCAATGGACCGTCGGATAGCGT)CATTCTCATGTTCTTAATCAATGTACATACATCGTCATCATCTACCAATTCATCAAACAATATAAGCTTTTTAAAATCATCATTATAATAGGA[TGGATCGCCGTCATTTCTCC]AAAGAATATA</t>
  </si>
  <si>
    <t>GCAATGGACCGTCGGATAGCGT</t>
  </si>
  <si>
    <t>GGAGAAATGACGGCGATCCA</t>
  </si>
  <si>
    <t>Noblis_MPXV-I-501</t>
  </si>
  <si>
    <t>CTAAAGAGTA[TGGTGAACGAATCTTCCCATCT]AATTTCTGAACGTCTACCAATGTCTCTAGCCACTTTGGCACTAATAGCGATCATTCGCTTAACATCTTCTACATTATTAACTGGTTGATTCAATCTATCTA(GCAATGGACCGTCGGATAGCGT)CATTCTCATGTTCTTAATCAATGTACATACATCGTCATCATCTACCAATTCATCAAACAATATAAGCTTTTTAAAATCATCATTATAATAGGAT[GGATCGCCGTCATTTCTCCA]AAGAATATAT</t>
  </si>
  <si>
    <t>TGGAGAAATGACGGCGATCC</t>
  </si>
  <si>
    <t>Noblis_MPXV-I-502</t>
  </si>
  <si>
    <t>AAACTATTTT[GGCTGCCGGATCTACGTATT]TTAAAACAATGTTCACAACACCTATGATAGCGAGAGATCTAGCAACTAGAGTAAATCT(ACAGATGTTCGATAAGATGCCGTCAAA)AATATTGTACAGTACTTATACAATAGGTATATAAGTTCTATGAATGTGATAGACGTATTAA[AATGCACCGACTAAGAACGT]AGAACGAACT</t>
  </si>
  <si>
    <t>ACGTTCTTAGTCGGTGCATT</t>
  </si>
  <si>
    <t>Noblis_MPXV-I-503</t>
  </si>
  <si>
    <t>TACGTTGTTA[TGCGTACTACCTGCTGTTGT]TTATTCAACATGTACTGTACCCACTATGAATAACGCTAAATTAACGTCTACCGAAACATCGTTTAATGATAAACAGAAAGTTACGTTTACATGTGATTCAGGATATCATTCTT(TGGATCCAAATGCTGTCTGCGAA)ACAGATAAATGGAAATACGAAAATCCATGCAAGAAAATGTGCACAGTTTCTGATTATGTCTCTGAACTATATGATAAGCCATTATACGAAGTGAATTCCA[CCATGACACTAAGTTGCAACGG]TGAAACAAAA</t>
  </si>
  <si>
    <t>CCGTTGCAACTTAGTGTCATGG</t>
  </si>
  <si>
    <t>Noblis_MPXV-I-504</t>
  </si>
  <si>
    <t>TACGTTGTTA[TGCGTACTACCTGCTGTTGT]TTATTCAACATGTACTGTACCCACTATGAATAACGCTAAATTAACGTCTACCGAAACATCGTTTAATGATAAACAGAAAGTTACGTTTACATGTGATTCAGGATATCATTCTT(TGGATCCAAATGCTGTCTGCGAA)ACAGATAAATGGAAATACGAAAATCCATGCAAGAAAATGTGCACAGTTTCTGATTATGTCTCTGAACTATATGATAAGCCATTATACGAAGTGAAT[TCCACCATGACACTAAGTTGCA]ACGGTGAAAC</t>
  </si>
  <si>
    <t>TGCAACTTAGTGTCATGGTGGA</t>
  </si>
  <si>
    <t>Noblis_MPXV-I-505</t>
  </si>
  <si>
    <t>ATGTCTCTAG[CCACTTTGGCACTAATAGCGA]TCATTCGCTTAACATCTTCTACATTATTAACTGGTTGATTCAATCTATCTA(GCAATGGACCGTCGGATAGCGT)CATTCTCATGTTCTTAATCAATGTACATACATCGTCATCATCTACCAATTCATCAAACAATATAAGCTTTTTAAAATCATCATTATAATAGGA[TGGATCGCCGTCATTTCTCC]AAAGAATATA</t>
  </si>
  <si>
    <t>CCACTTTGGCACTAATAGCGA</t>
  </si>
  <si>
    <t>Noblis_MPXV-I-506</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</si>
  <si>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ATGTACATGTATTTCGG[AAGCAGTCGCGAACAACAAC]AAAATAATAA</t>
  </si>
  <si>
    <t>AGGAGCAAATGTTAATGCACGT</t>
  </si>
  <si>
    <t>ACGAAACATCTATTTACGACGCTGTCA</t>
  </si>
  <si>
    <t>GTTGTTGTTCGCGACTGCTT</t>
  </si>
  <si>
    <t>Noblis_MPXV-I-507</t>
  </si>
  <si>
    <t>AAACTATTTT[GGCTGCCGGATCTACGTATT]TTAAAACAATGTTCACAACACCTATGATAGCGAGAGATCTAGCAACTAGAGTAAATCT(ACAGATGTTCGATAAGATGCCGTCAAA)AATATTGTACAGTACTTATACAATAGGTATATAAGTTCTATGAATGTGATAGACGTATTAAAA[TGCACCGACTAAGAACGTAGAA]CGAACTATAG</t>
  </si>
  <si>
    <t>TTCTACGTTCTTAGTCGGTGCA</t>
  </si>
  <si>
    <t>Noblis_MPXV-I-508</t>
  </si>
  <si>
    <t>TACGTTGTTA[TGCGTACTACCTGCTGTTGT]TTATTCAACATGTACTGTACCCACTATGAATAACGCTAAATTAACGTCTACCGAAACATCGTTTAATGATAAACAGAAAGTTACGTTTACATGTGATTCAGGATATCATTCTT(TGGATCCAAATGCTGTCTGCGAA)ACAGATAAATGGAAATACGAAAATCCATGCAAGAAAATGTGCACAGTTTCTGATTATGTCTCTGAACTATATGATAAGCCATTATACGAAGTGAATTCCACCAT[GACACTAAGTTGCAACGGTGA]AACAAAATAT</t>
  </si>
  <si>
    <t>TCACCGTTGCAACTTAGTGTC</t>
  </si>
  <si>
    <t>Noblis_MPXV-I-509</t>
  </si>
  <si>
    <t>TATTAAGTTT[TCCAAGTTGGCATCATCCACA]TATTGTGATAGTAATTCT(CGGATATCAGTAGTGACTACCGCCA)TTGATATTTGTTCATTTGATGAGTAACTACTAATGTATACATTTTCCATTTATAACACTTATGTATTAACTTTGTTTATTTATATTTTTTCATTATTATGTTGATATTAATAATCGTATTGTGGTTATATGGCTACAATTTCATAATGAGTTGAAGTCAGTGTCCTATGATCAATGACGATAGCTTTACTCTGAAAGAAAGTATCAAATCGATAGTGCAGAGTCAACAATGAAAATGGATAAGACGATGACAAAGTTTCAGAATAGAGTCAAAATGGTAAAAGAAATAAA[TCAGACGATAAGAGCAGCACA]AACTCATTGA</t>
  </si>
  <si>
    <t>TCCAAGTTGGCATCATCCACA</t>
  </si>
  <si>
    <t>CGGATATCAGTAGTGACTACCGCCA</t>
  </si>
  <si>
    <t>TGTGCTGCTCTTATCGTCTGA</t>
  </si>
  <si>
    <t>Noblis_MPXV-I-510</t>
  </si>
  <si>
    <t>CATAAAACTA[TTTTGGCTGCCGGATCTACG]TATTTTAAAACAATGTTCACAACACCTATGATAGCGAGAGATCTAGCAACTAGAGTAAATCT(ACAGATGTTCGATAAGATGCCGTCAAA)AATATTGTACAGTACTTATACAATAGGTATATAAGTTCTATGAATGTGATAGACGTATTAAAA[TGCACCGACTAAGAACGTAGA]ACGAACTATA</t>
  </si>
  <si>
    <t>TTTTGGCTGCCGGATCTACG</t>
  </si>
  <si>
    <t>Noblis_MPXV-I-511</t>
  </si>
  <si>
    <t>AAACTATTTT[GGCTGCCGGATCTACGTATT]TTAAAACAATGTTCACAACACCTATGATAGCGAGAGATCTAGCAACTAGAGTAAATCT(ACAGATGTTCGATAAGATGCCGTCAAA)AATATTGTACAGTACTTATACAATAGGTATATAAGTTCTATGAATGTGATAGACGTATTAAAA[TGCACCGACTAAGAACGTAG]AACGAACTAT</t>
  </si>
  <si>
    <t>CTACGTTCTTAGTCGGTGCA</t>
  </si>
  <si>
    <t>Noblis_MPXV-I-512</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</si>
  <si>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ATGTACATG[TATTTCGGAAGCAGTCGCGA]ACAACAACAA</t>
  </si>
  <si>
    <t>TCGCGACTGCTTCCGAAATA</t>
  </si>
  <si>
    <t>Noblis_MPXV-I-513</t>
  </si>
  <si>
    <t>TACGTTGTTA[TGCGTACTACCTGCTGTTGT]TTATTCAACATGTACTGTACCCACTATGAATAACGCTAAATTAACGTCTACCGAAACATCGTTTAATGATAAACAGAAAGTTACGTTTACATGTGATTCAGGATATCATTCTT(TGGATCCAAATGCTGTCTGCGAA)ACAGATAAATGGAAATACGAAAATCCATGCAAGAAAATGTGCACAGTTTCTGATTATGTCTCTGAACTATATGATAAGCCATTATACGAAGTGAATTCCACCA[TGACACTAAGTTGCAACGGT]GAAACAAAAT</t>
  </si>
  <si>
    <t>ACCGTTGCAACTTAGTGTCA</t>
  </si>
  <si>
    <t>Noblis_MPXV-I-514</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</si>
  <si>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ATGTACATGTATTTCGGAA[GCAGTCGCGAACAACAACAA]AATAATAATG</t>
  </si>
  <si>
    <t>TTGTTGTTGTTCGCGACTGC</t>
  </si>
  <si>
    <t>Noblis_MPXV-I-515</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</si>
  <si>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ATGTACAT[GTATTTCGGAAGCAGTCGCG]AACAACAACA</t>
  </si>
  <si>
    <t>CGCGACTGCTTCCGAAATAC</t>
  </si>
  <si>
    <t>Noblis_MPXV-I-516</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</si>
  <si>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ATGTACATGTATTTCG[GAAGCAGTCGCGAACAACAA]CAAAATAATA</t>
  </si>
  <si>
    <t>TTGTTGTTCGCGACTGCTTC</t>
  </si>
  <si>
    <t>Noblis_MPXV-I-517</t>
  </si>
  <si>
    <t>TGATGATAGT[GGATCTCAATGACATGGGACGT]CTAAACCTTCTTATTCTATC(ACCAGATTGCATGGTGATTTGTCTTCT)TTCTTTTATCATGATGTAATCTCTAAATTCATCGGCAAATTGTCTATATCTAAAATCATAATATGAGATGTTTACCTCTACAAATATCTGTTCGTCCAATGTTAGAGTATCTATATCAGTTTTGTATTCCAAATTAAACATGGCAACGGATTTAATTTTATATTCCTCTATTAAGTCCTCGTCGATAATAACAGAATGTAGATAATCATTTAATCCATCGT[ACATGGTTGGAAGATGCTCGT]TGACAAAATC</t>
  </si>
  <si>
    <t>GGATCTCAATGACATGGGACGT</t>
  </si>
  <si>
    <t>ACCAGATTGCATGGTGATTTGTCTTCT</t>
  </si>
  <si>
    <t>ACGAGCATCTTCCAACCATGT</t>
  </si>
  <si>
    <t>Noblis_MPXV-I-518</t>
  </si>
  <si>
    <t>TTGATGATAG[TGGATCTCAATGACATGGGACG]TCTAAACCTTCTTATTCTATC(ACCAGATTGCATGGTGATTTGTCTTCT)TTCTTTTATCATGATGTAATCTCTAAATTCATCGGCAAATTGTCTATATCTAAAATCATAATATGAGATGTTTACCTCTACAAATATCTGTTCGTCCAATGTTAGAGTATCTATATCAGTTTTGTATTCCAAATTAAACATGGCAACGGATTTAATTTTATATTCCTCTATTAAGTCCTCGTCGATAATAACAGAATGTAGATAATCATTTAATCCATCGT[ACATGGTTGGAAGATGCTCGT]TGACAAAATC</t>
  </si>
  <si>
    <t>TGGATCTCAATGACATGGGACG</t>
  </si>
  <si>
    <t>Noblis_MPXV-I-519</t>
  </si>
  <si>
    <t>TGATAGTGGA[TCTCAATGACATGGGACGTCT]AAACCTTCTTATTCTATC(ACCAGATTGCATGGTGATTTGTCTTCT)TTCTTTTATCATGATGTAATCTCTAAATTCATCGGCAAATTGTCTATATCTAAAATCATAATATGAGATGTTTACCTCTACAAATATCTGTTCGTCCAATGTTAGAGTATCTATATCAGTTTTGTATTCCAAATTAAACATGGCAACGGATTTAATTTTATATTCCTCTATTAAGTCCTCGTCGATAATAACAGAATGTAGATAATCATTTAATCCATCGT[ACATGGTTGGAAGATGCTCGT]TGACAAAATC</t>
  </si>
  <si>
    <t>TCTCAATGACATGGGACGTCT</t>
  </si>
  <si>
    <t>Noblis_MPXV-I-520</t>
  </si>
  <si>
    <t>TGATGATAGT[GGATCTCAATGACATGGGACGT]CTAAACCTTCTTATTCTATC(ACCAGATTGCATGGTGATTTGTCTTCT)TTCTTTTATCATGATGTAATCTCTAAATTCATCGGCAAATTGTCTATATCTAAAATCATAATATGAGATGTTTACCTCTACAAATATCTGTTCGTCCAATGTTAGAGTATCTATATCAGTTTTGTATTCCAAATTAAACATGGCAACGGATTTAATTTTATATTCCTCTATTAAGTCCTCGTCGATAATAACAGAATGTAGATAATCATTTAATCCATCGTACA[TGGTTGGAAGATGCTCGTTGA]CAAAATCTTT</t>
  </si>
  <si>
    <t>TCAACGAGCATCTTCCAACCA</t>
  </si>
  <si>
    <t>Noblis_MPXV-I-521</t>
  </si>
  <si>
    <t>TTGATGATAG[TGGATCTCAATGACATGGGACG]TCTAAACCTTCTTATTCTATC(ACCAGATTGCATGGTGATTTGTCTTCT)TTCTTTTATCATGATGTAATCTCTAAATTCATCGGCAAATTGTCTATATCTAAAATCATAATATGAGATGTTTACCTCTACAAATATCTGTTCGTCCAATGTTAGAGTATCTATATCAGTTTTGTATTCCAAATTAAACATGGCAACGGATTTAATTTTATATTCCTCTATTAAGTCCTCGTCGATAATAACAGAATGTAGATAATCATTTAATCCATCGTACA[TGGTTGGAAGATGCTCGTTGA]CAAAATCTTT</t>
  </si>
  <si>
    <t>Noblis_MPXV-I-522</t>
  </si>
  <si>
    <t>ATATTCTAAA[TTTGTGGCAATGGACGGTTT]ATTTCTATACGATAGTTTGTTTCTGGAATCCTTTGAGTATTCTATACCAATATTATTCTTTGATTCGAATTTAGTTTCTTCGATATTAGATTTTGTATTACCTATATTCTTGATGTAGTACTTTGATGATTTTTCCATGGCCCATTCTATTA(AGTTTTCCAAGTTGGCATCATCCACA)TATTGTGATAGTAATTCTCGGAT[ATCAGTAGTGACTACCGCCA]TTGATATTTG</t>
  </si>
  <si>
    <t>TTTGTGGCAATGGACGGTTT</t>
  </si>
  <si>
    <t>AGTTTTCCAAGTTGGCATCATCCACA</t>
  </si>
  <si>
    <t>TGGCGGTAGTCACTACTGAT</t>
  </si>
  <si>
    <t>Noblis_MPXV-I-523</t>
  </si>
  <si>
    <t>ATATTCTAAA[TTTGTGGCAATGGACGGTTT]ATTTCTATACGATAGTTTGTTTCTGGAATCCTTTGAGTATTCTATACCAATATTATTCTTTGATTCGAATTTAGTTTCTTCGATATTAGATTTTGTATTACCTATATTCTTGATGTAGTACTTTGATGATTTTTCCATGGCCCATTCTATTA(AGTTTTCCAAGTTGGCATCATCCACA)TATTGTGATAGTAATTCTCGGATA[TCAGTAGTGACTACCGCCAT]TGATATTTGT</t>
  </si>
  <si>
    <t>ATGGCGGTAGTCACTACTGA</t>
  </si>
  <si>
    <t>Noblis_MPXV-I-524</t>
  </si>
  <si>
    <t>ATATTCTAAA[TTTGTGGCAATGGACGGTTT]ATTTCTATACGATAGTTTGTTTCTGGAATCCTTTGAGTATTCTATACCAATATTATTCTTTGATTCGAATTTAGTTTCTTCGATATTAGATTTTGTATTACCTATATTCTTGATGTAGTACTTTGATGATTTTTCCATGGCCCATTCTATTA(AGTTTTCCAAGTTGGCATCATCCACA)TATTGTGATAGTAATTCTCGGATA[TCAGTAGTGACTACCGCCATTG]ATATTTGTTC</t>
  </si>
  <si>
    <t>CAATGGCGGTAGTCACTACTGA</t>
  </si>
  <si>
    <t>Noblis_MPXV-I-525</t>
  </si>
  <si>
    <t>ATATTCTAAA[TTTGTGGCAATGGACGGTTT]ATTTCTATACGATAGTTTGTTTCTGGAATCCTTTGAGTATTCTATACCAATATTATTCTTTGATTCGAATTTAGTTTCTTCGATATTAGATTTTGTATTACCTATATTCTTGATGTAGTACTTTGATGATTTTTCCATGGCCCATTCTATTA(AGTTTTCCAAGTTGGCATCATCCACA)TATTGTGATAGTAATTCTCGGATAT[CAGTAGTGACTACCGCCATTGA]TATTTGTTCA</t>
  </si>
  <si>
    <t>TCAATGGCGGTAGTCACTACTG</t>
  </si>
  <si>
    <t>Noblis_MPXV-I-526</t>
  </si>
  <si>
    <t>GGAAGAGAGT[CTCACGTAAGATGGCGGGAT]ATATGGCAAGAACATAATGATGGCGTATACAGTATAGGAAAGGAGTGCATAGATAATATAT(ACGAAGACAGACATACCGTAGACGA)ATTCTACAAGATAGACA[GCGTATCAGATGTAGATGACGC]AGAACATATA</t>
  </si>
  <si>
    <t>CTCACGTAAGATGGCGGGAT</t>
  </si>
  <si>
    <t>ACGAAGACAGACATACCGTAGACGA</t>
  </si>
  <si>
    <t>GCGTCATCTACATCTGATACGC</t>
  </si>
  <si>
    <t>Noblis_MPXV-I-527</t>
  </si>
  <si>
    <t>TATGGAAGAG[AGTCTCACGTAAGATGGCGG]GATATATGGCAAGAACATAATGATGGCGTATACAGTATAGGAAAGGAGTGCATAGATAATATAT(ACGAAGACAGACATACCGTAGACGA)ATTCTACAAGATAGACA[GCGTATCAGATGTAGATGACGC]AGAACATATA</t>
  </si>
  <si>
    <t>AGTCTCACGTAAGATGGCGG</t>
  </si>
  <si>
    <t>Noblis_MPXV-I-528</t>
  </si>
  <si>
    <t>ATGGAAGAGA[GTCTCACGTAAGATGGCGGG]ATATATGGCAAGAACATAATGATGGCGTATACAGTATAGGAAAGGAGTGCATAGATAATATAT(ACGAAGACAGACATACCGTAGACGA)ATTCTACAAGATAGACA[GCGTATCAGATGTAGATGACGC]AGAACATATA</t>
  </si>
  <si>
    <t>GTCTCACGTAAGATGGCGGG</t>
  </si>
  <si>
    <t>Noblis_MPXV-I-529</t>
  </si>
  <si>
    <t>AATTCTGGAT[CGGATGTCACCGCAGTAATA]TTGTTGATTATTTCTGACATCGACGCATTATATAGTTTTTTAATTCCATATCTTTTAGAAAAGTTAAACATCCTTATACAATTTGTGGAATTAATATTATGAATCATGGTTTTTACACATAGATCTACTACA(GGCGGAACATCAATTATTATGGCAGCG)ACTAGTATCATTTCTACATTGTTTATGGTGATGTTTATCTTCTTCCAGCGCATATAGTCTAATATCGATTCAAACGCGTGATAGTTTATACCATTCAATATAATCGCTTCATCCTTTAGATGGTGATCCTGAATGTGTTTAAAAAATTATACGGAGACGCCGTAATAATTTCCCCATTGATAGAAAATA[TCACGCGTTCCATTCTCTTGA]AGTACTATAA</t>
  </si>
  <si>
    <t>CGGATGTCACCGCAGTAATA</t>
  </si>
  <si>
    <t>GGCGGAACATCAATTATTATGGCAGCG</t>
  </si>
  <si>
    <t>TCAAGAGAATGGAACGCGTGA</t>
  </si>
  <si>
    <t>Noblis_MPXV-I-530</t>
  </si>
  <si>
    <t>CTCCTTGGAT[ACAAAAGACGCCAAAGATGCT]ATAGAAGA(TGTGATAGTAGCAAGTGCGGTAGCC)GAAGCATTGAATGACATGTTTAAGGAATTTGATAAAAACGTAAGTGCTATTATAATAAAAGAAGAAGATAATTATCTAAA[CAGTTCGCCCGATATCTACCA]TATAATATAT</t>
  </si>
  <si>
    <t>ACAAAAGACGCCAAAGATGCT</t>
  </si>
  <si>
    <t>TGTGATAGTAGCAAGTGCGGTAGCC</t>
  </si>
  <si>
    <t>TGGTAGATATCGGGCGAACTG</t>
  </si>
  <si>
    <t>Noblis_MPXV-I-531</t>
  </si>
  <si>
    <t>CTCCTTGGAT[ACAAAAGACGCCAAAGATGCT]ATAGAAGA(TGTGATAGTAGCAAGTGCGGTAGCC)GAAGCATTGAATGACATGTTTAAGGAATTTGATAAAAACGTAAGTGCTATTATAATAAAAGAAGAAGATAATTATCTAA[ACAGTTCGCCCGATATCTACC]ATATAATATA</t>
  </si>
  <si>
    <t>GGTAGATATCGGGCGAACTGT</t>
  </si>
  <si>
    <t>Noblis_MPXV-I-532</t>
  </si>
  <si>
    <t>TGGAAGAGAG[TCTCACGTAAGATGGCGGGA]TATATGGCAAGAACATAATGATGGCGTATACAGTATAGGAAAGGAGTGCATAGATAATATAT(ACGAAGACAGACATACCGTAGACGA)ATTCTACAAGATAGACA[GCGTATCAGATGTAGATGACGC]AGAACATATA</t>
  </si>
  <si>
    <t>TCTCACGTAAGATGGCGGGA</t>
  </si>
  <si>
    <t>Noblis_MPXV-I-533</t>
  </si>
  <si>
    <t>CATGGTTATA[CAGGCATTAGATGTCAGCATGT]AGTATTAGTAGACTATCAA(CGTTCAGGAAAACCAGACACTACAACA)TCATATATCCCATCTCTAGGTATTGTGCTTGTATTAGTAGGCATTATTATTACGTGTTGTCTATTATCTGTTTATAGGTTCACTCGAAGAACTAAACTACCTATACAAGATATGGTTGTGTTATATTTTTTATAAAATTTTTTTATGAGTATTTTTACAAAAATGTATATGTATAAAAAAATACTAAGTATGCGATGTATCCTGTATTATTTGTATTTATCTAAACAATACTTCTGCCTCTAGATGGGATACAAAAATTTTTTATTTCAGCATATTAAAGTAAAATCTAGTTACCTTGAAAATGAATACA[GTGGGTGGTTCCGTATCACC]AGTAAGAACA</t>
  </si>
  <si>
    <t>CAGGCATTAGATGTCAGCATGT</t>
  </si>
  <si>
    <t>CGTTCAGGAAAACCAGACACTACAACA</t>
  </si>
  <si>
    <t>GGTGATACGGAACCACCCAC</t>
  </si>
  <si>
    <t>Noblis_MPXV-I-534</t>
  </si>
  <si>
    <t>TCATGGTTAT[ACAGGCATTAGATGTCAGCATG]TAGTATTAGTAGACTATCAA(CGTTCAGGAAAACCAGACACTACAACA)TCATATATCCCATCTCTAGGTATTGTGCTTGTATTAGTAGGCATTATTATTACGTGTTGTCTATTATCTGTTTATAGGTTCACTCGAAGAACTAAACTACCTATACAAGATATGGTTGTGTTATATTTTTTATAAAATTTTTTTATGAGTATTTTTACAAAAATGTATATGTATAAAAAAATACTAAGTATGCGATGTATCCTGTATTATTTGTATTTATCTAAACAATACTTCTGCCTCTAGATGGGATACAAAAATTTTTTATTTCAGCATATTAAAGTAAAATCTAGTTACCTTGAAAATGAATACA[GTGGGTGGTTCCGTATCACC]AGTAAGAACA</t>
  </si>
  <si>
    <t>ACAGGCATTAGATGTCAGCATG</t>
  </si>
  <si>
    <t>Noblis_MPXV-I-535</t>
  </si>
  <si>
    <t>GGAAGAGAGT[CTCACGTAAGATGGCGGGAT]ATATGGCAAGAACATAATGATGGCGTATACAGTATAGGAAAGGAGTGCATAGATAATATAT(ACGAAGACAGACATACCGTAGACGA)ATTCTACAAGATAGACAGCGTATCAGATGTAGATGACGCAGAACATATATCTCAGATAACTAATGATGTATCTACACAAACATGGGAAAAGAAATCAGAGTTAGATAGATACATGGAAATGTATCCTCGTCATAGATATGGTAAGCATTCTGTCTTTAAGGGATTTTCTGACAAAGTTAGAAAAAATGATTTAGACATGAATGTGGTAAAAGAATTACTTTCTAA[CGGTGCATCTCTAACAATCAAGG]ATAGCAGTAA</t>
  </si>
  <si>
    <t>CCTTGATTGTTAGAGATGCACCG</t>
  </si>
  <si>
    <t>Noblis_MPXV-I-536</t>
  </si>
  <si>
    <t>TACACATAGA[TCTACTACAGGCGGAACATCA]ATTATTATGGCAGCGACTAGTATCATTTCTACATTGTTTA(TGGTGATGTTTATCTTCTTCCAGCGCA)TATAGTCTAATATCGATTCAAACGCGTGATAGTTTATACCATTCAATATAATCGCTTCATCCTTTAGATGGTGATCCTGAATGTGTTTAAAAAATTATACGGAGACGCCGTAATAATTTCCCCATTGATAGAAAATA[TCACGCGTTCCATTCTCTTGA]AGTACTATAA</t>
  </si>
  <si>
    <t>TCTACTACAGGCGGAACATCA</t>
  </si>
  <si>
    <t>TGGTGATGTTTATCTTCTTCCAGCGCA</t>
  </si>
  <si>
    <t>Noblis_MPXV-I-537</t>
  </si>
  <si>
    <t>GTAAATTTAT[AGGCGGTGTATTTAAGTTGGT]AGATTTTCAATTATGTATCAATATAGCAACAGTAATTCT(TGCTCCTCCTTGATTTTAGCATCCTCT)TCATTATTTTCTTCTACGTACATAAGCATGTCCAATACGTT[AGACAACACACCGACGATGG]TGGCCGCCAC</t>
  </si>
  <si>
    <t>AGGCGGTGTATTTAAGTTGGT</t>
  </si>
  <si>
    <t>TGCTCCTCCTTGATTTTAGCATCCTCT</t>
  </si>
  <si>
    <t>CCATCGTCGGTGTGTTGTCT</t>
  </si>
  <si>
    <t>Noblis_MPXV-I-538</t>
  </si>
  <si>
    <t>TCATGGTTAT[ACAGGCATTAGATGTCAGCATGT]AGTATTAGTAGACTATCAA(CGTTCAGGAAAACCAGACACTACAACA)TCATATATCCCATCTCTAGGTATTGTGCTTGTATTAGTAGGCATTATTATTACGTGTTGTCTATTATCTGTTTATAGGTTCACTCGAAGAACTAAACTACCTATACAAGATATGGTTGTGTTATATTTTTTATAAAATTTTTTTATGAGTATTTTTACAAAAATGTATATGTATAAAAAAATACTAAGTATGCGATGTATCCTGTATTATTTGTATTTATCTAAACAATACTTCTGCCTCTAGATGGGATACAAAAATTTTTTATTTCAGCATATTAAAGTAAAATCTAGTTACCTTGAAAATGAATACA[GTGGGTGGTTCCGTATCACC]AGTAAGAACA</t>
  </si>
  <si>
    <t>ACAGGCATTAGATGTCAGCATGT</t>
  </si>
  <si>
    <t>Noblis_MPXV-I-539</t>
  </si>
  <si>
    <t>AAAATTTTCA[TCAAAGTCGACATCACAACCT]AACTCAGTCAATATATTAAGAAGTTCCATGATGTCATCTTCGTCTATTTCTATATCCGTATCCATTGTAGATTGTTGACCGATTATCGAGTTTAAATCATTACTAATACTCAATCCTTCAGAATACAATCTGTGTTTCATTGTAAATTTATAGGCGGTGTATTTAAGTTGGTAGATTTTCAATTATGTATCAATATAGCAACAGTAATTCT(TGCTCCTCCTTGATTTTAGCATCCTCT)TCATTATTTTCTTCTACGTACATAAGCATGTCCAATACGTT[AGACAACACACCGACGATGG]TGGCCGCCAC</t>
  </si>
  <si>
    <t>TCAAAGTCGACATCACAACCT</t>
  </si>
  <si>
    <t>Noblis_MPXV-I-540</t>
  </si>
  <si>
    <t>CATGGTTATA[CAGGCATTAGATGTCAGCATGT]AGTATTAGTAGACTATCAA(CGTTCAGGAAAACCAGACACTACAACA)TCATATATCCCATCTCTAGGTATTGTGCTTGTATTAGTAGGCATTATTATTACGTGTTGTCTATTATCTGTTTATAGGTTCACTCGAAGAACTAAACTACCTATACAAGATATGGTTGTGTTATATTTTTTATAAAATTTTTTTATGAGTATTTTTACAAAAATGTATATGTATAAAAAAATACTAAGTATGCGATGTATCCTGTATTATTTGTATTTATCTAAACAATACTTCTGCCTCTAGATGGGATACAAAAATTTTTTATTTCAGCATATTAAAGTAAAATCTAGTTACCTTGAAAATGAATA[CAGTGGGTGGTTCCGTATCA]CCAGTAAGAA</t>
  </si>
  <si>
    <t>TGATACGGAACCACCCACTG</t>
  </si>
  <si>
    <t>Noblis_MPXV-I-541</t>
  </si>
  <si>
    <t>TCATGGTTAT[ACAGGCATTAGATGTCAGCATG]TAGTATTAGTAGACTATCAA(CGTTCAGGAAAACCAGACACTACAACA)TCATATATCCCATCTCTAGGTATTGTGCTTGTATTAGTAGGCATTATTATTACGTGTTGTCTATTATCTGTTTATAGGTTCACTCGAAGAACTAAACTACCTATACAAGATATGGTTGTGTTATATTTTTTATAAAATTTTTTTATGAGTATTTTTACAAAAATGTATATGTATAAAAAAATACTAAGTATGCGATGTATCCTGTATTATTTGTATTTATCTAAACAATACTTCTGCCTCTAGATGGGATACAAAAATTTTTTATTTCAGCATATTAAAGTAAAATCTAGTTACCTTGAAAATGAATA[CAGTGGGTGGTTCCGTATCA]CCAGTAAGAA</t>
  </si>
  <si>
    <t>Noblis_MPXV-I-542</t>
  </si>
  <si>
    <t>CAAGTGCGGT[AGCCGAAGCATTGAATGACA]TGTTTAAGGAATTTGATAAAAACGTAAGTGCTATTATAATAAAAGAAGAAGATAATTA(TCTAAACAGTTCGCCCGATATCTACCA)TATAATATATATCATAGGTGGCACTATTCTGCTATTGTTAGTCATTATTTTAATATTGGCAATTTATAT[AGCGCGCAATAAATACAGAACC]AGGAAATATG</t>
  </si>
  <si>
    <t>AGCCGAAGCATTGAATGACA</t>
  </si>
  <si>
    <t>TCTAAACAGTTCGCCCGATATCTACCA</t>
  </si>
  <si>
    <t>GGTTCTGTATTTATTGCGCGCT</t>
  </si>
  <si>
    <t>Noblis_MPXV-I-543</t>
  </si>
  <si>
    <t>TAGTCTAATA[TCGATTCAAACGCGTGATAGT]TTATACCATTCAATATAATCGCTTCATCCTTTAGATGGTGATCCTGAATGTGTTTAAAAAATTATAC(GGAGACGCCGTAATAATTTCCCCATT)GATAGAAAATA[TCACGCGTTCCATTCTCTTGA]AGTACTATAA</t>
  </si>
  <si>
    <t>TCGATTCAAACGCGTGATAGT</t>
  </si>
  <si>
    <t>GGAGACGCCGTAATAATTTCCCCATT</t>
  </si>
  <si>
    <t>Noblis_MPXV-I-544</t>
  </si>
  <si>
    <t>TTCATCAAAG[TCGACATCACAACCTAACTCAGT]CAATATATTAAGAAGTTCCATGATGTCATCTTCGTCTATTTCTATATCCGTATCCATTGTAGATTGTTGACCGATTATCGAGTTTAAATCATTACTAATACTCAATCCTTCAGAATACAATCTGTGTTTCATTGTAAATTTATAGGCGGTGTATTTAAGTTGGTAGATTTTCAATTATGTATCAATATAGCAACAGTAATTCT(TGCTCCTCCTTGATTTTAGCATCCTCT)TCATTATTTTCTTCTACGTACATAAGCATGTCCAATACGTT[AGACAACACACCGACGATGG]TGGCCGCCAC</t>
  </si>
  <si>
    <t>TCGACATCACAACCTAACTCAGT</t>
  </si>
  <si>
    <t>Noblis_MPXV-I-545</t>
  </si>
  <si>
    <t>TTTTCATCAA[AGTCGACATCACAACCTAACTCA]GTCAATATATTAAGAAGTTCCATGATGTCATCTTCGTCTATTTCTATATCCGTATCCATTGTAGATTGTTGACCGATTATCGAGTTTAAATCATTACTAATACTCAATCCTTCAGAATACAATCTGTGTTTCATTGTAAATTTATAGGCGGTGTATTTAAGTTGGTAGATTTTCAATTATGTATCAATATAGCAACAGTAATTCT(TGCTCCTCCTTGATTTTAGCATCCTCT)TCATTATTTTCTTCTACGTACATAAGCATGTCCAATACGTT[AGACAACACACCGACGATGG]TGGCCGCCAC</t>
  </si>
  <si>
    <t>AGTCGACATCACAACCTAACTCA</t>
  </si>
  <si>
    <t>Noblis_MPXV-I-546</t>
  </si>
  <si>
    <t>AATTTTCCAA[ATTCTGGATCGGATGTCACC]GCAGTAATATTGTTGATTATTTCTGACATCGACGCATTATATAGTTTTTTAATTCCATATCTTTTAGAAAAGTTAAACATCCTTATACAATTTGTGGAATTAATATTATGAATCATGGTTTTTACACATAGATCTACTACA(GGCGGAACATCAATTATTATGGCAGCG)ACTAGTATCATTTCTACATTGTTTATGGTGATGTTTATCTTCTTCCAGCGCATATAGTCTAATATCGATTCAAACGCGTGATAGTTTATACCATTCAATATAATCGCTTCATCCTTTAGATGGTGATCCTGAATGTGTTTAAAAAATTATACGGAGACGCCGTAATAATTTCCCCATTGATAGAAAATA[TCACGCGTTCCATTCTCTTGA]AGTACTATAA</t>
  </si>
  <si>
    <t>ATTCTGGATCGGATGTCACC</t>
  </si>
  <si>
    <t>Noblis_MPXV-I-547</t>
  </si>
  <si>
    <t>AATTCTGGAT[CGGATGTCACCGCAGTAATA]TTGTTGATTATTTCTGACATCGACGCATTATATAGTTTTTTAATTCCATATCTTTTAGAAAAGTTAAACATCCTTATACAATTTGTGGAATTAATATTATGAATCATGGTTTTTACACATAGATCTACTACA(GGCGGAACATCAATTATTATGGCAGCG)ACTAGTATCATTTCTACATTGTTTATGGTGATGTTTATCTTCTTCCAGCGCATATAGTCTAATATCGATTCAAACGCGTGATAGTTTATACCATTCAATATAATCGCTTCATCCTTTAGATGGTGATCCTGAATGTGTTTAAAAAATTATACGGAGACGCCGTAATAATTTCCCCATTGATAGAAAATA[TCACGCGTTCCATTCTCTTG]AAGTACTATA</t>
  </si>
  <si>
    <t>CAAGAGAATGGAACGCGTGA</t>
  </si>
  <si>
    <t>Noblis_MPXV-I-548</t>
  </si>
  <si>
    <t>GAACAATTAG[AGCGGCAGGAATACCAACAA]ACATATTACCACATCCGTATTTTCTATGAATATCACATATCATGTTAAAAAATCTTGATAGAAGAGCGAATATCTCGTCTGACTTAATGAGATGTAGTTCAGCAGCATAAGTCATAACTGTAAATAGAACATACTTTCCTGTAGTGTTGATTCTAGACTCCACATCAACACCATTATTAAAAATAGTTTTATATACATCTTTAATC(TGCTCTCCGTTAATCGTCGAACGT)TCTAGTATACGGAAACACTTTGATTTCTTATCTGTAGTTAATGACTTAGTGATATCACGAAGAATATTACGAATTACATTTCTTGTTTTTCT[TGTGAGACCTGATTCAGAACTCA]ACTCATCATT</t>
  </si>
  <si>
    <t>AGCGGCAGGAATACCAACAA</t>
  </si>
  <si>
    <t>TGCTCTCCGTTAATCGTCGAACGT</t>
  </si>
  <si>
    <t>TGAGTTCTGAATCAGGTCTCACA</t>
  </si>
  <si>
    <t>Noblis_MPXV-I-549</t>
  </si>
  <si>
    <t>TATCAATATA[GCAACAGTAATTCTTGCTCCTCC]TTGATTTTAGCATCCTCTTCATTATTTTCTTCTACGTACATAAGCATGTCCAATA(CGTTAGACAACACACCGACGATGGT)G[GCCGCCACAGACACGAATAT]GACTAGACCG</t>
  </si>
  <si>
    <t>GCAACAGTAATTCTTGCTCCTCC</t>
  </si>
  <si>
    <t>CGTTAGACAACACACCGACGATGGT</t>
  </si>
  <si>
    <t>ATATTCGTGTCTGTGGCGGC</t>
  </si>
  <si>
    <t>Noblis_MPXV-I-550</t>
  </si>
  <si>
    <t>CTCCTTGGAT[ACAAAAGACGCCAAAGATGCT]ATAGAAGA(TGTGATAGTAGCAAGTGCGGTAGCC)GAAGCATTGAATGACATGTTTAAGGAATTTGATAAAAACGTAAGTGCTATTATAATAAAAGAAGAAGATAATTATCTAAAC[AGTTCGCCCGATATCTACCA]TATAATATAT</t>
  </si>
  <si>
    <t>TGGTAGATATCGGGCGAACT</t>
  </si>
  <si>
    <t>Noblis_MPXV-I-551</t>
  </si>
  <si>
    <t>ATTAATGAGA[ACATAGTGTTGCCTCCTACCA]TTATTTTTTTCATCTCATTCAATTCTTGATTGCAGAGATCTATATAATCATTAT(AGCGTTGACTTATGGACTCTGGAATCT)TAGACGATGTACAGTCATCTATAATCATGGTATATTTAATACATTGTTTTATAGCATAGGCATTATCTACGATATTAGATACTTCACTCAATGAATCAATCACACAATCTAATGTAGGTTTATGACATAATAGCATTTTCAGCAGTTCAATGTTTCT[AGATTCGTTGATGGCAATGGC]TATACATGTA</t>
  </si>
  <si>
    <t>ACATAGTGTTGCCTCCTACCA</t>
  </si>
  <si>
    <t>AGCGTTGACTTATGGACTCTGGAATCT</t>
  </si>
  <si>
    <t>GCCATTGCCATCAACGAATCT</t>
  </si>
  <si>
    <t>Noblis_MPXV-I-552</t>
  </si>
  <si>
    <t>ATTAATGAGA[ACATAGTGTTGCCTCCTACCA]TTATTTTTTTCATCTCATTCAATTCTTGATTGCAGAGATCTATATAATCATTAT(AGCGTTGACTTATGGACTCTGGAATCT)TAGACGATGTACAGTCATCTATAATCATGGTATATTTAATACATTGTTTTATAGCATAGGCATTATCTACGATATTAGATACTTCACTCAATGAATCAATCACACAATCTAATGTAGGTTTATGACATAATAGCATTTTCAGCAGTTCAATGTTTCTA[GATTCGTTGATGGCAATGGCT]ATACATGTAT</t>
  </si>
  <si>
    <t>AGCCATTGCCATCAACGAATC</t>
  </si>
  <si>
    <t>Noblis_MPXV-I-553</t>
  </si>
  <si>
    <t>CAAGTGCGGT[AGCCGAAGCATTGAATGACA]TGTTTAAGGAATTTGATAAAAACGTAAGTGCTATTATAATAAAAGAAGAAGATAATTA(TCTAAACAGTTCGCCCGATATCTACCA)TATAATATATATCATAGGTGGCACTATTCTGCTATTGTTAGTCATTATTTTAATAT[TGGCAATTTATATAGCGCGCA]ATAAATACAG</t>
  </si>
  <si>
    <t>TGCGCGCTATATAAATTGCCA</t>
  </si>
  <si>
    <t>Noblis_MPXV-I-554</t>
  </si>
  <si>
    <t>CAGAACAATT[AGAGCGGCAGGAATACCAAC]AAACATATTACCACATCCGTATTTTCTATGAATATCACATATCATGTTAAAAAATCTTGATAGAAGAGCGAATATCTCGTCTGACTTAATGAGATGTAGTTCAGCAGCATAAGTCATAACTGTAAATAGAACATACTTTCCTGTAGTGTTGATTCTAGACTCCACATCAACACCATTATTAAAAATAGTTTTATATACATCTTTAATC(TGCTCTCCGTTAATCGTCGAACGT)TCTAGTATACGGAAACACTTTGATTTCTTATCTGTAGTTAATGACTTAGTGATATCACGAAGAATATTACGAATTACATTTCTTGTTTTTCT[TGTGAGACCTGATTCAGAACTCA]ACTCATCATT</t>
  </si>
  <si>
    <t>AGAGCGGCAGGAATACCAAC</t>
  </si>
  <si>
    <t>Noblis_MPXV-I-555</t>
  </si>
  <si>
    <t>ATTAATGAGA[ACATAGTGTTGCCTCCTACCA]TTATTTTTTTCATCTCATTCAATTCTTGATTGCAGAGATCTATATAATCATTAT(AGCGTTGACTTATGGACTCTGGAATCT)TAGACGATGTACAGTCATCTATAATCATGGTATATTTAATACATTGTTTTATAGCATAGGCATTATCTACGATATTAGATACTTCACTCAATGAATCAATCACACAATCTAATGTAGGTTTATGACATAATAGCATTTTCAGCAGTTCAATGTTTCTAG[ATTCGTTGATGGCAATGGCT]ATACATGTAT</t>
  </si>
  <si>
    <t>AGCCATTGCCATCAACGAAT</t>
  </si>
  <si>
    <t>Noblis_MPXV-I-556</t>
  </si>
  <si>
    <t>ACATTATAGG[CGGTCGTACCCAACACTGAT]TATACATCGGTACATACAGTAAATAGCATAGATATGGAGGAGGATACAAATATTTCAAATAAAGTTATGAGATACGCACTGTCAATAATATATGGAAGACATTACCTAACTTCTGAACTGGAACTATAAATCCAGGCTCTTGCATAAAGATGAATATATATGTTGTATGCGACATCAAAGATGAAAAAATGTTAAGACTTATATATTTAGATATAACACGAATATGTATA(ACGGATGGGAATTGGTAACGATGACA)GAAAG[CAGATTGTCAGCTCTGCATACT]ATTCTTCATG</t>
  </si>
  <si>
    <t>CGGTCGTACCCAACACTGAT</t>
  </si>
  <si>
    <t>ACGGATGGGAATTGGTAACGATGACA</t>
  </si>
  <si>
    <t>AGTATGCAGAGCTGACAATCTG</t>
  </si>
  <si>
    <t>Noblis_MPXV-I-557</t>
  </si>
  <si>
    <t>AATGTTTCTA[GATTCGTTGATGGCAATGGCT]ATACATGTATATCCGTTATTTGATCTAATGT(TGACATCTGAACCGGATTCTAGCAGT)AAAGATACTAGAGATTGTTTATTATATCTA[ACAGCCTTGTGAAGAAGTGT]TTCTCCTCGT</t>
  </si>
  <si>
    <t>GATTCGTTGATGGCAATGGCT</t>
  </si>
  <si>
    <t>TGACATCTGAACCGGATTCTAGCAGT</t>
  </si>
  <si>
    <t>ACACTTCTTCACAAGGCTGT</t>
  </si>
  <si>
    <t>Noblis_MPXV-I-558</t>
  </si>
  <si>
    <t>CAATGTTTCT[AGATTCGTTGATGGCAATGGC]TATACATGTATATCCGTTATTTGATCTAATGT(TGACATCTGAACCGGATTCTAGCAGT)AAAGATACTAGAGATTGTTTATTATATCTA[ACAGCCTTGTGAAGAAGTGT]TTCTCCTCGT</t>
  </si>
  <si>
    <t>AGATTCGTTGATGGCAATGGC</t>
  </si>
  <si>
    <t>Noblis_MPXV-I-559</t>
  </si>
  <si>
    <t>TTCAGTCATT[GGCAAAGCATCACAGAATCCG]AGTAAGATGATATA(TGCTCGCTGCTTTACATGTTTCCCA)ATTTGTTTGGAGATGACCATAGATTCATTTGTTATAGAATGCATCCAATGAGTAAAATCAAACACAAAATCTTCGTTCAAACTTAATCTTATTAGAATATTAGTGGAAGAAAGATTCTATAATAATGAATGCAGAGATTATAAATGGAGAATAATTGGAACACAAGTTGATAAAATATTGATAGCTAAATATACAATAGAT[GCAATGTATCGCATAAGACCGA]TATATATAAT</t>
  </si>
  <si>
    <t>GGCAAAGCATCACAGAATCCG</t>
  </si>
  <si>
    <t>TGCTCGCTGCTTTACATGTTTCCCA</t>
  </si>
  <si>
    <t>TCGGTCTTATGCGATACATTGC</t>
  </si>
  <si>
    <t>Noblis_MPXV-I-560</t>
  </si>
  <si>
    <t>ATTATTACAA[TGCTCATTGAAAAGGTATGCGT]GTAAAGCATTATTCTTGAATTGGTTCCTGGTATCATTAGGATCTCTGTCTCTCAACATCTGTTTAAGTTCA(TCGAGAACCACCTCCTCATTTTCCA)GATAGTCAAACATTTTGACTGAATAGAAGTGAATGAGCTACTGTGAACTCTAT[ACACCCGCACAACTAATGTCA]TTAAATATCA</t>
  </si>
  <si>
    <t>TGCTCATTGAAAAGGTATGCGT</t>
  </si>
  <si>
    <t>TCGAGAACCACCTCCTCATTTTCCA</t>
  </si>
  <si>
    <t>TGACATTAGTTGTGCGGGTGT</t>
  </si>
  <si>
    <t>Noblis_MPXV-I-561</t>
  </si>
  <si>
    <t>AGAACAATTA[GAGCGGCAGGAATACCAACA]AACATATTACCACATCCGTATTTTCTATGAATATCACATATCATGTTAAAAAATCTTGATAGAAGAGCGAATATCTCGTCTGACTTAATGAGATGTAGTTCAGCAGCATAAGTCATAACTGTAAATAGAACATACTTTCCTGTAGTGTTGATTCTAGACTCCACATCAACACCATTATTAAAAATAGTTTTATATACATCTTTAATC(TGCTCTCCGTTAATCGTCGAACGT)TCTAGTATACGGAAACACTTTGATTTCTTATCTGTAGTTAATGACTTAGTGATATCACGAAGAATATTACGAATTACATTTCTTGTTTTTCT[TGTGAGACCTGATTCAGAACTCA]ACTCATCATT</t>
  </si>
  <si>
    <t>GAGCGGCAGGAATACCAACA</t>
  </si>
  <si>
    <t>Noblis_MPXV-I-562</t>
  </si>
  <si>
    <t>TTATTACAAT[GCTCATTGAAAAGGTATGCGTGT]AAAGCATTATTCTTGAATTGGTTCCTGGTATCATTAGGATCTCTGTCTCTCAACATCTGTTTAAGTTCA(TCGAGAACCACCTCCTCATTTTCCA)GATAGTCAAACATTTTGACTGAATAGAAGTGAATGAGCTACTGTGAACTCTAT[ACACCCGCACAACTAATGTCA]TTAAATATCA</t>
  </si>
  <si>
    <t>GCTCATTGAAAAGGTATGCGTGT</t>
  </si>
  <si>
    <t>Noblis_MPXV-I-563</t>
  </si>
  <si>
    <t>ATTATTACAA[TGCTCATTGAAAAGGTATGCGTG]TAAAGCATTATTCTTGAATTGGTTCCTGGTATCATTAGGATCTCTGTCTCTCAACATCTGTTTAAGTTCA(TCGAGAACCACCTCCTCATTTTCCA)GATAGTCAAACATTTTGACTGAATAGAAGTGAATGAGCTACTGTGAACTCTAT[ACACCCGCACAACTAATGTCA]TTAAATATCA</t>
  </si>
  <si>
    <t>TGCTCATTGAAAAGGTATGCGTG</t>
  </si>
  <si>
    <t>Noblis_MPXV-I-564</t>
  </si>
  <si>
    <t>GAACAATTAG[AGCGGCAGGAATACCAACAA]ACATATTACCACATCCGTATTTTCTATGAATATCACATATCATGTTAAAAAATCTTGATAGAAGAGCGAATATCTCGTCTGACTTAATGAGATGTAGTTCAGCAGCATAAGTCATAACTGTAAATAGAACATACTTTCCTGTAGTGTTGATTCTAGACTCCACATCAACACCATTATTAAAAATAGTTTTATATACATCTTTAATC(TGCTCTCCGTTAATCGTCGAACGT)TCTAGTATACGGAAACACTTTGATTTCTTATCTGTAGTTAATGACTTAGTGATATCACGAAGAATATTACGAATTACATTTCTTGTTTTTC[TTGTGAGACCTGATTCAGAACTCA]ACTCATCATT</t>
  </si>
  <si>
    <t>TGAGTTCTGAATCAGGTCTCACAA</t>
  </si>
  <si>
    <t>Noblis_MPXV-I-565</t>
  </si>
  <si>
    <t>GAACAATTAG[AGCGGCAGGAATACCAACAA]ACATATTACCACATCCGTATTTTCTATGAATATCACATATCATGTTAAAAAATCTTGATAGAAGAGCGAATATCTCGTCTGACTTAATGAGATGTAGTTCAGCAGCATAAGTCATAACTGTAAATAGAACATACTTTCCTGTAGTGTTGATTCTAGACTCCACATCAACACCATTATTAAAAATAGTTTTATATACATCTTTAATC(TGCTCTCCGTTAATCGTCGAACGT)TCTAGTATACGGAAACACTTTGATTTCTTATCTGTAGTTAATGACTTAGTGATATCACGAAGAATATTACGAATTACATTTCTTGTTTTTCT[TGTGAGACCTGATTCAGAACTCAA]CTCATCATTC</t>
  </si>
  <si>
    <t>TTGAGTTCTGAATCAGGTCTCACA</t>
  </si>
  <si>
    <t>Noblis_MPXV-I-566</t>
  </si>
  <si>
    <t>TTTTTTAAAT[ACTGATCCTCACAATTCCGTGA](TGTAGCAGTAGTTGGTGCATGGTCT)ATATCGTTAAAATGTATCATATATAATAGTTTTCTGACGTGGAGTACAGAATTTTCGATTAATG[AGTTCATGGTAAGGAAGGGCA]AATGTCTGTA</t>
  </si>
  <si>
    <t>ACTGATCCTCACAATTCCGTGA</t>
  </si>
  <si>
    <t>TGTAGCAGTAGTTGGTGCATGGTCT</t>
  </si>
  <si>
    <t>TGCCCTTCCTTACCATGAACT</t>
  </si>
  <si>
    <t>Noblis_MPXV-I-567</t>
  </si>
  <si>
    <t>TTTTTTAAAT[ACTGATCCTCACAATTCCGTGA](TGTAGCAGTAGTTGGTGCATGGTCT)ATATCGTTAAAATGTATCATATATAATAGTTTTCTGACGTGGAGTACAGAATTTTCGATTAA[TGAGTTCATGGTAAGGAAGGGC]AAATGTCTGT</t>
  </si>
  <si>
    <t>GCCCTTCCTTACCATGAACTCA</t>
  </si>
  <si>
    <t>Noblis_MPXV-I-568</t>
  </si>
  <si>
    <t>TTTTTTAAAT[ACTGATCCTCACAATTCCGTGA](TGTAGCAGTAGTTGGTGCATGGTCT)ATATCGTTAAAATGTATCATATATAATAGTTTTCTGACGTGGAGTACAGAATTTTCGATTAAT[GAGTTCATGGTAAGGAAGGGCA]AATGTCTGTA</t>
  </si>
  <si>
    <t>TGCCCTTCCTTACCATGAACTC</t>
  </si>
  <si>
    <t>Noblis_MPXV-I-569</t>
  </si>
  <si>
    <t>ATTATTACAA[TGCTCATTGAAAAGGTATGCGT]GTAAAGCATTATTCTTGAATTGGTTCCTGGTATCATTAGGATCTCTGTCTCTCAACATCTGTTTAAGTTCA(TCGAGAACCACCTCCTCATTTTCCA)GATAGTCAAACATTTTGACTGAATAGAAGTGAATGAGCTACTGTGAACTCTATA[CACCCGCACAACTAATGTCA]TTAAATATCA</t>
  </si>
  <si>
    <t>TGACATTAGTTGTGCGGGTG</t>
  </si>
  <si>
    <t>Noblis_MPXV-I-570</t>
  </si>
  <si>
    <t>ATTATTACAA[TGCTCATTGAAAAGGTATGCGT]GTAAAGCATTATTCTTGAATTGGTTCCTGGTATCATTAGGATCTCTGTCTCTCAACATCTGTTTAAGTTCA(TCGAGAACCACCTCCTCATTTTCCA)GATAGTCAAACATTTTGACTGAATAGAAGTGAATGAGCTACTGTGAACTCTAT[ACACCCGCACAACTAATGTC]ATTAAATATC</t>
  </si>
  <si>
    <t>GACATTAGTTGTGCGGGTGT</t>
  </si>
  <si>
    <t>Noblis_MPXV-I-571</t>
  </si>
  <si>
    <t>TTCAGTCATT[GGCAAAGCATCACAGAATCCG]AGTAAGATGATATA(TGCTCGCTGCTTTACATGTTTCCCA)ATTTGTTTGGAGATGACCATAGATTCATTTGTTATAGAATGCATCCAATGAGTAAAATCAAACACAAAATCTTCGTTCAAACTTAATCTTATTAGAATATTAGTGGAAGAAAGATTCTATAATAATGAATGCAGAGATTATAAATGGAGAATAATTGGAACACAAGTTGATAAAATATTGATAGCTAAATATACAATAGAT[GCAATGTATCGCATAAGACCG]ATATATATAA</t>
  </si>
  <si>
    <t>CGGTCTTATGCGATACATTGC</t>
  </si>
  <si>
    <t>Noblis_MPXV-I-572</t>
  </si>
  <si>
    <t>CATATACATT[ATAGGCGGTCGTACCCAACA]CTGATTATACATCGGTACATACAGTAAATAGCATAGATATGGAGGAGGATACAAATATTTCAAATAAAGTTATGAGATACGCACTGTCAATAATATATGGAAGACATTACCTAACTTCTGAACTGGAACTATAAATCCAGGCTCTTGCATAAAGATGAATATATATGTTGTATGCGACATCAAAGATGAAAAAATGTTAAGACTTATATATTTAGATATAACACGAATATGTATA(ACGGATGGGAATTGGTAACGATGACA)GAAAG[CAGATTGTCAGCTCTGCATACT]ATTCTTCATG</t>
  </si>
  <si>
    <t>ATAGGCGGTCGTACCCAACA</t>
  </si>
  <si>
    <t>Noblis_MPXV-I-573</t>
  </si>
  <si>
    <t>TCAGTCATTG[GCAAAGCATCACAGAATCCGA]GTAAGATGATATA(TGCTCGCTGCTTTACATGTTTCCCA)ATTTGTTTGGAGATGACCATAGATTCATTTGTTATAGAATGCATCCAATGAGTAAAATCAAACACAAAATCTTCGTTCAAACTTAATCTTATTAGAATATTAGTGGAAGAAAGATTCTATAATAATGAATGCAGAGATTATAAATGGAGAATAATTGGAACACAAGTTGATAAAATATTGATAGCTAAATATACAATAGAT[GCAATGTATCGCATAAGACCGA]TATATATAAT</t>
  </si>
  <si>
    <t>GCAAAGCATCACAGAATCCGA</t>
  </si>
  <si>
    <t>Noblis_MPXV-I-574</t>
  </si>
  <si>
    <t>ACTTTATATT[TCCTGTAGGGTGGCATAATTTT]ATT(CTGCCTCCACAATCAGTGTTTCCA)AATATATTACTAGACAATATTCCATATGGTTATTAGTTAAGGGACC[CGATTAGAACACGTACGCGC]TTATTCATCA</t>
  </si>
  <si>
    <t>TCCTGTAGGGTGGCATAATTTT</t>
  </si>
  <si>
    <t>CTGCCTCCACAATCAGTGTTTCCA</t>
  </si>
  <si>
    <t>GCGCGTACGTGTTCTAATCG</t>
  </si>
  <si>
    <t>Noblis_MPXV-I-575</t>
  </si>
  <si>
    <t>GACTTTATAT[TTCCTGTAGGGTGGCATAATTT]TATT(CTGCCTCCACAATCAGTGTTTCCA)AATATATTACTAGACAATATTCCATATGGTTATTAGTTAAGGGACC[CGATTAGAACACGTACGCGC]TTATTCATCA</t>
  </si>
  <si>
    <t>TTCCTGTAGGGTGGCATAATTT</t>
  </si>
  <si>
    <t>Noblis_MPXV-I-576</t>
  </si>
  <si>
    <t>CGACTTTATA[TTTCCTGTAGGGTGGCATAATT]TTATT(CTGCCTCCACAATCAGTGTTTCCA)AATATATTACTAGACAATATTCCATATGGTTATTAGTTAAGGGACC[CGATTAGAACACGTACGCGC]TTATTCATCA</t>
  </si>
  <si>
    <t>TTTCCTGTAGGGTGGCATAATT</t>
  </si>
  <si>
    <t>Noblis_MPXV-I-577</t>
  </si>
  <si>
    <t>ACATATACAT[TATAGGCGGTCGTACCCAAC]ACTGATTATACATCGGTACATACAGTAAATAGCATAGATATGGAGGAGGATACAAATATTTCAAATAAAGTTATGAGATACGCACTGTCAATAATATATGGAAGACATTACCTAACTTCTGAACTGGAACTATAAATCCAGGCTCTTGCATAAAGATGAATATATATGTTGTATGCGACATCAAAGATGAAAAAATGTTAAGACTTATATATTTAGATATAACACGAATATGTATA(ACGGATGGGAATTGGTAACGATGACA)GAAAG[CAGATTGTCAGCTCTGCATACT]ATTCTTCATG</t>
  </si>
  <si>
    <t>TATAGGCGGTCGTACCCAAC</t>
  </si>
  <si>
    <t>Noblis_MPXV-I-578</t>
  </si>
  <si>
    <t>AAACTATTCT[CGGACATTTCAGTCATTGGCA]AAGCATCACAGAATCCGAGTAAGATGATATA(TGCTCGCTGCTTTACATGTTTCCCA)ATTTGTTTGGAGATGACCATAGATTCATTTGTTATAGAATGCATCCAATGAGTAAAATCAAACACAAAATCTTCGTTCAAACTTAATCTTATTAGAATATTAGTGGAAGAAAGATTCTATAATAATGAATGCAGAGATTATAAATGGAGAATAATTGGAACACAAGTTGATAAAATATTGATAGCTAAATATACAATAGAT[GCAATGTATCGCATAAGACCGA]TATATATAAT</t>
  </si>
  <si>
    <t>CGGACATTTCAGTCATTGGCA</t>
  </si>
  <si>
    <t>Noblis_MPXV-I-579</t>
  </si>
  <si>
    <t>TTTCAGTCAT[TGGCAAAGCATCACAGAATCC]GAGTAAGATGATATA(TGCTCGCTGCTTTACATGTTTCCCA)ATTTGTTTGGAGATGACCATAGATTCATTTGTTATAGAATGCATCCAATGAGTAAAATCAAACACAAAATCTTCGTTCAAACTTAATCTTATTAGAATATTAGTGGAAGAAAGATTCTATAATAATGAATGCAGAGATTATAAATGGAGAATAATTGGAACACAAGTTGATAAAATATTGATAGCTAAATATACAATAGAT[GCAATGTATCGCATAAGACCGA]TATATATAAT</t>
  </si>
  <si>
    <t>TGGCAAAGCATCACAGAATCC</t>
  </si>
  <si>
    <t>Noblis_MPXV-I-580</t>
  </si>
  <si>
    <t>TTTTTTAAAT[ACTGATCCTCACAATTCCGTGA](TGTAGCAGTAGTTGGTGCATGGTCT)ATATCGTTAAAATGTATCATATATAATAGTTTTCTGACGTGGAGTACAGAATTTTCGATTAATG[AGTTCATGGTAAGGAAGGGCAA]ATGTCTGTAT</t>
  </si>
  <si>
    <t>TTGCCCTTCCTTACCATGAACT</t>
  </si>
  <si>
    <t>Noblis_MPXV-I-581</t>
  </si>
  <si>
    <t>TTTTTTAAAT[ACTGATCCTCACAATTCCGTGA](TGTAGCAGTAGTTGGTGCATGGTCT)ATATCGTTAAAATGTATCATATATAATAGTTTTCTGACGTGGAGTACAGAATTTTCGATTAATGAGTTCA[TGGTAAGGAAGGGCAAATGTCT]GTATATAATA</t>
  </si>
  <si>
    <t>AGACATTTGCCCTTCCTTACCA</t>
  </si>
  <si>
    <t>Noblis_MPXV-I-582</t>
  </si>
  <si>
    <t>ATTTTTGTGA[GACCCATCGACGAGAGAAAGA]GATGGTTAGTCAAGATATTTTTCTTAGTACAAAAGTCAATGTTTTAAAATATATGGACGAGAATTAATTTGTCTGTATAAAAACTTGTGTGAAATTATGTACTAGAGAAAAA(ACGTGAGCAGTGTCCCCTACA)TGGATTTTACAGATCATTTATATTCCAAAAATATTAACTATATACGTTTATTATATGATGTTAACGTGTAAATTATAAACATTATTTTA[TGATGCAATTGTCTGACAACCA]TTGGCATAAG</t>
  </si>
  <si>
    <t>GACCCATCGACGAGAGAAAGA</t>
  </si>
  <si>
    <t>ACGTGAGCAGTGTCCCCTACA</t>
  </si>
  <si>
    <t>TGGTTGTCAGACAATTGCATCA</t>
  </si>
  <si>
    <t>Noblis_MPXV-I-583</t>
  </si>
  <si>
    <t>ATTTTTGTGA[TGGTTGTCAGACAATTGCATCA]TAAAATAATGTTTATAATTTACACGTTAACATCATATAATAAACGTATATAGTTAATATTTTTGGAATATAAATGATCTGTAAAATCCA(TGTAGGGGACACTGCTCACGT)TTTTTCTCTAGTACATAATTTCACACAAGTTTTTATACAGACAAATTAATTCTCGTCCATATATTTTAAAACATTGACTTTTGTACTAAGAAAAATATCTTGACTAACCATC[TCTTTCTCTCGTCGATGGGTC]TTGGCATAAG</t>
  </si>
  <si>
    <t>TGTAGGGGACACTGCTCACGT</t>
  </si>
  <si>
    <t>Noblis_MPXV-I-584</t>
  </si>
  <si>
    <t>TTTTTGTGAG[ACCCATCGACGAGAGAAAGAG]ATGGTTAGTCAAGATATTTTTCTTAGTACAAAAGTCAATGTTTTAAAATATATGGACGAGAATTAATTTGTCTGTATAAAAACTTGTGTGAAATTATGTACTAGAGAAAAA(ACGTGAGCAGTGTCCCCTACA)TGGATTTTACAGATCATTTATATTCCAAAAATATTAACTATATACGTTTATTATATGATGTTAACGTGTAAATTATAAACATTATTTTA[TGATGCAATTGTCTGACAACCA]TTGGCATAAG</t>
  </si>
  <si>
    <t>ACCCATCGACGAGAGAAAGAG</t>
  </si>
  <si>
    <t>Noblis_MPXV-I-585</t>
  </si>
  <si>
    <t>TTTTTGTGAG[TGGTTGTCAGACAATTGCATCA]TAAAATAATGTTTATAATTTACACGTTAACATCATATAATAAACGTATATAGTTAATATTTTTGGAATATAAATGATCTGTAAAATCCA(TGTAGGGGACACTGCTCACGT)TTTTTCTCTAGTACATAATTTCACACAAGTTTTTATACAGACAAATTAATTCTCGTCCATATATTTTAAAACATTGACTTTTGTACTAAGAAAAATATCTTGACTAACCAT[CTCTTTCTCTCGTCGATGGGT]TTGGCATAAG</t>
  </si>
  <si>
    <t>Noblis_MPXV-I-586</t>
  </si>
  <si>
    <t>CCGACTTTAT[ATTTCCTGTAGGGTGGCATAAT]TTTATT(CTGCCTCCACAATCAGTGTTTCCA)AATATATTACTAGACAATATTCCATATGGTTATTAGTTAAGGGACC[CGATTAGAACACGTACGCGC]TTATTCATCA</t>
  </si>
  <si>
    <t>ATTTCCTGTAGGGTGGCATAAT</t>
  </si>
  <si>
    <t>Noblis_MPXV-I-587</t>
  </si>
  <si>
    <t>TTTTTGTGAG[ACCCATCGACGAGAGAAAGA]GATGGTTAGTCAAGATATTTTTCTTAGTACAAAAGTCAATGTTTTAAAATATATGGACGAGAATTAATTTGTCTGTATAAAAACTTGTGTGAAATTATGTACTAGAGAAAAA(ACGTGAGCAGTGTCCCCTACA)TGGATTTTACAGATCATTTATATTCCAAAAATATTAACTATATACGTTTATTATATGATGTTAACGTGTAAATTATAAACATTATTTTA[TGATGCAATTGTCTGACAACCA]TTGGCATAAG</t>
  </si>
  <si>
    <t>ACCCATCGACGAGAGAAAGA</t>
  </si>
  <si>
    <t>Noblis_MPXV-I-588</t>
  </si>
  <si>
    <t>TTTTTGTGAG[TGGTTGTCAGACAATTGCATCA]TAAAATAATGTTTATAATTTACACGTTAACATCATATAATAAACGTATATAGTTAATATTTTTGGAATATAAATGATCTGTAAAATCCA(TGTAGGGGACACTGCTCACGT)TTTTTCTCTAGTACATAATTTCACACAAGTTTTTATACAGACAAATTAATTCTCGTCCATATATTTTAAAACATTGACTTTTGTACTAAGAAAAATATCTTGACTAACCATC[TCTTTCTCTCGTCGATGGGT]TTGGCATAAG</t>
  </si>
  <si>
    <t>Noblis_MPXV-I-589</t>
  </si>
  <si>
    <t>ACATTATAGG[CGGTCGTACCCAACACTGATT]ATACATCGGTACATACAGTAAATAGCATAGATATGGAGGAGGATACAAATATTTCAAATAAAGTTATGAGATACGCACTGTCAATAATATATGGAAGACATTACCTAACTTCTGAACTGGAACTATAAATCCAGGCTCTTGCATAAAGATGAATATATATGTTGTATGCGACATCAAAGATGAAAAAATGTTAAGACTTATATATTTAGATATAACACGAATATGTATA(ACGGATGGGAATTGGTAACGATGACA)GAAAG[CAGATTGTCAGCTCTGCATACT]ATTCTTCATG</t>
  </si>
  <si>
    <t>CGGTCGTACCCAACACTGATT</t>
  </si>
  <si>
    <t>Noblis_MPXV-I-590</t>
  </si>
  <si>
    <t>ACTTTATATT[TCCTGTAGGGTGGCATAATTTT]ATT(CTGCCTCCACAATCAGTGTTTCCA)AATATATTACTAGACAATATTCCATATGGTTATTAGTTAA[GGGACCCGATTAGAACACGT]ACGCGCTTAT</t>
  </si>
  <si>
    <t>ACGTGTTCTAATCGGGTCCC</t>
  </si>
  <si>
    <t>Noblis_MPXV-I-591</t>
  </si>
  <si>
    <t>ACATTATAGG[CGGTCGTACCCAACACTGAT]TATACATCGGTACATACAGTAAATAGCATAGATATGGAGGAGGATACAAATATTTCAAATAAAGTTATGAGATACGCACTGTCAATAATATATGGAAGACATTACCTAACTTCTGAACTGGAACTATAAATCCAGGCTCTTGCATAAAGATGAATATATATGTTGTATGCGACATCAAAGATGAAAAAATGTTAAGACTTATATATTTAGATATAACACGAATATGTATA(ACGGATGGGAATTGGTAACGATGACA)GAAAG[CAGATTGTCAGCTCTGCATACTA]TTCTTCATGA</t>
  </si>
  <si>
    <t>TAGTATGCAGAGCTGACAATCTG</t>
  </si>
  <si>
    <t>Noblis_MPXV-I-592</t>
  </si>
  <si>
    <t>TTTTGTGAGA[CCCATCGACGAGAGAAAGAGA]TGGTTAGTCAAGATATTTTTCTTAGTACAAAAGTCAATGTTTTAAAATATATGGACGAGAATTAATTTGTCTGTATAAAAACTTGTGTGAAATTATGTACTAGAGAAAAA(ACGTGAGCAGTGTCCCCTACA)TGGATTTTACAGATCATTTATATTCCAAAAATATTAACTATATACGTTTATTATATGATGTTAACGTGTAAATTATAAACATTATTTTA[TGATGCAATTGTCTGACAACCA]TTGGCATAAG</t>
  </si>
  <si>
    <t>CCCATCGACGAGAGAAAGAGA</t>
  </si>
  <si>
    <t>Noblis_MPXV-I-593</t>
  </si>
  <si>
    <t>TTTTGTGAGA[TGGTTGTCAGACAATTGCATCA]TAAAATAATGTTTATAATTTACACGTTAACATCATATAATAAACGTATATAGTTAATATTTTTGGAATATAAATGATCTGTAAAATCCA(TGTAGGGGACACTGCTCACGT)TTTTTCTCTAGTACATAATTTCACACAAGTTTTTATACAGACAAATTAATTCTCGTCCATATATTTTAAAACATTGACTTTTGTACTAAGAAAAATATCTTGACTAACCA[TCTCTTTCTCTCGTCGATGGG]TTGGCATAAG</t>
  </si>
  <si>
    <t>Noblis_MPXV-I-594</t>
  </si>
  <si>
    <t>TTAAAGAGCG[TGCCGTTACCCTGCCAATTA]A(TGTACGCATTAGAACCACGTAAGGAGA)TTGATGTTTCAGAAGTTAAAACTTTATCATCTTATATAGATTTCGAAAATACTAAATCAGATATCGATGTTATAAAATCTATATCCTCGATTTTTGGATATTCTAATGAAAACTGTAACA[CCATAGTGTTCGGCATCTATAAGGA]TAATTTACTA</t>
  </si>
  <si>
    <t>TGCCGTTACCCTGCCAATTA</t>
  </si>
  <si>
    <t>TGTACGCATTAGAACCACGTAAGGAGA</t>
  </si>
  <si>
    <t>TCCTTATAGATGCCGAACACTATGG</t>
  </si>
  <si>
    <t>Noblis_MPXV-I-595</t>
  </si>
  <si>
    <t>ATTTTTGTGA[GACCCATCGACGAGAGAAAG]AGATGGTTAGTCAAGATATTTTTCTTAGTACAAAAGTCAATGTTTTAAAATATATGGACGAGAATTAATTTGTCTGTATAAAAACTTGTGTGAAATTATGTACTAGAGAAAAA(ACGTGAGCAGTGTCCCCTACA)TGGATTTTACAGATCATTTATATTCCAAAAATATTAACTATATACGTTTATTATATGATGTTAACGTGTAAATTATAAACATTATTTTA[TGATGCAATTGTCTGACAACCA]TTGGCATAAG</t>
  </si>
  <si>
    <t>GACCCATCGACGAGAGAAAG</t>
  </si>
  <si>
    <t>Noblis_MPXV-I-596</t>
  </si>
  <si>
    <t>ATTTTTGTGA[TGGTTGTCAGACAATTGCATCA]TAAAATAATGTTTATAATTTACACGTTAACATCATATAATAAACGTATATAGTTAATATTTTTGGAATATAAATGATCTGTAAAATCCA(TGTAGGGGACACTGCTCACGT)TTTTTCTCTAGTACATAATTTCACACAAGTTTTTATACAGACAAATTAATTCTCGTCCATATATTTTAAAACATTGACTTTTGTACTAAGAAAAATATCTTGACTAACCATCT[CTTTCTCTCGTCGATGGGTC]TTGGCATAAG</t>
  </si>
  <si>
    <t>Noblis_MPXV-I-597</t>
  </si>
  <si>
    <t>TTAAAGAGCG[TGCCGTTACCCTGCCAATTA]A(TGTACGCATTAGAACCACGTAAGGAGA)TTGATGTTTCAGAAGTTAAAACTTTATCATCTTATATAGATTTCGAAAATACTAAATCAGATATCGATGTTATAAAATCTATATCCTCGATTTTTGGATATTCTAATGAAAACTGTAACA[CCATAGTGTTCGGCATCTATAAGG]ATAATTTACT</t>
  </si>
  <si>
    <t>CCTTATAGATGCCGAACACTATGG</t>
  </si>
  <si>
    <t>Noblis_MPXV-I-598</t>
  </si>
  <si>
    <t>TTAAAGAGCG[TGCCGTTACCCTGCCAATTA]A(TGTACGCATTAGAACCACGTAAGGAGA)TTGATGTTTCAGAAGTTAAAACTTTATCATCTTATATAGATTTCGAAAATACTAAATCAGATATCGATGTTATAAAATCTATATCCTCGATTTTTGGATATTCTAATGAAAACTGTAAC[ACCATAGTGTTCGGCATCTATAAGG]ATAATTTACT</t>
  </si>
  <si>
    <t>CCTTATAGATGCCGAACACTATGGT</t>
  </si>
  <si>
    <t>Noblis_MPXV-I-599</t>
  </si>
  <si>
    <t>TTTGAGAACA[TCGATAAGTTCATCGGGAATGACA]TACATACTATCTTTAATAGAACTCTTTTCAT(CCAGTTGAATGGATTCGTCCTTAACCA)ACTGATTAATGAGATCTTCTATTTTATCATTTTCCAGATGATATGTATGTCCATTAAAGTTAAATTGTGTA[GCGCTTCTTTTTAGCCTAGCA]GCCAATACTT</t>
  </si>
  <si>
    <t>TCGATAAGTTCATCGGGAATGACA</t>
  </si>
  <si>
    <t>CCAGTTGAATGGATTCGTCCTTAACCA</t>
  </si>
  <si>
    <t>TGCTAGGCTAAAAAGAAGCGC</t>
  </si>
  <si>
    <t>Noblis_MPXV-I-600</t>
  </si>
  <si>
    <t>TGAGTATGTT[TGACTTATGGTTAGACACGCA]TACTTTAACAAATCACTGAAAATTGGAGTTAGGTATT(CCTCTCAGAATCAGTTGCCGTTCTGG)AACATTAAATGTATTTTTTATGATAT[ACTCCAACGCATTTATGTGGG]TATACAACAA</t>
  </si>
  <si>
    <t>TGACTTATGGTTAGACACGCA</t>
  </si>
  <si>
    <t>CCTCTCAGAATCAGTTGCCGTTCTGG</t>
  </si>
  <si>
    <t>CCCACATAAATGCGTTGGAGT</t>
  </si>
  <si>
    <t>Noblis_MPXV-I-601</t>
  </si>
  <si>
    <t>TGAGTATGTT[TGACTTATGGTTAGACACGCA]TACTTTAACAAATCACTGAAAATTGGAGTTAGGTATT(CCTCTCAGAATCAGTTGCCGTTCTGG)AACATTAAATGTATTTTTTATGATATA[CTCCAACGCATTTATGTGGGT]ATACAACAAG</t>
  </si>
  <si>
    <t>ACCCACATAAATGCGTTGGAG</t>
  </si>
  <si>
    <t>Noblis_MPXV-I-602</t>
  </si>
  <si>
    <t>ACTCTTTTCA[TCCAGTTGAATGGATTCGTCCT]TAACCAACTGATTAATGAGATCTTCTATTTTATCATTTTCCAGATGATATGTATGTCCATTAAAGTTAAATTGTGTA(GCGCTTCTTTTTAGCCTAGCAGCCA)ATACTTTAACATCACTAATATCGATATACAAAGGAGATGATTTATCGATGGTATTAAGAATTCGTTTTTCG[ACATCCGTCAAAACCAATTCCT]TTTTGCCTGT</t>
  </si>
  <si>
    <t>TCCAGTTGAATGGATTCGTCCT</t>
  </si>
  <si>
    <t>GCGCTTCTTTTTAGCCTAGCAGCCA</t>
  </si>
  <si>
    <t>AGGAATTGGTTTTGACGGATGT</t>
  </si>
  <si>
    <t>Noblis_MPXV-I-603</t>
  </si>
  <si>
    <t>ACTCTTTTCA[TCCAGTTGAATGGATTCGTCCT]TAACCAACTGATTAATGAGATCTTCTATTTTATCATTTTCCAGATGATATGTATGTCCATTAAAGTTAAATTGTGTA(GCGCTTCTTTTTAGCCTAGCAGCCA)ATACTTTAACATCACTAATATCGATATACAAAGGAGATGATTTATCGATGGTATTAAGAATTCGTTTTTC[GACATCCGTCAAAACCAATTCCT]TTTTGCCTGT</t>
  </si>
  <si>
    <t>AGGAATTGGTTTTGACGGATGTC</t>
  </si>
  <si>
    <t>Noblis_MPXV-I-604</t>
  </si>
  <si>
    <t>TCTAGTTTTG[AGAACATCGATAAGTTCATCGGGA]ATGACATACATACTATCTTTAATAGAACTCTTTTCAT(CCAGTTGAATGGATTCGTCCTTAACCA)ACTGATTAATGAGATCTTCTATTTTATCATTTTCCAGATGATATGTATGTCCATTAAAGTTAAATTGTGTA[GCGCTTCTTTTTAGCCTAGCA]GCCAATACTT</t>
  </si>
  <si>
    <t>AGAACATCGATAAGTTCATCGGGA</t>
  </si>
  <si>
    <t>Noblis_MPXV-I-605</t>
  </si>
  <si>
    <t>TTGAGAACAT[CGATAAGTTCATCGGGAATGACA]TACATACTATCTTTAATAGAACTCTTTTCAT(CCAGTTGAATGGATTCGTCCTTAACCA)ACTGATTAATGAGATCTTCTATTTTATCATTTTCCAGATGATATGTATGTCCATTAAAGTTAAATTGTGTA[GCGCTTCTTTTTAGCCTAGCA]GCCAATACTT</t>
  </si>
  <si>
    <t>CGATAAGTTCATCGGGAATGACA</t>
  </si>
  <si>
    <t>Noblis_MPXV-I-606</t>
  </si>
  <si>
    <t>TTAAAGAGCG[TGCCGTTACCCTGCCAATTA]A(TGTACGCATTAGAACCACGTAAGGAGA)TTGATGTTTCAGAAGTTAAAACTTTATCATCTTATATAGATTTCGAAAATACTAAATCAGATATCGATGTTATAAAATCTATATCCTCGATTTTTGGATATTCTAATGAAAACTGTAAC[ACCATAGTGTTCGGCATCTATAAG]GATAATTTAC</t>
  </si>
  <si>
    <t>CTTATAGATGCCGAACACTATGGT</t>
  </si>
  <si>
    <t>Noblis_MPXV-I-607</t>
  </si>
  <si>
    <t>TTAAAGAGCG[TGCCGTTACCCTGCCAATT]AA(TGTACGCATTAGAACCACGTAAGGAGA)TTGATGTTTCAGAAGTTAAAACTTTATCATCTTATATAGATTTCGAAAATACTAAATCAGATATCGATGTTATAAAATCTATATCCTCGATTTTTGGATATTCTAATGAAAACTGTAACA[CCATAGTGTTCGGCATCTATAAGGA]TAATTTACTA</t>
  </si>
  <si>
    <t>TGCCGTTACCCTGCCAATT</t>
  </si>
  <si>
    <t>Noblis_MPXV-I-608</t>
  </si>
  <si>
    <t>TGAGTATGTT[TGACTTATGGTTAGACACGCA]TACTTTAACAAATCACTGAAAATTGGAGTTAGGTATT(CCTCTCAGAATCAGTTGCCGTTCTGG)AACATTAAATGTATTTTTTATGATATAC[TCCAACGCATTTATGTGGGT]ATACAACAAG</t>
  </si>
  <si>
    <t>ACCCACATAAATGCGTTGGA</t>
  </si>
  <si>
    <t>Noblis_MPXV-I-609</t>
  </si>
  <si>
    <t>ATGAGTATGT[TTGACTTATGGTTAGACACGCA]TACTTTAACAAATCACTGAAAATTGGAGTTAGGTATT(CCTCTCAGAATCAGTTGCCGTTCTGG)AACATTAAATGTATTTTTTATGATAT[ACTCCAACGCATTTATGTGGG]TATACAACAA</t>
  </si>
  <si>
    <t>TTGACTTATGGTTAGACACGCA</t>
  </si>
  <si>
    <t>Noblis_MPXV-I-610</t>
  </si>
  <si>
    <t>ATGAGTATGT[TTGACTTATGGTTAGACACGCA]TACTTTAACAAATCACTGAAAATTGGAGTTAGGTATT(CCTCTCAGAATCAGTTGCCGTTCTGG)AACATTAAATGTATTTTTTATGATATA[CTCCAACGCATTTATGTGGGT]ATACAACAAG</t>
  </si>
  <si>
    <t>Noblis_MPXV-I-611</t>
  </si>
  <si>
    <t>CTGTATCAGT[TGCATTTTCAGCACTCGACTG]AATATTAGTACATTCATTGTCTATTATTAACGTATTTCTAAACCCAAAATGTATGTGTTGAACATCACTACTATAGTTGATGAGTCTTATA(GCATGAATTCGCTTATCGTTATCGGGT)TTATCTTCTGTCACCTTAACAATTCCTTTTTTATTAAACTCTGCATAATCATAACCATTTCTATTGTTTGTTCTAATATAAACGAGTATAGCATCATTGCTAAATTTTTCAATCGTATCGAAAACAGAATATCCTAAACCATATAATATATATTCA[GGAACACTCAAACTAAATGTCCAGG]ATTCTCCTAA</t>
  </si>
  <si>
    <t>TGCATTTTCAGCACTCGACTG</t>
  </si>
  <si>
    <t>GCATGAATTCGCTTATCGTTATCGGGT</t>
  </si>
  <si>
    <t>CCTGGACATTTAGTTTGAGTGTTCC</t>
  </si>
  <si>
    <t>Noblis_MPXV-I-612</t>
  </si>
  <si>
    <t>ATATTCGATA[ACAGCATTTGTGTAGTTTTTGTCT]TTTACAGTATATACGTTATTGTCAAAATCTAAACAAATATTAGCATAATACATCTATAAGATCA(GGATCCATGTTCGAGCATACTAGCCA)TGTATATTTGTAACTTCGTCATACAGCGTTAGATCAATAGAATAAACAATCGTGTGACGCAACTTTTTTACGATCTAGTTGTATGAGTTTATCGTTTACATAAGCAATTAACGGCTTTAACAGATGATCTGAGTAATAATATACCTCTGTTATACGTTTAATGTTCACGGTCTTAGTATTTTTAGATATCAATTGTGATTTACACCAT[ATTCGACTCCCTGTGTGCAA]CGTTAGAAAT</t>
  </si>
  <si>
    <t>ACAGCATTTGTGTAGTTTTTGTCT</t>
  </si>
  <si>
    <t>GGATCCATGTTCGAGCATACTAGCCA</t>
  </si>
  <si>
    <t>TTGCACACAGGGAGTCGAAT</t>
  </si>
  <si>
    <t>Noblis_MPXV-I-613</t>
  </si>
  <si>
    <t>ATATTCGATA[ACAGCATTTGTGTAGTTTTTGTCT]TTTACAGTATATACGTTATTGTCAAAATCTAAACAAATATTAGCATAATACATCTATAAGATCA(GGATCCATGTTCGAGCATACTAGCCA)TGTATATTTGTAACTTCGTCATACAGCGTTAGATCAATAGAATAAACAATCGTGTGACGCAACTTTTTTACGATCTAGTTGTATGAGTTTATCGTTTACATAAGCAATTAACGGCTTTAACAGATGATCTGAGTAATAATATACCTCTGTTATACGTTTAATGTTCACGGTCTTAGTATTTTTAGATATCAATTGTGATTTACACCATATTCG[ACTCCCTGTGTGCAACGTTA]GAAATTCTAA</t>
  </si>
  <si>
    <t>TAACGTTGCACACAGGGAGT</t>
  </si>
  <si>
    <t>Noblis_MPXV-I-614</t>
  </si>
  <si>
    <t>ATATTCGATA[ACAGCATTTGTGTAGTTTTTGTCT]TTTACAGTATATACGTTATTGTCAAAATCTAAACAAATATTAGCATAATACATCTATAAGATCA(GGATCCATGTTCGAGCATACTAGCCA)TGTATATTTGTAACTTCGTCATACAGCGTTAGATCAATAGAATAAACAATCGTGTGACGCAACTTTTTTACGATCTAGTTGTATGAGTTTATCGTTTACATAAGCAATTAACGGCTTTAACAGATGATCTGAGTAATAATATACCTCTGTTATACGTTTAATGTTCACGGTCTTAGTATTTTTAGATATCAATTGTGATTTACACCATA[TTCGACTCCCTGTGTGCAAC]GTTAGAAATT</t>
  </si>
  <si>
    <t>GTTGCACACAGGGAGTCGAA</t>
  </si>
  <si>
    <t>Noblis_MPXV-I-615</t>
  </si>
  <si>
    <t>CTGTATCAGT[TGCATTTTCAGCACTCGACTG]AATATTAGTACATTCATTGTCTATTATTAACGTATTTCTAAACCCAAAATGTATGTGTTGAACATCACTACTATAGTTGATGAGTCTTATA(GCATGAATTCGCTTATCGTTATCGGGT)TTATCTTCTGTCACCTTAACAATTCCTTTTTTATTAAACTCTGCATAATCATAACCATTTCTATTGTTTGTTCTAATATAAACGAGTATAGCATCATTGCTAAATTTTTCAATCGTATCGAAAACAGAATATCCTAAACCATATAATATATATTCAGGA[ACACTCAAACTAAATGTCCAGGA]TTCTCCTAAA</t>
  </si>
  <si>
    <t>TCCTGGACATTTAGTTTGAGTGT</t>
  </si>
  <si>
    <t>Noblis_MPXV-I-616</t>
  </si>
  <si>
    <t>TGTATCAGTT[GCATTTTCAGCACTCGACTGA]ATATTAGTACATTCATTGTCTATTATTAACGTATTTCTAAACCCAAAATGTATGTGTTGAACATCACTACTATAGTTGATGAGTCTTATA(GCATGAATTCGCTTATCGTTATCGGGT)TTATCTTCTGTCACCTTAACAATTCCTTTTTTATTAAACTCTGCATAATCATAACCATTTCTATTGTTTGTTCTAATATAAACGAGTATAGCATCATTGCTAAATTTTTCAATCGTATCGAAAACAGAATATCCTAAACCATATAATATATATTCA[GGAACACTCAAACTAAATGTCCAGG]ATTCTCCTAA</t>
  </si>
  <si>
    <t>GCATTTTCAGCACTCGACTGA</t>
  </si>
  <si>
    <t>Noblis_MPXV-I-617</t>
  </si>
  <si>
    <t>CTGTATCAGT[TGCATTTTCAGCACTCGACT]GAATATTAGTACATTCATTGTCTATTATTAACGTATTTCTAAACCCAAAATGTATGTGTTGAACATCACTACTATAGTTGATGAGTCTTATA(GCATGAATTCGCTTATCGTTATCGGGT)TTATCTTCTGTCACCTTAACAATTCCTTTTTTATTAAACTCTGCATAATCATAACCATTTCTATTGTTTGTTCTAATATAAACGAGTATAGCATCATTGCTAAATTTTTCAATCGTATCGAAAACAGAATATCCTAAACCATATAATATATATTCA[GGAACACTCAAACTAAATGTCCAGG]ATTCTCCTAA</t>
  </si>
  <si>
    <t>TGCATTTTCAGCACTCGACT</t>
  </si>
  <si>
    <t>Noblis_MPXV-I-618</t>
  </si>
  <si>
    <t>ATATTCGATA[ACAGCATTTGTGTAGTTTTTGTCT]TTTACAGTATATACGTTATTGTCAAAATCTAAACAAATATTAGCATAATACATCTATAAGATCA(GGATCCATGTTCGAGCATACTAGCCA)TGTATATTTGTAACTTCGTCATACAGCGTTAGATCAATAGAATAAACAATCGTGTGACGCAACTTTTTTACGATCTAGTTGTATGAGTTTATCGTTTACATAAGCAATTAACGGCTTTAACAGATGATCTGAGTAATAATATACCTCTGTTATACGTTTAATGTTCACGGTCTTAGTATTTTTAGATATCAATTGTGATTTACACCATATTCGAC[TCCCTGTGTGCAACGTTAGA]AATTCTAAAT</t>
  </si>
  <si>
    <t>TCTAACGTTGCACACAGGGA</t>
  </si>
  <si>
    <t>Noblis_MPXV-I-619</t>
  </si>
  <si>
    <t>ATATTCGATA[ACAGCATTTGTGTAGTTTTTGTCT]TTTACAGTATATACGTTATTGTCAAAATCTAAACAAATATTAGCATAATACATCTATAAGATCA(GGATCCATGTTCGAGCATACTAGCCA)TGTATATTTGTAACTTCGTCATACAGCGTTAGATCAATAGAATAAACAATCGTGTGACGCAACTTTTTTACGATCTAGTTGTATGAGTTTATCGTTTACATAAGCAATTAACGGCTTTAACAGATGATCTGAGTAATAATATACCTCTGTTATACGTTTAATGTTCACGGTCTTAGTATTTTTAGATATCAATTGTGATTTACACCATATTC[GACTCCCTGTGTGCAACGTT]AGAAATTCTA</t>
  </si>
  <si>
    <t>AACGTTGCACACAGGGAGTC</t>
  </si>
  <si>
    <t>Noblis_MPXV-I-620</t>
  </si>
  <si>
    <t>CTGTATCAGT[TGCATTTTCAGCACTCGACTG]AATATTAGTACATTCATTGTCTATTATTAACGTATTTCTAAACCCAAAATGTATGTGTTGAACATCACTACTATAGTTGATGAGTCTTATA(GCATGAATTCGCTTATCGTTATCGGGT)TTATCTTCTGTCACCTTAACAATTCCTTTTTTATTAAACTCTGCATAATCATAACCATTTCTATTGTTTGTTCTAATATAAACGAGTATAGCATCATTGCTAAATTTTTCAATCGTATCGAAAACAGAATATCCTAAACCATATAATATATATT[CAGGAACACTCAAACTAAATGTCCA]GGATTCTCCT</t>
  </si>
  <si>
    <t>TGGACATTTAGTTTGAGTGTTCCTG</t>
  </si>
  <si>
    <t>Noblis_MPXV-I-621</t>
  </si>
  <si>
    <t>AATATTAGGC[ACAGTCAAACATTCAACCACTCT]AGATACATTAACTCTCTCATTTTCTTTAACAAATTCTGCAATATCTTCGTAAAAAGATTCTTGAAACTTTTTAGAATATCTATCGACTCTAGATGAAATAGCGTTCGTCAACATACTATGTTTTGTATACATAA(AGGCGCCCATTTTAACAGTTTCTAGT)G[ACAAAATGCTAGCGATCCTAGGA]TCCTTTAGAA</t>
  </si>
  <si>
    <t>ACAGTCAAACATTCAACCACTCT</t>
  </si>
  <si>
    <t>AGGCGCCCATTTTAACAGTTTCTAGT</t>
  </si>
  <si>
    <t>TCCTAGGATCGCTAGCATTTTGT</t>
  </si>
  <si>
    <t>Noblis_MPXV-I-622</t>
  </si>
  <si>
    <t>GAATATCTAT[CGACTCTAGATGAAATAGCGTTCG]TCAACATACTATGTTTTGTATACATAA(AGGCGCCCATTTTAACAGTTTCTAGT)G[ACAAAATGCTAGCGATCCTAGGA]TCCTTTAGAA</t>
  </si>
  <si>
    <t>CGACTCTAGATGAAATAGCGTTCG</t>
  </si>
  <si>
    <t>Noblis_MPXV-I-623</t>
  </si>
  <si>
    <t>TATATATATA[TGGGCAAAACATATAACGTAACCA]GAATTATAAAATTAGAGGTACGTGATAGAATAATACCTCCTACTATGAAATTACCAGAAGGAGTAGTAACTTCAATAGGTAGTAATTTGACTATTACA(TGCAGAGTATCGTTGAGACTTCCCA)CAACGGA[CGCTGACGTCTTTTGGATAAGT]AATGGTATGT</t>
  </si>
  <si>
    <t>TGGGCAAAACATATAACGTAACCA</t>
  </si>
  <si>
    <t>TGCAGAGTATCGTTGAGACTTCCCA</t>
  </si>
  <si>
    <t>ACTTATCCAAAAGACGTCAGCG</t>
  </si>
  <si>
    <t>Noblis_MPXV-I-624</t>
  </si>
  <si>
    <t>TATATATATA[TGGGCAAAACATATAACGTAACCAG]AATTATAAAATTAGAGGTACGTGATAGAATAATACCTCCTACTATGAAATTACCAGAAGGAGTAGTAACTTCAATAGGTAGTAATTTGACTATTACA(TGCAGAGTATCGTTGAGACTTCCCA)CAACGGA[CGCTGACGTCTTTTGGATAAGT]AATGGTATGT</t>
  </si>
  <si>
    <t>TGGGCAAAACATATAACGTAACCAG</t>
  </si>
  <si>
    <t>Noblis_MPXV-I-625</t>
  </si>
  <si>
    <t>AATATTAGGC[ACAGTCAAACATTCAACCACTCT]AGATACATTAACTCTCTCATTTTCTTTAACAAATTCTGCAATATCTTCGTAAAAAGATTCTTGAAACTTTTTAGAATATCTATCGACTCTAGATGAAATAGCGTTCGTCAACATACTATGTTTTGTATACATAA(AGGCGCCCATTTTAACAGTTTCTAGT)G[ACAAAATGCTAGCGATCCTAGG]ATCCTTTAGA</t>
  </si>
  <si>
    <t>CCTAGGATCGCTAGCATTTTGT</t>
  </si>
  <si>
    <t>Noblis_MPXV-I-626</t>
  </si>
  <si>
    <t>AATATTAGGC[ACAGTCAAACATTCAACCACTCT]AGATACATTAACTCTCTCATTTTCTTTAACAAATTCTGCAATATCTTCGTAAAAAGATTCTTGAAACTTTTTAGAATATCTATCGACTCTAGATGAAATAGCGTTCGTCAACATACTATGTTTTGTATACATAA(AGGCGCCCATTTTAACAGTTTCTAGT)[GACAAAATGCTAGCGATCCTAGG]ATCCTTTAGA</t>
  </si>
  <si>
    <t>CCTAGGATCGCTAGCATTTTGTC</t>
  </si>
  <si>
    <t>Noblis_MPXV-I-627</t>
  </si>
  <si>
    <t>AATATTAGGC[ACAGTCAAACATTCAACCACTC]TAGATACATTAACTCTCTCATTTTCTTTAACAAATTCTGCAATATCTTCGTAAAAAGATTCTTGAAACTTTTTAGAATATCTATCGACTCTAGATGAAATAGCGTTCGTCAACATACTATGTTTTGTATACATAA(AGGCGCCCATTTTAACAGTTTCTAGT)G[ACAAAATGCTAGCGATCCTAGGA]TCCTTTAGAA</t>
  </si>
  <si>
    <t>ACAGTCAAACATTCAACCACTC</t>
  </si>
  <si>
    <t>Noblis_MPXV-I-628</t>
  </si>
  <si>
    <t>ATATATATAT[GGGCAAAACATATAACGTAACCAGA]ATTATAAAATTAGAGGTACGTGATAGAATAATACCTCCTACTATGAAATTACCAGAAGGAGTAGTAACTTCAATAGGTAGTAATTTGACTATTACA(TGCAGAGTATCGTTGAGACTTCCCA)CAACGGA[CGCTGACGTCTTTTGGATAAGT]AATGGTATGT</t>
  </si>
  <si>
    <t>GGGCAAAACATATAACGTAACCAGA</t>
  </si>
  <si>
    <t>Noblis_MPXV-I-629</t>
  </si>
  <si>
    <t>CCATTTTATA[TCACTACGGACATAAACCATTGT]ATAATTTTTATGTTTATTAGTGTACACATTTT(GGAAGTAAGTTCCGGCTGCCATGT)ATT[TCCTGGAGAGCAAGTAGATGA]TGAGGAACCA</t>
  </si>
  <si>
    <t>TCACTACGGACATAAACCATTGT</t>
  </si>
  <si>
    <t>GGAAGTAAGTTCCGGCTGCCATGT</t>
  </si>
  <si>
    <t>TCATCTACTTGCTCTCCAGGA</t>
  </si>
  <si>
    <t>Noblis_MPXV-I-630</t>
  </si>
  <si>
    <t>ATATATATAT[GGGCAAAACATATAACGTAACCA]GAATTATAAAATTAGAGGTACGTGATAGAATAATACCTCCTACTATGAAATTACCAGAAGGAGTAGTAACTTCAATAGGTAGTAATTTGACTATTACA(TGCAGAGTATCGTTGAGACTTCCCA)CAACGGA[CGCTGACGTCTTTTGGATAAGT]AATGGTATGT</t>
  </si>
  <si>
    <t>GGGCAAAACATATAACGTAACCA</t>
  </si>
  <si>
    <t>Noblis_MPXV-I-631</t>
  </si>
  <si>
    <t>TATATATATA[TGGGCAAAACATATAACGTAACC]AGAATTATAAAATTAGAGGTACGTGATAGAATAATACCTCCTACTATGAAATTACCAGAAGGAGTAGTAACTTCAATAGGTAGTAATTTGACTATTACA(TGCAGAGTATCGTTGAGACTTCCCA)CAACGGA[CGCTGACGTCTTTTGGATAAGT]AATGGTATGT</t>
  </si>
  <si>
    <t>TGGGCAAAACATATAACGTAACC</t>
  </si>
  <si>
    <t>Noblis_MPXV-I-632</t>
  </si>
  <si>
    <t>ATCAAATACT[TCGTAAGATACTCCTTCATGAACA]TAATCAGTTACAAAACGTTTATATGAAGTAAAGTATCTACGATTTTTACAAAAGT(CAGGATGCATAAGTACAAAGTACGCGA)TAAACGGAATAATAATAGATTTATCTAGTTTATCTTTTTCTATCTCTTTCATAGTTATAT[ACATGGTCTCAGAAGTCGGA]TTATGTAACA</t>
  </si>
  <si>
    <t>TCGTAAGATACTCCTTCATGAACA</t>
  </si>
  <si>
    <t>CAGGATGCATAAGTACAAAGTACGCGA</t>
  </si>
  <si>
    <t>TCCGACTTCTGAGACCATGT</t>
  </si>
  <si>
    <t>Noblis_MPXV-I-633</t>
  </si>
  <si>
    <t>CCATTTTATA[TCACTACGGACATAAACCATTGT]ATAATTTTTATGTTTATTAGTGTACACATTTT(GGAAGTAAGTTCCGGCTGCCATGT)ATT[TCCTGGAGAGCAAGTAGATGATG]AGGAACCAGA</t>
  </si>
  <si>
    <t>CATCATCTACTTGCTCTCCAGGA</t>
  </si>
  <si>
    <t>Noblis_MPXV-I-634</t>
  </si>
  <si>
    <t>CCATTTTATA[TCACTACGGACATAAACCATTGT]ATAATTTTTATGTTTATTAGTGTACACATTTT(GGAAGTAAGTTCCGGCTGCCATGT)ATTT[CCTGGAGAGCAAGTAGATGATGA]GGAACCAGAT</t>
  </si>
  <si>
    <t>TCATCATCTACTTGCTCTCCAGG</t>
  </si>
  <si>
    <t>Noblis_MPXV-I-635</t>
  </si>
  <si>
    <t>CCATTTTATA[TCACTACGGACATAAACCATTGT]ATAATTTTTATGTTTATTAGTGTACACATTTT(GGAAGTAAGTTCCGGCTGCCATGT)ATTTCC[TGGAGAGCAAGTAGATGATGAGG]AACCAGATAG</t>
  </si>
  <si>
    <t>CCTCATCATCTACTTGCTCTCCA</t>
  </si>
  <si>
    <t>Noblis_MPXV-I-636</t>
  </si>
  <si>
    <t>TTTTTTTGTT[TTAAGATCTACCCGCGATACG]GAATAA(ACATGTCTATTGTTAATCATGCCGCCA)ATAATGTATAGACAATTATGTAAAACATTTGCATCATAGAATTGTCTATCTGTATTACCGACTATCGTCCAATATTCTGTTCT[AGGAGAGTAATGGGTTATTGTGGA]TATATAATCA</t>
  </si>
  <si>
    <t>TTAAGATCTACCCGCGATACG</t>
  </si>
  <si>
    <t>ACATGTCTATTGTTAATCATGCCGCCA</t>
  </si>
  <si>
    <t>TCCACAATAACCCATTACTCTCCT</t>
  </si>
  <si>
    <t>Noblis_MPXV-I-637</t>
  </si>
  <si>
    <t>CCATTTTATA[TCACTACGGACATAAACCATTGT]ATAATTTTTATGTTTATTAGTGTACACATTTT(GGAAGTAAGTTCCGGCTGCCATGT)AT[TTCCTGGAGAGCAAGTAGATGA]TGAGGAACCA</t>
  </si>
  <si>
    <t>TCATCTACTTGCTCTCCAGGAA</t>
  </si>
  <si>
    <t>Noblis_MPXV-I-638</t>
  </si>
  <si>
    <t>CCATTTTTTT[TGTTTTAAGATCTACCCGCGA]TACGGAATAA(ACATGTCTATTGTTAATCATGCCGCCA)ATAATGTATAGACAATTATGTAAAACATTTGCATCATAGAATTGTCTATCTGTATTACCGACTATCGTCCAATATTCTGTTCT[AGGAGAGTAATGGGTTATTGTGGA]TATATAATCA</t>
  </si>
  <si>
    <t>TGTTTTAAGATCTACCCGCGA</t>
  </si>
  <si>
    <t>Noblis_MPXV-I-639</t>
  </si>
  <si>
    <t>TGATATAGAA[TCATCGGTTGTATCATTGTCTGA]TTAGTTTCCTTTTTATAAAATTGAAGTAATATTTAGTATTAATT(ACCGCCGATGCATTATACAAATATGGA)GATA[TTCCCTGTATTCGGCATTTCT]AAAATTAGCA</t>
  </si>
  <si>
    <t>TCATCGGTTGTATCATTGTCTGA</t>
  </si>
  <si>
    <t>ACCGCCGATGCATTATACAAATATGGA</t>
  </si>
  <si>
    <t>AGAAATGCCGAATACAGGGAA</t>
  </si>
  <si>
    <t>Noblis_MPXV-I-640</t>
  </si>
  <si>
    <t>TTTTTTTGTT[TTAAGATCTACCCGCGATACG]GAATAA(ACATGTCTATTGTTAATCATGCCGCCA)ATAATGTATAGACAATTATGTAAAACATTTGCATCATAGAATTGTCTATCTGTATTACCGACTATCGTCCAATAT[TCTGTTCTAGGAGAGTAATGGGT]TATTGTGGAT</t>
  </si>
  <si>
    <t>ACCCATTACTCTCCTAGAACAGA</t>
  </si>
  <si>
    <t>Noblis_MPXV-I-641</t>
  </si>
  <si>
    <t>CCATTTTTTT[TGTTTTAAGATCTACCCGCGA]TACGGAATAA(ACATGTCTATTGTTAATCATGCCGCCA)ATAATGTATAGACAATTATGTAAAACATTTGCATCATAGAATTGTCTATCTGTATTACCGACTATCGTCCAATAT[TCTGTTCTAGGAGAGTAATGGGT]TATTGTGGAT</t>
  </si>
  <si>
    <t>Noblis_MPXV-I-642</t>
  </si>
  <si>
    <t>TTTTTTTGTT[TTAAGATCTACCCGCGATACG]GAATAA(ACATGTCTATTGTTAATCATGCCGCCA)ATAATGTATAGACAATTATGTAAAACATTTGCATCATAGAATTGTCTATCTGTATTACCGACTATCGTCCAATATTCTGTTCTA[GGAGAGTAATGGGTTATTGTGGA]TATATAATCA</t>
  </si>
  <si>
    <t>TCCACAATAACCCATTACTCTCC</t>
  </si>
  <si>
    <t>Noblis_MPXV-I-643</t>
  </si>
  <si>
    <t>ATCAAATACT[TCGTAAGATACTCCTTCATGAACA]TAATCAGTTACAAAACGTTTATATGAAGTAAAGTATCTACGATTTTTACAAAAGT(CAGGATGCATAAGTACAAAGTACGCGA)TAAACGGAATAATAATAGATTTATCTAGTTTATCTTTTTCTATCTCTTTCATAGTTATAT[ACATGGTCTCAGAAGTCGGAT]TATGTAACAT</t>
  </si>
  <si>
    <t>ATCCGACTTCTGAGACCATGT</t>
  </si>
  <si>
    <t>Noblis_MPXV-I-644</t>
  </si>
  <si>
    <t>ATCAAATACT[TCGTAAGATACTCCTTCATGAACAT]AATCAGTTACAAAACGTTTATATGAAGTAAAGTATCTACGATTTTTACAAAAGT(CAGGATGCATAAGTACAAAGTACGCGA)TAAACGGAATAATAATAGATTTATCTAGTTTATCTTTTTCTATCTCTTTCATAGTTATAT[ACATGGTCTCAGAAGTCGGA]TTATGTAACA</t>
  </si>
  <si>
    <t>TCGTAAGATACTCCTTCATGAACAT</t>
  </si>
  <si>
    <t>Noblis_MPXV-I-645</t>
  </si>
  <si>
    <t>AAAAAAGAAA[AGGATGTATTATTAGCGCAATCAGT](TGCTGTCGAAGAGGCAAAAGATGT)CAAGGTGGAAGAAAAAAATATTATCGATATTGAAGATGACGATGATATGGATATAGAAAACACGTAATACGATCTATAAAAATAAGGTATTAAATACTTTTTATTT[ACGGTACTCTTGTAGTGGTGA]TACCACTAAT</t>
  </si>
  <si>
    <t>AGGATGTATTATTAGCGCAATCAGT</t>
  </si>
  <si>
    <t>TGCTGTCGAAGAGGCAAAAGATGT</t>
  </si>
  <si>
    <t>TCACCACTACAAGAGTACCGT</t>
  </si>
  <si>
    <t>Noblis_MPXV-I-646</t>
  </si>
  <si>
    <t>TGATATAGAA[TCATCGGTTGTATCATTGTCTGA]TTAGTTTCCTTTTTATAAAATTGAAGTAATATTTAGTATTAATT(ACCGCCGATGCATTATACAAATATGGA)GAT[ATTCCCTGTATTCGGCATTTCT]AAAATTAGCA</t>
  </si>
  <si>
    <t>AGAAATGCCGAATACAGGGAAT</t>
  </si>
  <si>
    <t>Noblis_MPXV-I-647</t>
  </si>
  <si>
    <t>TTGCACATGT[TCGTGATCTATGAGTTCTTCTTCGA]AT(GGCATAGGATCTCCGAATCTGAAAACG)TATAAATAGGAGTTAGAATAATAATATTTGAGAGTATTGGTAATGTATAAACTCTTTAGCGGTATAATTAGTTTTTTTCTCTCGATTTCTATTTTTAGATGTGATGGAAAAATGACTAATTTTGTAGCATTAGTATCATGAACTCTAATCAAAATCTTAATA[TCTTCGTCACACGTTAGTTCT]TTGAAGTTTT</t>
  </si>
  <si>
    <t>TCGTGATCTATGAGTTCTTCTTCGA</t>
  </si>
  <si>
    <t>GGCATAGGATCTCCGAATCTGAAAACG</t>
  </si>
  <si>
    <t>AGAACTAACGTGTGACGAAGA</t>
  </si>
  <si>
    <t>Noblis_MPXV-I-648</t>
  </si>
  <si>
    <t>TGATATAGAA[TCATCGGTTGTATCATTGTCTGAT]TAGTTTCCTTTTTATAAAATTGAAGTAATATTTAGTATTAATT(ACCGCCGATGCATTATACAAATATGGA)GATA[TTCCCTGTATTCGGCATTTCT]AAAATTAGCA</t>
  </si>
  <si>
    <t>TCATCGGTTGTATCATTGTCTGAT</t>
  </si>
  <si>
    <t>Noblis_MPXV-I-649</t>
  </si>
  <si>
    <t>ATGATATAGA[ATCATCGGTTGTATCATTGTCTGA]TTAGTTTCCTTTTTATAAAATTGAAGTAATATTTAGTATTAATT(ACCGCCGATGCATTATACAAATATGGA)GATA[TTCCCTGTATTCGGCATTTCT]AAAATTAGCA</t>
  </si>
  <si>
    <t>ATCATCGGTTGTATCATTGTCTGA</t>
  </si>
  <si>
    <t>Noblis_MPXV-I-650</t>
  </si>
  <si>
    <t>AAAAAGAAAA[GGATGTATTATTAGCGCAATCAGT](TGCTGTCGAAGAGGCAAAAGATGT)CAAGGTGGAAGAAAAAAATATTATCGATATTGAAGATGACGATGATATGGATATAGAAAACACGTAATACGATCTATAAAAATAAGGTATTAAATACTTTTTATTT[ACGGTACTCTTGTAGTGGTGA]TACCACTAAT</t>
  </si>
  <si>
    <t>GGATGTATTATTAGCGCAATCAGT</t>
  </si>
  <si>
    <t>Noblis_MPXV-I-651</t>
  </si>
  <si>
    <t>ATCAAATACT[TCGTAAGATACTCCTTCATGAACA]TAATCAGTTACAAAACGTTTATATGAAGTAAAGTATCTACGATTTTTACAAAAGT(CAGGATGCATAAGTACAAAGTACGCGA)TAAACGGAATAATAATAGATTTATCTAGTTTATCTTTTTCTATCTCTTTCATAGTTATAT[ACATGGTCTCAGAAGTCGGATT]ATGTAACATC</t>
  </si>
  <si>
    <t>AATCCGACTTCTGAGACCATGT</t>
  </si>
  <si>
    <t>Noblis_MPXV-I-652</t>
  </si>
  <si>
    <t>TTGCACATGT[TCGTGATCTATGAGTTCTTCTTCGA]AT(GGCATAGGATCTCCGAATCTGAAAACG)TATAAATAGGAGTTAGAATAATAATATTTGAGAGTATTGGTAATGTATAAACTCTTTAGCGGTATAATTAGTTTTTTTCTCTCGATTTCTATTTTTAGATGTGATGGAAAAATGACTAATTTTGTAGCATTAGTATCATGAACTCTAATCAAAATCTTAATATCT[TCGTCACACGTTAGTTCTTTGA]AGTTTTTAAG</t>
  </si>
  <si>
    <t>TCAAAGAACTAACGTGTGACGA</t>
  </si>
  <si>
    <t>Noblis_MPXV-I-653</t>
  </si>
  <si>
    <t>TGCACATGTT[CGTGATCTATGAGTTCTTCTTCGA]AT(GGCATAGGATCTCCGAATCTGAAAACG)TATAAATAGGAGTTAGAATAATAATATTTGAGAGTATTGGTAATGTATAAACTCTTTAGCGGTATAATTAGTTTTTTTCTCTCGATTTCTATTTTTAGATGTGATGGAAAAATGACTAATTTTGTAGCATTAGTATCATGAACTCTAATCAAAATCTTAATA[TCTTCGTCACACGTTAGTTCT]TTGAAGTTTT</t>
  </si>
  <si>
    <t>CGTGATCTATGAGTTCTTCTTCGA</t>
  </si>
  <si>
    <t>Noblis_MPXV-I-654</t>
  </si>
  <si>
    <t>TTGCACATGT[TCGTGATCTATGAGTTCTTCTTCG]AAT(GGCATAGGATCTCCGAATCTGAAAACG)TATAAATAGGAGTTAGAATAATAATATTTGAGAGTATTGGTAATGTATAAACTCTTTAGCGGTATAATTAGTTTTTTTCTCTCGATTTCTATTTTTAGATGTGATGGAAAAATGACTAATTTTGTAGCATTAGTATCATGAACTCTAATCAAAATCTTAATA[TCTTCGTCACACGTTAGTTCT]TTGAAGTTTT</t>
  </si>
  <si>
    <t>TCGTGATCTATGAGTTCTTCTTCG</t>
  </si>
  <si>
    <t>Noblis_MPXV-I-655</t>
  </si>
  <si>
    <t>AAAAAAGAAA[AGGATGTATTATTAGCGCAATCAGTT](GCTGTCGAAGAGGCAAAAGATGTCA)AGGTGGAAGAAAAAAATATTATCGATATTGAAGATGACGATGATATGGATATAGAAAACACGTAATACGATCTATAAAAATAAGGTATTAAATACTTTTTATTT[ACGGTACTCTTGTAGTGGTGA]TACCACTAAT</t>
  </si>
  <si>
    <t>AGGATGTATTATTAGCGCAATCAGTT</t>
  </si>
  <si>
    <t>GCTGTCGAAGAGGCAAAAGATGTCA</t>
  </si>
  <si>
    <t>Noblis_MPXV-I-656</t>
  </si>
  <si>
    <t>GAAAAAAGAA[AAGGATGTATTATTAGCGCAATCAGT](TGCTGTCGAAGAGGCAAAAGATGT)CAAGGTGGAAGAAAAAAATATTATCGATATTGAAGATGACGATGATATGGATATAGAAAACACGTAATACGATCTATAAAAATAAGGTATTAAATACTTTTTATTT[ACGGTACTCTTGTAGTGGTGA]TACCACTAAT</t>
  </si>
  <si>
    <t>AAGGATGTATTATTAGCGCAATCAGT</t>
  </si>
  <si>
    <t>Noblis_MPXV-I-657</t>
  </si>
  <si>
    <t>ATCAAATACT[TCGTAAGATACTCCTTCATGAACAT]AATCAGTTACAAAACGTTTATATGAAGTAAAGTATCTACGATTTTTACAAAAGT(CAGGATGCATAAGTACAAAGTACGCGA)TAAACGGAATAATAATAGATTTATCTAGTTTATCTTTTTCTATCTCTTTCATAGTTATAT[ACATGGTCTCAGAAGTCGGAT]TATGTAACAT</t>
  </si>
  <si>
    <t>Noblis_MPXV-I-658</t>
  </si>
  <si>
    <t>AAAAAAGAAA[AGGATGTATTATTAGCGCAATCAG]T(TGCTGTCGAAGAGGCAAAAGATGT)CAAGGTGGAAGAAAAAAATATTATCGATATTGAAGATGACGATGATATGGATATAGAAAACACGTAATACGATCTATAAAAATAAGGTATTAAATACTTTTTATTT[ACGGTACTCTTGTAGTGGTGA]TACCACTAAT</t>
  </si>
  <si>
    <t>AGGATGTATTATTAGCGCAATCAG</t>
  </si>
  <si>
    <t>Noblis_MPXV-I-659</t>
  </si>
  <si>
    <t>TGCACATGTT[CGTGATCTATGAGTTCTTCTTCGA]AT(GGCATAGGATCTCCGAATCTGAAAACG)TATAAATAGGAGTTAGAATAATAATATTTGAGAGTATTGGTAATGTATAAACTCTTTAGCGGTATAATTAGTTTTTTTCTCTCGATTTCTATTTTTAGATGTGATGGAAAAATGACTAATTTTGTAGCATTAGTATCATGAACTCTAATCAAAATCTTAATATCT[TCGTCACACGTTAGTTCTTTGA]AGTTTTTAAG</t>
  </si>
  <si>
    <t>Noblis_MPXV-I-660</t>
  </si>
  <si>
    <t>TGATATAGAA[TCATCGGTTGTATCATTGTCTGATT]AGTTTCCTTTTTATAAAATTGAAGTAATATTTAGTATTAATT(ACCGCCGATGCATTATACAAATATGGA)GATA[TTCCCTGTATTCGGCATTTCT]AAAATTAGCA</t>
  </si>
  <si>
    <t>TCATCGGTTGTATCATTGTCTGATT</t>
  </si>
  <si>
    <t>Noblis_MPXV-I-661</t>
  </si>
  <si>
    <t>AGCTTAGATT[AAATTCTGAAGAGGGAGCAGAT]AATTTTTATAGATTATATAAAGGTACAAAAACAGGATATCGTCAAACTTACTGTATACGATTGCATATATCTATGATAGGATTGTA(TGCGTGCGTGGTAGATGTTTGGA)GAAATGAGAAACTGTTTTCT[AGATGGAAATATTGGTTACAAGCGA]TTAAACTGTT</t>
  </si>
  <si>
    <t>AAATTCTGAAGAGGGAGCAGAT</t>
  </si>
  <si>
    <t>TGCGTGCGTGGTAGATGTTTGGA</t>
  </si>
  <si>
    <t>TCGCTTGTAACCAATATTTCCATCT</t>
  </si>
  <si>
    <t>Noblis_MPXV-I-662</t>
  </si>
  <si>
    <t>ATTAATCGTA[CGTTCTCCGTAGATGAACTAGATGA]TAATGTCTTTTTTACACATGGTTATTTTTTAAAACACAAATATGGTTGTTCACTTAATCCTAGTTTGATTGTCTCATTATCAGGAAACTTAAAATATAATGATATACAATGCTCAGTAAATGTATCATGTCTCATTAAAAATTTGGTAACGAGTACATCTACTATATTAACATCTAAACATAAGACTTAT(TCTCTATATCGGTCCACGTGTATTGCT)ATAATAGGATACGATTCTATTATATGGTATAAAGATATAAATGACAGGTATAATGACATCTATGATTTTACTGCAATATGTATGCTAAT[AGCGTCTACATTGATAGTGATCA]GTGATCATAT</t>
  </si>
  <si>
    <t>CGTTCTCCGTAGATGAACTAGATGA</t>
  </si>
  <si>
    <t>TCTCTATATCGGTCCACGTGTATTGCT</t>
  </si>
  <si>
    <t>TGATCACTATCAATGTAGACGCT</t>
  </si>
  <si>
    <t>Noblis_MPXV-I-663</t>
  </si>
  <si>
    <t>ATGATACATT[TTTTGACGATGATGATTGATCACT]ATTACACAATTTTGTTTTTGTACTTTCTAATATAGTGTTTAGGTTCTTTTTCATATGAGAATATTGACTTACTAAAATATCTATGTTTAACTTTTGTTCTATA(ACGTCCTTATCGGCGGTATCGGT)ACATATACGTAAT[TCACCTTCACAAAATACGGAGTCT]TCGATAATAA</t>
  </si>
  <si>
    <t>TTTTGACGATGATGATTGATCACT</t>
  </si>
  <si>
    <t>ACGTCCTTATCGGCGGTATCGGT</t>
  </si>
  <si>
    <t>AGACTCCGTATTTTGTGAAGGTGA</t>
  </si>
  <si>
    <t>Noblis_MPXV-I-664</t>
  </si>
  <si>
    <t>TTATGTATAA[TCATCACTGTCGCTATCATTATTGC]GTTTGTGTAGTTC(TGCCCTATCATCTACATCACTGTCACT)CTCACTATATCTTCTAAAATTACAA[ACAACTGGATATTCGATAACAGCA]TTTGTGTAGT</t>
  </si>
  <si>
    <t>TCATCACTGTCGCTATCATTATTGC</t>
  </si>
  <si>
    <t>TGCCCTATCATCTACATCACTGTCACT</t>
  </si>
  <si>
    <t>TGCTGTTATCGAATATCCAGTTGT</t>
  </si>
  <si>
    <t>Noblis_MPXV-I-665</t>
  </si>
  <si>
    <t>ATGATACATT[TTTTGACGATGATGATTGATCACT]ATTACACAATTTTGTTTTTGTACTTTCTAATATAGTGTTTAGGTTCTTTTTCATATGAGAATATTGACTTACTAAAATATCTATGTTTAACTTTTGTTCTATA(ACGTCCTTATCGGCGGTATCGGT)ACATATACGTAATTCA[CCTTCACAAAATACGGAGTCTTCG]ATAATAATAG</t>
  </si>
  <si>
    <t>CGAAGACTCCGTATTTTGTGAAGG</t>
  </si>
  <si>
    <t>Noblis_MPXV-I-666</t>
  </si>
  <si>
    <t>ATTAATCGTA[CGTTCTCCGTAGATGAACTAGATG]ATAATGTCTTTTTTACACATGGTTATTTTTTAAAACACAAATATGGTTGTTCACTTAATCCTAGTTTGATTGTCTCATTATCAGGAAACTTAAAATATAATGATATACAATGCTCAGTAAATGTATCATGTCTCATTAAAAATTTGGTAACGAGTACATCTACTATATTAACATCTAAACATAAGACTTAT(TCTCTATATCGGTCCACGTGTATTGCT)ATAATAGGATACGATTCTATTATATGGTATAAAGATATAAATGACAGGTATAATGACATCTATGATTTTACTGCAATATGTATGCTAAT[AGCGTCTACATTGATAGTGATCA]GTGATCATAT</t>
  </si>
  <si>
    <t>CGTTCTCCGTAGATGAACTAGATG</t>
  </si>
  <si>
    <t>Noblis_MPXV-I-667</t>
  </si>
  <si>
    <t>AGCTTAGATT[AAATTCTGAAGAGGGAGCAGAT]AATTTTTATAGATTATATAAAGGTACAAAAACAGGATATCGTCAAACTTACTGTATACGATTGCATATATCTATGATAGGATTGTA(TGCGTGCGTGGTAGATGTTTGGA)GAAATGAGAAACTGTTTTCTA[GATGGAAATATTGGTTACAAGCGA]TTAAACTGTT</t>
  </si>
  <si>
    <t>TCGCTTGTAACCAATATTTCCATC</t>
  </si>
  <si>
    <t>Noblis_MPXV-I-668</t>
  </si>
  <si>
    <t>AGCTTAGATT[AAATTCTGAAGAGGGAGCAGAT]AATTTTTATAGATTATATAAAGGTACAAAAACAGGATATCGTCAAACTTACTGTATACGATTGCATATATCTATGATAGGATTGTA(TGCGTGCGTGGTAGATGTTTGGA)GAAATGAGAAACTGTTTTCT[AGATGGAAATATTGGTTACAAGCG]ATTAAACTGT</t>
  </si>
  <si>
    <t>CGCTTGTAACCAATATTTCCATCT</t>
  </si>
  <si>
    <t>Noblis_MPXV-I-669</t>
  </si>
  <si>
    <t>AGCTTAGATT[AAATTCTGAAGAGGGAGCAGAT]AATTTTTATAGATTATATAAAGGTACAAAAACAGGATATCGTCAAACTTACTGTATACGATTGCATATATCTATGATAGGATTGTA(TGCGTGCGTGGTAGATGTTTGGA)GAAATGAGAAACTGTTTTCTAGATGGAAATA[TTGGTTACAAGCGATTAAACTGTT]TATTGATGAT</t>
  </si>
  <si>
    <t>AACAGTTTAATCGCTTGTAACCAA</t>
  </si>
  <si>
    <t>Noblis_MPXV-I-670</t>
  </si>
  <si>
    <t>AGCTTAGATT[AAATTCTGAAGAGGGAGCAGAT]AATTTTTATAGATTATATAAAGGTACAAAAACAGGATATCGTCAAACTTACTGTATACGATTGCATATATCTATGATAGGATTGTA(TGCGTGCGTGGTAGATGTTTGGA)GAAATGAGAAACTGTTTTCTAGATGGAAATAT[TGGTTACAAGCGATTAAACTGTTT]ATTGATGATC</t>
  </si>
  <si>
    <t>AAACAGTTTAATCGCTTGTAACCA</t>
  </si>
  <si>
    <t>Noblis_MPXV-I-671</t>
  </si>
  <si>
    <t>TATGTATAAT[CATCACTGTCGCTATCATTATTGC]GTTTGTGTAGTTC(TGCCCTATCATCTACATCACTGTCACT)CTCACTATATCTTCTAAAATTACAA[ACAACTGGATATTCGATAACAGCA]TTTGTGTAGT</t>
  </si>
  <si>
    <t>CATCACTGTCGCTATCATTATTGC</t>
  </si>
  <si>
    <t>Noblis_MPXV-I-672</t>
  </si>
  <si>
    <t>ATGATACATT[TTTTGACGATGATGATTGATCACT]ATTACACAATTTTGTTTTTGTACTTTCTAATATAGTGTTTAGGTTCTTTTTCATATGAGAATATTGACTTACTAAAATATCTATGTTTAACTTTTGTTCTATA(ACGTCCTTATCGGCGGTATCGGT)ACATATACGTAAT[TCACCTTCACAAAATACGGAGTC]TTCGATAATA</t>
  </si>
  <si>
    <t>GACTCCGTATTTTGTGAAGGTGA</t>
  </si>
  <si>
    <t>Noblis_MPXV-I-673</t>
  </si>
  <si>
    <t>ATGATACATT[TTTTGACGATGATGATTGATCACT]ATTACACAATTTTGTTTTTGTACTTTCTAATATAGTGTTTAGGTTCTTTTTCATATGAGAATATTGACTTACTAAAATATCTATGTTTAACTTTTGTTCTATA(ACGTCCTTATCGGCGGTATCGGT)ACATATACGTAATT[CACCTTCACAAAATACGGAGTCT]TCGATAATAA</t>
  </si>
  <si>
    <t>AGACTCCGTATTTTGTGAAGGTG</t>
  </si>
  <si>
    <t>Noblis_MPXV-I-674</t>
  </si>
  <si>
    <t>ATGATACATT[TTTTGACGATGATGATTGATCACT]ATTACACAATTTTGTTTTTGTACTTTCTAATATAGTGTTTAGGTTCTTTTTCATATGAGAATATTGACTTACTAAAATATCTATGTTTAACTTTTGTTCTATA(ACGTCCTTATCGGCGGTATCGGT)ACATATACGTAAT[TCACCTTCACAAAATACGGAGT]CTTCGATAAT</t>
  </si>
  <si>
    <t>ACTCCGTATTTTGTGAAGGTGA</t>
  </si>
  <si>
    <t>Noblis_MPXV-I-675</t>
  </si>
  <si>
    <t>ATTAATCGTA[CGTTCTCCGTAGATGAACTAGATGA]TAATGTCTTTTTTACACATGGTTATTTTTTAAAACACAAATATGGTTGTTCACTTAATCCTAGTTTGATTGTCTCATTATCAGGAAACTTAAAATATAATGATATACAATGCTCAGTAAATGTATCATGTCTCATTAAAAATTTGGTAACGAGTACATCTACTATATTAACATCTAAACATAAGACTTAT(TCTCTATATCGGTCCACGTGTATTGCT)ATAATAGGATACGATTCTATTATATGGTATAAAGATATAAATGACAGGTATAATGACATCTATGATTTT[ACTGCAATATGTATGCTAATAGCGT]CTACATTGAT</t>
  </si>
  <si>
    <t>ACGCTATTAGCATACATATTGCAGT</t>
  </si>
  <si>
    <t>Noblis_MPXV-I-676</t>
  </si>
  <si>
    <t>ATTAATCGTA[CGTTCTCCGTAGATGAACTAGAT]GATAATGTCTTTTTTACACATGGTTATTTTTTAAAACACAAATATGGTTGTTCACTTAATCCTAGTTTGATTGTCTCATTATCAGGAAACTTAAAATATAATGATATACAATGCTCAGTAAATGTATCATGTCTCATTAAAAATTTGGTAACGAGTACATCTACTATATTAACATCTAAACATAAGACTTAT(TCTCTATATCGGTCCACGTGTATTGCT)ATAATAGGATACGATTCTATTATATGGTATAAAGATATAAATGACAGGTATAATGACATCTATGATTTTACTGCAATATGTATGCTAAT[AGCGTCTACATTGATAGTGATCA]GTGATCATAT</t>
  </si>
  <si>
    <t>CGTTCTCCGTAGATGAACTAGAT</t>
  </si>
  <si>
    <t>Noblis_MPXV-I-677</t>
  </si>
  <si>
    <t>TTATGTATAA[TCATCACTGTCGCTATCATTATTGC]GTTTGTGTAGTTC(TGCCCTATCATCTACATCACTGTCACT)CTCACTATATCTTCTAAAATTACA[AACAACTGGATATTCGATAACAGCA]TTTGTGTAGT</t>
  </si>
  <si>
    <t>TGCTGTTATCGAATATCCAGTTGTT</t>
  </si>
  <si>
    <t>Noblis_MPXV-I-678</t>
  </si>
  <si>
    <t>ATGTATAATC[ATCACTGTCGCTATCATTATTGC]GTTTGTGTAGTTC(TGCCCTATCATCTACATCACTGTCACT)CTCACTATATCTTCTAAAATTACAA[ACAACTGGATATTCGATAACAGCA]TTTGTGTAGT</t>
  </si>
  <si>
    <t>ATCACTGTCGCTATCATTATTGC</t>
  </si>
  <si>
    <t>Noblis_MPXV-I-679</t>
  </si>
  <si>
    <t>ATTAATCGTA[CGTTCTCCGTAGATGAACTAGATGA]TAATGTCTTTTTTACACATGGTTATTTTTTAAAACACAAATATGGTTGTTCACTTAATCCTAGTTTGATTGTCTCATTATCAGGAAACTTAAAATATAATGATATACAATGCTCAGTAAATGTATCATGTCTCATTAAAAATTTGGTAACGAGTACATCTACTATATTAACATCTAAACATAAGACTTAT(TCTCTATATCGGTCCACGTGTATTGCT)ATAATAGGATACGATTCTATTATATGGTATAAAGATATAAATGACAGGTATAATGACATCTATGATTTT[ACTGCAATATGTATGCTAATAGCGTC]TACATTGATA</t>
  </si>
  <si>
    <t>GACGCTATTAGCATACATATTGCAGT</t>
  </si>
  <si>
    <t>Noblis_MPXV-I-680</t>
  </si>
  <si>
    <t>TTATGTATAA[TCATCACTGTCGCTATCATTATTGC]GTTTGTGTAGTTC(TGCCCTATCATCTACATCACTGTCACT)CTCACTATATCTTCTAAAATTACAAACAACTGGATATTCGATA[ACAGCATTTGTGTAGTTTTTGTCT]TTTACAGTAT</t>
  </si>
  <si>
    <t>AGACAAAAACTACACAAATGCTGT</t>
  </si>
  <si>
    <t>Noblis_MPXV-I-681</t>
  </si>
  <si>
    <t>CTACTTATAC[TGCGAAAGATTCTGAATGAGAACG]ACTATCTC(ACCCTCTTGGATCATATCCTCACTGC)TAAATACTAAATCTCCT[TCATGCTCTCTCACTAATACTCTTAC]TCACTACACT</t>
  </si>
  <si>
    <t>TGCGAAAGATTCTGAATGAGAACG</t>
  </si>
  <si>
    <t>ACCCTCTTGGATCATATCCTCACTGC</t>
  </si>
  <si>
    <t>GTAAGAGTATTAGTGAGAGAGCATGA</t>
  </si>
  <si>
    <t>Noblis_MPXV-I-682</t>
  </si>
  <si>
    <t>TACTTATACT[GCGAAAGATTCTGAATGAGAACGA]CTATCTC(ACCCTCTTGGATCATATCCTCACTGC)TAAATACTAAATCTCCT[TCATGCTCTCTCACTAATACTCTTAC]TCACTACACT</t>
  </si>
  <si>
    <t>GCGAAAGATTCTGAATGAGAACGA</t>
  </si>
  <si>
    <t>Noblis_MPXV-I-683</t>
  </si>
  <si>
    <t>CTACTTATAC[TGCGAAAGATTCTGAATGAGAACG]ACTATCTC(ACCCTCTTGGATCATATCCTCACTGC)TAAATACTAAATCTCC[TTCATGCTCTCTCACTAATACTCTTAC]TCACTACACT</t>
  </si>
  <si>
    <t>GTAAGAGTATTAGTGAGAGAGCATGAA</t>
  </si>
  <si>
    <t>Noblis_MPXV-I-684</t>
  </si>
  <si>
    <t>TACTTATACT[GCGAAAGATTCTGAATGAGAACG]ACTATCTC(ACCCTCTTGGATCATATCCTCACTGC)TAAATACTAAATCTCCT[TCATGCTCTCTCACTAATACTCTTAC]TCACTACACT</t>
  </si>
  <si>
    <t>GCGAAAGATTCTGAATGAGAACG</t>
  </si>
  <si>
    <t>Noblis_MPXV-I-685</t>
  </si>
  <si>
    <t>ACTACTTATA[CTGCGAAAGATTCTGAATGAGAAC]GACTATCTC(ACCCTCTTGGATCATATCCTCACTGC)TAAATACTAAATCT[CCTTCATGCTCTCTCACTAATACTCTT]ACTCACTACA</t>
  </si>
  <si>
    <t>CTGCGAAAGATTCTGAATGAGAAC</t>
  </si>
  <si>
    <t>AAGAGTATTAGTGAGAGAGCATGAAGG</t>
  </si>
  <si>
    <t>Noblis_MPXV-I-686</t>
  </si>
  <si>
    <t>CATCTCAGAC[AGTCTGGTCTTGTATGTCTTAATCA]TATTCTTATGAAACTTGGAAACATCTCTTCTAGTTTCACTAGTACCTTTATTAATTCTCTCAGGT(ACAGATTTTGAATTCGACGATGCCGA)GTATTTCATCGTTGTATATTTCTTCTTCGATTGCATAATCAAA[TTCTTATATACCGCCTCAAACTCT]ATTTTAAAAT</t>
  </si>
  <si>
    <t>AGTCTGGTCTTGTATGTCTTAATCA</t>
  </si>
  <si>
    <t>ACAGATTTTGAATTCGACGATGCCGA</t>
  </si>
  <si>
    <t>AGAGTTTGAGGCGGTATATAAGAA</t>
  </si>
  <si>
    <t>Noblis_MPXV-I-687</t>
  </si>
  <si>
    <t>CATATTCTTA[TGAAACTTGGAAACATCTCTTCTAGT]TTCACTAGTACCTTTATTAATTCTCTCAGGT(ACAGATTTTGAATTCGACGATGCCGA)GTATTTCATCGTTGTATATTTCTTCTTCGATTGCATAATCAAA[TTCTTATATACCGCCTCAAACTCT]ATTTTAAAAT</t>
  </si>
  <si>
    <t>TGAAACTTGGAAACATCTCTTCTAGT</t>
  </si>
  <si>
    <t>Noblis_MPXV-I-688</t>
  </si>
  <si>
    <t>CATCTCAGAC[AGTCTGGTCTTGTATGTCTTAATCA]TATTCTTATGAAACTTGGAAACATCTCTTCTAGTTTCACTAGTACCTTTATTAATTCTCTCAGGT(ACAGATTTTGAATTCGACGATGCCGA)GTATTTCATCGTTGTATATTTCTTCTTCGATTGCATAATCAAATTCTTATAT[ACCGCCTCAAACTCTATTTTAAAA]TTATTAAACA</t>
  </si>
  <si>
    <t>TTTTAAAATAGAGTTTGAGGCGGT</t>
  </si>
  <si>
    <t>Noblis_MPXV-I-689</t>
  </si>
  <si>
    <t>CATATTCTTA[TGAAACTTGGAAACATCTCTTCTAGT]TTCACTAGTACCTTTATTAATTCTCTCAGGT(ACAGATTTTGAATTCGACGATGCCGA)GTATTTCATCGTTGTATATTTCTTCTTCGATTGCATAATCAAATTCTTATAT[ACCGCCTCAAACTCTATTTTAAAA]TTATTAAACA</t>
  </si>
  <si>
    <t>Noblis_MPXV-I-690</t>
  </si>
  <si>
    <t>CATATTCTTA[TGAAACTTGGAAACATCTCTTCTAG]TTTCACTAGTACCTTTATTAATTCTCTCAGGT(ACAGATTTTGAATTCGACGATGCCGA)GTATTTCATCGTTGTATATTTCTTCTTCGATTGCATAATCAAA[TTCTTATATACCGCCTCAAACTCT]ATTTTAAAAT</t>
  </si>
  <si>
    <t>TGAAACTTGGAAACATCTCTTCTAG</t>
  </si>
  <si>
    <t>Noblis_MPXV-II-0001</t>
  </si>
  <si>
    <t>ATCTCTGTAA[GATTTCCTCCTCCGCTCTCG]ATGCAGTCGGTCAACTTATTCTCTAGTTCTCTAAT(ACGCGAACGCAGTGCATCAAC)TTCTTGTGTGTCTTCTTGATT[GCGTGTGCATTCATCGAGTC]TAGATTCGAG</t>
  </si>
  <si>
    <t>ACGCGAACGCAGTGCATCAAC</t>
  </si>
  <si>
    <t>AY603973.1</t>
  </si>
  <si>
    <t>Noblis_MPXV-II-0002</t>
  </si>
  <si>
    <t>TACAATCGTT[CGAACTCGTCTCCCCAAACA]TTGTCCAATCCAGGACATTCATCCGGACACATCAACGACCACTCTCCGTCATCCTTCACTCGTTTCATAAAGAGATCAGGAATCCAAAGAGCTATAAATAGATCTCTTGTTCTATGTTCATCGTTTCCTGTATTCTTTTTAAGATCGAGGAACGCCATAATATCAGAATGCCACGGTTCCAAGTATATGGCCATAAC(TCCAGGCCGTTTGTTTCCTCCC)TGATCTATGTATCTAGCGGTGTTATTATAAACTCTCAACATTGGAATAATACCGTTTGATATACCATTGGTACCGGAGATATAGCTTCCACTGGCACGAATATTACTAATTGAT[AGACCTATTCCCCCTGCCAT]TTTAGAGATT</t>
  </si>
  <si>
    <t>CGAACTCGTCTCCCCAAACA</t>
  </si>
  <si>
    <t>Noblis_MPXV-II-0003</t>
  </si>
  <si>
    <t>Noblis_MPXV-II-0004</t>
  </si>
  <si>
    <t>ATAAATCTAA[CGGTTTCTTCACTCGGTGGA]TGCAATAAATGTTTAAACATCAAACATGCGAAA(TCGCAGTGCAGACCCTCGTC)TCTACTAATTAATTCGTTAGAAAACGTGAGTCCGGGCATTAGGCCACGCTTTTTAAGCCAAAATATGGAAGCGAATGATCCGGAAAAGAAGATTCCTTCTACTGCAGCAAAGGCAATAA[GTCTCTCTCCATAACCGGCG]CTGTCATGTA</t>
  </si>
  <si>
    <t>Noblis_MPXV-II-0005</t>
  </si>
  <si>
    <t>CCACTAGAAA[CCACGGATCGTAATACGGCA]ATCGGTTTTCGATAATAGGTGGAACGTATATTTTATTTAAGGACTTAACAATTGTCTGTAA(ACCACAATTTGCTTCCGCCGA)TCCTGTATTAACTATCTGTA[AAAGCATATGTTGGCCGGGA]GGAGCCGAAC</t>
  </si>
  <si>
    <t>ACCACAATTTGCTTCCGCCGA</t>
  </si>
  <si>
    <t>TCCCGGCCAACATATGCTTT</t>
  </si>
  <si>
    <t>Noblis_MPXV-II-0006</t>
  </si>
  <si>
    <t>CCCACTAGAA[ACCACGGATCGTAATACGGC]AATCGGTTTTCGATAATAGGTGGAACGTATATTTTATTTAAGGACTTAACAATTGTCTGTAA(ACCACAATTTGCTTCCGCCGA)TCCTGTATTAACTATCTGTA[AAAGCATATGTTGGCCGGGA]GGAGCCGAAC</t>
  </si>
  <si>
    <t>Noblis_MPXV-II-0007</t>
  </si>
  <si>
    <t>ACGTTGAGAT[GGATTCGCTGAGACCGGTAG](TGGTCGTCCGAGTACACGATGTGT)CGTTGACTGGATACAGGTTAATTTCCACATCGATATAGTTAAATGT[ATTGCTGGTTACGACGGGTT]CGCATTTATC</t>
  </si>
  <si>
    <t>GGATTCGCTGAGACCGGTAG</t>
  </si>
  <si>
    <t>TGGTCGTCCGAGTACACGATGTGT</t>
  </si>
  <si>
    <t>AACCCGTCGTAACCAGCAAT</t>
  </si>
  <si>
    <t>Noblis_MPXV-II-0008</t>
  </si>
  <si>
    <t>ACGTTGAGAT[AACCCGTCGTAACCAGCAAT]ACATTTAACTATATCGATGTGGAAATTAACCTGTATCCAGTCAACG(ACACATCGTGTACTCGGACGACCA)[CTACCGGTCTCAGCGAATCC]CGCATTTATC</t>
  </si>
  <si>
    <t>ACACATCGTGTACTCGGACGACCA</t>
  </si>
  <si>
    <t>Noblis_MPXV-II-0009</t>
  </si>
  <si>
    <t>ATACTCTATA[ACACCCGCACAAGTCTGTAG]AGAATCGCTAGATGCTGTAGGTCTTGGTGAAGTTTCAACTCTCTTCTTGATTACCTTACTCATGATTAAACCTAAATAATTGTACTTTGTAATATAATGATATATATTTTCACTTTATCTCATTTGAGAATAAAAATGTTTTTGTTAACCACTGCATGATGTACAGATTTCGGAATCGCAAACCACTTGTGGTTTTATTTTATCCTTGTCCAATGTGAATTGAATG(GGAGCGGATGCGGGTTTCGT)ACGTAGATAGTACATTCCCGTTTTTAGACCGAGACTCCATCCGTAAAAATGCATACTCGTTAGTTTGGAATAACTCGGATCTGCTATATGGATATTCATAGATTGACTTT[GATCGATGAAGGCTCCCCTG]TCTGCAGCCA</t>
  </si>
  <si>
    <t>Noblis_MPXV-II-0010</t>
  </si>
  <si>
    <t>GCAGATTCAG[TCTTGGAACAGCGTCTGCAT]TAACTAGAGGAGACATTAGAATCATTGCTGTAA(ACAAGTTTGGATTATCGCAAGCAGCT)AGTATAGAAATTG[TTGCTCCCATGGAATGACCC]AATAAGAAGA</t>
  </si>
  <si>
    <t>ACAAGTTTGGATTATCGCAAGCAGCT</t>
  </si>
  <si>
    <t>Noblis_MPXV-II-0011</t>
  </si>
  <si>
    <t>GCAGATTCAG[TCTTGGAACAGCGTCTGCAT]TAACTAGAGGAGACATTAGAATCATTGCTGTAA(ACAAGTTTGGATTATCGCAAGCAGCT)AGTATAGAAATTGTT[GCTCCCATGGAATGACCCAA]TAAGAAGACT</t>
  </si>
  <si>
    <t>Noblis_MPXV-II-0012</t>
  </si>
  <si>
    <t>Noblis_MPXV-II-0013</t>
  </si>
  <si>
    <t>GACGCTAGAT[AGACAGTCGCCCACTAGAGT]T(ACCGTCTCTGAATGCGGCATGA)TAGTATCATTCTTTGTTTTCGTTAACTGTTTGGAAGATGAATCTTTGTTGTTACATTTAATCTCGAAATTCAGAGTACATATCTTTGAAGTATTCTGATATCTATTTTCTCCTGTAAAGAATCCTGAAGTTGCTACATTATTAAGGACAGAGAAGTATTCTGCACGAAAGACTGGATCACAATCTTTATGATTCATGGTAATAGTTAGTTCCGACGTTGAGAT[GGATTCGCTGAGACCGGTAG]TGGTCGTCCG</t>
  </si>
  <si>
    <t>Noblis_MPXV-II-0014</t>
  </si>
  <si>
    <t>GACGCTAGAT[CTACCGGTCTCAGCGAATCC]ATCTCAACGTCGGAACTAACTATTACCATGAATCATAAAGATTGTGATCCAGTCTTTCGTGCAGAATACTTCTCTGTCCTTAATAATGTAGCAACTTCAGGATTCTTTACAGGAGAAAATAGATATCAGAATACTTCAAAGATATGTACTCTGAATTTCGAGATTAAATGTAACAACAAAGATTCATCTTCCAAACAGTTAACGAAAACAAAGAATGATACTA(TCATGCCGCATTCAGAGACGGT)A[ACTCTAGTGGGCGACTGTCT]TGGTCGTCCG</t>
  </si>
  <si>
    <t>Noblis_MPXV-II-0015</t>
  </si>
  <si>
    <t>AGTTAAATGT[ATTGCTGGTTACGACGGGTT]CGCATTTATCTGTGGAAGAGACGGTGTGAGAATATGTTC(CGGGACCACACGGAGAACAGA)TGACGTCTCCGGTAGACGTGTATCCGGATACTCCGTATCCTATTCCACACTTTGTTTTAGAAATACATGTTCTACACCCTGATGCTCCTTTGAGAAGACAATAATATCCTGGAGAGCATTCACAGATTCTATTGTGAGTCGTGTTACACGATCGCGTCTCTACCTGATTACTATCACATCTTCCGTTACAACTTAGACAAGCCTGTAAATGATTATTGTGAGATGTAAAGGTATCCGAACCACACGGTGTACATTGTGTATTAGTCTTGCTATCACATAATCTGGAAGCGTA[AGTTCCCGGAGGACACGATA]GACAACATAG</t>
  </si>
  <si>
    <t>ATTGCTGGTTACGACGGGTT</t>
  </si>
  <si>
    <t>CGGGACCACACGGAGAACAGA</t>
  </si>
  <si>
    <t>TATCGTGTCCTCCGGGAACT</t>
  </si>
  <si>
    <t>Noblis_MPXV-II-0016</t>
  </si>
  <si>
    <t>AGTTAAATGT[TATCGTGTCCTCCGGGAACT]TACGCTTCCAGATTATGTGATAGCAAGACTAATACACAATGTACACCGTGTGGTTCGGATACCTTTACATCTCACAATAATCATTTACAGGCTTGTCTAAGTTGTAACGGAAGATGTGATAGTAATCAGGTAGAGACGCGATCGTGTAACACGACTCACAATAGAATCTGTGAATGCTCTCCAGGATATTATTGTCTTCTCAAAGGAGCATCAGGGTGTAGAACATGTATTTCTAAAACAAAGTGTGGAATAGGATACGGAGTATCCGGATACACGTCTACCGGAGACGTCATCTGT(TCTCCGTGTGGTCCCGGAACA)TATTCTCACACCGTCTCTTCCACAGATAAATGCG[AACCCGTCGTAACCAGCAAT]GACAACATAG</t>
  </si>
  <si>
    <t>TCTCCGTGTGGTCCCGGAACA</t>
  </si>
  <si>
    <t>Noblis_MPXV-II-0017</t>
  </si>
  <si>
    <t>TAGAGGAAAT[CCAACCGCCTTTCTGGATCT]CACCAACGACGATAGTTCTGACCAGCAACTCATTTCTTCATCATCCACCTGTTTTAACATATAATAGGCAGGAGATAGATATCCATCAT(TGCAATATTCCTTCTCGTAGGCACACA)ATCTAATATTGATAAAATCTCCATTCTCTTCTCTGTATTTATTATCTTGTCTCG[GTGGCTGATTAGGCTGTGGT]CTATCGTTGT</t>
  </si>
  <si>
    <t>Noblis_MPXV-II-0018</t>
  </si>
  <si>
    <t>AATATCCTGA[ACAGTATTGCTCGGCGTCAA]CGCTGGAAGGA(GTGTACTCGCCGGCGCATCA)GTATCTGTAGACAACCAATCAAAAAGATTAGACATATCAGATGATGTATTAGTTTGTTGACGTGGTTTTAGTACAGGAGCAGTACTACTAGGTAGAAGA[ATAGGAGCCGGTGTAGGTGT]CGGAACCGGC</t>
  </si>
  <si>
    <t>Noblis_MPXV-II-0019</t>
  </si>
  <si>
    <t>TAATATCCTG[AACAGTATTGCTCGGCGTCA]ACGCTGGAAGGA(GTGTACTCGCCGGCGCATCA)GTATCTGTAGACAACCAATCAAAAAGATTAGACATATCAGATGATGTATTAGTTTGTTGACGTGGTTTTAGTACAGGAGCAGTACTACTAGGTAGAAGA[ATAGGAGCCGGTGTAGGTGT]CGGAACCGGC</t>
  </si>
  <si>
    <t>Noblis_MPXV-II-0020</t>
  </si>
  <si>
    <t>GATAATATCC[TGAACAGTATTGCTCGGCGT]CAACGCTGGAAGGA(GTGTACTCGCCGGCGCATCA)GTATCTGTAGACAACCAATCAAAAAGATTAGACATATCAGATGATGTATTAGTTTGTTGACGTGGTTTTAGTACAGGAGCAGTACTACTAGGTAGAAGA[ATAGGAGCCGGTGTAGGTGT]CGGAACCGGC</t>
  </si>
  <si>
    <t>Noblis_MPXV-II-0021</t>
  </si>
  <si>
    <t>ATAGAGGAAA[TCCAACCGCCTTTCTGGATC]TCACCAACGACGATAGTTCTGACCAGCAACTCATTTCTTCATCATCCACCTGTTTTAACATATAATAGGCAGGAGATAGATATCCATCAT(TGCAATATTCCTTCTCGTAGGCACACA)ATCTAATATTGATAAAATCTCCATTCTCTTCTCTGTATTTATTATCTTGTCTCG[GTGGCTGATTAGGCTGTGGT]CTATCGTTGT</t>
  </si>
  <si>
    <t>Noblis_MPXV-II-0022</t>
  </si>
  <si>
    <t>ACGTTATTAA[TCATCACGGTATCGCCATCG]CTAGATAATGCTAATGTACTATCCAAGTCCCAAATGGAGAGATTTAACTGTTCATCGTTTAGAATAAAATGATTACCTGTCATATTAATAAAGTGTTCATCGTATCTAGATAACAACGACTTATAATTAA(TGTCCAAGTCTTGAACTCGCTGAATG)ATCTTTTTTAACCCAGTTAGTTTTAGATTGGTACGAAATATATTGTTAAACTTTGATTCTACAGTAATGTCCAAATCTAGTTGTGGAAATACTTCCATCAACATTGTTTCAAACTTGATAATATTATTATCTACATCTTCGTACGATCCAAATTCCGGAAT[AGATGTATCGCACGCTCTGG]CCACCCAGAT</t>
  </si>
  <si>
    <t>TCATCACGGTATCGCCATCG</t>
  </si>
  <si>
    <t>TGTCCAAGTCTTGAACTCGCTGAATG</t>
  </si>
  <si>
    <t>CCAGAGCGTGCGATACATCT</t>
  </si>
  <si>
    <t>Noblis_MPXV-II-0023</t>
  </si>
  <si>
    <t>ATAAATCTAA[CGGTTTCTTCACTCGGTGGA]TGCAATAAATGTTTAAACATCAAACATGCGAAA(TCGCAGTGCAGACCCTCGTC)TCTACTAATTAATTCGT[TAGAAAACGTGAGTCCGGGC]ATTAGGCCAC</t>
  </si>
  <si>
    <t>Noblis_MPXV-II-0024</t>
  </si>
  <si>
    <t>Noblis_MPXV-II-0025</t>
  </si>
  <si>
    <t>GTATCATCGG[TTGCACCTTCAGATGCCGAT]CCGTCGACATACTTGAATCCATCCTTGACTTCAAGTTCAGATGATTCCTCACACATGTCTCCGATACGTACGCTAAACTCTAGGTTCTTGACACATTTTGTATCAACGATCGTTGAACCGATGATATCTTTGTAACTCACTTTCTTATGTGAGATGTTAGACCCAAGTACTGGATGGGTCTTGATGTCACTGTCTTTCTCTTCTTCGCTACATCTGATGTCGATAGACATCTCACAGTCTTTGATCAT(AGCCAGAGCTTCTTCACGCGT)GATCGCGGGAGA[GTCCTTACCTTGTCCCGGTG]ACACGCTGGA</t>
  </si>
  <si>
    <t>AGCCAGAGCTTCTTCACGCGT</t>
  </si>
  <si>
    <t>CACCGGGACAAGGTAAGGAC</t>
  </si>
  <si>
    <t>Noblis_MPXV-II-0026</t>
  </si>
  <si>
    <t>GTATCATCGG[TTGCACCTTCAGATGCCGAT]CCGTCGACATACTTGAATCCATCCTTGACTTCAAGTTCAGATGATTCCTCACACATGTCTCCGATACGTACGCTAAACTCTAGGTTCTTGACACATTTTGTATCAACGATCGTTGAACCGATGATATCTTTGTAACTCACTTTCTTATGTGAGATGTTAGACCCAAGTACTGGATGGGTCTTGATGTCACTGTCTTTCTCTTCTTCGCTACATCTGATGTCGATAGACATCTCACAGTCTTTGATCAT(AGCCAGAGCTTCTTCACGCGT)GATCGCGGGAGAGT[CCTTACCTTGTCCCGGTGAC]ACGCTGGACA</t>
  </si>
  <si>
    <t>GTCACCGGGACAAGGTAAGG</t>
  </si>
  <si>
    <t>Noblis_MPXV-II-0027</t>
  </si>
  <si>
    <t>GTATCATCGG[CACCGGGACAAGGTAAGGAC]TCTCCCGCGA(TCACGCGTGAAGAAGCTCTGGC)TATGATCAAAGACTGTGAGATGTCTATCGACATCAGATGTAGCGAAGAAGAGAAAGACAGTGACATCAAGACCCATCCAGTACTTGGGTCTAACATCTCACATAAGAAAGTGAGTTACAAAGATATCATCGGTTCAACGATCGTTGATACAAAATGTGTCAAGAACCTAGAGTTTAGCGTACGTATCGGAGACATGTGTGAGGAATCATCTGAACTTGAAGTCAAGGATGGATTCAAGTATGTCGACGG[ATCGGCATCTGAAGGTGCAA]ACACGCTGGA</t>
  </si>
  <si>
    <t>TCACGCGTGAAGAAGCTCTGGC</t>
  </si>
  <si>
    <t>Noblis_MPXV-II-0028</t>
  </si>
  <si>
    <t>GTATCATCGG[GTCACCGGGACAAGGTAAGG]ACTCTCCCGCGA(TCACGCGTGAAGAAGCTCTGGC)TATGATCAAAGACTGTGAGATGTCTATCGACATCAGATGTAGCGAAGAAGAGAAAGACAGTGACATCAAGACCCATCCAGTACTTGGGTCTAACATCTCACATAAGAAAGTGAGTTACAAAGATATCATCGGTTCAACGATCGTTGATACAAAATGTGTCAAGAACCTAGAGTTTAGCGTACGTATCGGAGACATGTGTGAGGAATCATCTGAACTTGAAGTCAAGGATGGATTCAAGTATGTCGACGG[ATCGGCATCTGAAGGTGCAA]ACGCTGGACA</t>
  </si>
  <si>
    <t>Noblis_MPXV-II-0029</t>
  </si>
  <si>
    <t>GGCTGCATCT[CCACCGATCTGCGCTAGTAG]ATTTTTAAGCTGTGGTGTAATCTTATTAACTGTTTCAATATAATCATCGTAACTACTTCTAACGGCTAAATTTTTTTTATCCGCCATTTAGAAGCTAAAAATATTTTTATTTATGCAGAAGATTTAACTAGATTATACAATGAACTAATATGATCCTTTTCTAGATTATTTACGAACTTGGTATTTCTTGTTTCTGGAGGAGGAGAATTTAAATT(CGGACTTGGATTCGGATTTTGTGGGT)TCTTGATCTTATTAT[ACAGCGTGTATAGGATGGCG]ACGGTAACTG</t>
  </si>
  <si>
    <t>Noblis_MPXV-II-0030</t>
  </si>
  <si>
    <t>GTCTAGATTT[TGTTGAGATGCTGCTCCTGG]ATTTGGATTTTGTTGTGCTGTTGTACATACTGTACCACCAGTAGGTGTAGGAGTACAT(ACAGTGGCCACAATAGGAGGTTGA)AGAGGTGTAACCGTTGGAGTAGTACAAGAAATACTTCCATCCGATTGTTGTGTACATGTGGTTGTTGGTAACGTCTGAGAAGGTTGGGTAG[ATGGCGGTGTCGTCATCTTT]TGATCTTTAT</t>
  </si>
  <si>
    <t>TGTTGAGATGCTGCTCCTGG</t>
  </si>
  <si>
    <t>ACAGTGGCCACAATAGGAGGTTGA</t>
  </si>
  <si>
    <t>AAAGATGACGACACCGCCAT</t>
  </si>
  <si>
    <t>Noblis_MPXV-II-0031</t>
  </si>
  <si>
    <t>ATCTCTGTAA[GATTTCCTCCTCCGCTCTCG]ATGCAGTCGGTCAACTTATTCTCTAGTTCTCTAAT(ACGCGAACGCAGTGCATCAAC)TTCTTGTGTGTCTTCTTGATTGCGTGTGCATTCATCGAGTCTAGATTCGAGATCTCTAA[CGTGACGTCGTTCTTCCTCA]AGTTCTCTGT</t>
  </si>
  <si>
    <t>TGAGGAAGAACGACGTCACG</t>
  </si>
  <si>
    <t>Noblis_MPXV-II-0032</t>
  </si>
  <si>
    <t>Noblis_MPXV-II-0033</t>
  </si>
  <si>
    <t>GCAGATTCAG[TCTTGGAACAGCGTCTGCAT]TAACTAGAGGAGACATTAGAATCATTGCTGTAAACAAGTTTGGATTATCGCAAGCAGCTAGTATAGAAAT(TGTTGCTCCCATGGAATGACCCA)ATAAGAAGACTGGAACTCCTGGATAAGTAGATTTAATAGTCA[CCACGTGCTGTACCACATCT]CTAACATACT</t>
  </si>
  <si>
    <t>TGTTGCTCCCATGGAATGACCCA</t>
  </si>
  <si>
    <t>AGATGTGGTACAGCACGTGG</t>
  </si>
  <si>
    <t>Noblis_MPXV-II-0034</t>
  </si>
  <si>
    <t>GTCTAGATTT[TGTTGAGATGCTGCTCCTGG]ATTTGGATTTTGTTGTGCTGTTGTACATACTGTACCACCAGTAGGTGTAGGAGTACATACAGTGGCCACAATAGGAGGTTGAAGAGGTGTAACCGTTGGAGTAGTACAAGAAATACTTCCATCCGATTGTTGTGTACATGTGGTTGTTGGTAACGTCTGAGAA(GGTTGGGTAGATGGCGGTGTCG)TCATCTTTTGATCTTTATTAAATTTAGAGATAATATCC[TGAACAGTATTGCTCGGCGT]CAACGCTGGA</t>
  </si>
  <si>
    <t>GGTTGGGTAGATGGCGGTGTCG</t>
  </si>
  <si>
    <t>ACGCCGAGCAATACTGTTCA</t>
  </si>
  <si>
    <t>Noblis_MPXV-II-0035</t>
  </si>
  <si>
    <t>TGATGCGCTA[AGACCAGTCTCGCGTTCAAG]ATTATCTTTACTAATGGTGACGAACTCATCGTATAGAACTCTAAGTTTGTCCATTATTTATTTACAGATTTAGTTGTTTAATTTATT(TGTGCTCTTCCAGAGTTGGGATAGT)ATTTTTCTAACGTCGGTATTATATTATTAGGATCTACGTTCATATGTATCATAATATTAATCATCCACGTTTTGATAAATCTATCTTTAGCTTCTGAAATAACGTATTTAAACAAAGGAGAAAAATATTTAGTTACGGCATCAGACGCGATAACATTTTTTGTAAATGTAACGTATTTAGACGACAGATCTTCGTTAAAAAGTTTTCCATCTATGTAGAATCCATCGGTTG[TTAACACCATTCCCGCGTCA]GAGTGAATAG</t>
  </si>
  <si>
    <t>AGACCAGTCTCGCGTTCAAG</t>
  </si>
  <si>
    <t>TGTGCTCTTCCAGAGTTGGGATAGT</t>
  </si>
  <si>
    <t>TGACGCGGGAATGGTGTTAA</t>
  </si>
  <si>
    <t>Noblis_MPXV-II-0036</t>
  </si>
  <si>
    <t>GACGCTAGAT[AGACAGTCGCCCACTAGAGT]TACCGTCTCTGAATGCGGCATGATAGTATCATTCTTTGTTTTCGTTAACTGTTTGGAAGATGAATCTTTGTTGTTACATTTAATCTCGAAATTCAGAGTACATATCTTTGAAGTATTCTGATATCTATTTTCTCCTGTAAAGAATCCTGAAGTTGCTACATTATTAAGGACAGAGAAGTATTCTGCACGAAAGACTGGATCACAATCTTTATGATTCATGGTAATAGTTAGTTCCGACGTTGAGATGGATTCGCTGAG(ACCGGTAGTGGTCGTCCGAGT)ACACGATGTGTCGTTGACTGGATACAGGTTAATTTCCACATCGATATAGTTAAATGT[ATTGCTGGTTACGACGGGTT]CGCATTTATC</t>
  </si>
  <si>
    <t>ACCGGTAGTGGTCGTCCGAGT</t>
  </si>
  <si>
    <t>Noblis_MPXV-II-0037</t>
  </si>
  <si>
    <t>GACGCTAGAT[AACCCGTCGTAACCAGCAAT]ACATTTAACTATATCGATGTGGAAATTAACCTGTATCCAGTCAACGACACATCGTGT(ACTCGGACGACCACTACCGGT)CTCAGCGAATCCATCTCAACGTCGGAACTAACTATTACCATGAATCATAAAGATTGTGATCCAGTCTTTCGTGCAGAATACTTCTCTGTCCTTAATAATGTAGCAACTTCAGGATTCTTTACAGGAGAAAATAGATATCAGAATACTTCAAAGATATGTACTCTGAATTTCGAGATTAAATGTAACAACAAAGATTCATCTTCCAAACAGTTAACGAAAACAAAGAATGATACTATCATGCCGCATTCAGAGACGGTA[ACTCTAGTGGGCGACTGTCT]CGCATTTATC</t>
  </si>
  <si>
    <t>ACTCGGACGACCACTACCGGT</t>
  </si>
  <si>
    <t>Noblis_MPXV-II-0038</t>
  </si>
  <si>
    <t>GATGCGCTAA[GACCAGTCTCGCGTTCAAGA]TTATCTTTACTAATGGTGACGAACTCATCGTATAGAACTCTAAGTTTGTCCATTATTTATTTACAGATTTAGTTGTTTAATTTATT(TGTGCTCTTCCAGAGTTGGGATAGT)ATTTTTCTAACGTCGGTATTATATTATTAGGATCTACGTTCATATGTATCATAATATTAATCATCCACGTTTTGATAAATCTATCTTTAGCTTCTGAAATAACGTATTTAAACAAAGGAGAAAAATATTTAGTTACGGCATCAGACGCGATAACATTTTTTGTAAATGTAACGTATTTAGACGACAGATCTTCGTTAAAAAGTTTTCCATCTATGTAGAATCCATCGGTTG[TTAACACCATTCCCGCGTCA]GAGTGAATAG</t>
  </si>
  <si>
    <t>GACCAGTCTCGCGTTCAAGA</t>
  </si>
  <si>
    <t>Noblis_MPXV-II-0039</t>
  </si>
  <si>
    <t>Noblis_MPXV-II-0040</t>
  </si>
  <si>
    <t>GTTATGGACG[CACCCAACCATGTAGGCAGT]TTTATTTTATCGTTTACTACAGGTTCT(CCTGGATGTACGTCACCAACTGCA)GACGTAGTTCTAGTACAATT[AGACGTAAGTTCCGCTTGGG]AATTTTTTAA</t>
  </si>
  <si>
    <t>CACCCAACCATGTAGGCAGT</t>
  </si>
  <si>
    <t>CCTGGATGTACGTCACCAACTGCA</t>
  </si>
  <si>
    <t>CCCAAGCGGAACTTACGTCT</t>
  </si>
  <si>
    <t>Noblis_MPXV-II-0041</t>
  </si>
  <si>
    <t>GCACCTTCAG[ATGCCGATCCGTCGACATAC]TTGAATCCATCCTTGACTTCAAGTTCAGATGATTCCTCACACATGTCTCCGATACGTACGCTAAACTCTAGGTTCTTGACACATTTTGTATCAACGATCGTTGAACCGATGATATCTTTGTAACTCACTTTCTTATGTGAGATGTTAGACCCAAGTACTGGATGGGTCTTGATGTCACTGTCTTTCTCTTCTTCGCTACATCTGATGTCGATAGACATCTCACAGTCTTTGATCAT(AGCCAGAGCTTCTTCACGCGT)GATCGCGGGAGA[GTCCTTACCTTGTCCCGGTG]ACACGCTGGA</t>
  </si>
  <si>
    <t>ATGCCGATCCGTCGACATAC</t>
  </si>
  <si>
    <t>Noblis_MPXV-II-0042</t>
  </si>
  <si>
    <t>GCACCTTCAG[ATGCCGATCCGTCGACATAC]TTGAATCCATCCTTGACTTCAAGTTCAGATGATTCCTCACACATGTCTCCGATACGTACGCTAAACTCTAGGTTCTTGACACATTTTGTATCAACGATCGTTGAACCGATGATATCTTTGTAACTCACTTTCTTATGTGAGATGTTAGACCCAAGTACTGGATGGGTCTTGATGTCACTGTCTTTCTCTTCTTCGCTACATCTGATGTCGATAGACATCTCACAGTCTTTGATCAT(AGCCAGAGCTTCTTCACGCGT)GATCGCGGGAGAGT[CCTTACCTTGTCCCGGTGAC]ACGCTGGACA</t>
  </si>
  <si>
    <t>Noblis_MPXV-II-0043</t>
  </si>
  <si>
    <t>GCACCTTCAG[CACCGGGACAAGGTAAGGAC]TCTCCCGCGA(TCACGCGTGAAGAAGCTCTGGC)TATGATCAAAGACTGTGAGATGTCTATCGACATCAGATGTAGCGAAGAAGAGAAAGACAGTGACATCAAGACCCATCCAGTACTTGGGTCTAACATCTCACATAAGAAAGTGAGTTACAAAGATATCATCGGTTCAACGATCGTTGATACAAAATGTGTCAAGAACCTAGAGTTTAGCGTACGTATCGGAGACATGTGTGAGGAATCATCTGAACTTGAAGTCAAGGATGGATTCAA[GTATGTCGACGGATCGGCAT]ACACGCTGGA</t>
  </si>
  <si>
    <t>Noblis_MPXV-II-0044</t>
  </si>
  <si>
    <t>GCACCTTCAG[GTCACCGGGACAAGGTAAGG]ACTCTCCCGCGA(TCACGCGTGAAGAAGCTCTGGC)TATGATCAAAGACTGTGAGATGTCTATCGACATCAGATGTAGCGAAGAAGAGAAAGACAGTGACATCAAGACCCATCCAGTACTTGGGTCTAACATCTCACATAAGAAAGTGAGTTACAAAGATATCATCGGTTCAACGATCGTTGATACAAAATGTGTCAAGAACCTAGAGTTTAGCGTACGTATCGGAGACATGTGTGAGGAATCATCTGAACTTGAAGTCAAGGATGGATTCAA[GTATGTCGACGGATCGGCAT]ACGCTGGACA</t>
  </si>
  <si>
    <t>Noblis_MPXV-II-0045</t>
  </si>
  <si>
    <t>GTTATGGACG[CACCCAACCATGTAGGCAGT]TTTATTTTATCGTTTACTACAGGTTCT(CCTGGATGTACGTCACCAACTGCA)GACGTAGTTCTAGTACAATTA[GACGTAAGTTCCGCTTGGGA]ATTTTTTAAC</t>
  </si>
  <si>
    <t>TCCCAAGCGGAACTTACGTC</t>
  </si>
  <si>
    <t>Noblis_MPXV-II-0046</t>
  </si>
  <si>
    <t>ATGTGCTTCC[CTACGGGCGATGACAGATCC]CCTATCCA(CGGCCACGTCAAGACATGTATATCCA)TTACTCATTACTGCGTTGACATTTGCTCCATTTTCTAATAGCAATGATACTAAATCTATATAACCTGCATAGATAGCGCGATAAAG[CAAGGTCCTTCCACCAGCAT]CTAGTTGATT</t>
  </si>
  <si>
    <t>Noblis_MPXV-II-0047</t>
  </si>
  <si>
    <t>GATGTGCTTC[CCTACGGGCGATGACAGATC]CCCTATCCA(CGGCCACGTCAAGACATGTATATCCA)TTACTCATTACTGCGTTGACATTTGCTCCATTTTCTAATAGCAATGATACTAAATCTATATAACCTGCATAGATAGCGCGATAAAG[CAAGGTCCTTCCACCAGCAT]CTAGTTGATT</t>
  </si>
  <si>
    <t>Noblis_MPXV-II-0048</t>
  </si>
  <si>
    <t>ATGTGCTTCC[ATGCTGGTGGAAGGACCTTG]CTTTATCGCGCTATCTATGCAGGTTATATAGATTTAGTATCATTGCTATTAGAAAATGGAGCAAATGTCAACGCAGTAATGAGTAATGGATATACA(TGTCTTGACGTGGCCGTGGA)TAGG[GGATCTGTCATCGCCCGTAG]CTAGTTGATT</t>
  </si>
  <si>
    <t>Noblis_MPXV-II-0049</t>
  </si>
  <si>
    <t>GATGTGCTTC[ATGCTGGTGGAAGGACCTTG]CTTTATCGCGCTATCTATGCAGGTTATATAGATTTAGTATCATTGCTATTAGAAAATGGAGCAAATGTCAACGCAGTAATGAGTAATGGATATACA(TGTCTTGACGTGGCCGTGGA)TAGGG[GATCTGTCATCGCCCGTAGG]CTAGTTGATT</t>
  </si>
  <si>
    <t>Noblis_MPXV-II-0050</t>
  </si>
  <si>
    <t>CTCTAGTTCT[CTAATACGCGAACGCAGTGC]ATCAACTTCTTGTGTGTCTTCTTGAT(TGCGTGTGCATTCATCGAGTCT)AGATTCGAGATCTCTAA[CGTGACGTCGTTCTTCCTCA]AGTTCTCTGT</t>
  </si>
  <si>
    <t>CTAATACGCGAACGCAGTGC</t>
  </si>
  <si>
    <t>TGCGTGTGCATTCATCGAGTCT</t>
  </si>
  <si>
    <t>Noblis_MPXV-II-0051</t>
  </si>
  <si>
    <t>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CGC[CGTCGTGCGATTCAGAACAC]ACTTTTCTCA</t>
  </si>
  <si>
    <t>Noblis_MPXV-II-0052</t>
  </si>
  <si>
    <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CGC[CGTCGTGCGATTCAGAACAC]ACTTTTCTCA</t>
  </si>
  <si>
    <t>Noblis_MPXV-II-0053</t>
  </si>
  <si>
    <t>AG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CGC[CGTCGTGCGATTCAGAACAC]ACTTTTCTCA</t>
  </si>
  <si>
    <t>Noblis_MPXV-II-0054</t>
  </si>
  <si>
    <t>AAG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CGC[CGTCGTGCGATTCAGAACAC]ACTTTTCTCA</t>
  </si>
  <si>
    <t>Noblis_MPXV-II-0055</t>
  </si>
  <si>
    <t>CTTCTTGATT[GCGTGTGCATTCATCGAGTC]TAGATTCGAGATCTCTA(ACGTGACGTCGTTCTTCCTCAAGT)TCTCTGTGTACTACAGAAAGCGTGTCCCTATCTTGTTGATATTTAGCAATTTCTGATTCTAGAGTACTGATTCTACTCACGTATGTACTAATAGTTGTCTTAGCCTTATCAAGATCCTCCTTGTATTTGTCACATTCCTTGATATCCATACGAAGTCTGGACAGTTCCCATTCGACATTACGACGTTTATCGA[TTTCAGCTCGGAGATCGTCG]TCGCGTTGTT</t>
  </si>
  <si>
    <t>GCGTGTGCATTCATCGAGTC</t>
  </si>
  <si>
    <t>ACGTGACGTCGTTCTTCCTCAAGT</t>
  </si>
  <si>
    <t>CGACGATCTCCGAGCTGAAA</t>
  </si>
  <si>
    <t>Noblis_MPXV-II-0056</t>
  </si>
  <si>
    <t>ATCTCTGTAA[GATTTCCTCCTCCGCTCTCG]ATGCAGTCGGTCAACTTATTCTCTAGTTCTCTAAT(ACGCGAACGCAGTGCATCAAC)TTCTTGTGTGTCTTCTTGATTGCGTGTGCATTCATCGAGTCTAGATTCGAGATCTCTAACGTGACGTCGTTCTTCCTCAAGTTCTCTGTGTACTACAGAAAGCGTGTCCCTATCTTGTTGATATTTAGCAATTTCTGATTCTAGAGTACTGATTCTACTCACGTATGTACTAATAGTTGTCTTAGCCTTATCAAGATCCTCCTTGTATTTGTCACATTCCTTGATATCCATACGAAGTCTGGACAGTTCCCATTCGACATTACGACGTTTATCGA[TTTCAGCTCGGAGATCGTCG]TCGCGTTGTT</t>
  </si>
  <si>
    <t>Noblis_MPXV-II-0057</t>
  </si>
  <si>
    <t>GATAGACAGT[CGCCCACTAGAGTTACCGTC]TCTGAATGCGGCATGATAGTATCATTCTTTGTTTTCGTTAACTGTTTGGAAGATGAATCTTTGTTGTTACATTTAATCTCGAAATTCAGAGTACATATCTTTGAAGTATTCTGATATCTATTTTCTCCTGTAAAGAATCCTGAAGTTGCTACATTATTAAGGACAGAGAAGTAT(TCTGCACGAAAGACTGGATCACAATC)TTTATGATTCATGGTAATAGTTAGTTCCGACGTTGAGAT[GGATTCGCTGAGACCGGTAG]TGGTCGTCCG</t>
  </si>
  <si>
    <t>TCTGCACGAAAGACTGGATCACAATC</t>
  </si>
  <si>
    <t>Noblis_MPXV-II-0058</t>
  </si>
  <si>
    <t>GATAGACAGT[CTACCGGTCTCAGCGAATCC]ATCTCAACGTCGGAACTAACTATTACCATGAATCATAAA(GATTGTGATCCAGTCTTTCGTGCAGA)ATACTTCTCTGTCCTTAATAATGTAGCAACTTCAGGATTCTTTACAGGAGAAAATAGATATCAGAATACTTCAAAGATATGTACTCTGAATTTCGAGATTAAATGTAACAACAAAGATTCATCTTCCAAACAGTTAACGAAAACAAAGAATGATACTATCATGCCGCATTCAGA[GACGGTAACTCTAGTGGGCG]TGGTCGTCCG</t>
  </si>
  <si>
    <t>GATTGTGATCCAGTCTTTCGTGCAGA</t>
  </si>
  <si>
    <t>Noblis_MPXV-II-0059</t>
  </si>
  <si>
    <t>TTGGCCGGGA[GGAGCCGAACATTCTCCGAT]ATTCAATTTTTGTATATCTATAATGTTATTA(ACCTCCGCATACGCATTACAGTTC)TTTTCTAGCTTGGATACTACACTAGGTACATCATCTAAATCTATTCCTATTTCCTCAGCGATAGCTCTTCTATCCTTTTCCGGAAGTAATGAAATCACTTCAATAAATGATTCAACCATGAGTGTGAAACTAAGTCGAGAATTACTCATGCATTTGTTA[GTTATTCGGAGCGCGCAATT]TTTAAACTGT</t>
  </si>
  <si>
    <t>GGAGCCGAACATTCTCCGAT</t>
  </si>
  <si>
    <t>ACCTCCGCATACGCATTACAGTTC</t>
  </si>
  <si>
    <t>Noblis_MPXV-II-0060</t>
  </si>
  <si>
    <t>Noblis_MPXV-II-0061</t>
  </si>
  <si>
    <t>GCGGGAGAGT[CCTTACCTTGTCCCGGTGAC]ACGCTGGACAATCTAGTATTCACAGTGTTTCCATCAGAGGATT(CGGAGATGGATGAAATCTTTGGGCA)TTTGGTGAATCCAAAGTTCATGTTAAGAC[CCGCACCGACGATAGTGTAA]TAAGTGGTGG</t>
  </si>
  <si>
    <t>CCTTACCTTGTCCCGGTGAC</t>
  </si>
  <si>
    <t>CGGAGATGGATGAAATCTTTGGGCA</t>
  </si>
  <si>
    <t>TTACACTATCGTCGGTGCGG</t>
  </si>
  <si>
    <t>Noblis_MPXV-II-0062</t>
  </si>
  <si>
    <t>GCGGGAGAGT[TTACACTATCGTCGGTGCGG]GTCTTAACATGAACTTTGGATTCACCAAA(TGCCCAAAGATTTCATCCATCTCCG)AATCCTCTGATGGAAACACTGTGAATACTAGATTGTCCAGCGT[GTCACCGGGACAAGGTAAGG]TAAGTGGTGG</t>
  </si>
  <si>
    <t>TGCCCAAAGATTTCATCCATCTCCG</t>
  </si>
  <si>
    <t>Noblis_MPXV-II-0063</t>
  </si>
  <si>
    <t>CCACTAGAAA[CCACGGATCGTAATACGGCA]ATCGGTTTTCGATAATAGGTGGAACGTATATTTTATTTAAGGACTTAACAATTGTCTGTAA(ACCACAATTTGCTTCCGCCGA)TCCTGTATTAACTATCTGTAAAAGCATATGTTGGCCGGGA[GGAGCCGAACATTCTCCGAT]ATTCAATTTT</t>
  </si>
  <si>
    <t>ATCGGAGAATGTTCGGCTCC</t>
  </si>
  <si>
    <t>Noblis_MPXV-II-0064</t>
  </si>
  <si>
    <t>CCCACTAGAA[ACCACGGATCGTAATACGGC]AATCGGTTTTCGATAATAGGTGGAACGTATATTTTATTTAAGGACTTAACAATTGTCTGTAA(ACCACAATTTGCTTCCGCCGA)TCCTGTATTAACTATCTGTAAAAGCATATGTTGGCCGGGA[GGAGCCGAACATTCTCCGAT]ATTCAATTTT</t>
  </si>
  <si>
    <t>Noblis_MPXV-II-0065</t>
  </si>
  <si>
    <t>TCAACATCTG[ATGCGCTAAGACCAGTCTCG]CGTTCAAGATTATCTTTACTAATGGTGACGAACTCATCGTATAGAACTCTAAGTTTGTCCATTATTTATTTACAGATTTAGTTGTTTAATTTATT(TGTGCTCTTCCAGAGTTGGGATAGT)ATTTTTCTAACGTCGGTATTATATTATTAGGATCTACGTTCATATGTATCATAATATTAATCATCCACGTTTTGATAAATCTATCTTTAGCTTCTGAAATAACGTATTTAAACAAAGGAGAAAAATATTTAGTTACGGCATCAGACGCGATAACATTTTTTGTAAATGTAACGTATTTAGACGACAGATCTTCGTTAAAAAGTTTTCCATCTATGTAGAATCCATCGGTTG[TTAACACCATTCCCGCGTCA]GAGTGAATAG</t>
  </si>
  <si>
    <t>ATGCGCTAAGACCAGTCTCG</t>
  </si>
  <si>
    <t>Noblis_MPXV-II-0066</t>
  </si>
  <si>
    <t>CAGAATAATA[TACTTGCGTGTCGTCGTTCA]ATTTATACGGATTTCTATAATTCTCTGTTATATAATG(AGGTTTACCCTCATGATTAGACGACGA)CAATAGTGTTCTGAATTTAGATAGTTGATCAGAATGAATGTTTATTGGTGTTGGAAAAA[TTATCCATGCTGCGTCTGCA]GAGTGGTTGA</t>
  </si>
  <si>
    <t>TACTTGCGTGTCGTCGTTCA</t>
  </si>
  <si>
    <t>AGGTTTACCCTCATGATTAGACGACGA</t>
  </si>
  <si>
    <t>TGCAGACGCAGCATGGATAA</t>
  </si>
  <si>
    <t>Noblis_MPXV-II-0067</t>
  </si>
  <si>
    <t>CAGGACATTC[ATCCGGACACATCAACGACC]ACTCTCCGTCATCCTTCACTCGTTTCATAAAGAGATCAGGAATCCAAAGAGCTATAAATAGATCTCTTGTTCTATGTTCATCGTTTCCTGTATTCTTTTTAAGATCGAGGAACGCCATAATATCAGAATGCCACGGTTCCAAGTATATGGCCATAAC(TCCAGGCCGTTTGTTTCCTCCC)TGATCTATGTATCTAGCGGTGTTATTATAAACTCTCAACATTGGAATAATACCGTTTGATATACCATTGGTACCGGAGATATAGCTTCCACTGGCACGAATATTACTAATTGAT[AGACCTATTCCCCCTGCCAT]TTTAGAGATT</t>
  </si>
  <si>
    <t>ATCCGGACACATCAACGACC</t>
  </si>
  <si>
    <t>Noblis_MPXV-II-0068</t>
  </si>
  <si>
    <t>Noblis_MPXV-II-0069</t>
  </si>
  <si>
    <t>Noblis_MPXV-II-0070</t>
  </si>
  <si>
    <t>TAGGGCTCGT[TCTACCTCCTGCCCCTTACC](CACCTGTAATACCAATTGCGGACTCA)CTATATATCGCATATTTATATCGTGGGGTAAAGTGAAAATCTACTACCGATGATGTAAGTCTTACAATGTTCGAACCAGTACCAGATCTTAATTTGG[AGGCCTCCGTAGAACTAGGG]GAGGTAAATA</t>
  </si>
  <si>
    <t>TCTACCTCCTGCCCCTTACC</t>
  </si>
  <si>
    <t>CACCTGTAATACCAATTGCGGACTCA</t>
  </si>
  <si>
    <t>CCCTAGTTCTACGGAGGCCT</t>
  </si>
  <si>
    <t>Noblis_MPXV-II-0071</t>
  </si>
  <si>
    <t>TAGGGCTCGT[TCTACCTCCTGCCCCTTACC](CACCTGTAATACCAATTGCGGACTCA)CTATATATCGCATATTTATATCGTGGGGTAAAGTGAAAATCTACTACCGATGATGTAAGTCTTACAATGTTCGAACCAGTACCAGATCTTAATTTGGAG[GCCTCCGTAGAACTAGGGGA]GGTAAATATA</t>
  </si>
  <si>
    <t>TCCCCTAGTTCTACGGAGGC</t>
  </si>
  <si>
    <t>Noblis_MPXV-II-0072</t>
  </si>
  <si>
    <t>Noblis_MPXV-II-0073</t>
  </si>
  <si>
    <t>Noblis_MPXV-II-0074</t>
  </si>
  <si>
    <t>TCTATTAAGA[GTAACAGCTGCCCCCATTCT]TAATAATCATCAGTATTTAAACTGTTAAATGTTGGTATATCAACATCTATCTTATTT(CCCGCAGTATAAGGTTTGTTGCAGGT)ATACTGTTCAGGAATGGGTACATTTATACTTCTTTTATAGTCCTGTCTTTCGATGTTCATCACAAATGCAAAGAACAGAATAAACAAAATAATGTAAGAAATAATATTAAATATCTGTGAATTCGTAAATACATTGATTGCCATAATAATTACAGCAGCTACAATACACACAATAG[ACATTCCCACAGTGTTGCCA]TTACCTCCAC</t>
  </si>
  <si>
    <t>CCCGCAGTATAAGGTTTGTTGCAGGT</t>
  </si>
  <si>
    <t>Noblis_MPXV-II-0075</t>
  </si>
  <si>
    <t>TTCTATTAAG[AGTAACAGCTGCCCCCATTC]TTAATAATCATCAGTATTTAAACTGTTAAATGTTGGTATATCAACATCTATCTTATTT(CCCGCAGTATAAGGTTTGTTGCAGGT)ATACTGTTCAGGAATGGGTACATTTATACTTCTTTTATAGTCCTGTCTTTCGATGTTCATCACAAATGCAAAGAACAGAATAAACAAAATAATGTAAGAAATAATATTAAATATCTGTGAATTCGTAAATACATTGATTGCCATAATAATTACAGCAGCTACAATACACACAATAG[ACATTCCCACAGTGTTGCCA]TTACCTCCAC</t>
  </si>
  <si>
    <t>AGTAACAGCTGCCCCCATTC</t>
  </si>
  <si>
    <t>Noblis_MPXV-II-0076</t>
  </si>
  <si>
    <t>ATTCTATTAA[GAGTAACAGCTGCCCCCATT]CTTAATAATCATCAGTATTTAAACTGTTAAATGTTGGTATATCAACATCTATCTTATTT(CCCGCAGTATAAGGTTTGTTGCAGGT)ATACTGTTCAGGAATGGGTACATTTATACTTCTTTTATAGTCCTGTCTTTCGATGTTCATCACAAATGCAAAGAACAGAATAAACAAAATAATGTAAGAAATAATATTAAATATCTGTGAATTCGTAAATACATTGATTGCCATAATAATTACAGCAGCTACAATACACACAATAG[ACATTCCCACAGTGTTGCCA]TTACCTCCAC</t>
  </si>
  <si>
    <t>GAGTAACAGCTGCCCCCATT</t>
  </si>
  <si>
    <t>Noblis_MPXV-II-0077</t>
  </si>
  <si>
    <t>GACACGGTAT[ATTAGATGGCGCCACCGTAG]TGTATATAGGATCTGCTCCAGGTACACATATACGTTATTTGAGAGATCATTTCTATAATTTAGGAGTGATCATCAAATGGATGCTAAT(TGACGGCCGCCATCATGATCC)TATTCTAAATGGATTGCGTGATGTGACTCTAGTGACTCGGTTTGTTGATGAGGAATATCTACGATCCATCAAAAAACAACTACATCCTTCTAAGATTATTTTAATTTCTGATGTGCGATCCAAACGAGGAGGAAATGAACCTAGTACTGCGGATTTACTAAGTAATTATGCTCTACAAAATGTCATGATTAGTATTTTAAACCCCGTGGCGTCTAGTCTTAA[ATGGAGATGCCCGTTTCCAG]ATCAATGGAT</t>
  </si>
  <si>
    <t>ATTAGATGGCGCCACCGTAG</t>
  </si>
  <si>
    <t>TGACGGCCGCCATCATGATCC</t>
  </si>
  <si>
    <t>CTGGAAACGGGCATCTCCAT</t>
  </si>
  <si>
    <t>Noblis_MPXV-II-0078</t>
  </si>
  <si>
    <t>CTTCAATCTA[ATTTGATGCTCACATGGCGC]GAATTCTACTCTA(ACATCCCTTTTCCATGCCTCAGGT)TCATCGATCTCTATAATATCTAGTTTCTTGCGTTTCAC[AAACACTGGCTCGTCTCTCG]CGATGAGATC</t>
  </si>
  <si>
    <t>CGAGAGACGAGCCAGTGTTT</t>
  </si>
  <si>
    <t>Noblis_MPXV-II-0079</t>
  </si>
  <si>
    <t>Noblis_MPXV-II-0080</t>
  </si>
  <si>
    <t>AATCTGAACC[CGCTTCCGTACCAACATCCT]CCAGAGAAGAACGTGTATTAAATAGAATATTTAACTCGCAAAATCGTTAAGAAGTTTAAGAGACGAT(CCACATGCTGAGCAGGCCAGT)GTATTACCCCTCATAGTATTAATATAATCCAATGATACTTTTGTGATGTCTGAAATCTTAACCAATTT[AGACTGACAGGCAGAACACG]TCATACAATC</t>
  </si>
  <si>
    <t>CGCTTCCGTACCAACATCCT</t>
  </si>
  <si>
    <t>CCACATGCTGAGCAGGCCAGT</t>
  </si>
  <si>
    <t>CGTGTTCTGCCTGTCAGTCT</t>
  </si>
  <si>
    <t>Noblis_MPXV-II-0081</t>
  </si>
  <si>
    <t>ATAAATCTAA[CGGTTTCTTCACTCGGTGGA]TGCAATAAATGTTTAAACATCAAACATGCGAAA(TCGCAGTGCAGACCCTCGTC)TCTACTAATTAATTCGTTAGAA[AACGTGAGTCCGGGCATTAG]GCCACGCTTT</t>
  </si>
  <si>
    <t>Noblis_MPXV-II-0082</t>
  </si>
  <si>
    <t>GGCTGCATCT[CCACCGATCTGCGCTAGTAG]ATTTTTAAGCTGTGGTGTAATCTTATTAACTGTTTCAATATAATCATCGTAACTACTTCTAACGGCTAAATTTTTTTTATCCGCCATTTAGAAGCTAAAAATATTTTTATTTATGCAGAAGATTTAACTAGATTATACAATGAACTAATATGATCCTTTTCTAGATTATTTACGAACTTGGTATTTCTTGTTTCTGGAGGAGGAGAATTTAAATT(CGGACTTGGATTCGGATTTTGTGGGT)TCTTGATCTTATTATACAGCGTGTATAG[GATGGCGACGGTAACTGCTA]CACAAATACC</t>
  </si>
  <si>
    <t>Noblis_MPXV-II-0083</t>
  </si>
  <si>
    <t>GACACGGTAT[ATTAGATGGCGCCACCGTAG]TGTATATAGGATCTGCTCCAGGTACACATATACGTTATTTGAGAGATCATTTCTATAATTTAGGAGTGATCATCAAATGGATGCTAAT(TGACGGCCGCCATCATGATCC)TATTCTAAATGGATTGCGTGATGTGACTCTAGTGACTCGGTTTGTTGATGAGGAATATCTACGATCCATCAAAAAACAACTACATCCTTCTAAGATTATTTTAATTTCTGATGT[GCGATCCAAACGAGGAGGAA]ATGAACCTAG</t>
  </si>
  <si>
    <t>TTCCTCCTCGTTTGGATCGC</t>
  </si>
  <si>
    <t>Noblis_MPXV-II-0084</t>
  </si>
  <si>
    <t>TTTCTAGTTC[TGACCGCATTTCTCGTTCCA]TATCAAGAGATTCTCTCAATTCTCGTATAGTCTTCTTATCAATTTCTGATGAATCTGA(ACCATCATCTGTCCCATTTTGTTGCA)TATCCCTGAGTTCTTTGATCTCTGTTGTAAGTCTGTCGATTCTTTCGGTTTTATAAACAGAATCCCTTTCCAAAGTCCTAATCTTACTGAGTTTATCATTAAGTTCTTCATTCAATTCAGTGAGTTTTCTCTTGGCTTCTTCCAAGTCTGTTTTAAACTCTCCATCAT[TTCCGCATTCTTCCTCGCAT]TTATCTAACC</t>
  </si>
  <si>
    <t>Noblis_MPXV-II-0085</t>
  </si>
  <si>
    <t>TTTCTAGTTC[TGACCGCATTTCTCGTTCCA]TATCAAGAGATTCTCTCAATTCTCGTATAGTCTTCTTATCAATTTCTGATGAATCTGA(ACCATCATCTGTCCCATTTTGTTGCA)TATCCCTGAGTTCTTTGATCTCTGTTGTAAGTCTGTCGATTCTTTCGGTTTTATAAACAGAATCCCTTTCCAAAGTCCTAATCTTACTGAGTTTATCATTAAGTTCTTCATTCAATTCAGTGAGTTTTCTCTTGGCTTCTTCCAAGTCTGTTTTAAACTCTCCATCATT[TCCGCATTCTTCCTCGCATT]TATCTAACCA</t>
  </si>
  <si>
    <t>Noblis_MPXV-II-0086</t>
  </si>
  <si>
    <t>Noblis_MPXV-II-0087</t>
  </si>
  <si>
    <t>CATCTGATGC[GCTAAGACCAGTCTCGCGTT]CAAGATTATCTTTACTAATGGTGACGAACTCATCGTATAGAACTCTAAGTTTGTCCATTATTTATTTACAGATTTAGTTGTTTAATTTATT(TGTGCTCTTCCAGAGTTGGGATAGT)ATTTTTCTAACGTCGGTATTATATTATTAGGATCTACGTTCATATGTATCATAATATTAATCATCCACGTTTTGATAAATCTATCTTTAGCTTCTGAAATAACGTATTTAAACAAAGGAGAAAAATATTTAGTTACGGCATCAGACGCGATAACATTTTTTGTAAATGTAACGTATTTAGACGACAGATCTTCGTTAAAAAGTTTTCCATCTATGTAGAATCCATCGGTTG[TTAACACCATTCCCGCGTCA]GAGTGAATAG</t>
  </si>
  <si>
    <t>GCTAAGACCAGTCTCGCGTT</t>
  </si>
  <si>
    <t>Noblis_MPXV-II-0088</t>
  </si>
  <si>
    <t>Noblis_MPXV-II-0089</t>
  </si>
  <si>
    <t>TAGAAAGTAA[CAACAGAGGCCAGCGTTAGA]GATTCTAACAGTGTAAATCCACAAAGTATGTACAGATTCAGGGGATGTTCATGTCTGTGTAAAGTCAATGCGAAAATCAAGCCTATAGATCCGAACATTGATGCCAATATTAGAACAGGACTCCCTTGTATAAATGTCCGATGCATTCAAAGTATAAAAATACTGCAGCTGTTGCCGTTGTTAAAGGAAATTGTAGAAAGGATACCGTAGACTTTTCTTAGAAAT(GCCATTCGTATGTACACGCTGGC)AGAC[GCCACCGAGCTGTCATAGTT]GAAGTCGTCC</t>
  </si>
  <si>
    <t>GCCATTCGTATGTACACGCTGGC</t>
  </si>
  <si>
    <t>AACTATGACAGCTCGGTGGC</t>
  </si>
  <si>
    <t>Noblis_MPXV-II-0090</t>
  </si>
  <si>
    <t>TAGAAAGTAA[AACTATGACAGCTCGGTGGC]GTCTG(CCAGCGTGTACATACGAATGGCA)TTTCTAAGAAAAGTCTACGGTATCCTTTCTACAATTTCCTTTAACAACGGCAACAGCTGCAGTATTTTTATACTTTGAATGCATCGGACATTTATACAAGGGAGTCCTGTTCTAATATTGGCATCAATGTTCGGATCTATAGGCTTGATTTTCGCATTGACTTTACACAGACATGAACATCCCCTGAATCTGTACATACTTTGTGGATTTACACTGTTAGAATC[TCTAACGCTGGCCTCTGTTG]GAAGTCGTCC</t>
  </si>
  <si>
    <t>CCAGCGTGTACATACGAATGGCA</t>
  </si>
  <si>
    <t>Noblis_MPXV-II-0091</t>
  </si>
  <si>
    <t>Noblis_MPXV-II-0092</t>
  </si>
  <si>
    <t>Noblis_MPXV-II-0093</t>
  </si>
  <si>
    <t>Noblis_MPXV-II-0094</t>
  </si>
  <si>
    <t>Noblis_MPXV-II-0095</t>
  </si>
  <si>
    <t>Noblis_MPXV-II-0096</t>
  </si>
  <si>
    <t>Noblis_MPXV-II-0097</t>
  </si>
  <si>
    <t>CATTCTCTGT[AGTCGACGCTCTCAAATGGG]AAACAATCTCTATTATTTTTTTGGAATCGGATACTATATCTTCGGTATCTTGACGCAGTCTAGTATACATAGAGTTAAGAGAAATTAGAGTTTGTACATTAAGCAACATGTCTCTAAATGTGGCTACAAACTTTTCTTTTTCCACATCATCTAGTTTATTATAT(ACCGATTTCACAACGGCACCA)GATTTAAGGAACCAGAATGAAAAACTCTGATAACTACAATATTTCATCATAGTTACGATTTTATCATCTTCTATAGTTGGTGTGATAACACATACCTTTTTCTCCAAGACTGGAACCAACGTCATAAAAATGTTTAAATCAAAATCCATATCAACATCTGATGCGCTA[AGACCAGTCTCGCGTTCAAG]ATTATCTTTA</t>
  </si>
  <si>
    <t>AGTCGACGCTCTCAAATGGG</t>
  </si>
  <si>
    <t>ACCGATTTCACAACGGCACCA</t>
  </si>
  <si>
    <t>CTTGAACGCGAGACTGGTCT</t>
  </si>
  <si>
    <t>Noblis_MPXV-II-0098</t>
  </si>
  <si>
    <t>AATGAATCCC[AAACATTGGGGAAGAGCCGT]ATGGACCATTATTTTTATAGTACTTT(CGCAAGCGGGTTTAGACGGC)AACATAGAAGCGTGTAAACGAAAACTATATACTATAGTC[AGCACTCTTCCATGTCCTGC]ATGTAGACGA</t>
  </si>
  <si>
    <t>AAACATTGGGGAAGAGCCGT</t>
  </si>
  <si>
    <t>Noblis_MPXV-II-0099</t>
  </si>
  <si>
    <t>CGGACGCGGA[TGCTCAGTTGGATGCTGTGT]TATCAGCCGCTACAGAAACATATAGTGGATTAACACCGGAACAAAAAGCATA(CGTACCAGCTATGTTTACTGCTGCGT)TAAACATTCAGACGAGTGTAAACACTGTTGTTAGAGATTTTGAAAATTATGTGAAACAGACTTGTAATTCTAGCGCTGTTGTCGATAACAAATTAAAGATACAAAACGTAATTATAGATGAATGTTACGGA[GCCCCAGGATCTCCAACAAA]TTTGGAATTT</t>
  </si>
  <si>
    <t>TGCTCAGTTGGATGCTGTGT</t>
  </si>
  <si>
    <t>CGTACCAGCTATGTTTACTGCTGCGT</t>
  </si>
  <si>
    <t>TTTGTTGGAGATCCTGGGGC</t>
  </si>
  <si>
    <t>Noblis_MPXV-II-0100</t>
  </si>
  <si>
    <t>CGCACACAAT[CTCTGTGTCAGAACGCTCGT]CAATATAGATCTTAGAAATTTTTTTAGAGAGAACTAACGCAACTAGCAATAAAACTGATCTTATTTTATCATTTTTTTTATTCATCA(TCCTCTGGTGGTTCGTCGTTCCT)ATCGAATGTAGCTCTGATTAACCCGTCATCTATAGGTGATGCTGGTTCTGGAGATTCTGGAGGAGATGGATTATTATCTGGAAGAATCTCTGTTATTTCCTTGTTTTCATGTATCGATTGCGTTGTAACATTAAGATTGCGAAATGCTCTAAATTTGGGAGGCTTAAAGTGTTGTTTACAATCTCTACACGCGTGTCTAACTAATGGAG[GTTCGTCAGCGGCTCTAGTT]TGAATCATCA</t>
  </si>
  <si>
    <t>CTCTGTGTCAGAACGCTCGT</t>
  </si>
  <si>
    <t>TCCTCTGGTGGTTCGTCGTTCCT</t>
  </si>
  <si>
    <t>Noblis_MPXV-II-0101</t>
  </si>
  <si>
    <t>CGCACACAAT[CTCTGTGTCAGAACGCTCGT]CAATATAGATCTTAGAAATTTTTTTAGAGAGAACTAACGCAACTAGCAATAAAACTGATCTTATTTTATCATTTTTTTTATTCATCA(TCCTCTGGTGGTTCGTCGTTCCT)ATCGAATGTAGCTCTGATTAACCCGTCATCTATAGGTGATGCTGGTTCTGGAGATTCTGGAGGAGATGGATTATTATCTGGAAGAATCTCTGTTATTTCCTTGTTTTCATGTATCGATTGCGTTGTAACATTAAGATTGCGAAATGCTCTAAATTTGGGAGGCTTAAAGTGTTGTTTACAATCTCTACACGCGTGTCTAACTAATGGAGGT[TCGTCAGCGGCTCTAGTTTG]AATCATCATC</t>
  </si>
  <si>
    <t>Noblis_MPXV-II-0102</t>
  </si>
  <si>
    <t>CGCACACAAT[CTCTGTGTCAGAACGCTCGT]CAATATAGATCTTAGAAATTTTTTTAGAGAGAACTAACGCAACTAGCAATAAAACTGATCTTATTTTATCATTTTTTTTATTCATCA(TCCTCTGGTGGTTCGTCGTTCCT)ATCGAATGTAGCTCTGATTAACCCGTCATCTATAGGTGATGCTGGTTCTGGAGATTCTGGAGGAGATGGATTATTATCTGGAAGAATCTCTGTTATTTCCTTGTTTTCATGTATCGATTGCGTTGTAACATTAAGATTGCGAAATGCTCTAAATTTGGGAGGCTTAAAGTGTTGTTTACAATCTCTACACGCGTGTCTAACTAATGGAGGTT[CGTCAGCGGCTCTAGTTTGA]ATCATCATCG</t>
  </si>
  <si>
    <t>Noblis_MPXV-II-0103</t>
  </si>
  <si>
    <t>GCACACAATC[TCTGTGTCAGAACGCTCGTC]AATATAGATCTTAGAAATTTTTTTAGAGAGAACTAACGCAACTAGCAATAAAACTGATCTTATTTTATCATTTTTTTTATTCATCA(TCCTCTGGTGGTTCGTCGTTCCT)ATCGAATGTAGCTCTGATTAACCCGTCATCTATAGGTGATGCTGGTTCTGGAGATTCTGGAGGAGATGGATTATTATCTGGAAGAATCTCTGTTATTTCCTTGTTTTCATGTATCGATTGCGTTGTAACATTAAGATTGCGAAATGCTCTAAATTTGGGAGGCTTAAAGTGTTGTTTACAATCTCTACACGCGTGTCTAACTAATGGAG[GTTCGTCAGCGGCTCTAGTT]TGAATCATCA</t>
  </si>
  <si>
    <t>TCTGTGTCAGAACGCTCGTC</t>
  </si>
  <si>
    <t>Noblis_MPXV-II-0104</t>
  </si>
  <si>
    <t>GCACACAATC[TCTGTGTCAGAACGCTCGTC]AATATAGATCTTAGAAATTTTTTTAGAGAGAACTAACGCAACTAGCAATAAAACTGATCTTATTTTATCATTTTTTTTATTCATCA(TCCTCTGGTGGTTCGTCGTTCCT)ATCGAATGTAGCTCTGATTAACCCGTCATCTATAGGTGATGCTGGTTCTGGAGATTCTGGAGGAGATGGATTATTATCTGGAAGAATCTCTGTTATTTCCTTGTTTTCATGTATCGATTGCGTTGTAACATTAAGATTGCGAAATGCTCTAAATTTGGGAGGCTTAAAGTGTTGTTTACAATCTCTACACGCGTGTCTAACTAATGGAGGT[TCGTCAGCGGCTCTAGTTTG]AATCATCATC</t>
  </si>
  <si>
    <t>Noblis_MPXV-II-0105</t>
  </si>
  <si>
    <t>CAACCACATA[TCTGCGACGGAGCATTTTCT]ATCTTTAATATCTAGATTATAACTTATTGTCTCGTCAATGTCTATAGTTCTCA(TCTTTCCCATCGGCCTCGCA)TTAAATGGAGGAGGAGATAATGACTGATATATTTCGTCCGTCACTACGTAATAAAAGTAATGAGGAAATCGTATAAATACGGTCTCGCCATTTCGACATCTGGATTTCAGATATAAAAATCTGTTTTCACCGTGACTTTCAAACCAATTAATACACCTAACATCCATTTCTAGAATTTAGAAATATATTTTCATTTAAATGAATCCC[AAACATTGGGGAAGAGCCGT]ATGGACCATT</t>
  </si>
  <si>
    <t>ACGGCTCTTCCCCAATGTTT</t>
  </si>
  <si>
    <t>Noblis_MPXV-II-0106</t>
  </si>
  <si>
    <t>ATGTGCTTCC[CTACGGGCGATGACAGATCC]CCTATCCA(CGGCCACGTCAAGACATGTATATCCA)TTACTCATTACTGCGTTGACATTTGCTCCATTTTCTAATAGCAATGATACTAAATCTATATAACCTGCATAGATAGCGCGATA[AAGCAAGGTCCTTCCACCAG]CATCTAGTTG</t>
  </si>
  <si>
    <t>CTGGTGGAAGGACCTTGCTT</t>
  </si>
  <si>
    <t>Noblis_MPXV-II-0107</t>
  </si>
  <si>
    <t>GATGTGCTTC[CCTACGGGCGATGACAGATC]CCCTATCCA(CGGCCACGTCAAGACATGTATATCCA)TTACTCATTACTGCGTTGACATTTGCTCCATTTTCTAATAGCAATGATACTAAATCTATATAACCTGCATAGATAGCGCGATA[AAGCAAGGTCCTTCCACCAG]CATCTAGTTG</t>
  </si>
  <si>
    <t>Noblis_MPXV-II-0108</t>
  </si>
  <si>
    <t>ATGTGCTTCC[CTGGTGGAAGGACCTTGCTT]TATCGCGCTATCTATGCAGGTTATATAGATTTAGTATCATTGCTATTAGAAAATGGAGCAAATGTCAACGCAGTAATGAGTAATGGATATACA(TGTCTTGACGTGGCCGTGGA)TAGG[GGATCTGTCATCGCCCGTAG]CATCTAGTTG</t>
  </si>
  <si>
    <t>Noblis_MPXV-II-0109</t>
  </si>
  <si>
    <t>GATGTGCTTC[CTGGTGGAAGGACCTTGCTT]TATCGCGCTATCTATGCAGGTTATATAGATTTAGTATCATTGCTATTAGAAAATGGAGCAAATGTCAACGCAGTAATGAGTAATGGATATACA(TGTCTTGACGTGGCCGTGGA)TAGGG[GATCTGTCATCGCCCGTAGG]CATCTAGTTG</t>
  </si>
  <si>
    <t>Noblis_MPXV-II-0110</t>
  </si>
  <si>
    <t>Noblis_MPXV-II-0111</t>
  </si>
  <si>
    <t>Noblis_MPXV-II-0112</t>
  </si>
  <si>
    <t>ATGTTGGCCG[GGAGGAGCCGAACATTCTCC]GATATTCAATTTTTGTATATCTATAATGTTATTA(ACCTCCGCATACGCATTACAGTTC)TTTTCTAGCTTGGATACTACACTAGGTACATCATCTAAATCTATTCCTATTTCCTCAGCGATAGCTCTTCTATCCTTTTCCGGAAGTAATGAAATCACTTCAATAAATGATTCAACCATGAGTGTGAAACTAAGTCGAGAATTACTCATGCATTTGTTA[GTTATTCGGAGCGCGCAATT]TTTAAACTGT</t>
  </si>
  <si>
    <t>GGAGGAGCCGAACATTCTCC</t>
  </si>
  <si>
    <t>Noblis_MPXV-II-0113</t>
  </si>
  <si>
    <t>TATGTTGGCC[GGGAGGAGCCGAACATTCTC]CGATATTCAATTTTTGTATATCTATAATGTTATTA(ACCTCCGCATACGCATTACAGTTC)TTTTCTAGCTTGGATACTACACTAGGTACATCATCTAAATCTATTCCTATTTCCTCAGCGATAGCTCTTCTATCCTTTTCCGGAAGTAATGAAATCACTTCAATAAATGATTCAACCATGAGTGTGAAACTAAGTCGAGAATTACTCATGCATTTGTTA[GTTATTCGGAGCGCGCAATT]TTTAAACTGT</t>
  </si>
  <si>
    <t>GGGAGGAGCCGAACATTCTC</t>
  </si>
  <si>
    <t>Noblis_MPXV-II-0114</t>
  </si>
  <si>
    <t>AACATCAGGA[ATCTGAACCCGCTTCCGTAC]CAACATCCTCCAGAGAAGAACGTGTATTAAATAGAATATTTAACTCGCAAAATCGTTAAGAAGTTTAAGAGACGAT(CCACATGCTGAGCAGGCCAGT)GTATTACCCCTCATAGTATTAATATAATCCAATGATACTTTTGTGATGTCTGAAATCTTAACCAATTT[AGACTGACAGGCAGAACACG]TCATACAATC</t>
  </si>
  <si>
    <t>ATCTGAACCCGCTTCCGTAC</t>
  </si>
  <si>
    <t>Noblis_MPXV-II-0115</t>
  </si>
  <si>
    <t>TTAGACTGGA[GTTCTGATTGGGAAAGGCGC]ATAGCTCAAGATTTGTCACAATATGAATACACTACAGTTCTTCTAGA(ACGTCAGCCTAGAAGGTCACCGT)ACGTCAAATTTATCTATTTTATTAAAGGCTTTTTATATCATACATCTGCTGCCAAAGTTATTTGCGTCTCACCTGTCATGTCTGGTAATTCATATAGAGATCGAAAAAAGAGATCTGTTGAAGCATTTCTTGATTGGA[TGGACACATTCGGATTGCGA]GACTCCGTTC</t>
  </si>
  <si>
    <t>GTTCTGATTGGGAAAGGCGC</t>
  </si>
  <si>
    <t>Noblis_MPXV-II-0116</t>
  </si>
  <si>
    <t>ATATATTTAT[TGGTCGTCGTATGCATACCG]CAAC(AGGCAATGCGCTGGACAACTGT)ATGACACACTCCTCTCTTTTAAAGATGATGCGGAATCAGTGTTCATCGACGTTCGTGAGCTGGTAAAAAATATGCCGTGGGATAATGTTAAGGATTGTACAGAGATCATCCGTTGTTATATACCGGATGAGCAAAAAACCATCAGAGAGATTTCGGCCATCATTGGACTTTGTGCATATGCTGCTACTT[ACTGGGGAGGTGAAGACCAT]CCCACTAGTA</t>
  </si>
  <si>
    <t>Noblis_MPXV-II-0117</t>
  </si>
  <si>
    <t>TCACGTTTCG[CATGGGTTACCTCCGCAGTT]TTTACAAGCGATTTC(ACGTTCCAGATCACGTTCAGCCT)TCATACGTCTCTCCCTCTCTCTATCGAGTTTATCAGAGCAGTCTTT[CTGAAGGCGATCGAACTCCA]TAAATTTCTC</t>
  </si>
  <si>
    <t>Noblis_MPXV-II-0118</t>
  </si>
  <si>
    <t>CGACCTCTTC[ACGTTTCGCATGGGTTACCT]CCGCAGTTTTTACAAGCGATTTC(ACGTTCCAGATCACGTTCAGCCT)TCATACGTCTCTCCCTCTCTCTATCGAGTTTATCAGAGCAGTCTTT[CTGAAGGCGATCGAACTCCA]TAAATTTCTC</t>
  </si>
  <si>
    <t>ACGTTTCGCATGGGTTACCT</t>
  </si>
  <si>
    <t>Noblis_MPXV-II-0119</t>
  </si>
  <si>
    <t>TTAGACTGGA[GTTCTGATTGGGAAAGGCGC]ATAGCTCAAGATTTGTCACAATATGAATACACTACAGTTCTTCTAGA(ACGTCAGCCTAGAAGGTCACCGT)ACGTCAAATTTATCTATTTTATTAAAGGCTTTTTATATCATACATCTGCTGCCAAAGTTATT[TGCGTCTCACCTGTCATGTC]TGGTAATTCA</t>
  </si>
  <si>
    <t>Noblis_MPXV-II-0120</t>
  </si>
  <si>
    <t>CCACTAGAAA[CCACGGATCGTAATACGGCA]ATCGGTTTTCGATAATAGGTGGAACGTATATTTTATTTAAGGACTTAACAATTGTCTGTAA(ACCACAATTTGCTTCCGCCGA)TCCTGTATTAACTATCTGTAAAAGCATATGTTGGCC[GGGAGGAGCCGAACATTCTC]CGATATTCAA</t>
  </si>
  <si>
    <t>GAGAATGTTCGGCTCCTCCC</t>
  </si>
  <si>
    <t>Noblis_MPXV-II-0121</t>
  </si>
  <si>
    <t>TAAAGTTATC[ATGTCCATGAGAGACGCGTC]TCCGTATCGTATAAATATTTCATTAGATGTTAGACGCTTCATTAGGGGTATACTTCTATAAGGTTTCTTAATTAG(TCCATCATTGGTTGCGTCAAGAACT)ACTATCTGATGTTGTTGGGTATCTCTAGTGTTACACATGGCCTTACTAAAGTTTGGGTAAATAACTATGATATCTCTATTAATTATAGATGTATATATTTCATTCGTCAAGGATATTAATATCGACTTACTATCGTCATTAATACGTGTAATGTAATCATATAAATCATGCGATAGCCAAGGAAAATTCAAATAGATGTTCATCATATAATCGTCGCTATAATTCATATTAATACTTTGACATTGACTAATTTGTAATA[TAGCCTCGCCACGAAGAAAG]CTCTCGTATT</t>
  </si>
  <si>
    <t>Noblis_MPXV-II-0122</t>
  </si>
  <si>
    <t>Noblis_MPXV-II-0123</t>
  </si>
  <si>
    <t>CCTTAAAGTA[ACAGCTTCCGTAAACACCGT]CTTTATCTCTTAGTAAGTTTATTGTATTTATGACCTTTTCCTTATCTTCATAGAATACTAAAGGCAATAAAGAAATTTTTGGTTCTTCTCTAAGAGCTACGTGAGACTTA(ACCATAGACGCCAACGAATCCCT)ACATATTTTAGAACAGAAAT[ACCCAACTTCACCACCCTTG]AATGTCTCAA</t>
  </si>
  <si>
    <t>CAAGGGTGGTGAAGTTGGGT</t>
  </si>
  <si>
    <t>Noblis_MPXV-II-0124</t>
  </si>
  <si>
    <t>TTACTCATAT[GGATGCCGTCCAGTCTGTAC]ATCAATCTTTTTAGCCAGAGATATCAT(AGCCGCTCTTAGAGTTTCAGCGT)GATTTTCCAACCTAAATAGAACTTCATCGTTGCGTTTACAACACTTTTCTATTTGTTCAAACTTTGTTGTTATATTAGTAATCTTTTTTTCCAAATTAGTTAGCCGTTGTTTGAGAGTTTCCTCATTATCGTCTCCATAGGCTTTAACAATTGCTTCGCGTTTAGTCTCTGGATTTTTAGCAGCCTTTGTAGAGAAAAATTCAGTTGCTGGAATTG[CAAGATCGTCATCTCCGGGG]AAAAGAGTTC</t>
  </si>
  <si>
    <t>GGATGCCGTCCAGTCTGTAC</t>
  </si>
  <si>
    <t>AGCCGCTCTTAGAGTTTCAGCGT</t>
  </si>
  <si>
    <t>CCCCGGAGATGACGATCTTG</t>
  </si>
  <si>
    <t>Noblis_MPXV-II-0125</t>
  </si>
  <si>
    <t>AACTTTATCT[AGCCGCTGAGTGGTAAACAA]CAGAACAGATAGTTTATTATCTTTACCAACA(CCCTCAGCCGCTGCCACAAA)TCTCTGATCCGTATCCATGATGGTCATGTTTACTTTTAGTCCGTATCCAGTCAACACTATGTTAGCATTTCTGTCGATATAGCTTTCACTCATATGACACTCACCAATAATTGTAGAATTAATGTCGTAATTTACACCAAT[AGTGAGTTCGGCGACAAAGT]ACCAGTACCG</t>
  </si>
  <si>
    <t>Noblis_MPXV-II-0126</t>
  </si>
  <si>
    <t>TCCTAATGGT[GTGGTGGGTCATGCTAGCTT]TTGTACCAATAGAA(GCAGCAACCAATGTTTCTGGTCCG)AACCTATGATATTGGAAGATGTATCATCGTGTAGTTCTAGAACTAGAAAAATATACGTAAAACTGGGAATATTTAATGCTGAAGGTTTTAATAGTTTTGTACTAAATTGTCCAACTGGGTCTACACCTACATACATCAAACATAAAAATGCGGACAGTAACAATGTTATCATAGAGCTACCTG[TAGGTGATTACGGCACAGCC]AAATTGTATT</t>
  </si>
  <si>
    <t>Noblis_MPXV-II-0127</t>
  </si>
  <si>
    <t>TACTGGACCA[GTGGGGCAACTGTGGATGTA]ATAAAATGAAATTACATTTTTATAAATAGATGTTAGTACAGTGTTATAAATGGATGAAGCATATTACTCTGGCAACTTGGAATC(AGTACTCGGGGATACGTGTCCGA)TA[TGCATACCGAACTCGCATCA]ATATCTCAAT</t>
  </si>
  <si>
    <t>GTGGGGCAACTGTGGATGTA</t>
  </si>
  <si>
    <t>AGTACTCGGGGATACGTGTCCGA</t>
  </si>
  <si>
    <t>TGATGCGAGTTCGGTATGCA</t>
  </si>
  <si>
    <t>Noblis_MPXV-II-0128</t>
  </si>
  <si>
    <t>TGTTGGCCCG[ACGTCCACGACACTGGAAAA]TGCGATGTTGATTTATT(CGACTGGTGTCAGGGGGATACGT)TCGATATGAACATATGCCAT[CAGTGGATCGGTTCAGCCTT]TAATAGGAGT</t>
  </si>
  <si>
    <t>ACGTCCACGACACTGGAAAA</t>
  </si>
  <si>
    <t>Noblis_MPXV-II-0129</t>
  </si>
  <si>
    <t>Noblis_MPXV-II-0130</t>
  </si>
  <si>
    <t>GACACGGTAT[ATTAGATGGCGCCACCGTAG]TGTATATAGGATCTGCTCCAGGTACACATATACGTTATTTGAGAGATCATTTCTATAATTTAGGAGTGATCATCAAATGGATGCTAAT(TGACGGCCGCCATCATGATCC)TATTCTAAATGGATTGCGTGATGTGACTCTAGTGACTCGGTTTGTTGATGAGGAATATCTACGATCCATCAAAAAACAACTACATCCTTCTAAGATTATTTTAATTTCTGATGTGCGATCCAAACGAGGAGGAAATGAACCTAGTACTGCGGATTTACTAAGTAATTATGCTCTACAAAATGTCATGATTAGTA[TTTTAAACCCCGTGGCGTCT]AGTCTTAAAT</t>
  </si>
  <si>
    <t>AGACGCCACGGGGTTTAAAA</t>
  </si>
  <si>
    <t>Noblis_MPXV-II-0131</t>
  </si>
  <si>
    <t>GTGGATAAAA[TGCATGACGTGATAGCTCCC]GCTAAGCTTTTAGAATATGTGCATATAGGACCACTAACAAAAGATAAAGAGGATAAAGTAAAGAAAAGATATCCAGAGTTTAGATTAGTCAACACAGGACCCGGTGGTCTTTCGGCATTATTAAGACAATCATATAATGGAACCGCACCCAATTGCTGTCGCACTTTTAATCGTACTCATTATTGGAAGAAGGATGGAAAGATATCAGATAAGTATGAAGAGGGTGCAGTATTAGAATCGTGTTG(GCCCGACGTCCACGACACTG)GAAAATGCGATGTTGATTTATTCGACTGGTGTCAGGGGGATACGTTCGATATGAACATA[TGCCATCAGTGGATCGGTTC]AGCCTTTAAT</t>
  </si>
  <si>
    <t>GAACCGATCCACTGATGGCA</t>
  </si>
  <si>
    <t>Noblis_MPXV-II-0132</t>
  </si>
  <si>
    <t>GTGGATAAAA[TGCATGACGTGATAGCTCCC]GCTAAGCTTTTAGAATATGTGCATATAGGACCACTAACAAAAGATAAAGAGGATAAAGTAAAGAAAAGATATCCAGAGTTTAGATTAGTCAACACAGGACCCGGTGGTCTTTCGGCATTATTAAGACAATCATATAATGGAACCGCACCCAATTGCTGTCGCACTTTTAATCGTACTCATTATTGGAAGAAGGATGGAAAGATATCAGATAAGTATGAAGAGGGTGCAGTATTAGAATCGTGTTG(GCCCGACGTCCACGACACTG)GAAAATGCGATGTTGATTTATTCGACTGGTGTCAGGGGGATACGTTCGATATGAACATAT[GCCATCAGTGGATCGGTTCA]GCCTTTAATA</t>
  </si>
  <si>
    <t>TGAACCGATCCACTGATGGC</t>
  </si>
  <si>
    <t>Noblis_MPXV-II-0133</t>
  </si>
  <si>
    <t>TAGCGATAGC[CTGATTGTCTGGCCCATCGT]TTGTCATAACTCCGGATAGAGAAATATATTGCGGCATATATAAAGTTGGAATTTGACTATCAACTGCGAAGACATTAG(ACCGTTTAATAAAGTCATCCCCACCG)ATCAAAGAATTAATGATAGTATTATTCATTTTCTATTTAAAATGGAAAAAGCTTACAATAAACTCCGTAGAGAAATATCTATAATTTGTGAGTTTTCCTTAAAGTA[ACAGCTTCCGTAAACACCGT]CTTTATCTCT</t>
  </si>
  <si>
    <t>CTGATTGTCTGGCCCATCGT</t>
  </si>
  <si>
    <t>ACCGTTTAATAAAGTCATCCCCACCG</t>
  </si>
  <si>
    <t>ACGGTGTTTACGGAAGCTGT</t>
  </si>
  <si>
    <t>Noblis_MPXV-II-0134</t>
  </si>
  <si>
    <t>AGTATTAAAT[GACGACCGTACCAGTGACAG]ATATACAAAACGACTTAATTACAGAGTTTTCAGAAGATAATTATCCATCTAACAAAAATTATGAAATAACTCTTCGCCAAATGTCTATTCTAACTCACGTTAACAACGTGGTAGATAGAGAACATAA(TGCCGCCGTAGTGTCATCTCCA)GAGGAAATATCATCACAACTTAATGAAGATCTATTTCCAGATGATGATTCACCGGCCACTATTATCGAACGAGTACAACCTCATACTACTATT[ATTGACGATACGCCACCTCC]TACTTTTCGT</t>
  </si>
  <si>
    <t>GGAGGTGGCGTATCGTCAAT</t>
  </si>
  <si>
    <t>Noblis_MPXV-II-0135</t>
  </si>
  <si>
    <t>AACATAATGT[ACCGCTACCGTTTGGAAGTT]TAGGTATACACAAAAAGAAAGAATATAAAAACTCTAACATGTGTTTGTTCGTATTTGACTGTTTATACTTTGATGGATTCGATATGACAGACATTCCATTGTATGAACGAAGATCTTTTCTCAAAGATGTTATGGTCGAAATACCCAATAGAATAGTATTCTCAGAGTTGACGAATATTAGTAACGAGTCTCAGTTAACTGATGTATTAGATGATGCACTAACGAGAAAATTAGAAGGATTGGTCTTAAAAGATATTAA(TGGCGTATACGAACCGGGAAAGA)GAAGATGGTTAAAAATAAAACGAGACTATTTGAA[CGAGGGTTCCATGGCAGATT]CTGCCGATTT</t>
  </si>
  <si>
    <t>Noblis_MPXV-II-0136</t>
  </si>
  <si>
    <t>TTGGCCGGGA[GGAGCCGAACATTCTCCGAT]ATTCAATTTTTGTATATCTATAATGTTATTA(ACCTCCGCATACGCATTACAGTTC)TTTTCTAGCTTGGATACTACACTAGGTACATCATCTAAATCTATTCCTATTTCCTCAGCGATAGCTCTTCTATCCTTTTCCGGAAGTAATGAAATCACTTCAATAAATGATTCAACCATGAGTGTGAAACTAAGTCGAGAATTACTCATGCATTTGTTAGTT[ATTCGGAGCGCGCAATTTTT]AAACTGTCCT</t>
  </si>
  <si>
    <t>AAAAATTGCGCGCTCCGAAT</t>
  </si>
  <si>
    <t>Noblis_MPXV-II-0137</t>
  </si>
  <si>
    <t>Noblis_MPXV-II-0138</t>
  </si>
  <si>
    <t>ATGTGAGCAA[AGACTGTTCTCTTGGTGGCG](TCGCTATATGTTCCAGTAATGGCGGA)AAACTTTTTAGAAATGTTATATATAAAAGAATTTTTTCGGGTTCCAAACATTAACAGATTAGTATGAAGATAAACACTCATATTATCAGGAACATTATCAATTTTTACATAAACATCGGCATCTTGAATAGAAACAACACCATCTTCTGGA[ACCTCTACGATCTCGGCAGA]TTCCGGATAA</t>
  </si>
  <si>
    <t>AGACTGTTCTCTTGGTGGCG</t>
  </si>
  <si>
    <t>TCGCTATATGTTCCAGTAATGGCGGA</t>
  </si>
  <si>
    <t>TCTGCCGAGATCGTAGAGGT</t>
  </si>
  <si>
    <t>Noblis_MPXV-II-0139</t>
  </si>
  <si>
    <t>TAGATAGAGA[ACATAATGCCGCCGTAGTGT]CATCTCCAGAGGAAATATCATCACAACTTAATGAAGATCTATT(TCCAGATGATGATTCACCGGCCA)CTATTATCGAACGAGTACAACCTCATACTACTATTATTGACGAT[ACGCCACCTCCTACTTTTCG]TAGAGAGTTA</t>
  </si>
  <si>
    <t>ACATAATGCCGCCGTAGTGT</t>
  </si>
  <si>
    <t>TCCAGATGATGATTCACCGGCCA</t>
  </si>
  <si>
    <t>Noblis_MPXV-II-0140</t>
  </si>
  <si>
    <t>TAGATAGAGA[ACATAATGCCGCCGTAGTGT]CATCTCCAGAGGAAATATCATCACAACTTAATGAAGATCTATT(TCCAGATGATGATTCACCGGCCA)CTATTATCGAACGAGTACAACCTCATACTACTATTATTGACGATA[CGCCACCTCCTACTTTTCGT]AGAGAGTTAT</t>
  </si>
  <si>
    <t>Noblis_MPXV-II-0141</t>
  </si>
  <si>
    <t>GACACGGTAT[ATTAGATGGCGCCACCGTAG]TGTATATAGGATCTGCTCCAGGTACACATATACGTTATTTGAGAGATCATTTCTATAATTTAGGAGTGATCATCAAATGGATGCTAAT(TGACGGCCGCCATCATGATCC)TATTCTAAATGGATTGCGTGATGTGACTCTAGTGACTCGGTTTGTTGATGAGGAATATCTACGATCCATCAAAAAACAACTACATCCTTCTAAGATTATTTTAATTTCTGATGTGCGATCCAAACGAGGAGGAAATGAACCTAGTACTGCGGATTTACTAAGTAATTATGCTCTACAAAATGTCATGATTAGTATTTTAAACCCCGTGGCGTCTAGTCTTAAAT[GGAGATGCCCGTTTCCAGAT]CAATGGATCA</t>
  </si>
  <si>
    <t>ATCTGGAAACGGGCATCTCC</t>
  </si>
  <si>
    <t>Noblis_MPXV-II-0142</t>
  </si>
  <si>
    <t>GAGTATTAAT[ATGCGCAATGATGTCCTTGC]GTTTCTCTGATAGAAT(GCGAGCAGCGATTTTGGCGT)TATCATTTGACGATATTTCTGGAATGACGAATCCTGTTTCTACTAACTTCTTGGTAGGACAAAGTGAAACAATCAAGAAAATAGCTTCTCCTCCTATTTGTGGAAGAAATTGAACTCCTCTAGATGATCTACTGACGATAGTATCTCCTTGACAGATATTGGACCGAACTACGGAAGTACCTGGAA[TGTAAAGCCCTGAAACCCCC]TCATTTTTTA</t>
  </si>
  <si>
    <t>Noblis_MPXV-II-0143</t>
  </si>
  <si>
    <t>TTTCTGATGT[GCGATCCAAACGAGGAGGAA]ATGAACCTAGTACTGCGGATTTACTAAGTAATTATGCTCTACAAAATGTCATGATTAGTATTTTAA(ACCCCGTGGCGTCTAGTCTT)AA[ATGGAGATGCCCGTTTCCAG]ATCAATGGAT</t>
  </si>
  <si>
    <t>GCGATCCAAACGAGGAGGAA</t>
  </si>
  <si>
    <t>ACCCCGTGGCGTCTAGTCTT</t>
  </si>
  <si>
    <t>Noblis_MPXV-II-0144</t>
  </si>
  <si>
    <t>TCGCACTGGT[GAGGTGGTTGCAGCTCGTAT]AATCTCCCCAGAATAATATACT(TGCGTGTCGTCGTTCAATTTATACGG)ATTTCTATAATTCTCTGTTATATAATGAGGTTTACCCTCATGATTAGACGACGACAATAGTGTTCTGAATTTAGATAGTTGATCAGAATGAATGTTTATTGGTGTTGGAAAAA[TTATCCATGCTGCGTCTGCA]GAGTGGTTGA</t>
  </si>
  <si>
    <t>GAGGTGGTTGCAGCTCGTAT</t>
  </si>
  <si>
    <t>TGCGTGTCGTCGTTCAATTTATACGG</t>
  </si>
  <si>
    <t>Noblis_MPXV-II-0145</t>
  </si>
  <si>
    <t>CATAGAAAGT[AACAACAGAGGCCAGCGTTA]GAGATTCTAACAGTGTAAATCCACAAAGTATGTACAGATTCAGGGGATGTTCATGTCTGTGTAAAGTCAATGCGAAAATCAAGCCTATAGATCCGAACATTGATGCCAATATTAGAACAGGACTCCCTTGTATAAATGTCCGATGCATTCAAAGTATAAAAATACTGCAGCTGTTGCCGTTGTTAAAGGAAATTGTAGAAAGGATACCGTAGACTTTTCTTAGAAAT(GCCATTCGTATGTACACGCTGGC)AGAC[GCCACCGAGCTGTCATAGTT]GAAGTCGTCC</t>
  </si>
  <si>
    <t>Noblis_MPXV-II-0146</t>
  </si>
  <si>
    <t>TCATAGAAAG[TAACAACAGAGGCCAGCGTT]AGAGATTCTAACAGTGTAAATCCACAAAGTATGTACAGATTCAGGGGATGTTCATGTCTGTGTAAAGTCAATGCGAAAATCAAGCCTATAGATCCGAACATTGATGCCAATATTAGAACAGGACTCCCTTGTATAAATGTCCGATGCATTCAAAGTATAAAAATACTGCAGCTGTTGCCGTTGTTAAAGGAAATTGTAGAAAGGATACCGTAGACTTTTCTTAGAAAT(GCCATTCGTATGTACACGCTGGC)AGAC[GCCACCGAGCTGTCATAGTT]GAAGTCGTCC</t>
  </si>
  <si>
    <t>Noblis_MPXV-II-0147</t>
  </si>
  <si>
    <t>CATAGAAAGT[AACTATGACAGCTCGGTGGC]GTCTG(CCAGCGTGTACATACGAATGGCA)TTTCTAAGAAAAGTCTACGGTATCCTTTCTACAATTTCCTTTAACAACGGCAACAGCTGCAGTATTTTTATACTTTGAATGCATCGGACATTTATACAAGGGAGTCCTGTTCTAATATTGGCATCAATGTTCGGATCTATAGGCTTGATTTTCGCATTGACTTTACACAGACATGAACATCCCCTGAATCTGTACATACTTTGTGGATTTACACTGTTAGAATCTC[TAACGCTGGCCTCTGTTGTT]GAAGTCGTCC</t>
  </si>
  <si>
    <t>Noblis_MPXV-II-0148</t>
  </si>
  <si>
    <t>TCATAGAAAG[AACTATGACAGCTCGGTGGC]GTCTG(CCAGCGTGTACATACGAATGGCA)TTTCTAAGAAAAGTCTACGGTATCCTTTCTACAATTTCCTTTAACAACGGCAACAGCTGCAGTATTTTTATACTTTGAATGCATCGGACATTTATACAAGGGAGTCCTGTTCTAATATTGGCATCAATGTTCGGATCTATAGGCTTGATTTTCGCATTGACTTTACACAGACATGAACATCCCCTGAATCTGTACATACTTTGTGGATTTACACTGTTAGAATCTCT[AACGCTGGCCTCTGTTGTTA]GAAGTCGTCC</t>
  </si>
  <si>
    <t>Noblis_MPXV-II-0149</t>
  </si>
  <si>
    <t>TAGCGATAGC[CTGATTGTCTGGCCCATCGT]TTGTCATAACTCCGGATAGAGAAATATATTGCGGCATATATAAAGTTGGAATTTGACTATCAACTGCGAAGACATTAGACCGTTTAATAAAGTCATCCCCACCGATCAAAGAATTAATGATAGTATTATTCATTTTCTATTTAAAATGGAAAAAGCTTACAATAAACTCCGTAGAGAAATATCTATAATTTGTGAGTTTTCCTTAAAGTA(ACAGCTTCCGTAAACACCGTCTTT)ATCTCTTAGTAAGTTTATTGTATTTATGACCTTTTCCTTATCTTCATAGAATACTAAAGGCAATAAAGAAATTTTTGGTTCTTCTCTAAGAGCTACGTGAGACTTAACCATA[GACGCCAACGAATCCCTACA]TATTTTAGAA</t>
  </si>
  <si>
    <t>ACAGCTTCCGTAAACACCGTCTTT</t>
  </si>
  <si>
    <t>TGTAGGGATTCGTTGGCGTC</t>
  </si>
  <si>
    <t>Noblis_MPXV-II-0150</t>
  </si>
  <si>
    <t>CTATCTGACG[AAGAGACGCCTCGTTCCATG]TCATATCTAAAATGAAGATATCATTGATTGAGAAGAAACTAAT(ACCCTCGCCTCCGCTAGAAGA)GAATACGCATGTTTTAATGCATTCTCCGTTAGTGTTTGATTCTTGGTTAAACTCA[GCCACCGCCTTGATTCTAGT]ATCTTTTGTT</t>
  </si>
  <si>
    <t>AAGAGACGCCTCGTTCCATG</t>
  </si>
  <si>
    <t>ACCCTCGCCTCCGCTAGAAGA</t>
  </si>
  <si>
    <t>ACTAGAATCAAGGCGGTGGC</t>
  </si>
  <si>
    <t>Noblis_MPXV-II-0151</t>
  </si>
  <si>
    <t>CTATCTGACG[AAGAGACGCCTCGTTCCATG]TCATATCTAAAATGAAGATATCATTGATTGAGAAGAAACTAAT(ACCCTCGCCTCCGCTAGAAGA)GAATACGCATGTTTTAATGCATTCTCCGTTAGTGTTTGATTCTTGGTTAAACT[CAGCCACCGCCTTGATTCTA]GTATCTTTTG</t>
  </si>
  <si>
    <t>TAGAATCAAGGCGGTGGCTG</t>
  </si>
  <si>
    <t>Noblis_MPXV-II-0152</t>
  </si>
  <si>
    <t>TAGAAAGTAA[CAACAGAGGCCAGCGTTAGA]GATTCTAACAGTGTAAATCCACAAAGTATGTACAGATTCAGGGGATGTTCATGTCTGTGTAAAGTCAATGCGAAAATCAAGCCTATAGATCCGAACATTGATGCCAATATTAGAACAGGACTCCCTTGTATAAATGTCCGATGCATTCAAAGTATAAAAATACT(GCAGCTGTTGCCGTTGTTAAAGG)AAATTGTAGAAAGGATACCGTAGACTTTTCTTAGAAATGCCAT[TCGTATGTACACGCTGGCAG]ACGCCACCGA</t>
  </si>
  <si>
    <t>GCAGCTGTTGCCGTTGTTAAAGG</t>
  </si>
  <si>
    <t>CTGCCAGCGTGTACATACGA</t>
  </si>
  <si>
    <t>Noblis_MPXV-II-0153</t>
  </si>
  <si>
    <t>TAGAAAGTAA[CAACAGAGGCCAGCGTTAGA]GATTCTAACAGTGTAAATCCACAAAGTATGTACAGATTCAGGGGATGTTCATGTCTGTGTAAAGTCAATGCGAAAATCAAGCCTATAGATCCGAACATTGATGCCAATATTAGAACAGGACTCCCTTGTATAAATGTCCGATGCATTCAAAGTATAAAAATACT(GCAGCTGTTGCCGTTGTTAAAGG)AAATTGTAGAAAGGATACCGTAGACTTTTCTTAGAAATGCCATT[CGTATGTACACGCTGGCAGA]CGCCACCGAG</t>
  </si>
  <si>
    <t>TCTGCCAGCGTGTACATACG</t>
  </si>
  <si>
    <t>Noblis_MPXV-II-0154</t>
  </si>
  <si>
    <t>TAGAAAGTAA[CTGCCAGCGTGTACATACGA]ATGGCATTTCTAAGAAAAGTCTACGGTATCCTTTCTACA(ATTTCCTTTAACAACGGCAACAGCTG)CAGTATTTTTATACTTTGAATGCATCGGACATTTATACAAGGGAGTCCTGTTCTAATATTGGCATCAATGTTCGGATCTATAGGCTTGATTTTCGCATTGACTTTACACAGACATGAACATCCCCTGAATCTGTACATACTTTGTGGATTTACACTGTTAGAATC[TCTAACGCTGGCCTCTGTTG]ACGCCACCGA</t>
  </si>
  <si>
    <t>Noblis_MPXV-II-0155</t>
  </si>
  <si>
    <t>TAGAAAGTAA[TCTGCCAGCGTGTACATACG]AATGGCATTTCTAAGAAAAGTCTACGGTATCCTTTCTACA(ATTTCCTTTAACAACGGCAACAGCTG)CAGTATTTTTATACTTTGAATGCATCGGACATTTATACAAGGGAGTCCTGTTCTAATATTGGCATCAATGTTCGGATCTATAGGCTTGATTTTCGCATTGACTTTACACAGACATGAACATCCCCTGAATCTGTACATACTTTGTGGATTTACACTGTTAGAATC[TCTAACGCTGGCCTCTGTTG]CGCCACCGAG</t>
  </si>
  <si>
    <t>Noblis_MPXV-II-0156</t>
  </si>
  <si>
    <t>Noblis_MPXV-II-0157</t>
  </si>
  <si>
    <t>Noblis_MPXV-II-0158</t>
  </si>
  <si>
    <t>Noblis_MPXV-II-0159</t>
  </si>
  <si>
    <t>CCGTGGATGC[TGCATGATGAACGACGGGAT]GTTGTTGTTCTATTGATTTGGAATTCTTTTTCGACTTTTTGTTTATATTAAATATTTTAAAATTTATGGCTGATAGTAATTCATGTACTACGGATAATGTAGACGTGTATTGCATATCGATATCTTTATTATTAGATAAATTTATCAATAAA(TGTGAGAAGTTTGCCTCGTTAAGGTC)TTCCATTTAAATATTATATAAATATTTGTGTTTGTATTTTATTCGTCTTTTATGGGATAGTTTTTAACTAGTAAAGCTGTAATTACATACTTTGTCCGTAAAACATAAATATAAATACCCGCTTTTATCAAACGTT[CCAAAAAGTCGGCAGCTGAC]ATTTTTAACA</t>
  </si>
  <si>
    <t>Noblis_MPXV-II-0160</t>
  </si>
  <si>
    <t>Noblis_MPXV-II-0161</t>
  </si>
  <si>
    <t>TATCAAAATA[TCTCCCGGAATTGCCAACTC]TCAAAATGCTGATTTCGACGGAGATGAAGAATGGATGATATTGGAGCAAAATCCTAAAGCCGTAGTTGAACAAAGTATTCTTATGTAT(CCGACGACGTTACTCAAACACGA)TAT[TCATGGAGCCCCCGTTTATG]GATCTATTCA</t>
  </si>
  <si>
    <t>TCTCCCGGAATTGCCAACTC</t>
  </si>
  <si>
    <t>Noblis_MPXV-II-0162</t>
  </si>
  <si>
    <t>Noblis_MPXV-II-0163</t>
  </si>
  <si>
    <t>CTATCTGACG[AAGAGACGCCTCGTTCCATG]TCATATCTAAAATGAAGATATCATTGATTGAGAAGAAACTAAT(ACCCTCGCCTCCGCTAGAAGA)GAATACGCATGTTTTAATGCATTCTCCGTTAGTGTTTGATTCTTGG[TTAAACTCAGCCACCGCCTT]GATTCTAGTA</t>
  </si>
  <si>
    <t>AAGGCGGTGGCTGAGTTTAA</t>
  </si>
  <si>
    <t>Noblis_MPXV-II-0164</t>
  </si>
  <si>
    <t>TGAAACATCA[CGTACCGGAACACTGGCTAG]AAAAATCATTAAAAAGATGGAGGATATGGTGGTCGACGGATACGGACAAGTAGTTATAGGTAAT(ACGCTCATCAAGTACGCAGCCA)ATTATACCAAAATTCTAGGCTCAGTATGTAAACCTGTAGATCTTATCTATCCAGATGAGTCCATGACTTGGTATTTGGAAATTAGTGCTTTGTGGAATAAAATAAAACAGGGATTCGTTTACTCTCAGAAACAGAAACT[TGCAAAGAAGACATTGGCGC]CGTTTAATTT</t>
  </si>
  <si>
    <t>CGTACCGGAACACTGGCTAG</t>
  </si>
  <si>
    <t>Noblis_MPXV-II-0165</t>
  </si>
  <si>
    <t>AGAACAAGAA[GCGAACGCTAGTGCTCAAAC]AAAATGTGATATAGAAATCGGAAATTTTTATATCCGACAAAACCATGGATGTAACATCACTGTTAAAAATATGTGCTCT(GCGGACGCGGATGCTCAGTT)GGATGCTGTGTTATCAGCCGCTACAGAAACATATAGTGGATTAACACCGGAACAAAAAGCATACGTACCAGCTATGTTTACTGCTGCGTTAAACATTCAGACGAGTGTAAACACTGTTGTTAGAGATTTTGAAAATTATGTGAAACAGACTTGTAATTCTAGCGCTGTTGTCGATAACAAATTAAAGATACAAAACGTAATTATAGATGAATGTTACGGA[GCCCCAGGATCTCCAACAAA]TTTGGAATTT</t>
  </si>
  <si>
    <t>GCGAACGCTAGTGCTCAAAC</t>
  </si>
  <si>
    <t>GCGGACGCGGATGCTCAGTT</t>
  </si>
  <si>
    <t>Noblis_MPXV-II-0166</t>
  </si>
  <si>
    <t>GGCTGCATCT[CCACCGATCTGCGCTAGTAG]ATTTTTAAGCTGTGGTGTAATCTTATTAACTGTTTCAATATAATCATCGTAACTACTTCTAACGGCTAAATTTTTTTTATCCGCCATTTAGAAGCTAAAAATATTTTTATTTATGCAGAAGATTTAACTAGATTATACAATGAACTAATATGATCCTTTTCTAGATTATTTACGAACTTGGTATTTCTTGTTTCTGGAGGAGGAGAATTTAAATT(CGGACTTGGATTCGGATTTTGTGGGT)TCTTGATCTTATTATACAGCGTGTATAGG[ATGGCGACGGTAACTGCTAC]ACAAATACCG</t>
  </si>
  <si>
    <t>GTAGCAGTTACCGTCGCCAT</t>
  </si>
  <si>
    <t>Noblis_MPXV-II-0167</t>
  </si>
  <si>
    <t>Noblis_MPXV-II-0168</t>
  </si>
  <si>
    <t>ATATATTTAT[TGGTCGTCGTATGCATACCG]CAAC(AGGCAATGCGCTGGACAACTGT)ATGACACACTCCTCTCTTTTAAAGATGATGCGGAATCAGTG[TTCATCGACGTTCGTGAGCT]GGTAAAAAAT</t>
  </si>
  <si>
    <t>Noblis_MPXV-II-0169</t>
  </si>
  <si>
    <t>TCTTTTTTGG[AGAAACCGCAACTGGGAAGT]CGACAACCAAACGTTTGTTAAAGTCTGCTAT(CGGTGACCTGTTTGTCGAGACGG)GTCAAACAATTTTAACAGATGTATTGGATAAAGGACCTAATCCATTTATCGCTAATATGCATTTAAAAAGATCTGTATTCTGTAGCGAACTACCTGATTTTGCATGTAGTGGATCAAAGAAAATTAGATCTGATAATATTAAAAAGTTGACAGAACCTTGTGTCATTGGAAGACCGTGTTTCTCCAATAAAATTAATAATAGAAACCATGCGACAATCATTATCGATACTAATTACAAACCTGTCTTTGATAGGATAGATAACGCATTAATGAGAAGAATCGC[CGTCGTGCGATTCAGAACAC]ACTTTTCTCA</t>
  </si>
  <si>
    <t>AGAAACCGCAACTGGGAAGT</t>
  </si>
  <si>
    <t>CGGTGACCTGTTTGTCGAGACGG</t>
  </si>
  <si>
    <t>Noblis_MPXV-II-0170</t>
  </si>
  <si>
    <t>GTTTGGAAGC[GCCACGGTTACATTCACTGC]AGCATTTTGAGGATCGCGAGTATGAAGTACGATGTTATTGTTTACTGGTATATCTGGAAAGAAATCTACCAGTCTAGGAATAAGAGATTGATATCGCATAGAAATAGTAAAGTTTATAATCTCATCATTGAAGATTACTCTGTTACCATTGTAATAAATTGGTACTCTATCATAATCATCGACAAAGTACTGTTCATACATGATGAGATGTTTATATGTTGGCATAGTA(GTGAGATCGACGTTTGGTAATGGCA)ATGTATTAAGATTAACTCCATAATGTCTAGCAGCATCTGCGATGTTATAAG[TGATGTCAAAGCGGGGTTGA]TCTTGTGCTG</t>
  </si>
  <si>
    <t>GCCACGGTTACATTCACTGC</t>
  </si>
  <si>
    <t>GTGAGATCGACGTTTGGTAATGGCA</t>
  </si>
  <si>
    <t>TCAACCCCGCTTTGACATCA</t>
  </si>
  <si>
    <t>Noblis_MPXV-II-0171</t>
  </si>
  <si>
    <t>GTTTGGAAGC[GCCACGGTTACATTCACTGC]AGCATTTTGAGGATCGCGAGTATGAAGTACGATGTTATTGTTTACTGGTATATCTGGAAAGAAATCTACCAGTCTAGGAATAAGAGATTGATATCGCATAGAAATAGTAAAGTTTATAATCTCATCATTGAAGATTACTCTGTTACCATTGTAATAAATTGGTACTCTATCATAATCATCGACAAAGTACTGTTCATACATGATGAGATGTTTATATGTTGGCATAGTA(GTGAGATCGACGTTTGGTAATGGCA)ATGTATTAAGATTAACTCCATAATGTCTAGCAGCATCTGCGATGTTAT[AAGTGATGTCAAAGCGGGGT]TGATCTTGTG</t>
  </si>
  <si>
    <t>ACCCCGCTTTGACATCACTT</t>
  </si>
  <si>
    <t>Noblis_MPXV-II-0172</t>
  </si>
  <si>
    <t>GTTTGGAAGC[GCCACGGTTACATTCACTGC]AGCATTTTGAGGATCGCGAGTATGAAGTACGATGTTATTGTTTACTGGTATATCTGGAAAGAAATCTACCAGTCTAGGAATAAGAGATTGATATCGCATAGAAATAGTAAAGTTTATAATCTCATCATTGAAGATTACTCTGTTACCATTGTAATAAATTGGTACTCTATCATAATCATCGACAAAGTACTGTTCATACATGATGAGATGTTTATATGTTGGCATAGTA(GTGAGATCGACGTTTGGTAATGGCA)ATGTATTAAGATTAACTCCATAATGTCTAGCAGCATCTGCGATGTTATA[AGTGATGTCAAAGCGGGGTT]GATCTTGTGC</t>
  </si>
  <si>
    <t>AACCCCGCTTTGACATCACT</t>
  </si>
  <si>
    <t>Noblis_MPXV-II-0173</t>
  </si>
  <si>
    <t>GACGTAGATA[TTCCGTATTGCGCGACACTA]GCTACCGCAAATAAAATATACGGTAGTGATAGTA(TCGAGTTCCATGCCTCATTCCTACA)AAAAATAAAAGACGATTTTCAAACTGTAAACTTTAATAATGCGAACCAAACAAAGGAACTAATCAACGAATGGGTTAAGACAATGACAAATGGTAAAATTAATTCCTTATTGACTAGTCCGCTATCCATTAATACTCGTATGATAGTTATTA[GCGCCGTCCATTTTAAAGCA]ATGTGGAAAT</t>
  </si>
  <si>
    <t>TTCCGTATTGCGCGACACTA</t>
  </si>
  <si>
    <t>TCGAGTTCCATGCCTCATTCCTACA</t>
  </si>
  <si>
    <t>Noblis_MPXV-II-0174</t>
  </si>
  <si>
    <t>ATCATCTTAT[TTAGAGAGCGTGCCGTTACC]CTGCCAATTAA(TGTACGCATTAGAACCACGTAAGGAGA)TTGATGTTTCAGAAGTTAAAACTTTATCATCTTATATAGATTTCGAAAATACTAAATCAGATATCGATGTTATAAAATCTATATCCTCGATTTTTGGATATTCTAACGAAAACTGTAACACCATAGTGTTCGGCATCTATAAGGATAATTTACTACTGAGTATAAATAATTCATTTTACTTTAACGATAGTCTGTTAATAACCAATACTAAAAGTGATAATATAATAAATATAGGTTACTAGATTAAAA[AATGGTGTTCCAGCTCGTGT]GTTCTACATG</t>
  </si>
  <si>
    <t>TTAGAGAGCGTGCCGTTACC</t>
  </si>
  <si>
    <t>ACACGAGCTGGAACACCATT</t>
  </si>
  <si>
    <t>Noblis_MPXV-II-0175</t>
  </si>
  <si>
    <t>AATAAATCTA[ACGGTTTCTTCACTCGGTGG]ATGCAATAAATGTTTAAACATCAAACATGCGAAA(TCGCAGTGCAGACCCTCGTC)TCTACTAATTAATTCGTTAGAAAACGTGAGTCCGGGCATTAGGCCACGCTTTTTAAGCCAAAATATGGAAGCGAATGATCCGGAAAAGAAGATTCCTTCTACTGCAGCAAAGGCAATAA[GTCTCTCTCCATAACCGGCG]CTGTCATGTA</t>
  </si>
  <si>
    <t>Noblis_MPXV-II-0176</t>
  </si>
  <si>
    <t>ATAAATCTAC[GGCATTTGGAGCAGCAATGT]TACTAACTGGTCAGCAGGCCATTAGCCAACAGACTAGATCAACTACGTTGAGTAGAAAAGATCAGATGAGTAAGGAAGAAAAGATATTCGAAGCAGTTACAATGAGTCTATCAACTATAGGTTCAACGTTGACGTC(TGCAGGTATGACGGGTGGTCCA)AAACTAATGATTGCAGGAATGGCTATAACGGCTATAACTGGTATAATAGATACGATAAAAGATATATATTACATGTTTTC[AGGACAGGAGAGGCCAGTAG]ATCCTGTTAT</t>
  </si>
  <si>
    <t>GGCATTTGGAGCAGCAATGT</t>
  </si>
  <si>
    <t>TGCAGGTATGACGGGTGGTCCA</t>
  </si>
  <si>
    <t>Noblis_MPXV-II-0177</t>
  </si>
  <si>
    <t>ATAAATCTAC[GGCATTTGGAGCAGCAATGT]TACTAACTGGTCAGCAGGCCATTAGCCAACAGACTAGATCAACTACGTTGAGTAGAAAAGATCAGATGAGTAAGGAAGAAAAGATATTCGAAGCAGTTACAATGAGTCTATCAACTATAGGTTCAACGTTGACGTC(TGCAGGTATGACGGGTGGTCCA)AAACTAATGATTGCAGGAATGGCTATAACGGCTATAACTGGTATAATAGATACGATAAAAGATATATATTACATGTTTTCA[GGACAGGAGAGGCCAGTAGA]TCCTGTTATT</t>
  </si>
  <si>
    <t>Noblis_MPXV-II-0178</t>
  </si>
  <si>
    <t>ACTATCTGAC[GAAGAGACGCCTCGTTCCAT]GTCATATCTAAAATGAAGATATCATTGATTGAGAAGAAACTAAT(ACCCTCGCCTCCGCTAGAAGA)GAATACGCATGTTTTAATGCATTCTCCGTTAGTGTTTGATTCTTGGTTAAACTCA[GCCACCGCCTTGATTCTAGT]ATCTTTTGTT</t>
  </si>
  <si>
    <t>GAAGAGACGCCTCGTTCCAT</t>
  </si>
  <si>
    <t>Noblis_MPXV-II-0179</t>
  </si>
  <si>
    <t>ACTATCTGAC[GAAGAGACGCCTCGTTCCAT]GTCATATCTAAAATGAAGATATCATTGATTGAGAAGAAACTAAT(ACCCTCGCCTCCGCTAGAAGA)GAATACGCATGTTTTAATGCATTCTCCGTTAGTGTTTGATTCTTGGTTAAACT[CAGCCACCGCCTTGATTCTA]GTATCTTTTG</t>
  </si>
  <si>
    <t>Noblis_MPXV-II-0180</t>
  </si>
  <si>
    <t>TTACTCATAT[GGATGCCGTCCAGTCTGTAC]ATCAATCTTTTTAGCCAGAGATATCAT(AGCCGCTCTTAGAGTTTCAGCGT)GATTTTCCAACCTAAATAGAACTTCATCGTTGCGTTTACAACACTTTTCTATTTGTTCAAACTTTGTTGTTATATTAGTAATCTTTTTTTCCAAATTAGTTAGCCGTTGTTTGAGAGTTTCCTCATTATCGTCTCCATAGGCTTTAACAATTGCTTCGCGTTTAGTCTCTGGATTTTTAGCAGCCTTTGTAGAGAAAAATTCAGTTGCTGGAAT[TGCAAGATCGTCATCTCCGG]GGAAAAGAGT</t>
  </si>
  <si>
    <t>CCGGAGATGACGATCTTGCA</t>
  </si>
  <si>
    <t>Noblis_MPXV-II-0181</t>
  </si>
  <si>
    <t>CTAATTTGTT[CCCTGGCATTACCGAGTTCA]GTTTTATATGCCGAATAGAGTTCTGATTCATCCTTTGAGAAGATCTCTAGCGATCGTTCAAGATCCCTGATTCTAGTCTTTAGCCTATTTACCT(CCTCAGAAGATGCTCCGTTACCGT)TTTTACAATCGTTAAGATGTCTATCAAGATCCATGATTCTATCTCTTTTCCATATCAGCATTGATTTCATTA[TTACGTCCGCAGTCGTTCAA]CTGTATTTCA</t>
  </si>
  <si>
    <t>CCTCAGAAGATGCTCCGTTACCGT</t>
  </si>
  <si>
    <t>TTGAACGACTGCGGACGTAA</t>
  </si>
  <si>
    <t>Noblis_MPXV-II-0182</t>
  </si>
  <si>
    <t>TAGCGATAGC[CTGATTGTCTGGCCCATCGT]TTGTCATAACTCCGGATAGAGAAATATATTGCGGCATATATAAAGTTGGAATTTGACTATCAACTGCGAAGACATTAGACCGTTTAATAAAGTCATCCCCACCGATCAAAGAATTAATGATAGTATTATTCATTTTCTATTTAAAATGGAAAAAGCTTACAATAAACTCCGTAGAGAAATATCTATAATTTGTGAGTTTTCCTTAAAGTA(ACAGCTTCCGTAAACACCGTCTTT)ATCTCTTAGTAAGTTTATTGTATTTATGACCTTTTCCTTATCTTCATAGAATACTAAAGGCAATAAAGAAATTTTTGGTTCTTCTCTAAGAGCTACGTGAGACTTAACCAT[AGACGCCAACGAATCCCTAC]ATATTTTAGA</t>
  </si>
  <si>
    <t>GTAGGGATTCGTTGGCGTCT</t>
  </si>
  <si>
    <t>Noblis_MPXV-II-0183</t>
  </si>
  <si>
    <t>ATATATTTAT[TGGTCGTCGTATGCATACCG]CAAC(AGGCAATGCGCTGGACAACTGT)ATGACACACTCCTCTCTTTTAAAGATGATGCGGAATCAGTGTTCATCGACGTTCGTGAGCTGGTAAAAAATATGCCGTGGGATAATGTTAAGGATTGTACAGAGATCATCCGTTGTTATATACCGGATGAGCAAAAAACCATCAGAGAGATTTCGGCCATCATTGGACTTTGTGCATATGCTGCTACTTACTGG[GGAGGTGAAGACCATCCCAC]TAGTAACAGC</t>
  </si>
  <si>
    <t>Noblis_MPXV-II-0184</t>
  </si>
  <si>
    <t>GGACATAGCT[TTCCGACTGACGCATTTGGT]GTAATGGTTCCCATAAGTTTTGCAGCTAGCAGAT(TCAGTCTTGGAACAGCGTCTGCA)TTAACTAGAGGAGACATTAGAATCATTGCTGTAAACAAGTTTGGATTATCGCAAGCAGCTAGTATAGAAATTG[TTGCTCCCATGGAATGACCC]AATAAGAAGA</t>
  </si>
  <si>
    <t>Noblis_MPXV-II-0185</t>
  </si>
  <si>
    <t>GGACATAGCT[TTCCGACTGACGCATTTGGT]GTAATGGTTCCCATAAGTTTTGCAGCTAGCAGAT(TCAGTCTTGGAACAGCGTCTGCA)TTAACTAGAGGAGACATTAGAATCATTGCTGTAAACAAGTTTGGATTATCGCAAGCAGCTAGTATAGAAATTGTT[GCTCCCATGGAATGACCCAA]TAAGAAGACT</t>
  </si>
  <si>
    <t>Noblis_MPXV-II-0186</t>
  </si>
  <si>
    <t>Noblis_MPXV-II-0187</t>
  </si>
  <si>
    <t>Noblis_MPXV-II-0188</t>
  </si>
  <si>
    <t>Noblis_MPXV-II-0189</t>
  </si>
  <si>
    <t>Noblis_MPXV-II-0190</t>
  </si>
  <si>
    <t>TTGGCCGGGA[GGAGCCGAACATTCTCCGAT]ATTCAATTTTTGTATATCTATAATGTTATTA(ACCTCCGCATACGCATTACAGTTC)TTTTCTAGCTTGGATACTACACTAGGTACATCATCTAAATCTATTCCTATTTCCTCAGCGATAGCTCTTCTATCCTTTTCCGGAAGTAATGAAATCACTTCAATAAATGATTCAACCATGAGTGTGAAACTAAGTCGAGAATTACTCATGCATTTG[TTAGTTATTCGGAGCGCGCA]ATTTTTAAAC</t>
  </si>
  <si>
    <t>TGCGCGCTCCGAATAACTAA</t>
  </si>
  <si>
    <t>Noblis_MPXV-II-0191</t>
  </si>
  <si>
    <t>GTATTTTTAA[TCACGTCAGCGGCATCTAAA]TTAAATATAGGTATATTTATTCCACACACTCTACAATATGCCACACCATCTTCATAATAAATAAATTCGTTAGCAAAATTATTAATTTTAGTGAAATAGTTAGCGTCAACTTTCATAGCTTCCTTCAATCTAATT(TGATGCTCACATGGCGCGAA)TTCTACTCTAACATCCCTTTTCCATGCCTCAGGTTCATCGATCTCTATAATATCTAGTTTCTTGCGTTTCAC[AAACACTGGCTCGTCTCTCG]CGATGAGATC</t>
  </si>
  <si>
    <t>TCACGTCAGCGGCATCTAAA</t>
  </si>
  <si>
    <t>TGATGCTCACATGGCGCGAA</t>
  </si>
  <si>
    <t>Noblis_MPXV-II-0192</t>
  </si>
  <si>
    <t>GATAGCCTGA[TTGTCTGGCCCATCGTTTGT]CATAACTCCGGATAGAGAAATATATTGCGGCATATATAAAGTTGGAATTTGACTATCAACTGCGAAGACATTAG(ACCGTTTAATAAAGTCATCCCCACCG)ATCAAAGAATTAATGATAGTATTATTCATTTTCTATTTAAAATGGAAAAAGCTTACAATAAACTCCGTAGAGAAATATCTATAATTTGTGAGTTTTCCTTAAAGTA[ACAGCTTCCGTAAACACCGT]CTTTATCTCT</t>
  </si>
  <si>
    <t>TTGTCTGGCCCATCGTTTGT</t>
  </si>
  <si>
    <t>Noblis_MPXV-II-0193</t>
  </si>
  <si>
    <t>Noblis_MPXV-II-0194</t>
  </si>
  <si>
    <t>AATTGTAGCT[ATTTAAATGGGTGCCGCAGC]AAGCATACAGACGACTGTGAATACACTCAGTGAACGTATCTCGTCTAAATTAGAACAAGAAGCGAACGCTAGTGCTCAAACAAAATGTGATATAGAAATCGGAAATTTTTATATCCGACAAAACCATGGATGTAACATCACTGTTAAAAA(TATGTGCTCTGCGGACGCGG)A[TGCTCAGTTGGATGCTGTGT]TATCAGCCGC</t>
  </si>
  <si>
    <t>ATTTAAATGGGTGCCGCAGC</t>
  </si>
  <si>
    <t>TATGTGCTCTGCGGACGCGG</t>
  </si>
  <si>
    <t>ACACAGCATCCAACTGAGCA</t>
  </si>
  <si>
    <t>Noblis_MPXV-II-0195</t>
  </si>
  <si>
    <t>TCTGTGAAAC[ATCACGTACCGGAACACTGG]CTAGAAAAATCATTAAAAAGATGGAGGATATGGTGGTCGACGGATACGGACAAGTAGTTATAGGTAAT(ACGCTCATCAAGTACGCAGCCA)ATTATACCAAAATTCTAGGCTCAGTATGTAAACCTGTAGATCTTATCTATCCAGATGAGTCCATGACTTGGTATTTGGAAATTAGTGCTTTGTGGAATAAAATAAAACAGGGATTCGTTTACTCTCAGAAACAGAAACT[TGCAAAGAAGACATTGGCGC]CGTTTAATTT</t>
  </si>
  <si>
    <t>ATCACGTACCGGAACACTGG</t>
  </si>
  <si>
    <t>Noblis_MPXV-II-0196</t>
  </si>
  <si>
    <t>ACTTTCCTCA[GCGATCCACAGTCACTGGAA]AGATGATAGATGACTATCTAACTCGTAAAAAAACCTATAATGATCATATAGTTAATCTATTATTTTGTGCAAATAGATGGGAGTTTGCATCTTTTATACAAGAACAACTAGAACAGGGAATTACTTTAATAGTTGACAGAT(ACGCGTTCTCTGGAGTAGCGT)ATGCCACC[GCTAAAGGCGCGTCAATGAC]TCTCAGTAAG</t>
  </si>
  <si>
    <t>ACGCGTTCTCTGGAGTAGCGT</t>
  </si>
  <si>
    <t>GTCATTGACGCGCCTTTAGC</t>
  </si>
  <si>
    <t>Noblis_MPXV-II-0197</t>
  </si>
  <si>
    <t>TGAAACATCA[CGTACCGGAACACTGGCTAG]AAAAATCATTAAAAAGATGGAGGATATGGTGGTCGACGGATACGGACAAGTAGTTATAGGTAATACGCTCATCAAGTACGCAGCCAATTATACCAAAATTCTAGGCTCAGTATGTAAACCTGTAGATCTTATCTATCCAGATGAGTCCATGACTTGGTATTTGGAAATTAGTGCTTTGTGGAATAAAATAAAACAGGGATTCGTTTACTCTCAGAAACAGAAACT(TGCAAAGAAGACATTGGCGCCG)TTTAATTTCCTAGTAT[TCGTCAAACCCACCACTGAG]GATAATGCTA</t>
  </si>
  <si>
    <t>Noblis_MPXV-II-0198</t>
  </si>
  <si>
    <t>TTACTCATAT[GGATGCCGTCCAGTCTGTAC]ATCAATCTTTTTAGCCAGAGATATCAT(AGCCGCTCTTAGAGTTTCAGCGT)GATTTTCCAACCTAAATAGAACTTCATCGTTGCGTTTACAACACTTTTCTATTTGTTCAAACTTTGTTGTTATATTAGTAATCTTTTTTTCCAAATTAGTTAGCCGTTGTTTGAGAGTTTCCTCATTATCGTCTCCATAGGCTTTAACAATTGCTTCGCGTTTAGTCTCTGGATTTTTAGCAGCCTTTGTAGAGAAAAATTCAGTTGCTGGAATTGC[AAGATCGTCATCTCCGGGGA]AAAGAGTTCC</t>
  </si>
  <si>
    <t>TCCCCGGAGATGACGATCTT</t>
  </si>
  <si>
    <t>Noblis_MPXV-II-0199</t>
  </si>
  <si>
    <t>TTACTCATAT[GGATGCCGTCCAGTCTGTAC]ATCAATCTTTTTAGCCAGAGATATCAT(AGCCGCTCTTAGAGTTTCAGCGT)GATTTTCCAACCTAAATAGAACTTCATCGTTGCGTTTACAACACTTTTCTATTTGTTCAAACTTTGTTGTTATATTAGTAATCTTTTTTTCCAAATTAGTTAGCCGTTGTTTGAGAGTTTCCTCATTATCGTCTCCATAGGCTTTAACAATTGCTTCGCGTTTAGTCTCTGGATTTTTAGCAGCCTTTGTAGAGAAAAATTCAGTTGCTGGAATTGCA[AGATCGTCATCTCCGGGGAA]AAGAGTTCCG</t>
  </si>
  <si>
    <t>TTCCCCGGAGATGACGATCT</t>
  </si>
  <si>
    <t>Noblis_MPXV-II-0200</t>
  </si>
  <si>
    <t>GTATGCCACC[GCTAAAGGCGCGTCAATGAC]TCTCAGTAAGAGTTATGAATCTGGATTGCCTAAACCCGACTTAGTTATATTCTTGGAATCTGGTAGCAAAGAAATTAATAGAAACATCGGCGAGGAAATTTATGAAGATGTTGAATTCCAACAAAAGGTATTACAAGAATATAAAAAAATGATTGAAGAAGGAGATATTCATTGGCAAATTATTTCTTCTGAATTCGAGGAAGATGTAAAGAAGGAGTTGATTAAGAATATAGTTATAGA(GGCTATACACACGGTTACTGGACCA)[GTGGGGCAACTGTGGATGTA]ATAAAATGAA</t>
  </si>
  <si>
    <t>GCTAAAGGCGCGTCAATGAC</t>
  </si>
  <si>
    <t>Noblis_MPXV-II-0201</t>
  </si>
  <si>
    <t>GAAATCCAAC[CGCCTTTCTGGATCTCACCA]ACGACGATAGTTCTGACCAGCAACTCATTTCTTCATCATCCACCTGTTTTAACATATAATAGGCAGGAGATAGATATCCATCAT(TGCAATATTCCTTCTCGTAGGCACACA)ATCTAATATTGATAAAATCTCCATTCTCTTCTCTGTATTTATTATCTTGTCTCG[GTGGCTGATTAGGCTGTGGT]CTATCGTTGT</t>
  </si>
  <si>
    <t>CGCCTTTCTGGATCTCACCA</t>
  </si>
  <si>
    <t>Noblis_MPXV-II-0202</t>
  </si>
  <si>
    <t>Noblis_MPXV-II-0203</t>
  </si>
  <si>
    <t>GTATTTTTAA[TCACGTCAGCGGCATCTAAA]TTAAATATAGGTATATTTATTCCACACACTCTACAATATGCCACACCATCTTCATAATAAATAAATTCGTTAGCAAAATTATTAATTTTAGTGAAATAGTTAGCGTCAACTTTCATAGCTTCCTTCAATCTAATT(TGATGCTCACATGGCGCGAA)TTCTACTCTAACAT[CCCTTTTCCATGCCTCAGGT]TCATCGATCT</t>
  </si>
  <si>
    <t>ACCTGAGGCATGGAAAAGGG</t>
  </si>
  <si>
    <t>Noblis_MPXV-II-0204</t>
  </si>
  <si>
    <t>AGGAAATCCA[ACCGCCTTTCTGGATCTCAC]CAACGACGATAGTTCTGACCAGCAACTCATTTCTTCATCATCCACCTGTTTTAACATATAATAGGCAGGAGATAGATATCCATCAT(TGCAATATTCCTTCTCGTAGGCACACA)ATCTAATATTGATAAAATCTCCATTCTCTTCTCTGTATTTATTATCTTGTCTCG[GTGGCTGATTAGGCTGTGGT]CTATCGTTGT</t>
  </si>
  <si>
    <t>ACCGCCTTTCTGGATCTCAC</t>
  </si>
  <si>
    <t>Noblis_MPXV-II-0205</t>
  </si>
  <si>
    <t>ATCAAAATAT[CTCCCGGAATTGCCAACTCT]CAAAATGCTGATTTCGACGGAGATGAAGAATGGATGATATTGGAGCAAAATCCTAAAGCCGTAGTTGAACAAAGTATTCTTATGTAT(CCGACGACGTTACTCAAACACGA)TATTCAT[GGAGCCCCCGTTTATGGATC]TATTCAAGAT</t>
  </si>
  <si>
    <t>GATCCATAAACGGGGGCTCC</t>
  </si>
  <si>
    <t>Noblis_MPXV-II-0206</t>
  </si>
  <si>
    <t>TAGTTAGCAA[GGGCCCTACAACCATACTGG]TTGTTAAA(GCGGATATACCCAGCAAACGATTGGT)AACATCGTTTACAAACGACATACTGTATGTAAACAATCTATCACTGATTAATTATTTACCGTCGTCTGTATTCATTATTAGACGAGTCACCGACTATTTGGATAGACACATATGTGATCAGATATTTGCTAATAATAAGTGGTATTCCATTATAACTATCGACGATAAGCAATATCCTATTCCATCAAATTGTATAGGTATGTCTTCTGCCAAGTACATAAATTCGAGCATCGAGCAAGATATTTTGATCCATGTTTGTA[ACCTCGAGCATCCATTCGAC]TCAGTCTACA</t>
  </si>
  <si>
    <t>Noblis_MPXV-II-0207</t>
  </si>
  <si>
    <t>CAGAAACATC[AGGAATCTGAACCCGCTTCC]GTACCAACATCCTCCAGAGAAGAACGTGTATTAAATAGAATATTTAACTCGCAAAATCGTTAAGAAGTTTAAGAGACGAT(CCACATGCTGAGCAGGCCAGT)GTATTACCCCTCATAGTATTAATATAATCCAATGATACTTTTGTGATGTCTGAAATCTTAACCAATTT[AGACTGACAGGCAGAACACG]TCATACAATC</t>
  </si>
  <si>
    <t>AGGAATCTGAACCCGCTTCC</t>
  </si>
  <si>
    <t>Noblis_MPXV-II-0208</t>
  </si>
  <si>
    <t>TCAAAATATC[TCCCGGAATTGCCAACTCTC]AAAATGCTGATTTCGACGGAGATGAAGAATGGATGATATTGGAGCAAAATCCTAAAGCCGTAGTTGAACAAAGTATTCTTATGTAT(CCGACGACGTTACTCAAACACGA)TATTCAT[GGAGCCCCCGTTTATGGATC]TATTCAAGAT</t>
  </si>
  <si>
    <t>Noblis_MPXV-II-0209</t>
  </si>
  <si>
    <t>Noblis_MPXV-II-0210</t>
  </si>
  <si>
    <t>Noblis_MPXV-II-0211</t>
  </si>
  <si>
    <t>AATGTTACTA[ACTGGTCAGCAGGCCATTAG]CCAACAGACTAGATCAACTACGTTGAGTAGAAAAGATCAGATGAGTAAGGAAGAAAAGATATTCGAAGCAGTTACAATGAGTCTATCAACTATAGGTTCAACGTTGACGTC(TGCAGGTATGACGGGTGGTCCA)AAACTAATGATTGCAGGAATGGCTATAACGGCTATAACTGGTATAATAGATACGATAAAAGATATATATTACATGTTTTC[AGGACAGGAGAGGCCAGTAG]ATCCTGTTAT</t>
  </si>
  <si>
    <t>ACTGGTCAGCAGGCCATTAG</t>
  </si>
  <si>
    <t>Noblis_MPXV-II-0212</t>
  </si>
  <si>
    <t>AGCAATGTTA[CTAACTGGTCAGCAGGCCAT]TAGCCAACAGACTAGATCAACTACGTTGAGTAGAAAAGATCAGATGAGTAAGGAAGAAAAGATATTCGAAGCAGTTACAATGAGTCTATCAACTATAGGTTCAACGTTGACGTC(TGCAGGTATGACGGGTGGTCCA)AAACTAATGATTGCAGGAATGGCTATAACGGCTATAACTGGTATAATAGATACGATAAAAGATATATATTACATGTTTTC[AGGACAGGAGAGGCCAGTAG]ATCCTGTTAT</t>
  </si>
  <si>
    <t>CTAACTGGTCAGCAGGCCAT</t>
  </si>
  <si>
    <t>Noblis_MPXV-II-0213</t>
  </si>
  <si>
    <t>TACGCGTTCT[CTGGAGTAGCGTATGCCACC]GCTAA(AGGCGCGTCAATGACTCTCAGT)AAGAGTTATGAATCTGGATTGCCTAAACCCGACTTAGTTATATTCTTGGAATCTGGTAGCAAAGAAATTAATAGAAACATCGGCGAGGAAATTTATGAAGATGTTGAATTCCAACAAAAGGTATTACAAGAATATAAAAAAATGATTGAAGAAGGAGATATTCATTGGCAAATTATTTCTTCTGAATTCGAGGAAGATGTAAAGAAGGAGTTGATTAAGAATATAGTTATAGAGGCTATACACACGGTTACTGGACCA[GTGGGGCAACTGTGGATGTA]ATAAAATGAA</t>
  </si>
  <si>
    <t>CTGGAGTAGCGTATGCCACC</t>
  </si>
  <si>
    <t>AGGCGCGTCAATGACTCTCAGT</t>
  </si>
  <si>
    <t>Noblis_MPXV-II-0214</t>
  </si>
  <si>
    <t>AATGTTACTA[ACTGGTCAGCAGGCCATTAG]CCAACAGACTAGATCAACTACGTTGAGTAGAAAAGATCAGATGAGTAAGGAAGAAAAGATATTCGAAGCAGTTACAATGAGTCTATCAACTATAGGTTCAACGTTGACGTC(TGCAGGTATGACGGGTGGTCCA)AAACTAATGATTGCAGGAATGGCTATAACGGCTATAACTGGTATAATAGATACGATAAAAGATATATATTACATGTTTTCA[GGACAGGAGAGGCCAGTAGA]TCCTGTTATT</t>
  </si>
  <si>
    <t>Noblis_MPXV-II-0215</t>
  </si>
  <si>
    <t>AATAAATCTA[ACGGTTTCTTCACTCGGTGG]ATGCAATAAATGTTTAAACATCAAACATGCGAAA(TCGCAGTGCAGACCCTCGTC)TCTACTAATTAATTCGT[TAGAAAACGTGAGTCCGGGC]ATTAGGCCAC</t>
  </si>
  <si>
    <t>Noblis_MPXV-II-0216</t>
  </si>
  <si>
    <t>ATAAAGTTAT[CATGTCCATGAGAGACGCGT]CTCCGTATCGTATAAATATTTCATTAGATGTTAGACGCTTCATTAGGGGTATACTTCTATAAGGTTTCTTAATTAG(TCCATCATTGGTTGCGTCAAGAACT)ACTATCTGATGTTGTTGGGTATCTCTAGTGTTACACATGGCCTTACTAAAGTTTGGGTAAATAACTATGATATCTCTATTAATTATAGATGTATATATTTCATTCGTCAAGGATATTAATATCGACTTACTATCGTCATTAATACGTGTAATGTAATCATATAAATCATGCGATAGCCAAGGAAAATTCAAATAGATGTTCATCATATAATCGTCGCTATAATTCATATTAATACTTTGACATTGACTAATTTGTAATA[TAGCCTCGCCACGAAGAAAG]CTCTCGTATT</t>
  </si>
  <si>
    <t>Noblis_MPXV-II-0217</t>
  </si>
  <si>
    <t>TAGAGGAAAT[CCAACCGCCTTTCTGGATCT]CACCAACGACGATAGTTCTGACCAGCAACTCATTTCTTCATCATCCACCTGTTTTAACATATAATAGGCAGGAGATAGATATCCATCAT(TGCAATATTCCTTCTCGTAGGCACACA)ATCTAATATTGATAAAATCTCCATTCTCTTCTCTGTATTTATTATCTTGTCTCGG[TGGCTGATTAGGCTGTGGTC]TATCGTTGTT</t>
  </si>
  <si>
    <t>GACCACAGCCTAATCAGCCA</t>
  </si>
  <si>
    <t>Noblis_MPXV-II-0218</t>
  </si>
  <si>
    <t>AGAACAAGAA[GCGAACGCTAGTGCTCAAAC]AAAATGTGATATAGAAATCGGAAATTTTTATATCCGACAAAACCATGGATGTAACATCACTGTTAAAAA(TATGTGCTCTGCGGACGCGG)A[TGCTCAGTTGGATGCTGTGT]TATCAGCCGC</t>
  </si>
  <si>
    <t>Noblis_MPXV-II-0219</t>
  </si>
  <si>
    <t>AGATATTTTA[TTCGGTAACAGGTGGCCAAA]CTCCATAGGTAGCTTTTTCTATTTCGGATTTTAGAATTTCCAAATTCACCAGCGATTTATCGGTTTTGGTGAAATCCAAGGATTTATTAATGTCCACAAATGCCATTTGTTTTGTCTGTGGATTGTATTTGAAAATGGAAACGATGT(AGTTAGATAGATGCGCGGCGAAGT)[TTCCTATTAGGGTTCCGCGC]TTCACGTCAC</t>
  </si>
  <si>
    <t>AGTTAGATAGATGCGCGGCGAAGT</t>
  </si>
  <si>
    <t>Noblis_MPXV-II-0220</t>
  </si>
  <si>
    <t>Noblis_MPXV-II-0221</t>
  </si>
  <si>
    <t>AGATATTTTA[TTCGGTAACAGGTGGCCAAA]CTCCATAGGTAGCTTTTTCTATTTCGGATTTTAGAATTTCCAAATTCACCAGCGATTTATCGGTTTTGGTGAAATCCAAGGATTTATTAATGTCCACAAATGCCATTTGTTTTGTCTGTGGATTGTATTTGAAAATGGAAACGATGTAGTT(AGATAGATGCGCGGCGAAGTTT)[CCTATTAGGGTTCCGCGCTT]CACGTCACCC</t>
  </si>
  <si>
    <t>AGATAGATGCGCGGCGAAGTTT</t>
  </si>
  <si>
    <t>AAGCGCGGAACCCTAATAGG</t>
  </si>
  <si>
    <t>Noblis_MPXV-II-0222</t>
  </si>
  <si>
    <t>GACGATTGAA[TTCTCTTCCCGTGGATGCTG]CA(TGATGAACGACGGGATGTTGTTGT)TCTATTGATTTGGAATTCTTTTTCGACTTTTTGTTTATATTAAATATTTTAAAATTTATGGCTGATAGTAATTCATGTACTACGGATAATGTAGACGTGTATTGCATATCGATATCTTTATTATTAGATAAATTTATCAATAAATGTGAGAAGTTTGCCTCGTTAAGGTCTTCCATTTAAATATTATATAAATATTTGTGTTTGTATTTTATTCGTCTTTTATGGGATAGTTTTTAACTAGTAAAGCTGTAATTACATACTTTGTCCGTAAAACATAAATATAAATACCCGCTTTTATCAAACGTT[CCAAAAAGTCGGCAGCTGAC]ATTTTTAACA</t>
  </si>
  <si>
    <t>TGATGAACGACGGGATGTTGTTGT</t>
  </si>
  <si>
    <t>Noblis_MPXV-II-0223</t>
  </si>
  <si>
    <t>Noblis_MPXV-II-0224</t>
  </si>
  <si>
    <t>Noblis_MPXV-II-0225</t>
  </si>
  <si>
    <t>GGTTTCGAAG[CGGTGTTCTGCAACAAGACG]AGGATCGTGTTCTACATATTTGGCAGAGTTATCCATTATTTGCCTGTTAATCTTCATTTCGTTTTCGATTCTGGCTATTTCAAAATAA(AATCCCGATGATAGACCTCCAGACTTT)ATAATTTCATCTA[CGATGTTCAGCGCCGTAGTA]ACTCTAATAA</t>
  </si>
  <si>
    <t>TACTACGGCGCTGAACATCG</t>
  </si>
  <si>
    <t>Noblis_MPXV-II-0226</t>
  </si>
  <si>
    <t>AGGTAATTAC[AGTGATGCCTACATGCCGTT]TTTTGAAACTGAATAGATGCATCTAGAA(GCGATGCTACACTAGTCACGATCACC)ACTTTCATATTTAGAATATATGTATGTAAAAATATAGTAGAATTTCATTTTGTTTTTTTCTATGCTATAAATGAATTCTCATTTTGTATCCGCACATACTCCGTTTTATATCAATACCAAAGAAGGAAGATATCTGGTTCTAAAAGCCGTTAAAGTATGCGATGTTAGAACTGTAGAATGCGAAGGAAGTAAAGCTTCCTGCGTACTCAAAGTAGATAAACCCTCATCA[CCCACGTGTGAGAGAAGACC]TTCGTCCCCG</t>
  </si>
  <si>
    <t>AGTGATGCCTACATGCCGTT</t>
  </si>
  <si>
    <t>GCGATGCTACACTAGTCACGATCACC</t>
  </si>
  <si>
    <t>Noblis_MPXV-II-0227</t>
  </si>
  <si>
    <t>Noblis_MPXV-II-0228</t>
  </si>
  <si>
    <t>TTTATTCGGT[AACAGGTGGCCAAACTCCAT]AGGTAGCTTTTTCTATTTCGGATTTTAGAATTTCCAAATTCACCAGCGATTTATCGGTTTTGGTGAAATCCAAGGATTTATTAATGTCCACAAATGCCATTTGTTTTGTCTGTGGATTGTATTTGAAAATGGAAACGATGT(AGTTAGATAGATGCGCGGCGAAGT)[TTCCTATTAGGGTTCCGCGC]TTCACGTCAC</t>
  </si>
  <si>
    <t>AACAGGTGGCCAAACTCCAT</t>
  </si>
  <si>
    <t>Noblis_MPXV-II-0229</t>
  </si>
  <si>
    <t>TTTATTCGGT[AACAGGTGGCCAAACTCCAT]AGGTAGCTTTTTCTATTTCGGATTTTAGAATTTCCAAATTCACCAGCGATTTATCGGTTTTGGTGAAATCCAAGGATTTATTAATGTCCACAAATGCCATTTGTTTTGTCTGTGGATTGTATTTGAAAATGGAAACGATGTAGTT(AGATAGATGCGCGGCGAAGTTT)[CCTATTAGGGTTCCGCGCTT]CACGTCACCC</t>
  </si>
  <si>
    <t>Noblis_MPXV-II-0230</t>
  </si>
  <si>
    <t>Noblis_MPXV-II-0231</t>
  </si>
  <si>
    <t>AGATAATAAA[GCATTGTTAAACGCGGCTCT]TCATAAAAAGTCAGAACCTATTAACGATAATAGTAGCTGCCACTTTTTTAGCAAGGTCCCTAATATAGGAACTGGATATTACAAATACTTTAT(CGACTTGGGTCTTCTCATGAGAATGG)AAAGGAAACTATCTGATAAGATATCTTCTCAAAAGATCAAGGAGATAGAAGAAACAGAAGACTTTTAATTCTTATCAATAACATATTTTTCTATGATCTGTCTTTTAAACGATGGATTTT[CCACAAATGCGCCTCTCAAG]TCCCTCATAG</t>
  </si>
  <si>
    <t>GCATTGTTAAACGCGGCTCT</t>
  </si>
  <si>
    <t>CGACTTGGGTCTTCTCATGAGAATGG</t>
  </si>
  <si>
    <t>CTTGAGAGGCGCATTTGTGG</t>
  </si>
  <si>
    <t>Noblis_MPXV-II-0232</t>
  </si>
  <si>
    <t>GAGATAATAA[AGCATTGTTAAACGCGGCTC]TTCATAAAAAGTCAGAACCTATTAACGATAATAGTAGCTGCCACTTTTTTAGCAAGGTCCCTAATATAGGAACTGGATATTACAAATACTTTAT(CGACTTGGGTCTTCTCATGAGAATGG)AAAGGAAACTATCTGATAAGATATCTTCTCAAAAGATCAAGGAGATAGAAGAAACAGAAGACTTTTAATTCTTATCAATAACATATTTTTCTATGATCTGTCTTTTAAACGATGGATTTT[CCACAAATGCGCCTCTCAAG]TCCCTCATAG</t>
  </si>
  <si>
    <t>AGCATTGTTAAACGCGGCTC</t>
  </si>
  <si>
    <t>Noblis_MPXV-II-0233</t>
  </si>
  <si>
    <t>TCTACGATCT[CGGCAGATTCCGGATAACCA]GTCGGTGGACCATCACTAACAATAACTAGATCATCCAACAATCTACTCACATATGCGTCTATATAATCTTTTTCATCTTGTGAGTACCCTGGATACGAAATAAATTTGTTATCAGTATTTCCATAATAAGGTTTAGTATAAACAG(AGAGAGATGTTGCTGCATGAACTTCG)[GTTACTGTCGCCGTTGGTTG]GTTTATTTGA</t>
  </si>
  <si>
    <t>CGGCAGATTCCGGATAACCA</t>
  </si>
  <si>
    <t>AGAGAGATGTTGCTGCATGAACTTCG</t>
  </si>
  <si>
    <t>CAACCAACGGCGACAGTAAC</t>
  </si>
  <si>
    <t>Noblis_MPXV-II-0234</t>
  </si>
  <si>
    <t>GCC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T</t>
  </si>
  <si>
    <t>Noblis_MPXV-II-0235</t>
  </si>
  <si>
    <t>CCGACCTCTT[CACGTTTCGCATGGGTTACC]TCCGCAGTTTTTACAAGCGATTTC(ACGTTCCAGATCACGTTCAGCCT)TCATACGTCTCTCCCTCTCTCTATCGAGTTTATCAGAGCAGTCTTT[CTGAAGGCGATCGAACTCCA]TAAATTTCTC</t>
  </si>
  <si>
    <t>CACGTTTCGCATGGGTTACC</t>
  </si>
  <si>
    <t>Noblis_MPXV-II-0236</t>
  </si>
  <si>
    <t>GGCC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T</t>
  </si>
  <si>
    <t>Noblis_MPXV-II-0237</t>
  </si>
  <si>
    <t>GACGTAGATA[TTCCGTATTGCGCGACACTA]GCTACCGCAAATAAAATATACGGTAGTGATAGTA(TCGAGTTCCATGCCTCATTCCTACA)AAAAATAAAAGACGATTTTCAAACTGTAAACTTTAATAATGCGAACCAAACAAAGGAACTAATCAACGAATGGGTTAAGACAATGACAAATGGTAAAATTAATTCCTTATTGACTAGTCCGCTATCCATTAATACTCGTATGATAGTTATT[AGCGCCGTCCATTTTAAAGC]AATGTGGAAA</t>
  </si>
  <si>
    <t>Noblis_MPXV-II-0238</t>
  </si>
  <si>
    <t>ACTTTATCTA[GCCGCTGAGTGGTAAACAAC]AGAACAGATAGTTTATTATCTTTACCAACA(CCCTCAGCCGCTGCCACAAA)TCTCTGATCCGTATCCATGATGGTCATGTTTACTTTTAGTCCGTATCCAGTCAACACTATGTTAGCATTTCTGTCGATATAGCTTTCACTCATATGACACTCACCAATAATTGTAGAATTAATGTCGTAATTTACACCAAT[AGTGAGTTCGGCGACAAAGT]ACCAGTACCG</t>
  </si>
  <si>
    <t>Noblis_MPXV-II-0239</t>
  </si>
  <si>
    <t>AGTTTTTGGT[GCCTGATCCTAAAGCCGGAG]TTTTTTATAGACCGTTACATTTCCAATATGTATCGTATTCTAATTTTATATTGCATCGATTGCATGAAATCTTGAC(CGTCAAGCGGCCACTCTTATCGT)TTAAGAATAATACAGAACGAATTATGATAGAAATTAGCAATGTTAAAGTGACTCCTCCAGATTACTCACCTATAATTGCGAGTATTAAAGGTAAGAGTTAT[GACGCATTAGCCACGTTCAC]TGTAAATATC</t>
  </si>
  <si>
    <t>GCCTGATCCTAAAGCCGGAG</t>
  </si>
  <si>
    <t>CGTCAAGCGGCCACTCTTATCGT</t>
  </si>
  <si>
    <t>GTGAACGTGGCTAATGCGTC</t>
  </si>
  <si>
    <t>Noblis_MPXV-II-0240</t>
  </si>
  <si>
    <t>AGTTTTTGGT[GCCTGATCCTAAAGCCGGAG]TTTTTTATAGACCGTTACATTTCCAATATGTATCGTATTCTAATTTTATATTGCATCGATTGCATGAAATCTTGAC(CGTCAAGCGGCCACTCTTATCGT)TTAAGAATAATACAGAACGAATTATGATAGAAATTAGCAATGTTAAAGTGACTCCTCCAGATTACTCACCTATAATTGCGAGTATTAAAGGTAAGAGTTATGA[CGCATTAGCCACGTTCACTG]TAAATATCTT</t>
  </si>
  <si>
    <t>CAGTGAACGTGGCTAATGCG</t>
  </si>
  <si>
    <t>Noblis_MPXV-II-0241</t>
  </si>
  <si>
    <t>ATGTGAGCAA[AGACTGTTCTCTTGGTGGCG](TCGCTATATGTTCCAGTAATGGCGGA)AAACTTTTTAGAAATGTTATATATAAAAGAATTTTTTCGGGTTCCAAACATTAACAGATTAGTATGAAGATAAACACTCATATTATCAGGAACATTATCAATTTTTACATAAACATCGGCATCTTGAATAGAAACAACACCATCTTCT[GGAACCTCTACGATCTCGGC]AGATTCCGGA</t>
  </si>
  <si>
    <t>GCCGAGATCGTAGAGGTTCC</t>
  </si>
  <si>
    <t>Noblis_MPXV-II-0242</t>
  </si>
  <si>
    <t>AACTAGATTT[TGCAGTGATGTCGTACCTGG]TATTCCTACCAAACAAAATTTTACTTTTAGTTCTTTTAGAAAATTCTAAGGTAGAATCTCTATTTGTCAATATGTCATCTATGGAATTACCACTAGCAAAAAATGATAGAAATATATAT(TGATACATCGCAGCTGGTTTTGATCT)ACTATACTTTAAAAACGAATCAGATTCCATAATTGCTTGTATATCATCAGCTGAAAAACTATGTTTTACACGTATTCCTTCGGCATTTCTTTTTAATGATATATCTTGTTTAGACAATGATAAAGTTA[TCATGTCCATGAGAGACGCG]TCTCCGTATC</t>
  </si>
  <si>
    <t>TGCAGTGATGTCGTACCTGG</t>
  </si>
  <si>
    <t>TGATACATCGCAGCTGGTTTTGATCT</t>
  </si>
  <si>
    <t>CGCGTCTCTCATGGACATGA</t>
  </si>
  <si>
    <t>Noblis_MPXV-II-0243</t>
  </si>
  <si>
    <t>AACTAGATTT[TGCAGTGATGTCGTACCTGG]TATTCCTACCAAACAAAATTTTACTTTTAGTTCTTTTAGAAAATTCTAAGGTAGAATCTCTATTTGTCAATATGTCATCTATGGAATTACCACTAGCAAAAAATGATAGAAATATATAT(TGATACATCGCAGCTGGTTTTGATCT)ACTATACTTTAAAAACGAATCAGATTCCATAATTGCTTGTATATCATCAGCTGAAAAACTATGTTTTACACGTATTCCTTCGGCATTTCTTTTTAATGATATATCTTGTTTAGACAATGATAAAGTTATC[ATGTCCATGAGAGACGCGTC]TCCGTATCGT</t>
  </si>
  <si>
    <t>GACGCGTCTCTCATGGACAT</t>
  </si>
  <si>
    <t>Noblis_MPXV-II-0244</t>
  </si>
  <si>
    <t>ACTAGATTTT[GCAGTGATGTCGTACCTGGT]ATTCCTACCAAACAAAATTTTACTTTTAGTTCTTTTAGAAAATTCTAAGGTAGAATCTCTATTTGTCAATATGTCATCTATGGAATTACCACTAGCAAAAAATGATAGAAATATATAT(TGATACATCGCAGCTGGTTTTGATCT)ACTATACTTTAAAAACGAATCAGATTCCATAATTGCTTGTATATCATCAGCTGAAAAACTATGTTTTACACGTATTCCTTCGGCATTTCTTTTTAATGATATATCTTGTTTAGACAATGATAAAGTTA[TCATGTCCATGAGAGACGCG]TCTCCGTATC</t>
  </si>
  <si>
    <t>GCAGTGATGTCGTACCTGGT</t>
  </si>
  <si>
    <t>Noblis_MPXV-II-0245</t>
  </si>
  <si>
    <t>CAGAATAATA[TACTTGCGTGTCGTCGTTCA]ATTTATACGGATTTCTATAATTCTCTGTTATATAATGAGGTTTACCCTCATGATTAGACGACGACAATAGTGTTCTGAATTTAGATAGTTGATCAGAATGAATGTTTATTGGTGTTGGAAAAATTATCCATGC(TGCGTCTGCAGAGTGGTTGATAGT)TGTTCCTAGATATGTAAAATAATCCAACGTACTAGGTAGCAAATTGTCTAGATAAAATACTGAATCAAAT[GGCGCAGACATATTAGCGGA]TCTAATGGAA</t>
  </si>
  <si>
    <t>TGCGTCTGCAGAGTGGTTGATAGT</t>
  </si>
  <si>
    <t>TCCGCTAATATGTCTGCGCC</t>
  </si>
  <si>
    <t>Noblis_MPXV-II-0246</t>
  </si>
  <si>
    <t>TGCTACGAGA[CGAGACGTCGCCTATTCCTG]ATAAGTTCTTTATACAATTGAAACAGCCGCTTAGAAATAAACGAGTA(TGTGTGTGTGGTATAGATCCGTATCCA)AAAGA[TGGAACTGGTGTACCGTTCG]AATCACCAAA</t>
  </si>
  <si>
    <t>CGAGACGTCGCCTATTCCTG</t>
  </si>
  <si>
    <t>TGTGTGTGTGGTATAGATCCGTATCCA</t>
  </si>
  <si>
    <t>CGAACGGTACACCAGTTCCA</t>
  </si>
  <si>
    <t>Noblis_MPXV-II-0247</t>
  </si>
  <si>
    <t>TATAAGTTTT[TGGTGCCTGATCCTAAAGCC]GGAGTTTTTTATAGACCGTTACATTTCCAATATGTATCGTATTCTAATTTTATATTGCATCGATTGCATGAAATCTTGAC(CGTCAAGCGGCCACTCTTATCGT)TTAAGAATAATACAGAACGAATTATGATAGAAATTAGCAATGTTAAAGTGACTCCTCCAGATTACTCACCTATAATTGCGAGTATTAAAGGTAAGAGTTAT[GACGCATTAGCCACGTTCAC]TGTAAATATC</t>
  </si>
  <si>
    <t>TGGTGCCTGATCCTAAAGCC</t>
  </si>
  <si>
    <t>Noblis_MPXV-II-0248</t>
  </si>
  <si>
    <t>TATAAGTTTT[TGGTGCCTGATCCTAAAGCC]GGAGTTTTTTATAGACCGTTACATTTCCAATATGTATCGTATTCTAATTTTATATTGCATCGATTGCATGAAATCTTGAC(CGTCAAGCGGCCACTCTTATCGT)TTAAGAATAATACAGAACGAATTATGATAGAAATTAGCAATGTTAAAGTGACTCCTCCAGATTACTCACCTATAATTGCGAGTATTAAAGGTAAGAGTTATGA[CGCATTAGCCACGTTCACTG]TAAATATCTT</t>
  </si>
  <si>
    <t>Noblis_MPXV-II-0249</t>
  </si>
  <si>
    <t>TGAGTAAATG[TGTCGTAGTTAGCAAGGGCC]CTACAACCATACTGGTTGTTAAA(GCGGATATACCCAGCAAACGATTGGT)AACATCGTTTACAAACGACATACTGTATGTAAACAATCTATCACTGATTAATTATTTACCGTCGTCTGTATTCATTATTAGACGAGTCACCGACTATTTGGATAGACACATATGTGATCAGATATTTGCTAATAATAAGTGGTATTCCATTATAACTATCGACGATAAGCAATATCCTATTCCATCAAATTGTATAGGTATGTCTTCTGCCAAGTACATAAATTCGAGCATCGAGCAAGATATTTTGATCCATGTTTGTA[ACCTCGAGCATCCATTCGAC]TCAGTCTACA</t>
  </si>
  <si>
    <t>Noblis_MPXV-II-0250</t>
  </si>
  <si>
    <t>ATTTGAGTGA[GATCCGCTGCCAAGTTCCTA]TTATTGAAGATCGCAATACCCAATTCCTTGACCTGAGTTAGTGA(TCTCCAATCCATGTTAGCGCTTCC)TAAATAAATATGTGTATTATCAGATATCCAAAATTTTGTATGAAGAACTCCTCCTAGGATATTTGTAATATCTATGT[ATCGTACTTCAACTCCGGCC]ATTTGTAGTC</t>
  </si>
  <si>
    <t>GGCCGGAGTTGAAGTACGAT</t>
  </si>
  <si>
    <t>Noblis_MPXV-II-0251</t>
  </si>
  <si>
    <t>GAGTTGTGGA[TGTTCGGGTTCGACATCCAC]CGATGGTGTCACGCCACTAATCGGTTCGGTA(ACGTCTGTGGATGGAGGTGCT)ACTTCTACAGAACCTGTA[GCCTCAGTTGTCAACGGAGA]TACATCTTCA</t>
  </si>
  <si>
    <t>TGTTCGGGTTCGACATCCAC</t>
  </si>
  <si>
    <t>TCTCCGTTGACAACTGAGGC</t>
  </si>
  <si>
    <t>Noblis_MPXV-II-0252</t>
  </si>
  <si>
    <t>TCAGAGAGTT[GTGGATGTTCGGGTTCGACA]T(CCACCGATGGTGTCACGCCA)CTAATCGGTTCGGTAACGTCTGTGGATGGAGGTGCTACTTCTACAGAACCTGTA[GCCTCAGTTGTCAACGGAGA]TACATCTTCA</t>
  </si>
  <si>
    <t>GTGGATGTTCGGGTTCGACA</t>
  </si>
  <si>
    <t>CCACCGATGGTGTCACGCCA</t>
  </si>
  <si>
    <t>Noblis_MPXV-II-0253</t>
  </si>
  <si>
    <t>TTCAGAGAGT[TGTGGATGTTCGGGTTCGAC]AT(CCACCGATGGTGTCACGCCA)CTAATCGGTTCGGTAACGTCTGTGGATGGAGGTGCTACTTCTACAGAACCTGTA[GCCTCAGTTGTCAACGGAGA]TACATCTTCA</t>
  </si>
  <si>
    <t>TGTGGATGTTCGGGTTCGAC</t>
  </si>
  <si>
    <t>Noblis_MPXV-II-0254</t>
  </si>
  <si>
    <t>GGCTGCATCT[CCACCGATCTGCGCTAGTAG]ATTTTTAAGCTGTGGTGTAATCTTATTAACTGTTTCAATATAATCATCGTAACTACTTCTAACGGCTAAATTTTTTTTATCCGCCATTTAGAAGCTAAAAATATTTTTATTTATGCAGAAGATTTAACTAGATTATACAATGAACTAATATGATCCTTTTCTAGATTATTTACGAACTTGGTATTTCTTGTTTCTGGAGGAGGAGAATTTAAATT(CGGACTTGGATTCGGATTTTGTGGGT)TCTTGATCTTATTATA[CAGCGTGTATAGGATGGCGA]CGGTAACTGC</t>
  </si>
  <si>
    <t>TCGCCATCCTATACACGCTG</t>
  </si>
  <si>
    <t>Noblis_MPXV-II-0255</t>
  </si>
  <si>
    <t>GAGTATTAAT[ATGCGCAATGATGTCCTTGC]GTTTCTCTGATAGAAT(GCGAGCAGCGATTTTGGCGT)TATCATTTGACGATATTTCTGGAATGACGAATCCTGTTTCTACTAACTTCTTGGTAGGACAAAGTGAAACAATCAAGAAAATAGCTTCTCCTCCTATTTGTGGAAGAAATTGAACTCCTCTAGATGATCTACTGACGATAGTATCTCCTTGACAGATATTGGACCGAACTACGGAAGTACCTGGAATGTAAA[GCCCTGAAACCCCCTCATTT]TTTAAGCAGA</t>
  </si>
  <si>
    <t>Noblis_MPXV-II-0256</t>
  </si>
  <si>
    <t>GAGTTGTGGA[TGTTCGGGTTCGACATCCAC]CGATGGTGTCACGCCACTAATCGGTTCGGTA(ACGTCTGTGGATGGAGGTGCT)ACTTCTACAGAACCTGT[AGCCTCAGTTGTCAACGGAG]ATACATCTTC</t>
  </si>
  <si>
    <t>CTCCGTTGACAACTGAGGCT</t>
  </si>
  <si>
    <t>Noblis_MPXV-II-0257</t>
  </si>
  <si>
    <t>TCAGAGAGTT[GTGGATGTTCGGGTTCGACA]T(CCACCGATGGTGTCACGCCA)CTAATCGGTTCGGTAACGTCTGTGGATGGAGGTGCTACTTCTACAGAACCTGT[AGCCTCAGTTGTCAACGGAG]ATACATCTTC</t>
  </si>
  <si>
    <t>Noblis_MPXV-II-0258</t>
  </si>
  <si>
    <t>GGCTGCATCT[CCACCGATCTGCGCTAGTAG]ATTTTTAAGCTGTGGTGTAATCTTATTAACTGTTTCAATATAATCATCGTAACTACTTCTAACGGCTAAATTTTTTTTATCCGCCATTTAGAAGCTAAAAATATTTTTATTTATGCAGAAGATTTAACTAGATTATACAATGAACTAATATGATCCTTTTCTAGATTATTTACGAACTTGGTATTTCTTGTTTCTGGAGGAGGAGAATTTAAATT(CGGACTTGGATTCGGATTTTGTGGGT)TCTTGATCTTATTATAC[AGCGTGTATAGGATGGCGAC]GGTAACTGCT</t>
  </si>
  <si>
    <t>GTCGCCATCCTATACACGCT</t>
  </si>
  <si>
    <t>Noblis_MPXV-II-0259</t>
  </si>
  <si>
    <t>GTTTATTATC[TTTACCAACACCCTCAGCCG]C(TGCCACAAATCTCTGATCCGTATCCA)TGATGGTCATGTTTACTTTTAGTCCGTATCCAGTCAACACTATGTTAGCATTTCTGTCGATATAGCTTTCACTCATATGACACTCACCAATAATTGTAGAATTAATGTCGTAATTTACACCAAT[AGTGAGTTCGGCGACAAAGT]ACCAGTACCG</t>
  </si>
  <si>
    <t>Noblis_MPXV-II-0260</t>
  </si>
  <si>
    <t>TTTCTAGTTC[TGACCGCATTTCTCGTTCCA]TATCAAGAGATTCTCTCAATTCTCGTATAGTCTTCTTATCAATTTCTGATGAATCTGA(ACCATCATCTGTCCCATTTTGTTGCA)TATCCCTGAGTTCTTTGATCTCTGTTGTAAGTCTGTCGATTCTTTCGGTTTTATAAACAGAATCCCTTTCCAAAGTCCTAATCTTACTGAGTTTATCATTAAGTTCTTCATTCAATTCAGTGAGTTTTCTCTTGGCTTCTTCCAAGTCTGTTTTAAACTCTCCATCA[TTTCCGCATTCTTCCTCGCA]TTTATCTAAC</t>
  </si>
  <si>
    <t>TGCGAGGAAGAATGCGGAAA</t>
  </si>
  <si>
    <t>Noblis_MPXV-II-0261</t>
  </si>
  <si>
    <t>CCGTGGATGC[TGCATGATGAACGACGGGAT]GTTGTTGTTCTATTGATTTGGAATTCTTTTTCGACTTTTTGTTTATATTAAATATTTTAAAATTTATGGCTGATAGTAATTCATGTACTACGGATAATGTAGACGTGTATTGCATATCGATATCTTTATTATTAGATAAATTTATCAATAAA(TGTGAGAAGTTTGCCTCGTTAAGGTC)TTCCATTTAAATATTATATAAATATTTGTGTTTGTATTTTATTCGTCTTTTATGGGATAGTTTTTAACTAGTAAAGCTGTAATTACATACTTTGTCCGTAAAACATAAATATAAATACCCGCTTTTATCAAACGT[TCCAAAAAGTCGGCAGCTGA]CATTTTTAAC</t>
  </si>
  <si>
    <t>TCAGCTGCCGACTTTTTGGA</t>
  </si>
  <si>
    <t>Noblis_MPXV-II-0262</t>
  </si>
  <si>
    <t>ACGTAGATAT[TCCGTATTGCGCGACACTAG]CTACCGCAAATAAAATATACGGTAGTGATAGTA(TCGAGTTCCATGCCTCATTCCTACA)AAAAATAAAAGACGATTTTCAAACTGTAAACTTTAATAATGCGAACCAAACAAAGGAACTAATCAACGAATGGGTTAAGACAATGACAAATGGTAAAATTAATTCCTTATTGACTAGTCCGCTATCCATTAATACTCGTATGATAGTTATTA[GCGCCGTCCATTTTAAAGCA]ATGTGGAAAT</t>
  </si>
  <si>
    <t>TCCGTATTGCGCGACACTAG</t>
  </si>
  <si>
    <t>Noblis_MPXV-II-0263</t>
  </si>
  <si>
    <t>ACTTTCCTCA[GCGATCCACAGTCACTGGAA]AGATGATAGATGACTATCTAACTCGTAAAAAAACCTATAATGATCATATAGTTAATCTATTATTTTGTGCAAATAGATGGGAGTTTGCATCTTTTATACAAGAACAACTAGAACAGGGAATTACTTTAATAGTTGACAGAT(ACGCGTTCTCTGGAGTAGCGT)ATGCCACCGCT[AAAGGCGCGTCAATGACTCT]CAGTAAGAGT</t>
  </si>
  <si>
    <t>AGAGTCATTGACGCGCCTTT</t>
  </si>
  <si>
    <t>Noblis_MPXV-II-0264</t>
  </si>
  <si>
    <t>TAGCCAATGC[GGGTTCGAGTTCAACGACGA]TTGAATTCTCTTCCCGTGGA(TGCTGCATGATGAACGACGGGA)TGTTGTTGTTCTATTGATTTGGAATTCTTTTTCGACTTTTTGTTTATATTAAATATTTTAAAATTTATGGCTGATAGTAATTCATGTACTACGGATAATGTAGACGTGTATTGCATATCGATATCTTTATTATTAGATAAATTTATCAATAAATGTGAGAAGTTTGCCTCGTTAAGGTCTTCCATTTAAATATTATATAAATATTTGTGTTTGTATTTTATTCGTCTTTTATGGGATAGTTTTTAACTAGTAAAGCTGTAATTACATACTTTGTCCGTAAAACATAAATATAAATACCCGCTTTTATCAAACGTT[CCAAAAAGTCGGCAGCTGAC]ATTTTTAACA</t>
  </si>
  <si>
    <t>GGGTTCGAGTTCAACGACGA</t>
  </si>
  <si>
    <t>TGCTGCATGATGAACGACGGGA</t>
  </si>
  <si>
    <t>Noblis_MPXV-II-0265</t>
  </si>
  <si>
    <t>CGCGTAGATG[AATCGCTTCTCAGCTCGCAT]CTTAGTGTGACTCTTTGACTTGTAATAATTGCTTTC(GTGGAACGCGGATATGTGTTTACAGT)AGTAATGAAGAGAAGTGA[GTCCATCCTCATCGACGCAA]TTAGGGTCAG</t>
  </si>
  <si>
    <t>AATCGCTTCTCAGCTCGCAT</t>
  </si>
  <si>
    <t>GTGGAACGCGGATATGTGTTTACAGT</t>
  </si>
  <si>
    <t>TTGCGTCGATGAGGATGGAC</t>
  </si>
  <si>
    <t>Noblis_MPXV-II-0266</t>
  </si>
  <si>
    <t>CGCGTAGATG[TTGCGTCGATGAGGATGGAC]TCACTTCTCTTCATTACTACTGTAAACACATA(TCCGCGTTCCACGAAAGCAA)TTATTACAAGTCAAAGAGTCACACTAAG[ATGCGAGCTGAGAAGCGATT]TTAGGGTCAG</t>
  </si>
  <si>
    <t>TCCGCGTTCCACGAAAGCAA</t>
  </si>
  <si>
    <t>Noblis_MPXV-II-0267</t>
  </si>
  <si>
    <t>CTACTAGACG[ACGACCTAGACGCCCTACAA]ATGATGGTCT(ACAGAGTCCAAATCCTCCTCTCCGT)AATCCACTTCCTCAACATGATGATTATTATCCTCCGCAAGTA[CACAGACCTCCACCACTTCC]TCCTAAACCA</t>
  </si>
  <si>
    <t>ACAGAGTCCAAATCCTCCTCTCCGT</t>
  </si>
  <si>
    <t>GGAAGTGGTGGAGGTCTGTG</t>
  </si>
  <si>
    <t>Noblis_MPXV-II-0268</t>
  </si>
  <si>
    <t>ATAGTTATTA[GCGCCGTCCATTTTAAAGCA]ATGTGGAAATATCCATTTTCTAAACATCTTACATATACAGACAAGTTTTATATTTCTAAGAATATAGTTACCAGTGTTGATATGATGGT(GGGTACCGAGAATGACTTGCAATATGT)ACATATTAATGAATTATTCGGAGGATTCTCTATTATCGATATTCCATACGAGGGAAACTCTAGTATGGTGATTATA[CTGCCGGACGACATAGAAGG]TATATATAAC</t>
  </si>
  <si>
    <t>Noblis_MPXV-II-0269</t>
  </si>
  <si>
    <t>ATCAACTGAT[AGCGAATCAGACTGGGAGGA]TCACTGTAGTGCTATGGAACAAAACAATGACGTAGATAATATTTCTAGAAATGAGATAT(TGAACGATGATAGCTTCGCTGGTAGT)TTAATATGGGATAACGAATCCAA[TATCATGGCGCCTAGCACAG]AACACATTTA</t>
  </si>
  <si>
    <t>CTGTGCTAGGCGCCATGATA</t>
  </si>
  <si>
    <t>Noblis_MPXV-II-0270</t>
  </si>
  <si>
    <t>CAGTTCT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CG]TGAAATGGGT</t>
  </si>
  <si>
    <t>CGGATTCTATCACGGCTGCA</t>
  </si>
  <si>
    <t>Noblis_MPXV-II-0271</t>
  </si>
  <si>
    <t>CAGTTCT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CGT]GAAATGGGTC</t>
  </si>
  <si>
    <t>ACGGATTCTATCACGGCTGC</t>
  </si>
  <si>
    <t>Noblis_MPXV-II-0272</t>
  </si>
  <si>
    <t>Noblis_MPXV-II-0273</t>
  </si>
  <si>
    <t>GTCGTAGTTA[GCAAGGGCCCTACAACCATA]CTGGTTGTTAAA(GCGGATATACCCAGCAAACGATTGGT)AACATCGTTTACAAACGACATACTGTATGTAAACAATCTATCACTGATTAATTATTTACCGTCGTCTGTATTCATTATTAGACGAGTCACCGACTATTTGGATAGACACATATGTGATCAGATATTTGCTAATAATAAGTGGTATTCCATTATAACTATCGACGATAAGCAATATCCTATTCCATCAAATTGTATAGGTATGTCTTCTGCCAAGTACATAAATTCGAGCATCGAGCAAGATATTTTGATCCATGTTTGTA[ACCTCGAGCATCCATTCGAC]TCAGTCTACA</t>
  </si>
  <si>
    <t>Noblis_MPXV-II-0274</t>
  </si>
  <si>
    <t>TAAGGAAGTA[ACTGTGACATGTCCTGCGTT]TAGTATACCAAGAAATATATCAACATATGAAGGTCTATGCTTTAGTGTTACTACATCTAAAGATCATTGTGCTACAGGTATTGGTTGGTTAAAATCTAGTGGTTATGGGAA(GGAAGATGCTGATAAACCACGTGCT)TGTTTTCATCATTGGAATTATTACACACTGTCGTTGGATTATTACTGTTCATACGAAGATATTTGGAG[AAGCACCTGGCCTGACTATG]ATCCATGTAA</t>
  </si>
  <si>
    <t>GGAAGATGCTGATAAACCACGTGCT</t>
  </si>
  <si>
    <t>Noblis_MPXV-II-0275</t>
  </si>
  <si>
    <t>CTAAGGAAGT[AACTGTGACATGTCCTGCGT]TTAGTATACCAAGAAATATATCAACATATGAAGGTCTATGCTTTAGTGTTACTACATCTAAAGATCATTGTGCTACAGGTATTGGTTGGTTAAAATCTAGTGGTTATGGGAA(GGAAGATGCTGATAAACCACGTGCT)TGTTTTCATCATTGGAATTATTACACACTGTCGTTGGATTATTACTGTTCATACGAAGATATTTGGAG[AAGCACCTGGCCTGACTATG]ATCCATGTAA</t>
  </si>
  <si>
    <t>Noblis_MPXV-II-0276</t>
  </si>
  <si>
    <t>CGGACGCGGA[TGCTCAGTTGGATGCTGTGT]TATCAGCCGCTACAGAAACATATAGTGGATTAACACCGGAACAAAAAGCATA(CGTACCAGCTATGTTTACTGCTGCGT)TAAACATTCAGACGAGTGTAAACACTGTTGTTAGAGATTTTGAAAATTATGTGAAACAGACTTGTAATTCTAGCGCTGTTGTCGATAACAAATTAAAGATACAAAACGTAATTATAGA[TGAATGTTACGGAGCCCCAG]GATCTCCAAC</t>
  </si>
  <si>
    <t>CTGGGGCTCCGTAACATTCA</t>
  </si>
  <si>
    <t>Noblis_MPXV-II-0277</t>
  </si>
  <si>
    <t>ATGTGCTTCC[CTACGGGCGATGACAGATCC]CCTATCCA(CGGCCACGTCAAGACATGTATATCCA)TTACTCATTACTGCGTTGACATTTGCTCCATTTTCTAATAGCAATGATACTAAATCTATATAACCTGCATAGATAGCGCGATAAAGC[AAGGTCCTTCCACCAGCATC]TAGTTGATTG</t>
  </si>
  <si>
    <t>GATGCTGGTGGAAGGACCTT</t>
  </si>
  <si>
    <t>Noblis_MPXV-II-0278</t>
  </si>
  <si>
    <t>ATGTGCTTCC[GATGCTGGTGGAAGGACCTT]GCTTTATCGCGCTATCTATGCAGGTTATATAGATTTAGTATCATTGCTATTAGAAAATGGAGCAAATGTCAACGCAGTAATGAGTAATGGATATACA(TGTCTTGACGTGGCCGTGGA)TAGG[GGATCTGTCATCGCCCGTAG]TAGTTGATTG</t>
  </si>
  <si>
    <t>Noblis_MPXV-II-0279</t>
  </si>
  <si>
    <t>ACGTTATTAA[TCATCACGGTATCGCCATCG]CTAGATAATGCTAATGTACTATCCAAGTCCCAAATGGAGAGATTTAACTGTTCATCGTTTAGAATAAAATGATTACCTGTCATATTAATAAAGTGTTCATCGTATCTAGATAACAACGACTTATAATTAATGTCCAAGTCTTGAACTCGCTGAATGATCTTTTTTAACCCAGTTAGTTTTAGATTGGTACGAAATATATTGTTAAACTTTGATTCTACAGTAATGTCCAAATCTAGTTGTGGAAATACTTCCATCAACATTGTTTCAAACTTGATAATATTATTATCTACATCTTCGTACGATCCAAAT(TCCGGAATAGATGTATCGCACGCT)[CTGGCCACCCAGATAACCAA]AAAGTCACAC</t>
  </si>
  <si>
    <t>TCCGGAATAGATGTATCGCACGCT</t>
  </si>
  <si>
    <t>TTGGTTATCTGGGTGGCCAG</t>
  </si>
  <si>
    <t>Noblis_MPXV-II-0280</t>
  </si>
  <si>
    <t>ATATATTTAT[TGGTCGTCGTATGCATACCG]CAAC(AGGCAATGCGCTGGACAACTGT)ATGACACACTCCTCTCTTTTAAAGATGATGCGGAATCAGT[GTTCATCGACGTTCGTGAGC]TGGTAAAAAA</t>
  </si>
  <si>
    <t>GCTCACGAACGTCGATGAAC</t>
  </si>
  <si>
    <t>Noblis_MPXV-II-0281</t>
  </si>
  <si>
    <t>AGATAATAAA[GCATTGTTAAACGCGGCTCT]TCATAAAAAGTCAGAACCTATTAACGATAATAGTAGCTGCCACTTTTTTAGCAAGGTCCCTAATATAGGAACTGGATATTACAAATACTTTATCGACTTGGGTCTTCTCATGAGAATGGAAAGGAAACTATCTGATAAGATATCTTCTCAAAAGATCAAGGAGATAGAAGAAACAGAAGACTTTTAATTCTTATCAATAACATATTTTTCTATGATCTGTCTTTTAAACGATGGATTTTCCACAAA(TGCGCCTCTCAAGTCCCTCA)TAGAATGATACACGTATAAAAAATATAGCATAGGTGATGACTCCTTATTTTTAGACATTAGATATGCCAAAATCATAGCTCCGCTTCTATTTA[CTCCCGCAACACAATGAACC]AACACGGGCT</t>
  </si>
  <si>
    <t>TGCGCCTCTCAAGTCCCTCA</t>
  </si>
  <si>
    <t>GGTTCATTGTGTTGCGGGAG</t>
  </si>
  <si>
    <t>Noblis_MPXV-II-0282</t>
  </si>
  <si>
    <t>GAGATAATAA[AGCATTGTTAAACGCGGCTC]TTCATAAAAAGTCAGAACCTATTAACGATAATAGTAGCTGCCACTTTTTTAGCAAGGTCCCTAATATAGGAACTGGATATTACAAATACTTTATCGACTTGGGTCTTCTCATGAGAATGGAAAGGAAACTATCTGATAAGATATCTTCTCAAAAGATCAAGGAGATAGAAGAAACAGAAGACTTTTAATTCTTATCAATAACATATTTTTCTATGATCTGTCTTTTAAACGATGGATTTTCCACAAA(TGCGCCTCTCAAGTCCCTCA)TAGAATGATACACGTATAAAAAATATAGCATAGGTGATGACTCCTTATTTTTAGACATTAGATATGCCAAAATCATAGCTCCGCTTCTATTTA[CTCCCGCAACACAATGAACC]AACACGGGCT</t>
  </si>
  <si>
    <t>Noblis_MPXV-II-0283</t>
  </si>
  <si>
    <t>GTTTGGAAGC[GCCACGGTTACATTCACTGC]AGCATTTTGAGGATCGCGAGTATGAAGTACGATGTTATTGTTTACTGGTATATCTGGAAAGAAATCTACCAGTCTAGGAATAAGAGATTGATATCGCATAGAAATAGTAAAGTTTATAATCTCATCATTGAAGATTACTCTGTTACCATTGTAATAAATTGGTACTCTATCATAATCATCGACAAAGTACTGTTCATACATGATGAGATGTTTATATGTTGGCATAGTA(GTGAGATCGACGTTTGGTAATGGCA)ATGTATTAAGATTAACTCCATAATGTCTAGCAGCATCTGCGATGTTATAA[GTGATGTCAAAGCGGGGTTG]ATCTTGTGCT</t>
  </si>
  <si>
    <t>CAACCCCGCTTTGACATCAC</t>
  </si>
  <si>
    <t>Noblis_MPXV-II-0284</t>
  </si>
  <si>
    <t>GATGGATTTT[CCACAAATGCGCCTCTCAAG]TCCCTCATAGAATGATACACGTATAAAAAATATAGCATAGGTGATGACTCCTTATTTTTAGACATTAGAT(ATGCCAAAATCATAGCTCCGCTTCT)ATTTA[CTCCCGCAACACAATGAACC]AACACGGGCT</t>
  </si>
  <si>
    <t>CCACAAATGCGCCTCTCAAG</t>
  </si>
  <si>
    <t>ATGCCAAAATCATAGCTCCGCTTCT</t>
  </si>
  <si>
    <t>Noblis_MPXV-II-0285</t>
  </si>
  <si>
    <t>GCATTGATAA[ATCCCTGCAGACGATATGCG]GATACTGAACACGCTAATGATAGTATCAATAACGCAATCATGATTTTTATGGTATTAATAATTAACCTTATTTTTATGTTTGGTATAAAAATTATTGATGTCTACACATCCTTTATAATCAACTCTAATCACTTTAACTTTTACAGTTTTCCCTACAAGTTTATCCCTATATTCAACATATCTATCCATATGCATCTCTTAACACTCTGCCAAGATAGCTTCAGAGTGAGGATAGTCAAAAAGATAAATATATAGAGTATAATCATTCTCGTATACTC(TGCCCTTTATTACATCGCCCGCA)TTGGGCAACGAATAACAAAATGCAA[GCATCTTGTTAACGGGCTCG]TAAATTGGGA</t>
  </si>
  <si>
    <t>ATCCCTGCAGACGATATGCG</t>
  </si>
  <si>
    <t>TGCCCTTTATTACATCGCCCGCA</t>
  </si>
  <si>
    <t>CGAGCCCGTTAACAAGATGC</t>
  </si>
  <si>
    <t>Noblis_MPXV-II-0286</t>
  </si>
  <si>
    <t>AAGCGATAGA[GGTAGACTTCTAGCCGCTGG]TAAGGATGATATATTCGAATTCAAATGTGTGGATTTCGGCGCCTATTTTATAGCTATGCGATTGGATAAGAAAACATATCTGCCGCAAGCTATTA(GGCGAGGTACTGGAGACGCG)TGGATGGTTAAAAAG[GCGGCAAAAGTCGATCCATC]TGCTCAACAA</t>
  </si>
  <si>
    <t>GGTAGACTTCTAGCCGCTGG</t>
  </si>
  <si>
    <t>Noblis_MPXV-II-0287</t>
  </si>
  <si>
    <t>ATCTTCTGGA[ACCTCTACGATCTCGGCAGA]TTCCGGATAACCAGTCGGTGGACCATCACTAACAATAACTAGATCATCCAACAATCTACTCACATATGCGTCTATATAATCTTTTTCATCTTGTGAGTACCCTGGATACGAAATAAATTTGTTATCAGTATTTCCATAATAAGGTTTAGTATAAACAG(AGAGAGATGTTGCTGCATGAACTTCG)[GTTACTGTCGCCGTTGGTTG]GTTTATTTGA</t>
  </si>
  <si>
    <t>ACCTCTACGATCTCGGCAGA</t>
  </si>
  <si>
    <t>Noblis_MPXV-II-0288</t>
  </si>
  <si>
    <t>GCC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
  </si>
  <si>
    <t>Noblis_MPXV-II-0289</t>
  </si>
  <si>
    <t>GGCCGCAACC[GTTCCGCGTTTTGACGATGT]GTACAAAAATGCACAAAGAAGAATTCTAGATCAAGAAACATTTTTTAGTAGAGGTCTAAGTAGACCGTTAATGAAAAACACATATCTATTTGATAATTA(CGCGTATGGATGGATACCAGAAACTGC)AATTTGGAGTAGTAGATACGCAAACCTAGATGCTAGTGACTATTATCCCATTTCGTTGGGATTACTTAAAAAGTTTGAATTTCTCATGTCTCTATATAAAGGTCCTATTCCCGTATATGAAGAAAAAGTAAATACTGAATTCATTGCTAATGGATCTTTCTCCGGTAGATACGTATCATATCTTAGAAAGTTT[TCTGCCCTTCCAACAAACGA]GTTTATTAGT</t>
  </si>
  <si>
    <t>Noblis_MPXV-II-0290</t>
  </si>
  <si>
    <t>ATATATTTAT[TGGTCGTCGTATGCATACCG]CAAC(AGGCAATGCGCTGGACAACTGT)ATGACACACTCCTCTCTTTTAAAGATGATGCGGAATCAGTGTTCAT[CGACGTTCGTGAGCTGGTAA]AAAATATGCC</t>
  </si>
  <si>
    <t>TTACCAGCTCACGAACGTCG</t>
  </si>
  <si>
    <t>Noblis_MPXV-II-0291</t>
  </si>
  <si>
    <t>ACGTAGATAT[TCCGTATTGCGCGACACTAG]CTACCGCAAATAAAATATACGGTAGTGATAGTA(TCGAGTTCCATGCCTCATTCCTACA)AAAAATAAAAGACGATTTTCAAACTGTAAACTTTAATAATGCGAACCAAACAAAGGAACTAATCAACGAATGGGTTAAGACAATGACAAATGGTAAAATTAATTCCTTATTGACTAGTCCGCTATCCATTAATACTCGTATGATAGTTATT[AGCGCCGTCCATTTTAAAGC]AATGTGGAAA</t>
  </si>
  <si>
    <t>Noblis_MPXV-II-0292</t>
  </si>
  <si>
    <t>Noblis_MPXV-II-0293</t>
  </si>
  <si>
    <t>AACTTCAAAG[ATTGCGGCTAATTGCTTCGG]ACAACATGTTACTATAGCATTAATGTCGTACAAAGGTATCAATCAAGAGGATGGAATTATCATCAAAAAACAATTTATTCAGAGA(GGCGGTCTCGATATTGTTACAGCCA)AGAAACATCAAGTAGAAATTCCATTGGAAAACTTTAATAACAAAGAAAGAGATAGGTCTAACGCCTATTCGAAATTAGAAAGTAATGGATTAGTTAGACTGAATGCTTTCTT[GGAATCCGGAGACGCTATGG]CAAGAAATAT</t>
  </si>
  <si>
    <t>ATTGCGGCTAATTGCTTCGG</t>
  </si>
  <si>
    <t>GGCGGTCTCGATATTGTTACAGCCA</t>
  </si>
  <si>
    <t>CCATAGCGTCTCCGGATTCC</t>
  </si>
  <si>
    <t>Noblis_MPXV-II-0294</t>
  </si>
  <si>
    <t>AGATAAAAGA[GCATACACCACACGAGGACT]ATGTTTGGTATACTGTTGAAGGTAAGTGTGTAACGGCGTATTTCCGATTTTCGTAACCGCGTTAATGTTTGCTCCATGATCTATTATCGCGTAGA(TGAATCGCTTCTCAGCTCGCATC)TTAGTGTGACTCTTTGACTTGTAATAATTGCT[TTCGTGGAACGCGGATATGT]GTTTACAGTA</t>
  </si>
  <si>
    <t>GCATACACCACACGAGGACT</t>
  </si>
  <si>
    <t>TGAATCGCTTCTCAGCTCGCATC</t>
  </si>
  <si>
    <t>ACATATCCGCGTTCCACGAA</t>
  </si>
  <si>
    <t>Noblis_MPXV-II-0295</t>
  </si>
  <si>
    <t>GAGATAAAAG[AGCATACACCACACGAGGAC]TATGTTTGGTATACTGTTGAAGGTAAGTGTGTAACGGCGTATTTCCGATTTTCGTAACCGCGTTAATGTTTGCTCCATGATCTATTATCGCGTAGA(TGAATCGCTTCTCAGCTCGCATC)TTAGTGTGACTCTTTGACTTGTAATAATTGCT[TTCGTGGAACGCGGATATGT]GTTTACAGTA</t>
  </si>
  <si>
    <t>AGCATACACCACACGAGGAC</t>
  </si>
  <si>
    <t>Noblis_MPXV-II-0296</t>
  </si>
  <si>
    <t>AGATAAAAGA[ACATATCCGCGTTCCACGAA]AGCAATTATTACAAGTCAAAGAGTCACACTAAGA(TGCGAGCTGAGAAGCGATTCATC)TACGCGATAATAGATCATGGAGCAAACATTAACGCGGTTACGAAAATCGGAAATACGCCGTTACACACTTACCTTCAACAGTATACCAAACAT[AGTCCTCGTGTGGTGTATGC]GTTTACAGTA</t>
  </si>
  <si>
    <t>TGCGAGCTGAGAAGCGATTCATC</t>
  </si>
  <si>
    <t>Noblis_MPXV-II-0297</t>
  </si>
  <si>
    <t>GAGATAAAAG[ACATATCCGCGTTCCACGAA]AGCAATTATTACAAGTCAAAGAGTCACACTAAGA(TGCGAGCTGAGAAGCGATTCATC)TACGCGATAATAGATCATGGAGCAAACATTAACGCGGTTACGAAAATCGGAAATACGCCGTTACACACTTACCTTCAACAGTATACCAAACATA[GTCCTCGTGTGGTGTATGCT]GTTTACAGTA</t>
  </si>
  <si>
    <t>Noblis_MPXV-II-0298</t>
  </si>
  <si>
    <t>TTTTGGTAAT[GGGTTCCGTCGAAATTTGCC]GAAGTGATATGAACATATTCGTCGTCGACTATTAACAATTTTGTATTATTCTGAATAGTGAAAACCTTCACAGATAGATCATTTTGAACACACAA(CGCATCTAGACTTCTGGCGGTTGC)CATAGAATATACGTCGTTCTTATCCCAATTACCAACTAGAAGTCTGATCTTAACTCCTCTATTAATGGCTGCTTCTATAATGGAGTTGTAAATGTCAGGCCAATAGTAGCTATTACC[GTCGACACGTGTAGTGGGAA]CTATGGCCAA</t>
  </si>
  <si>
    <t>GGGTTCCGTCGAAATTTGCC</t>
  </si>
  <si>
    <t>CGCATCTAGACTTCTGGCGGTTGC</t>
  </si>
  <si>
    <t>TTCCCACTACACGTGTCGAC</t>
  </si>
  <si>
    <t>Noblis_MPXV-II-0299</t>
  </si>
  <si>
    <t>TTTTGGTAAT[GGGTTCCGTCGAAATTTGCC]GAAGTGATATGAACATATTCGTCGTCGACTATTAACAATTTTGTATTATTCTGAATAGTGAAAACCTTCACAGATAGATCATTTTGAACACACAA(CGCATCTAGACTTCTGGCGGTTGC)CATAGAATATACGTCGTTCTTATCCCAATTACCAACTAGAAGTCTGATCTTAACTCCTCTATTAATGGCTGCTTCTATAATGGAGTTGTAAATGTCAGGCCAATAGTAGCTATTACCG[TCGACACGTGTAGTGGGAAC]TATGGCCAAA</t>
  </si>
  <si>
    <t>GTTCCCACTACACGTGTCGA</t>
  </si>
  <si>
    <t>Noblis_MPXV-II-0300</t>
  </si>
  <si>
    <t>TCACGTTTCG[CATGGGTTACCTCCGCAGTT]TTTACAAGCGATTTC(ACGTTCCAGATCACGTTCAGCCT)TCATACGTCTCTCCCTCTCTCTATCGAGTTTATCAGAGCAGTCTTTCTGAAGGCGATCGAACTCCATAAATTTCTCCAACGCTTTGATTGTTTCCATAGATTTCCGAAGTTT[AGCTTCTAGGACGGCGATTC]TTTTTTTTTC</t>
  </si>
  <si>
    <t>GAATCGCCGTCCTAGAAGCT</t>
  </si>
  <si>
    <t>Noblis_MPXV-II-0301</t>
  </si>
  <si>
    <t>TCACGTTTCG[CATGGGTTACCTCCGCAGTT]TTTACAAGCGATTTC(ACGTTCCAGATCACGTTCAGCCT)TCATACGTCTCTCCCTCTCTCTATCGAGTTTATCAGAGCAGTCTTTCTGAAGGCGATCGAACTCCATAAATTTCTCCAACGCTTTGATTGTTTCCATAGATTTCCGAAGTTTA[GCTTCTAGGACGGCGATTCT]TTTTTTTTCT</t>
  </si>
  <si>
    <t>AGAATCGCCGTCCTAGAAGC</t>
  </si>
  <si>
    <t>Noblis_MPXV-II-0302</t>
  </si>
  <si>
    <t>TTTTGGTAAT[GGGTTCCGTCGAAATTTGCC]GAAGTGATATGAACATATTCGTCGTCGACTATTAACAATTTTGTATTATTCTGAATAGTGAAAACCTTCACAGATAGATCATTTTGAACACACAA(CGCATCTAGACTTCTGGCGGTTGC)CATAGAATATACGTCGTTCTTATCCCAATTACCAACTAGAAGTCTGATCTTAACTCCTCTATTAATGGCTGCTTCTATAATGGAGTTGTAAATGTCAGGCCAATAGTAGCTATTACCGT[CGACACGTGTAGTGGGAACT]ATGGCCAAAT</t>
  </si>
  <si>
    <t>AGTTCCCACTACACGTGTCG</t>
  </si>
  <si>
    <t>Noblis_MPXV-II-0303</t>
  </si>
  <si>
    <t>GAAACATCAG[GAATCTGAACCCGCTTCCGT]ACCAACATCCTCCAGAGAAGAACGTGTATTAAATAGAATATTTAACTCGCAAAATCGTTAAGAAGTTTAAGAGACGAT(CCACATGCTGAGCAGGCCAGT)GTATTACCCCTCATAGTATTAATATAATCCAATGATACTTTTGTGATGTCTGAAATCTTAACCAATTT[AGACTGACAGGCAGAACACG]TCATACAATC</t>
  </si>
  <si>
    <t>GAATCTGAACCCGCTTCCGT</t>
  </si>
  <si>
    <t>Noblis_MPXV-II-0304</t>
  </si>
  <si>
    <t>ACCCTCATCA[CCCACGTGTGAGAGAAGACC]T(TCGTCCCCGTCCAGATGCGA)GAGAATGAATAACCCTGGAAAACAAGTCCCGTTTATGAGAACGGACATGTTACAAAATATGTTTGCTGCTA[ATCGCGACAACGTAACGTCA]AGACTTTTGA</t>
  </si>
  <si>
    <t>TGACGTTACGTTGTCGCGAT</t>
  </si>
  <si>
    <t>Noblis_MPXV-II-0305</t>
  </si>
  <si>
    <t>GTATTTTTAA[TCACGTCAGCGGCATCTAAA]TTAAATATAGGTATATTTATTCCACACACTCTACAATATGCCACACCATCTTCATAATAAATAAATTCGTTAGCAAAATTATTAATTTTAGTGAAATAGTTAGCGTCAACTTTCATAGCTTCCTTCAATCTAATT(TGATGCTCACATGGCGCGAA)TTCTACTCTAACATCCCTTT[TCCATGCCTCAGGTTCATCG]ATCTCTATAA</t>
  </si>
  <si>
    <t>CGATGAACCTGAGGCATGGA</t>
  </si>
  <si>
    <t>Noblis_MPXV-II-0306</t>
  </si>
  <si>
    <t>GTATTTTTAA[TCACGTCAGCGGCATCTAAA]TTAAATATAGGTATATTTATTCCACACACTCTACAATATGCCACACCATCTTCATAATAAATAAATTCGTTAGCAAAATTATTAATTTTAGTGAAATAGTTAGCGTCAACTTTCATAGCTTCCTTCAATCTAATT(TGATGCTCACATGGCGCGAA)TTCTACTCTAACATCCCTTTT[CCATGCCTCAGGTTCATCGA]TCTCTATAAT</t>
  </si>
  <si>
    <t>TCGATGAACCTGAGGCATGG</t>
  </si>
  <si>
    <t>Noblis_MPXV-II-0307</t>
  </si>
  <si>
    <t>Noblis_MPXV-II-0308</t>
  </si>
  <si>
    <t>TGTGGAGATC[GGAGATGACTGCGATGCTGT]AGCATCAAAACTAGGAATCGGTAACAGTCCGGTTCTTAATATTGTATTGTTTATACTCAAGATATTCGTTAAACGAATTAAAATTATTTAATTTAATACATTCCCATATCCAGACAACAATCGTCTGGATTAATC(TGTTCCTGTCGTCTCATACCGGA)CGACATATTAATCTTTTTATTAGTGGGCATCTTTTTAGATGGTTTCTTTTTCCCAGCATTAACTGATTCGATACCTAGAAGATCGTGATTGATT[TCTCCGACCATTCCACGAAC]TTCTAATTGG</t>
  </si>
  <si>
    <t>GGAGATGACTGCGATGCTGT</t>
  </si>
  <si>
    <t>TGTTCCTGTCGTCTCATACCGGA</t>
  </si>
  <si>
    <t>GTTCGTGGAATGGTCGGAGA</t>
  </si>
  <si>
    <t>Noblis_MPXV-II-0309</t>
  </si>
  <si>
    <t>AGATAAAAGA[GCATACACCACACGAGGACT]ATGTTTGGTATACTGTTGAAGGTAAGTGTGTAACGGCGTATTTCCGATTTTCGTA(ACCGCGTTAATGTTTGCTCCATGA)TCTATTATCGCGTAGATG[AATCGCTTCTCAGCTCGCAT]CTTAGTGTGA</t>
  </si>
  <si>
    <t>ACCGCGTTAATGTTTGCTCCATGA</t>
  </si>
  <si>
    <t>ATGCGAGCTGAGAAGCGATT</t>
  </si>
  <si>
    <t>Noblis_MPXV-II-0310</t>
  </si>
  <si>
    <t>GAGATAAAAG[AGCATACACCACACGAGGAC]TATGTTTGGTATACTGTTGAAGGTAAGTGTGTAACGGCGTATTTCCGATTTTCGTA(ACCGCGTTAATGTTTGCTCCATGA)TCTATTATCGCGTAGATG[AATCGCTTCTCAGCTCGCAT]CTTAGTGTGA</t>
  </si>
  <si>
    <t>Noblis_MPXV-II-0311</t>
  </si>
  <si>
    <t>TGTGGAGATC[GGAGATGACTGCGATGCTGT]AGCATCAAAACTAGGAATCGGTAACAGTCCGGTTCTTAATATTGTATTGTTTATACTCAAGATATTCGTTAAACGAATTAAAATTATTTAATTTAATACATTCCCATATCCAGACAACAATCGTCTGGATTAATC(TGTTCCTGTCGTCTCATACCGGA)CGACATATTAATCTTTTTATTAGTGGGCATCTTTTTAGATGGTTTCTTTTTCCCAGCATTAACTGATTCGATACCTAGAAGATCGTGATTGATTT[CTCCGACCATTCCACGAACT]TCTAATTGGC</t>
  </si>
  <si>
    <t>AGTTCGTGGAATGGTCGGAG</t>
  </si>
  <si>
    <t>Noblis_MPXV-II-0312</t>
  </si>
  <si>
    <t>AGATAAAAGA[ATGCGAGCTGAGAAGCGATT]CATCTACGCGATAATAGA(TCATGGAGCAAACATTAACGCGGT)TACGAAAATCGGAAATACGCCGTTACACACTTACCTTCAACAGTATACCAAACAT[AGTCCTCGTGTGGTGTATGC]CTTAGTGTGA</t>
  </si>
  <si>
    <t>TCATGGAGCAAACATTAACGCGGT</t>
  </si>
  <si>
    <t>Noblis_MPXV-II-0313</t>
  </si>
  <si>
    <t>GAGATAAAAG[ATGCGAGCTGAGAAGCGATT]CATCTACGCGATAATAGA(TCATGGAGCAAACATTAACGCGGT)TACGAAAATCGGAAATACGCCGTTACACACTTACCTTCAACAGTATACCAAACATA[GTCCTCGTGTGGTGTATGCT]CTTAGTGTGA</t>
  </si>
  <si>
    <t>Noblis_MPXV-II-0314</t>
  </si>
  <si>
    <t>CATTTTTAAC[GTAGTTGGGACGTCCTGCAG]GGTATTGTTTTGAAGAAATGATATCGAGAACAGATTTGATACGATATTTGTTGGATTCCTGATTATTCACTATAATATAATCTAGACAGATAGATGATTCGATAAATAGAGAAGGTATATCGTTGGTAGGATAATACATCCCCATTCCAGTATTCTCGGATACTCTATTGATGACACTAGTTAAGAACATGTCTTCTATTCTAGAAAACGAAAACATCCTACATGGACTCATTAAAACTTCTAA(CGCTCCTGATTGTGTTTCGAATGCC)TCGTACAAGGATTTCAAGGATGCCATAGATTCTTTGACCAACGATTTAGTATTGCGTTTAGCATCTGATTTTTTTATTAAAT[CAAATGGTCGGCTCTCTGGT]TTACTACCCC</t>
  </si>
  <si>
    <t>GTAGTTGGGACGTCCTGCAG</t>
  </si>
  <si>
    <t>Noblis_MPXV-II-0315</t>
  </si>
  <si>
    <t>Noblis_MPXV-II-0316</t>
  </si>
  <si>
    <t>TTTGGTTTCA[TGGTTTCGAAGCGGTGTTCT]GCAACAAGACGAGGATCGTGTTCTACATATTTGGCAGAGTTATCCATTATTTGCCTGTTAATCTTCATTTCGTTTTCGATTCTGGCTATTTCAAAATAA(AATCCCGATGATAGACCTCCAGACTTT)ATAATTTCAT[CTACGATGTTCAGCGCCGTA]GTAACTCTAA</t>
  </si>
  <si>
    <t>TGGTTTCGAAGCGGTGTTCT</t>
  </si>
  <si>
    <t>Noblis_MPXV-II-0317</t>
  </si>
  <si>
    <t>TTTGGTTTCA[TGGTTTCGAAGCGGTGTTCT]GCAACAAGACGAGGATCGTGTTCTACATATTTGGCAGAGTTATCCATTATTTGCCTGTTAATCTTCATTTCGTTTTCGATTCTGGCTATTTCAAAATAA(AATCCCGATGATAGACCTCCAGACTTT)ATAATTTCATC[TACGATGTTCAGCGCCGTAG]TAACTCTAAT</t>
  </si>
  <si>
    <t>Noblis_MPXV-II-0318</t>
  </si>
  <si>
    <t>Noblis_MPXV-II-0319</t>
  </si>
  <si>
    <t>Noblis_MPXV-II-0320</t>
  </si>
  <si>
    <t>TCGCACTGGT[GAGGTGGTTGCAGCTCGTAT]AATCTCCCCAGAATAATATACTTGCGTGTCGTCGTTCAATTTATACGGATTTCTATAATTCTCTGTTATATAATGAGGTTTACCCTCATGATTAGACGACGACAATAGTGTTCTGAATTTAGATAGTTGATCAGAATGAATGTTTATTGGTGTTGGAAAAATTATCCATGC(TGCGTCTGCAGAGTGGTTGATAGT)TGTTCCTAGATATGTAAAATAATCCAACGTACTAGGTAGCAAATTGTCTAGATAAAATACTGAATCAAAT[GGCGCAGACATATTAGCGGA]TCTAATGGAA</t>
  </si>
  <si>
    <t>Noblis_MPXV-II-0321</t>
  </si>
  <si>
    <t>CTACTAGACG[ACGACCTAGACGCCCTACAA]ATGATGGTCT(ACAGAGTCCAAATCCTCCTCTCCGT)AATCCACTTCCTCAACATGATGATTATTATCCTCCGCAAGTAC[ACAGACCTCCACCACTTCCT]CCTAAACCAG</t>
  </si>
  <si>
    <t>AGGAAGTGGTGGAGGTCTGT</t>
  </si>
  <si>
    <t>Noblis_MPXV-II-0322</t>
  </si>
  <si>
    <t>GACAAGCGAA[TGAGGGACGAAAACGTGGAG]GAGGTATCAAGTTTGGAGAAATGGAGAGAGACTGTTTAATAGCACATGGTGCAGCCAATACTATTACAGAAGTTTTAAAAGACTCAGAAGAGGATTATCAAGATGTGTATATTTGTGAAAATTGTGGAGACATAGCAGCACAAATCAAAAGTATTAATACATGTCTTAGATGTTCAAAACTTAATCTCTCTCCTCTCTTAACAAAAATTGATACCACGCACGTATCTAAAGTATT(TCTTACTCAAATGAACGCCAGAGGC)GTAAAAGTTAAATTAGA[TTTCGAACGAAGGCCTCCTT]CGTTTTATAA</t>
  </si>
  <si>
    <t>TGAGGGACGAAAACGTGGAG</t>
  </si>
  <si>
    <t>TCTTACTCAAATGAACGCCAGAGGC</t>
  </si>
  <si>
    <t>AAGGAGGCCTTCGTTCGAAA</t>
  </si>
  <si>
    <t>Noblis_MPXV-II-0323</t>
  </si>
  <si>
    <t>GCGAATGAGG[GACGAAAACGTGGAGGAGGT]ATCAAGTTTGGAGAAATGGAGAGAGACTGTTTAATAGCACATGGTGCAGCCAATACTATTACAGAAGTTTTAAAAGACTCAGAAGAGGATTATCAAGATGTGTATATTTGTGAAAATTGTGGAGACATAGCAGCACAAATCAAAAGTATTAATACATGTCTTAGATGTTCAAAACTTAATCTCTCTCCTCTCTTAACAAAAATTGATACCACGCACGTATCTAAAGTATT(TCTTACTCAAATGAACGCCAGAGGC)GTAAAAGTTAAATTAGA[TTTCGAACGAAGGCCTCCTT]CGTTTTATAA</t>
  </si>
  <si>
    <t>GACGAAAACGTGGAGGAGGT</t>
  </si>
  <si>
    <t>Noblis_MPXV-II-0324</t>
  </si>
  <si>
    <t>GTAAGTAGGT[TTAGGAAGTTGTCGGTGCCG]GCCGCTATAATGATGTTACTCTCAACCATTATTAGCGGCATAGGAACATTTCTGCATTACAGAGAAGAAC(TGATGCCTAGTGCTTGCGCCA)ATGGATGGATACAATACGATAAACATTGTTATCTGGATACCAACATTAAAATGTCTACGGATAATGCAGTTTATCAGTGTCGCAAATTACGAGCTAGATTGCCTAGACCTGATACTAGACATCTGAGAGTATTGTTTAGTATTTTTTATAAAGATTATTGGGTAAGTTTAAAAAAGACCAATGATAAATGGTTAGATATTAATAATGATAAAGATATAGATATTAGTAAATTAACAAATTTTAAGCAACTAA[ACAGCACGACGGATTCTGAG]GCGTGTTATA</t>
  </si>
  <si>
    <t>TGATGCCTAGTGCTTGCGCCA</t>
  </si>
  <si>
    <t>CTCAGAATCCGTCGTGCTGT</t>
  </si>
  <si>
    <t>Noblis_MPXV-II-0325</t>
  </si>
  <si>
    <t>GACGATTGAA[TTCTCTTCCCGTGGATGCTG]CA(TGATGAACGACGGGATGTTGTTGT)TCTATTGATTTGGAATTCTTTTTCGACTTTTTGTTTATATTAAATATTTTAAAATTTATGGCTGATAGTAATTCATGTACTACGGATAATGTAGACGTGTATTGCATATCGATATCTTTATTATTAGATAAATTTATCAATAAATGTGAGAAGTTTGCCTCGTTAAGGTCTTCCATTTAAATATTATATAAATATTTGTGTTTGTATTTTATTCGTCTTTTATGGGATAGTTTTTAACTAGTAAAGCTGTAATTACATACTTTGTCCGTAAAACATAAATATAAATACCCGCTTTTATCAAACGT[TCCAAAAAGTCGGCAGCTGA]CATTTTTAAC</t>
  </si>
  <si>
    <t>Noblis_MPXV-II-0326</t>
  </si>
  <si>
    <t>CAAAGTAGAT[AAACCCTCATCACCCACGTG]TGAGAGAAGACCT(TCGTCCCCGTCCAGATGCGA)GAGAATGAATAACCCTGGAAAACAAGTCCCGTTTATGAGAACGGACATGTTACAAAATATGTTTGCTGCTAAT[CGCGACAACGTAACGTCAAG]ACTTTTGAAC</t>
  </si>
  <si>
    <t>AAACCCTCATCACCCACGTG</t>
  </si>
  <si>
    <t>Noblis_MPXV-II-0327</t>
  </si>
  <si>
    <t>AAGCAAACTG[CGCTGCGGAATCATCAACAC]TACCCAATAAATCCGATGTCTTGACTACCTGGCTCATTGATTATGTTGAGGATACATGGGGATCTGATGGTAATCCAATTACAAAAACTACATCCGATTATCAAGATTCTGATGTATCACAAGAAGTTAGAAAGTATTTTTGTACATAAATAAATGAAATCGCTTAATAGACAAACTGTAAGTAGGTTT(AGGAAGTTGTCGGTGCCGGC)CGCTATAATGATGTTACTCTCAACCATTATTAGCGGCATAGGAACATTTCTGCATTACAGAGAAGAACTGATGCCTAGTGCT[TGCGCCAATGGATGGATACA]ATACGATAAA</t>
  </si>
  <si>
    <t>CGCTGCGGAATCATCAACAC</t>
  </si>
  <si>
    <t>AGGAAGTTGTCGGTGCCGGC</t>
  </si>
  <si>
    <t>Noblis_MPXV-II-0328</t>
  </si>
  <si>
    <t>GTGAGCAAAG[ACTGTTCTCTTGGTGGCGTC]GCTATATGTTCCAGTAATGGCGGAAAACTTTTTAGAAATGTTATATATAAAAGAATTTTTTCGGGTTCCAAACATTAACAGATTAGTATGAAGATAAACACTCATATTATCAGGAACATTATCAATTTTTACATAAACA(TCGGCATCTTGAATAGAAACAACACCA)TCTTCTGGA[ACCTCTACGATCTCGGCAGA]TTCCGGATAA</t>
  </si>
  <si>
    <t>ACTGTTCTCTTGGTGGCGTC</t>
  </si>
  <si>
    <t>TCGGCATCTTGAATAGAAACAACACCA</t>
  </si>
  <si>
    <t>Noblis_MPXV-II-0329</t>
  </si>
  <si>
    <t>GTAAGTAGGT[TTAGGAAGTTGTCGGTGCCG]GCCGCTATAATGATGTTACTCTCAACCATTATTAGCGGCATAGGAACATTTCTGCATTACAGAGAAGAAC(TGATGCCTAGTGCTTGCGCCA)ATGGATGGATACAATACGATAAACATTGTTATCTGGATACCAACATTAAAATGTCTACGGATAATGCAGTTTATCAGTGTCGCAAATTACGAGCTAGATTGCCTAGACCTGATACTAGACATCTGAGAGTATTGTTTAGTATTTTTTATAAAGATTATTGGGTAAGTTTAAAAAAGACCAATGATAAATGGTTAGATATTAATAATGATAAAGATATAGATATTAGTAAATTAACAAATTTTAA[GCAACTAAACAGCACGACGG]ATTCTGAGGC</t>
  </si>
  <si>
    <t>CCGTCGTGCTGTTTAGTTGC</t>
  </si>
  <si>
    <t>Noblis_MPXV-II-0330</t>
  </si>
  <si>
    <t>Noblis_MPXV-II-0331</t>
  </si>
  <si>
    <t>Noblis_MPXV-II-0332</t>
  </si>
  <si>
    <t>AGGTAATTAC[AGTGATGCCTACATGCCGTT]TTTTGAAACTGAATAGATGCATCTAGAAGCGATGCTACACTAGTCACGATCACCACTTTCATATTTAGAATATATGTATGTAAAAATATAGTAGAATTTCATTTTGTTTTTTTCTATGCTATAAATGAATTCTCATTTTGTATCCGCACATACTCCGTTTTATATCAATACCAAAGAAGGAAGATATCTGGTTCTAAAAGCCGTTAAAGTATGCGATGTTAGAACTGTAGAATGCGAAGGAAGTAAAGCTTCCTGCGTACTCAAAGTAGATAAACCCTCATCACCCACGTGTGAGAGAAGACCT(TCGTCCCCGTCCAGATGCGA)GAGAATGAATA[ACCCTGGAAAACAAGTCCCG]TTTATGAGAA</t>
  </si>
  <si>
    <t>CGGGACTTGTTTTCCAGGGT</t>
  </si>
  <si>
    <t>Noblis_MPXV-II-0333</t>
  </si>
  <si>
    <t>CAGAAACATC[AGGAATCTGAACCCGCTTCC]GT(ACCAACATCCTCCAGAGAAGAACGT)GTATTAAATAGAATATTTAACTCGCAAAATCGTTAAGAAGTTTAAG[AGACGATCCACATGCTGAGC]AGGCCAGTGT</t>
  </si>
  <si>
    <t>ACCAACATCCTCCAGAGAAGAACGT</t>
  </si>
  <si>
    <t>GCTCAGCATGTGGATCGTCT</t>
  </si>
  <si>
    <t>Noblis_MPXV-II-0334</t>
  </si>
  <si>
    <t>TGTGGAGATC[GGAGATGACTGCGATGCTGT]AGCATCAA(AACTAGGAATCGGTAACAGTCCGGT)TCTTAATATTGTATTGTTTATACTCAAGATATTCGTTAAACGAATTAAAATTATTTAATTTAATACATTCCCATATCCAGACAACAATCGTCTGGATTAATCTGT[TCCTGTCGTCTCATACCGGA]CGACATATTA</t>
  </si>
  <si>
    <t>AACTAGGAATCGGTAACAGTCCGGT</t>
  </si>
  <si>
    <t>TCCGGTATGAGACGACAGGA</t>
  </si>
  <si>
    <t>Noblis_MPXV-II-0335</t>
  </si>
  <si>
    <t>CGGTATTCAG[GGAGTCCTTAGTAGCGTGGC]AATGACAGGGACTGAACT(GGGCACAAGGAGAGGCCATTGT)GAAGGTAGACGAAGGTAACCTGA[TGGTAGACCTGTAGCCGTCT]GTGCTTAATA</t>
  </si>
  <si>
    <t>GGAGTCCTTAGTAGCGTGGC</t>
  </si>
  <si>
    <t>GGGCACAAGGAGAGGCCATTGT</t>
  </si>
  <si>
    <t>AGACGGCTACAGGTCTACCA</t>
  </si>
  <si>
    <t>Noblis_MPXV-II-0336</t>
  </si>
  <si>
    <t>CGGTATTCAG[AGACGGCTACAGGTCTACCA]TCAGGTTACCTTCGTCTACCTTCACAA(TGGCCTCTCCTTGTGCCCAGT)TCAGTCCCTGTCATT[GCCACGCTACTAAGGACTCC]GTGCTTAATA</t>
  </si>
  <si>
    <t>TGGCCTCTCCTTGTGCCCAGT</t>
  </si>
  <si>
    <t>Noblis_MPXV-II-0337</t>
  </si>
  <si>
    <t>TGTGTCGTAG[TTAGCAAGGGCCCTACAACC]ATACTGGTTGTTAAA(GCGGATATACCCAGCAAACGATTGGT)AACATCGTTTACAAACGACATACTGTATGTAAACAATCTATCACTGATTAATTATTTACCGTCGTCTGTATTCATTATTAGACGAGTCACCGACTATTTGGATAGACACATATGTGATCAGATATTTGCTAATAATAAGTGGTATTCCATTATAACTATCGACGATAAGCAATATCCTATTCCATCAAATTGTATAGGTATGTCTTCTGCCAAGTACATAAATTCGAGCATCGAGCAAGATATTTTGATCCATGTTTGTA[ACCTCGAGCATCCATTCGAC]TCAGTCTACA</t>
  </si>
  <si>
    <t>Noblis_MPXV-II-0338</t>
  </si>
  <si>
    <t>TCCTGGTAAT[ACTGATGCGTTTTCCAGGGA]ATATTCTATGACTGAATGTTCTCAAGAACTACAAAAGTTTTCTTTCAAAATAGCTA(TCTCGTCTCTCAACAAACTACGAGGA)TTCAAAAAGAGAGTCAATGTTTTTGAAACTAGAATCGTAATGGATAATGACGATAACATTCTAGGAATGTTGTTTTCGGATAGAGTTCAATCCTTTAAGATTAACATCTTTATGGCGTTTTTAGACTAATACTTTCAATGAGATAAATATG[GGTGGCGGAGTAAGTGTTGA]GCTCCCTAAA</t>
  </si>
  <si>
    <t>ACTGATGCGTTTTCCAGGGA</t>
  </si>
  <si>
    <t>TCTCGTCTCTCAACAAACTACGAGGA</t>
  </si>
  <si>
    <t>TCAACACTTACTCCGCCACC</t>
  </si>
  <si>
    <t>Noblis_MPXV-II-0339</t>
  </si>
  <si>
    <t>ATACCCGGCT[ATGCACAGCGTCATCATCGA]CTGTACGATACATAATGTT(ACCGTGTTGCTTACATTGCTCGT)AAAAGACTTTCGTCAATTTGTCTCCTTCTCCGTAAATTCCAGTGGGTCTTAGGCAACAAGTATACAATTTTGCGCCATTCATGATTACGGAATTATTGGCTTTC[ATAACCAGTTGCTCGGCCAT]ACGTTTACTT</t>
  </si>
  <si>
    <t>ATGCACAGCGTCATCATCGA</t>
  </si>
  <si>
    <t>ACCGTGTTGCTTACATTGCTCGT</t>
  </si>
  <si>
    <t>ATGGCCGAGCAACTGGTTAT</t>
  </si>
  <si>
    <t>Noblis_MPXV-II-0340</t>
  </si>
  <si>
    <t>TTCGGTAACA[GGTGGCCAAACTCCATAGGT]AGCTTTTTCTATTTCGGATTTTAGAATTTCCAAATTCACCAGCGATTTATCGGTTTTGGTGAAATCCAAGGATTTATTAATGTCCACAAATGCCATTTGTTTTGTCTGTGGATTGTATTTGAAAATGGAAACGATGT(AGTTAGATAGATGCGCGGCGAAGT)[TTCCTATTAGGGTTCCGCGC]TTCACGTCAC</t>
  </si>
  <si>
    <t>GGTGGCCAAACTCCATAGGT</t>
  </si>
  <si>
    <t>Noblis_MPXV-II-0341</t>
  </si>
  <si>
    <t>TCCTGGTAAT[ACTGATGCGTTTTCCAGGGA]ATATTCTATGACTGAATGTTCTCAAGAACTACAAAAGTTTTCTTTCAAAATAGCTA(TCTCGTCTCTCAACAAACTACGAGGA)TTCAAAAAGAGAGTCAATGTTTTTGAAACTAGAATCGTAATGGATAATGACGATAACATTCTAGGAATGTTGTTTTCGGATAGAGTTCAATCCTTTAAGATTAACATCTTTATGGCGTTTTTAGACTAATACTTTCAATGAGATAAATATGGGT[GGCGGAGTAAGTGTTGAGCT]CCCTAAACGG</t>
  </si>
  <si>
    <t>AGCTCAACACTTACTCCGCC</t>
  </si>
  <si>
    <t>Noblis_MPXV-II-0342</t>
  </si>
  <si>
    <t>TTGCCTTTCG[CGTCCGTAGTATCGTCACCG]ATGAACGTCATTTCTCTAACTCCTCTATTTAATACTTT(ACCCATGCAACTGAACGCGT)TCTTGGATATAGAATCCAATTTGTACGAATCCAATTTTTCAGATTTTTGAATGAATGAATATAGATCGAAAAATATAGTTCCATTATTGTTATTAACGTGAAACGTAGTATTGG[CCATGCCGCATACTCCCTTA]TGACTAGACT</t>
  </si>
  <si>
    <t>CGTCCGTAGTATCGTCACCG</t>
  </si>
  <si>
    <t>ACCCATGCAACTGAACGCGT</t>
  </si>
  <si>
    <t>TAAGGGAGTATGCGGCATGG</t>
  </si>
  <si>
    <t>Noblis_MPXV-II-0343</t>
  </si>
  <si>
    <t>CAAAGGTATT[ACCCGGGTACGTGGATATCA]TATATGGTATTGGTCCATTATCAGTAA(TGGCTCCATAAACTGATACGGCGA)TGGTTTTTATATGTGTTTGAACT[AATGAGGACGAAATTCGCGC]CCACAATTCA</t>
  </si>
  <si>
    <t>TGGCTCCATAAACTGATACGGCGA</t>
  </si>
  <si>
    <t>GCGCGAATTTCGTCCTCATT</t>
  </si>
  <si>
    <t>Noblis_MPXV-II-0344</t>
  </si>
  <si>
    <t>ACGTTTGAAC[AGTTTATTGCGTGCGCTGAG]GTCGGCAACTA(CGGCATCCGCTCTAGTACTCCTCC)CATAATACTTTACGCTATTAATCTTTAAAATTTCATAGACTTTATCTAGATCGCTTTCTGGTAACATGATATCATGTGTAAAAAGTTTT[AACATGTCGGTCGGCATTCT]ATTTAGATCA</t>
  </si>
  <si>
    <t>AGTTTATTGCGTGCGCTGAG</t>
  </si>
  <si>
    <t>CGGCATCCGCTCTAGTACTCCTCC</t>
  </si>
  <si>
    <t>Noblis_MPXV-II-0345</t>
  </si>
  <si>
    <t>GACAAGCGAA[TGAGGGACGAAAACGTGGAG]GAGGTATCAAGTTTGGAGAAATGGAGAGAGACTGTTTAATAGCACATGGTGCAGCCAATACTATTACAGAAGTTTTAAAAGACTCAGAAGAGGATTATCAAGATGTGTATATTTGTGAAAAT(TGTGGAGACATAGCAGCACAAATCAA)AAGTATTAATACATGTCTTAGATGTTCAAAACTTAATCTCTCTCCTCTCTTAACAAAAATTGATACCACGCACGTATCTAAAGTATTTCTTA[CTCAAATGAACGCCAGAGGC]GTAAAAGTTA</t>
  </si>
  <si>
    <t>TGTGGAGACATAGCAGCACAAATCAA</t>
  </si>
  <si>
    <t>GCCTCTGGCGTTCATTTGAG</t>
  </si>
  <si>
    <t>Noblis_MPXV-II-0346</t>
  </si>
  <si>
    <t>GCGAATGAGG[GACGAAAACGTGGAGGAGGT]ATCAAGTTTGGAGAAATGGAGAGAGACTGTTTAATAGCACATGGTGCAGCCAATACTATTACAGAAGTTTTAAAAGACTCAGAAGAGGATTATCAAGATGTGTATATTTGTGAAAAT(TGTGGAGACATAGCAGCACAAATCAA)AAGTATTAATACATGTCTTAGATGTTCAAAACTTAATCTCTCTCCTCTCTTAACAAAAATTGATACCACGCACGTATCTAAAGTATTTCTTA[CTCAAATGAACGCCAGAGGC]GTAAAAGTTA</t>
  </si>
  <si>
    <t>Noblis_MPXV-II-0347</t>
  </si>
  <si>
    <t>TTTATTAGAT[ACCGCATTGCCCAGATTTTG]ATATTCTATGAATTCCTCTGAAAATAAATCCAAAATAACTAGACATTCTATTTTTTGTGGATTAGTGTACTCTCTTCCCTCTAT(CATGTTCACTACTGGTGTCCACAATGA)TAAATATCTAGAGGGAATATAATATAGTCCATATGATGCCAATCTAGCAATGTCGAATAACTGTAATTTTATTCTTCGCTCTTCATTATGAATTGAATCTTGAGGTATAAACCTAACACAAATTATATCATTAGACTTTTCGTATGTAATGTCTTTCATGTTATAAGTTTTTAATCCTGGAATAGAATCTATTTTAA[TGAGGCTTTTAAACGCAGCG]TTCTCCAACG</t>
  </si>
  <si>
    <t>ACCGCATTGCCCAGATTTTG</t>
  </si>
  <si>
    <t>CATGTTCACTACTGGTGTCCACAATGA</t>
  </si>
  <si>
    <t>CGCTGCGTTTAAAAGCCTCA</t>
  </si>
  <si>
    <t>Noblis_MPXV-II-0348</t>
  </si>
  <si>
    <t>TTTATTAGAT[ACCGCATTGCCCAGATTTTG]ATATTCTATGAATTCCTCTGAAAATAAATCCAAAATAACTAGACATTCTATTTTTTGTGGATTAGTGTACTCTCTTCCCTCTAT(CATGTTCACTACTGGTGTCCACAATGA)TAAATATCTAGAGGGAATATAATATAGTCCATATGATGCCAATCTAGCAATGTCGAATAACTGTAATTTTATTCTTCGCTCTTCATTATGAATTGAATCTTGAGGTATAAACCTAACACAAATTATATCATTAGACTTTTCGTATGTAATGTCTTTCATGTTATAAGTTTTTAATCCTGGAATAGAATCTATTTTAAT[GAGGCTTTTAAACGCAGCGT]TCTCCAACGA</t>
  </si>
  <si>
    <t>ACGCTGCGTTTAAAAGCCTC</t>
  </si>
  <si>
    <t>Noblis_MPXV-II-0349</t>
  </si>
  <si>
    <t>CAAAGGTATT[ACCCGGGTACGTGGATATCA]TATATGGTATTGGTCCATTATCAGTAA(TGGCTCCATAAACTGATACGGCGA)TGGTTTTTATATGTGTTTGAACTAATGAGGACGAA[ATTCGCGCCCACAATTCATC]TCTAGATATG</t>
  </si>
  <si>
    <t>GATGAATTGTGGGCGCGAAT</t>
  </si>
  <si>
    <t>Noblis_MPXV-II-0350</t>
  </si>
  <si>
    <t>CATTAGACAA[GCGAATGAGGGACGAAAACG]TGGAGGAGGTATCAAGTTTGGAGAAATGGAGAGAGACTGTTTAATAGCACATGGTGCAGCCAATACTATTACAGAAGTTTTAAAAGACTCAGAAGAGGATTATCAAGATGTGTATATTTGTGAAAATTGTGGAGACATAGCAGCACAAATCAAAAGTATTAATACATGTCTTAGATGTTCAAAACTTAATCTCTCTCCTCTCTTAACAAAAATTGATACCACGCACGTATCTAAAGTATT(TCTTACTCAAATGAACGCCAGAGGC)GTAAAAGTTAAATTAGA[TTTCGAACGAAGGCCTCCTT]CGTTTTATAA</t>
  </si>
  <si>
    <t>GCGAATGAGGGACGAAAACG</t>
  </si>
  <si>
    <t>Noblis_MPXV-II-0351</t>
  </si>
  <si>
    <t>AACTTCAAAG[ATTGCGGCTAATTGCTTCGG]ACAACATGTTACTATAGCATTAATGTCGTACAAAGGTATCAATCAAGAGGATGGAATTATCATCAAAAAACAATTTATTCAGAGA(GGCGGTCTCGATATTGTTACAGCCA)AGAAACATCAAGTAGAAATTCCATTGGAAAACTTTAATAACAAAGAAAGAGATAGGTCTAACGCCTATTCGAAATTAGAAAGTAATGGATTAGTTAGACTGAATGCT[TTCTTGGAATCCGGAGACGC]TATGGCAAGA</t>
  </si>
  <si>
    <t>GCGTCTCCGGATTCCAAGAA</t>
  </si>
  <si>
    <t>Noblis_MPXV-II-0352</t>
  </si>
  <si>
    <t>GCATTGATAA[ATCCCTGCAGACGATATGCG]GATACTGAACACGCTAATGATAGTATCAATAACGCAATCATGATTTTTATGGTATTAATAATTAACCTTATTTTTATGTTTGGTATAAAAATTATTGATGTCTACACATCCTTTATAATCAACTCTAATCACTTTAACTTTTACAGTTTTCCCTACAAGTTTATCCCTATATTCAACATATCTATCCATATGCATCTCTTAACACTC(TGCCAAGATAGCTTCAGAGTGAGGA)TAGTCAAAAAGATAAATATATAGAGTATAATCATTCTCGTATACTCTGCCCTTTATTACATCGC[CCGCATTGGGCAACGAATAA]CAAAATGCAA</t>
  </si>
  <si>
    <t>TGCCAAGATAGCTTCAGAGTGAGGA</t>
  </si>
  <si>
    <t>TTATTCGTTGCCCAATGCGG</t>
  </si>
  <si>
    <t>Noblis_MPXV-II-0353</t>
  </si>
  <si>
    <t>AAATTTATAT[CCGGGGAGTGACTTTGTAGC]TCTCCCAGATTTCTTTTCCCTCGTTCATCTAGCAAAACTATTATTTTAATCCCTTTTTCAGATACCTCTTTTAGTTTATCAAAAATAAGCGCTCCCCTAGTAGTACTCAGAGGATTACAACAAAAAGATGCTATGTATATATATTTCTTAGCTAGAGTGATAATTTCGTTAAAACATTCAAATGTTGTCAAATGATCGGATCTAAAATCCATATTTTCTGGTAGTGTTTCTA(CCAGCCTACATTTTGCTCCCGCA)G[GTACCGATGCAAATGGCCAC]ATTTAGTTAA</t>
  </si>
  <si>
    <t>CCAGCCTACATTTTGCTCCCGCA</t>
  </si>
  <si>
    <t>GTGGCCATTTGCATCGGTAC</t>
  </si>
  <si>
    <t>Noblis_MPXV-II-0354</t>
  </si>
  <si>
    <t>CTAATTTGTT[CCCTGGCATTACCGAGTTCA]GTTTTATATGCCGAATAGAGTTCTGATTCATCCTTTGAGAAGATCTCTAGCGATCGTTCAAGATCCCTGATTCTAGTCTTTAGCCTATTTACCT(CCTCAGAAGATGCTCCGTTACCGT)TTTTACAATCGTTAAGATGTCTATCAAGATCCATGATTCTATCTCTTTTCCATATCAGCATTGATTTCATT[ATTACGTCCGCAGTCGTTCA]ACTGTATTTC</t>
  </si>
  <si>
    <t>TGAACGACTGCGGACGTAAT</t>
  </si>
  <si>
    <t>Noblis_MPXV-II-0355</t>
  </si>
  <si>
    <t>AAGCGATAGA[GGTAGACTTCTAGCCGCTGG]TAAGGATGATATATTCGAATTCA(AATGTGTGGATTTCGGCGCCT)ATTTTATAGCTATGCGATTGGATAAGAAAACATATCTGCCGCAAGCTATTAGGCGAGGTACT[GGAGACGCGTGGATGGTTAA]AAAGGCGGCA</t>
  </si>
  <si>
    <t>AATGTGTGGATTTCGGCGCCT</t>
  </si>
  <si>
    <t>Noblis_MPXV-II-0356</t>
  </si>
  <si>
    <t>AACTTTATCT[AGCCGCTGAGTGGTAAACAA]CAGAACAGATAGTTTATTATCTTTACCAACA(CCCTCAGCCGCTGCCACAAA)TCTCTGATCCGTATCCATGATGGTCATGTTTACTTTTAGTCCGTATCCAGTCAACACTATGTTAGCATTTCTGTCGATATAGCTTTCACTCATATGACACTCACCAATAATTGTAGAATTAATGTCGTAATTTACACCAATAGTGAGTTCGGCGACAAAGTACCAGTACCGGTAATCTTGTCGATGAGGACATATAGTATTCTTGTATTCTA[CCGAATACCCGAGAGATGCG]ATACAAAAGA</t>
  </si>
  <si>
    <t>Noblis_MPXV-II-0357</t>
  </si>
  <si>
    <t>AACTTTATCT[AGCCGCTGAGTGGTAAACAA]CAGAACAGATAGTTTATTATCTTTACCAACA(CCCTCAGCCGCTGCCACAAA)TCTCTGATCCGTATCCATGATGGTCATGTTTACTTTTAGTCCGTATCCAGTCAACACTATGTTAGCATTTCTGTCGATATAGCTTTCACTCATATGACACTCACCAATAATTGTAGAATTAATGTCGTAATTTACACCAATAGTG[AGTTCGGCGACAAAGTACCA]GTACCGGTAA</t>
  </si>
  <si>
    <t>TGGTACTTTGTCGCCGAACT</t>
  </si>
  <si>
    <t>Noblis_MPXV-II-0358</t>
  </si>
  <si>
    <t>AACGTAGTTG[GGACGTCCTGCAGGGTATTG]TTTTGAAGAAATGATATCGAGAACAGATTTGATACGATATTTGTTGGATTCCTGATTATTCACTATAATATAATCTAGACAGATAGATGATTCGATAAATAGAGAAGGTATATCGTTGGTAGGATAATACATCCCCATTCCAGTATTCTCGGATACTCTATTGATGACACTAGTTAAGAACATGTCTTCTATTCTAGAAAACGAAAACATCCTACATGGACTCATTAAAACTTCTAA(CGCTCCTGATTGTGTTTCGAATGCC)TCGTACAAGGATTTCAAGGATGCCATAGATTCTTTGACCAACGATTTAGTATTGCGTTTAGCATCTGATTTTTTTATTAAAT[CAAATGGTCGGCTCTCTGGT]TTACTACCCC</t>
  </si>
  <si>
    <t>GGACGTCCTGCAGGGTATTG</t>
  </si>
  <si>
    <t>Noblis_MPXV-II-0359</t>
  </si>
  <si>
    <t>AGTTTTTGGT[GCCTGATCCTAAAGCCGGAG]TTTTTTATAGACCGTTACATTTCCAATATGTATCGTATTCTAATTTTATATTG(CATCGATTGCATGAAATCTTGACCGTC)[AAGCGGCCACTCTTATCGTT]TAAGAATAAT</t>
  </si>
  <si>
    <t>CATCGATTGCATGAAATCTTGACCGTC</t>
  </si>
  <si>
    <t>AACGATAAGAGTGGCCGCTT</t>
  </si>
  <si>
    <t>Noblis_MPXV-II-0360</t>
  </si>
  <si>
    <t>ACGTAGTTGG[GACGTCCTGCAGGGTATTGT]TTTGAAGAAATGATATCGAGAACAGATTTGATACGATATTTGTTGGATTCCTGATTATTCACTATAATATAATCTAGACAGATAGATGATTCGATAAATAGAGAAGGTATATCGTTGGTAGGATAATACATCCCCATTCCAGTATTCTCGGATACTCTATTGATGACACTAGTTAAGAACATGTCTTCTATTCTAGAAAACGAAAACATCCTACATGGACTCATTAAAACTTCTAA(CGCTCCTGATTGTGTTTCGAATGCC)TCGTACAAGGATTTCAAGGATGCCATAGATTCTTTGACCAACGATTTAGTATTGCGTTTAGCATCTGATTTTTTTATTAAA[TCAAATGGTCGGCTCTCTGG]TTTACTACCC</t>
  </si>
  <si>
    <t>CCAGAGAGCCGACCATTTGA</t>
  </si>
  <si>
    <t>Noblis_MPXV-II-0361</t>
  </si>
  <si>
    <t>AATTGTAGAA[CGACGCTGTTCTGTAGCCAT]TTAACTTTAAATAATTTACAAAAATTTAAAATGAGCATCCGTATAAAAATCGATAAATTGCGCCAAATTGTGGCATATTTTTCAGAGTTCAGCGAAGAAGTGTCTATAAATGTAGACTCGACGGATGAATTAATGTATATTTTTGCC(GCCTTGGGCGGATCTGTAAACA)TTTGGGCCATTATACCTCTCAGTGCATCAGTGTTCTA[CCGCGGAGCCGAAAATATTG]TGTTTAACCT</t>
  </si>
  <si>
    <t>CGACGCTGTTCTGTAGCCAT</t>
  </si>
  <si>
    <t>Noblis_MPXV-II-0362</t>
  </si>
  <si>
    <t>AAAATTTGAG[TGAGATCCGCTGCCAAGTTC]CTATTATTGAAGATCGCAATACCCAATTCCTTGACCTGAGTTAGTGA(TCTCCAATCCATGTTAGCGCTTCC)TAAATAAATATGTGTATTATCAGATATCCAAAATTTTGTATGAAGAACTCCTCCTAGGATATTTGTAATATCTATGTAT[CGTACTTCAACTCCGGCCAT]TTGTAGTCTT</t>
  </si>
  <si>
    <t>TGAGATCCGCTGCCAAGTTC</t>
  </si>
  <si>
    <t>Noblis_MPXV-II-0363</t>
  </si>
  <si>
    <t>ACCTCAAAAA[TTTGAGTGAGATCCGCTGCC]AAGTTCCTATTATTGAAGATCGCAATACCCAATTCCTTGACCTGAGTTAGTGA(TCTCCAATCCATGTTAGCGCTTCC)TAAATAAATATGTGTATTATCAGATATCCAAAATTTTGTATGAAGAACTCCTCCTAGGATATTTGTAATATCTATGTAT[CGTACTTCAACTCCGGCCAT]TTGTAGTCTT</t>
  </si>
  <si>
    <t>TTTGAGTGAGATCCGCTGCC</t>
  </si>
  <si>
    <t>Noblis_MPXV-II-0364</t>
  </si>
  <si>
    <t>ATTTGAGTGA[GATCCGCTGCCAAGTTCCTA]TTATTGAAGATCGCAATACCCAATTCCTTGACCTGAGTTAGTGATCTCCAATCCATGTTAGCGCTTCCTAAATAAATATGTGTATTATCAGATATCCAAAATTTTGTATGAAGAACTCCTCCTAGGATATTTGTAATATCTATGTAT(CGTACTTCAACTCCGGCCATTTGT)AGTCTTTCAACATCCTTTAATGGTTTGTTGGATTTATTGACGGCTACTCTAACTCTTACTCCTCTTTTGGGTAATTGTACAATCTCGTTTAATATTACCG[TGCCGAAATTCGTACCCACT]TCATCCGATA</t>
  </si>
  <si>
    <t>CGTACTTCAACTCCGGCCATTTGT</t>
  </si>
  <si>
    <t>AGTGGGTACGAATTTCGGCA</t>
  </si>
  <si>
    <t>Noblis_MPXV-II-0365</t>
  </si>
  <si>
    <t>ATACCCGGCT[ATGCACAGCGTCATCATCGA]CTGTACGATACATAATGTT(ACCGTGTTGCTTACATTGCTCGT)AAAAGACTTTCGTCAATTTGTCTCCTTCTCCGTAAATTCCAGTGGGTCTTAGGCAACAAGTATACAATTTTGCGCCATTCATGATTACGGAATTATTGGCTTTCATAACC[AGTTGCTCGGCCATACGTTT]ACTTTTTGCG</t>
  </si>
  <si>
    <t>AAACGTATGGCCGAGCAACT</t>
  </si>
  <si>
    <t>Noblis_MPXV-II-0366</t>
  </si>
  <si>
    <t>Noblis_MPXV-II-0367</t>
  </si>
  <si>
    <t>TCATCCAGCG[GCCAGAGACCACCAATTCGA]GAAAGATCGATCATTTGAAATTATCAACGTTTTACTGGAATTAGACAACAAGACACCTATAAATTGGGCTCAAGGGTTTATTTATTAATGCTTTAGTGAAATTTTA(ACTTGTGTTCTAAATGGATGCGGCT)ATTAGAGGTAATGATGTTATCTTTGTTCTTAAGACT[ATAGGTGTCCCGTCAGCATG]CAGACAAAAT</t>
  </si>
  <si>
    <t>GCCAGAGACCACCAATTCGA</t>
  </si>
  <si>
    <t>ACTTGTGTTCTAAATGGATGCGGCT</t>
  </si>
  <si>
    <t>CATGCTGACGGGACACCTAT</t>
  </si>
  <si>
    <t>Noblis_MPXV-II-0368</t>
  </si>
  <si>
    <t>TCCATCCAAA[TAACCCTAGCACCGTCGGAT]GATATTAATGTATTATTATAGATTT(TCCATCCACAGTTATTGGGCCAGT)ATACTGTTAGCAACGGTATATCGAATAGATTACTCATGTAACCTACTAGAATGATAGTTCGTGTACTAGTCATAATATCTTTAATCCAATCTAAGAAATCTAAAATTAGATCTTTTACACTATTAAAGTTAACAAAGGTATT[ACCCGGGTACGTGGATATCA]TATATGGTAT</t>
  </si>
  <si>
    <t>TAACCCTAGCACCGTCGGAT</t>
  </si>
  <si>
    <t>TCCATCCACAGTTATTGGGCCAGT</t>
  </si>
  <si>
    <t>Noblis_MPXV-II-0369</t>
  </si>
  <si>
    <t>ATCCATCCAA[ATAACCCTAGCACCGTCGGA]TGATATTAATGTATTATTATAGATTT(TCCATCCACAGTTATTGGGCCAGT)ATACTGTTAGCAACGGTATATCGAATAGATTACTCATGTAACCTACTAGAATGATAGTTCGTGTACTAGTCATAATATCTTTAATCCAATCTAAGAAATCTAAAATTAGATCTTTTACACTATTAAAGTTAACAAAGGTATT[ACCCGGGTACGTGGATATCA]TATATGGTAT</t>
  </si>
  <si>
    <t>ATAACCCTAGCACCGTCGGA</t>
  </si>
  <si>
    <t>Noblis_MPXV-II-0370</t>
  </si>
  <si>
    <t>GTAAGTAGGT[TTAGGAAGTTGTCGGTGCCG]GCCGCTATAATGATGTTACTCTCAACCATTATT(AGCGGCATAGGAACATTTCTGCA)TTACAGAGAAGAACTGATGCCTAGTGCT[TGCGCCAATGGATGGATACA]ATACGATAAA</t>
  </si>
  <si>
    <t>AGCGGCATAGGAACATTTCTGCA</t>
  </si>
  <si>
    <t>Noblis_MPXV-II-0371</t>
  </si>
  <si>
    <t>AACTGATGCC[TAGTGCTTGCGCCAATGGAT]GGATACAATACGATAAACATTGTTATCTGGATACCAACATTAAAATGTCTACGGATAATGCAGTTTATCAG(TGTCGCAAATTACGAGCTAGATTGCC)TAGACCTGATACTAGACATCTGAGAGTATTGTTTAGTATTTTTTATAAAGATTATTGGGTAAGTTTAAAAAAGACCAATGATAAATGGTTAGATATTAATAATGATAAAGATATAGATATTAGTAAATTAACAAATTTTAAGCAACTAA[ACAGCACGACGGATTCTGAG]GCGTGTTATA</t>
  </si>
  <si>
    <t>TAGTGCTTGCGCCAATGGAT</t>
  </si>
  <si>
    <t>TGTCGCAAATTACGAGCTAGATTGCC</t>
  </si>
  <si>
    <t>Noblis_MPXV-II-0372</t>
  </si>
  <si>
    <t>GAGTATTAAT[ATGCGCAATGATGTCCTTGC]GTTTCTCTGATAGAAT(GCGAGCAGCGATTTTGGCGT)TATCATTTGACGATATTTCTGGAATGACGAATCCTGTTTCTACTAACTTCTTGGTAGGACAAAGTGAAACAATCAAGAAAATAGCTTCTCCTCCTATTTGTGGAAGAAATTGAACTCCTCTAGATGATCTACTGACGATAGTATCTCCTTGACAGATATTGGACCGAACTACGGAAGTACCTGGAAT[GTAAAGCCCTGAAACCCCCT]CATTTTTTAA</t>
  </si>
  <si>
    <t>AGGGGGTTTCAGGGCTTTAC</t>
  </si>
  <si>
    <t>Noblis_MPXV-II-0373</t>
  </si>
  <si>
    <t>ACTGTTCTAG[AGGATGTTCAAGCAGCTGGT]ATCTCTAGACAATTTACTTCTATGACTAAAGCTATTACAACACTATCTGATCTAGTCACCGAGGGAAAATCTAAAGTTGTTCGTAAAAAAGTTAAAACTTGTAAGAAGTAAATGCGTGCACTTTTTTATAAAGATGGTAAACTGTTTACCGATAATAATTTTTTAAATCCTGTATCAGACGATAA(TCCAGCGTATGAGGTTTTGCAACA)TGTTAAAATTCCTACTCATTTAACAGATGTAGTAGTATATG[AACAAACGTGGGAAGAGGCA]TTAACTAGAT</t>
  </si>
  <si>
    <t>AGGATGTTCAAGCAGCTGGT</t>
  </si>
  <si>
    <t>TCCAGCGTATGAGGTTTTGCAACA</t>
  </si>
  <si>
    <t>TGCCTCTTCCCACGTTTGTT</t>
  </si>
  <si>
    <t>Noblis_MPXV-II-0374</t>
  </si>
  <si>
    <t>ACTGTTCTAG[AGGATGTTCAAGCAGCTGGT]ATCTCTAGACAATTTACTTCTATGACTAAAGCTATTACAACACTATCTGATCTAGTCACCGAGGGAAAATCTAAAGTTGTTCGTAAAAAAGTTAAAACTTGTAAGAAGTAAATGCGTGCACTTTTTTATAAAGATGGTAAACTGTTTACCGATAATAATTTTTTAAATCCTGTATCAGACGATAA(TCCAGCGTATGAGGTTTTGCAACA)TGTTAAAATTCCTACTCATTTAACAGATGTAGTAGTATATGA[ACAAACGTGGGAAGAGGCAT]TAACTAGATT</t>
  </si>
  <si>
    <t>ATGCCTCTTCCCACGTTTGT</t>
  </si>
  <si>
    <t>Noblis_MPXV-II-0375</t>
  </si>
  <si>
    <t>Noblis_MPXV-II-0376</t>
  </si>
  <si>
    <t>CGTTTGGAAG[CGCCACGGTTACATTCACTG]CAGCATTTTGAGGATCGCGAGTATGAAGTACGATGTTATTGTTTACTGGTATATCTGGAAAGAAATCTACCAGTCTAGGAATAAGAGATTGATATCGCATAGAAATAGTAAAGTTTATAATCTCATCATTGAAGATTACTCTGTTACCATTGTAATAAATTGGTACTCTATCATAATCATCGACAAAGTACTGTTCATACATGATGAGATGTTTATATGTTGGCATAGTA(GTGAGATCGACGTTTGGTAATGGCA)ATGTATTAAGATTAACTCCATAATGTCTAGCAGCATCTGCGATGTTATAAG[TGATGTCAAAGCGGGGTTGA]TCTTGTGCTG</t>
  </si>
  <si>
    <t>CGCCACGGTTACATTCACTG</t>
  </si>
  <si>
    <t>Noblis_MPXV-II-0377</t>
  </si>
  <si>
    <t>Noblis_MPXV-II-0378</t>
  </si>
  <si>
    <t>CGTTTGAACA[GTTTATTGCGTGCGCTGAGG]TCGGCAACTA(CGGCATCCGCTCTAGTACTCCTCC)CATAATACTTTACGCTATTAATCTTTAAAATTTCATAGACTTTATCTAGATCGCTTTCTGGTAACATGATATCATGTGTAAAAAGTTTT[AACATGTCGGTCGGCATTCT]ATTTAGATCA</t>
  </si>
  <si>
    <t>GTTTATTGCGTGCGCTGAGG</t>
  </si>
  <si>
    <t>Noblis_MPXV-II-0379</t>
  </si>
  <si>
    <t>CTCATTAATA[ACGGTGACAGGGTTAACACC]TTTCCAATAAATAATTTTTTTAACCGGAATAACATCATCAAAAGACTTATGATCCTCTCTCATTGATTTTTCGCGGGATACATCATCTATTATAGCATCAGCATCAGAATC(TGTAGGCCGTGTATCAGCATCCA)TT[GTCGTAGACCAACGAGGAGG]AGTATCGTTG</t>
  </si>
  <si>
    <t>TGTAGGCCGTGTATCAGCATCCA</t>
  </si>
  <si>
    <t>CCTCCTCGTTGGTCTACGAC</t>
  </si>
  <si>
    <t>Noblis_MPXV-II-0380</t>
  </si>
  <si>
    <t>ATTTACAAGA[TGCACCGTTATACCGTTCGA]TGATATAGTACGTACTATGCCAAATGAA(TCACGTGTTAAACAATGGGTGATGGA)TACACTTAATGGTATAATGATGAATGAATGCGATACTGTATG[TGTGGGTACCGGACTACGAT]TCATGGAAAT</t>
  </si>
  <si>
    <t>TGCACCGTTATACCGTTCGA</t>
  </si>
  <si>
    <t>TCACGTGTTAAACAATGGGTGATGGA</t>
  </si>
  <si>
    <t>ATCGTAGTCCGGTACCCACA</t>
  </si>
  <si>
    <t>Noblis_MPXV-II-0381</t>
  </si>
  <si>
    <t>GATAGAATGC[GAGCAGCGATTTTGGCGTTA]TCATTTGACGATATTTCTGGAATGACGAATCCTGTTTCTACTAACTTCTTGGTAGGACAAAGTGAAACAATCAAGAAAATAGCTTCTCCTCCTATTTGTGGAAGAAATTGAACTCCTCTAGATGATCTACTGACGATAGTATCT(CCTTGACAGATATTGGACCGAACTACG)GAAGTACCTGGAA[TGTAAAGCCCTGAAACCCCC]TCATTTTTTA</t>
  </si>
  <si>
    <t>GAGCAGCGATTTTGGCGTTA</t>
  </si>
  <si>
    <t>CCTTGACAGATATTGGACCGAACTACG</t>
  </si>
  <si>
    <t>Noblis_MPXV-II-0382</t>
  </si>
  <si>
    <t>TGTGGAGATC[GGAGATGACTGCGATGCTGT]AGCATCAA(AACTAGGAATCGGTAACAGTCCGGT)TCTTAATATTGTATTGTTTATACTCAAGATATTCGTTAAACGAATTAAAATTATTTAATTTAATACATTCCCATATCCAGACAACAATCGTCTGGATTAATCTGTT[CCTGTCGTCTCATACCGGAC]GACATATTAA</t>
  </si>
  <si>
    <t>GTCCGGTATGAGACGACAGG</t>
  </si>
  <si>
    <t>Noblis_MPXV-II-0383</t>
  </si>
  <si>
    <t>AACTTCAAAG[ATTGCGGCTAATTGCTTCGG]ACAACATGTTACTATAGCATTAATGTCGTACAAAGGTATCAATCAAGAGGATGGAATTATCATCAAAAAACAATTTATTCAGAGA(GGCGGTCTCGATATTGTTACAGCCA)AGAAACATCAAGTAGAAATTCCATTGGAAAACTTTAATAACAAAGAAAGAGATAGGTCTAACGCCTATTCGAAATTAGAAAGTAATGGATTAGTTAGACTGAATGCTTTCTTGGAATC[CGGAGACGCTATGGCAAGAA]ATATCTCATC</t>
  </si>
  <si>
    <t>TTCTTGCCATAGCGTCTCCG</t>
  </si>
  <si>
    <t>Noblis_MPXV-II-0384</t>
  </si>
  <si>
    <t>CAAAGGTATT[ACCCGGGTACGTGGATATCA]TATATGGTATTGGTCCATTATCAGTAA(TGGCTCCATAAACTGATACGGCGA)TGGTTTTTATATGTGTTTGAACTAATGAGGA[CGAAATTCGCGCCCACAATT]CATCTCTAGA</t>
  </si>
  <si>
    <t>AATTGTGGGCGCGAATTTCG</t>
  </si>
  <si>
    <t>Noblis_MPXV-II-0385</t>
  </si>
  <si>
    <t>TCATATGGAT[GCCGTCCAGTCTGTACATCA]ATCTTTTTAGCCAGAGATATCAT(AGCCGCTCTTAGAGTTTCAGCGT)GATTTTCCAACCTAAATAGAACTTCATCGTTGCGTTTACAACACTTTTCTATTTGTTCAAACTTTGTTGTTATATTAGTAATCTTTTTTTCCAAATTAGTTAGCCGTTGTTTGAGAGTTTCCTCATTATCGTCTCCATAGGCTTTAACAATTGCTTCGCGTTTAGTCTCTGGATTTTTAGCAGCCTTTGTAGAGAAAAATTCAGTTGCTGGAATTG[CAAGATCGTCATCTCCGGGG]AAAAGAGTTC</t>
  </si>
  <si>
    <t>GCCGTCCAGTCTGTACATCA</t>
  </si>
  <si>
    <t>Noblis_MPXV-II-0386</t>
  </si>
  <si>
    <t>TCCCGCAACA[CAATGAACCAACACGGGCTC]GTTTCGTTGATCACATTTAGATA(AGAAGGCGGTCACGTCGTCA)AAATATTTACTAATATCAGTAGTTGTATCATCTACCAACGGTATATGAATAATATTAATATTAGAGTTAGGTAATGTATATTTATCCATCGTCAAATTTAAAACATATTTGAACTTAACTTCAGATGATGGTGCATCCATAGCATTTTTATAATTTCCCAAATACACATTATTTGTTACTCTTGTCATTATAG[TGGGAGATTTGGCTCTGTGC]ATATCTCCAG</t>
  </si>
  <si>
    <t>CAATGAACCAACACGGGCTC</t>
  </si>
  <si>
    <t>AGAAGGCGGTCACGTCGTCA</t>
  </si>
  <si>
    <t>GCACAGAGCCAAATCTCCCA</t>
  </si>
  <si>
    <t>Noblis_MPXV-II-0387</t>
  </si>
  <si>
    <t>TCCCGCAACA[CAATGAACCAACACGGGCTC]GTTTCGTTGATCACATTTAGATA(AGAAGGCGGTCACGTCGTCA)AAATATTTACTAATATCAGTAGTTGTATCATCTACCAACGGTATATGAATAATATTAATATTAGAGTTAGGTAATGTATATTTATCCATCGTCAAATTTAAAACATATTTGAACTTAACTTCAGATGATGGTGCATCCATAGCATTTTTATAATTTCCCAAATACACATTATTTGTTACTCTTGTCATTATAGT[GGGAGATTTGGCTCTGTGCA]TATCTCCAGT</t>
  </si>
  <si>
    <t>TGCACAGAGCCAAATCTCCC</t>
  </si>
  <si>
    <t>Noblis_MPXV-II-0388</t>
  </si>
  <si>
    <t>GAGTAAATGT[GTCGTAGTTAGCAAGGGCCC]TACAACCATACTGGTTGTTAAA(GCGGATATACCCAGCAAACGATTGGT)AACATCGTTTACAAACGACATACTGTATGTAAACAATCTATCACTGATTAATTATTTACCGTCGTCTGTATTCATTATTAGACGAGTCACCGACTATTTGGATAGACACATATGTGATCAGATATTTGCTAATAATAAGTGGTATTCCATTATAACTATCGACGATAAGCAATATCCTATTCCATCAAATTGTATAGGTATGTCTTCTGCCAAGTACATAAATTCGAGCATCGAGCAAGATATTTTGATCCATGTTTGTA[ACCTCGAGCATCCATTCGAC]TCAGTCTACA</t>
  </si>
  <si>
    <t>Noblis_MPXV-II-0389</t>
  </si>
  <si>
    <t>TCTTTATTCT[ATACGAGTGCTGCGGACATT]AAACGATTTGATGAGTTAGATATTAATAACAGTTATATATCTAATATAATTTATGAGGTGAACGATATCACATTAGATACAATGGATGATATGAAGAAGTGTCAAATCTTTAACGAGGATACGTTGTATTATGTTAAGGAATACAATACATACCTGTTTT(TGCACGAGTCGGATCCCATGGT)CATAGAGAACGGAATACTAAAGAAACTGTCATCTATAAAATCCAAGAGTAGACGGCTGAACTTGTTTAGCAAAAACATTTTAAAATATTATTT[AGACGGACAATTGGCTCGTC]TAGGTCTTGT</t>
  </si>
  <si>
    <t>ATACGAGTGCTGCGGACATT</t>
  </si>
  <si>
    <t>Noblis_MPXV-II-0390</t>
  </si>
  <si>
    <t>CTATTTACAA[ACGCGGTGACATGTGTGATA]TCTACTTGTTGTAT(ACGGCTAACTTCACATTCGGAGATTC)TGAAGAACCAGTAACATATGATATCGATGACTACGATTGC[ACGTCTACAGGTTGCAGCAT]AGACTTTGCC</t>
  </si>
  <si>
    <t>ATGCTGCAACCTGTAGACGT</t>
  </si>
  <si>
    <t>Noblis_MPXV-II-0391</t>
  </si>
  <si>
    <t>AAAATGTTAA[ATCGCGTGCCAGTCTATTGG]CGGAAAAAATAATGCCTAGAGTACCTATTACTGCTACCGAAGCTGATCTATATGCAACTGTAAATAG(ACAACCCAAGTTACCAGCAGGTGT)TAAAAGTACTCCGTTT[ACAGAGGCGCTTGTGTCTAC]GATAAACCAA</t>
  </si>
  <si>
    <t>ATCGCGTGCCAGTCTATTGG</t>
  </si>
  <si>
    <t>ACAACCCAAGTTACCAGCAGGTGT</t>
  </si>
  <si>
    <t>GTAGACACAAGCGCCTCTGT</t>
  </si>
  <si>
    <t>Noblis_MPXV-II-0392</t>
  </si>
  <si>
    <t>ATACCCGGCT[ATGCACAGCGTCATCATCGA]CTGTACGATACATAATGTT(ACCGTGTTGCTTACATTGCTCGT)AAAAGACTTTCGTCAATTTGTCTCCTTCTCCGTAAATTCCAGTGGGTCTTAGGCAACAAGTATACAATTTTGCGCCATTCATGATTACGGAATTATTGGCTT[TCATAACCAGTTGCTCGGCC]ATACGTTTAC</t>
  </si>
  <si>
    <t>GGCCGAGCAACTGGTTATGA</t>
  </si>
  <si>
    <t>Noblis_MPXV-II-0393</t>
  </si>
  <si>
    <t>ATTGGCTTTC[ATAACCAGTTGCTCGGCCAT]ACGTTTACTTTTTGCGTATACATGTCCTGGTGATATATCATAAAGGGTATGCTCATGACCGATGAATGGATTACCGTGTTTATTTGGTCCTATTGCTTCCATGCTACTAGTATAGATCAAATACTTGAT(TCCTAGGTCCACACAAGCTGCCA)ATATAGTCTGTGTTCCATAATAGTTTACTTTCATGATTTCATTATCAGTGTATTTTCCAAATACATCCACTAGAGCAGCCGTATGAATAATCAGATTTA[CCCCATCTAGCGCTTCTCTC]ACCTTATCAA</t>
  </si>
  <si>
    <t>ATAACCAGTTGCTCGGCCAT</t>
  </si>
  <si>
    <t>TCCTAGGTCCACACAAGCTGCCA</t>
  </si>
  <si>
    <t>GAGAGAAGCGCTAGATGGGG</t>
  </si>
  <si>
    <t>Noblis_MPXV-II-0394</t>
  </si>
  <si>
    <t>TGGTAGACTA[GGTGCTATGGATGGGGCATT]ATGTAAGACTTGTGGGAAAACGGAAT(TGGAATGTTTCGGTCACTGGGGT)AAAGTAAGTATTTATAAAACTCATATAGTTAAGCCTGAATTTATTTCAGAAATTATTCGTTTACTGAATCATATATGTATTCATTGCGGATTATTGCGTTCACGAGAACCGTATTCCGACGATATTAACCTAAAAGAGTT[ATCGGGACACGCTCTTAGGA]GATTAAAGGA</t>
  </si>
  <si>
    <t>TCCTAAGAGCGTGTCCCGAT</t>
  </si>
  <si>
    <t>Noblis_MPXV-II-0395</t>
  </si>
  <si>
    <t>AAGTAGGTGC[ATCTGGTGCAAGTGGTGGTG]TTGTAGGAGATAGTTTCCCATTTCAAAATGTTAAATCGCGTGCCAGTCTATTGGCGGAAAAAATAATGCCTAGAGTACCTATTACTGCTACCGAAGCTGATCTATATGCAACTGTAAATAG(ACAACCCAAGTTACCAGCAGGTGT)TAAAAGTACTCCGTTT[ACAGAGGCGCTTGTGTCTAC]GATAAACCAA</t>
  </si>
  <si>
    <t>ATCTGGTGCAAGTGGTGGTG</t>
  </si>
  <si>
    <t>Noblis_MPXV-II-0396</t>
  </si>
  <si>
    <t>CAAGTAGGTG[CATCTGGTGCAAGTGGTGGT]GTTGTAGGAGATAGTTTCCCATTTCAAAATGTTAAATCGCGTGCCAGTCTATTGGCGGAAAAAATAATGCCTAGAGTACCTATTACTGCTACCGAAGCTGATCTATATGCAACTGTAAATAG(ACAACCCAAGTTACCAGCAGGTGT)TAAAAGTACTCCGTTT[ACAGAGGCGCTTGTGTCTAC]GATAAACCAA</t>
  </si>
  <si>
    <t>CATCTGGTGCAAGTGGTGGT</t>
  </si>
  <si>
    <t>Noblis_MPXV-II-0397</t>
  </si>
  <si>
    <t>ATTTCCTACA[TATACCCGGCTATGCACAGC]GTCATCATCGACTGTACGATACATAATGTT(ACCGTGTTGCTTACATTGCTCGT)AAAAGACTTTCGTCAATTTGTCTCCTTCTCCGTAAATTCCAGTGGGTCTTAGGCAACAAGTATACAATTTTGCGCCATTCATGATTACGGAATTATTGGCTTTC[ATAACCAGTTGCTCGGCCAT]ACGTTTACTT</t>
  </si>
  <si>
    <t>TATACCCGGCTATGCACAGC</t>
  </si>
  <si>
    <t>Noblis_MPXV-II-0398</t>
  </si>
  <si>
    <t>ATGCCTTTTA[GGGACAGACCAGACCTAGGA]GCTATTCTACCATAGCAGAACTTAGGCATGGACATACTAATATCTGTCTTAATTA(ACTGTCGTTCTCCAGGAGGGATAGT)ATAATCGTAAGCGCTATACA[AATCATATCCGGCAGCACCC]GGCGATTGCC</t>
  </si>
  <si>
    <t>GGGACAGACCAGACCTAGGA</t>
  </si>
  <si>
    <t>ACTGTCGTTCTCCAGGAGGGATAGT</t>
  </si>
  <si>
    <t>GGGTGCTGCCGGATATGATT</t>
  </si>
  <si>
    <t>Noblis_MPXV-II-0399</t>
  </si>
  <si>
    <t>AATGCCTTTT[AGGGACAGACCAGACCTAGG]AGCTATTCTACCATAGCAGAACTTAGGCATGGACATACTAATATCTGTCTTAATTA(ACTGTCGTTCTCCAGGAGGGATAGT)ATAATCGTAAGCGCTATACA[AATCATATCCGGCAGCACCC]GGCGATTGCC</t>
  </si>
  <si>
    <t>AGGGACAGACCAGACCTAGG</t>
  </si>
  <si>
    <t>Noblis_MPXV-II-0400</t>
  </si>
  <si>
    <t>AAAGGAGCTA[CTAGACGACGACCTAGACGC]CCTACAAATGATGGTCT(ACAGAGTCCAAATCCTCCTCTCCGT)AATCCACTTCCTCAACATGATGATTATTATCCTCCGCAAGTA[CACAGACCTCCACCACTTCC]TCCTAAACCA</t>
  </si>
  <si>
    <t>CTAGACGACGACCTAGACGC</t>
  </si>
  <si>
    <t>Noblis_MPXV-II-0401</t>
  </si>
  <si>
    <t>GAATAATATA[CTTGCGTGTCGTCGTTCAAT]TTATACGGATTTCTATAATTCTCTGTTATATAATG(AGGTTTACCCTCATGATTAGACGACGA)CAATAGTGTTCTGAATTTAGATAGTTGATCAGAATGAATGTTTATTGGTGTTGGAAAAA[TTATCCATGCTGCGTCTGCA]GAGTGGTTGA</t>
  </si>
  <si>
    <t>CTTGCGTGTCGTCGTTCAAT</t>
  </si>
  <si>
    <t>Noblis_MPXV-II-0402</t>
  </si>
  <si>
    <t>TTCACGTTTG[AACAGTTTATTGCGTGCGCT]G(AGGTCGGCAACTACGGCATCC)GCTCTAGTACTCCTCCCATAATACTTTACGCTATTAATCTTTAAAATTTCATAGACTTTATCTAGATCGCTTTCTGGTAACATGATATCATGTGTAAAAAGTTTT[AACATGTCGGTCGGCATTCT]ATTTAGATCA</t>
  </si>
  <si>
    <t>AACAGTTTATTGCGTGCGCT</t>
  </si>
  <si>
    <t>Noblis_MPXV-II-0403</t>
  </si>
  <si>
    <t>TCATCCAGCG[GCCAGAGACCACCAATTCGA]GAAAGATCGATCATTTGAAATTATCAACGTTTTACTGGAATTAGACAACAAGACACCTATAAATTGGGCTCAAGGGTTTATTTATTAATGCTTTAGTGAAATTTTA(ACTTGTGTTCTAAATGGATGCGGCT)ATTAGAGGTAATGATGTTATCTTTGTTCTTAAGACTATAGGTGTC[CCGTCAGCATGCAGACAAAA]TGAAGATCCA</t>
  </si>
  <si>
    <t>TTTTGTCTGCATGCTGACGG</t>
  </si>
  <si>
    <t>Noblis_MPXV-II-0404</t>
  </si>
  <si>
    <t>AATTGTAGAA[CGACGCTGTTCTGTAGCCAT]TTAACTTTAAATAATTTACAAAAATTTAAAATGAGCATCCGTATAAAAATCGATAAATTGCGCCAAATTGTGGCATATTTTTCAGAGTTCAGCGAAGAAGTGTCTATAAATGTAGACTCGACGGATGAATTAATGTATATTTTTGCC(GCCTTGGGCGGATCTGTAAACA)TTTGGGCCATTATACCTCTCAGTG[CATCAGTGTTCTACCGCGGA]GCCGAAAATA</t>
  </si>
  <si>
    <t>Noblis_MPXV-II-0405</t>
  </si>
  <si>
    <t>TGCTACGAGA[CGAGACGTCGCCTATTCCTG]ATAAGTTCTTTATACAATTGAAACAGCCGCTTAGAAATAAACGAGTA(TGTGTGTGTGGTATAGATCCGTATCCA)AAAGAT[GGAACTGGTGTACCGTTCGA]ATCACCAAAT</t>
  </si>
  <si>
    <t>TCGAACGGTACACCAGTTCC</t>
  </si>
  <si>
    <t>Noblis_MPXV-II-0406</t>
  </si>
  <si>
    <t>CGGTATTCAG[GGAGTCCTTAGTAGCGTGGC]AATGACAGGGACTGAACT(GGGCACAAGGAGAGGCCATTGT)GAAGGTAGACGAAGGTAACCTGATGGTAGA[CCTGTAGCCGTCTGTGCTTA]ATAGAGGGCT</t>
  </si>
  <si>
    <t>TAAGCACAGACGGCTACAGG</t>
  </si>
  <si>
    <t>Noblis_MPXV-II-0407</t>
  </si>
  <si>
    <t>CGGTATTCAG[TAAGCACAGACGGCTACAGG]TCTACCATCAGGTTACCTTCGTCTACCTTCACAA(TGGCCTCTCCTTGTGCCCAGT)TCAGTCCCTGTCATT[GCCACGCTACTAAGGACTCC]ATAGAGGGCT</t>
  </si>
  <si>
    <t>Noblis_MPXV-II-0408</t>
  </si>
  <si>
    <t>AAAATGTTAA[ATCGCGTGCCAGTCTATTGG]CGGAAAAAATAATGCCTAGAGTACCTATTACTGCTACCGAAGCTGATCTATATGCAACTGTAAATAGACAACCCAAGTTACCAGCAGGTGTTAAAAGTACTCCGTTT(ACAGAGGCGCTTGTGTCTACGA)TAAACCAAAAGCTTTCTAATGTTAGAGAGGTAACTTATGCT[TCGCTCAATCTGCCAGGATC]AAGTGGCTAT</t>
  </si>
  <si>
    <t>ACAGAGGCGCTTGTGTCTACGA</t>
  </si>
  <si>
    <t>GATCCTGGCAGATTGAGCGA</t>
  </si>
  <si>
    <t>Noblis_MPXV-II-0409</t>
  </si>
  <si>
    <t>TCTGTACACG[CCAACAACGGACCACATCCT]TCTTCATCAACCGAGTTGTTAATCTTGGCTCCATACTGTACCAATAAATTTATTCTCTCTATGACTTCATCATCTGTTCCCGAGAGATAATATAGAGGTGTTTTATTATGTTTATCACA(TGCGTTTGGATCTGCGCCGT)GCACC[AGCAGCATCGCGACTATTCT]ATTATTATTA</t>
  </si>
  <si>
    <t>Noblis_MPXV-II-0410</t>
  </si>
  <si>
    <t>AAAATGTTAA[ATCGCGTGCCAGTCTATTGG]CGGAAAAAATAATGCCTAGAGTACCTATTACTGCTACCGAAGCTGATCTATATGCAACTGTAAATAGACAACCCAAGTTACCAGCAGGTGTTAAAAGTACTCCGTTT(ACAGAGGCGCTTGTGTCTACGA)TAAACCAAAAGCTTTCTAATGTTAGAGAGGTAACTTATG[CTTCGCTCAATCTGCCAGGA]TCAAGTGGCT</t>
  </si>
  <si>
    <t>TCCTGGCAGATTGAGCGAAG</t>
  </si>
  <si>
    <t>Noblis_MPXV-II-0411</t>
  </si>
  <si>
    <t>GAATCCACAA[CAGACGAGATTCCGGAACCA]ATTACTGATAAAGAAGAAGATCATACAGTAACAGACACTGTCTCATACACTACAGTAAGTACATCATCTGGAATTGTC(ACTACTAAATCAACCACCGATGATGCG)GATCTTTATGATACATACAATGATAATGATACAGTA[CCGCCAACTACTGTAGGTGG]TAGTACAACC</t>
  </si>
  <si>
    <t>CAGACGAGATTCCGGAACCA</t>
  </si>
  <si>
    <t>Noblis_MPXV-II-0412</t>
  </si>
  <si>
    <t>AGAATCCACA[ACAGACGAGATTCCGGAACC]AATTACTGATAAAGAAGAAGATCATACAGTAACAGACACTGTCTCATACACTACAGTAAGTACATCATCTGGAATTGTC(ACTACTAAATCAACCACCGATGATGCG)GATCTTTATGATACATACAATGATAATGATACAGTA[CCGCCAACTACTGTAGGTGG]TAGTACAACC</t>
  </si>
  <si>
    <t>ACAGACGAGATTCCGGAACC</t>
  </si>
  <si>
    <t>Noblis_MPXV-II-0413</t>
  </si>
  <si>
    <t>CTACTAGACG[ACGACCTAGACGCCCTACAA]ATGATGGTCT(ACAGAGTCCAAATCCTCCTCTCCGT)AATCCACTTCCTCAACATGATGATTATTATCCTC[CGCAAGTACACAGACCTCCA]CCACTTCCTC</t>
  </si>
  <si>
    <t>TGGAGGTCTGTGTACTTGCG</t>
  </si>
  <si>
    <t>Noblis_MPXV-II-0414</t>
  </si>
  <si>
    <t>CATTTTTAAC[GTAGTTGGGACGTCCTGCAG]GGTATTGTTTTGAAGAAATGATATCGAGAACAGATTTGATACGATATTTGTTGGATTCCTGATTATTCACTATAATATAATCTAGACAGATAGATGATTCGATAAATAGAGAAGGTATATCGTTGGTAGGATAATACATCCCCATTCCAGTATTCTCGGATACTCTATTGATGACACTAGTTAAGAACATGTCTTCTATTCTAGAAAACGAAAACATCCTACATGGACTCATTAAAACTTCTAA(CGCTCCTGATTGTGTTTCGAATGCC)TCGTACAAGGATTTCAAGGATGCCATAGATTCTTTGACCAACGATTTAGTATTGCGTTTAGCATCTGATTTTTTTATTAAA[TCAAATGGTCGGCTCTCTGG]TTTACTACCC</t>
  </si>
  <si>
    <t>Noblis_MPXV-II-0415</t>
  </si>
  <si>
    <t>Noblis_MPXV-II-0416</t>
  </si>
  <si>
    <t>ACTCCCGCAA[CACAATGAACCAACACGGGC]TCGTTTCGTTGATCACATTTAGATA(AGAAGGCGGTCACGTCGTCA)AAATATTTACTAATATCAGTAGTTGTATCATCTACCAACGGTATATGAATAATATTAATATTAGAGTTAGGTAATGTATATTTATCCATCGTCAAATTTAAAACATATTTGAACTTAACTTCAGATGATGGTGCATCCATAGCATTTTTATAATTTCCCAAATACACATTATTTGTTACTCTTGTCATTATAG[TGGGAGATTTGGCTCTGTGC]ATATCTCCAG</t>
  </si>
  <si>
    <t>CACAATGAACCAACACGGGC</t>
  </si>
  <si>
    <t>Noblis_MPXV-II-0417</t>
  </si>
  <si>
    <t>ACTCCCGCAA[CACAATGAACCAACACGGGC]TCGTTTCGTTGATCACATTTAGATA(AGAAGGCGGTCACGTCGTCA)AAATATTTACTAATATCAGTAGTTGTATCATCTACCAACGGTATATGAATAATATTAATATTAGAGTTAGGTAATGTATATTTATCCATCGTCAAATTTAAAACATATTTGAACTTAACTTCAGATGATGGTGCATCCATAGCATTTTTATAATTTCCCAAATACACATTATTTGTTACTCTTGTCATTATAGT[GGGAGATTTGGCTCTGTGCA]TATCTCCAGT</t>
  </si>
  <si>
    <t>Noblis_MPXV-II-0418</t>
  </si>
  <si>
    <t>TATCGGCTTT[GCCTTTCGCGTCCGTAGTAT]CGTCACCGATGAACGTCATTTCTCTAACTCCTCTATTTAATACTTT(ACCCATGCAACTGAACGCGT)TCTTGGATATAGAATCCAATTTGTACGAATCCAATTTTTCAGATTTTTGAATGAATGAATATAGATCGAAAAATATAGTTCCATTATTGTTATTAACGTGAAACGTAGTATTGG[CCATGCCGCATACTCCCTTA]TGACTAGACT</t>
  </si>
  <si>
    <t>GCCTTTCGCGTCCGTAGTAT</t>
  </si>
  <si>
    <t>Noblis_MPXV-II-0419</t>
  </si>
  <si>
    <t>Noblis_MPXV-II-0420</t>
  </si>
  <si>
    <t>GTTTTACACT[AACGGGGTCTCCATCATCCA]CATGTATCGACGGTAAATGGAA(TCCCATACTCCCAACATGTGTACGA)TCTAACGAAGAATTTGATCCAGTGGAT[GATGGTCCCGACGATGAGAC]AGATCTGAGC</t>
  </si>
  <si>
    <t>AACGGGGTCTCCATCATCCA</t>
  </si>
  <si>
    <t>TCCCATACTCCCAACATGTGTACGA</t>
  </si>
  <si>
    <t>Noblis_MPXV-II-0421</t>
  </si>
  <si>
    <t>AAAGGAGCTA[CTAGACGACGACCTAGACGC]CCTACAAATGATGGTCT(ACAGAGTCCAAATCCTCCTCTCCGT)AATCCACTTCCTCAACATGATGATTATTATCCTCCGCAAGTAC[ACAGACCTCCACCACTTCCT]CCTAAACCAG</t>
  </si>
  <si>
    <t>Noblis_MPXV-II-0422</t>
  </si>
  <si>
    <t>CCAAATTCTA[CACGTGCTTCGGATTCATCC]AGATCATTAAGGTTCTTATAA(TCGCAACATCCTTCTCTTCCATCTTC)TACATCTTCCTTCTTATTCTTAGCGTCACAGAATCTACCACA[GCAGGATCCCATGACGAGAG]TCACATTAAA</t>
  </si>
  <si>
    <t>CTCTCGTCATGGGATCCTGC</t>
  </si>
  <si>
    <t>Noblis_MPXV-II-0423</t>
  </si>
  <si>
    <t>GTAAAGTATA[CGAAGCGGTTTTACGACACG](CATTTGATGCACCCACGTTGTACG)TTAAAGCATTGACTAAGAATTATTTATCGTTTAGTAACACAATACA[GTCGTACAAGGAAACCGTGC]ATAAACTAAC</t>
  </si>
  <si>
    <t>GCACGGTTTCCTTGTACGAC</t>
  </si>
  <si>
    <t>Noblis_MPXV-II-0424</t>
  </si>
  <si>
    <t>CCAAATTCTA[CACGTGCTTCGGATTCATCC]AGATCATTAAGGTTCTTATAA(TCGCAACATCCTTCTCTTCCATCTTC)TACATCTTCCTTCTTATTCTTAGCGTCACAGAA[TCTACCACAGCAGGATCCCA]TGACGAGAGT</t>
  </si>
  <si>
    <t>Noblis_MPXV-II-0425</t>
  </si>
  <si>
    <t>GTGATTGATT[TCTCCGACCATTCCACGAAC]TTCTAATTGGCCGTCTCTAACGGTACCATAAACTATTTTACCAGCATTAGTAACAGCTTGGACAATCTGACCATCCATTGCGTTGAATGATGTAGTTGCTGTTGT(TCTACGTCTAGGAGCACCAGAGGT)ATTTTTAGAGCTCTTGGATGTTGATGTAGAAGACGAGGATTTTGATTTTGGTTTACATGTAATACATTTTGAACTCTTTGA[TTTTGTATCACATGCGCCGG]CAGTCACATC</t>
  </si>
  <si>
    <t>TCTCCGACCATTCCACGAAC</t>
  </si>
  <si>
    <t>TCTACGTCTAGGAGCACCAGAGGT</t>
  </si>
  <si>
    <t>CCGGCGCATGTGATACAAAA</t>
  </si>
  <si>
    <t>Noblis_MPXV-II-0426</t>
  </si>
  <si>
    <t>GGCTTTGCCT[TTCGCGTCCGTAGTATCGTC]ACCGATGAACGTCATTTCTCTAACTCCTCTATTTAATACTTT(ACCCATGCAACTGAACGCGT)TCTTGGATATAGAATCCAATTTGTACGAATCCAATTTTTCAGATTTTTGAATGAATGAATATAGATCGAAAAATATAGTTCCATTATTGTTATTAACGTGAAACGTAGTATTGG[CCATGCCGCATACTCCCTTA]TGACTAGACT</t>
  </si>
  <si>
    <t>TTCGCGTCCGTAGTATCGTC</t>
  </si>
  <si>
    <t>Noblis_MPXV-II-0427</t>
  </si>
  <si>
    <t>AGATGGTAGA[CTAGGTGCTATGGATGGGGC]ATTATGTAAGACTTGTGGGAAAACGGAAT(TGGAATGTTTCGGTCACTGGGGT)AAAGTAAGTATTTATAAAACTCATATAGTTAAGCCTGAATTTATTTCAGAAATTATTCGTTTACTGAATCATATATGTATTCAT[TGCGGATTATTGCGTTCACG]AGAACCGTAT</t>
  </si>
  <si>
    <t>CTAGGTGCTATGGATGGGGC</t>
  </si>
  <si>
    <t>Noblis_MPXV-II-0428</t>
  </si>
  <si>
    <t>GATAGAATGC[GAGCAGCGATTTTGGCGTTA]TCATTTGACGATATTTCTGGAATGACGAATCCTGTTTCTACTAACTTCTTGGTAGGACAAAGTGAAACAATCAAGAAAATAGCTTCTCCTCCTATTTGTGGAAGAAATTGAACTCCTCTAGATGATCTACTGACGATAGTATCT(CCTTGACAGATATTGGACCGAACTACG)GAAGTACCTGGAATGTAAA[GCCCTGAAACCCCCTCATTT]TTTAAGCAGA</t>
  </si>
  <si>
    <t>Noblis_MPXV-II-0429</t>
  </si>
  <si>
    <t>AGATGGTAGA[CTAGGTGCTATGGATGGGGC]ATTATGTAAGACTTGTGGGAAAACGGAAT(TGGAATGTTTCGGTCACTGGGGT)AAAGTAAGTATTTATAAAACTCATATAGTTAAGCCTGAATTTATTTCAGAAATTATTCGTTTACTGAATCATATATGTATTCATTGCGGATTATTGCGTTCA[CGAGAACCGTATTCCGACGA]TATTAACCTA</t>
  </si>
  <si>
    <t>Noblis_MPXV-II-0430</t>
  </si>
  <si>
    <t>TTCTAATTGC[GGAGGAGTTGCCAATGACGA]ATACATTTATTGTATAGGCGGTAT(ACGCGATCAGGAGTCATCGTTGA)TATCTAGTATCGATAGATGGAAGCCATCAAAACCATATTGGCAGAAGTATGCTAAAATGTGCGAACCAAAATGTGATATGGGGTTGCGATTTTAAACGGATTAATATATGTCATAGGTGGAGTCGTTAAAGG[TGACACACATGTACCGACGC]ACTAGAGAGT</t>
  </si>
  <si>
    <t>GGAGGAGTTGCCAATGACGA</t>
  </si>
  <si>
    <t>ACGCGATCAGGAGTCATCGTTGA</t>
  </si>
  <si>
    <t>GCGTCGGTACATGTGTGTCA</t>
  </si>
  <si>
    <t>Noblis_MPXV-II-0431</t>
  </si>
  <si>
    <t>TTCTAATTGC[GGAGGAGTTGCCAATGACGA]ATACATTTATTGTATAGGCGGTAT(ACGCGATCAGGAGTCATCGTTGA)TATCTAGTATCGATAGATGGAAGCCATCAAAACCATATTGGCAGAAGTATGCTAAAATGTGCGAACCAAAATGTGATATGGGGTTGCGATTTTAAACGGATTAATATATGTCATAGGTGGAGTCGTTAAAGGT[GACACACATGTACCGACGCA]CTAGAGAGTT</t>
  </si>
  <si>
    <t>TGCGTCGGTACATGTGTGTC</t>
  </si>
  <si>
    <t>Noblis_MPXV-II-0432</t>
  </si>
  <si>
    <t>TTCTAATTGC[GGAGGAGTTGCCAATGACGA]ATACATTTATTGTATAGGCGGTAT(ACGCGATCAGGAGTCATCGTTGA)TATCTAGTATCGATAGATGGAAGCCATCAAAACCATATTGGCAGAAGTATGCTAAAATGTGCGAACCAAAATGTGATATGGGGTTGCGATTTTAAACGGATTAATATATGTCATAGGTGGAGTCGTTAAAGGTGA[CACACATGTACCGACGCACT]AGAGAGTTTA</t>
  </si>
  <si>
    <t>AGTGCGTCGGTACATGTGTG</t>
  </si>
  <si>
    <t>Noblis_MPXV-II-0433</t>
  </si>
  <si>
    <t>AATTGTAGAA[CGACGCTGTTCTGTAGCCAT]TTAACTTTAAATAATTTACAAAAATTTAAAATGAGCATCCGTATAAAAATCGATAAATTGCGCCAAATTGTGGCATATTTTTCAGAGTTCAGCGAAGAAGTGTCTATAAATGTAGACTCGACGGATGAATTAATGTATATTTTTGCC(GCCTTGGGCGGATCTGTAAACA)TTTGGGCCATTATACCTCTCAGTGCATCAGTGTT[CTACCGCGGAGCCGAAAATA]TTGTGTTTAA</t>
  </si>
  <si>
    <t>TATTTTCGGCTCCGCGGTAG</t>
  </si>
  <si>
    <t>Noblis_MPXV-II-0434</t>
  </si>
  <si>
    <t>TTTGCCTTTC[GCGTCCGTAGTATCGTCACC]GATGAACGTCATTTCTCTAACTCCTCTATTTAATACTTT(ACCCATGCAACTGAACGCGT)TCTTGGATATAGAATCCAATTTGTACGAATCCAATTTTTCAGATTTTTGAATGAATGAATATAGATCGAAAAATATAGTTCCATTATTGTTATTAACGTGAAACGTAGTATTGG[CCATGCCGCATACTCCCTTA]TGACTAGACT</t>
  </si>
  <si>
    <t>GCGTCCGTAGTATCGTCACC</t>
  </si>
  <si>
    <t>Noblis_MPXV-II-0435</t>
  </si>
  <si>
    <t>ACTTCAAAGA[TTGCGGCTAATTGCTTCGGA]CAACATGTTACTATAGCATTAATGTCGTACAAAGGTATCAATCAAGAGGATGGAATTATCATCAAAAAACAATTTATTCAGAGA(GGCGGTCTCGATATTGTTACAGCCA)AGAAACATCAAGTAGAAATTCCATTGGAAAACTTTAATAACAAAGAAAGAGATAGGTCTAACGCCTATTCGAAATTAGAAAGTAATGGATTAGTTAGACTGAATGCTTTCTT[GGAATCCGGAGACGCTATGG]CAAGAAATAT</t>
  </si>
  <si>
    <t>TTGCGGCTAATTGCTTCGGA</t>
  </si>
  <si>
    <t>Noblis_MPXV-II-0436</t>
  </si>
  <si>
    <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CG]TGAAATGGGT</t>
  </si>
  <si>
    <t>Noblis_MPXV-II-0437</t>
  </si>
  <si>
    <t>CT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CG]TGAAATGGGT</t>
  </si>
  <si>
    <t>Noblis_MPXV-II-0438</t>
  </si>
  <si>
    <t>CAGGAGATGA[TCTCGCCGTAGCTACCATGA]TAGTAGA(TGCCTCCGCTACAGTTCCTTGT)TCGTCTACATCTATCTTTACATTCTGAAACATTTTATAAATATATAATGGGTCCCTAGTCATATGTTTAAACGACGCCTTATCTGGATTAAACATACTAGGAGCCATCATTTCGGCTATCGACTTAATATCCCTCTTGTTTTCGATAGAAAATCTAGGGAGTTTAAGATTGTACATTTTATTCCCTAATTGAGATGACCAATATTCTAATTTT[GCAGCCGTGATAGAATCCGT]GAAATGGGTC</t>
  </si>
  <si>
    <t>Noblis_MPXV-II-0439</t>
  </si>
  <si>
    <t>TTCTATAACG[TCCTTATCGGCGGTATCGGT]ACATATACGTAATTCACCTTCACAAAATACGGAGTCTTCGATAATAATAGCCAATCGATTATTGGATCTAGCTGTCTGTATCATATTCAACATGTTTAATATATCCTTTCGTT(TCCCCTTTACAGGCATCGATCGT)AGCATATTTTCCGCGTCTGAGATGGAAATGTTAAAACTGCAAAAAT[GCGTAATGTTAGCCCGTCCT]AATATTGGTA</t>
  </si>
  <si>
    <t>TCCTTATCGGCGGTATCGGT</t>
  </si>
  <si>
    <t>TCCCCTTTACAGGCATCGATCGT</t>
  </si>
  <si>
    <t>AGGACGGGCTAACATTACGC</t>
  </si>
  <si>
    <t>Noblis_MPXV-II-0440</t>
  </si>
  <si>
    <t>AAGCTTTAGA[GGCGGACTACTTGGAATCCA]TGTTATCCAACTTGACAAATCTTAATATCAGAGAGATAGAAGAACATATGAGACAAACGCTGATAGATGATCCAGATAATAACC(TCCTGAAAATGGCCAAAGCGGGT)TATAAAGTAAATCCCACAGAACTAATGTATATTCTAGGTACTTATGGACAACAGAGGATAGATGG[CGAACCAGCAGAGACTCGAG]TATTGGGTAG</t>
  </si>
  <si>
    <t>GGCGGACTACTTGGAATCCA</t>
  </si>
  <si>
    <t>TCCTGAAAATGGCCAAAGCGGGT</t>
  </si>
  <si>
    <t>CTCGAGTCTCTGCTGGTTCG</t>
  </si>
  <si>
    <t>Noblis_MPXV-II-0441</t>
  </si>
  <si>
    <t>TCTGTACACG[CCAACAACGGACCACATCCT]TCTTCATCAACCGAGTTGTTAATCTTGGCTCCATACTGTACCAATAAATTTATTCTCTCTATGACTTCATCATCTGTTCCCGAGAGATAATATAGAGGTGTTTTATTATGTTTATCACA(TGCGTTTGGATCTGCGCCGT)GCAC[CAGCAGCATCGCGACTATTC]TATTATTATT</t>
  </si>
  <si>
    <t>Noblis_MPXV-II-0442</t>
  </si>
  <si>
    <t>GAACCAACAC[GGGCTCGTTTCGTTGATCAC]ATTTAGATA(AGAAGGCGGTCACGTCGTCA)AAATATTTACTAATATCAGTAGTTGTATCATCTACCAACGGTATATGAATAATATTAATATTAGAGTTAGGTAATGTATATTTATCCATCGTCAAATTTAAAACATATTTGAACTTAACTTCAGATGATGGTGCATCCATAGCATTTTTATAATTTCCCAAATACACATTATTTGTTACTCTTGTCATTATAG[TGGGAGATTTGGCTCTGTGC]ATATCTCCAG</t>
  </si>
  <si>
    <t>GGGCTCGTTTCGTTGATCAC</t>
  </si>
  <si>
    <t>Noblis_MPXV-II-0443</t>
  </si>
  <si>
    <t>TTATTAGATA[CCGCATTGCCCAGATTTTGA]TATTCTATGAATTCCTCTGAAAATAAATCCAAAATAACTAGACATTCTATTTTTTGTGGATTAGTGTACTCTCTTCCCTCTAT(CATGTTCACTACTGGTGTCCACAATGA)TAAATATCTAGAGGGAATATAATATAGTCCATATGATGCCAATCTAGCAATGTCGAATAACTGTAATTTTATTCTTCGCTCTTCATTATGAATTGAATCTTGAGGTATAAACCTAACACAAATTATATCATTAGACTTTTCGTATGTAATGTCTTTCATGTTATAAGTTTTTAATCCTGGAATAGAATCTATTTTAA[TGAGGCTTTTAAACGCAGCG]TTCTCCAACG</t>
  </si>
  <si>
    <t>CCGCATTGCCCAGATTTTGA</t>
  </si>
  <si>
    <t>Noblis_MPXV-II-0444</t>
  </si>
  <si>
    <t>TTTCTAGTTC[TGACCGCATTTCTCGTTCCA]TATCAAGAGATTCTCTCAATTCTCGTATAGTCTTCTTATCAATTTCTGATGAATCTGA(ACCATCATCTGTCCCATTTTGTTGCA)TATCCCTGAGTTCTTTGATCTCTGTTGTAAGTCTGTCGATTCTTTCGGTTTTATAAACAGAATCCCTTTCCAAAGTCCTAATCTTACTGAGTTTATCATTAAGTTCTTCATTCAATTCAGTGAGTTTTCTCTTGGCTTCTTCCAAGTCTGTTTTAAACTCTCCATCATTT[CCGCATTCTTCCTCGCATTT]ATCTAACCAT</t>
  </si>
  <si>
    <t>AAATGCGAGGAAGAATGCGG</t>
  </si>
  <si>
    <t>Noblis_MPXV-II-0445</t>
  </si>
  <si>
    <t>TTATTAGATA[CCGCATTGCCCAGATTTTGA]TATTCTATGAATTCCTCTGAAAATAAATCCAAAATAACTAGACATTCTATTTTTTGTGGATTAGTGTACTCTCTTCCCTCTAT(CATGTTCACTACTGGTGTCCACAATGA)TAAATATCTAGAGGGAATATAATATAGTCCATATGATGCCAATCTAGCAATGTCGAATAACTGTAATTTTATTCTTCGCTCTTCATTATGAATTGAATCTTGAGGTATAAACCTAACACAAATTATATCATTAGACTTTTCGTATGTAATGTCTTTCATGTTATAAGTTTTTAATCCTGGAATAGAATCTATTTTAAT[GAGGCTTTTAAACGCAGCGT]TCTCCAACGA</t>
  </si>
  <si>
    <t>Noblis_MPXV-II-0446</t>
  </si>
  <si>
    <t>TCTGTACACG[CCAACAACGGACCACATCCT]TCTTCAT(CAACCGAGTTGTTAATCTTGGCTCCA)TACTGTACCAATAAATTTATTCTCTCTATGACTTCATCATCTGTTCCCGAGAGATAATATAGAGGTGTTTTATTATGTTTAT[CACATGCGTTTGGATCTGCG]CCGTGCACCA</t>
  </si>
  <si>
    <t>Noblis_MPXV-II-0447</t>
  </si>
  <si>
    <t>TCATCACGTA[CTTGAAACAGGAAACGCGGT]ATATGGAAAAGTTCAACATGAGTATTCTACTATCAAAGAGAAGGCCAAAGAAATGAATGCACTCAAACCAGGACCTATCATCGATTACCA(CGTCTGGATAGGAGATTGTGTCTGCCA)AGTTACTACTGTAGACGTGCATGGAAAGGAAATTATGAGAATG[AGATTCAAAAGGGGTGCGGT]GCTTCCGATT</t>
  </si>
  <si>
    <t>CTTGAAACAGGAAACGCGGT</t>
  </si>
  <si>
    <t>CGTCTGGATAGGAGATTGTGTCTGCCA</t>
  </si>
  <si>
    <t>ACCGCACCCCTTTTGAATCT</t>
  </si>
  <si>
    <t>Noblis_MPXV-II-0448</t>
  </si>
  <si>
    <t>ATCATCACGT[ACTTGAAACAGGAAACGCGG]TATATGGAAAAGTTCAACATGAGTATTCTACTATCAAAGAGAAGGCCAAAGAAATGAATGCACTCAAACCAGGACCTATCATCGATTACCA(CGTCTGGATAGGAGATTGTGTCTGCCA)AGTTACTACTGTAGACGTGCATGGAAAGGAAATTATGAGAATG[AGATTCAAAAGGGGTGCGGT]GCTTCCGATT</t>
  </si>
  <si>
    <t>ACTTGAAACAGGAAACGCGG</t>
  </si>
  <si>
    <t>Noblis_MPXV-II-0449</t>
  </si>
  <si>
    <t>CCTATTTACA[AACGCGGTGACATGTGTGAT]ATCTACTTGTTGTAT(ACGGCTAACTTCACATTCGGAGATTC)TGAAGAACCAGTAACATATGATATCGATGACTACGA[TTGCACGTCTACAGGTTGCA]GCATAGACTT</t>
  </si>
  <si>
    <t>AACGCGGTGACATGTGTGAT</t>
  </si>
  <si>
    <t>Noblis_MPXV-II-0450</t>
  </si>
  <si>
    <t>ACTTCAAAGA[TTGCGGCTAATTGCTTCGGA]CAACATGTTACTATAGCATTAATGTCGTACAAAGGTATCAATCAAGAGGATGGAATTATCATCAAAAAACAATTTATTCAGAGA(GGCGGTCTCGATATTGTTACAGCCA)AGAAACATCAAGTAGAAATTCCATTGGAAAACTTTAATAACAAAGAAAGAGATAGGTCTAACGCCTATTCGAAATTAGAAAGTAATGGATTAGTTAGACTGAATGCT[TTCTTGGAATCCGGAGACGC]TATGGCAAGA</t>
  </si>
  <si>
    <t>Noblis_MPXV-II-0451</t>
  </si>
  <si>
    <t>ACGAACATAA[TGTACCGCTACCGTTTGGAA]GTTTAGGTATACACAAAAAGAAAGAATATAAAAACTCTAACATGTGTTTGTTCGTATTTGACTGTTTATACTTTGATGGATTCGATATGACAGACATTCCATTGTATGAACGAAGATCTTTTCTCAAAGATGTTATGGTCGAAATACCCAATAGAATAGTATTCTCAGAGTTGACGAATATTAGTAACGAGTCTCAGTTAACTGATGTATTAGATGATGCACTAACGAGAAAATTAGAAGGATTGGTCTTAAAAGATATTAA(TGGCGTATACGAACCGGGAAAGA)GAAGATGGTTAAAAATAAAACGAGACTATTTGAA[CGAGGGTTCCATGGCAGATT]CTGCCGATTT</t>
  </si>
  <si>
    <t>Noblis_MPXV-II-0452</t>
  </si>
  <si>
    <t>TCAACTGATA[GCGAATCAGACTGGGAGGAT]CACTGTAGTGCTATGGAACAAAACAATGACGTAGATAATATTTCTAGAAATGAGATAT(TGAACGATGATAGCTTCGCTGGTAGT)TTAATATGGGATAACGAATCCAA[TATCATGGCGCCTAGCACAG]AACACATTTA</t>
  </si>
  <si>
    <t>GCGAATCAGACTGGGAGGAT</t>
  </si>
  <si>
    <t>Noblis_MPXV-II-0453</t>
  </si>
  <si>
    <t>Noblis_MPXV-II-0454</t>
  </si>
  <si>
    <t>CTACCAGAAA[GGTCGGTGATGTTGATCGGA]ATCGAAATCTTAAATACCATACAATTTA(TGCACGAGCAAGGATATTCTCACGG)AGATATTAAAGCGAGTAATATAGTCTTGGATCAAATAGATAAGAATAAATTATATCTAGTGGATTACGGATTGGTTTCTAAATTCATGTCTAACGGCGAACATGTTCCATTTATAAGAAATCCAAATAAAATGGATAACGGTACTCTAGAATTTACACCTATAGATTCGCATAAAGGATACGTTGTATCTAGACGTGGTGATCTAGAAACACTTGGATATTGTATGATTAGA[TGGTTGGGAGGTATCTTGCC]ATGGACTAAG</t>
  </si>
  <si>
    <t>GGTCGGTGATGTTGATCGGA</t>
  </si>
  <si>
    <t>TGCACGAGCAAGGATATTCTCACGG</t>
  </si>
  <si>
    <t>GGCAAGATACCTCCCAACCA</t>
  </si>
  <si>
    <t>Noblis_MPXV-II-0455</t>
  </si>
  <si>
    <t>CTACCAGAAA[GGTCGGTGATGTTGATCGGA]ATCGAAATCTTAAATACCATACAATTTA(TGCACGAGCAAGGATATTCTCACGG)AGATATTAAAGCGAGTAATATAGTCTTGGATCAAATAGATAAGAATAAATTATATCTAGTGGATTACGGATTGGTTTCTAAATTCATGTCTAACGGCGAACATGTTCCATTTATAAGAAATCCAAATAAAATGGATAACGGTACTCTAGAATTTACACCTATAGATTCGCATAAAGGATACGTTGTATCTAGACGTGGTGATCTAGAAACACTTGGATATTGTATGATTAGAT[GGTTGGGAGGTATCTTGCCA]TGGACTAAGA</t>
  </si>
  <si>
    <t>TGGCAAGATACCTCCCAACC</t>
  </si>
  <si>
    <t>Noblis_MPXV-II-0456</t>
  </si>
  <si>
    <t>Noblis_MPXV-II-0457</t>
  </si>
  <si>
    <t>GTTTTACACT[AACGGGGTCTCCATCATCCA]CATGTATCGACGGTAAATGGAA(TCCCATACTCCCAACATGTGTACGA)TCTAACGAAGAATTTGATC[CAGTGGATGATGGTCCCGAC]GATGAGACAG</t>
  </si>
  <si>
    <t>Noblis_MPXV-II-0458</t>
  </si>
  <si>
    <t>ACTACCAGAA[AGGTCGGTGATGTTGATCGG]AATCGAAATCTTAAATACCATACAATTTA(TGCACGAGCAAGGATATTCTCACGG)AGATATTAAAGCGAGTAATATAGTCTTGGATCAAATAGATAAGAATAAATTATATCTAGTGGATTACGGATTGGTTTCTAAATTCATGTCTAACGGCGAACATGTTCCATTTATAAGAAATCCAAATAAAATGGATAACGGTACTCTAGAATTTACACCTATAGATTCGCATAAAGGATACGTTGTATCTAGACGTGGTGATCTAGAAACACTTGGATATTGTATGATTAGA[TGGTTGGGAGGTATCTTGCC]ATGGACTAAG</t>
  </si>
  <si>
    <t>AGGTCGGTGATGTTGATCGG</t>
  </si>
  <si>
    <t>Noblis_MPXV-II-0459</t>
  </si>
  <si>
    <t>ACTACCAGAA[AGGTCGGTGATGTTGATCGG]AATCGAAATCTTAAATACCATACAATTTA(TGCACGAGCAAGGATATTCTCACGG)AGATATTAAAGCGAGTAATATAGTCTTGGATCAAATAGATAAGAATAAATTATATCTAGTGGATTACGGATTGGTTTCTAAATTCATGTCTAACGGCGAACATGTTCCATTTATAAGAAATCCAAATAAAATGGATAACGGTACTCTAGAATTTACACCTATAGATTCGCATAAAGGATACGTTGTATCTAGACGTGGTGATCTAGAAACACTTGGATATTGTATGATTAGAT[GGTTGGGAGGTATCTTGCCA]TGGACTAAGA</t>
  </si>
  <si>
    <t>Noblis_MPXV-II-0460</t>
  </si>
  <si>
    <t>TGTTAATGAT[TCCAGCCACTTGGGAAAAGT]CAAAGTCGTTTAATGCCGATTTAATACGTTCATTAAAAACAAACTTTTTATTCTTTAGATGAATTATTATTGGTTCATTGGAATCAAAAAGTAAGATATTATCGGGTTTAAGATCTGCATGTAAAA(AGTTGTCACAACAGGGTAGTTCGTAGA)TTTTAATGTATAACAGAGACATCTGTAAAAAGATAAACTTTATGTATTGTACCAAAGATTTAAATCCTAATTTGATAGCTAACTCGGTATCTACTTTATCT[GCCGAATACAGTGCTAGGGG]AAAAATTATA</t>
  </si>
  <si>
    <t>TCCAGCCACTTGGGAAAAGT</t>
  </si>
  <si>
    <t>AGTTGTCACAACAGGGTAGTTCGTAGA</t>
  </si>
  <si>
    <t>CCCCTAGCACTGTATTCGGC</t>
  </si>
  <si>
    <t>Noblis_MPXV-II-0461</t>
  </si>
  <si>
    <t>GCAGATCTAG[ATGCGGTGATCAGAGCCAAT]AATAATAGACTACCAGAAAGGTCGGTGATGTTGATCGGAATCGAAATCTTAAATACCATACAATTTA(TGCACGAGCAAGGATATTCTCACGG)AGATATTAAAGCGAGTAATATAGTCTTGGATCAAATAGATAAGAATAAATTATATCTAGTGGATTACGGATTGGTTTCTAAATTCATGTCTAACGGCGAACATGTTCCATTTATAAGAAATCCAAATAAAATGGATAACGGTACTCTAGAATTTACACCTATAGATTCGCATAAAGGATACGTTGTATCTAGACGTGGTGATCTAGAAACACTTGGATATTGTATGATTAGA[TGGTTGGGAGGTATCTTGCC]ATGGACTAAG</t>
  </si>
  <si>
    <t>ATGCGGTGATCAGAGCCAAT</t>
  </si>
  <si>
    <t>Noblis_MPXV-II-0462</t>
  </si>
  <si>
    <t>TTTTCTAGTT[CTGACCGCATTTCTCGTTCC]ATATCAAGAGATTCTCTCAATTCTCGTATAGTCTTCTTATCAATTTCTGATGAATCTGA(ACCATCATCTGTCCCATTTTGTTGCA)TATCCCTGAGTTCTTTGATCTCTGTTGTAAGTCTGTCGATTCTTTCGGTTTTATAAACAGAATCCCTTTCCAAAGTCCTAATCTTACTGAGTTTATCATTAAGTTCTTCATTCAATTCAGTGAGTTTTCTCTTGGCTTCTTCCAAGTCTGTTTTAAACTCTCCATCAT[TTCCGCATTCTTCCTCGCAT]TTATCTAACC</t>
  </si>
  <si>
    <t>CTGACCGCATTTCTCGTTCC</t>
  </si>
  <si>
    <t>Noblis_MPXV-II-0463</t>
  </si>
  <si>
    <t>TTCCTATTTA[CAAACGCGGTGACATGTGTG]ATATCTACTTGTTGTAT(ACGGCTAACTTCACATTCGGAGATTC)TGAAGAACCAGTAACATATGATATCGATGACTACGA[TTGCACGTCTACAGGTTGCA]GCATAGACTT</t>
  </si>
  <si>
    <t>CAAACGCGGTGACATGTGTG</t>
  </si>
  <si>
    <t>Noblis_MPXV-II-0464</t>
  </si>
  <si>
    <t>CTCATTAATA[ACGGTGACAGGGTTAACACC]TTTCCAATAAATAATTTTTTTAACCGGAATAACATCATCAAAAGACTTATGATCCTCTCTCATTGATTTTTCGCGGGATACATCATCTATTATAGCATCAGCATCAGAATC(TGTAGGCCGTGTATCAGCATCCA)TTGT[CGTAGACCAACGAGGAGGAG]TATCGTTGGA</t>
  </si>
  <si>
    <t>CTCCTCCTCGTTGGTCTACG</t>
  </si>
  <si>
    <t>Noblis_MPXV-II-0465</t>
  </si>
  <si>
    <t>CGGTATTCAG[GGAGTCCTTAGTAGCGTGGC]AATGACAGGGACTGAACT(GGGCACAAGGAGAGGCCATTGT)GAAGGTAGACGAAGGTAACCTGAT[GGTAGACCTGTAGCCGTCTG]TGCTTAATAG</t>
  </si>
  <si>
    <t>CAGACGGCTACAGGTCTACC</t>
  </si>
  <si>
    <t>Noblis_MPXV-II-0466</t>
  </si>
  <si>
    <t>CGGTATTCAG[CAGACGGCTACAGGTCTACC]ATCAGGTTACCTTCGTCTACCTTCACAA(TGGCCTCTCCTTGTGCCCAGT)TCAGTCCCTGTCATT[GCCACGCTACTAAGGACTCC]TGCTTAATAG</t>
  </si>
  <si>
    <t>Noblis_MPXV-II-0467</t>
  </si>
  <si>
    <t>CTATTTACAA[ACGCGGTGACATGTGTGATA]TCTACTTGTTGTAT(ACGGCTAACTTCACATTCGGAGATTC)TGAAGAACCAGTAACATATGATATCGATGACTACGAT[TGCACGTCTACAGGTTGCAG]CATAGACTTT</t>
  </si>
  <si>
    <t>CTGCAACCTGTAGACGTGCA</t>
  </si>
  <si>
    <t>Noblis_MPXV-II-0468</t>
  </si>
  <si>
    <t>CTCATTAATA[ACGGTGACAGGGTTAACACC]TTTCCAATAAATAATTTTTTTAACCGGAATAACATCATCAAAAGACTTATGAT(CCTCTCTCATTGATTTTTCGCGGGA)TACATCATCTATTATAGCATCAGCATCAGAA[TCTGTAGGCCGTGTATCAGC]ATCCATTGTC</t>
  </si>
  <si>
    <t>CCTCTCTCATTGATTTTTCGCGGGA</t>
  </si>
  <si>
    <t>GCTGATACACGGCCTACAGA</t>
  </si>
  <si>
    <t>Noblis_MPXV-II-0469</t>
  </si>
  <si>
    <t>Noblis_MPXV-II-0470</t>
  </si>
  <si>
    <t>GAGATAAGAG[GGGTGCTTCCAGAGGAAACT]AATATTGGTCG(CGTGGTTAATACGCCGGTTAGTATGAC)TTACTTGTATAATAAGTATAGTTTTAAACCGATTTTAGCAGAATATATAAGACACAGAAATACTATAT[CCGGCAACATTTATTCGGCA]TTGATGACGC</t>
  </si>
  <si>
    <t>GGGTGCTTCCAGAGGAAACT</t>
  </si>
  <si>
    <t>CGTGGTTAATACGCCGGTTAGTATGAC</t>
  </si>
  <si>
    <t>TGCCGAATAAATGTTGCCGG</t>
  </si>
  <si>
    <t>Noblis_MPXV-II-0471</t>
  </si>
  <si>
    <t>ATCTCCTCCA[TCACTAGGAAAACCCGCACA]TATAAACCTAATGTCGAAGCAATATATATATAGTGAGTATGCAATAAGCTTTGAATGTTATAGTTTTCTAAAATGTATAACAAATACAGAAATCAATTCGTTCGATGAGTATATATTAAGAGGACTATTAGAAGCTGGTAATAGTTTACAGATATTTTCCAATTCCGTAGGTAAACGAATAGATACTATAGGTGTACTAGGGAATAAGTATCCATTTAGCAAAATTCCATT(GGCCTCATTAACTCCTAAAGCACAACG)AGAGATATTTTTAGCGTGGATTTCTCATAGACCTGTAGTTTTAACTGGAG[GAACCGGAGTGGGTAAGACG]TCACAGGTAC</t>
  </si>
  <si>
    <t>TCACTAGGAAAACCCGCACA</t>
  </si>
  <si>
    <t>GGCCTCATTAACTCCTAAAGCACAACG</t>
  </si>
  <si>
    <t>CGTCTTACCCACTCCGGTTC</t>
  </si>
  <si>
    <t>Noblis_MPXV-II-0472</t>
  </si>
  <si>
    <t>ATCTCCTCCA[TCACTAGGAAAACCCGCACA]TATAAACCTAATGTCGAAGCAATATATATATAGTGAGTATGCAATAAGCTTTGAATGTTATAGTTTTCTAAAATGTATAACAAATACAGAAATCAATTCGTTCGATGAGTATATATTAAGAGGACTATTAGAAGCTGGTAATAGTTTACAGATATTTTCCAATTCCGTAGGTAAACGAATAGATACTATAGGTGTACTAGGGAATAAGTATCCATTTAGCAAAATTCCATT(GGCCTCATTAACTCCTAAAGCACAACG)AGAGATATTTTTAGCGTGGATTTCTCATAGACCTGTAGTTTTAACTGGAGGAAC[CGGAGTGGGTAAGACGTCAC]AGGTACCCAA</t>
  </si>
  <si>
    <t>GTGACGTCTTACCCACTCCG</t>
  </si>
  <si>
    <t>Noblis_MPXV-II-0473</t>
  </si>
  <si>
    <t>TGGCCGCTCT[AGGAGAGCCATTCAGTGCAA]AGTGTCCTCCTATTGAAGACAGTCTTTTATCGCATAGATATAAAGACTATGTGGTTAAATGGGAAA(GGCTAGAAAAGAATAGACGGCGACAGG)TTTCTAATAAACGTGTTAAACATGGTGATTTATGGATAGCCAACTATACATCTAAATTCAGTAACCGTAGGTATTTATGTACCGTAACCACAAAGAA[TGGTGACTGTGTTCAGGGTG]TAGTTAGATC</t>
  </si>
  <si>
    <t>AGGAGAGCCATTCAGTGCAA</t>
  </si>
  <si>
    <t>GGCTAGAAAAGAATAGACGGCGACAGG</t>
  </si>
  <si>
    <t>CACCCTGAACACAGTCACCA</t>
  </si>
  <si>
    <t>Noblis_MPXV-II-0474</t>
  </si>
  <si>
    <t>TGGCCGCTCT[AGGAGAGCCATTCAGTGCAA]AGTGTCCTCCTATTGAAGACAGTCTTTTATCGCATAGATATAAAGACTATGTGGTTAAATGGGAAA(GGCTAGAAAAGAATAGACGGCGACAGG)TTTCTAATAAACGTGTTAAACATGGTGATTTATGGATAGCCAACTATACATCTAAATTCAGTAACCGTAGGTATTTATGTACCGTAACCACAAAGAAT[GGTGACTGTGTTCAGGGTGT]AGTTAGATCT</t>
  </si>
  <si>
    <t>ACACCCTGAACACAGTCACC</t>
  </si>
  <si>
    <t>Noblis_MPXV-II-0475</t>
  </si>
  <si>
    <t>ATCTCCTCCA[TCACTAGGAAAACCCGCACA]TATAAACCTAATGTCGAAGCAATATATATATAGTGAGTATGCAATAAGCTTTGAATGTTATAGTTTTCTAAAATGTATAACAAATACAGAAATCAATTCGTTCGATGAGTATATATTAAGAGGACTATTAGAAGCTGGTAATAGTTTACAGATATTTTCCAATTCCGTAGGTAAACGAATAGATACTATAGGTGTACTAGGGAATAAGTATCCATTTAGCAAAATTCCATT(GGCCTCATTAACTCCTAAAGCACAACG)AGAGATATTTTTAGCGTGGATTTCTCATAGACCTGTAGTTTTAACTGG[AGGAACCGGAGTGGGTAAGA]CGTCACAGGT</t>
  </si>
  <si>
    <t>TCTTACCCACTCCGGTTCCT</t>
  </si>
  <si>
    <t>Noblis_MPXV-II-0476</t>
  </si>
  <si>
    <t>AAAGAAATGA[ATGCACTCAAACCAGGACCT]ATCATCGATTACCA(CGTCTGGATAGGAGATTGTGTCTGCCA)AGTTACTACTGTAGACGTGCATGGAAAGGAAATTATGAGAATG[AGATTCAAAAGGGGTGCGGT]GCTTCCGATT</t>
  </si>
  <si>
    <t>ATGCACTCAAACCAGGACCT</t>
  </si>
  <si>
    <t>Noblis_MPXV-II-0477</t>
  </si>
  <si>
    <t>CCAAATTCTA[CACGTGCTTCGGATTCATCC]AGATCATTAAGGTTCTTATAA(TCGCAACATCCTTCTCTTCCATCTTC)TACATCTTCCTTCTTATTCTTAGCGTCACAGAATCTACCA[CAGCAGGATCCCATGACGAG]AGTCACATTA</t>
  </si>
  <si>
    <t>CTCGTCATGGGATCCTGCTG</t>
  </si>
  <si>
    <t>Noblis_MPXV-II-0478</t>
  </si>
  <si>
    <t>TCATCACGTA[CTTGAAACAGGAAACGCGGT]ATATGGAAAAGTTCAACATGAGTATTCTACTATCAAAGAGAAGGCCAAAGAAATGAATGCACTCAAACCAGGACCTATCATCGATTACCA(CGTCTGGATAGGAGATTGTGTCTGCCA)AGTTACTACTGTAGACGTGCATGGAAAGGAAATTATGAGAATGA[GATTCAAAAGGGGTGCGGTG]CTTCCGATTC</t>
  </si>
  <si>
    <t>CACCGCACCCCTTTTGAATC</t>
  </si>
  <si>
    <t>Noblis_MPXV-II-0479</t>
  </si>
  <si>
    <t>ATCATCACGT[ACTTGAAACAGGAAACGCGG]TATATGGAAAAGTTCAACATGAGTATTCTACTATCAAAGAGAAGGCCAAAGAAATGAATGCACTCAAACCAGGACCTATCATCGATTACCA(CGTCTGGATAGGAGATTGTGTCTGCCA)AGTTACTACTGTAGACGTGCATGGAAAGGAAATTATGAGAATGA[GATTCAAAAGGGGTGCGGTG]CTTCCGATTC</t>
  </si>
  <si>
    <t>Noblis_MPXV-II-0480</t>
  </si>
  <si>
    <t>GCATTGATAA[ATCCCTGCAGACGATATGCG]GATACTGAACACGCTAATGATAGTATCAATAACGCAATCATGATTTTTATGGTATTAATAATTAACCTTATTTTTATGTTTGGTATAAAAATTATTGATGTCTACACATCCTTTATAATCAACTCTAATCACTTTAACTTTTACAGTTTTCCCTACAAGTTTATCCCTATATTCAACATATCTATCCATATGCATCTCTTAACACTC(TGCCAAGATAGCTTCAGAGTGAGGA)TAGTCAAAAAGATAAATATATAGAGTATAATCATTCTCGTATACTCT[GCCCTTTATTACATCGCCCG]CATTGGGCAA</t>
  </si>
  <si>
    <t>CGGGCGATGTAATAAAGGGC</t>
  </si>
  <si>
    <t>Noblis_MPXV-II-0481</t>
  </si>
  <si>
    <t>GCATTGATAA[ATCCCTGCAGACGATATGCG]GATACTGAACACGCTAATGATAGTATCAATAACGCAATCATGATTTTTATGGTATTAATAATTAACCTTATTTTTATGTTTGGTATAAAAATTATTGATGTCTACACATCCTTTATAATCAACTCTAATCACTTTAACTTTTACAGTTTTCCCTACAAGTTTATCCCTATATTCAACATATCTATCCATATGCATCTCTTAACACTC(TGCCAAGATAGCTTCAGAGTGAGGA)TAGTCAAAAAGATAAATATATAGAGTATAATCATTCTCGTATACTCTG[CCCTTTATTACATCGCCCGC]ATTGGGCAAC</t>
  </si>
  <si>
    <t>GCGGGCGATGTAATAAAGGG</t>
  </si>
  <si>
    <t>Noblis_MPXV-II-0482</t>
  </si>
  <si>
    <t>CTAATTTGTT[CCCTGGCATTACCGAGTTCA]GTTTTATATGCCGAATAGAGTTCTGATTCATCCTTTGAGAAGATCTCTAGCGATCGTTCAAGATCCCTGATTCTAGTCTTTAGCCTATTTACCT(CCTCAGAAGATGCTCCGTTACCGT)TTTTACAATCGTTAAGATGTCTATCAAGATCCATGATTCTATCTCTTTTCCATATCAGCATTGATTTCATTAT[TACGTCCGCAGTCGTTCAAC]TGTATTTCAA</t>
  </si>
  <si>
    <t>GTTGAACGACTGCGGACGTA</t>
  </si>
  <si>
    <t>Noblis_MPXV-II-0483</t>
  </si>
  <si>
    <t>AGGCGGTATA[CGCGATCAGGAGTCATCGTT]GATATCTAGTATCGATAGATGGAAGCCATCAAAACCATATTGGCAGAAGTATGCTAAAATGT(GCGAACCAAAATGTGATATGGGGTTGC)GATTTTAAACGGATTAATATATGTCATAGGTGGAGTCGTTAAAGG[TGACACACATGTACCGACGC]ACTAGAGAGT</t>
  </si>
  <si>
    <t>GCGAACCAAAATGTGATATGGGGTTGC</t>
  </si>
  <si>
    <t>Noblis_MPXV-II-0484</t>
  </si>
  <si>
    <t>AGGCGGTATA[CGCGATCAGGAGTCATCGTT]GATATCTAGTATCGATAGATGGAAGCCATCAAAACCATATTGGCAGAAGTATGCTAAAATGT(GCGAACCAAAATGTGATATGGGGTTGC)GATTTTAAACGGATTAATATATGTCATAGGTGGAGTCGTTAAAGGT[GACACACATGTACCGACGCA]CTAGAGAGTT</t>
  </si>
  <si>
    <t>Noblis_MPXV-II-0485</t>
  </si>
  <si>
    <t>GTCCGTAGTA[TCGTCACCGATGAACGTCAT]TTCTCTAACTCCTCTATTTAATACTTT(ACCCATGCAACTGAACGCGT)TCTTGGATATAGAATCCAATTTGTACGAATCCAATTTTTCAGATTTTTGAATGAATGAATATAGATCGAAAAATATAGTTCCATTATTGTTATTAACGTGAAACGTAGTATTGG[CCATGCCGCATACTCCCTTA]TGACTAGACT</t>
  </si>
  <si>
    <t>TCGTCACCGATGAACGTCAT</t>
  </si>
  <si>
    <t>Noblis_MPXV-II-0486</t>
  </si>
  <si>
    <t>GGGAGTCCTT[AGTAGCGTGGCAATGACAGG]GACTGAACT(GGGCACAAGGAGAGGCCATTGT)GAAGGTAGACGAAGGTAACCTGATGGTAGA[CCTGTAGCCGTCTGTGCTTA]ATAGAGGGCT</t>
  </si>
  <si>
    <t>AGTAGCGTGGCAATGACAGG</t>
  </si>
  <si>
    <t>Noblis_MPXV-II-0487</t>
  </si>
  <si>
    <t>GGGAGTCCTT[TAAGCACAGACGGCTACAGG]TCTACCATCAGGTTACCTTCGTCTACCTTCACAA(TGGCCTCTCCTTGTGCCCAGT)TCAGTC[CCTGTCATTGCCACGCTACT]ATAGAGGGCT</t>
  </si>
  <si>
    <t>Noblis_MPXV-II-0488</t>
  </si>
  <si>
    <t>CAATTTAGAC[TGACAGGCAGAACACGTCAT]ACAATCATCATCGTCATCGATAACTGTAGTCT(TGGGCTTCTTTTTGCGACTCTTCA)TTCCGGAACGCATATTGGTGCTATCCATTTAGGTAGTAAAAAATAAGTCAGAATATGCCCTATAAC[ACGATCGTGCAAAACCTGGT]ATATCGTCTC</t>
  </si>
  <si>
    <t>TGACAGGCAGAACACGTCAT</t>
  </si>
  <si>
    <t>TGGGCTTCTTTTTGCGACTCTTCA</t>
  </si>
  <si>
    <t>ACCAGGTTTTGCACGATCGT</t>
  </si>
  <si>
    <t>Noblis_MPXV-II-0489</t>
  </si>
  <si>
    <t>CATAGTGGGA[TATCATCCAGCGGCCAGAGA]CCACCAATTCGAGAAAGATCGATCATTTGAAATTATCAACGTTTTACTGGAATTAGACAACAAGACACCTATAAATTGGGCTCAAGGGTTTATTTATTAATGCTTTAGTGAAATTTTA(ACTTGTGTTCTAAATGGATGCGGCT)ATTAGAGGTAATGATGTTATCTTTGTTCTTAAGACT[ATAGGTGTCCCGTCAGCATG]CAGACAAAAT</t>
  </si>
  <si>
    <t>TATCATCCAGCGGCCAGAGA</t>
  </si>
  <si>
    <t>Noblis_MPXV-II-0490</t>
  </si>
  <si>
    <t>GTTTTACACT[AACGGGGTCTCCATCATCCA]CATGTATCGACGGTAAATGGAA(TCCCATACTCCCAACATGTGTACGA)TCTAACGAAGAATTTGATCCAGT[GGATGATGGTCCCGACGATG]AGACAGATCT</t>
  </si>
  <si>
    <t>Noblis_MPXV-II-0491</t>
  </si>
  <si>
    <t>ATCAGGTGGG[CGGAGTCCCAGACCAGAATT]GCAGAAATTTGAATATCCAGATGGAGTGAAAGACACTGAATCAAT(TGAGAGATTGGCAGAGGAGTTCTTCA)ATAG[ATCAGAACTTCAGGCCGGTG]AATCAGTCAA</t>
  </si>
  <si>
    <t>CGGAGTCCCAGACCAGAATT</t>
  </si>
  <si>
    <t>TGAGAGATTGGCAGAGGAGTTCTTCA</t>
  </si>
  <si>
    <t>CACCGGCCTGAAGTTCTGAT</t>
  </si>
  <si>
    <t>Noblis_MPXV-II-0492</t>
  </si>
  <si>
    <t>ATCAGGTGGG[CGGAGTCCCAGACCAGAATT]GCAGAAATTTGAATATCCAGATGGAGTGAAAGACACTGAATCAAT(TGAGAGATTGGCAGAGGAGTTCTTCA)ATAGATCAGA[ACTTCAGGCCGGTGAATCAG]TCAAATTTGG</t>
  </si>
  <si>
    <t>CTGATTCACCGGCCTGAAGT</t>
  </si>
  <si>
    <t>Noblis_MPXV-II-0493</t>
  </si>
  <si>
    <t>ATCAGGTGGG[CGGAGTCCCAGACCAGAATT]GCAGAAATTTGAATATCCAGATGGAGTGAAAGACACTGAATCAAT(TGAGAGATTGGCAGAGGAGTTCTTCA)ATAGATCAGAA[CTTCAGGCCGGTGAATCAGT]CAAATTTGGT</t>
  </si>
  <si>
    <t>ACTGATTCACCGGCCTGAAG</t>
  </si>
  <si>
    <t>Noblis_MPXV-II-0494</t>
  </si>
  <si>
    <t>ATCAGGTGGG[CGGAGTCCCAGACCAGAATT]GCAGAAATTTGAATATCCAGATGGAGTGAAAGACACTGAATCAAT(TGAGAGATTGGCAGAGGAGTTCTTCA)ATAGATCAGAAC[TTCAGGCCGGTGAATCAGTC]AAATTTGGTA</t>
  </si>
  <si>
    <t>GACTGATTCACCGGCCTGAA</t>
  </si>
  <si>
    <t>Noblis_MPXV-II-0495</t>
  </si>
  <si>
    <t>TCCAACTTGA[TGTCAGGGACTATGACCGGT]TTAATGTTATATGTAACATTGAGTAAATCCTTAAGTTCATAATCATCGTTGTCATCAGTTATGTACGATCCAAACAATGTTTCTA(CCGGCATGGTGGATACGAAGATGC)TATCCATCAGAATGTTTCCCTGATTAGTATTTTCTATATAGCTATTCTTCTTTAAACGATTTTCCGAATCAGTAACTATGTTCATTTTTTT[AGGAGTAGGACGTCTAGCCA]GTATGGAAGA</t>
  </si>
  <si>
    <t>TGTCAGGGACTATGACCGGT</t>
  </si>
  <si>
    <t>CCGGCATGGTGGATACGAAGATGC</t>
  </si>
  <si>
    <t>TGGCTAGACGTCCTACTCCT</t>
  </si>
  <si>
    <t>Noblis_MPXV-II-0496</t>
  </si>
  <si>
    <t>CCTTTTAGGG[ACAGACCAGACCTAGGAGCT]ATTCTACCATAGCAGAACTTAGGCATGGACATACTAATATCTGTCTTAATTA(ACTGTCGTTCTCCAGGAGGGATAGT)ATAATCGTAAGCGCTATACA[AATCATATCCGGCAGCACCC]GGCGATTGCC</t>
  </si>
  <si>
    <t>ACAGACCAGACCTAGGAGCT</t>
  </si>
  <si>
    <t>Noblis_MPXV-II-0497</t>
  </si>
  <si>
    <t>TGTAAAGTAT[ACGAAGCGGTTTTACGACAC]G(CATTTGATGCACCCACGTTGTACG)TTAAAGCATTGACTAAGAATTATTTATCGTTTAGTAACACAATACAG[TCGTACAAGGAAACCGTGCA]TAAACTAACA</t>
  </si>
  <si>
    <t>ACGAAGCGGTTTTACGACAC</t>
  </si>
  <si>
    <t>Noblis_MPXV-II-0498</t>
  </si>
  <si>
    <t>GTGAAAAAGT[CAAGAACGTTCACATCGGCG]GACAATCTAAAAACAATACAGTGATTGCAGATTTGCCATATCTGGATAATGCTGTATCAGATGTATGCAAATCAATATATAAAAAGAATGTATCAAGAATATCCAGATTTGCTAATTTGATAAAAATAGATGACGA(TGACAAGACTCCTACCGGCGT)ATATAATTATTTTAAACCTAAAGATGCTATTCCTGTTATTATATCCATAGGAAAGGATAAAGATGTCTGTGAACTATTAATCTCAT[CTGATAAAGCGTGTGCGTGT]ATAAAGTTAA</t>
  </si>
  <si>
    <t>CAAGAACGTTCACATCGGCG</t>
  </si>
  <si>
    <t>TGACAAGACTCCTACCGGCGT</t>
  </si>
  <si>
    <t>ACACGCACACGCTTTATCAG</t>
  </si>
  <si>
    <t>Noblis_MPXV-II-0499</t>
  </si>
  <si>
    <t>CAATTTAGAC[TGACAGGCAGAACACGTCAT]ACAATCATCATCGTCATCGATAACTGTAGTCT(TGGGCTTCTTTTTGCGACTCTTCA)TTCCGGAACGCATATTGGTGCTATCCATTTAGGTAGTAAAAAATAAGTCAGAATATGCCCTATA[ACACGATCGTGCAAAACCTG]GTATATCGTC</t>
  </si>
  <si>
    <t>CAGGTTTTGCACGATCGTGT</t>
  </si>
  <si>
    <t>Noblis_MPXV-II-0500</t>
  </si>
  <si>
    <t>TACTTTATCT[GCCGAATACAGTGCTAGGGG]AAAAATTATAATATTTCCTCTTTCGTATTCGTAATTAGTTCTCTTTTCATGTTCGAAAAAGTGAAACATGCGGTTAAAATAGTTTATAACATTAATATTACTGTTAATAACTGCCGGATAAAAGTGGGATAGTAATTTCACGAATTTGAT(ACTGTCCTTTCTCTCGTTAAACGCC)TTTAGAAAAACTTTAGAAGAATATCTCAATGAGAGTTCCTGACCATCCATAGTTTGTATCAATAATAGCAACATATGAAGAACCCGCTTATACAGAGTATGTAAAAATGTTAATTTATA[GTTTAATCCCATGGCCCACG]CACACACGAT</t>
  </si>
  <si>
    <t>Noblis_MPXV-II-0501</t>
  </si>
  <si>
    <t>ACTGTTCTAG[AGGATGTTCAAGCAGCTGGT]ATCTCTAGACAATTTACTTCTATGACTAAAGCTATTACAACACTATCTGATCTAGTCACCGAGGGAAAATCTAAAGTTGTTCGTAAAAAAGTTAAAACTTGTAAGAAGTAAATGCGTGCACTTTTTTATAAAGATGGTAAACTGTTTACCGATAATAATTTTTTAAATCCTGTATCAGACGATAA(TCCAGCGTATGAGGTTTTGCAACA)TGTTAAAATTCCTACTCATTTAACAGATGTAGTAGTATAT[GAACAAACGTGGGAAGAGGC]ATTAACTAGA</t>
  </si>
  <si>
    <t>GCCTCTTCCCACGTTTGTTC</t>
  </si>
  <si>
    <t>Noblis_MPXV-II-0502</t>
  </si>
  <si>
    <t>AATAACATTA[TCGTGGCGCCTTATATAGCA]CTTTTAACTATCGCATCAAAAGGATGCAAACTTACAGAAACAATGATTGAAGCATTCTTTCCAGAACTATATAATGAACATAGTAAGAAATTCAAATTCAACTCTCAAGTATCCATCATCCAAGAAAAACT(CGGATACCAGTCTGGAAACTATCACGT)TTATGATTTTGAACCGTATTACTCTACAGTAGCTCTGGCTATTCGAGATGAACATTCATCTGGCATTTTTAATATCCGTCAAGAGAGTTATCTTGTAAGTTCATTATCTGAAATAACATATAGATTTTATCTAATTAATCTAAAATCTGATCTTGTTCAATGGAGT[GCTAGTACGGGCGCTGTAAT]TAATCAAATG</t>
  </si>
  <si>
    <t>TCGTGGCGCCTTATATAGCA</t>
  </si>
  <si>
    <t>CGGATACCAGTCTGGAAACTATCACGT</t>
  </si>
  <si>
    <t>ATTACAGCGCCCGTACTAGC</t>
  </si>
  <si>
    <t>Noblis_MPXV-II-0503</t>
  </si>
  <si>
    <t>TTCTATAACG[TCCTTATCGGCGGTATCGGT]ACATATACGTAATTCACCTTCACAAAATACGGAGTCTTCGATAATAATAGCCAATCGATTATTGGATCTAGCTGTCTGTATCATATTCAACATGTTTAATATATCCTTTCGTT(TCCCCTTTACAGGCATCGATCGT)AGCATATTTTCCGCGTCTGAGATGGAAATGTTAAAACTGCAAAAA[TGCGTAATGTTAGCCCGTCC]TAATATTGGT</t>
  </si>
  <si>
    <t>GGACGGGCTAACATTACGCA</t>
  </si>
  <si>
    <t>Noblis_MPXV-II-0504</t>
  </si>
  <si>
    <t>GACGAACATA[ATGTACCGCTACCGTTTGGA]AGTTTAGGTATACACAAAAAGAAAGAATATAAAAACTCTAACATGTGTTTGTTCGTATTTGACTGTTTATACTTTGATGGATTCGATATGACAGACATTCCATTGTATGAACGAAGATCTTTTCTCAAAGATGTTATGGTCGAAATACCCAATAGAATAGTATTCTCAGAGTTGACGAATATTAGTAACGAGTCTCAGTTAACTGATGTATTAGATGATGCACTAACGAGAAAATTAGAAGGATTGGTCTTAAAAGATATTAA(TGGCGTATACGAACCGGGAAAGA)GAAGATGGTTAAAAATAAAACGAGACTATTTGAA[CGAGGGTTCCATGGCAGATT]CTGCCGATTT</t>
  </si>
  <si>
    <t>ATGTACCGCTACCGTTTGGA</t>
  </si>
  <si>
    <t>Noblis_MPXV-II-0505</t>
  </si>
  <si>
    <t>TACACATTAT[TCCGTACGGCTTTCCATTCT]CCAAAAACAATTTTACCAAATCTAAATCTACATCTTTATTGTATCTATAATCACTATTTAGATAAT(CAGCCATAATTCCTCGAGTGCAACA)TGTTAGATCGTCTATATATGAATAAGCCGTGTTATCTATTCCTTTCATTAACAATTTAACGATGTCTATATCTATATGAGATGACTTAATATAATATTGAAGAGCTGTACAATAGTTTTTATCTATAGAAGACGGCTTGATTCCGTGATTAATTAGACATT[TAACAACTTCCGGACGCACA]TATGCTCTCG</t>
  </si>
  <si>
    <t>TCCGTACGGCTTTCCATTCT</t>
  </si>
  <si>
    <t>Noblis_MPXV-II-0506</t>
  </si>
  <si>
    <t>CATATTTATT[AGATACCGCATTGCCCAGAT]TTTGATATTCTATGAATTCCTCTGAAAATAAATCCAAAATAACTAGACATTCTATTTTTTGTGGATTAGTGTACTCTCTTCCCTCTAT(CATGTTCACTACTGGTGTCCACAATGA)TAAATATCTAGAGGGAATATAATATAGTCCATATGATGCCAATCTAGCAATGTCGAATAACTGTAATTTTATTCTTCGCTCTTCATTATGAATTGAATCTTGAGGTATAAACCTAACACAAATTATATCATTAGACTTTTCGTATGTAATGTCTTTCATGTTATAAGTTTTTAATCCTGGAATAGAATCTATTTTAA[TGAGGCTTTTAAACGCAGCG]TTCTCCAACG</t>
  </si>
  <si>
    <t>AGATACCGCATTGCCCAGAT</t>
  </si>
  <si>
    <t>Noblis_MPXV-II-0507</t>
  </si>
  <si>
    <t>ATCTCCTCCA[TCACTAGGAAAACCCGCACA]TATAAACCTAATGTCGAAGCAATATATATATAGTGAGTATGCAATAAGCTTTGAATGTTATAGTTTTCTAAAATGTATAACAAATACAGAAATCAATTCGTTCGATGAGTATATATTAAGAGGACTATTAGAAGCTGGTAATAGTTTACAGATATTTTCCAATTCCGTAGGTAAACGAATAGATACTATAGGTGTACTAGGGAATAAGTATCCATTTAGCAAAATTCCATT(GGCCTCATTAACTCCTAAAGCACAACG)AGAGATATTTTTAGCGTGGATTTCTCATAGACCTGTAGTTTTAACTGGA[GGAACCGGAGTGGGTAAGAC]GTCACAGGTA</t>
  </si>
  <si>
    <t>GTCTTACCCACTCCGGTTCC</t>
  </si>
  <si>
    <t>Noblis_MPXV-II-0508</t>
  </si>
  <si>
    <t>AAAGCTTTAG[AGGCGGACTACTTGGAATCC]ATGTTATCCAACTTGACAAATCTTAATATCAGAGAGATAGAAGAACATATGAGACAAACGCTGATAGATGATCCAGATAATAACC(TCCTGAAAATGGCCAAAGCGGGT)TATAAAGTAAATCCCACAGAACTAATGTATATTCTAGGTACTTATGGACAACAGAGGATAGATGG[CGAACCAGCAGAGACTCGAG]TATTGGGTAG</t>
  </si>
  <si>
    <t>AGGCGGACTACTTGGAATCC</t>
  </si>
  <si>
    <t>Noblis_MPXV-II-0509</t>
  </si>
  <si>
    <t>ATCAACTGAT[AGCGAATCAGACTGGGAGGA]TCACTGTAGTGCTATGGAACAAAACAATGACGTAGATAATATTTCTAGAAATGAGATAT(TGAACGATGATAGCTTCGCTGGTAGT)TTAATATGGGATAACGAATCCA[ATATCATGGCGCCTAGCACA]GAACACATTT</t>
  </si>
  <si>
    <t>TGTGCTAGGCGCCATGATAT</t>
  </si>
  <si>
    <t>Noblis_MPXV-II-0510</t>
  </si>
  <si>
    <t>GTTTTACACT[AACGGGGTCTCCATCATCCA]CATGTATCGACGGTAAATGGAA(TCCCATACTCCCAACATGTGTACGA)TCTAACGAAGAATTTGATCCAGTGGA[TGATGGTCCCGACGATGAGA]CAGATCTGAG</t>
  </si>
  <si>
    <t>TCTCATCGTCGGGACCATCA</t>
  </si>
  <si>
    <t>Noblis_MPXV-II-0511</t>
  </si>
  <si>
    <t>TGTTAATGAT[TCCAGCCACTTGGGAAAAGT]CAAAGTCGTTTAATGCCGATTTAATACGTTCATTAAAAACAAACTTTTTATTCTTTAGATGAATTATTATTGGTTCATTGGAATCAAAAAGTAAGATATTATCGGGTTTAAGATCTGCATGTAAAA(AGTTGTCACAACAGGGTAGTTCGTAGA)TTTTAATGTATAACAGAGACATCTGTAAAAAGATAAACTTTATGTATTGTACCAAAGATTTAAATCCTAATTTGATAGCTAACTCGGTATCTACTTTATC[TGCCGAATACAGTGCTAGGG]GAAAAATTAT</t>
  </si>
  <si>
    <t>CCCTAGCACTGTATTCGGCA</t>
  </si>
  <si>
    <t>Noblis_MPXV-II-0512</t>
  </si>
  <si>
    <t>TCCAACTTGA[TGTCAGGGACTATGACCGGT]TTAATGTTATATGTAACATTGAGTAAATCCTTAAGTTCATAATCATCGTTGTCATCAGTTATGTACGATCCAAACAATGTTTCTA(CCGGCATGGTGGATACGAAGATGC)TATCCATCAGAATGTTTCCCTGATTAGTATTTTCTATATAGCTATTCTTCTTTAAACGATTTTCCGAATCAGTAACTATGTTCATTTTTTTAGGAGTAGGACGTCTAGCCAGTATGGAAGAGGATTTTCTAGATACTCTCTTCAACATCTTTGATCTCAA[TGGAATGCAAAACCCCATGG]TGTAACAACC</t>
  </si>
  <si>
    <t>CCATGGGGTTTTGCATTCCA</t>
  </si>
  <si>
    <t>Noblis_MPXV-II-0513</t>
  </si>
  <si>
    <t>TTCTTGTTAA[TGATTCCAGCCACTTGGGAA]AAGTCAAAGTCGTTTAATGCCGATTTAATACGTTCATTAAAAACAAACTTTTTATTCTTTAGATGAATTATTATTGGTTCATTGGAATCAAAAAGTAAGATATTATCGGGTTTAAGATCTGCATGTAAAA(AGTTGTCACAACAGGGTAGTTCGTAGA)TTTTAATGTATAACAGAGACATCTGTAAAAAGATAAACTTTATGTATTGTACCAAAGATTTAAATCCTAATTTGATAGCTAACTCGGTATCTACTTTATCT[GCCGAATACAGTGCTAGGGG]AAAAATTATA</t>
  </si>
  <si>
    <t>TGATTCCAGCCACTTGGGAA</t>
  </si>
  <si>
    <t>Noblis_MPXV-II-0514</t>
  </si>
  <si>
    <t>TTTTACACTA[ACGGGGTCTCCATCATCCA]CATGTATCGACGGTAAATGGAA(TCCCATACTCCCAACATGTGTACGA)TCTAACGAAGAATTTGATCCAGTGGAT[GATGGTCCCGACGATGAGAC]AGATCTGAGC</t>
  </si>
  <si>
    <t>ACGGGGTCTCCATCATCCA</t>
  </si>
  <si>
    <t>Noblis_MPXV-II-0515</t>
  </si>
  <si>
    <t>GTCAAGAACG[TTCACATCGGCGGACAATCT]AAAAACAATACAGTGATTGCAGATTTGCCATATCTGGATAATGCTGTATCAGATGTATGCAAATCAATATATAAAAAGAATGTATCAAGAATATCCAGATTTGCTAATTTGATAAAAATAGATGACGA(TGACAAGACTCCTACCGGCGT)ATATAATTATTTTAAACCTAAAGATGCTATTCCTGTTATTATATCCATAGGAAAGGATAAAGATGTCTGTGAACTATTAATCTCAT[CTGATAAAGCGTGTGCGTGT]ATAAAGTTAA</t>
  </si>
  <si>
    <t>TTCACATCGGCGGACAATCT</t>
  </si>
  <si>
    <t>Noblis_MPXV-II-0516</t>
  </si>
  <si>
    <t>GGTGGGCGGA[GTCCCAGACCAGAATTGCAGA]AATTTGAATATCCAGATGGAGTGAAAGACACTGAATCAAT(TGAGAGATTGGCAGAGGAGTTCTTCA)ATAG[ATCAGAACTTCAGGCCGGTG]AATCAGTCAA</t>
  </si>
  <si>
    <t>GTCCCAGACCAGAATTGCAGA</t>
  </si>
  <si>
    <t>Noblis_MPXV-II-0517</t>
  </si>
  <si>
    <t>CCAAATTCTA[CACGTGCTTCGGATTCATCC]AGATCATTAAGGTTCTTATAA(TCGCAACATCCTTCTCTTCCATCTTC)TACATCTTCCTTCTTATTCTTAGCGTCACAGAATCTACCAC[AGCAGGATCCCATGACGAGA]GTCACATTAA</t>
  </si>
  <si>
    <t>TCTCGTCATGGGATCCTGCT</t>
  </si>
  <si>
    <t>Noblis_MPXV-II-0518</t>
  </si>
  <si>
    <t>TCTGTACACG[CCAACAACGGACCACATCCT]TCTTCAT(CAACCGAGTTGTTAATCTTGGCTCCA)TACTGTACCAATAAATTTATTCTCTCTATGACTTCATCATCTGTTCCCGAGAGATAATATAGAGGTGTTTTATTATGTTTA[TCACATGCGTTTGGATCTGC]GCCGTGCACC</t>
  </si>
  <si>
    <t>GCAGATCCAAACGCATGTGA</t>
  </si>
  <si>
    <t>Noblis_MPXV-II-0519</t>
  </si>
  <si>
    <t>GCTACGAGAC[GAGACGTCGCCTATTCCTGA]TAAGTTCTTTATACAATTGAAACAGCCGCTTAGAAATAAACGAGTA(TGTGTGTGTGGTATAGATCCGTATCCA)AAAGA[TGGAACTGGTGTACCGTTCG]AATCACCAAA</t>
  </si>
  <si>
    <t>GAGACGTCGCCTATTCCTGA</t>
  </si>
  <si>
    <t>Noblis_MPXV-II-0520</t>
  </si>
  <si>
    <t>AAAGTATATG[GGCGATATTCTGCCGTGTTT]AAAGATTCCTTTTTGGGAAAAATTGGCGATAAGTTTCAAAC(TGTTGACTTCACTGATTGTCGCACT)ATAGATGCAATCAATAAGTGTGTAGATATCTTTACTGAGGGAAAAATCAATCCACTATTGGATGAACCATTGTCTCCTGATACCTGTCTCCTAGCAATTAGTGCCGTATACTTTAAAGCAAAATGGTTGATGCCATTCGAAAAGGAATTTACCAGTGATTATCCCTTTTACGTATCTCCAACGGAAATGGTAGATGTAAGTATGATGTCTATTTA[CGGCGAGCCATTTAATCACG]CATCTGTAAA</t>
  </si>
  <si>
    <t>GGCGATATTCTGCCGTGTTT</t>
  </si>
  <si>
    <t>TGTTGACTTCACTGATTGTCGCACT</t>
  </si>
  <si>
    <t>CGTGATTAAATGGCTCGCCG</t>
  </si>
  <si>
    <t>Noblis_MPXV-II-0521</t>
  </si>
  <si>
    <t>AATTTGTTAA[TAAGATGCGCTGGGCTCAAT]GTCTTAATAAGAAGTGTAAGAGGACTATCTCCGAATTTGTTTTGTTTATTAACATCCGTTGATGGAAGTAAAAGATTTATAATGTCTACATACTTGACTGTTTTAGAGCATACAATATGGAGAGGCGTATTTCCATCATGATCTGGTTTTGAGGGACTAATTCCTAGTTTCATCATCCATGAGATTGTAGAAGCTTTTGGATTGTCTGACATAAGATGTCTATGAATATGATTTTTGCCAAATTTAT(CCACTATCCTGGCTTCGAATCCGA)TAGACATTATTTTTTTAAACACTCTTTCTGAAGGA[TCTGTACACGCCAACAACGG]ACCACATCCT</t>
  </si>
  <si>
    <t>CCGTTGTTGGCGTGTACAGA</t>
  </si>
  <si>
    <t>Noblis_MPXV-II-0522</t>
  </si>
  <si>
    <t>CATAGTGGGA[TATCATCCAGCGGCCAGAGA]CCACCAATTCGAGAAAGATCGATCATTTGAAATTATCAACGTTTTACTGGAATTAGACAACAAGACACCTATAAATTGGGCTCAAGGGTTTATTTATTAATGCTTTAGTGAAATTTTA(ACTTGTGTTCTAAATGGATGCGGCT)ATTAGAGGTAATGATGTTATCTTTGTTCTTAAGACTATAGGTGTC[CCGTCAGCATGCAGACAAAA]TGAAGATCCA</t>
  </si>
  <si>
    <t>Noblis_MPXV-II-0523</t>
  </si>
  <si>
    <t>AGAGATAAGA[GGGGTGCTTCCAGAGGAAAC]TAATATTGGTCG(CGTGGTTAATACGCCGGTTAGTATGAC)TTACTTGTATAATAAGTATAGTTTTAAACCGATTTTAGCAGAATATATAAGACACAGAAATACTATAT[CCGGCAACATTTATTCGGCA]TTGATGACGC</t>
  </si>
  <si>
    <t>GGGGTGCTTCCAGAGGAAAC</t>
  </si>
  <si>
    <t>Noblis_MPXV-II-0524</t>
  </si>
  <si>
    <t>TCTTAAGACT[ATAGGTGTCCCGTCAGCATG]CAGACAAAATGAAGATCCAAGATTCGTAGAAGCATTTAAATGCGACGAGTTAGAAAGATATATTGATAATAATCCAGAATGTACACTAT(TCGAAAGTCTTAGGGATGAGGAAGCA)TACTCTATAGTCAGAATTTTCATGGATGTAGATTTAGACGCGTGTCTAGACGAAATAGATTATTTAACGGCTATTCAAGATTTTATTATCGAGGTGTCAAACTGTGTAGCTAGATTCGCATTT[ACAGAATGCGGTGCCATTCA]TGAAAATGTA</t>
  </si>
  <si>
    <t>ATAGGTGTCCCGTCAGCATG</t>
  </si>
  <si>
    <t>TCGAAAGTCTTAGGGATGAGGAAGCA</t>
  </si>
  <si>
    <t>TGAATGGCACCGCATTCTGT</t>
  </si>
  <si>
    <t>Noblis_MPXV-II-0525</t>
  </si>
  <si>
    <t>GAACATAATG[TACCGCTACCGTTTGGAAGT]TTAGGTATACACAAAAAGAAAGAATATAAAAACTCTAACATGTGTTTGTTCGTATTTGACTGTTTATACTTTGATGGATTCGATATGACAGACATTCCATTGTATGAACGAAGATCTTTTCTCAAAGATGTTATGGTCGAAATACCCAATAGAATAGTATTCTCAGAGTTGACGAATATTAGTAACGAGTCTCAGTTAACTGATGTATTAGATGATGCACTAACGAGAAAATTAGAAGGATTGGTCTTAAAAGATATTAA(TGGCGTATACGAACCGGGAAAGA)GAAGATGGTTAAAAATAAAACGAGACTATTTGAA[CGAGGGTTCCATGGCAGATT]CTGCCGATTT</t>
  </si>
  <si>
    <t>TACCGCTACCGTTTGGAAGT</t>
  </si>
  <si>
    <t>Noblis_MPXV-II-0526</t>
  </si>
  <si>
    <t>ACGGTATTCA[GGGAGTCCTTAGTAGCGTGG]CAATGACAGGGACTGAACT(GGGCACAAGGAGAGGCCATTGT)GAAGGTAGACGAAGGTAACCTGA[TGGTAGACCTGTAGCCGTCT]GTGCTTAATA</t>
  </si>
  <si>
    <t>GGGAGTCCTTAGTAGCGTGG</t>
  </si>
  <si>
    <t>Noblis_MPXV-II-0527</t>
  </si>
  <si>
    <t>ACGGTATTCA[AGACGGCTACAGGTCTACCA]TCAGGTTACCTTCGTCTACCTTCACAA(TGGCCTCTCCTTGTGCCCAGT)TCAGTCCCTGTCATTG[CCACGCTACTAAGGACTCCC]GTGCTTAATA</t>
  </si>
  <si>
    <t>Noblis_MPXV-II-0528</t>
  </si>
  <si>
    <t>TTTGACGTAT[GCAGTCACATCGTTTACGCA]ATAGTCAGACTGTAGTTCTATCATGCTTCCTACGTTAGAAGGAGGAACAGTTTTAAAGTCTCTTGGTTTTAATCTATTGTCATTAGTTTTCATGAAATCCTTTGTTTTATCCACTTCACATTTTAAATAAATGTCCACTATACATTCTTCTGTTAATTTTACTAGATCATCATGAGTCATAGAATTCATAGGTTCCGTAGTCCATGGATCCAAACTA(GCAAACTTCGCGTATACGGTATCGC)GATTAGTGTATACACCAACTGTATGAAAATTAAGAAAACAGTTTAATAAATCTACAGAAATATTTAATCCT[CCGTTTGATACAGATGCGCC]ATATTTATGG</t>
  </si>
  <si>
    <t>GCAAACTTCGCGTATACGGTATCGC</t>
  </si>
  <si>
    <t>Noblis_MPXV-II-0529</t>
  </si>
  <si>
    <t>TTTTGACGTA[TGCAGTCACATCGTTTACGC]AATAGTCAGACTGTAGTTCTATCATGCTTCCTACGTTAGAAGGAGGAACAGTTTTAAAGTCTCTTGGTTTTAATCTATTGTCATTAGTTTTCATGAAATCCTTTGTTTTATCCACTTCACATTTTAAATAAATGTCCACTATACATTCTTCTGTTAATTTTACTAGATCATCATGAGTCATAGAATTCATAGGTTCCGTAGTCCATGGATCCAAACTA(GCAAACTTCGCGTATACGGTATCGC)GATTAGTGTATACACCAACTGTATGAAAATTAAGAAAACAGTTTAATAAATCTACAGAAATATTTAATCCT[CCGTTTGATACAGATGCGCC]ATATTTATGG</t>
  </si>
  <si>
    <t>Noblis_MPXV-II-0530</t>
  </si>
  <si>
    <t>TAATTTGTTC[CCTGGCATTACCGAGTTCAGT]TTTATATGCCGAATAGAGTTCTGATTCATCCTTTGAGAAGATCTCTAGCGATCGTTCAAGATCCCTGATTCTAGTCTTTAGCCTATTTACCT(CCTCAGAAGATGCTCCGTTACCGT)TTTTACAATCGTTAAGATGTCTATCAAGATCCATGATTCTATCTCTTTTCCATATCAGCATTGATTTCATTA[TTACGTCCGCAGTCGTTCAA]CTGTATTTCA</t>
  </si>
  <si>
    <t>CCTGGCATTACCGAGTTCAGT</t>
  </si>
  <si>
    <t>Noblis_MPXV-II-0531</t>
  </si>
  <si>
    <t>ACTGTTAATA[ACTGCCGGATAAAAGTGGGA]TAGTAATTTCACGAATTTGATACTGTCCTTTCTCTCGTTAAACGCCTTTAGAAAAACTTTAGAAGAATATCTCAATGAGAGTTCCTGACCATCCATAGTTTGTATCAATAATAGCAACATATGAAGAACCCGCTTATACAGAGTATGTAAAAATGTTAATTTATAGTTTAATCC(CATGGCCCACGCACACACGA)TTAATTTTTTTTCATCTCCCTTTAGATTGTTGTATAGAAATTTGGGTACTGTAA[ACTCCGCCGTAGTTTCCATG]GGACTATATA</t>
  </si>
  <si>
    <t>ACTGCCGGATAAAAGTGGGA</t>
  </si>
  <si>
    <t>CATGGCCCACGCACACACGA</t>
  </si>
  <si>
    <t>CATGGAAACTACGGCGGAGT</t>
  </si>
  <si>
    <t>Noblis_MPXV-II-0532</t>
  </si>
  <si>
    <t>AATCAACTGA[TAGCGAATCAGACTGGGAGGA]TCACTGTAGTGCTATGGAACAAAACAATGACGTAGATAATATTTCTAGAAATGAGATAT(TGAACGATGATAGCTTCGCTGGTAGT)TTAATATGGGATAACGAATCCAA[TATCATGGCGCCTAGCACAG]AACACATTTA</t>
  </si>
  <si>
    <t>TAGCGAATCAGACTGGGAGGA</t>
  </si>
  <si>
    <t>Noblis_MPXV-II-0533</t>
  </si>
  <si>
    <t>ATAACATTAT[CGTGGCGCCTTATATAGCAC]TTTTAACTATCGCATCAAAAGGATGCAAACTTACAGAAACAATGATTGAAGCATTCTTTCCAGAACTATATAATGAACATAGTAAGAAATTCAAATTCAACTCTCAAGTATCCATCATCCAAGAAAAACT(CGGATACCAGTCTGGAAACTATCACGT)TTATGATTTTGAACCGTATTACTCTACAGTAGCTCTGGCTATTCGAGATGAACATTCATCTGGCATTTTTAATATCCGTCAAGAGAGTTATCTTGTAAGTTCATTATCTGAAATAACATATAGATTTTATCTAATTAATCTAAAATCTGATCTTGTTCAATGGAGT[GCTAGTACGGGCGCTGTAAT]TAATCAAATG</t>
  </si>
  <si>
    <t>CGTGGCGCCTTATATAGCAC</t>
  </si>
  <si>
    <t>Noblis_MPXV-II-0534</t>
  </si>
  <si>
    <t>TCTGTCAATG[GACCCCAACATCGTTGACCT]ATTAAGTTTTGATTGATTTTT(CCGTGTAAGGCGTATCTAGTCAGATCG)TATAGCCTATCCAATAAT[CCATCGTCTGTGCGTAGATCA]CATCGTACAC</t>
  </si>
  <si>
    <t>GACCCCAACATCGTTGACCT</t>
  </si>
  <si>
    <t>CCGTGTAAGGCGTATCTAGTCAGATCG</t>
  </si>
  <si>
    <t>TGATCTACGCACAGACGATGG</t>
  </si>
  <si>
    <t>Noblis_MPXV-II-0535</t>
  </si>
  <si>
    <t>Noblis_MPXV-II-0536</t>
  </si>
  <si>
    <t>Noblis_MPXV-II-0537</t>
  </si>
  <si>
    <t>TCGATTGCTC[ATCCAGGCTCCTCTCTCAGG]CTCTATTTTCATC(TTGACGACCTTTGGATTTTCACCAGT)ATGTATTCCTTTACGTGATAAATCATCGATTTTCAAATCCATTTGTGAGAAGTCTATCGCCTTAGATACTTTTTCCCGTAGTTGAGGTTTAAAGAAATACGCTAACGGTATACTAGTAGGTAACTCAAAGACATCATATATAGAATGGTAAC[GCGTCGTTAACTCGTCGGTT]AACTCTTTCT</t>
  </si>
  <si>
    <t>TTGACGACCTTTGGATTTTCACCAGT</t>
  </si>
  <si>
    <t>AACCGACGAGTTAACGACGC</t>
  </si>
  <si>
    <t>Noblis_MPXV-II-0538</t>
  </si>
  <si>
    <t>TCTTAATACT[TCGATTGCTCATCCAGGCTC]CTCTCTCAGGCTCTATTTTCATC(TTGACGACCTTTGGATTTTCACCAGT)ATGTATTCCTTTACGTGATAAATCATCGATTTTCAAATCCATTTGTGAGAAGTCTATCGCCTTAGATACTTTTTCCCGTAGTTGAGGTTTAAAGAAATACGCTAACGGTATACTAGTAGGTAACTCAAAGACATCATATATAGAATGGTAAC[GCGTCGTTAACTCGTCGGTT]AACTCTTTCT</t>
  </si>
  <si>
    <t>Noblis_MPXV-II-0539</t>
  </si>
  <si>
    <t>CCTGTTTGAT[TTCTCTATCGATGCGGCACC]TCTCTTAAGAAGTGTAACCGATAATAATGTTATTATATCTAG(ACACCAGCGCCTACATGACG)[AGCTTCCGAGTTCCAATTGGT]TCAAGTTTTA</t>
  </si>
  <si>
    <t>TTCTCTATCGATGCGGCACC</t>
  </si>
  <si>
    <t>ACACCAGCGCCTACATGACG</t>
  </si>
  <si>
    <t>ACCAATTGGAACTCGGAAGCT</t>
  </si>
  <si>
    <t>Noblis_MPXV-II-0540</t>
  </si>
  <si>
    <t>AACATAATGT[ACCGCTACCGTTTGGAAGTT]TAGGTATACACAAAAAGAAAGAATATAAAAACTCTAACATGTGTTTGTTCGTATTTGACTGTTTATACTTTGATGGATTCGATATGACAGACATTCCATTGTATGAACGAAGATCTTTTCTCAAAGATGTTATGGTCGAAATACCCAATAGAATAGTATTCTCAGAGTTGACGAATATTAGTAACGAGTCTCAGTTAACTGATGTATTAGATGATGCACTAACGAGAAAATTAGAAGGATTGGTCTTAAAAGATATTAA(TGGCGTATACGAACCGGGAAAGA)GAAGATGGTTAAAAATAAAACGAGACTATTTG[AACGAGGGTTCCATGGCAG]ATTCTGCCGA</t>
  </si>
  <si>
    <t>CTGCCATGGAACCCTCGTT</t>
  </si>
  <si>
    <t>Noblis_MPXV-II-0541</t>
  </si>
  <si>
    <t>AAGAATAAAC[GCAAACGCGTGATTGGTCTA]TGTATTAGAATATCTATGGTTATTTCACTACTATCTATGATTACCATG(TCCGCGTTTCTCATAGTGCGCC)TAAATCAATGCATGTCTGCTAACGAGGCTGCTA[TTACTGACTCCGCTGTTGCC]GTTGCTGCGG</t>
  </si>
  <si>
    <t>TCCGCGTTTCTCATAGTGCGCC</t>
  </si>
  <si>
    <t>GGCAACAGCGGAGTCAGTAA</t>
  </si>
  <si>
    <t>Noblis_MPXV-II-0542</t>
  </si>
  <si>
    <t>CCAAATTCTA[CACGTGCTTCGGATTCATCC]AGATCATTAAGGTTCTTATAA(TCGCAACATCCTTCTCTTCCATCTTC)TACATCTTCCTTCTTATTCTTAGCGTCACAGAATCTA[CCACAGCAGGATCCCATGAC]GAGAGTCACA</t>
  </si>
  <si>
    <t>GTCATGGGATCCTGCTGTGG</t>
  </si>
  <si>
    <t>Noblis_MPXV-II-0543</t>
  </si>
  <si>
    <t>GAATCCACAA[CAGACGAGATTCCGGAACCA]ATTACTGATAAAGAAGAAGATCATACAGTAACAGACACTGTCTCATACACTACAGTAAGTACATCATCTGGAATTGTC(ACTACTAAATCAACCACCGATGATGCG)GATCTTTATGATACATACAATGATAATGATACAGT[ACCGCCAACTACTGTAGGTG]GTAGTACAAC</t>
  </si>
  <si>
    <t>CACCTACAGTAGTTGGCGGT</t>
  </si>
  <si>
    <t>Noblis_MPXV-II-0544</t>
  </si>
  <si>
    <t>GAATCCACAA[CAGACGAGATTCCGGAACCA]ATTACTGATAAAGAAGAAGATCATACAGTAACAGACACTGTCTCATACACTACAGTAAGTACATCATCTGGAATTGTC(ACTACTAAATCAACCACCGATGATGCG)GATCTTTATGATACATACAATGATAATGATACAGTAC[CGCCAACTACTGTAGGTGGT]AGTACAACCT</t>
  </si>
  <si>
    <t>ACCACCTACAGTAGTTGGCG</t>
  </si>
  <si>
    <t>Noblis_MPXV-II-0545</t>
  </si>
  <si>
    <t>AGAATCCACA[ACAGACGAGATTCCGGAACC]AATTACTGATAAAGAAGAAGATCATACAGTAACAGACACTGTCTCATACACTACAGTAAGTACATCATCTGGAATTGTC(ACTACTAAATCAACCACCGATGATGCG)GATCTTTATGATACATACAATGATAATGATACAGT[ACCGCCAACTACTGTAGGTG]GTAGTACAAC</t>
  </si>
  <si>
    <t>Noblis_MPXV-II-0546</t>
  </si>
  <si>
    <t>GAGATAAGAG[GGGTGCTTCCAGAGGAAACT]AATATTGGTCG(CGTGGTTAATACGCCGGTTAGTATGAC)TTACTTGTATAATAAGTATAGTTTTAAACCGATTTTAGCAGAATATATAAGACACAGAAATACTATA[TCCGGCAACATTTATTCGGC]ATTGATGACG</t>
  </si>
  <si>
    <t>GCCGAATAAATGTTGCCGGA</t>
  </si>
  <si>
    <t>Noblis_MPXV-II-0547</t>
  </si>
  <si>
    <t>TTCTATAACG[TCCTTATCGGCGGTATCGGT]ACATATACGTAATTCACCTTCACAAAATACGGAGTCTTCGATAATAATAGCCAATCGATTATTGGATCTAGCTGTCTGTATCATATTCAACATGTTTAATATATCCTTTCGTT(TCCCCTTTACAGGCATCGATCGT)AGCATA[TTTTCCGCGTCTGAGATGGA]AATGTTAAAA</t>
  </si>
  <si>
    <t>TCCATCTCAGACGCGGAAAA</t>
  </si>
  <si>
    <t>Noblis_MPXV-II-0548</t>
  </si>
  <si>
    <t>TTCTATAACG[TCCTTATCGGCGGTATCGGT]ACATATACGTAATTCACCTTCACAAAATACGGAGTCTTCGATAATAATAGCCAATCGATTATTGGATCTAGCTGTCTGTATCATATTCAACATGTTTAATATATCCTTTCGTT(TCCCCTTTACAGGCATCGATCGT)AGCATAT[TTTCCGCGTCTGAGATGGAA]ATGTTAAAAC</t>
  </si>
  <si>
    <t>TTCCATCTCAGACGCGGAAA</t>
  </si>
  <si>
    <t>Noblis_MPXV-II-0549</t>
  </si>
  <si>
    <t>TTCTATAACG[TCCTTATCGGCGGTATCGGT]ACATATACGTAATTCACCTTCACAAAATACGGAGTCTTCGATAATAATAGCCAATCGATTATTGGATCTAGCTGTCTGTATCATATTCAACATGTTTAATATATCCTTTCGTT(TCCCCTTTACAGGCATCGATCGT)AGCATATT[TTCCGCGTCTGAGATGGAAA]TGTTAAAACT</t>
  </si>
  <si>
    <t>TTTCCATCTCAGACGCGGAA</t>
  </si>
  <si>
    <t>Noblis_MPXV-II-0550</t>
  </si>
  <si>
    <t>GAGATAAGAG[GGGTGCTTCCAGAGGAAACT]AATATTGGTCG(CGTGGTTAATACGCCGGTTAGTATGAC)TTACTTGTATAATAAGTATAGTTTTAAACCGATTTTAGCAGAATATATAAGACACAGAAATACTATATCCGGCAACATTTAT[TCGGCATTGATGACGCTAGA]TGATTTGGTT</t>
  </si>
  <si>
    <t>TCTAGCGTCATCAATGCCGA</t>
  </si>
  <si>
    <t>Noblis_MPXV-II-0551</t>
  </si>
  <si>
    <t>TTATCATTAT[TAGGTGGGGGATGGACAACC]TTAATTGGTTGGTCCTCCTTATCTCCTCCAGTAGCATGTGGTTCTTCAATACCAGTATTAGTAATAGGCTTAGACAAAT(GCTTGTCGTACGCGGGCACT)TCCTCATCCATCAAGTATTTATAATCGGGTTCTGTTTCAGAATATTCTTTTCTAA[GAGACGCGACTTCAGGAGTT]AGTAGAAGAA</t>
  </si>
  <si>
    <t>TAGGTGGGGGATGGACAACC</t>
  </si>
  <si>
    <t>GCTTGTCGTACGCGGGCACT</t>
  </si>
  <si>
    <t>AACTCCTGAAGTCGCGTCTC</t>
  </si>
  <si>
    <t>Noblis_MPXV-II-0552</t>
  </si>
  <si>
    <t>AGTCAAGAAC[GTTCACATCGGCGGACAATC]TAAAAACAATACAGTGATTGCAGATTTGCCATATCTGGATAATGCTGTATCAGATGTATGCAAATCAATATATAAAAAGAATGTATCAAGAATATCCAGATTTGCTAATTTGATAAAAATAGATGACGA(TGACAAGACTCCTACCGGCGT)ATATAATTATTTTAAACCTAAAGATGCTATTCCTGTTATTATATCCATAGGAAAGGATAAAGATGTCTGTGAACTATTAATCTCAT[CTGATAAAGCGTGTGCGTGT]ATAAAGTTAA</t>
  </si>
  <si>
    <t>GTTCACATCGGCGGACAATC</t>
  </si>
  <si>
    <t>Noblis_MPXV-II-0553</t>
  </si>
  <si>
    <t>ATTTTGTATA[TCAGACGGCAATGGATGGAT]TATAATTGATGGGAAATGTAATAGTAATTTTTTATCATAAAAGTTGTAAAGTAAATAATAAAACAATAAATATTGAACTAGTAGTATGTTGTATATTGAGCAATCAGAGATGA(TGCTGGTACCTCTTATCACGGTGACC)GTAGTTGCGGGAACAATATTAGTATGTTATATATTATATATTTGTAGGAAAAAGATACGTACTGTCTATAATGACAATAAAATTATCATGACAAAATTAAAAAAGATAAAGAGTCCTAATTCCAGCAAATCTAGTAAATCAACTGAT[AGCGAATCAGACTGGGAGGA]TCACTGTAGT</t>
  </si>
  <si>
    <t>TCAGACGGCAATGGATGGAT</t>
  </si>
  <si>
    <t>TGCTGGTACCTCTTATCACGGTGACC</t>
  </si>
  <si>
    <t>TCCTCCCAGTCTGATTCGCT</t>
  </si>
  <si>
    <t>Noblis_MPXV-II-0554</t>
  </si>
  <si>
    <t>ACGTACTATC[CACACCTGATGGTCTGGACA]TACCATTGACTAATATAACTTATTGGTCACGGTTTACTATAGGTCGTGCATTGTTCAAATCAGAGTCTGAGGATATTTTCCAAAAGAAAATGAGTATTCTAGGTGTTTCTATAGAATGTAAGAAGCCGTCGACATTACTTACTTTTTTAACCGTGCGTAAAATGACTCGAGTATTTAATAGATTTCCAGATATGGCTTATTA(TCGAGGAGACTGTCTAGAAGCCGT)TTATGTAACAATGACTTATAAAAATACTAAAACTGGAGAGACTGATTACACGTACCTCTCTAATG[GGGGGTTGCCTGCATACTAT]CGTAATAGGG</t>
  </si>
  <si>
    <t>Noblis_MPXV-II-0555</t>
  </si>
  <si>
    <t>ATTTACAAGA[TGCACCGTTATACCGTTCGAT]GATATAGTACGTACTATGCCAAATGAA(TCACGTGTTAAACAATGGGTGATGGA)TACACTTAATGGTATAATGATGAATGAATGCGATACTGTATG[TGTGGGTACCGGACTACGAT]TCATGGAAAT</t>
  </si>
  <si>
    <t>TGCACCGTTATACCGTTCGAT</t>
  </si>
  <si>
    <t>Noblis_MPXV-II-0556</t>
  </si>
  <si>
    <t>TATTTACAAG[ATGCACCGTTATACCGTTCGA]TGATATAGTACGTACTATGCCAAATGAA(TCACGTGTTAAACAATGGGTGATGGA)TACACTTAATGGTATAATGATGAATGAATGCGATACTGTATG[TGTGGGTACCGGACTACGAT]TCATGGAAAT</t>
  </si>
  <si>
    <t>ATGCACCGTTATACCGTTCGA</t>
  </si>
  <si>
    <t>Noblis_MPXV-II-0557</t>
  </si>
  <si>
    <t>CACCAGAAAA[CGACGAAGAGCAGACATCTGT]GTTCTCCGCTACTGTTTACGGAGACAAAATTCAGGGAAAGAATAAA(CGCAAACGCGTGATTGGTCTATGT)ATTAGAATATCTATGGTTATTTCACTACTATCTATGATT[ACCATGTCCGCGTTTCTCAT]AGTGCGCCTA</t>
  </si>
  <si>
    <t>CGACGAAGAGCAGACATCTGT</t>
  </si>
  <si>
    <t>Noblis_MPXV-II-0558</t>
  </si>
  <si>
    <t>ACACCAGAAA[ACGACGAAGAGCAGACATCTG]TGTTCTCCGCTACTGTTTACGGAGACAAAATTCAGGGAAAGAATAAA(CGCAAACGCGTGATTGGTCTATGT)ATTAGAATATCTATGGTTATTTCACTACTATCTATGATT[ACCATGTCCGCGTTTCTCAT]AGTGCGCCTA</t>
  </si>
  <si>
    <t>ACGACGAAGAGCAGACATCTG</t>
  </si>
  <si>
    <t>Noblis_MPXV-II-0559</t>
  </si>
  <si>
    <t>GCATTGATAA[ATCCCTGCAGACGATATGCG]GATACTGAACACGCTAATGATAGTATCAATAACGCAATCATGATTTTTATGGTATTAATAATTAACCTTATTTTTATGTTTGGTATAAAAATTATTGATGTCTACACATCCTTTATAATCAACTCTAATCACTTTAACTTTTACAGTTTTCCCTACAAGTTTATCCCTATATTCAACATATCTATCCATATGCATCTCTTAACACTC(TGCCAAGATAGCTTCAGAGTGAGGA)TAGTCAAAAAGATAAATATATAGAGTATAATCATTCTCGTATACTCTGCCCTTTATTACATCGCC[CGCATTGGGCAACGAATAACA]AAATGCAAGC</t>
  </si>
  <si>
    <t>TGTTATTCGTTGCCCAATGCG</t>
  </si>
  <si>
    <t>Noblis_MPXV-II-0560</t>
  </si>
  <si>
    <t>CGAATACTCT[TCCGTCAATGTCTACACAGGC]ATAAAATGT(AGGAGAGTTACTAGGCCCCACTGA)TTCAATACGAAAAGACCAATCTCTCCTAGTTATTTGACAGTACTCATTAATA[ACGGTGACAGGGTTAACACC]TTTCCAATAA</t>
  </si>
  <si>
    <t>TCCGTCAATGTCTACACAGGC</t>
  </si>
  <si>
    <t>AGGAGAGTTACTAGGCCCCACTGA</t>
  </si>
  <si>
    <t>GGTGTTAACCCTGTCACCGT</t>
  </si>
  <si>
    <t>Noblis_MPXV-II-0561</t>
  </si>
  <si>
    <t>AAGTATCTCC[TCCATCACTAGGAAAACCCGC]ACATATAAACCTAATGTCGAAGCAATATATATATAGTGAGTATGCAATAAGCTTTGAATGTTATAGTTTTCTAAAATGTATAACAAATACAGAAATCAATTCGTTCGATGAGTATATATTAAGAGGACTATTAGAAGCTGGTAATAGTTTACAGATATTTTCCAATTCCGTAGGTAAACGAATAGATACTATAGGTGTACTAGGGAATAAGTATCCATTTAGCAAAATTCCATT(GGCCTCATTAACTCCTAAAGCACAACG)AGAGATATTTTTAGCGTGGATTTCTCATAGACCTGTAGTTTTAACTGGAG[GAACCGGAGTGGGTAAGACG]TCACAGGTAC</t>
  </si>
  <si>
    <t>TCCATCACTAGGAAAACCCGC</t>
  </si>
  <si>
    <t>Noblis_MPXV-II-0562</t>
  </si>
  <si>
    <t>TCCAACTTGA[TGTCAGGGACTATGACCGGT]TTAATGTTATATGTAACATTGAGTAAATCCTTAAGTTCATAATCATCGTTGTCATCAGTTATGTACGATCCAAACAATGTTTCTA(CCGGCATGGTGGATACGAAGATGC)TATCCATCAGAATGTTTCCCTGATTAGTATTTTCTATATAGCTATTCTTCTTTAAACGATTTTCCGAATCAGTAACTATGTTCATTTTTTT[AGGAGTAGGACGTCTAGCCAG]TATGGAAGAG</t>
  </si>
  <si>
    <t>CTGGCTAGACGTCCTACTCCT</t>
  </si>
  <si>
    <t>Noblis_MPXV-II-0563</t>
  </si>
  <si>
    <t>CTCATTAATA[ACGGTGACAGGGTTAACACC]TTTCCAATAAATAATTTTTTTAACCGGAATAACATCATCAAAAGACTTATGAT(CCTCTCTCATTGATTTTTCGCGGGA)TACATCATCTATTATAGCATC[AGCATCAGAATCTGTAGGCCG]TGTATCAGCA</t>
  </si>
  <si>
    <t>CGGCCTACAGATTCTGATGCT</t>
  </si>
  <si>
    <t>Noblis_MPXV-II-0564</t>
  </si>
  <si>
    <t>TGCTCATCCA[GGCTCCTCTCTCAGGCTCTA]TTTTCATC(TTGACGACCTTTGGATTTTCACCAGT)ATGTATTCCTTTACGTGATAAATCATCGATTTTCAAATCCATTTGTGAGAAGTCTATCGCCTTAGATACTTTTTCCCGTAGTTGAGGTTTAAAGAAATACGCTAACGGTATACTAGTAGGTAACTCAAAGACATCATATATAGAATGGTAAC[GCGTCGTTAACTCGTCGGTT]AACTCTTTCT</t>
  </si>
  <si>
    <t>GGCTCCTCTCTCAGGCTCTA</t>
  </si>
  <si>
    <t>Noblis_MPXV-II-0565</t>
  </si>
  <si>
    <t>AGGCGTTTGT[ATTCGCTTGGTTTAACGGCG]TTTCGGAAAATGAAAAGGTACTAGATACGTATAAAAAGGTATCTGATTTGATATAATGAATTCAGTGACTATATCACACGCACCATATACTATTACTTATCACGATGATTGGGAACCAGTAATGAGTCAATTGGTAGAGTTTTATAACGAA(GTAGCCAGTTGGTTGCTACGAGAC)[GAGACGTCGCCTATTCCTGA]TAAGTTCTTT</t>
  </si>
  <si>
    <t>ATTCGCTTGGTTTAACGGCG</t>
  </si>
  <si>
    <t>GTAGCCAGTTGGTTGCTACGAGAC</t>
  </si>
  <si>
    <t>TCAGGAATAGGCGACGTCTC</t>
  </si>
  <si>
    <t>Noblis_MPXV-II-0566</t>
  </si>
  <si>
    <t>AATACTATAT[CCGGCAACATTTATTCGGCA]TTGATGACGCTAGATGATTTGGTTATTAAACAGTATGGAGACATTGATCTATTATTTAATGAGAAACTTAAAGT(AGACTCCGATTCGGGACTATTTGACT)TTGTCAACTTTGTAAAGGATATGATATGTTGTGATTCTAGAATAGTAGTAGCTCTATCTAGTCTAGTATCTAAACATTGGGAATTGACAAATAAAAAGTATAGGTGTATGGCATTAGCCGAACATATAGCTGATAGTATTCCAATATCTGAGCTATCTAGACTACGATACAATCTATGTA[AGTATCTACGCGGACACACC]GATAGCATAG</t>
  </si>
  <si>
    <t>CCGGCAACATTTATTCGGCA</t>
  </si>
  <si>
    <t>AGACTCCGATTCGGGACTATTTGACT</t>
  </si>
  <si>
    <t>GGTGTGTCCGCGTAGATACT</t>
  </si>
  <si>
    <t>Noblis_MPXV-II-0567</t>
  </si>
  <si>
    <t>TCTGTCAATG[GACCCCAACATCGTTGACCT]ATTAAGTTTTGATTGATTTTT(CCGTGTAAGGCGTATCTAGTCAGATCG)TATAGCCTATCCAATAATCCA[TCGTCTGTGCGTAGATCACA]TCGTACACTT</t>
  </si>
  <si>
    <t>TGTGATCTACGCACAGACGA</t>
  </si>
  <si>
    <t>Noblis_MPXV-II-0568</t>
  </si>
  <si>
    <t>GACTGTTCTA[GAGGATGTTCAAGCAGCTGG]TATCTCTAGACAATTTACTTCTATGACTAAAGCTATTACAACACTATCTGATCTAGTCACCGAGGGAAAATCTAAAGTTGTTCGTAAAAAAGTTAAAACTTGTAAGAAGTAAATGCGTGCACTTTTTTATAAAGATGGTAAACTGTTTACCGATAATAATTTTTTAAATCCTGTATCAGACGATAA(TCCAGCGTATGAGGTTTTGCAACA)TGTTAAAATTCCTACTCATTTAACAGATGTAGTAGTATATG[AACAAACGTGGGAAGAGGCA]TTAACTAGAT</t>
  </si>
  <si>
    <t>GAGGATGTTCAAGCAGCTGG</t>
  </si>
  <si>
    <t>Noblis_MPXV-II-0569</t>
  </si>
  <si>
    <t>GACTGTTCTA[GAGGATGTTCAAGCAGCTGG]TATCTCTAGACAATTTACTTCTATGACTAAAGCTATTACAACACTATCTGATCTAGTCACCGAGGGAAAATCTAAAGTTGTTCGTAAAAAAGTTAAAACTTGTAAGAAGTAAATGCGTGCACTTTTTTATAAAGATGGTAAACTGTTTACCGATAATAATTTTTTAAATCCTGTATCAGACGATAA(TCCAGCGTATGAGGTTTTGCAACA)TGTTAAAATTCCTACTCATTTAACAGATGTAGTAGTATATGA[ACAAACGTGGGAAGAGGCAT]TAACTAGATT</t>
  </si>
  <si>
    <t>Noblis_MPXV-II-0570</t>
  </si>
  <si>
    <t>TGCTACGAGA[CGAGACGTCGCCTATTCCTG]ATAAGTTCTTTATACAATTGAAACAGCCGCTTAGAAATAAACGAGTATGTGTGTGTGGTATAGATCCGTATCCAAAAGATGGA(ACTGGTGTACCGTTCGAATCACCA)AATTTTACAAAAAAATCAATTAAGGAGATAGCTTCATCTATATCTAGATTAACCGGAGTAATTGATTATAAAGGTTATAACCTTAATATAATAGACGGGGTTATACCCTGGAATTATTACTTAAGTTGTAAGTTAGGAGAAACAAAA[AGTCACGCGATTTACTGGGA]TAAGATTTCC</t>
  </si>
  <si>
    <t>ACTGGTGTACCGTTCGAATCACCA</t>
  </si>
  <si>
    <t>TCCCAGTAAATCGCGTGACT</t>
  </si>
  <si>
    <t>Noblis_MPXV-II-0571</t>
  </si>
  <si>
    <t>TACACATTAT[TCCGTACGGCTTTCCATTCT]CCAAAAACAATTTTACCAAATCTAAATCTACATCTTTATTGTATCTATAATCACTATTTAGATAAT(CAGCCATAATTCCTCGAGTGCAACA)TGTTAGATCGTCTATATATGAATAAGCCGTGTTATCTATTCCTTTCATTAACAATTTAACGATGTCTATATCTATATGAGATGACTTAATATAATATTGAAGAGCTGTACAATAGTTTTTATCTATAGAAGACGGCTTGATTCCGTGATTAATTAGACATTTA[ACAACTTCCGGACGCACATA]TGCTCTCGTA</t>
  </si>
  <si>
    <t>TATGTGCGTCCGGAAGTTGT</t>
  </si>
  <si>
    <t>Noblis_MPXV-II-0572</t>
  </si>
  <si>
    <t>TTTTTGTTTT[GGAGCAAATACCTTACCGCCT]TCATAAGGAAACTTTTGTTTTGTTTCTGATCTGACTAAGATAGTTTTAGTTTCCAACAATAGCTTTAACAG(TGGACCCTTGATGATTGTACTCGCT)CTATATTCGAATACCATGGATTGAGGAAG[CACATATGTTGCCGCACCAG]CGTCTGTTTT</t>
  </si>
  <si>
    <t>GGAGCAAATACCTTACCGCCT</t>
  </si>
  <si>
    <t>TGGACCCTTGATGATTGTACTCGCT</t>
  </si>
  <si>
    <t>CTGGTGCGGCAACATATGTG</t>
  </si>
  <si>
    <t>Noblis_MPXV-II-0573</t>
  </si>
  <si>
    <t>TTTTTGTTTT[GGAGCAAATACCTTACCGCCT]TCATAAGGAAACTTTTGTTTTGTTTCTGATCTGACTAAGATAGTTTTAGTTTCCAACAATAGCTTTAACAG(TGGACCCTTGATGATTGTACTCGCT)CTATATTCGAATACCATGGATTGAGGAAGCACATATGTTGCC[GCACCAGCGTCTGTTTTTGT]TTCTACTCCA</t>
  </si>
  <si>
    <t>ACAAAAACAGACGCTGGTGC</t>
  </si>
  <si>
    <t>Noblis_MPXV-II-0574</t>
  </si>
  <si>
    <t>GAACTCGAAT[ACCGCCTCATTGTCGCTTAT]ATTGATGACATGACATCGAATTCCCAATATCAATCTCATCAGTGATGAGTAGCTCAATCTTGTTATCGGGATCCAATTTCTAAAGATGTCATTAAACCCTCGATCGTGAATGGATTTATCATCATCGTTTTTATGTT(GGACATGAGCTTAGTCCGTTTGTCCA)CATCTATATACGATGATTTCTGAATTATTTCATATATCTCTCGTTA[ACTCCAGGAACTTGTCAGGG]ATCTAACTTT</t>
  </si>
  <si>
    <t>GGACATGAGCTTAGTCCGTTTGTCCA</t>
  </si>
  <si>
    <t>CCCTGACAAGTTCCTGGAGT</t>
  </si>
  <si>
    <t>Noblis_MPXV-II-0575</t>
  </si>
  <si>
    <t>ATGAACTCGA[ATACCGCCTCATTGTCGCTT]ATATTGATGACATGACATCGAATTCCCAATATCAATCTCATCAGTGATGAGTAGCTCAATCTTGTTATCGGGATCCAATTTCTAAAGATGTCATTAAACCCTCGATCGTGAATGGATTTATCATCATCGTTTTTATGTT(GGACATGAGCTTAGTCCGTTTGTCCA)CATCTATATACGATGATTTCTGAATTATTTCATATATCTCTCGTTA[ACTCCAGGAACTTGTCAGGG]ATCTAACTTT</t>
  </si>
  <si>
    <t>Noblis_MPXV-II-0576</t>
  </si>
  <si>
    <t>TATGAACTCG[AATACCGCCTCATTGTCGCT]TATATTGATGACATGACATCGAATTCCCAATATCAATCTCATCAGTGATGAGTAGCTCAATCTTGTTATCGGGATCCAATTTCTAAAGATGTCATTAAACCCTCGATCGTGAATGGATTTATCATCATCGTTTTTATGTT(GGACATGAGCTTAGTCCGTTTGTCCA)CATCTATATACGATGATTTCTGAATTATTTCATATATCTCTCGTTA[ACTCCAGGAACTTGTCAGGG]ATCTAACTTT</t>
  </si>
  <si>
    <t>Noblis_MPXV-II-0577</t>
  </si>
  <si>
    <t>TCATTATTAG[GTGGGGGATGGACAACCTTA]ATTGGTTGGTCCTCCTTATCTCCTCCAGTAGCATGTGGTTCTTCAATACCAGTATTAGTAATAGGCTTAGACAAAT(GCTTGTCGTACGCGGGCACT)TCCTCATCCATCAAGTATTTATAATCGGGTTCTGTTTCAGAATATTCTTTTCTAA[GAGACGCGACTTCAGGAGTT]AGTAGAAGAA</t>
  </si>
  <si>
    <t>GTGGGGGATGGACAACCTTA</t>
  </si>
  <si>
    <t>Noblis_MPXV-II-0578</t>
  </si>
  <si>
    <t>TTTATCATTA[TTAGGTGGGGGATGGACAAC]CTTAATTGGTTGGTCCTCCTTATCTCCTCCAGTAGCATGTGGTTCTTCAATACCAGTATTAGTAATAGGCTTAGACAAAT(GCTTGTCGTACGCGGGCACT)TCCTCATCCATCAAGTATTTATAATCGGGTTCTGTTTCAGAATATTCTTTTCTAA[GAGACGCGACTTCAGGAGTT]AGTAGAAGAA</t>
  </si>
  <si>
    <t>TTAGGTGGGGGATGGACAAC</t>
  </si>
  <si>
    <t>Noblis_MPXV-II-0579</t>
  </si>
  <si>
    <t>TACACATTAT[TCCGTACGGCTTTCCATTCTC]CAAAAACAATTTTACCAAATCTAAATCTACATCTTTATTGTATCTATAATCACTATTTAGATAAT(CAGCCATAATTCCTCGAGTGCAACA)TGTTAGATCGTCTATATATGAATAAGCCGTGTTATCTATTCCTTTCATTAACAATTTAACGATGTCTATATCTATATGAGATGACTTAATATAATATTGAAGAGCTGTACAATAGTTTTTATCTATAGAAGACGGCTTGATTCCGTGATTAATTAGACATT[TAACAACTTCCGGACGCACA]TATGCTCTCG</t>
  </si>
  <si>
    <t>TCCGTACGGCTTTCCATTCTC</t>
  </si>
  <si>
    <t>Noblis_MPXV-II-0580</t>
  </si>
  <si>
    <t>AAGTTTAATA[TCATTGACTGGCAGTTCGCT]ATTCATTATTCTTTTCATCCAAGACATTATGCTACAGTCATGAATAACTTAT(CCGAACTAACTGCTTCTGGAGGCA)AGGTATTAATTACTACCATGGATGGAGACAAATTATCAAAATTAACCGATAAAAAGACTTTTATAATTCATAAGAATCTACCTAGTAGCGAAAACTATATGTCTGTAGAAAAAATAGCTGATGATAGAATAGTGGTATATAATCCATCAACAATGTCTACTCCAATGACTGAATACATTATCAAAAAGAACGATATAGTCAGAGTGTTTAACGAATACGGATTTGTTCTTGTAGATAATGTTGATTTCGCTACAATTATAGAACGAAGTAAAAAGTTTATTAA[TGGCGCATCTACAATGGAAGA]TAGACCGTCT</t>
  </si>
  <si>
    <t>TCATTGACTGGCAGTTCGCT</t>
  </si>
  <si>
    <t>CCGAACTAACTGCTTCTGGAGGCA</t>
  </si>
  <si>
    <t>TCTTCCATTGTAGATGCGCCA</t>
  </si>
  <si>
    <t>Noblis_MPXV-II-0581</t>
  </si>
  <si>
    <t>AATTCTTTAT[TGTTATCATGAACGGCGGACA]TATTCAGTTGATAA(TCGGCCCCATGTTTTCAGGTAAAA)GTACAGAATTAATTAGACGAGTTAGACGTTATCAAATAGCTCAATATAAATGTGTGACTATAAAATATTCTAACGATAATAGATA[CGGAACGGGACTATGGACAC]ATGATAAGAA</t>
  </si>
  <si>
    <t>TGTTATCATGAACGGCGGACA</t>
  </si>
  <si>
    <t>GTGTCCATAGTCCCGTTCCG</t>
  </si>
  <si>
    <t>Noblis_MPXV-II-0582</t>
  </si>
  <si>
    <t>GTGAAAAAGT[CAAGAACGTTCACATCGGCG]GACAATCTAAAAACAATACAGTGATTGCAGATTTGCCATATCTGGATAATGCTGTATCAGATGTATGCAAATCAATATATAAAAAGAATGTATCAAGAATATCCAGATTTGCTAATTTGATAAAAATAGATGACGA(TGACAAGACTCCTACCGGCGT)ATATAATTATTTTAAACCTAAAGATGCTATTCCTGTTATTATATCCATAGGAAAGGATAAAGATGTCTGTGAACTATTAATCTCA[TCTGATAAAGCGTGTGCGTG]TATAAAGTTA</t>
  </si>
  <si>
    <t>CACGCACACGCTTTATCAGA</t>
  </si>
  <si>
    <t>Noblis_MPXV-II-0583</t>
  </si>
  <si>
    <t>TGGCCGCTCT[AGGAGAGCCATTCAGTGCAAA]GTGTCCTCCTATTGAAGACAGTCTTTTATCGCATAGATATAAAGACTATGTGGTTAAATGGGAAA(GGCTAGAAAAGAATAGACGGCGACAGG)TTTCTAATAAACGTGTTAAACATGGTGATTTATGGATAGCCAACTATACATCTAAATTCAGTAACCGTAGGTATTTATGTACCGTAACCACAAAGAA[TGGTGACTGTGTTCAGGGTG]TAGTTAGATC</t>
  </si>
  <si>
    <t>AGGAGAGCCATTCAGTGCAAA</t>
  </si>
  <si>
    <t>Noblis_MPXV-II-0584</t>
  </si>
  <si>
    <t>TGGCCGCTCT[AGGAGAGCCATTCAGTGCAAA]GTGTCCTCCTATTGAAGACAGTCTTTTATCGCATAGATATAAAGACTATGTGGTTAAATGGGAAA(GGCTAGAAAAGAATAGACGGCGACAGG)TTTCTAATAAACGTGTTAAACATGGTGATTTATGGATAGCCAACTATACATCTAAATTCAGTAACCGTAGGTATTTATGTACCGTAACCACAAAGAAT[GGTGACTGTGTTCAGGGTGT]AGTTAGATCT</t>
  </si>
  <si>
    <t>Noblis_MPXV-II-0585</t>
  </si>
  <si>
    <t>TCCAACTTGA[TGTCAGGGACTATGACCGGT]TTAATGTTATATGTAACATTGAGTAAATCCTTAAGTTCATAATCATCGTTGTCATCAGTTATGTACGATCCAAACAATGTTTCTA(CCGGCATGGTGGATACGAAGATGC)TATCCATCAGAATGTTTCCCTGATTAGTATTTTCTATATAGCTATTCTTCTTTAAACGATTTTCCGAATCAGTAACTATGTTCATTTTTTTAGGAGT[AGGACGTCTAGCCAGTATGGA]AGAGGATTTT</t>
  </si>
  <si>
    <t>TCCATACTGGCTAGACGTCCT</t>
  </si>
  <si>
    <t>Noblis_MPXV-II-0586</t>
  </si>
  <si>
    <t>GCACAATGAA[TGATATGGCCGCTCTAGGAGA](GCCATTCAGTGCAAAGTGTCCTCC)TATTGAAGACAGTCTTTTATCGCATAGATATAAAGACTATGTGGTTAAATGGGAAAGGCTAGAAAAGAATAGACGGCGACAGGTTTCTAATAAACGTGTTAAACATGGTGATTTATGGATAGCCAACTATACATCTAAATTCAGTAACCGTAGGTATTTATGTACCGTAACCACAAAGAA[TGGTGACTGTGTTCAGGGTG]TAGTTAGATC</t>
  </si>
  <si>
    <t>TGATATGGCCGCTCTAGGAGA</t>
  </si>
  <si>
    <t>GCCATTCAGTGCAAAGTGTCCTCC</t>
  </si>
  <si>
    <t>Noblis_MPXV-II-0587</t>
  </si>
  <si>
    <t>CAC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AGATTTCCAGATATGGCTTATTATCG[AGGAGACTGTCTAGAAGCCGT]TTATGTAACA</t>
  </si>
  <si>
    <t>Noblis_MPXV-II-0588</t>
  </si>
  <si>
    <t>CCAC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AGATTTCCAGATATGGCTTATTATCG[AGGAGACTGTCTAGAAGCCGT]TTATGTAACA</t>
  </si>
  <si>
    <t>Noblis_MPXV-II-0589</t>
  </si>
  <si>
    <t>CAATTTAGAC[TGACAGGCAGAACACGTCAT]ACAATCATCATCGTCATCGATAACTGTAGTCTTGGGCTTCTTTTTGCGACTCTTCATTCCGGAACGCATATTGGTGCTATCCATTTAGGTAGTAAAAAATAAGTCAGAATATGCCCTATA(ACACGATCGTGCAAAACCTGGT)ATATCGTCTCTATCTTTATCACAATATAGTGTATCAACATCTTTATTATTGACCTCGTTTATCTTGGAACATGGAATGGGAACATTTT[TGTTAACGGCCATCTTTGCC]TTAATTCCAG</t>
  </si>
  <si>
    <t>ACACGATCGTGCAAAACCTGGT</t>
  </si>
  <si>
    <t>GGCAAAGATGGCCGTTAACA</t>
  </si>
  <si>
    <t>Noblis_MPXV-II-0590</t>
  </si>
  <si>
    <t>CCTATAATCT[TCGTCTATTACACCGCCTCC]TATATCAATGCCTTTT(AGGGACAGACCAGACCTAGGAGCT)ATTCTACCATAGCAGAACTTAGGCATGGACATACTAATATCTGTCTTAATTAACTGTCGTTCTCCAGGAGGGATAGTATAATCGTAAGCGCTATACA[AATCATATCCGGCAGCACCC]GGCGATTGCC</t>
  </si>
  <si>
    <t>TCGTCTATTACACCGCCTCC</t>
  </si>
  <si>
    <t>AGGGACAGACCAGACCTAGGAGCT</t>
  </si>
  <si>
    <t>Noblis_MPXV-II-0591</t>
  </si>
  <si>
    <t>CTATAATCTT[CGTCTATTACACCGCCTCCT]ATATCAATGCCTTTT(AGGGACAGACCAGACCTAGGAGCT)ATTCTACCATAGCAGAACTTAGGCATGGACATACTAATATCTGTCTTAATTAACTGTCGTTCTCCAGGAGGGATAGTATAATCGTAAGCGCTATACA[AATCATATCCGGCAGCACCC]GGCGATTGCC</t>
  </si>
  <si>
    <t>CGTCTATTACACCGCCTCCT</t>
  </si>
  <si>
    <t>Noblis_MPXV-II-0592</t>
  </si>
  <si>
    <t>TTTTTGTTTT[GGAGCAAATACCTTACCGCCT]TCATAAGGAAACTTTTGTTTTGTTTCTGATCTGACTAAGATAGTTTTAGTTTCCAACAATAGCTTTAACAG(TGGACCCTTGATGATTGTACTCGCT)CTATATTCGAATACCATGGATTGAGG[AAGCACATATGTTGCCGCAC]CAGCGTCTGT</t>
  </si>
  <si>
    <t>GTGCGGCAACATATGTGCTT</t>
  </si>
  <si>
    <t>Noblis_MPXV-II-0593</t>
  </si>
  <si>
    <t>TCCAACTTGA[TGTCAGGGACTATGACCGGT]TTAATGTTATATGTAACATTGAGTAAATCCTTAAGTTCATAATCATCGTTGTCATCAGTTATGTACGATCCAAACAATGTTTCTA(CCGGCATGGTGGATACGAAGATGC)TATCCATCAGAATGTTTCCCTGATTAGTATTTTCTATATAGCTATTCTTCTTTAAACGATTTTCCGAATCAGTAACTATGTTCATTTTTTTAGGAGTAGGACGTCTAGCCAGTATGGAAGAGGATTTTCTAGATACTCTCTTCAACATCTTTGATCTCAATGGAATGCAAAAC[CCCATGGTGTAACAACCAACG]ATAAAAATAA</t>
  </si>
  <si>
    <t>CGTTGGTTGTTACACCATGGG</t>
  </si>
  <si>
    <t>Noblis_MPXV-II-0594</t>
  </si>
  <si>
    <t>C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AGATTTCCAGATATGGCTTATTATCG[AGGAGACTGTCTAGAAGCCGT]TTATGTAACA</t>
  </si>
  <si>
    <t>Noblis_MPXV-II-0595</t>
  </si>
  <si>
    <t>ATCCAAACTA[GCAAACTTCGCGTATACGGT]ATCGCGATTAGTGTATACACCAACTGTATGAAAATTAAGAAAACAGTTTAATAAATCTACAGAAATATTTAAT(CCTCCGTTTGATACAGATGCGCCA)TATTTATGGATTTCGGATTCACACGTTGTTTGTCTA[AGGGGTTCGTCTAGTGTTGC]TTCTACATAG</t>
  </si>
  <si>
    <t>GCAAACTTCGCGTATACGGT</t>
  </si>
  <si>
    <t>CCTCCGTTTGATACAGATGCGCCA</t>
  </si>
  <si>
    <t>GCAACACTAGACGAACCCCT</t>
  </si>
  <si>
    <t>Noblis_MPXV-II-0596</t>
  </si>
  <si>
    <t>ATCCAAACTA[GCAAACTTCGCGTATACGGT]ATCGCGATTAGTGTATACACCAACTGTATGAAAATTAAGAAAACAGTTTAATAAATCTACAGAAATATTTAAT(CCTCCGTTTGATACAGATGCGCCA)TATTTATGGATTTCGGATTCACACGTTGTTTGTCTAA[GGGGTTCGTCTAGTGTTGCT]TCTACATAGA</t>
  </si>
  <si>
    <t>AGCAACACTAGACGAACCCC</t>
  </si>
  <si>
    <t>Noblis_MPXV-II-0597</t>
  </si>
  <si>
    <t>GTTGGAATAT[TGCCTCCGGAGTCATAAAAGG]ATACTAAACATTGTTTTTTATCGTAAATTACACATTTCCAATGAGACAAATAACAAAATCCAAACATTACAAATCTAGAGGTAGAACTTTTAATTTTGTCTTTAAGTATATACGATAAGATATGTTTATTCATAAACGCGTCAAATTTTTCATGAATAGCTAAGGAGTTTAAGAATCTCATGTCAAATTGTCCTATATAAT(CCACTTCGGATCCATAAGCAAACTGA)GAGACTAAGTTCTTAATACTTCGATTGCTC[ATCCAGGCTCCTCTCTCAGG]CTCTATTTTC</t>
  </si>
  <si>
    <t>TGCCTCCGGAGTCATAAAAGG</t>
  </si>
  <si>
    <t>CCACTTCGGATCCATAAGCAAACTGA</t>
  </si>
  <si>
    <t>CCTGAGAGAGGAGCCTGGAT</t>
  </si>
  <si>
    <t>Noblis_MPXV-II-0598</t>
  </si>
  <si>
    <t>GTTGGAATAT[TGCCTCCGGAGTCATAAAAGG]ATACTAAACATTGTTTTTTATCGTAAATTACACATTTCCAATGAGACAAATAACAAAATCCAAACATTACAAATCTAGAGGTAGAACTTTTAATTTTGTCTTTAAGTATATACGATAAGATATGTTTATTCATAAACGCGTCAAATTTTTCATGAATAGCTAAGGAGTTTAAGAATCTCATGTCAAATTGTCCTATATAAT(CCACTTCGGATCCATAAGCAAACTGA)GAGACTAAGTTCTTAATACT[TCGATTGCTCATCCAGGCTC]CTCTCTCAGG</t>
  </si>
  <si>
    <t>GAGCCTGGATGAGCAATCGA</t>
  </si>
  <si>
    <t>Noblis_MPXV-II-0599</t>
  </si>
  <si>
    <t>TTTCTGTCAA[TGGACCCCAACATCGTTGAC]CTATTAAGTTTTGATTGATTTTT(CCGTGTAAGGCGTATCTAGTCAGATCG)TATAGCCTATCCAATAAT[CCATCGTCTGTGCGTAGATCA]CATCGTACAC</t>
  </si>
  <si>
    <t>TGGACCCCAACATCGTTGAC</t>
  </si>
  <si>
    <t>Noblis_MPXV-II-0600</t>
  </si>
  <si>
    <t>GTCAAGAACG[TTCACATCGGCGGACAATCT]AAAAACAATACAGTGATTGCAGATTTGCCATATCTGGATAATGCTGTATCAGATGTATGCAAATCAATATATAAAAAGAATGTATCAAGAATATCCAGATTTGCTAATTTGATAAAAATAGATGACGA(TGACAAGACTCCTACCGGCGT)ATATAATTATTTTAAACCTAAAGATGCTATTCCTGTTATTATATCCATAGGAAAGGATAAAGATGTCTGTGAACTATTAATCTCA[TCTGATAAAGCGTGTGCGTG]TATAAAGTTA</t>
  </si>
  <si>
    <t>Noblis_MPXV-II-0601</t>
  </si>
  <si>
    <t>AAGCTTTAGA[GGCGGACTACTTGGAATCCAT]GTTATCCAACTTGACAAATCTTAATATCAGAGAGATAGAAGAACATATGAGACAAACGCTGATAGATGATCCAGATAATAACC(TCCTGAAAATGGCCAAAGCGGGT)TATAAAGTAAATCCCACAGAACTAATGTATATTCTAGGTACTTATGGACAACAGAGGATAGATGG[CGAACCAGCAGAGACTCGAG]TATTGGGTAG</t>
  </si>
  <si>
    <t>GGCGGACTACTTGGAATCCAT</t>
  </si>
  <si>
    <t>Noblis_MPXV-II-0602</t>
  </si>
  <si>
    <t>CACTTTACAT[TCCCGTTATTCCGCCCATTT]CGGAAGATAAATCGTTCAATAGTGTAGAGGTATTAGTTTCTTTGTTTCCCGATGACCAAAAAGACTATACAGTAACTTCTCAGTTCAATAACTACACTATCGGTACCAAAGACTGGACTATCAACGTACTA(TCCACACCTGATGGTCTGGACAT)ACCATTGACTAATATAACTTATTGGTCACGGTTTACTATAGGTCGTGCATTGTTCAAATCAGAGTCTGAGGATATTTTCCAAAAGAAAATGAGTATTCTAGGTGTTTCTATAGAATGTAAGAAGCCGTCGACATTACTTACTTTTTTA[ACCGTGCGTAAAATGACTCG]AGTATTTAAT</t>
  </si>
  <si>
    <t>Noblis_MPXV-II-0603</t>
  </si>
  <si>
    <t>TCTCTTAGCT[GCCAAAAGCGACGTCTTGTA]TTTTGATAATTATACCAAGGATAAAATATCTTACGACTCTCCATACGATGATCTAGTTACAACTATCACAATTAAATCAT(TGACTGCTGGAGATGCCGGT)ACTTATATATGTGCATTCTTTATGACATCGACTACAAATGATACTGATAAAGTAGATTATGAAGAATACTCCATAGAGTTGATTGTAAATACAGATAGTGAATCGACTATAGACATAATACTATCTGGATCTACACCAGAAACTATTTCTGAGAAACCAGAGGATATAGATAATTCTAATTGCTCGTCTGTATTCGAAAT[CGCGACTCCGGAACCAATTA]CTGATAATGT</t>
  </si>
  <si>
    <t>GCCAAAAGCGACGTCTTGTA</t>
  </si>
  <si>
    <t>TGACTGCTGGAGATGCCGGT</t>
  </si>
  <si>
    <t>TAATTGGTTCCGGAGTCGCG</t>
  </si>
  <si>
    <t>Noblis_MPXV-II-0604</t>
  </si>
  <si>
    <t>Noblis_MPXV-II-0605</t>
  </si>
  <si>
    <t>TTGTATTCGC[TTGGTTTAACGGCGTTTCGG]AAAATGAAAAGGTACTAGATACGTATAAAAAGGTATCTGATTTGATATAATGAATTCAGTGACTATATCACACGCACCATATACTATTACTTATCACGATGATTGGGAACCAGTAATGAGTCAATTGGTAGAGTTTTATAACGAA(GTAGCCAGTTGGTTGCTACGAGAC)[GAGACGTCGCCTATTCCTGA]TAAGTTCTTT</t>
  </si>
  <si>
    <t>TTGGTTTAACGGCGTTTCGG</t>
  </si>
  <si>
    <t>Noblis_MPXV-II-0606</t>
  </si>
  <si>
    <t>AAAGTATATG[GGCGATATTCTGCCGTGTTT]AAAGATTCCTTTTTGGGAAAAATTGGCGATAAGTTTCAAAC(TGTTGACTTCACTGATTGTCGCACT)ATAGATGCAATCAATAAGTGTGTAGATATCTTTACTGAGGGAAAAATCAATCCACTATTGGATGAACCATTGTCTCCTGATACCTGTCTCCTAGCAATTAGTGCCGTATACTTTAAAGCAAAATGGTTGATGCCATTCGAAAAGGAATTTACCAGTGATTATCCCTTTTACGTATCTCCAACGGAAATGGTAGATGTAAGTATGATGTCTATTTAC[GGCGAGCCATTTAATCACGC]ATCTGTAAAA</t>
  </si>
  <si>
    <t>GCGTGATTAAATGGCTCGCC</t>
  </si>
  <si>
    <t>Noblis_MPXV-II-0607</t>
  </si>
  <si>
    <t>GTAAAGTATA[CGAAGCGGTTTTACGACACG](CATTTGATGCACCCACGTTGTACG)TTAAAGCATTGACTAAGAATTATTTATCGTTTAGTAACACAATACAGT[CGTACAAGGAAACCGTGCAT]AAACTAACAC</t>
  </si>
  <si>
    <t>ATGCACGGTTTCCTTGTACG</t>
  </si>
  <si>
    <t>Noblis_MPXV-II-0608</t>
  </si>
  <si>
    <t>GCTACGAGAC[GAGACGTCGCCTATTCCTGA]TAAGTTCTTTATACAATTGAAACAGCCGCTTAGAAATAAACGAGTA(TGTGTGTGTGGTATAGATCCGTATCCA)AAAGAT[GGAACTGGTGTACCGTTCGA]ATCACCAAAT</t>
  </si>
  <si>
    <t>Noblis_MPXV-II-0609</t>
  </si>
  <si>
    <t>CGTTTGTATT[CGCTTGGTTTAACGGCGTTT]CGGAAAATGAAAAGGTACTAGATACGTATAAAAAGGTATCTGATTTGATATAATGAATTCAGTGACTATATCACACGCACCATATACTATTACTTATCACGATGATTGGGAACCAGTAATGAGTCAATTGGTAGAGTTTTATAACGAA(GTAGCCAGTTGGTTGCTACGAGAC)[GAGACGTCGCCTATTCCTGA]TAAGTTCTTT</t>
  </si>
  <si>
    <t>CGCTTGGTTTAACGGCGTTT</t>
  </si>
  <si>
    <t>Noblis_MPXV-II-0610</t>
  </si>
  <si>
    <t>CATTAAGCTA[TTGCTTCCCGGATTAGACGA]TAGAATGTATAACATGAACGATAAACAAATTATAAAATTATATAGTATAATATTTAAACAATCTCAGGAAGATATGCTACAAGATTTAGGATACGGATATATAGGAGACACTATTAGGACTTTCTTCAAAGAGAACAC(GGAAATCCGTCCACGAGATAAAAGCA)TTTTAACTTTAGAAGAAGTGGATAGTTTTTTAACTACGTTATCATCAGTAACTAAAGAATCACATCAAATAAAATTATTGACTGATATAGCATCTGTTTGTACATGTAATGATTTAAAATGTGTAGTCATGCTTATTGATAAAGATCTAAAAATTAAAGCGGG[TCCTCGGTACGTGCTTAACG]CTATTAGTCC</t>
  </si>
  <si>
    <t>Noblis_MPXV-II-0611</t>
  </si>
  <si>
    <t>TATCTATTTA[CGGTTTTGGGGTGACATTCA]AAGATCTGAGACCAAATTCGACGTTCACTAATAAATTGGAGGCTATCAACGTAGAAAAAATAGAACTTATCAAAGAAGCATACGCCAAATATCTCAAAGATGTAAGAGACGGGAAAATAGTTCCATTATCTAAAGCTTTAG(AGGCGGACTACTTGGAATCCATGT)TATCCAACTTGACAAATCTTAATATCAGAGAGATAGAAGAACATATGAGACAAACGCTGATAGATGATCCAGATAATAACCTCCT[GAAAATGGCCAAAGCGGGTT]ATAAAGTAAA</t>
  </si>
  <si>
    <t>CGGTTTTGGGGTGACATTCA</t>
  </si>
  <si>
    <t>AGGCGGACTACTTGGAATCCATGT</t>
  </si>
  <si>
    <t>AACCCGCTTTGGCCATTTTC</t>
  </si>
  <si>
    <t>Noblis_MPXV-II-0612</t>
  </si>
  <si>
    <t>CTATCTATTT[ACGGTTTTGGGGTGACATTC]AAAGATCTGAGACCAAATTCGACGTTCACTAATAAATTGGAGGCTATCAACGTAGAAAAAATAGAACTTATCAAAGAAGCATACGCCAAATATCTCAAAGATGTAAGAGACGGGAAAATAGTTCCATTATCTAAAGCTTTAG(AGGCGGACTACTTGGAATCCATGT)TATCCAACTTGACAAATCTTAATATCAGAGAGATAGAAGAACATATGAGACAAACGCTGATAGATGATCCAGATAATAACCTCCT[GAAAATGGCCAAAGCGGGTT]ATAAAGTAAA</t>
  </si>
  <si>
    <t>ACGGTTTTGGGGTGACATTC</t>
  </si>
  <si>
    <t>Noblis_MPXV-II-0613</t>
  </si>
  <si>
    <t>TGTAAAGTAT[ACGAAGCGGTTTTACGACAC]G(CATTTGATGCACCCACGTTGTACG)TTAAAGCATTGACTAAGAATTATTTATCGTTTAGTAACACAATACA[GTCGTACAAGGAAACCGTGC]ATAAACTAAC</t>
  </si>
  <si>
    <t>Noblis_MPXV-II-0614</t>
  </si>
  <si>
    <t>CACGCGTGCT[ATGGATGGCATTATCCCGCG]GTGCGGAAATGTACGTTATATAATCTACAAAATAATCATCGCATATAGTATGAGATAGTAGAGTAAACATTTTTATCGTTTCT(ACTGGGTTCATACATCGTCTACCCA)ATTCGGTAATGAATGAAAT[TGTCGCCAATCTTACACCCA]AACCCTTGTT</t>
  </si>
  <si>
    <t>ATGGATGGCATTATCCCGCG</t>
  </si>
  <si>
    <t>ACTGGGTTCATACATCGTCTACCCA</t>
  </si>
  <si>
    <t>TGGGTGTAAGATTGGCGACA</t>
  </si>
  <si>
    <t>Noblis_MPXV-II-0615</t>
  </si>
  <si>
    <t>AATAACATTA[TCGTGGCGCCTTATATAGCAC]TTTTAACTATCGCATCAAAAGGATGCAAACTTACAGAAACAATGATTGAAGCATTCTTTCCAGAACTATATAATGAACATAGTAAGAAATTCAAATTCAACTCTCAAGTATCCATCATCCAAGAAAAACT(CGGATACCAGTCTGGAAACTATCACGT)TTATGATTTTGAACCGTATTACTCTACAGTAGCTCTGGCTATTCGAGATGAACATTCATCTGGCATTTTTAATATCCGTCAAGAGAGTTATCTTGTAAGTTCATTATCTGAAATAACATATAGATTTTATCTAATTAATCTAAAATCTGATCTTGTTCAATGGAGT[GCTAGTACGGGCGCTGTAAT]TAATCAAATG</t>
  </si>
  <si>
    <t>TCGTGGCGCCTTATATAGCAC</t>
  </si>
  <si>
    <t>Noblis_MPXV-II-0616</t>
  </si>
  <si>
    <t>ATAACATTAT[CGTGGCGCCTTATATAGCACT]TTTAACTATCGCATCAAAAGGATGCAAACTTACAGAAACAATGATTGAAGCATTCTTTCCAGAACTATATAATGAACATAGTAAGAAATTCAAATTCAACTCTCAAGTATCCATCATCCAAGAAAAACT(CGGATACCAGTCTGGAAACTATCACGT)TTATGATTTTGAACCGTATTACTCTACAGTAGCTCTGGCTATTCGAGATGAACATTCATCTGGCATTTTTAATATCCGTCAAGAGAGTTATCTTGTAAGTTCATTATCTGAAATAACATATAGATTTTATCTAATTAATCTAAAATCTGATCTTGTTCAATGGAGT[GCTAGTACGGGCGCTGTAAT]TAATCAAATG</t>
  </si>
  <si>
    <t>CGTGGCGCCTTATATAGCACT</t>
  </si>
  <si>
    <t>Noblis_MPXV-II-0617</t>
  </si>
  <si>
    <t>TCTGTCAATG[GACCCCAACATCGTTGACCT]ATTAAGTTTTGATTGATTTTT(CCGTGTAAGGCGTATCTAGTCAGATCG)TATAGCCTATCCAATAA[TCCATCGTCTGTGCGTAGATC]ACATCGTACA</t>
  </si>
  <si>
    <t>GATCTACGCACAGACGATGGA</t>
  </si>
  <si>
    <t>Noblis_MPXV-II-0618</t>
  </si>
  <si>
    <t>CCTCTCAGAA[TCAGTTGCCGTTCTGGAACA]TTAAATGTATTTTTTATGATATACTCCAACGCATTTATGTGGGTATACAACAAGTCATTAATAATGAGTATTTCCAAGAGTTTTAGTTGTCTAGTATTTAACAAGAGAAGAGATTTCAACAGACTGTTTATGAAC(TCGAATACCGCCTCATTGTCGCT)TATATTGATGACATGACATCGAATTCCCAATATCAATCTCATCAGTGATGAGTAGCTCAATCTTGTTATCGGGATCCAATTTCTAAAGATGTCATTA[AACCCTCGATCGTGAATGGA]TTTATCATCA</t>
  </si>
  <si>
    <t>TCAGTTGCCGTTCTGGAACA</t>
  </si>
  <si>
    <t>TCGAATACCGCCTCATTGTCGCT</t>
  </si>
  <si>
    <t>TCCATTCACGATCGAGGGTT</t>
  </si>
  <si>
    <t>Noblis_MPXV-II-0619</t>
  </si>
  <si>
    <t>TAATTTCTAA[CGCTAGCGACTCTGTTGGAT]ATGGGTTTCCAGATATATATCTTTTCAGTTCCCCTACGTATCTATAATCATCTGTAGGAAATGGAAGATATTTCCATTTATCTACTGTTCCTAATATCATATGCGGT(GGTGTAGAACCATTAAGCGCGAAAGA)TGTTATTTCGCATCGTATTTTAACTTCGCAATAATTTCTGGTTAGATAA[CGCACTCTACCAGTCAAGTCA]ATGATATTAG</t>
  </si>
  <si>
    <t>CGCTAGCGACTCTGTTGGAT</t>
  </si>
  <si>
    <t>GGTGTAGAACCATTAAGCGCGAAAGA</t>
  </si>
  <si>
    <t>TGACTTGACTGGTAGAGTGCG</t>
  </si>
  <si>
    <t>Noblis_MPXV-II-0620</t>
  </si>
  <si>
    <t>TAATTTCTAA[CGCTAGCGACTCTGTTGGAT]ATGGGTTTCCAGATATATATCTTTTCAGTTCCCCTACGTATCTATAATCATCTGTAGGAAATGGAAGATATTTCCATTTATCTACTGTTCCTAATATCATATGCGGT(GGTGTAGAACCATTAAGCGCGAAAGA)TGTTATTTCGCATCGTATTTTAACTTCGCAATAATTTCTGGTTAGATA[ACGCACTCTACCAGTCAAGTC]AATGATATTA</t>
  </si>
  <si>
    <t>GACTTGACTGGTAGAGTGCGT</t>
  </si>
  <si>
    <t>Noblis_MPXV-II-0621</t>
  </si>
  <si>
    <t>AGAATTCATA[GGTTCCGTAGTCCATGGATCC]AAACTA(GCAAACTTCGCGTATACGGTATCGC)GATTAGTGTATACACCAACTGTATGAAAATTAAGAAAACAGTTTAATAAATCTACAGAAATATTTAATCCT[CCGTTTGATACAGATGCGCC]ATATTTATGG</t>
  </si>
  <si>
    <t>Noblis_MPXV-II-0622</t>
  </si>
  <si>
    <t>ACTATTTGAA[CGAGGGTTCCATGGCAGATT]CTGCCGATTTAGTAGTACTAGGTGCCTACTATGGTAAA(GGAGGAAAGGGTGGTATCATGGCA)GTCTTTCTAATGGGTTGTTACGACGATGAA[TCCGGTAAATGGAAGACGGT]AACTAAATGT</t>
  </si>
  <si>
    <t>CGAGGGTTCCATGGCAGATT</t>
  </si>
  <si>
    <t>GGAGGAAAGGGTGGTATCATGGCA</t>
  </si>
  <si>
    <t>ACCGTCTTCCATTTACCGGA</t>
  </si>
  <si>
    <t>Noblis_MPXV-II-0623</t>
  </si>
  <si>
    <t>GTACAGATTT[TGAATTCGACGATGCCGAGT]ATTTCATCGTTGTATATTTCTTCTTCGATTGCATAATCAAATTCTTATATACCGCCTCAAACTCTATTTTAAAATTATTAAACAATACTCTACTATTAATCAGTCGTTCTAACTCCTTTGCTATTTCTATGGACTTATCTACATCTTGACTGTCTATCTCTGTAAAC(ACGGAGTCGGTATCTCCATACACGC)TACGAAAACGAAATCTATAATCTATAGGCAACGATGTTTTCACAATCGGATTAATATCTCTATCGTCCATATAAAATGGATTACTTAATGTATTGGCAAACCGTAACATA[CCGTTGGATAACTCTGCTCCA]TTTAGTACCG</t>
  </si>
  <si>
    <t>TGAATTCGACGATGCCGAGT</t>
  </si>
  <si>
    <t>ACGGAGTCGGTATCTCCATACACGC</t>
  </si>
  <si>
    <t>TGGAGCAGAGTTATCCAACGG</t>
  </si>
  <si>
    <t>Noblis_MPXV-II-0624</t>
  </si>
  <si>
    <t>GTACAGATTT[TGAATTCGACGATGCCGAGT]ATTTCATCGTTGTATATTTCTTCTTCGATTGCATAATCAAATTCTTATATACCGCCTCAAACTCTATTTTAAAATTATTAAACAATACTCTACTATTAATCAGTCGTTCTAACTCCTTTGCTATTTCTATGGACTTATCTACATCTTGACTGTCTATCTCTGTAAAC(ACGGAGTCGGTATCTCCATACACGC)TACGAAAACGAAATCTATAATCTATAGGCAACGATGTTTTCACAATCGGATTAATATCTCTATCGTCCATATAAAATGGATTACTTAATGTATTGGCAAACCGTAACAT[ACCGTTGGATAACTCTGCTCC]ATTTAGTACC</t>
  </si>
  <si>
    <t>GGAGCAGAGTTATCCAACGGT</t>
  </si>
  <si>
    <t>Noblis_MPXV-II-0625</t>
  </si>
  <si>
    <t>CTACACATTA[TTCCGTACGGCTTTCCATTCT]CCAAAAACAATTTTACCAAATCTAAATCTACATCTTTATTGTATCTATAATCACTATTTAGATAAT(CAGCCATAATTCCTCGAGTGCAACA)TGTTAGATCGTCTATATATGAATAAGCCGTGTTATCTATTCCTTTCATTAACAATTTAACGATGTCTATATCTATATGAGATGACTTAATATAATATTGAAGAGCTGTACAATAGTTTTTATCTATAGAAGACGGCTTGATTCCGTGATTAATTAGACATT[TAACAACTTCCGGACGCACA]TATGCTCTCG</t>
  </si>
  <si>
    <t>TTCCGTACGGCTTTCCATTCT</t>
  </si>
  <si>
    <t>Noblis_MPXV-II-0626</t>
  </si>
  <si>
    <t>GTTATCATGA[ACGGCGGACATATTCAGTTGA]TAA(TCGGCCCCATGTTTTCAGGTAAAA)GTACAGAATTAATTAGACGAGTTAGACGTTATCAAATAGCTCAATATAAATGTGTGACTATAAAATATTCTAACGATAATAGATA[CGGAACGGGACTATGGACAC]ATGATAAGAA</t>
  </si>
  <si>
    <t>ACGGCGGACATATTCAGTTGA</t>
  </si>
  <si>
    <t>Noblis_MPXV-II-0627</t>
  </si>
  <si>
    <t>ATTGTTATCA[TGAACGGCGGACATATTCAGT]TGATAA(TCGGCCCCATGTTTTCAGGTAAAA)GTACAGAATTAATTAGACGAGTTAGACGTTATCAAATAGCTCAATATAAATGTGTGACTATAAAATATTCTAACGATAATAGATA[CGGAACGGGACTATGGACAC]ATGATAAGAA</t>
  </si>
  <si>
    <t>TGAACGGCGGACATATTCAGT</t>
  </si>
  <si>
    <t>Noblis_MPXV-II-0628</t>
  </si>
  <si>
    <t>AAAGTATATG[GGCGATATTCTGCCGTGTTT]AAAGATTCCTTTTTGGGAAAAATTGGCGATAAGTTTCAAAC(TGTTGACTTCACTGATTGTCGCACT)ATAGATGCAATCAATAAGTGTGTAGATATCTTTACTGAGGGAAAAATCAATCCACTATTGGATGAACCATTGTCTCCTGATACCTGTCTCCTAGCAATTAGTGCCGTATACTTTAAAGCAAAATGGTTGATGCCATTCGAAAAGGAATTTACCAGTGATTATCCCTTTTACGTATCTCCAACGGAAATGGTAGATGTAAGTATGATGTCTATTTACG[GCGAGCCATTTAATCACGCA]TCTGTAAAAG</t>
  </si>
  <si>
    <t>TGCGTGATTAAATGGCTCGC</t>
  </si>
  <si>
    <t>Noblis_MPXV-II-0629</t>
  </si>
  <si>
    <t>CACATTATTC[CGTACGGCTTTCCATTCTCC]AAAAACAATTTTACCAAATCTAAATCTACATCTTTATTGTATCTATAATCACTATTTAGATAAT(CAGCCATAATTCCTCGAGTGCAACA)TGTTAGATCGTCTATATATGAATAAGCCGTGTTATCTATTCCTTTCATTAACAATTTAACGATGTCTATATCTATATGAGATGACTTAATATAATATTGAAGAGCTGTACAATAGTTTTTATCTATAGAAGACGGCTTGATTCCGTGATTAATTAGACATT[TAACAACTTCCGGACGCACA]TATGCTCTCG</t>
  </si>
  <si>
    <t>CGTACGGCTTTCCATTCTCC</t>
  </si>
  <si>
    <t>Noblis_MPXV-II-0630</t>
  </si>
  <si>
    <t>CAATTTAGAC[TGACAGGCAGAACACGTCAT]ACAATCATCATCGTCATCGATAACTGTAGTCT(TGGGCTTCTTTTTGCGACTCTTCA)TTCCGGAACGCATATTGGTGCTATCCATTTAGGTAGTAAAAAATAAGTCAGAATATGCCCTAT[AACACGATCGTGCAAAACCTG]GTATATCGTC</t>
  </si>
  <si>
    <t>CAGGTTTTGCACGATCGTGTT</t>
  </si>
  <si>
    <t>Noblis_MPXV-II-0631</t>
  </si>
  <si>
    <t>TACGGTTATA[CCGTCACAAGACCACAGGTT]TAAACTAATACTAGATCCGAAAATCA(ACGTAACGATAGGAGAACCTGCCA)ATATAACATG[CAGTGCTGTGTCAACGTCAT]TATTTGTCGA</t>
  </si>
  <si>
    <t>ACGTAACGATAGGAGAACCTGCCA</t>
  </si>
  <si>
    <t>ATGACGTTGACACAGCACTG</t>
  </si>
  <si>
    <t>Noblis_MPXV-II-0632</t>
  </si>
  <si>
    <t>Noblis_MPXV-II-0633</t>
  </si>
  <si>
    <t>TTTCTGTCAA[TGGACCCCAACATCGTTGAC]CTATTAAGTTTTGATTGATTTTT(CCGTGTAAGGCGTATCTAGTCAGATCG)TATAGCCTATCCAATAATCCA[TCGTCTGTGCGTAGATCACA]TCGTACACTT</t>
  </si>
  <si>
    <t>Noblis_MPXV-II-0634</t>
  </si>
  <si>
    <t>ATTTACAAGA[TGCACCGTTATACCGTTCGA]TGATATAGTACGTACTATGCCAAATGAA(TCACGTGTTAAACAATGGGTGATGGA)TACACTTAATGGTATAATGATGAATGAATGCGATAC[TGTATGTGTGGGTACCGGAC]TACGATTCAT</t>
  </si>
  <si>
    <t>GTCCGGTACCCACACATACA</t>
  </si>
  <si>
    <t>Noblis_MPXV-II-0635</t>
  </si>
  <si>
    <t>ATTTACAAGA[TGCACCGTTATACCGTTCGA]TGATATAGTACGTACTATGCCAAATGAA(TCACGTGTTAAACAATGGGTGATGGA)TACACTTAATGGTATAATGATGAATGAATGCGAT[ACTGTATGTGTGGGTACCGG]ACTACGATTC</t>
  </si>
  <si>
    <t>CCGGTACCCACACATACAGT</t>
  </si>
  <si>
    <t>Noblis_MPXV-II-0636</t>
  </si>
  <si>
    <t>CCTGTTTGAT[TTCTCTATCGATGCGGCACC]TCTCTTAAGAAGTGTAACCGATAATAATGTTATTATA(TCTAGACACCAGCGCCTACATGA)[CGAGCTTCCGAGTTCCAATTG]GTTCAAGTTT</t>
  </si>
  <si>
    <t>TCTAGACACCAGCGCCTACATGA</t>
  </si>
  <si>
    <t>CAATTGGAACTCGGAAGCTCG</t>
  </si>
  <si>
    <t>Noblis_MPXV-II-0637</t>
  </si>
  <si>
    <t>AATAACATTA[TCGTGGCGCCTTATATAGCA]CTTTTAACTATCGCATCAAAAGGATGCAAACTTACAGAAACAATGATTGAAGCATTCTTTCCAGAACTATATAATGAACATAGTAAGAAATTCAAATTCAACTCTCAAGTATCCATCATCCAAGAAAAACT(CGGATACCAGTCTGGAAACTATCACGT)TTATGATTTTGAACCGTATTACTCTACAGTAGCTCTGGCTATTCGAGATGAACATTCATCTGGCATTTTTAATATCCGTCAAGAGAGTTATCTTGTAAGTTCATTATCTGAAATAACATATAGATTTTATCTAATTAATCTAAAATCTGATCTTGTTC[AATGGAGTGCTAGTACGGGC]GCTGTAATTA</t>
  </si>
  <si>
    <t>GCCCGTACTAGCACTCCATT</t>
  </si>
  <si>
    <t>Noblis_MPXV-II-0638</t>
  </si>
  <si>
    <t>TAATTTCTAA[CGCTAGCGACTCTGTTGGAT]ATGGGTTTCCAGATATATATCTTTTCAGTTCCCCTACGTATCTATAATCATCTGTAGGAAATGGAAGATATTTCCATTTATCTACTGTTCCTAATATCATATGCGGT(GGTGTAGAACCATTAAGCGCGAAAGA)TGTTATTTCGCATCGTATTTTAACTTCGCAATAATTTCTGGTTAGATA[ACGCACTCTACCAGTCAAGT]CAATGATATT</t>
  </si>
  <si>
    <t>ACTTGACTGGTAGAGTGCGT</t>
  </si>
  <si>
    <t>Noblis_MPXV-II-0639</t>
  </si>
  <si>
    <t>TTATCATTAT[TAGGTGGGGGATGGACAACC]TTAAT(TGGTTGGTCCTCCTTATCTCCTCCA)GTAGCATGTGGTTCTTCAATACCAGTATTAGTAATAGGCTTAGA[CAAATGCTTGTCGTACGCGG]GCACTTCCTC</t>
  </si>
  <si>
    <t>TGGTTGGTCCTCCTTATCTCCTCCA</t>
  </si>
  <si>
    <t>CCGCGTACGACAAGCATTTG</t>
  </si>
  <si>
    <t>Noblis_MPXV-II-0640</t>
  </si>
  <si>
    <t>TCCTCCTTAT[CTCCTCCAGTAGCATGTGGT]TCTTCAATACCAGTATTAGTAATAGGCTTAGACAAAT(GCTTGTCGTACGCGGGCACT)TCCTCATCCATCAAGTATTTATAATCGGGTTCTGTTTCAGAATATTCTTTTCTAA[GAGACGCGACTTCAGGAGTT]AGTAGAAGAA</t>
  </si>
  <si>
    <t>CTCCTCCAGTAGCATGTGGT</t>
  </si>
  <si>
    <t>Noblis_MPXV-II-0641</t>
  </si>
  <si>
    <t>Noblis_MPXV-II-0642</t>
  </si>
  <si>
    <t>AGCAGTGAAA[TAAGCTTTCAATGCACGGGC]ACTGATACTATTGAAA(ACGAGTTGATCTTCAAATTCCGCCA)TTTAAGTTCACCAAACAACTTTTAAATACAAATATATCAATAGTAGTAGAATAAGAACTATAAAAAAAATAATAATTAACCAA[TACCAACCCCAACAACCTGT]ATTATTAGTT</t>
  </si>
  <si>
    <t>TAAGCTTTCAATGCACGGGC</t>
  </si>
  <si>
    <t>ACGAGTTGATCTTCAAATTCCGCCA</t>
  </si>
  <si>
    <t>ACAGGTTGTTGGGGTTGGTA</t>
  </si>
  <si>
    <t>Noblis_MPXV-II-0643</t>
  </si>
  <si>
    <t>AGCAGTGAAA[TAAGCTTTCAATGCACGGGC]ACTGATACTATTGAAA(ACGAGTTGATCTTCAAATTCCGCCA)TTTAAGTTCACCAAACAACTTTTAAATACAAATATATCAATAGTAGTAGAATAAGAACTATAAAAAAAATAATAATTAACCAAT[ACCAACCCCAACAACCTGTA]TTATTAGTTG</t>
  </si>
  <si>
    <t>TACAGGTTGTTGGGGTTGGT</t>
  </si>
  <si>
    <t>Noblis_MPXV-II-0644</t>
  </si>
  <si>
    <t>TTCAGTCATT[GGCAAAGCATCACAGAATCCG]AGTAAGATGATATA(TGCTCGCTGCTTTACATGTTTCCCA)ATTTGTTTGGAGATGACCATAGATTCATTTGTTATAGAATGCATCCAACATTGTTCATGATATAGTTGAATCATGT[ATGCCTGTTCGTATGCCTGT]GGCTAAGATA</t>
  </si>
  <si>
    <t>ACAGGCATACGAACAGGCAT</t>
  </si>
  <si>
    <t>Noblis_MPXV-II-0645</t>
  </si>
  <si>
    <t>CCACTGGACG[ATCCTCCTCCCCACATTCCA]CTGCCACTAGATGTATAAGTTTTAGATCCTTTATTACTACCATCAT(GTCCATGGATAAAGACACTCCACATGC)[CGCCACTACTACCCCCTTTAG]ACGACATATT</t>
  </si>
  <si>
    <t>Noblis_MPXV-II-0646</t>
  </si>
  <si>
    <t>Noblis_MPXV-II-0647</t>
  </si>
  <si>
    <t>TGTTTGATTT[CTCTATCGATGCGGCACCTC]TCTTAAGAAGTGTAACCGATAATAATGTTATTATATCTAG(ACACCAGCGCCTACATGACG)[AGCTTCCGAGTTCCAATTGGT]TCAAGTTTTA</t>
  </si>
  <si>
    <t>CTCTATCGATGCGGCACCTC</t>
  </si>
  <si>
    <t>Noblis_MPXV-II-0648</t>
  </si>
  <si>
    <t>Noblis_MPXV-II-0649</t>
  </si>
  <si>
    <t>TATTCGTCAA[ACCCACCACTGAGGATAATGC]TATTAAGGTTAAGGATCTGTACGATATGATTCATAACGTCATTGATGATGTGAGAGAGAAATACTTCTTTACGGTATCTAATATAGATTTTATGGAGTATATATTCTTGACGCATCTTAATCCTTCTAGAATTAGAATTACAAAAGAAACGGCTATTACTATCTTTGAAAAGTTCTATGAAAAACTCAATTAT(ACTCTAGGTGGTGGAACTCCTATTGG)AATTATTTCTGCACAGGTATTGTCTGAGAAGTTTAC[ACAACAAGCCCTGTCCAGTT]TTCACACTAC</t>
  </si>
  <si>
    <t>ACCCACCACTGAGGATAATGC</t>
  </si>
  <si>
    <t>ACTCTAGGTGGTGGAACTCCTATTGG</t>
  </si>
  <si>
    <t>AACTGGACAGGGCTTGTTGT</t>
  </si>
  <si>
    <t>Noblis_MPXV-II-0650</t>
  </si>
  <si>
    <t>Noblis_MPXV-II-0651</t>
  </si>
  <si>
    <t>GGCTTCTTTT[TGCGACTCTTCATTCCGGAA]CGCATATTGGTGCTATCCATTTAGGTAGTAAAAAATAAGTCAGAATATGCCCTATA(ACACGATCGTGCAAAACCTGGT)ATATCGTCTCTATCTTTATCACAATATAGTGTATCAACATCTTTATTATTGACCTCGTTTATCTTGGAACATGGAATGGGAACATTTT[TGTTAACGGCCATCTTTGCC]TTAATTCCAG</t>
  </si>
  <si>
    <t>TGCGACTCTTCATTCCGGAA</t>
  </si>
  <si>
    <t>Noblis_MPXV-II-0652</t>
  </si>
  <si>
    <t>CCAGATTTTA[CACCTCCGTTAACACCTCCA]TTAACCCCACTTTTTACA(CCACTGGACGATCCTCCTCCCC)ACATTCCACTGCCACTAGATGTATAAGTTTTAGATCCTTTATTACTACCATCATGTCCATGGATAAAGACACT[CCACATGCCGCCACTACTAC]CCCCTTTAGA</t>
  </si>
  <si>
    <t>CCACTGGACGATCCTCCTCCCC</t>
  </si>
  <si>
    <t>Noblis_MPXV-II-0653</t>
  </si>
  <si>
    <t>CCAGATTTTA[CACCTCCGTTAACACCTCCA]TTAACCCCACTTTTTACA(CCACTGGACGATCCTCCTCCCC)ACATTCCACTGCCACTAGATGTATAAGTTTTAGATCCTTTATTACTACCATCATGTCCATGGATAAAGACACTC[CACATGCCGCCACTACTACC]CCCTTTAGAC</t>
  </si>
  <si>
    <t>GGTAGTAGTGGCGGCATGTG</t>
  </si>
  <si>
    <t>Noblis_MPXV-II-0654</t>
  </si>
  <si>
    <t>TCCAGATTTT[ACACCTCCGTTAACACCTCC]ATTAACCCCACTTTTTACA(CCACTGGACGATCCTCCTCCCC)ACATTCCACTGCCACTAGATGTATAAGTTTTAGATCCTTTATTACTACCATCATGTCCATGGATAAAGACACT[CCACATGCCGCCACTACTAC]CCCCTTTAGA</t>
  </si>
  <si>
    <t>ACACCTCCGTTAACACCTCC</t>
  </si>
  <si>
    <t>Noblis_MPXV-II-0655</t>
  </si>
  <si>
    <t>TCCAGATTTT[ACACCTCCGTTAACACCTCC]ATTAACCCCACTTTTTACA(CCACTGGACGATCCTCCTCCCC)ACATTCCACTGCCACTAGATGTATAAGTTTTAGATCCTTTATTACTACCATCATGTCCATGGATAAAGACACTC[CACATGCCGCCACTACTACC]CCCTTTAGAC</t>
  </si>
  <si>
    <t>Noblis_MPXV-II-0656</t>
  </si>
  <si>
    <t>TCTTTAGATA[TTCACGCGTGCTATGGATGG]CATTATCC(CGCGGTGCGGAAATGTACGT)TATATAATCTACAAAATAATCATCGCATATAGTATGAGATAGTAGAGTAAACATTTTTATCGTTTCTACTGGGTTCATACATCGTCTACCCAATTCGGTAATGAATGAAAT[TGTCGCCAATCTTACACCCA]AACCCTTGTT</t>
  </si>
  <si>
    <t>TTCACGCGTGCTATGGATGG</t>
  </si>
  <si>
    <t>CGCGGTGCGGAAATGTACGT</t>
  </si>
  <si>
    <t>Noblis_MPXV-II-0657</t>
  </si>
  <si>
    <t>ATAAAAATAG[TAGCACGCACTACTTCAGCC]AAATATTCTTTTTTGAAAC(GCCATCTAGCGTAATGAGAACACAAGT)GAACCTATAATGAGCAAATTTATTAGTATCGGTTACATGAAGGACTTTACGTAGAGTGGTGATTCCTCCA[TCTGTGGTACGAACGGTTTCA]TCTTCTTTGA</t>
  </si>
  <si>
    <t>GCCATCTAGCGTAATGAGAACACAAGT</t>
  </si>
  <si>
    <t>TGAAACCGTTCGTACCACAGA</t>
  </si>
  <si>
    <t>Noblis_MPXV-II-0658</t>
  </si>
  <si>
    <t>Noblis_MPXV-II-0659</t>
  </si>
  <si>
    <t>GAACTCGAAT[ACCGCCTCATTGTCGCTTAT]ATTGATGACATGACATCGAATTCCCAATATCAATCTCATCAGTGATGAGTAGCTCAATCTTGTTATCGGGATCCAATTTCTAAAGATGTCATTAAACCCTCGATCGTGAATGGATTTATCATCATCGTTTTTATGTT(GGACATGAGCTTAGTCCGTTTGTCCA)CATCTATATACGATGATTTCTGAATTATTTCATATATCTCTCGTTAA[CTCCAGGAACTTGTCAGGGA]TCTAACTTTA</t>
  </si>
  <si>
    <t>TCCCTGACAAGTTCCTGGAG</t>
  </si>
  <si>
    <t>Noblis_MPXV-II-0660</t>
  </si>
  <si>
    <t>Noblis_MPXV-II-0661</t>
  </si>
  <si>
    <t>Noblis_MPXV-II-0662</t>
  </si>
  <si>
    <t>Noblis_MPXV-II-0663</t>
  </si>
  <si>
    <t>Noblis_MPXV-II-0664</t>
  </si>
  <si>
    <t>TGTATTCGCT[TGGTTTAACGGCGTTTCGGA]AAATGAAAAGGTACTAGATACGTATAAAAAGGTATCTGATTTGATATAATGAATTCAGTGACTATATCACACGCACCATATACTATTACTTATCACGATGATTGGGAACCAGTAATGAGTCAATTGGTAGAGTTTTATAACGAA(GTAGCCAGTTGGTTGCTACGAGAC)[GAGACGTCGCCTATTCCTGA]TAAGTTCTTT</t>
  </si>
  <si>
    <t>TGGTTTAACGGCGTTTCGGA</t>
  </si>
  <si>
    <t>Noblis_MPXV-II-0665</t>
  </si>
  <si>
    <t>CCTGTTTGAT[TTCTCTATCGATGCGGCACC]TCTCTTAAGAAGTGTAACCGATAATAATGTTATTATATCTAG(ACACCAGCGCCTACATGACGA)[GCTTCCGAGTTCCAATTGGT]TCAAGTTTTA</t>
  </si>
  <si>
    <t>ACACCAGCGCCTACATGACGA</t>
  </si>
  <si>
    <t>ACCAATTGGAACTCGGAAGC</t>
  </si>
  <si>
    <t>Noblis_MPXV-II-0666</t>
  </si>
  <si>
    <t>ATTAAGCTAT[TGCTTCCCGGATTAGACGAT]AGAATGTATAACATGAACGATAAACAAATTATAAAATTATATAGTATAATATTTAAACAATCTCAGGAAGATATGCTACAAGATTTAGGATACGGATATATAGGAGACACTATTAGGACTTTCTTCAAAGAGAACAC(GGAAATCCGTCCACGAGATAAAAGCA)TTTTAACTTTAGAAGAAGTGGATAGTTTTTTAACTACGTTATCATCAGTAACTAAAGAATCACATCAAATAAAATTATTGACTGATATAGCATCTGTTTGTACATGTAATGATTTAAAATGTGTAGTCATGCTTATTGATAAAGATCTAAAAATTAAAGCGGG[TCCTCGGTACGTGCTTAACG]CTATTAGTCC</t>
  </si>
  <si>
    <t>Noblis_MPXV-II-0667</t>
  </si>
  <si>
    <t>ACTTATATAT[TCGATCGTCATGGGCATAGT]AATACATATTATTCAAAATATGATTTTTAAAAATTTAAAATATATTATCACTTCAGTGACAGTAGTCAAATAACAAACAACACCATGAGATATATTATAATTCTCGCAGTTTTGTTCATTAATAGTATACATGCTAAAATAACTAGTTATAAGTTTGAATCCGTCAATTTTGATT(CCAAAATTGAATGGACTGGGGATGGT)CTATACAATATATCCCTTAAAAAT[TATGGCATCAAGACGTGGCA]AACAATGTAT</t>
  </si>
  <si>
    <t>TCGATCGTCATGGGCATAGT</t>
  </si>
  <si>
    <t>CCAAAATTGAATGGACTGGGGATGGT</t>
  </si>
  <si>
    <t>TGCCACGTCTTGATGCCATA</t>
  </si>
  <si>
    <t>Noblis_MPXV-II-0668</t>
  </si>
  <si>
    <t>Noblis_MPXV-II-0669</t>
  </si>
  <si>
    <t>ACTATTTGAA[CGAGGGTTCCATGGCAGATT]CTGCCGATTTAGTAGTACTAGGTGCCTACTATGGTAAA(GGAGGAAAGGGTGGTATCATGGCA)GTCTTTCTAATGGGT[TGTTACGACGATGAATCCGGT]AAATGGAAGA</t>
  </si>
  <si>
    <t>ACCGGATTCATCGTCGTAACA</t>
  </si>
  <si>
    <t>Noblis_MPXV-II-0670</t>
  </si>
  <si>
    <t>ATATAGCGAC[GGATCATTGCCGGCGTCTAT]AAACAGATTA(GCAAAGGCATTGACTTCAGAGGGT)AGAGAAATAGCAAGTGTTAATATAGATGGTAATCTGTTAGATATCGCATATCAAGCAGATAAGGAAAAGA[TGGCCGACATACAGACAAGA]ATAAATGATA</t>
  </si>
  <si>
    <t>GGATCATTGCCGGCGTCTAT</t>
  </si>
  <si>
    <t>GCAAAGGCATTGACTTCAGAGGGT</t>
  </si>
  <si>
    <t>TCTTGTCTGTATGTCGGCCA</t>
  </si>
  <si>
    <t>Noblis_MPXV-II-0671</t>
  </si>
  <si>
    <t>CGACGATGAA[TCCGGTAAATGGAAGACGGT]AACTAAATGTTCCGGTCACGATGATAATACGTTAAGGGTTTTGCAAGACCAATTAACGATGGTTAAAATTAACAAGGATCCCAAAAAAATTCCAGAGTGGTTGGTAGTTAATAAAATCTATATTCCCGATTTTGTAGTAGATGATCCGAAACAATCTCAGATATGGGAAATTTCAGGAGCAGAGTTTACAT(CTTCCAAGTCACATACAGCGAATGGA)ATATCGATTAGATTTCCTAGATTTACTAGGATTAGAGAAGATAAAACGTGGAAAGAATCTACTCATCTAAACGATTTAGTAAACTTGACTAAATCTCTTAATAGTTACATATAAACTGAAAAATAAAATAACACTATT[TTAGTTGGTGGTCGCCATGG]ATGGTGTTAT</t>
  </si>
  <si>
    <t>TCCGGTAAATGGAAGACGGT</t>
  </si>
  <si>
    <t>CTTCCAAGTCACATACAGCGAATGGA</t>
  </si>
  <si>
    <t>CCATGGCGACCACCAACTAA</t>
  </si>
  <si>
    <t>Noblis_MPXV-II-0672</t>
  </si>
  <si>
    <t>GTATTCGCTT[GGTTTAACGGCGTTTCGGAA]AATGAAAAGGTACTAGATACGTATAAAAAGGTATCTGATTTGATATAATGAATTCAGTGACTATATCACACGCACCATATACTATTACTTATCACGATGATTGGGAACCAGTAATGAGTCAATTGGTAGAGTTTTATAACGAA(GTAGCCAGTTGGTTGCTACGAGAC)[GAGACGTCGCCTATTCCTGA]TAAGTTCTTT</t>
  </si>
  <si>
    <t>GGTTTAACGGCGTTTCGGAA</t>
  </si>
  <si>
    <t>Noblis_MPXV-II-0673</t>
  </si>
  <si>
    <t>TATATAAAGT[AGCCATTCTTCCCATGGATGT]TTCCTTTTTTACCAAAGGAAATGCATCATTGATTATTCTCCTGTTTGATTTC(TCTATCGATGCGGCACCTCTCT)TAAGAAGTGTAACCGATAATAATGTTATTATATCTAGACACCAGCGCCTACAT[GACGAGCTTCCGAGTTCCAA]TTGGTTCAAG</t>
  </si>
  <si>
    <t>AGCCATTCTTCCCATGGATGT</t>
  </si>
  <si>
    <t>TCTATCGATGCGGCACCTCTCT</t>
  </si>
  <si>
    <t>TTGGAACTCGGAAGCTCGTC</t>
  </si>
  <si>
    <t>Noblis_MPXV-II-0674</t>
  </si>
  <si>
    <t>ACTTATATAT[TCGATCGTCATGGGCATAGT]AATACATATTATTCAAAATATGATTTTTAAAAATTTAAAATATATTATCACTTCAGTGACAGTAGTCAAATAACAAACAACACCATGAGATATATTATAATTCTCGCAGTTTTGTTCATTAATAGTATACATGCTAAAATAACTAGTTATAAGTTTGAATCCGTCAATTTTGATT(CCAAAATTGAATGGACTGGGGATGGT)CTATACAATATATCCCTTAAAAATTATG[GCATCAAGACGTGGCAAACA]ATGTATACAA</t>
  </si>
  <si>
    <t>TGTTTGCCACGTCTTGATGC</t>
  </si>
  <si>
    <t>Noblis_MPXV-II-0675</t>
  </si>
  <si>
    <t>ACTGTTTAGA[ACTCGTCGACAAAGCACTCA]ATAAATTAGAGTCTACCATCGATAATCAATCTAGACTATCGTATT(TGCCTCCGGAAATTATGCGCA)ATATCATA[ACCAAGCTAAGCGACTACCA]TTACTTTTAT</t>
  </si>
  <si>
    <t>ACTCGTCGACAAAGCACTCA</t>
  </si>
  <si>
    <t>TGCCTCCGGAAATTATGCGCA</t>
  </si>
  <si>
    <t>TGGTAGTCGCTTAGCTTGGT</t>
  </si>
  <si>
    <t>Noblis_MPXV-II-0676</t>
  </si>
  <si>
    <t>CCGTTAAGTT[TGTATCGTAATGGCGTGGTCA]ATTACGAATAAAGCGGATACTAGTAGTTTCACAAAGATGGCTGAAATCAGAGCTCATCTAAGAAATAGCGCTGAAAATAAAGATAAAAACGAGGATATTTTCCCGGAAGATGTAATAATTCCATCTACTA(AGCCCAAAACCAAACGAACCACT)ACTC[CTCGTAAACCAGCGGCTACT]AAAAGATCAA</t>
  </si>
  <si>
    <t>TGTATCGTAATGGCGTGGTCA</t>
  </si>
  <si>
    <t>AGCCCAAAACCAAACGAACCACT</t>
  </si>
  <si>
    <t>AGTAGCCGCTGGTTTACGAG</t>
  </si>
  <si>
    <t>Noblis_MPXV-II-0677</t>
  </si>
  <si>
    <t>AGTCATTGAT[ACGCGTTCACTATCTCCAGAG]AGTCCGATAACGTTAGCCACTACTTCTCTATCAATGATTAGTTTCTTG(AGCGCGAATGTAATTTTTGTTTCCGT)TCCGGATCTATAGAAAACTACAGGTGTAATAATTGCCTTGGCTAATTGTCTTTCTCTTTTACTGAGTGATTCTAGTTCACCTTCTATAGATCTGAGAATGGATGATTCTCCAGTCGAAACATATTCTACCATGGCTCCGTTTAATTTGTTGATGAAGATGGATTCATCCTTAAATGTTTTCTCTGTAATAGT[TTCCGCCGAAAGACTATGCA]AAGAATTTGG</t>
  </si>
  <si>
    <t>ACGCGTTCACTATCTCCAGAG</t>
  </si>
  <si>
    <t>AGCGCGAATGTAATTTTTGTTTCCGT</t>
  </si>
  <si>
    <t>TGCATAGTCTTTCGGCGGAA</t>
  </si>
  <si>
    <t>Noblis_MPXV-II-0678</t>
  </si>
  <si>
    <t>AGTCATTGAT[ACGCGTTCACTATCTCCAGAG]AGTCCGATAACGTTAGCCACTACTTCTCTATCAATGATTAGTTTCTTG(AGCGCGAATGTAATTTTTGTTTCCGT)TCCGGATCTATAGAAAACTACAGGTGTAATAATTGCCTTGGCTAATTGTCTTTCTCTTTTACTGAGTGATTCTAGTTCACCTTCTATAGATCTGAGAATGGATGATTCTCCAGTCGAAACATATTCTACCATGGCTCCGTTTAATTTGTTGATGAAGATGGATTCATCCTTAAATGTTTTCTCTGTAATAGTT[TCCGCCGAAAGACTATGCAA]AGAATTTGGA</t>
  </si>
  <si>
    <t>TTGCATAGTCTTTCGGCGGA</t>
  </si>
  <si>
    <t>Noblis_MPXV-II-0679</t>
  </si>
  <si>
    <t>TAAATCTAAT[TGCGGACATGTTACACTCCT]TAAAAAATACGAATAAACACTTTGGCTTTTAGTAAGTGTCATTTAACACTATACTCATATTAATCCATGGACTCATAATCTCTATACGGGATTAACGGATGTTCTATATACGGGGATGAGTAGTTCTCTTCTTTAACTTTATACTTTTTACTAATCATATTTAGACTGATGTATGGGTAATAGTGTTTGAAGAGCTCGTTCTCATCATCAGAATAAATCAATATCTCTGTTTTTTTGTTATACAGATGTATTACAGCCTCATATATTACGTAATAGAACGTGTAATCTACCTTATTAACTTTCACCGCATAGTTGTTTGCAAAT(ACGGTTAATCCTTTGACCTCGTCG)ATTT[CCGACCAATCTGGGCGTATA]ATGAATCTTA</t>
  </si>
  <si>
    <t>TGCGGACATGTTACACTCCT</t>
  </si>
  <si>
    <t>ACGGTTAATCCTTTGACCTCGTCG</t>
  </si>
  <si>
    <t>TATACGCCCAGATTGGTCGG</t>
  </si>
  <si>
    <t>Noblis_MPXV-II-0680</t>
  </si>
  <si>
    <t>CCGTTAAGTT[TGTATCGTAATGGCGTGGTCA]ATTACGAATAAAGCGGATACTAGTAGTTT(CACAAAGATGGCTGAAATCAGAGCTCA)TCTAAGAAATAGCGCTGAAAATAAAGATAAAAACGAGGATATTTTCCCGGAAGATGTAATAATTCCATCTACTAA[GCCCAAAACCAAACGAACCA]CTACTCCTCG</t>
  </si>
  <si>
    <t>CACAAAGATGGCTGAAATCAGAGCTCA</t>
  </si>
  <si>
    <t>TGGTTCGTTTGGTTTTGGGC</t>
  </si>
  <si>
    <t>Noblis_MPXV-II-0681</t>
  </si>
  <si>
    <t>TCCACGCAAT[TGTCGATATTGTCCCACGGA]AGTGAA(TCCGAGAACTCCTTCAACTCGCT)ACCAAATAGCTCCATTGCATCAATTCTGAAAGAGATGAGAAGCCTGTAGAGAGGCCC[TGCGCTTTCTCTATGGGTCC]ATCTATGAGA</t>
  </si>
  <si>
    <t>TGTCGATATTGTCCCACGGA</t>
  </si>
  <si>
    <t>TCCGAGAACTCCTTCAACTCGCT</t>
  </si>
  <si>
    <t>GGACCCATAGAGAAAGCGCA</t>
  </si>
  <si>
    <t>Noblis_MPXV-II-0682</t>
  </si>
  <si>
    <t>TCCACGCAAT[TGTCGATATTGTCCCACGGA]AGTGAA(TCCGAGAACTCCTTCAACTCGCT)ACCAAATAGCTCCATTGCATCAATTCTGAAAGAGATGAGAAGCCTGTAGAGAGGCCCT[GCGCTTTCTCTATGGGTCCA]TCTATGAGAA</t>
  </si>
  <si>
    <t>TGGACCCATAGAGAAAGCGC</t>
  </si>
  <si>
    <t>Noblis_MPXV-II-0683</t>
  </si>
  <si>
    <t>TCCACGCAAT[GGACCCATAGAGAAAGCGCA]GGGCCTCTCTACAGGCTTCTCATCTCTTTCAGAATTGATGCAATGGAGCTATTTGGT(AGCGAGTTGAAGGAGTTCTCGGA)TTCACT[TCCGTGGGACAATATCGACA]ATCTATGAGA</t>
  </si>
  <si>
    <t>AGCGAGTTGAAGGAGTTCTCGGA</t>
  </si>
  <si>
    <t>Noblis_MPXV-II-0684</t>
  </si>
  <si>
    <t>TCCACGCAAT[TGGACCCATAGAGAAAGCGC]AGGGCCTCTCTACAGGCTTCTCATCTCTTTCAGAATTGATGCAATGGAGCTATTTGGT(AGCGAGTTGAAGGAGTTCTCGGA)TTCACT[TCCGTGGGACAATATCGACA]TCTATGAGAA</t>
  </si>
  <si>
    <t>Noblis_MPXV-II-0685</t>
  </si>
  <si>
    <t>TCCACGCAAT[TGTCGATATTGTCCCACGGA]AGTGAA(TCCGAGAACTCCTTCAACTCGCT)ACCAAATAGCTCCATTGCATCAATTCTGAAAGAGATGAGAAGCCTGTAGAGAGGC[CCTGCGCTTTCTCTATGGGT]CCATCTATGA</t>
  </si>
  <si>
    <t>ACCCATAGAGAAAGCGCAGG</t>
  </si>
  <si>
    <t>Noblis_MPXV-II-0686</t>
  </si>
  <si>
    <t>TCCACGCAAT[ACCCATAGAGAAAGCGCAGG]GCCTCTCTACAGGCTTCTCATCTCTTTCAGAATTGATGCAATGGAGCTATTTGGT(AGCGAGTTGAAGGAGTTCTCGGA)TTCACT[TCCGTGGGACAATATCGACA]CCATCTATGA</t>
  </si>
  <si>
    <t>Noblis_MPXV-II-0687</t>
  </si>
  <si>
    <t>GCTAATTTCT[AACGCTAGCGACTCTGTTGG]ATATGGGTTTCCAGATATATATCTTTTCAGTTCCCCTACGTATCTATAATCATCTGTAGGAAATGGAAGATATTTCCATTTATCTACTGTTCCTAATATCATATGCGGT(GGTGTAGAACCATTAAGCGCGAAAGA)TGTTATTTCGCATCGTATTTTAACTTCGCAATAATTTCTGGTTAGATAA[CGCACTCTACCAGTCAAGTCA]ATGATATTAG</t>
  </si>
  <si>
    <t>AACGCTAGCGACTCTGTTGG</t>
  </si>
  <si>
    <t>Noblis_MPXV-II-0688</t>
  </si>
  <si>
    <t>GCATCCTTAT[ACAGAAGGCGCACCATATCA]TATTCTTCGTCATCGATTGTGATTGTATTTCCTTGCAATTTAGTAACTACGTTCATCAT(GGGAACCGTTTTCGTACCGTACTT)ATTAGTAAAACTAGCATTGTGTGTTTTAGTGATATCAA[ACGGATATTGCCACGTACCT]TTAAAATATA</t>
  </si>
  <si>
    <t>ACAGAAGGCGCACCATATCA</t>
  </si>
  <si>
    <t>GGGAACCGTTTTCGTACCGTACTT</t>
  </si>
  <si>
    <t>AGGTACGTGGCAATATCCGT</t>
  </si>
  <si>
    <t>Noblis_MPXV-II-0689</t>
  </si>
  <si>
    <t>GCTAATTTCT[AACGCTAGCGACTCTGTTGG]ATATGGGTTTCCAGATATATATCTTTTCAGTTCCCCTACGTATCTATAATCATCTGTAGGAAATGGAAGATATTTCCATTTATCTACTGTTCCTAATATCATATGCGGT(GGTGTAGAACCATTAAGCGCGAAAGA)TGTTATTTCGCATCGTATTTTAACTTCGCAATAATTTCTGGTTAGATA[ACGCACTCTACCAGTCAAGTC]AATGATATTA</t>
  </si>
  <si>
    <t>Noblis_MPXV-II-0690</t>
  </si>
  <si>
    <t>GTTGTTATGA[GTGCTTGGTATAAGGAGCCCA]ATTCCATTATTCTCTTAGCTGCCAAAAGCGACGTCTTGTATTTTGATAATTATACCAAGGATAAAATATCTTACGACTCTCCATACGATGATCTAGTTACAACTATCACAATTAAATCAT(TGACTGCTGGAGATGCCGGT)ACTTATATATGTGCATTCTTTATGACATCGACTACAAATGATACTGATAAAGTAGATTATGAAGAATACTCCATAGAGTTGATTGTAAATACAGATAGTGAATCGACTATAGACATAATACTATCTGGATCTACACCAGAAACTATTTCTGAGAAACCAGAGGATATAGATAATTCTAATTGCTCGTCTGTATTCGAAAT[CGCGACTCCGGAACCAATTA]CTGATAATGT</t>
  </si>
  <si>
    <t>GTGCTTGGTATAAGGAGCCCA</t>
  </si>
  <si>
    <t>Noblis_MPXV-II-0691</t>
  </si>
  <si>
    <t>GTTGTTATGA[GTGCTTGGTATAAGGAGCCCA]ATTCCATTATTCTCTT(AGCTGCCAAAAGCGACGTCT)TGTATTTTGATAATTATACCAAGGATAAAATATCTTACGACTCTCCATACGATGATCTAGTTACAACTATCACAATTAAATC[ATTGACTGCTGGAGATGCCG]GTACTTATAT</t>
  </si>
  <si>
    <t>AGCTGCCAAAAGCGACGTCT</t>
  </si>
  <si>
    <t>CGGCATCTCCAGCAGTCAAT</t>
  </si>
  <si>
    <t>Noblis_MPXV-II-0692</t>
  </si>
  <si>
    <t>TATTCGTCAA[ACCCACCACTGAGGATAATGC]TATTAAGGTTAAGGATCTGTACGATATGATTCATAACGTCATTGATGATGTGAGAGAGAAATACTTCTTTACGGTATCTAATATAGATTTTATGGAGTATATATTCTTGACGCATCTTAATCCTTCTAGAATTAGAATTACAAAAGAAACGGCTATTACTATCTTTGAAAAGTTCTATGAAAAACTCAATTAT(ACTCTAGGTGGTGGAACTCCTATTGG)AATTATTTCTGCACAGGTATTGTCTGAGAAGTTT[ACACAACAAGCCCTGTCCAG]TTTTCACACT</t>
  </si>
  <si>
    <t>CTGGACAGGGCTTGTTGTGT</t>
  </si>
  <si>
    <t>Noblis_MPXV-II-0693</t>
  </si>
  <si>
    <t>TATTCGTCAA[ACCCACCACTGAGGATAATGC]TATTAAGGTTAAGGATCTGTACGATATGATTCATAACGTCATTGATGATGTGAGAGAGAAATACTTCTTTACGGTATCTAATATAGATTTTATGGAGTATATATTCTTGACGCATCTTAATCCTTCTAGAATTAGAATTACAAAAGAAACGGCTATTACTATCTTTGAAAAGTTCTATGAAAAACTCAATTAT(ACTCTAGGTGGTGGAACTCCTATTGG)AATTATTTCTGCACAGGTATTGTCTGAGAAGTTTA[CACAACAAGCCCTGTCCAGT]TTTCACACTA</t>
  </si>
  <si>
    <t>ACTGGACAGGGCTTGTTGTG</t>
  </si>
  <si>
    <t>Noblis_MPXV-II-0694</t>
  </si>
  <si>
    <t>AATTCTTTAT[TGTTATCATGAACGGCGGACA]TATTCAGTTGATAA(TCGGCCCCATGTTTTCAGGTAAAA)GTACAGAATTAATTAGACGAGTTAGACGTTATCAAATAGCTCAATATAAATGTGTGACTATAAAATATTCTAACGATAATAGAT[ACGGAACGGGACTATGGACA]CATGATAAGA</t>
  </si>
  <si>
    <t>TGTCCATAGTCCCGTTCCGT</t>
  </si>
  <si>
    <t>Noblis_MPXV-II-0695</t>
  </si>
  <si>
    <t>AAGTTTAATA[TCATTGACTGGCAGTTCGCT]ATTCATTATTCTTTTCATCCAAGACATTATGCTACAGTCATGAATAACTTAT(CCGAACTAACTGCTTCTGGAGGCA)AGGTATTAATTACTACCATGGATGGAGACAAATTATCAAAATTAACCGATAAAAAGACTTTTATAATTCATAAGAATCTACCTAGTAGCGAAAACTATATGTCTGTAGAAAAAATAGCTGATGATAGAATAGTGGTATATAATCCATCAACAATGTCTACTCCAATGACTGAATACATTATCAAAAAGAACGATATAGTCAGAGTGTTTAACGAATACGGATTTGTTCTTGTAGATAATGTTGATTTCGCTACAATTATAGAACGAAGTAAAAAGTTTATTAA[TGGCGCATCTACAATGGAAG]ATAGACCGTC</t>
  </si>
  <si>
    <t>CTTCCATTGTAGATGCGCCA</t>
  </si>
  <si>
    <t>Noblis_MPXV-II-0696</t>
  </si>
  <si>
    <t>CTAGTATTCG[TCAAACCCACCACTGAGGAT]AATGCTATTAAGGTTAAGGATCTGTACGATATGATTCATAACGTCATTGATGATGTGAGAGAGAAATACTTCTTTACGGTATCTAATATAGATTTTATGGAGTATATATTCTTGACGCATCTTAATCCTTCTAGAATTAGAATTACAAAAGAAACGGCTATTACTATCTTTGAAAAGTTCTATGAAAAACTCAATTAT(ACTCTAGGTGGTGGAACTCCTATTGG)AATTATTTCTGCACAGGTATTGTCTGAGAAGTTTAC[ACAACAAGCCCTGTCCAGTT]TTCACACTAC</t>
  </si>
  <si>
    <t>TCAAACCCACCACTGAGGAT</t>
  </si>
  <si>
    <t>Noblis_MPXV-II-0697</t>
  </si>
  <si>
    <t>AGTCATTGAT[ACGCGTTCACTATCTCCAGA]GAGTCCGATAACGTTAGCCACTACTTCTCTATCAATGATTAGTTTCTTG(AGCGCGAATGTAATTTTTGTTTCCGT)TCCGGATCTATAGAAAACTACAGGTGTAATAATTGCCTTGGCTAATTGTCTTTCTCTTTTACTGAGTGATTCTAGTTCACCTTCTATAGATCTGAGAATGGATGATTCTCCAGTCGAAACATATTCTACCATGGCTCCGTTTAATTTGTTGATGAAGATGGATTCATCCTTAAATGTTTTCTCTGTAATAGT[TTCCGCCGAAAGACTATGCA]AAGAATTTGG</t>
  </si>
  <si>
    <t>ACGCGTTCACTATCTCCAGA</t>
  </si>
  <si>
    <t>Noblis_MPXV-II-0698</t>
  </si>
  <si>
    <t>ACTTATATAT[TCGATCGTCATGGGCATAGT]AATACATATTATTCAAAATATGATTTTTAAAAATTTAAAATATATTATCACTTCAGTGACAGTAGTCAAATAACAAACAACACCATGAGATATATTATAATTCTCGCAGTTTTGTTCATTAATAGTATACATGCTAAAATAACTAGTTATAAGTTTGAATCCGTCAATTTTGATT(CCAAAATTGAATGGACTGGGGATGGT)CTATACAATATATCCCTTAAAAATTAT[GGCATCAAGACGTGGCAAAC]AATGTATACA</t>
  </si>
  <si>
    <t>GTTTGCCACGTCTTGATGCC</t>
  </si>
  <si>
    <t>Noblis_MPXV-II-0699</t>
  </si>
  <si>
    <t>CATTAAGCTA[TTGCTTCCCGGATTAGACGA]TAGAATGTATAACATGAACGATAAACAAATTATAAAATTATATAGTATAATATTTAAACAATCTCAGGAAGATATGCTACAAGATTTAGGATACGGATATATAGGAGACACTATTAGGACTTTCTTCAAAGAGAACAC(GGAAATCCGTCCACGAGATAAAAGCA)TTTTAACTTTAGAAGAAGTGGATAGTTTTTTAACTACGTTATCATCAGTAACTAAAGAATCACATCAAATAAAATTATTGACTGATATAGCATCTGTTTGTACATGTAATGATTTAAAATGTGTAGTCATGCTTATTGATAAAGATCTAAAAATTAAAGCG[GGTCCTCGGTACGTGCTTAA]CGCTATTAGT</t>
  </si>
  <si>
    <t>Noblis_MPXV-II-0700</t>
  </si>
  <si>
    <t>CATTAAGCTA[TTGCTTCCCGGATTAGACGA]TAGAATGTATAACATGAACGATAAACAAATTATAAAATTATATAGTATAATATTTAAACAATCTCAGGAAGATATGCTACAAGATTTAGGATACGGATATATAGGAGACACTATTAGGACTTTCTTCAAAGAGAACAC(GGAAATCCGTCCACGAGATAAAAGCA)TTTTAACTTTAGAAGAAGTGGATAGTTTTTTAACTACGTTATCATCAGTAACTAAAGAATCACATCAAATAAAATTATTGACTGATATAGCATCTGTTTGTACATGTAATGATTTAAAATGTGTAGTCATGCTTATTGATAAAGATCTAAAAA[TTAAAGCGGGTCCTCGGTAC]GTGCTTAACG</t>
  </si>
  <si>
    <t>Noblis_MPXV-II-0701</t>
  </si>
  <si>
    <t>AAGGAAAAGA[TGGCCGACATACAGACAAGA]ATAAATGATATTATTAGAGATTTGTTTATACACACTCTATCAGACAAAGATATAAAAGACATTATAGAATCCGAAGAAGGTAAGAGATGTTGTATAATAGATGTTAAGAACAATCTTGTTAAAAAGTACTATTCTATTGATAATTATCTATGTGATACTTTAGATGATTATATATACACCTCTGTAGAATATAACAAATCCTATGTGTTAGTAAACGATACTTATATGAGCTATGACTATCTTGAATCATCAGGTGTAGTTGTTCTATCATGTTATGAAATGACTATAATCTCCT(TGGATACAAAAGACGCCAAAGATGCT)ATAGAAGATGTGA[TAGTAGCAAGTGCGGTAGCC]GAAGCATTGA</t>
  </si>
  <si>
    <t>TGGCCGACATACAGACAAGA</t>
  </si>
  <si>
    <t>TGGATACAAAAGACGCCAAAGATGCT</t>
  </si>
  <si>
    <t>GGCTACCGCACTTGCTACTA</t>
  </si>
  <si>
    <t>Noblis_MPXV-II-0702</t>
  </si>
  <si>
    <t>TAAATCTAAT[TGCGGACATGTTACACTCCT]TAAAAAATACGAATAAACACTTTGGCTTTTAGTAAGTGTCATTTAACACTATACTCATATTAATCCATGGACTCATAATCTCTATACGGGATTAACGGATGTTCTATATACGGGGATGAGTAGTTCTCTTCTTTAACTTTATACTTTTTACTAATCATATTTAGACTGATGTATGGGTAATAGTGTTTGAAGAGCTCGTTCTCATCATCAGAATAAATCAATATCTCTGTTTTTTTGTTATACAGATGTATTACAGCCTCATATATTACGTAATAGAACGTGTAATCTACCTTATTAACTTTCACCGCATAGTTGTTTGCAAAT(ACGGTTAATCCTTTGACCTCGTCG)[ATTTCCGACCAATCTGGGCG]TATAATGAAT</t>
  </si>
  <si>
    <t>CGCCCAGATTGGTCGGAAAT</t>
  </si>
  <si>
    <t>Noblis_MPXV-II-0703</t>
  </si>
  <si>
    <t>TCTCTTAGCT[GCCAAAAGCGACGTCTTGTA]TTTTGATAATTATACCAAGGATAAAATATCTTACGACTCTCCATACGATGATCTAGTTACAACTATCACAATTAAATCAT(TGACTGCTGGAGATGCCGGT)ACTTATATATGTGCATTCTTTATGACATCGACTACAAATGATACTGATAAAGTAGATTATGAAGAATACTCCATAGAGTTGATTGTAAATACAGATAGTGAATCGACTATAGACATAATACTATCTGGATCTACACCAGAAACTATTTCTGAGAAACCAGAGGATATAGATAATTCTAATTGCTCGTCTGT[ATTCGAAATCGCGACTCCGG]AACCAATTAC</t>
  </si>
  <si>
    <t>CCGGAGTCGCGATTTCGAAT</t>
  </si>
  <si>
    <t>Noblis_MPXV-II-0704</t>
  </si>
  <si>
    <t>ATAAAAATAG[TAGCACGCACTACTTCAGCC]AAATATTCTTTTTTGAAACGCCATCTAGCGTAATGAGAACACAAGTGAACCTATAATGAGCAAATTTATTAGTATCGGTTACATGAAGGACTTTACGTAGAGTGGTGAT(TCCTCCATCTGTGGTACGAACGGT)TTCATCT[TCTTTGATGCCATCACCCAGA]TGTTCTATAA</t>
  </si>
  <si>
    <t>TCTGGGTGATGGCATCAAAGA</t>
  </si>
  <si>
    <t>Noblis_MPXV-II-0705</t>
  </si>
  <si>
    <t>CACGCGTGCT[ATGGATGGCATTATCCCGCG]GTGCGGAAATGTACGTTATATAATCTACAAAATAATCATCGCATATAGTATGAGATAGTAGAGTAAACATTTTTATCGTTTCT(ACTGGGTTCATACATCGTCTACCCA)ATTCGGTAATGAATGAAAT[TGTCGCCAATCTTACACCCAA]ACCCTTGTTG</t>
  </si>
  <si>
    <t>TTGGGTGTAAGATTGGCGACA</t>
  </si>
  <si>
    <t>Noblis_MPXV-II-0706</t>
  </si>
  <si>
    <t>ATTCGTCAAA[CCCACCACTGAGGATAATGCT]ATTAAGGTTAAGGATCTGTACGATATGATTCATAACGTCATTGATGATGTGAGAGAGAAATACTTCTTTACGGTATCTAATATAGATTTTATGGAGTATATATTCTTGACGCATCTTAATCCTTCTAGAATTAGAATTACAAAAGAAACGGCTATTACTATCTTTGAAAAGTTCTATGAAAAACTCAATTAT(ACTCTAGGTGGTGGAACTCCTATTGG)AATTATTTCTGCACAGGTATTGTCTGAGAAGTTTAC[ACAACAAGCCCTGTCCAGTT]TTCACACTAC</t>
  </si>
  <si>
    <t>CCCACCACTGAGGATAATGCT</t>
  </si>
  <si>
    <t>Noblis_MPXV-II-0707</t>
  </si>
  <si>
    <t>AAAAGAATCA[GCTCTAGCTACCACCGCAAT]AGATCCTGTTAGAT(ACATAGATCCTCGTCGTGATATCGCA)TTTTCTAACGTGATGGATATATTAAAGTCGAATAAAGTTGAAAAATAATTAATTCTTTAT[TGTTATCATGAACGGCGGAC]ATATTCAGTT</t>
  </si>
  <si>
    <t>ACATAGATCCTCGTCGTGATATCGCA</t>
  </si>
  <si>
    <t>GTCCGCCGTTCATGATAACA</t>
  </si>
  <si>
    <t>Noblis_MPXV-II-0708</t>
  </si>
  <si>
    <t>TACGGTTATA[CCGTCACAAGACCACAGGTT]TAAACTAATACTAGATCCGAAAATCA(ACGTAACGATAGGAGAACCTGCCA)ATATAACATG[CAGTGCTGTGTCAACGTCATT]ATTTGTCGAC</t>
  </si>
  <si>
    <t>AATGACGTTGACACAGCACTG</t>
  </si>
  <si>
    <t>Noblis_MPXV-II-0709</t>
  </si>
  <si>
    <t>GATATTTTAT[GGGAAAAACGAGGAGCGGAT]AATGATAGAATTATACAGATAGATAATGGTAGCAATATGCTAATTCTGA(ACCCGACACAATCAGACTCTGGT)ATTTATATATGCATT[ACCACGAACGAAACCTACTGT]GACATGATGT</t>
  </si>
  <si>
    <t>GGGAAAAACGAGGAGCGGAT</t>
  </si>
  <si>
    <t>ACCCGACACAATCAGACTCTGGT</t>
  </si>
  <si>
    <t>ACAGTAGGTTTCGTTCGTGGT</t>
  </si>
  <si>
    <t>Noblis_MPXV-II-0710</t>
  </si>
  <si>
    <t>CATTAAGCTA[TTGCTTCCCGGATTAGACGA]TAGAATGTATAACATGAACGATAAACAAATTATAAAATTATATAGTATAATATTTAAACAATCTCAGGAAGATATGCTACAAGATTTAGGATACGGATATATAGGAGACACTATTAGGACTTTCTTCAAAGAGAACAC(GGAAATCCGTCCACGAGATAAAAGCA)TTTTAACTTTAGAAGAAGTGGATAGTTTTTTAACTACGTTATCATCAGTAACTAAAGAATCACATCAAATAAAATTATTGACTGATATAGCATCTGTTTGTACATGTAATGATTTAAAATGTGTAGTCATGCTTATTGATAAAGATCTAAA[AATTAAAGCGGGTCCTCGGT]ACGTGCTTAA</t>
  </si>
  <si>
    <t>ACCGAGGACCCGCTTTAATT</t>
  </si>
  <si>
    <t>Noblis_MPXV-II-0711</t>
  </si>
  <si>
    <t>ATATAGCGAC[GGATCATTGCCGGCGTCTAT]AAACAGATTA(GCAAAGGCATTGACTTCAGAGGGT)AGAGAAATAGCAAGTGTTAATATAGATGGTAATCTGTTAGATATCGCATATCAAGCAGATAAGGAAA[AGATGGCCGACATACAGACA]AGAATAAATG</t>
  </si>
  <si>
    <t>TGTCTGTATGTCGGCCATCT</t>
  </si>
  <si>
    <t>Noblis_MPXV-II-0712</t>
  </si>
  <si>
    <t>GTTATCATGA[ACGGCGGACATATTCAGTTGA]TAA(TCGGCCCCATGTTTTCAGGTAAAA)GTACAGAATTAATTAGACGAGTTAGACGTTATCAAATAGCTCAATATAAATGTGTGACTATAAAATATTCTAACGATAATAGAT[ACGGAACGGGACTATGGACA]CATGATAAGA</t>
  </si>
  <si>
    <t>Noblis_MPXV-II-0713</t>
  </si>
  <si>
    <t>CTATATATCT[TACGGTGACATGTTCGTGGT]GTTATGAAACATGTATGAGAAAAACTGCGTTGTATCATGACATTCAATTGGAGCATGTAGAAGACAATAAAGATAGTGT(AGCATCGCTACCGTACAAGTATCTACA)AGTAGTCAAACAAAGAGAACGTAGTAGATTGTTGGCTACATTTAAT[TGGACGGATATAGCTGAGGGT]GTTAGAAATG</t>
  </si>
  <si>
    <t>TACGGTGACATGTTCGTGGT</t>
  </si>
  <si>
    <t>AGCATCGCTACCGTACAAGTATCTACA</t>
  </si>
  <si>
    <t>ACCCTCAGCTATATCCGTCCA</t>
  </si>
  <si>
    <t>Noblis_MPXV-II-0714</t>
  </si>
  <si>
    <t>Noblis_MPXV-II-0715</t>
  </si>
  <si>
    <t>AAAGTATATG[GGCGATATTCTGCCGTGTTT]AAAGATTCCTTTTTGGGAAAAATTGGCGATAAGTTTCAAAC(TGTTGACTTCACTGATTGTCGCACT)ATAGATGCAATCAATAAGTGTGTAGATATCTTTACTGAGGGAAAAATCAATCCACTATTGGATGAACCATTGTCTCCTGATACCTGTCTCCTAGCAATTAGTGCCGTATACTTTAAAGCAAAATGGTTGATGCCATTCGAAAAGGAATTTACCAGTGATTATCCCTTTTACGTATCTCCAACGGAAATGGTAGATGTAAGTATGA[TGTCTATTTACGGCGAGCCA]TTTAATCACG</t>
  </si>
  <si>
    <t>TGGCTCGCCGTAAATAGACA</t>
  </si>
  <si>
    <t>Noblis_MPXV-II-0716</t>
  </si>
  <si>
    <t>AAAAATTATG[GCATCAAGACGTGGCAAACA]ATGTATACAAATGT(ACCAGAAGGAACATACGACATATCCGG)ATTTCCAAAGAATGATTTCGTATCTTTCTGGGTTAAATTTGAACAAGGCGACTATAAAGTGGAAGAGTATTGT[ACGGGACTATGTGTCGAAGT]AAAAATTGGA</t>
  </si>
  <si>
    <t>GCATCAAGACGTGGCAAACA</t>
  </si>
  <si>
    <t>ACCAGAAGGAACATACGACATATCCGG</t>
  </si>
  <si>
    <t>ACTTCGACACATAGTCCCGT</t>
  </si>
  <si>
    <t>Noblis_MPXV-II-0717</t>
  </si>
  <si>
    <t>TAAATCTAAT[TGCGGACATGTTACACTCCT]TAAAAAATACGAATAAACACTTTGGCTTTTAGTAAGTGTCATTTAACACTATACTCATATTAATCCATGGACTCATAATCTCTATACGGGATTAACGGATGTTCTATATACGGGGATGAGTAGTTCTCTTCTTTAACTTTATACTTTTTACTAATCATATTTAGACTGATGTATGGGTAATAGTGTTTGAAGAGCTCGTTCTCATCATCAGAATAAATCAATATCTCTGTTTTTTTGTTATACAGATGTATTACAGCCTCATATATTACGTAATAGAACGTGTAATCTACCTTATTAACTTTC(ACCGCATAGTTGTTTGCAAATACGGT)TAATCCT[TTGACCTCGTCGATTTCCGA]CCAATCTGGG</t>
  </si>
  <si>
    <t>ACCGCATAGTTGTTTGCAAATACGGT</t>
  </si>
  <si>
    <t>TCGGAAATCGACGAGGTCAA</t>
  </si>
  <si>
    <t>Noblis_MPXV-II-0718</t>
  </si>
  <si>
    <t>Noblis_MPXV-II-0719</t>
  </si>
  <si>
    <t>TCTCTTAGCT[GCCAAAAGCGACGTCTTGTA]TTTTGATAATTATACCAAGGATAAAATATCTTACGACTCTCCATACGATGATCTAGTTACAACTATCACAATTAAATCAT(TGACTGCTGGAGATGCCGGT)ACTTATATATGTGCATTCTTTATGACATCGACTACAAATGATACTGATAAAGTAGATTATGAAGAATACTCCATAGAGTTGATTGTAAATACAGATAGTGAATCGACTATAGACATAATACTATCTGGATCTACACCAGAAACTATTTCTGAGAAACCAGAGGATATAGATAATTCTAATTGCTCGTCTGTATTCGAAATC[GCGACTCCGGAACCAATTAC]TGATAATGTA</t>
  </si>
  <si>
    <t>GTAATTGGTTCCGGAGTCGC</t>
  </si>
  <si>
    <t>Noblis_MPXV-II-0720</t>
  </si>
  <si>
    <t>TTCAGTCATT[GGCAAAGCATCACAGAATCCG]AGTAAGATGATATA(TGCTCGCTGCTTTACATGTTTCCCA)ATTTGTTTGGAGATGACCATAGATTCATTTGTTATAGAATGCATCCAACATTGTTCATGATATAGTTGAATCATGTA[TGCCTGTTCGTATGCCTGTG]GCTAAGATAC</t>
  </si>
  <si>
    <t>CACAGGCATACGAACAGGCA</t>
  </si>
  <si>
    <t>Noblis_MPXV-II-0721</t>
  </si>
  <si>
    <t>CACGCGTGCT[ATGGATGGCATTATCCCGCG]GTGCGGAAATGTACGTTATATAATCTACAAAATAATCATCGCATATAGTATGAGATAGTAGAGTAAACATTTTTATCGTTTCT(ACTGGGTTCATACATCGTCTACCCA)ATTCGGTAATGAATGAAATTGT[CGCCAATCTTACACCCAAACC]CTTGTTGTTC</t>
  </si>
  <si>
    <t>GGTTTGGGTGTAAGATTGGCG</t>
  </si>
  <si>
    <t>Noblis_MPXV-II-0722</t>
  </si>
  <si>
    <t>TCTTTAGATA[TTCACGCGTGCTATGGATGG]CATTATCC(CGCGGTGCGGAAATGTACGT)TATATAATCTACAAAATAATCATCGCATATAGTATGAGATAGTAGAGTAAACATTTTTATCGTTTCTACTGGGTTCATACATCGTCTACCCAATTCGGTAATGAATGAAAT[TGTCGCCAATCTTACACCCAA]ACCCTTGTTG</t>
  </si>
  <si>
    <t>Noblis_MPXV-II-0723</t>
  </si>
  <si>
    <t>Noblis_MPXV-II-0724</t>
  </si>
  <si>
    <t>CTTACGGTTA[TACCGTCACAAGACCACAGG]TTTAAACTAATACTAGATCCGAAAATCA(ACGTAACGATAGGAGAACCTGCCA)ATATAACATG[CAGTGCTGTGTCAACGTCAT]TATTTGTCGA</t>
  </si>
  <si>
    <t>TACCGTCACAAGACCACAGG</t>
  </si>
  <si>
    <t>Noblis_MPXV-II-0725</t>
  </si>
  <si>
    <t>AGAAACATCT[AGCCTCGGTAATCTGCACTT]CTGTACAAAATCGTTCTGCTAAATTTTCAT(TCACTATTCCGTCACTGGCTGCA)AAAAACGCCAATACATGTTTTATAAAATATTTTTCGTCTGGTGTTAGTTTATTCCAGTCATTGATATCTTTAGATATATCCACTTCTTCCACTG[TCCAAAATGATGCCTCTGCCT]TTTTATACAT</t>
  </si>
  <si>
    <t>AGCCTCGGTAATCTGCACTT</t>
  </si>
  <si>
    <t>TCACTATTCCGTCACTGGCTGCA</t>
  </si>
  <si>
    <t>Noblis_MPXV-II-0726</t>
  </si>
  <si>
    <t>GATATTTTAT[GGGAAAAACGAGGAGCGGAT]AATGATAGAATTATACAGATAGATAATGGTAGCAATATGCTAATTCTGA(ACCCGACACAATCAGACTCTGGT)ATTTATATA[TGCATTACCACGAACGAAACC]TACTGTGACA</t>
  </si>
  <si>
    <t>GGTTTCGTTCGTGGTAATGCA</t>
  </si>
  <si>
    <t>Noblis_MPXV-II-0727</t>
  </si>
  <si>
    <t>TAAAAATTAT[GGCATCAAGACGTGGCAAAC]AATGTATACAAATGT(ACCAGAAGGAACATACGACATATCCGG)ATTTCCAAAGAATGATTTCGTATCTTTCTGGGTTAAATTTGAACAAGGCGACTATAAAGTGGAAGAGTATTGT[ACGGGACTATGTGTCGAAGT]AAAAATTGGA</t>
  </si>
  <si>
    <t>GGCATCAAGACGTGGCAAAC</t>
  </si>
  <si>
    <t>Noblis_MPXV-II-0728</t>
  </si>
  <si>
    <t>CCGTTAAGTT[TGTATCGTAATGGCGTGGTCA]ATTACGAATAAAGCGGATACTAGTAGTTT(CACAAAGATGGCTGAAATCAGAGCTCA)TCTAAGAAATAGCGCTGAAAATAAAGATAAAAACGAGGATATTTTCCCGGAAGATGTAATAATTCCATCTACTA[AGCCCAAAACCAAACGAACC]ACTACTCCTC</t>
  </si>
  <si>
    <t>GGTTCGTTTGGTTTTGGGCT</t>
  </si>
  <si>
    <t>Noblis_MPXV-II-0729</t>
  </si>
  <si>
    <t>ATATAGCGAC[GGATCATTGCCGGCGTCTAT]AAACAGATTA(GCAAAGGCATTGACTTCAGAGGGT)AGAGAAATAGCAAGTGTTAATATAGATGGTAATCTGTTAGATATCGCATATCAAGCAGATAAGGAAAAGA[TGGCCGACATACAGACAAGAA]TAAATGATAT</t>
  </si>
  <si>
    <t>TTCTTGTCTGTATGTCGGCCA</t>
  </si>
  <si>
    <t>Noblis_MPXV-II-0730</t>
  </si>
  <si>
    <t>ACTATTTGAA[CGAGGGTTCCATGGCAGATT]CTGCCGATTTAGTAGTACTAGGTGCCTACTATGGTAAA(GGAGGAAAGGGTGGTATCATGGCA)GTCTTTCTAATGGGTTGTTACGACGATGA[ATCCGGTAAATGGAAGACGGT]AACTAAATGT</t>
  </si>
  <si>
    <t>ACCGTCTTCCATTTACCGGAT</t>
  </si>
  <si>
    <t>Noblis_MPXV-II-0731</t>
  </si>
  <si>
    <t>GATTTAACTC[CTTGACTATCATGGCGGTGC]CAGAAATTACCATCAAAAGCATTAATACAGTTATGCAGAT(CGCAGTTAGAACGGTTATAGCATCCA)CCATTTATATCTAAAAATTAGATCAAAGAATATGTGACAACGTCCTAGTTGTATACTGAGAATTGACGAAACAATGTTTCTTACATATTTTTTTCTTATTAGTAACCGACTTAATAGTAGGAACTGGAAAACTAGACTTGATTATTCTATAAGTATAGATACCCTTCCAAATAATGTTCTCTTTGATAAAAGTTCCAGAAAATGTAGAATTTTTTAAAAAGTTATCTTTTGCTATTACTAATATCGTGGTTAGACGCTTATTATTAATATG[AGTGATGAAATCCACACCGCT]TCTAGAAATC</t>
  </si>
  <si>
    <t>CTTGACTATCATGGCGGTGC</t>
  </si>
  <si>
    <t>CGCAGTTAGAACGGTTATAGCATCCA</t>
  </si>
  <si>
    <t>AGCGGTGTGGATTTCATCACT</t>
  </si>
  <si>
    <t>Noblis_MPXV-II-0732</t>
  </si>
  <si>
    <t>GATAAGGAAA[AGATGGCCGACATACAGACA]AGAATAAATGATATTATTAGAGATTTGTTTATACACACTCTATCAGACAAAGATATAAAAGACATTATAGAATCCGAAGAAGGTAAGAGATGTTGTATAATAGATGTTAAGAACAATCTTGTTAAAAAGTACTATTCTATTGATAATTATCTATGTGATACTTTAGATGATTATATATACACCTCTGTAGAATATAACAAATCCTATGTGTTAGTAAACGATACTTATATGAGCTATGACTATCTTGAATCATCAGGTGTAGTTGTTCTATCATGTTATGAAATGACTATAATCTCCT(TGGATACAAAAGACGCCAAAGATGCT)ATAGAAGATGTGA[TAGTAGCAAGTGCGGTAGCC]GAAGCATTGA</t>
  </si>
  <si>
    <t>AGATGGCCGACATACAGACA</t>
  </si>
  <si>
    <t>Noblis_MPXV-II-0733</t>
  </si>
  <si>
    <t>ATAAAAATAG[TAGCACGCACTACTTCAGCC]AAATATTCTTTTTTGAAACGCCATCTAGCGTAATGAGAACACAAGTGAACCTATAATGAGCAAATTTATTAGTATCGGTTACATGAAGGACTTTACGTAGAGTGGTGAT(TCCTCCATCTGTGGTACGAACGGT)TTCATCTTCTTTGATGCCATCACCCAGATGTTCTATA[AACTTGGTATCCTCGTCCGA]TTTCATATCA</t>
  </si>
  <si>
    <t>TCGGACGAGGATACCAAGTT</t>
  </si>
  <si>
    <t>Noblis_MPXV-II-0734</t>
  </si>
  <si>
    <t>CTTACGGTTA[TACCGTCACAAGACCACAGG]TTTAAACTAATACTAGATCCGAAAATCA(ACGTAACGATAGGAGAACCTGCCA)ATATAACAT[GCAGTGCTGTGTCAACGTC]ATTATTTGTC</t>
  </si>
  <si>
    <t>GACGTTGACACAGCACTGC</t>
  </si>
  <si>
    <t>Noblis_MPXV-II-0735</t>
  </si>
  <si>
    <t>Noblis_MPXV-II-0736</t>
  </si>
  <si>
    <t>ATAAAAATAG[TAGCACGCACTACTTCAGCC]AAATATTCTTTTTTGAAAC(GCCATCTAGCGTAATGAGAACACAAGT)GAACCTATAATGAGCAAATTTATTAGTATCGGTTACATGAAGGACTTTACGTAGAGTGGTGATTCCTCCAT[CTGTGGTACGAACGGTTTCA]TCTTCTTTGA</t>
  </si>
  <si>
    <t>TGAAACCGTTCGTACCACAG</t>
  </si>
  <si>
    <t>Noblis_MPXV-II-0737</t>
  </si>
  <si>
    <t>AAGTTTAATA[TCATTGACTGGCAGTTCGCT]ATTCATTATTCTTTTCATCCAAGACATTATGCTACAGTCATGAATAACTTAT(CCGAACTAACTGCTTCTGGAGGCA)AGGTATTAATTACTACCATGGATGGAGACAAATTATCAAAATTAACCGATAAAAAGACTTTTATAATTCATAAGAATCTACCTAGTAGCGAAAACTATATGTCTGTAGAAAAAATAGCTGATGATAGAATAGTGGTATATAATCCATCAACAATGTCTACTCCAATGACTGAATACATTATCAAAAAGAACGATATAGTCAGAGTGTTTAACGAATACGGATTTGTTCTTGTAGATAATGTTGATTTCGCTACAATTATAGAACGAAGTAAAAAGTTTATTAAT[GGCGCATCTACAATGGAAGA]TAGACCGTCT</t>
  </si>
  <si>
    <t>TCTTCCATTGTAGATGCGCC</t>
  </si>
  <si>
    <t>Noblis_MPXV-II-0738</t>
  </si>
  <si>
    <t>TGTATATTAT[ACACTGGTTAACGCCCTTGG]CTCTAACCATTTTCAAGATGAGG(TCCCTGATTATAGTCCTTCTGTTCCCC)TCTATCATCTACTCCATGTCTATT[AGACGATGCGAGAAGACTGA]AGAGGAAACA</t>
  </si>
  <si>
    <t>ACACTGGTTAACGCCCTTGG</t>
  </si>
  <si>
    <t>TCCCTGATTATAGTCCTTCTGTTCCCC</t>
  </si>
  <si>
    <t>TCAGTCTTCTCGCATCGTCT</t>
  </si>
  <si>
    <t>Noblis_MPXV-II-0739</t>
  </si>
  <si>
    <t>TCAGTCATTG[GCAAAGCATCACAGAATCCGA]GTAAGATGATATA(TGCTCGCTGCTTTACATGTTTCCCA)ATTTGTTTGGAGATGACCATAGATTCATTTGTTATAGAATGCATCCAACATTGTTCATGATATAGTTGAATCATGT[ATGCCTGTTCGTATGCCTGT]GGCTAAGATA</t>
  </si>
  <si>
    <t>Noblis_MPXV-II-0740</t>
  </si>
  <si>
    <t>TAAATCTAAT[TGCGGACATGTTACACTCCT]TAAAAAATACGAATAAACACTTTGGCTTTTAGTAAGTGTCATTTAACACTATACTCATATTAATCCATGGACTCATAATCTCTATACGGGATTAACGGATGTTCTATATACGGGGATGAGTAGTTCTCTTCTTTAACTTTATACTTTTTACTAATCATATTTAGACTGATGTATGGGTAATAGTGTTTGAAGAGCTCGTTCTCATCATCAGAATAAATCAATATCTCTGTTTTTTTGTTATACAGATGTATTACAGCCTCATATATTACGTAATAGAACGTGTAATCTACCTTATTAACTTTC(ACCGCATAGTTGTTTGCAAATACGGT)TAATCCTTTGACCTCGTC[GATTTCCGACCAATCTGGGC]GTATAATGAA</t>
  </si>
  <si>
    <t>GCCCAGATTGGTCGGAAATC</t>
  </si>
  <si>
    <t>Noblis_MPXV-II-0741</t>
  </si>
  <si>
    <t>TCCACGCAAT[TGTCGATATTGTCCCACGGAA]GTGAA(TCCGAGAACTCCTTCAACTCGCT)ACCAAATAGCTCCATTGCATCAATTCTGAAAGAGATGAGAAGCCTGTAGAGAGGCCC[TGCGCTTTCTCTATGGGTCC]ATCTATGAGA</t>
  </si>
  <si>
    <t>TGTCGATATTGTCCCACGGAA</t>
  </si>
  <si>
    <t>Noblis_MPXV-II-0742</t>
  </si>
  <si>
    <t>TCCACGCAAT[TGTCGATATTGTCCCACGGAA]GTGAA(TCCGAGAACTCCTTCAACTCGCT)ACCAAATAGCTCCATTGCATCAATTCTGAAAGAGATGAGAAGCCTGTAGAGAGGCCCT[GCGCTTTCTCTATGGGTCCA]TCTATGAGAA</t>
  </si>
  <si>
    <t>Noblis_MPXV-II-0743</t>
  </si>
  <si>
    <t>TCCACGCAAT[GGACCCATAGAGAAAGCGCA]GGGCCTCTCTACAGGCTTCTCATCTCTTTCAGAATTGATGCAATGGAGCTATTTGGT(AGCGAGTTGAAGGAGTTCTCGGA)TTCAC[TTCCGTGGGACAATATCGACA]ATCTATGAGA</t>
  </si>
  <si>
    <t>Noblis_MPXV-II-0744</t>
  </si>
  <si>
    <t>CTCCACGCAA[GGACCCATAGAGAAAGCGCA]GGGCCTCTCTACAGGCTTCTCATCTCTTTCAGAATTGATGCAATGGAGCTATTTGGT(AGCGAGTTGAAGGAGTTCTCGGA)TTCACT[TCCGTGGGACAATATCGACAA]ATCTATGAGA</t>
  </si>
  <si>
    <t>TTGTCGATATTGTCCCACGGA</t>
  </si>
  <si>
    <t>Noblis_MPXV-II-0745</t>
  </si>
  <si>
    <t>ACTGTTTAGA[ACTCGTCGACAAAGCACTCA]ATAAATTAGAGTCTACCATCGATAATCAATCTAGACTATCGTATT(TGCCTCCGGAAATTATGCGCA)ATATCAT[AACCAAGCTAAGCGACTACCA]TTACTTTTAT</t>
  </si>
  <si>
    <t>TGGTAGTCGCTTAGCTTGGTT</t>
  </si>
  <si>
    <t>Noblis_MPXV-II-0746</t>
  </si>
  <si>
    <t>AAAGTATATG[GGCGATATTCTGCCGTGTTT]AAAGATTCCTTTTTGGGAAAAATTGGCGATAAGTTTCAAAC(TGTTGACTTCACTGATTGTCGCACT)ATAGATGCAATCAATAAGTGTGTAGATATCTTTACTGAGGGAAAAATCAATCCACTATTGGATGAACCATTGTCTCCTGATACCTGTCTCCTAGCAATTAGTGCCGTATACTTTAAAGCAAAATGGTTGATGCCATTCGAAAAGGAATTTACCAGTGATTATCCCTTTTACGTATCTCCAACGGAAATGGTAGATGTAAGTATGATGTCTATTTACG[GCGAGCCATTTAATCACGCAT]CTGTAAAAGA</t>
  </si>
  <si>
    <t>ATGCGTGATTAAATGGCTCGC</t>
  </si>
  <si>
    <t>Noblis_MPXV-II-0747</t>
  </si>
  <si>
    <t>TAAATCTAAT[TGCGGACATGTTACACTCCT]TAAAAAATACGAATAAACACTTTGGCTTTTAGTAAGTGTCATTTAACACTATACTCATATTAATCCATGGACTCATAATCTCTATACGGGATTAACGGATGTTCTATATACGGGGATGAGTAGTTCTCTTCTTTAACTTTATACTTTTTACTAATCATATTTAGACTGATGTATGGGTAATAGTGTTTGAAGAGCTCGTTCTCATCATCAGAATAAATCAATATCTCTGTTTTTTTGTTATACAGATGTATTACAGCCTCATATATTACGTAATAGAACGTGTAATCTACCTTATTAACTTTCACCGCATAGTTGTTTGCAAAT(ACGGTTAATCCTTTGACCTCGTCG)ATT[TCCGACCAATCTGGGCGTAT]AATGAATCTT</t>
  </si>
  <si>
    <t>ATACGCCCAGATTGGTCGGA</t>
  </si>
  <si>
    <t>Noblis_MPXV-II-0748</t>
  </si>
  <si>
    <t>GCATCCTTAT[ACAGAAGGCGCACCATATCA]TATTCTTCGTCATCGATTGTGATTGTATTTCCTTGCAATTTAGTAACTACGTTCATCAT(GGGAACCGTTTTCGTACCGTACTT)ATTAGTAAAACTAGCATTGTGTGTTTTAGTGATATCA[AACGGATATTGCCACGTACCT]TTAAAATATA</t>
  </si>
  <si>
    <t>AGGTACGTGGCAATATCCGTT</t>
  </si>
  <si>
    <t>Noblis_MPXV-II-0749</t>
  </si>
  <si>
    <t>GCATCCTTAT[ACAGAAGGCGCACCATATCA]TATTCTTCGTCATCGATTGTGATTGTATTTCCTTGCAATTTAGTAACTACGTTCATCAT(GGGAACCGTTTTCGTACCGTACTT)ATTAGTAAAACTAGCATTGTGTGTTTTAGTGATATCAA[ACGGATATTGCCACGTACCTT]TAAAATATAT</t>
  </si>
  <si>
    <t>AAGGTACGTGGCAATATCCGT</t>
  </si>
  <si>
    <t>Noblis_MPXV-II-0750</t>
  </si>
  <si>
    <t>ATATATCTTA[CGGTGACATGTTCGTGGTGT]TATGAAACATGTATGAGAAAAACTGCGTTGTATCATGACATTCAATTGGAGCATGTAGAAGACAATAAAGATAGTGT(AGCATCGCTACCGTACAAGTATCTACA)AGTAGTCAAACAAAGAGAACGTAGTAGATTGTTGGCTACATTTAAT[TGGACGGATATAGCTGAGGGT]GTTAGAAATG</t>
  </si>
  <si>
    <t>CGGTGACATGTTCGTGGTGT</t>
  </si>
  <si>
    <t>Noblis_MPXV-II-0751</t>
  </si>
  <si>
    <t>TATATATCTT[ACGGTGACATGTTCGTGGTG]TTATGAAACATGTATGAGAAAAACTGCGTTGTATCATGACATTCAATTGGAGCATGTAGAAGACAATAAAGATAGTGT(AGCATCGCTACCGTACAAGTATCTACA)AGTAGTCAAACAAAGAGAACGTAGTAGATTGTTGGCTACATTTAAT[TGGACGGATATAGCTGAGGGT]GTTAGAAATG</t>
  </si>
  <si>
    <t>ACGGTGACATGTTCGTGGTG</t>
  </si>
  <si>
    <t>Noblis_MPXV-II-0752</t>
  </si>
  <si>
    <t>AGAAACATCT[AGCCTCGGTAATCTGCACTT]CTGTACAAAATCGTTCTGCTAAATTTTCAT(TCACTATTCCGTCACTGGCTGCA)AAAAACGCCAATACATGTTTTATAAAATATTTTTCGTCTGGTGTTAGTTTATTCCAGTCATTGATATCTTTAGATATATCCACTTCTTCCACT[GTCCAAAATGATGCCTCTGCC]TTTTTATACA</t>
  </si>
  <si>
    <t>Noblis_MPXV-II-0753</t>
  </si>
  <si>
    <t>AGCACAGGGA[GCCACAGAAGGGTTTCTCGA]AAAAATTACTCCA(TGGAGTTCGGAAGTATGTCTGACACC)TAAAAAGAATGTATATACGTGCGCAATTAGATCTAAAGAAGATGTTCCCAATTTCAAGGACAAAATAGCCAGAGTTATCACGAGAAAATTTAATAAACAGTCTCAATCTTATTTGACTAAATT[TCTCGGTAGCACATCGAATGA]TGTTACAACT</t>
  </si>
  <si>
    <t>GCCACAGAAGGGTTTCTCGA</t>
  </si>
  <si>
    <t>TGGAGTTCGGAAGTATGTCTGACACC</t>
  </si>
  <si>
    <t>TCATTCGATGTGCTACCGAGA</t>
  </si>
  <si>
    <t>Noblis_MPXV-II-0754</t>
  </si>
  <si>
    <t>CAGCACAGGG[AGCCACAGAAGGGTTTCTCG]AAAAAATTACTCCA(TGGAGTTCGGAAGTATGTCTGACACC)TAAAAAGAATGTATATACGTGCGCAATTAGATCTAAAGAAGATGTTCCCAATTTCAAGGACAAAATAGCCAGAGTTATCACGAGAAAATTTAATAAACAGTCTCAATCTTATTTGACTAAATT[TCTCGGTAGCACATCGAATGA]TGTTACAACT</t>
  </si>
  <si>
    <t>AGCCACAGAAGGGTTTCTCG</t>
  </si>
  <si>
    <t>Noblis_MPXV-II-0755</t>
  </si>
  <si>
    <t>CTATTAATGA[TTGTGCACTACTGGCATCGA]TGTTAAATGTTTTACAACTATCATAGAGTATCTTATCGTTAACCATGATTGGTTGTTGATGTTATCACATTTTTTGGTTTCTTTCATTTCAGTTATGTATGGATTT(AGCACGTTTGGGAAGCATGAGC)TCATATGATTTCAGTACTGTAGTGTCAGTACTATTAGTTTCGATCAGATCAATGTCTAGATCTATAGAATCAAAACACGATAGGTCAGAAGATAATGAATATCTGTACGCTTCTTCTTGTACTGTAACTTCTGGTTT[TGTTAGATGGTTGCATCGTGC]TTTATCCTCG</t>
  </si>
  <si>
    <t>TTGTGCACTACTGGCATCGA</t>
  </si>
  <si>
    <t>AGCACGTTTGGGAAGCATGAGC</t>
  </si>
  <si>
    <t>GCACGATGCAACCATCTAACA</t>
  </si>
  <si>
    <t>Noblis_MPXV-II-0756</t>
  </si>
  <si>
    <t>GACTATCATG[GCGGTGCCAGAAATTACCATC]AAAAGCATTAATACAGTTATGCAGAT(CGCAGTTAGAACGGTTATAGCATCCA)CCATTTATATCTAAAAATTAGATCAAAGAATATGTGACAACGTCCTAGTTGTATACTGAGAATTGACGAAACAATGTTTCTTACATATTTTTTTCTTATTAGTAACCGACTTAATAGTAGGAACTGGAAAACTAGACTTGATTATTCTATAAGTATAGATACCCTTCCAAATAATGTTCTCTTTGATAAAAGTTCCAGAAAATGTAGAATTTTTTAAAAAGTTATCTTTTGCTATTACTAATATCGTGGTTAGACGCTTATTATTAATATG[AGTGATGAAATCCACACCGCT]TCTAGAAATC</t>
  </si>
  <si>
    <t>GCGGTGCCAGAAATTACCATC</t>
  </si>
  <si>
    <t>Noblis_MPXV-II-0757</t>
  </si>
  <si>
    <t>CATCTTTAAT[CTGCTCTCCGTTAATCGTCGA]ACGTTCTAGTATACGGAAACACTTTGATTTCTTATCTGTAGTTAATGACTTAGTGATATCACGAAGAATATTACGAATTACATTTCTTGTTTTTCTTGAGAGACCTGATTCAGAACTCAACTCATCGTTCCATAGTTTTTCT(ACCTCAGTGGCGAAATCTTTGGAGT)GTTTGGTACATTTTTTAATAAGGTTCGTGACCTCCATTTATTATAAAAAATTTTTATTCAAAACTTAACTACAATCGGGTAATTATAAGATCGTAGATCTCCCATGTGGTGGAATACTACCATCTATCGCATGTTGATGGACAGT[AGGTAATGGCCATGGGAACA]GTAATGTTTG</t>
  </si>
  <si>
    <t>CTGCTCTCCGTTAATCGTCGA</t>
  </si>
  <si>
    <t>ACCTCAGTGGCGAAATCTTTGGAGT</t>
  </si>
  <si>
    <t>TGTTCCCATGGCCATTACCT</t>
  </si>
  <si>
    <t>Noblis_MPXV-II-0758</t>
  </si>
  <si>
    <t>ACATCTTTAA[TCTGCTCTCCGTTAATCGTCG]AACGTTCTAGTATACGGAAACACTTTGATTTCTTATCTGTAGTTAATGACTTAGTGATATCACGAAGAATATTACGAATTACATTTCTTGTTTTTCTTGAGAGACCTGATTCAGAACTCAACTCATCGTTCCATAGTTTTTCT(ACCTCAGTGGCGAAATCTTTGGAGT)GTTTGGTACATTTTTTAATAAGGTTCGTGACCTCCATTTATTATAAAAAATTTTTATTCAAAACTTAACTACAATCGGGTAATTATAAGATCGTAGATCTCCCATGTGGTGGAATACTACCATCTATCGCATGTTGATGGACAGT[AGGTAATGGCCATGGGAACA]GTAATGTTTG</t>
  </si>
  <si>
    <t>TCTGCTCTCCGTTAATCGTCG</t>
  </si>
  <si>
    <t>Noblis_MPXV-II-0759</t>
  </si>
  <si>
    <t>TTTCAGTCAT[TGGCAAAGCATCACAGAATCC]GAGTAAGATGATATA(TGCTCGCTGCTTTACATGTTTCCCA)ATTTGTTTGGAGATGACCATAGATTCATTTGTTATAGAATGCATCCAACATTGTTCATGATATAGTTGAATCATGT[ATGCCTGTTCGTATGCCTGT]GGCTAAGATA</t>
  </si>
  <si>
    <t>Noblis_MPXV-II-0760</t>
  </si>
  <si>
    <t>AATTAAACGA[TGGAGAAGATTTGACGGACCA]TGTGGTTATGATTAAACGAGTTAAGTTTTTTAAGAAGCCTTAGAA(GAGAGGCTATTGGGTATGAGAATCCGA)AATATTAAACCAGACAACCCCATATAATTTTATAGCTA[AGAATGCCGCGAAGAATGGA]ACTAATAAAA</t>
  </si>
  <si>
    <t>TGGAGAAGATTTGACGGACCA</t>
  </si>
  <si>
    <t>GAGAGGCTATTGGGTATGAGAATCCGA</t>
  </si>
  <si>
    <t>TCCATTCTTCGCGGCATTCT</t>
  </si>
  <si>
    <t>Noblis_MPXV-II-0761</t>
  </si>
  <si>
    <t>TAGATATTTT[ATGGGAAAAACGAGGAGCGG]ATAATGATAGAATTATACAGATAGATAATGGTAGCAATATGCTAATTCTGA(ACCCGACACAATCAGACTCTGGT)ATTTATATATGCATT[ACCACGAACGAAACCTACTGT]GACATGATGT</t>
  </si>
  <si>
    <t>ATGGGAAAAACGAGGAGCGG</t>
  </si>
  <si>
    <t>Noblis_MPXV-II-0762</t>
  </si>
  <si>
    <t>ACTTACGGTT[ATACCGTCACAAGACCACAGG]TTTAAACTAATACTAGATCCGAAAATCA(ACGTAACGATAGGAGAACCTGCCA)ATATAAC[ATGCAGTGCTGTGTCAACGT]CATTATTTGT</t>
  </si>
  <si>
    <t>ATACCGTCACAAGACCACAGG</t>
  </si>
  <si>
    <t>ACGTTGACACAGCACTGCAT</t>
  </si>
  <si>
    <t>Noblis_MPXV-II-0763</t>
  </si>
  <si>
    <t>GTTTATCTTT[CCCCCTAGATACATTGGCCG]TAATAGTTGTCGGCCTAAAGAATATCTTTGGTGTAAAGTTAAAAGTTAGGGTTCTTGTTCCATTATTGCTTTTTGTCAGTAGTTCGTTATAAATTC(TCGAGATGGGCCCGTTCTCTGA)ATATAGAACATCATTTCCAAATCTAACTTCTAGTCTAGAAATAATATCGGTCTTATTTTTAAAATCTATTCCCTTGATGAATGGATCGTTAATAAACAA[ATCCTTGGCCTTTGATTCGG]CTGATCTATT</t>
  </si>
  <si>
    <t>CCCCCTAGATACATTGGCCG</t>
  </si>
  <si>
    <t>TCGAGATGGGCCCGTTCTCTGA</t>
  </si>
  <si>
    <t>CCGAATCAAAGGCCAAGGAT</t>
  </si>
  <si>
    <t>Noblis_MPXV-II-0764</t>
  </si>
  <si>
    <t>ATCTTTAATC[TGCTCTCCGTTAATCGTCGA]ACGTTCTAGTATACGGAAACACTTTGATTTCTTATCTGTAGTTAATGACTTAGTGATATCACGAAGAATATTACGAATTACATTTCTTGTTTTTCTTGAGAGACCTGATTCAGAACTCAACTCATCGTTCCATAGTTTTTCT(ACCTCAGTGGCGAAATCTTTGGAGT)GTTTGGTACATTTTTTAATAAGGTTCGTGACCTCCATTTATTATAAAAAATTTTTATTCAAAACTTAACTACAATCGGGTAATTATAAGATCGTAGATCTCCCATGTGGTGGAATACTACCATCTATCGCATGTTGATGGACAGT[AGGTAATGGCCATGGGAACA]GTAATGTTTG</t>
  </si>
  <si>
    <t>TGCTCTCCGTTAATCGTCGA</t>
  </si>
  <si>
    <t>Noblis_MPXV-II-0765</t>
  </si>
  <si>
    <t>GAAGAATCGC[CGTCGTGCGATTCAGAACAC]ACTTTTCTCA(ACCTTCTGGTAGAGAGGCTGCTGA)AAATAATGACGCGTACGATAAAGTCAAACTATTAGACGAGGGATTAGATGGTAAAATACAGAATAATAGATATAGATTCGCATTTCTATACTTGTTGGTTAAATGGTACAAAAAATATCATATTCCTATTATGAAACTATATCCTACACC[GGAAGAGATTCCGGACTTTGC]ATTCTATCTC</t>
  </si>
  <si>
    <t>CGTCGTGCGATTCAGAACAC</t>
  </si>
  <si>
    <t>ACCTTCTGGTAGAGAGGCTGCTGA</t>
  </si>
  <si>
    <t>GCAAAGTCCGGAATCTCTTCC</t>
  </si>
  <si>
    <t>Noblis_MPXV-II-0766</t>
  </si>
  <si>
    <t>GACTATCATG[GCGGTGCCAGAAATTACCAT]CAAAAGCATTAATACAGTTATGCAGAT(CGCAGTTAGAACGGTTATAGCATCCA)CCATTTATATCTAAAAATTAGATCAAAGAATATGTGACAACGTCCTAGTTGTATACTGAGAATTGACGAAACAATGTTTCTTACATATTTTTTTCTTATTAGTAACCGACTTAATAGTAGGAACTGGAAAACTAGACTTGATTATTCTATAAGTATAGATACCCTTCCAAATAATGTTCTCTTTGATAAAAGTTCCAGAAAATGTAGAATTTTTTAAAAAGTTATCTTTTGCTATTACTAATATCGTGGTTAGACGCTTATTATTAATATG[AGTGATGAAATCCACACCGCT]TCTAGAAATC</t>
  </si>
  <si>
    <t>GCGGTGCCAGAAATTACCAT</t>
  </si>
  <si>
    <t>Noblis_MPXV-II-0767</t>
  </si>
  <si>
    <t>AAAAGAATCA[GCTCTAGCTACCACCGCAAT]AGATCCTGTTAGAT(ACATAGATCCTCGTCGTGATATCGCA)TTTTCTAACGTGATGGATATATTAAAGTCGAATAAAGTTGAAAAATAATTAATTCTTTA[TTGTTATCATGAACGGCGGAC]ATATTCAGTT</t>
  </si>
  <si>
    <t>GTCCGCCGTTCATGATAACAA</t>
  </si>
  <si>
    <t>Noblis_MPXV-II-0768</t>
  </si>
  <si>
    <t>CATCTTTAAT[CTGCTCTCCGTTAATCGTCGA]ACGTTCTAGTATACGGAAACACTTTGATTTCTTATCTGTAGTTAATGACTTAGTGATATCACGAAGAATATTACGAATTACATTTCTTGTTTTTCTTGAGAGACCTGATTCAGAACTCAACTCATCGTTCCATAGTTTTTCT(ACCTCAGTGGCGAAATCTTTGGAGT)GTTTGGTACATTTTTTAATAAGGTTCGTGACCTCCATTTATTATAAAAAATTTTTATTCAAAACTTAACTACAATCGGGTAATTATAAGATCGTAGATCTCCCATGTGGTGGAATACTACCATCTATCGCATGTTGATGGACAGT[AGGTAATGGCCATGGGAACAG]TAATGTTTGC</t>
  </si>
  <si>
    <t>CTGTTCCCATGGCCATTACCT</t>
  </si>
  <si>
    <t>Noblis_MPXV-II-0769</t>
  </si>
  <si>
    <t>ACATCTTTAA[TCTGCTCTCCGTTAATCGTCG]AACGTTCTAGTATACGGAAACACTTTGATTTCTTATCTGTAGTTAATGACTTAGTGATATCACGAAGAATATTACGAATTACATTTCTTGTTTTTCTTGAGAGACCTGATTCAGAACTCAACTCATCGTTCCATAGTTTTTCT(ACCTCAGTGGCGAAATCTTTGGAGT)GTTTGGTACATTTTTTAATAAGGTTCGTGACCTCCATTTATTATAAAAAATTTTTATTCAAAACTTAACTACAATCGGGTAATTATAAGATCGTAGATCTCCCATGTGGTGGAATACTACCATCTATCGCATGTTGATGGACAGT[AGGTAATGGCCATGGGAACAG]TAATGTTTGC</t>
  </si>
  <si>
    <t>Noblis_MPXV-II-0770</t>
  </si>
  <si>
    <t>GAGGATATGA[TCCAAGAGGGTGAGATAGTCGT](TCTCGTTCAGAATCTTTCGCAGCAT)AAGTAGTATGTCGATATACTTATCATTGAAGACTCTTCCAGTGACAATAGCTGATTGAGTACAAAGTCCAATTAT[TGCACAAAGTTCTTTGGCGG]TTTTCATGGA</t>
  </si>
  <si>
    <t>TCCAAGAGGGTGAGATAGTCGT</t>
  </si>
  <si>
    <t>TCTCGTTCAGAATCTTTCGCAGCAT</t>
  </si>
  <si>
    <t>CCGCCAAAGAACTTTGTGCA</t>
  </si>
  <si>
    <t>Noblis_MPXV-II-0771</t>
  </si>
  <si>
    <t>GAGGATATGA[CCGCCAAAGAACTTTGTGCA]ATAATTGGACTTTGTACTCAATCAGCTATTGTCACTGGAAGAGTCTTCAATGATAAGTATATCGACATACTACTT(ATGCTGCGAAAGATTCTGAACGAGA)[ACGACTATCTCACCCTCTTGGA]TTTTCATGGA</t>
  </si>
  <si>
    <t>ATGCTGCGAAAGATTCTGAACGAGA</t>
  </si>
  <si>
    <t>Noblis_MPXV-II-0772</t>
  </si>
  <si>
    <t>GAGGATATGA[TCCAAGAGGGTGAGATAGTCGT](TCTCGTTCAGAATCTTTCGCAGCAT)AAGTAGTATGTCGATATACTTATCATTGAAGACTCTTCCAGTGACAATAGCTGATTGAGTACAAAGTCCAATTATT[GCACAAAGTTCTTTGGCGGT]TTTCATGGAG</t>
  </si>
  <si>
    <t>ACCGCCAAAGAACTTTGTGC</t>
  </si>
  <si>
    <t>Noblis_MPXV-II-0773</t>
  </si>
  <si>
    <t>GAGGATATGA[ACCGCCAAAGAACTTTGTGC]AATAATTGGACTTTGTACTCAATCAGCTATTGTCACTGGAAGAGTCTTCAATGATAAGTATATCGACATACTACTT(ATGCTGCGAAAGATTCTGAACGAGA)[ACGACTATCTCACCCTCTTGGA]TTTCATGGAG</t>
  </si>
  <si>
    <t>Noblis_MPXV-II-0774</t>
  </si>
  <si>
    <t>GAGGATATGA[TCCAAGAGGGTGAGATAGTCGT](TCTCGTTCAGAATCTTTCGCAGCAT)AAGTAGTATGTCGATATACTTATCATTGAAGACTCTTCCAGTGACAATAGCTGATTGAGTACAAAGTCCAATTATTGCACAAAGTTCTT[TGGCGGTTTTCATGGAGTCA]TTTCTGATGA</t>
  </si>
  <si>
    <t>TGACTCCATGAAAACCGCCA</t>
  </si>
  <si>
    <t>Noblis_MPXV-II-0775</t>
  </si>
  <si>
    <t>GAGGATATGA[TGACTCCATGAAAACCGCCA]AAGAACTTTGTGCAATAATTGGACTTTGTACTCAATCAGCTATTGTCACTGGAAGAGTCTTCAATGATAAGTATATCGACATACTACTT(ATGCTGCGAAAGATTCTGAACGAGA)[ACGACTATCTCACCCTCTTGGA]TTTCTGATGA</t>
  </si>
  <si>
    <t>Noblis_MPXV-II-0776</t>
  </si>
  <si>
    <t>TGAATGTTTT[CAATGGCCATCTGAAATCCGT]AGAAACATCT(AGCCTCGGTAATCTGCACTTCTGT)ACAAAATCGTTCTGCTAAATTTTCATTC[ACTATTCCGTCACTGGCTGC]AAAAAACGCC</t>
  </si>
  <si>
    <t>CAATGGCCATCTGAAATCCGT</t>
  </si>
  <si>
    <t>GCAGCCAGTGACGGAATAGT</t>
  </si>
  <si>
    <t>Noblis_MPXV-II-0777</t>
  </si>
  <si>
    <t>TGAATGTTTT[CAATGGCCATCTGAAATCCGT]AGAAACATCT(AGCCTCGGTAATCTGCACTTCTGT)ACAAAATCGTTCTGCTAAATTTTCATTCA[CTATTCCGTCACTGGCTGCA]AAAAACGCCA</t>
  </si>
  <si>
    <t>TGCAGCCAGTGACGGAATAG</t>
  </si>
  <si>
    <t>Noblis_MPXV-II-0778</t>
  </si>
  <si>
    <t>GAAACATCTA[GCCTCGGTAATCTGCACTTCT]GTACAAAATCGTTCTGCTAAATTTTCAT(TCACTATTCCGTCACTGGCTGCA)AAAAACGCCAATACATGTTTTATAAAATATTTTTCGTCTGGTGTTAGTTTATTCCAGTCATTGATATCTTTAGATATATCCACTTCTTCCACTG[TCCAAAATGATGCCTCTGCCT]TTTTATACAT</t>
  </si>
  <si>
    <t>GCCTCGGTAATCTGCACTTCT</t>
  </si>
  <si>
    <t>Noblis_MPXV-II-0779</t>
  </si>
  <si>
    <t>AGGATTTAAC[TCCTTGACTATCATGGCGGTG]CCAGAAATTACCATCAAAAGCATTAATACAGTTATGCAGAT(CGCAGTTAGAACGGTTATAGCATCCA)CCATTTATATCTAAAAATTAGATCAAAGAATATGTGACAACGTCCTAGTTGTATACTGAGAATTGACGAAACAATGTTTCTTACATATTTTTTTCTTATTAGTAACCGACTTAATAGTAGGAACTGGAAAACTAGACTTGATTATTCTATAAGTATAGATACCCTTCCAAATAATGTTCTCTTTGATAAAAGTTCCAGAAAATGTAGAATTTTTTAAAAAGTTATCTTTTGCTATTACTAATATCGTGGTTAGACGCTTATTATTAATATG[AGTGATGAAATCCACACCGCT]TCTAGAAATC</t>
  </si>
  <si>
    <t>TCCTTGACTATCATGGCGGTG</t>
  </si>
  <si>
    <t>Noblis_MPXV-II-0780</t>
  </si>
  <si>
    <t>ATAAAAATAG[TAGCACGCACTACTTCAGCC]AAATATTCTTTTTTGAAAC(GCCATCTAGCGTAATGAGAACACAAGT)GAACCTATAATGAGCAAATTTATTAGTATCGGTTACATGAAGGACTTTACGTAGAGTGGTGATTCCTCC[ATCTGTGGTACGAACGGTTTCA]TCTTCTTTGA</t>
  </si>
  <si>
    <t>TGAAACCGTTCGTACCACAGAT</t>
  </si>
  <si>
    <t>Noblis_MPXV-II-0781</t>
  </si>
  <si>
    <t>GATTTAACTC[CTTGACTATCATGGCGGTGC]CAGAAATTACCATCAAAAGCATTAATACAGTTATGCAGAT(CGCAGTTAGAACGGTTATAGCATCCA)CCATTTATATCTAAAAATTAGATCAAAGAATATGTGACAACGTCCTAGTTGTATACTGAGAATTGACGAAACAATGTTTCTTACATATTTTTTTCTTATTAGTAACCGACTTAATAGTAGGAACTGGAAAACTAGACTTGATTATTCTATAAGTATAGATACCCTTCCAAATAATGTTCTCTTTGATAAAAGTTCCAGAAAATGTAGAATTTTTTAAAAAGTTATCTTTTGCTATTACTAATATCGTGGTTAGACGCTTATTATTAATATGAGTGATGAAATCC[ACACCGCTTCTAGAAATCGCT]TTTATTTCCA</t>
  </si>
  <si>
    <t>AGCGATTTCTAGAAGCGGTGT</t>
  </si>
  <si>
    <t>Noblis_MPXV-II-0782</t>
  </si>
  <si>
    <t>AATTAAACGA[TGGAGAAGATTTGACGGACCA]TGTGGTTATGATTAAACGAGTTAAGTTTTTTAAGAAGCCTTAGAA(GAGAGGCTATTGGGTATGAGAATCCGA)AATATTAAACCAGACAACCCCATATAATTTTAT[AGCTAAGAATGCCGCGAAGA]ATGGAACTAA</t>
  </si>
  <si>
    <t>TCTTCGCGGCATTCTTAGCT</t>
  </si>
  <si>
    <t>Noblis_MPXV-II-0783</t>
  </si>
  <si>
    <t>ACGTATCCTA[TCGTAGGTGATAGAACCGCT]AAAAAACCTATCGAATTTCTACAAAAGAATCTGTTATATGGTATAGGGAGAGTATAAAACATTAAATGTCCGTACTTATTAAAGTATTCAGTAGCCAATCCTAACTCTTTCGAATAATTATTAATGGCTCTTATTCTGTACGAATCTATTTTTTTGAACAATGGACCTAGTGGTATATCTTGTTCTATGTATCTAAAATAATGTCTGACTAGATCCGTTAGTTTAATAT(CCGCAGTCATCTTGTCTAGAATGGCA)AA[TCTAACTGCGGGTTTAGGCG]TAGGCGTTAG</t>
  </si>
  <si>
    <t>TCGTAGGTGATAGAACCGCT</t>
  </si>
  <si>
    <t>CCGCAGTCATCTTGTCTAGAATGGCA</t>
  </si>
  <si>
    <t>CGCCTAAACCCGCAGTTAGA</t>
  </si>
  <si>
    <t>Noblis_MPXV-II-0784</t>
  </si>
  <si>
    <t>AGTTGGTTTT[ACAGATGGAGTAGGTGCAACA]ATTTTTTGTTTAA(TGCATGCATGTATTGGAGCCATTGT)CTTAACTATAATGGTGCTTGTATCGAAAAACTTTAATGCGGATAACGGAAG[CTCTTCGCCGCGACTTTCTA]CGTCGTAATT</t>
  </si>
  <si>
    <t>ACAGATGGAGTAGGTGCAACA</t>
  </si>
  <si>
    <t>TGCATGCATGTATTGGAGCCATTGT</t>
  </si>
  <si>
    <t>TAGAAAGTCGCGGCGAAGAG</t>
  </si>
  <si>
    <t>Noblis_MPXV-II-0785</t>
  </si>
  <si>
    <t>ACGACGATGA[ATCCGGTAAATGGAAGACGGT]AACTAAATGTTCCGGTCACGATGATAATACGTTAAGGGTTTTGCAAGACCAATTAACGATGGTTAAAATTAACAAGGATCCCAAAAAAATTCCAGAGTGGTTGGTAGTTAATAAAATCTATATTCCCGATTTTGTAGTAGATGATCCGAAACAATCTCAGATATGGGAAATTTCAGGAGCAGAGTTTACAT(CTTCCAAGTCACATACAGCGAATGGA)ATATCGATTAGATTTCCTAGATTTACTAGGATTAGAGAAGATAAAACGTGGAAAGAATCTACTCATCTAAACGATTTAGTAAACTTGACTAAATCTCTTAATAGTTACATATAAACTGAAAAATAAAATAACACTATT[TTAGTTGGTGGTCGCCATGG]ATGGTGTTAT</t>
  </si>
  <si>
    <t>ATCCGGTAAATGGAAGACGGT</t>
  </si>
  <si>
    <t>Noblis_MPXV-II-0786</t>
  </si>
  <si>
    <t>Noblis_MPXV-II-0787</t>
  </si>
  <si>
    <t>GATATTTTAT[GGGAAAAACGAGGAGCGGAT]AATGATAGAATTATACAGATAGATAATGGTAGCAATATGCTAATTCTGA(ACCCGACACAATCAGACTCTGGT)ATTTATATATGCATTA[CCACGAACGAAACCTACTGTG]ACATGATGTC</t>
  </si>
  <si>
    <t>CACAGTAGGTTTCGTTCGTGG</t>
  </si>
  <si>
    <t>Noblis_MPXV-II-0788</t>
  </si>
  <si>
    <t>AAGTTTAATA[TCATTGACTGGCAGTTCGCT]ATTCATTATTCTTTTCATCCAAGACATTATGCTACAGTCATGAATAACTTAT(CCGAACTAACTGCTTCTGGAGGCA)AGGTATTAATTACTACCATGGATGGAGACAAATTATCAAAATTAACCGATAAAAAGACTTTTATAATTCATAAGAATCTACCTAGTAGCGAAAACTATATGTCTGTAGAAAAAATAGCTGATGATAGAATAGTGGTATATAATCCATCAACAATGTCTACTCCAATGACTGAATACATTATCAAAAAGAACGATATAGTCAGAGTGTTTAACGAATACGGATTTGTTCTTGTAGATAATGTTGATTTCGCTACAATTATAGAACGAAGTAAAAAGTTTATTA[ATGGCGCATCTACAATGGAAGA]TAGACCGTCT</t>
  </si>
  <si>
    <t>TCTTCCATTGTAGATGCGCCAT</t>
  </si>
  <si>
    <t>Noblis_MPXV-II-0789</t>
  </si>
  <si>
    <t>GATATTTTAT[GGGAAAAACGAGGAGCGGAT]AATGATAGAATTATACAGATAGATAATGGTAGCAATATGCTAATTCTGA(ACCCGACACAATCAGACTCTGGT)ATTTATATAT[GCATTACCACGAACGAAACCT]ACTGTGACAT</t>
  </si>
  <si>
    <t>AGGTTTCGTTCGTGGTAATGC</t>
  </si>
  <si>
    <t>Noblis_MPXV-II-0790</t>
  </si>
  <si>
    <t>ATAATACAAT[GCGGTGTTTCCTTTGTCATCA]AATTGTGAATCATCCATTCCACTGAATAGCAAAATCTTTACTATTTTGGTATCTTCTAA(TGTGGCTGCCTGATGTAATGGAAAT)TCATTATCTAGAAGATTTTTCAAT[GCTCCAGCATTCAACAACGT]ACATACTAGA</t>
  </si>
  <si>
    <t>GCGGTGTTTCCTTTGTCATCA</t>
  </si>
  <si>
    <t>TGTGGCTGCCTGATGTAATGGAAAT</t>
  </si>
  <si>
    <t>ACGTTGTTGAATGCTGGAGC</t>
  </si>
  <si>
    <t>Noblis_MPXV-II-0791</t>
  </si>
  <si>
    <t>CATAATACAA[TGCGGTGTTTCCTTTGTCATC]AAATTGTGAATCATCCATTCCACTGAATAGCAAAATCTTTACTATTTTGGTATCTTCTAA(TGTGGCTGCCTGATGTAATGGAAAT)TCATTATCTAGAAGATTTTTCAAT[GCTCCAGCATTCAACAACGT]ACATACTAGA</t>
  </si>
  <si>
    <t>TGCGGTGTTTCCTTTGTCATC</t>
  </si>
  <si>
    <t>Noblis_MPXV-II-0792</t>
  </si>
  <si>
    <t>ACTATTTGAA[CGAGGGTTCCATGGCAGATT]CTGCCGATTTAGTAGTACTAGGTGCCTACTATGGTAAA(GGAGGAAAGGGTGGTATCATGGCA)GTCTTTCTAATGGG[TTGTTACGACGATGAATCCGGT]AAATGGAAGA</t>
  </si>
  <si>
    <t>ACCGGATTCATCGTCGTAACAA</t>
  </si>
  <si>
    <t>Noblis_MPXV-II-0793</t>
  </si>
  <si>
    <t>TACTGTTTAG[ACTCGTCGACAAAGCACTCA]ATAAATTAGAGTCTACCATCGATAATCAATCTAGACTATCGTATT(TGCCTCCGGAAATTATGCGCA)ATATCATA[ACCAAGCTAAGCGACTACCAT]TTACTTTTAT</t>
  </si>
  <si>
    <t>ATGGTAGTCGCTTAGCTTGGT</t>
  </si>
  <si>
    <t>Noblis_MPXV-II-0794</t>
  </si>
  <si>
    <t>GCTATATATC[TTACGGTGACATGTTCGTGGT]GTTATGAAACATGTATGAGAAAAACTGCGTTGTATCATGACATTCAATTGGAGCATGTAGAAGACAATAAAGATAGTGT(AGCATCGCTACCGTACAAGTATCTACA)AGTAGTCAAACAAAGAGAACGTAGTAGATTGTTGGCTACATTTAAT[TGGACGGATATAGCTGAGGGT]GTTAGAAATG</t>
  </si>
  <si>
    <t>TTACGGTGACATGTTCGTGGT</t>
  </si>
  <si>
    <t>Noblis_MPXV-II-0795</t>
  </si>
  <si>
    <t>CTATATATCT[TACGGTGACATGTTCGTGGT]GTTATGAAACATGTATGAGAAAAACTGCGTTGTATCATGACATTCAATTGGAGCATGTAGAAGACAATAAAGATAGTGT(AGCATCGCTACCGTACAAGTATCTACA)AGTAGTCAAACAAAGAGAACGTAGTAGATTGTTGGCTACATTTAATT[GGACGGATATAGCTGAGGGTG]TTAGAAATGA</t>
  </si>
  <si>
    <t>CACCCTCAGCTATATCCGTCC</t>
  </si>
  <si>
    <t>Noblis_MPXV-II-0796</t>
  </si>
  <si>
    <t>ACGATGGAGA[AGATTTGACGGACCATGTGG]TTATGATTAAACGAGTTAAGTTTTTTAAGAAGCCTTAGAA(GAGAGGCTATTGGGTATGAGAATCCGA)AATATTAAACCAGACAACCCCATATAATTTTATAGCTA[AGAATGCCGCGAAGAATGGA]ACTAATAAAA</t>
  </si>
  <si>
    <t>AGATTTGACGGACCATGTGG</t>
  </si>
  <si>
    <t>Noblis_MPXV-II-0797</t>
  </si>
  <si>
    <t>AATTAAACGA[TGGAGAAGATTTGACGGACCA]TGTGGTTATGATTAAACGAGTTAAGTTTTTTAAGAAGCCTTAGAA(GAGAGGCTATTGGGTATGAGAATCCGA)AATATTAAACCAGACAACCCCATATAATTTTATAGCTAAGAA[TGCCGCGAAGAATGGAACTA]ATAAAAACGG</t>
  </si>
  <si>
    <t>TAGTTCCATTCTTCGCGGCA</t>
  </si>
  <si>
    <t>Noblis_MPXV-II-0798</t>
  </si>
  <si>
    <t>ACGTATCCTA[TCGTAGGTGATAGAACCGCT]AAAAAACCTATCGAATTTCTACAAAAGAATCTGTTATATGGTATAGGGAGAGTATAAAACATTAAATGTCCGTACTTATTAAAGTATTCAGTAGCCAATCCTAACTCTTTCGAATAATTATTAATGGCTCTTATTCTGTACGAATCTATTTTTTTGAACAATGGACCTAGTGGTATATCTTGTTCTATGTATCTAAAATAATGTCTGACTAGATCCGTTAGTTTAATAT(CCGCAGTCATCTTGTCTAGAATGGCA)AATCTAACTGC[GGGTTTAGGCGTAGGCGTTA]GTTTAGTTTC</t>
  </si>
  <si>
    <t>TAACGCCTACGCCTAAACCC</t>
  </si>
  <si>
    <t>Noblis_MPXV-II-0799</t>
  </si>
  <si>
    <t>Noblis_MPXV-II-0800</t>
  </si>
  <si>
    <t>ATATTAGCAT[CCTTATACAGAAGGCGCACCA]TATCATATTCTTCGTCATCGATTGTGATTGTATTTCCTTGCAATTTAGTAACTACGTTCATCAT(GGGAACCGTTTTCGTACCGTACTT)ATTAGTAAAACTAGCATTGTGTGTTTTAGTGATATCAA[ACGGATATTGCCACGTACCT]TTAAAATATA</t>
  </si>
  <si>
    <t>CCTTATACAGAAGGCGCACCA</t>
  </si>
  <si>
    <t>Noblis_MPXV-II-0801</t>
  </si>
  <si>
    <t>AATATTAGCA[TCCTTATACAGAAGGCGCACC]ATATCATATTCTTCGTCATCGATTGTGATTGTATTTCCTTGCAATTTAGTAACTACGTTCATCAT(GGGAACCGTTTTCGTACCGTACTT)ATTAGTAAAACTAGCATTGTGTGTTTTAGTGATATCAA[ACGGATATTGCCACGTACCT]TTAAAATATA</t>
  </si>
  <si>
    <t>TCCTTATACAGAAGGCGCACC</t>
  </si>
  <si>
    <t>Noblis_MPXV-II-0802</t>
  </si>
  <si>
    <t>AAGTTTAATA[TCATTGACTGGCAGTTCGCT]ATTCATTATTCTTTTCATCCAAGACATTATGCTACAGTCATGAATAACTTAT(CCGAACTAACTGCTTCTGGAGGCA)AGGTATTAATTACTACCATGGATGGAGACAAATTATCAAAATTAACCGATAAAAAGACTTTTATAATTCATAAGAATCTACCTAGTAGCGAAAACTATATGTCTGTAGAAAAAATAGCTGATGATAGAATAGTGGTATATAATCCATCAACAATGTCTACTCCAATGACTGAATACATTATCAAAAAGAACGATATAGTCAGAGTGTTTAACGAATACGGATTTGTTCTTGTAGATAATGTTGATTTCGCTACAATTATAGAACGAAGTAAAAAGTTTATTA[ATGGCGCATCTACAATGGAAG]ATAGACCGTC</t>
  </si>
  <si>
    <t>CTTCCATTGTAGATGCGCCAT</t>
  </si>
  <si>
    <t>Noblis_MPXV-II-0803</t>
  </si>
  <si>
    <t>CCGTTAAGTT[TGTATCGTAATGGCGTGGTCAA]TTACGAATAAAGCGGATACTAGTAGTTTCACAAAGATGGCTGAAATCAGAGCTCATCTAAGAAATAGCGCTGAAAATAAAGATAAAAACGAGGATATTTTCCCGGAAGATGTAATAATTCCATCTACTA(AGCCCAAAACCAAACGAACCACT)ACTC[CTCGTAAACCAGCGGCTACT]AAAAGATCAA</t>
  </si>
  <si>
    <t>TGTATCGTAATGGCGTGGTCAA</t>
  </si>
  <si>
    <t>Noblis_MPXV-II-0804</t>
  </si>
  <si>
    <t>TCCGTTAAGT[TTGTATCGTAATGGCGTGGTCA]ATTACGAATAAAGCGGATACTAGTAGTTTCACAAAGATGGCTGAAATCAGAGCTCATCTAAGAAATAGCGCTGAAAATAAAGATAAAAACGAGGATATTTTCCCGGAAGATGTAATAATTCCATCTACTA(AGCCCAAAACCAAACGAACCACT)ACTC[CTCGTAAACCAGCGGCTACT]AAAAGATCAA</t>
  </si>
  <si>
    <t>TTGTATCGTAATGGCGTGGTCA</t>
  </si>
  <si>
    <t>Noblis_MPXV-II-0805</t>
  </si>
  <si>
    <t>Noblis_MPXV-II-0806</t>
  </si>
  <si>
    <t>Noblis_MPXV-II-0807</t>
  </si>
  <si>
    <t>GTGTACCAAA[AAAGGAGATGTCCATGCGGA]TACTTTGGTGGAATAGATGAAGGAAATCCTATTTGTAAA(TCGTGTTGTGTTGGTGAATATTGCGA)CTACCTACGTAATTATAGACTTGA[TCCATTTCCTCCATGCAACCT]ATCTATCTAA</t>
  </si>
  <si>
    <t>AGGTTGCATGGAGGAAATGGA</t>
  </si>
  <si>
    <t>Noblis_MPXV-II-0808</t>
  </si>
  <si>
    <t>AGACTATTTG[AACGAGGGTTCCATGGCAG]ATTCTGCCGATTTAGTAGTACTAGGTGCCTACTATGGTAAA(GGAGGAAAGGGTGGTATCATGGCA)GTCTTTCTAATGGGTTGTTACGACGATGAA[TCCGGTAAATGGAAGACGGT]AACTAAATGT</t>
  </si>
  <si>
    <t>AACGAGGGTTCCATGGCAG</t>
  </si>
  <si>
    <t>Noblis_MPXV-II-0809</t>
  </si>
  <si>
    <t>GTAATAACCT[ACGCATATTATCACGTTGGGGA]TATAGTCAGAGGAACATTAAACATCGAAGATGAATCAAATGTAACTATTCAATGTGGAGATTTAATCTGTAAACTAAGTAGAGATTCGGGTACTGTATCATTTAGCGATTCAAAGTACTGCTTTTTT(CGAAATGGTAATGCGTATGATAACGGC)AT[CGAAGTCTCCGCCGTTCTAA]TGGAGGCTCA</t>
  </si>
  <si>
    <t>ACGCATATTATCACGTTGGGGA</t>
  </si>
  <si>
    <t>CGAAATGGTAATGCGTATGATAACGGC</t>
  </si>
  <si>
    <t>TTAGAACGGCGGAGACTTCG</t>
  </si>
  <si>
    <t>Noblis_MPXV-II-0810</t>
  </si>
  <si>
    <t>TTAATGATTG[TGCACTACTGGCATCGATGT]TAAATGTTTTACAACTATCATAGAGTATCTTATCGTTAACCATGATTGGTTGTTGATGTTATCACATTTTTTGGTTTCTTTCATTTCAGTTATGTATGGATTT(AGCACGTTTGGGAAGCATGAGC)TCATATGATTTCAGTACTGTAGTGTCAGTACTATTAGTTTCGATCAGATCAATGTCTAGATCTATAGAATCAAAACACGATAGGTCAGAAGATAATGAATATCTGTACGCTTCTTCTTGTACTGTAACTTCTGGTTT[TGTTAGATGGTTGCATCGTGC]TTTATCCTCG</t>
  </si>
  <si>
    <t>TGCACTACTGGCATCGATGT</t>
  </si>
  <si>
    <t>Noblis_MPXV-II-0811</t>
  </si>
  <si>
    <t>TATTAATGAT[TGTGCACTACTGGCATCGAT]GTTAAATGTTTTACAACTATCATAGAGTATCTTATCGTTAACCATGATTGGTTGTTGATGTTATCACATTTTTTGGTTTCTTTCATTTCAGTTATGTATGGATTT(AGCACGTTTGGGAAGCATGAGC)TCATATGATTTCAGTACTGTAGTGTCAGTACTATTAGTTTCGATCAGATCAATGTCTAGATCTATAGAATCAAAACACGATAGGTCAGAAGATAATGAATATCTGTACGCTTCTTCTTGTACTGTAACTTCTGGTTT[TGTTAGATGGTTGCATCGTGC]TTTATCCTCG</t>
  </si>
  <si>
    <t>TGTGCACTACTGGCATCGAT</t>
  </si>
  <si>
    <t>Noblis_MPXV-II-0812</t>
  </si>
  <si>
    <t>CATAATACAA[TGCGGTGTTTCCTTTGTCAT]CAAATTGTGAATCATCCATTCCACTGAATAGCAAAATCTTTACTATTTTGGTATCTTCTAA(TGTGGCTGCCTGATGTAATGGAAAT)TCATTATCTAGAAGATTTTTCAAT[GCTCCAGCATTCAACAACGT]ACATACTAGA</t>
  </si>
  <si>
    <t>TGCGGTGTTTCCTTTGTCAT</t>
  </si>
  <si>
    <t>Noblis_MPXV-II-0813</t>
  </si>
  <si>
    <t>GCATAATACA[ATGCGGTGTTTCCTTTGTCA]TCAAATTGTGAATCATCCATTCCACTGAATAGCAAAATCTTTACTATTTTGGTATCTTCTAA(TGTGGCTGCCTGATGTAATGGAAAT)TCATTATCTAGAAGATTTTTCAAT[GCTCCAGCATTCAACAACGT]ACATACTAGA</t>
  </si>
  <si>
    <t>ATGCGGTGTTTCCTTTGTCA</t>
  </si>
  <si>
    <t>Noblis_MPXV-II-0814</t>
  </si>
  <si>
    <t>GTAATAACCT[ACGCATATTATCACGTTGGGGA]TATAGTCAGAGGAACATTAAACATCGAAGATGAATCAAATGTAACTATTCAATGTGGAGATTTAATCTGTAAACTAAGTAGAGATTCGGGTACTGTATCATTTAGCGATTCAAAGTACTGCTTTTTTCGAAATGGTAAT(GCGTATGATAACGGCATCGAAGTCTCC)[GCCGTTCTAATGGAGGCTCA]ACAAGGTACC</t>
  </si>
  <si>
    <t>GCGTATGATAACGGCATCGAAGTCTCC</t>
  </si>
  <si>
    <t>TGAGCCTCCATTAGAACGGC</t>
  </si>
  <si>
    <t>Noblis_MPXV-II-0815</t>
  </si>
  <si>
    <t>TCGTACATTT[CAGTCATTGGCAAAGCATCACA]GAATCCGAGTAAGATGATATA(TGCTCGCTGCTTTACATGTTTCCCA)ATTTGTTTGGAGATGACCATAGATTCATTTGTTATAGAATGCATCCAACATTGTTCATGATATAGTTGAATCATGT[ATGCCTGTTCGTATGCCTGT]GGCTAAGATA</t>
  </si>
  <si>
    <t>CAGTCATTGGCAAAGCATCACA</t>
  </si>
  <si>
    <t>Noblis_MPXV-II-0816</t>
  </si>
  <si>
    <t>ACGATGGAGA[AGATTTGACGGACCATGTGG]TTATGATTAAACGAGTTAAGTTTTTTAAGAAGCCTTAGAA(GAGAGGCTATTGGGTATGAGAATCCGA)AATATTAAACCAGACAACCCCATATAATTTTAT[AGCTAAGAATGCCGCGAAGA]ATGGAACTAA</t>
  </si>
  <si>
    <t>Noblis_MPXV-II-0817</t>
  </si>
  <si>
    <t>TCTGAATGTA[TGGCTTCGAGATAGGTGTGA]TA(CCGGATGTCTTCTGTTCTCAATACCGT)ATACAAGTCGGTGTCTGAGATTCGAATCTCTTTGAGGAGACTTATGTCACGACTACATTTTTCGATGATGGAATCTATCTTATCGAATGATATATTTTTCATAAATACACTTTTATAGTCCTCGTTTAAACAGAATTTAGTATGTA[GTTCCGCAAATGACTCGTCC]CTTAATAGGC</t>
  </si>
  <si>
    <t>TGGCTTCGAGATAGGTGTGA</t>
  </si>
  <si>
    <t>CCGGATGTCTTCTGTTCTCAATACCGT</t>
  </si>
  <si>
    <t>GGACGAGTCATTTGCGGAAC</t>
  </si>
  <si>
    <t>Noblis_MPXV-II-0818</t>
  </si>
  <si>
    <t>TCTGAATGTA[GGACGAGTCATTTGCGGAAC]TACATACTAAATTCTGTTTAAACGAGGACTATAAAAGTGTATTTATGAAAAATATATCATTCGATAAGATAGATTCCATCATCGAAAAATGTAGTCGTGACATAAGTCTCCTCAAAGAGATTCGAATCTCAGACACCGACTTGTATA(CGGTATTGAGAACAGAAGACATCCGGT)A[TCACACCTATCTCGAAGCCA]CTTAATAGGC</t>
  </si>
  <si>
    <t>CGGTATTGAGAACAGAAGACATCCGGT</t>
  </si>
  <si>
    <t>Noblis_MPXV-II-0819</t>
  </si>
  <si>
    <t>TGTATTATTT[CCCGTCAATGGACTAGTCACA]GCTCCATCAGTTTTATATCCTTTAGAGTATTTC(TCACTCGTGTCTAGCATTCTAGAGCA)TTCCATGATCTGTTTATCGTTGATATTGGCCGGAAAGATAGATTTTTTATTTTTTATTATATTACTATTGGCAATTGTAGATATAACTTCTGGTAAATATTTTTCTACCTTTTCAATCTCTTCTATTTTCAAGCCGGCTATATATTCTGCTATATTGTTACTAGTATCAATACCTTTTCTGGCTAAGAAGTCATATGTGGTATTCACTATATCAGTTTTAACTGGTAGTTCCATT[AGCCTTTCCACTTCTGCAGA]ATAATCAGAA</t>
  </si>
  <si>
    <t>CCCGTCAATGGACTAGTCACA</t>
  </si>
  <si>
    <t>TCACTCGTGTCTAGCATTCTAGAGCA</t>
  </si>
  <si>
    <t>TCTGCAGAAGTGGAAAGGCT</t>
  </si>
  <si>
    <t>Noblis_MPXV-II-0820</t>
  </si>
  <si>
    <t>AATTCCACCA[TGACACTAAGTTGCAACGGTG]AAACAAAATATTTTCGTTGTGAAGAAAAAAATGGAAATACTTCTTGGAATGAT(ACTGTCACGTGTCCTAATGCGGA)ATGTCAACCTCTTCAATTAGAAC[ACGGATCGTGTCAACCAGTT]AAAGAAAAAT</t>
  </si>
  <si>
    <t>TGACACTAAGTTGCAACGGTG</t>
  </si>
  <si>
    <t>ACTGTCACGTGTCCTAATGCGGA</t>
  </si>
  <si>
    <t>AACTGGTTGACACGATCCGT</t>
  </si>
  <si>
    <t>Noblis_MPXV-II-0821</t>
  </si>
  <si>
    <t>Noblis_MPXV-II-0822</t>
  </si>
  <si>
    <t>Noblis_MPXV-II-0823</t>
  </si>
  <si>
    <t>ACCGCATAAT[ACAATGCGGTGTTTCCTTTGT]CATCAAATTGTGAATCATCCATTCCACTGAATAGCAAAATCTTTACTATTTTGGTATCTTCTAA(TGTGGCTGCCTGATGTAATGGAAAT)TCATTATCTAGAAGATTTTTCAAT[GCTCCAGCATTCAACAACGT]ACATACTAGA</t>
  </si>
  <si>
    <t>ACAATGCGGTGTTTCCTTTGT</t>
  </si>
  <si>
    <t>Noblis_MPXV-II-0824</t>
  </si>
  <si>
    <t>TGTATATTAT[ACACTGGTTAACGCCCTTGG]CTCTAACCATTTTCAAGATGAGG(TCCCTGATTATAGTCCTTCTGTTCCCC)TCTATCATCTACTCCATGTCTATT[AGACGATGCGAGAAGACTGAA]GAGGAAACAT</t>
  </si>
  <si>
    <t>TTCAGTCTTCTCGCATCGTCT</t>
  </si>
  <si>
    <t>Noblis_MPXV-II-0825</t>
  </si>
  <si>
    <t>TGTATATTAT[ACACTGGTTAACGCCCTTGG]CTCTAACCATTTTCAAGATGAGG(TCCCTGATTATAGTCCTTCTGTTCCCC)TCTATCATCTACTCCATGTCTATTAG[ACGATGCGAGAAGACTGAAGA]GGAAACATGG</t>
  </si>
  <si>
    <t>TCTTCAGTCTTCTCGCATCGT</t>
  </si>
  <si>
    <t>Noblis_MPXV-II-0826</t>
  </si>
  <si>
    <t>GTAATAACCT[ACGCATATTATCACGTTGGGGA]TATAGTCAGAGGAACATTAAACATCGAAGATGAATCAAATGTAACTATTCAATGTGGAGATTTAATCTGTAAACTAAGTAGAGATTCGGGTACTGTATCATTTAGCGATTCAAAGTACTGCTTTTTTCGAAATGGTA(ATGCGTATGATAACGGCATCGAAGT)[CTCCGCCGTTCTAATGGAGG]CTCAACAAGG</t>
  </si>
  <si>
    <t>ATGCGTATGATAACGGCATCGAAGT</t>
  </si>
  <si>
    <t>CCTCCATTAGAACGGCGGAG</t>
  </si>
  <si>
    <t>Noblis_MPXV-II-0827</t>
  </si>
  <si>
    <t>TGATGGATCA[TCCGGTATAGTCTTTGTGGCA](TCCGTTGCACAGTGTCACGAAT)ATAAATCATATTTAGAAAAAAGATTACCGTATGATATGTATATTATTCATGGTAAGGTCTTAGATATAGACGAAATATTAGAAAAAGTGTATTCATCACCTAATGTATCGATAATTATTTCTACTCCTTATTTGGAATCCAGCGTTACTATACGCAATGTTACACACATTTATGATATGGGTAG[AGTTTTTGTCCCCGCTCCTT]TTGGAGGATC</t>
  </si>
  <si>
    <t>TCCGGTATAGTCTTTGTGGCA</t>
  </si>
  <si>
    <t>TCCGTTGCACAGTGTCACGAAT</t>
  </si>
  <si>
    <t>AAGGAGCGGGGACAAAAACT</t>
  </si>
  <si>
    <t>Noblis_MPXV-II-0828</t>
  </si>
  <si>
    <t>AGAAAAAACA[TGTGGTATTAGTGCAGGTCGT]TATTCTTCCAATTGCAATTGGTAAGATG(ACGGCCAACTTTAGTACCCACGT)CTTTTCACC[ACAGCACTGTGGATGTGACA]GACTGACCAG</t>
  </si>
  <si>
    <t>TGTGGTATTAGTGCAGGTCGT</t>
  </si>
  <si>
    <t>ACGGCCAACTTTAGTACCCACGT</t>
  </si>
  <si>
    <t>TGTCACATCCACAGTGCTGT</t>
  </si>
  <si>
    <t>Noblis_MPXV-II-0829</t>
  </si>
  <si>
    <t>TTAGTATGTA[GTTCCGCAAATGACTCGTCC]CTTAATAGGCAGTAGGCTATTATCTTCTTT(ACGTAGTGATCGTCGTAGGGAGAG)AACTCCGACATCTTGTAGAACAACGATTTAATCATAGGTAGAGATACTTTCAGTCTGTGGTGGATGAT[GTCATTAACGACATCCGCCT]TGTATATGAT</t>
  </si>
  <si>
    <t>GTTCCGCAAATGACTCGTCC</t>
  </si>
  <si>
    <t>ACGTAGTGATCGTCGTAGGGAGAG</t>
  </si>
  <si>
    <t>AGGCGGATGTCGTTAATGAC</t>
  </si>
  <si>
    <t>Noblis_MPXV-II-0830</t>
  </si>
  <si>
    <t>TTAGTATGTA[AGGCGGATGTCGTTAATGAC]ATCATCCACCACAGACTGAAAGTATCTCTACCTATGATTAAATCGTTGTTCTACAAGATGTCGGAGTT(CTCTCCCTACGACGATCACTACGT)AAAGAAGATAATAGCCTACTGCCTATTAAG[GGACGAGTCATTTGCGGAAC]TGTATATGAT</t>
  </si>
  <si>
    <t>CTCTCCCTACGACGATCACTACGT</t>
  </si>
  <si>
    <t>Noblis_MPXV-II-0831</t>
  </si>
  <si>
    <t>AAAACAAAAA[TGCCCCGCATAACTCTATCA](TGGCAATAACGCAACCAAACACTTGT)AAAATTCCTAAATTAGTAGAAAATACAACTGATATCGATGTATAAGCGATTTCGAGGAATAATAAGAACAAAGTAATTCCCGTAAAGATAAACATCAACATTGTTTGGTAATCATTAAACCAATTAGTATGACGTTGAATTAATTTCACAGTATATTTTATTCCAGTATTA[TCCCCGCATGTATACGTACC]TGGTAAGATA</t>
  </si>
  <si>
    <t>TGCCCCGCATAACTCTATCA</t>
  </si>
  <si>
    <t>TGGCAATAACGCAACCAAACACTTGT</t>
  </si>
  <si>
    <t>GGTACGTATACATGCGGGGA</t>
  </si>
  <si>
    <t>Noblis_MPXV-II-0832</t>
  </si>
  <si>
    <t>AAGGAGATGT[CCATGCGGATACTTTGGTGG]AATAGATGAAGGAAATCCTATTTGTAAA(TCGTGTTGTGTTGGTGAATATTGCGA)CTACCTACGTAATTATAGACTTGA[TCCATTTCCTCCATGCAACCT]ATCTATCTAA</t>
  </si>
  <si>
    <t>Noblis_MPXV-II-0833</t>
  </si>
  <si>
    <t>AAAACAAAAA[TGCCCCGCATAACTCTATCA](TGGCAATAACGCAACCAAACACTTGT)AAAATTCCTAAATTAGTAGAAAATACAACTGATATCGATGTATAAGCGATTTCGAGGAATAATAAGAACAAAGTAATTCCCGTAAAGATAAACATCAACATTGTTTGGTAATCATTAAACCAATTAGTATGACGTTGAATTAATTTCACAGTATATTTTATTCCAGTATTAT[CCCCGCATGTATACGTACCT]GGTAAGATAT</t>
  </si>
  <si>
    <t>AGGTACGTATACATGCGGGG</t>
  </si>
  <si>
    <t>Noblis_MPXV-II-0834</t>
  </si>
  <si>
    <t>GACAGCACAG[GGAGCCACAGAAGGGTTTCT]CGAAAAAATTACTCCA(TGGAGTTCGGAAGTATGTCTGACACC)TAAAAAGAATGTATATACGTGCGCAATTAGATCTAAAGAAGATGTTCCCAATTTCAAGGACAAAATAGCCAGAGTTATCACGAGAAAATTTAATAAACAGTCTCAATCTTATTTGACTAAATT[TCTCGGTAGCACATCGAATGA]TGTTACAACT</t>
  </si>
  <si>
    <t>GGAGCCACAGAAGGGTTTCT</t>
  </si>
  <si>
    <t>Noblis_MPXV-II-0835</t>
  </si>
  <si>
    <t>GTTTATCTTT[CCCCCTAGATACATTGGCCG]TAATAGTTGTCGGCCTAAAGAATATCTTTGGTGTAAAGTTAAAAGTTAGGGTTCTTGTTCCATTATTGCTTTTTGTCAGTAGTTCGTTATAAATTC(TCGAGATGGGCCCGTTCTCTGA)ATATAGAACATCATTTCCAAATCTAACTTCTAGTCTAGAAATAATATCGGTCTTATTTTTAAAATCTATTCCCTTGATGAATGGATCGTTAATAAACA[AATCCTTGGCCTTTGATTCGG]CTGATCTATT</t>
  </si>
  <si>
    <t>CCGAATCAAAGGCCAAGGATT</t>
  </si>
  <si>
    <t>Noblis_MPXV-II-0836</t>
  </si>
  <si>
    <t>TGATGGATCA[TCCGGTATAGTCTTTGTGGCA](TCCGTTGCACAGTGTCACGAAT)ATAAATCATATTTAGAAAAAAGATTACCGTATGATATGTATATTATTCATGGTAAGGTCTTAGATATAGACGAAATATTAGAAAAAGTGTATTCATCACCTAATGTATCGATAATTATTTCTACTCCTTATTTGGAATCCAGCGTTACTATACGCAATGTTACACACATTTATGATATGGGT[AGAGTTTTTGTCCCCGCTCC]TTTTGGAGGA</t>
  </si>
  <si>
    <t>GGAGCGGGGACAAAAACTCT</t>
  </si>
  <si>
    <t>Noblis_MPXV-II-0837</t>
  </si>
  <si>
    <t>TGATGGATCA[TCCGGTATAGTCTTTGTGGCA](TCCGTTGCACAGTGTCACGAAT)ATAAATCATATTTAGAAAAAAGATTACCGTATGATATGTATATTATTCATGGTAAGGTCTTAGATATAGACGAAATATTAGAAAAAGTGTATTCATCACCTAATGTATCGATAATTATTTCTACTCCTTATTTGGAATCCAGCGTTACTATACGCAATGTTACACACATTTATGATATGGGTA[GAGTTTTTGTCCCCGCTCCT]TTTGGAGGAT</t>
  </si>
  <si>
    <t>AGGAGCGGGGACAAAAACTC</t>
  </si>
  <si>
    <t>Noblis_MPXV-II-0838</t>
  </si>
  <si>
    <t>AGTTGGTTTT[ACAGATGGAGTAGGTGCAACA]ATTTTTTGTTTAA(TGCATGCATGTATTGGAGCCATTGT)CTTAACTATAATGGTGCTTGTATCGAAAAACTTTAATGCGGATAACGGAAGC[TCTTCGCCGCGACTTTCTAC]GTCGTAATTG</t>
  </si>
  <si>
    <t>GTAGAAAGTCGCGGCGAAGA</t>
  </si>
  <si>
    <t>Noblis_MPXV-II-0839</t>
  </si>
  <si>
    <t>AATTGGTCTC[CGAGTTTGTAACAGACTGCGG]ACTTTAACCTATACATGATACCGTTTAGCATGATT(TCTGGTGATACGTCAATCGGAGTATCA)TCTATTAGAGATCTAA[AGCCGGTGTAACATTCTCCA]CCAAACATAT</t>
  </si>
  <si>
    <t>CGAGTTTGTAACAGACTGCGG</t>
  </si>
  <si>
    <t>TCTGGTGATACGTCAATCGGAGTATCA</t>
  </si>
  <si>
    <t>TGGAGAATGTTACACCGGCT</t>
  </si>
  <si>
    <t>Noblis_MPXV-II-0840</t>
  </si>
  <si>
    <t>GAATTGGTCT[CCGAGTTTGTAACAGACTGCG]GACTTTAACCTATACATGATACCGTTTAGCATGATT(TCTGGTGATACGTCAATCGGAGTATCA)TCTATTAGAGATCTAA[AGCCGGTGTAACATTCTCCA]CCAAACATAT</t>
  </si>
  <si>
    <t>CCGAGTTTGTAACAGACTGCG</t>
  </si>
  <si>
    <t>Noblis_MPXV-II-0841</t>
  </si>
  <si>
    <t>ACGTATCCTA[TCGTAGGTGATAGAACCGCT]AAAAAACCTATCGAATTTCTACAAAAGAATCTGTTATATGGTATAGGGAGAGTATAAAACATTAAATGTCCGTACTTATTAAAGTATTCAGTAGCCAATCCTAACTCTTTCGAATAATTATTAATGGCTCTTATTCTGTACGAATCTATTTTTTTGAACAATGGACCTAGTGGTATATCTTGTTCTATGTATCTAAAATAATGTCTGACTAGATCCGTTAGTTTAATAT(CCGCAGTCATCTTGTCTAGAATGGCA)AAT[CTAACTGCGGGTTTAGGCGT]AGGCGTTAGT</t>
  </si>
  <si>
    <t>ACGCCTAAACCCGCAGTTAG</t>
  </si>
  <si>
    <t>Noblis_MPXV-II-0842</t>
  </si>
  <si>
    <t>ACGTATCCTA[TCGTAGGTGATAGAACCGCT]AAAAAACCTATCGAATTTCTACAAAAGAATCTGTTATATGGTATAGGGAGAGTATAAAACATTAAATGTCCGTACTTATTAAAGTATTCAGTAGCCAATCCTAACTCTTTCGAATAATTATTAATGGCTCTTATTCTGTACGAATCTATTTTTTTGAACAATGGACCTAGTGGTATATCTTGTTCTATGTATCTAAAATAATGTCTGACTAGATCCGTTAGTTTAATAT(CCGCAGTCATCTTGTCTAGAATGGCA)AATCT[AACTGCGGGTTTAGGCGTAG]GCGTTAGTTT</t>
  </si>
  <si>
    <t>CTACGCCTAAACCCGCAGTT</t>
  </si>
  <si>
    <t>Noblis_MPXV-II-0843</t>
  </si>
  <si>
    <t>TGTATATTAT[ACACTGGTTAACGCCCTTGG]CTCTAACCATTTTCAAGATGAGG(TCCCTGATTATAGTCCTTCTGTTCCCC)TCTATCATCTACTCCATGTCTATTAGACGA[TGCGAGAAGACTGAAGAGGA]AACATGGGGA</t>
  </si>
  <si>
    <t>TCCTCTTCAGTCTTCTCGCA</t>
  </si>
  <si>
    <t>Noblis_MPXV-II-0844</t>
  </si>
  <si>
    <t>TTAGTATGTA[GTTCCGCAAATGACTCGTCC]CTTAATAGGCAGTAGGCTATTATCTTCTTT(ACGTAGTGATCGTCGTAGGGAGAG)AACTCCGACATCTTGTAGAACAACGATTTAATCATAGGTAGAGATACTTTCAGTCTGTGGTGGATGATGT[CATTAACGACATCCGCCTTGT]ATATGATGTT</t>
  </si>
  <si>
    <t>ACAAGGCGGATGTCGTTAATG</t>
  </si>
  <si>
    <t>Noblis_MPXV-II-0845</t>
  </si>
  <si>
    <t>TTAGTATGTA[ACAAGGCGGATGTCGTTAATG]ACATCATCCACCACAGACTGAAAGTATCTCTACCTATGATTAAATCGTTGTTCTACAAGATGTCGGAGTT(CTCTCCCTACGACGATCACTACGT)AAAGAAGATAATAGCCTACTGCCTATTAAG[GGACGAGTCATTTGCGGAAC]ATATGATGTT</t>
  </si>
  <si>
    <t>Noblis_MPXV-II-0846</t>
  </si>
  <si>
    <t>TTGTATTTAT[AGGAGACGCCCAAAATAGACG]TACTCCAGATATGGTCAAATCGATTAAGGAACTAAATAGATTTATATTCGTATCCACCTTATTTTAT(TCCGGCACTGGTTTAGATATTCCGA)GTTTGGATTCT[TTGTTCATTTGCTCGGCAGT]AATCAACAAT</t>
  </si>
  <si>
    <t>AGGAGACGCCCAAAATAGACG</t>
  </si>
  <si>
    <t>TCCGGCACTGGTTTAGATATTCCGA</t>
  </si>
  <si>
    <t>ACTGCCGAGCAAATGAACAA</t>
  </si>
  <si>
    <t>Noblis_MPXV-II-0847</t>
  </si>
  <si>
    <t>AGCACAGGGA[GCCACAGAAGGGTTTCTCGA]AAAAATTACTCCA(TGGAGTTCGGAAGTATGTCTGACACC)TAAAAAGAATGTATATACGTGCGCAATTAGATCTAAAGAAGATGTTCCCAATTTCAAGGACAAAATAGCCAGAGTTATCACGAGAAAATTTAATAAACAGTCTCAATCTTATTTGACTAAAT[TTCTCGGTAGCACATCGAATGA]TGTTACAACT</t>
  </si>
  <si>
    <t>TCATTCGATGTGCTACCGAGAA</t>
  </si>
  <si>
    <t>Noblis_MPXV-II-0848</t>
  </si>
  <si>
    <t>CAGCACAGGG[AGCCACAGAAGGGTTTCTCG]AAAAAATTACTCCA(TGGAGTTCGGAAGTATGTCTGACACC)TAAAAAGAATGTATATACGTGCGCAATTAGATCTAAAGAAGATGTTCCCAATTTCAAGGACAAAATAGCCAGAGTTATCACGAGAAAATTTAATAAACAGTCTCAATCTTATTTGACTAAAT[TTCTCGGTAGCACATCGAATGA]TGTTACAACT</t>
  </si>
  <si>
    <t>Noblis_MPXV-II-0849</t>
  </si>
  <si>
    <t>CGACGATGAA[TCCGGTAAATGGAAGACGGT]AACTAAATGTTCCGGTCACGATGATAATACGTTAAGGGTTTTGCAAGACCAATTAACGATGGTTAAAATTAACAAGGATCCCAAAAAAATTCCAGAGTGGTTGGTAGTTAATAAAATCTATATTCCCGATTTTGTAGTAGATGATCCGAAACAATCTCAGATATGGGAAATTTCAGGAGCAGAGTTTACAT(CTTCCAAGTCACATACAGCGAATGGA)ATATCGATTAGATTTCCTAGATTTACTAGGATTAGAGAAGATAAAACGTGGAAAGAATCTACTCATCTAAACGATTTAGTAAACTTGACTAAATCTCTTAATAGTTACATATAAACTGAAAAATAAAATAACACTATTT[TAGTTGGTGGTCGCCATGGA]TGGTGTTATC</t>
  </si>
  <si>
    <t>TCCATGGCGACCACCAACTA</t>
  </si>
  <si>
    <t>Noblis_MPXV-II-0850</t>
  </si>
  <si>
    <t>ACTGTTTAGA[ACTCGTCGACAAAGCACTCAA]TAAATTAGAGTCTACCATCGATAATCAATCTAGACTATCGTATT(TGCCTCCGGAAATTATGCGCA)ATATCATA[ACCAAGCTAAGCGACTACCA]TTACTTTTAT</t>
  </si>
  <si>
    <t>ACTCGTCGACAAAGCACTCAA</t>
  </si>
  <si>
    <t>Noblis_MPXV-II-0851</t>
  </si>
  <si>
    <t>ACTGTTTAGA[AACTCGTCGACAAAGCACTCA]ATAAATTAGAGTCTACCATCGATAATCAATCTAGACTATCGTATT(TGCCTCCGGAAATTATGCGCA)ATATCATA[ACCAAGCTAAGCGACTACCA]TACTTTTATG</t>
  </si>
  <si>
    <t>AACTCGTCGACAAAGCACTCA</t>
  </si>
  <si>
    <t>Noblis_MPXV-II-0852</t>
  </si>
  <si>
    <t>TGAAATATGT[AGTCGCGACTCCATCATTGA]TCTAATAGATGAATATATCACGTGGAGAAATCATGTTATAGTGTTTAATAAAGATATT(ACCAGTTGTGGAAGACTGTACAAGGA)ATTGATAAA[GTTCGATGATGCCGCTATACG]GTACTATGGT</t>
  </si>
  <si>
    <t>AGTCGCGACTCCATCATTGA</t>
  </si>
  <si>
    <t>ACCAGTTGTGGAAGACTGTACAAGGA</t>
  </si>
  <si>
    <t>CGTATAGCGGCATCATCGAAC</t>
  </si>
  <si>
    <t>Noblis_MPXV-II-0853</t>
  </si>
  <si>
    <t>TTAGTATGTA[GTTCCGCAAATGACTCGTCC]CTTAATAGGCAGTAGGCTATTATCTTCTTT(ACGTAGTGATCGTCGTAGGGAGAG)AACTCCGACATCTTGTAGAACAACGATTTAATCATAGGTAGAGATACTTT[CAGTCTGTGGTGGATGATGTCA]TTAACGACAT</t>
  </si>
  <si>
    <t>TGACATCATCCACCACAGACTG</t>
  </si>
  <si>
    <t>Noblis_MPXV-II-0854</t>
  </si>
  <si>
    <t>TTAGTATGTA[TGACATCATCCACCACAGACTG]AAAGTATCTCTACCTATGATTAAATCGTTGTTCTACAAGATGTCGGAGTT(CTCTCCCTACGACGATCACTACGT)AAAGAAGATAATAGCCTACTGCCTATTAAG[GGACGAGTCATTTGCGGAAC]TTAACGACAT</t>
  </si>
  <si>
    <t>Noblis_MPXV-II-0855</t>
  </si>
  <si>
    <t>TTAGTATGTA[GTTCCGCAAATGACTCGTCC]CTTAATAGGCAGTAGGCTATTATCTTCTTT(ACGTAGTGATCGTCGTAGGGAGAG)AACTCCGACATCTTGTAGAACAACGATTTAATCATAGGTAGAGATACTTTCAGTCTGTGGTGGATGAT[GTCATTAACGACATCCGCCTTG]TATATGATGT</t>
  </si>
  <si>
    <t>CAAGGCGGATGTCGTTAATGAC</t>
  </si>
  <si>
    <t>Noblis_MPXV-II-0856</t>
  </si>
  <si>
    <t>TTAGTATGTA[CAAGGCGGATGTCGTTAATGAC]ATCATCCACCACAGACTGAAAGTATCTCTACCTATGATTAAATCGTTGTTCTACAAGATGTCGGAGTT(CTCTCCCTACGACGATCACTACGT)AAAGAAGATAATAGCCTACTGCCTATTAAG[GGACGAGTCATTTGCGGAAC]TATATGATGT</t>
  </si>
  <si>
    <t>Noblis_MPXV-II-0857</t>
  </si>
  <si>
    <t>GAAGAATCGC[CGTCGTGCGATTCAGAACAC]ACTTTTCTCA(ACCTTCTGGTAGAGAGGCTGCTGA)AAATAATGACGCGTACGATAAAGTCAAACTATTAGACGAGGGATTAGATGGTAAAATACAGAATAATAGATATAGATTCGCATTTCTATACTTGTTGGTTAAATGGTACAAAAAATATCATATTCCTATTATGAAACTATA[TCCTACACCGGAAGAGATTCC]GGACTTTGCA</t>
  </si>
  <si>
    <t>GGAATCTCTTCCGGTGTAGGA</t>
  </si>
  <si>
    <t>Noblis_MPXV-II-0858</t>
  </si>
  <si>
    <t>CCATTACTAA[CACACCTAATACGCTGGGTCA]TATTATAGATTTAATGTCCGAAGAGACGATAGATTTTGGTGAGATTATTAGTCGTGGTAAGAAAGTAATTCAGACACTTCTTA(ACGAACGCGGAGTGAATGTACTCA)AGGATTTGCTTAAAGGAAGAATATCATATTACGAAA[TGCCGGACAAAGATCTACCA]ACAATAAGAT</t>
  </si>
  <si>
    <t>CACACCTAATACGCTGGGTCA</t>
  </si>
  <si>
    <t>ACGAACGCGGAGTGAATGTACTCA</t>
  </si>
  <si>
    <t>TGGTAGATCTTTGTCCGGCA</t>
  </si>
  <si>
    <t>Noblis_MPXV-II-0859</t>
  </si>
  <si>
    <t>CCCATTACTA[ACACACCTAATACGCTGGGTC]ATATTATAGATTTAATGTCCGAAGAGACGATAGATTTTGGTGAGATTATTAGTCGTGGTAAGAAAGTAATTCAGACACTTCTTA(ACGAACGCGGAGTGAATGTACTCA)AGGATTTGCTTAAAGGAAGAATATCATATTACGAAA[TGCCGGACAAAGATCTACCA]ACAATAAGAT</t>
  </si>
  <si>
    <t>ACACACCTAATACGCTGGGTC</t>
  </si>
  <si>
    <t>Noblis_MPXV-II-0860</t>
  </si>
  <si>
    <t>CTATTAATGA[TTGTGCACTACTGGCATCGA]TGTTAAATGTTTTACAACTATCATAGAGTATCTTATCGTTAACCATGATTGGTTGTTGATGTTATCACATTTTTTGGTTTCTTTCATTTCAGTTATGTATGGATTT(AGCACGTTTGGGAAGCATGAGC)TCATATGATTTCAGTACTGTAGTGTCAGTACTATTAGTTTCGATCAGATCAATGTCTAGATCTATAGAATCAAAACACGATAGGTCAGAAGATAATGAATATCTGTACGCTTCTTCTTGTACTGTAACTTCTGGTT[TTGTTAGATGGTTGCATCGTGC]TTTATCCTCG</t>
  </si>
  <si>
    <t>GCACGATGCAACCATCTAACAA</t>
  </si>
  <si>
    <t>Noblis_MPXV-II-0861</t>
  </si>
  <si>
    <t>AGGATATGAT[CCAAGAGGGTGAGATAGTCGT](TCTCGTTCAGAATCTTTCGCAGCAT)AAGTAGTATGTCGATATACTTATCATTGAAGACTCTTCCAGTGACAATAGCTGATTGAGTACAAAGTCCAATTAT[TGCACAAAGTTCTTTGGCGG]TTTTCATGGA</t>
  </si>
  <si>
    <t>CCAAGAGGGTGAGATAGTCGT</t>
  </si>
  <si>
    <t>Noblis_MPXV-II-0862</t>
  </si>
  <si>
    <t>AGGATATGAT[CCGCCAAAGAACTTTGTGCA]ATAATTGGACTTTGTACTCAATCAGCTATTGTCACTGGAAGAGTCTTCAATGATAAGTATATCGACATACTACTT(ATGCTGCGAAAGATTCTGAACGAGA)[ACGACTATCTCACCCTCTTGG]TTTTCATGGA</t>
  </si>
  <si>
    <t>Noblis_MPXV-II-0863</t>
  </si>
  <si>
    <t>AGGATATGAT[CCAAGAGGGTGAGATAGTCGT](TCTCGTTCAGAATCTTTCGCAGCAT)AAGTAGTATGTCGATATACTTATCATTGAAGACTCTTCCAGTGACAATAGCTGATTGAGTACAAAGTCCAATTATT[GCACAAAGTTCTTTGGCGGT]TTTCATGGAG</t>
  </si>
  <si>
    <t>Noblis_MPXV-II-0864</t>
  </si>
  <si>
    <t>AGGATATGAT[ACCGCCAAAGAACTTTGTGC]AATAATTGGACTTTGTACTCAATCAGCTATTGTCACTGGAAGAGTCTTCAATGATAAGTATATCGACATACTACTT(ATGCTGCGAAAGATTCTGAACGAGA)[ACGACTATCTCACCCTCTTGG]TTTCATGGAG</t>
  </si>
  <si>
    <t>Noblis_MPXV-II-0865</t>
  </si>
  <si>
    <t>GTGAATTCCA[CCATGACACTAAGTTGCAACGG]TGAAACAAAATATTTTCGTTGTGAAGAAAAAAATGGAAATACTTCTTGGAATGAT(ACTGTCACGTGTCCTAATGCGGA)ATGTCAACCTCTTCAATTAGAAC[ACGGATCGTGTCAACCAGTT]AAAGAAAAAT</t>
  </si>
  <si>
    <t>CCATGACACTAAGTTGCAACGG</t>
  </si>
  <si>
    <t>Noblis_MPXV-II-0866</t>
  </si>
  <si>
    <t>ATGACAGCTT[TCTTCGGAGAGCTAAACACGT]TAGATATTATGGCATTGATAATGTCTATATTTAAACACCATCCAAACAATACCATTTTTTCAGTGGATAAGGATGGTCAATTTATGATTGATTTCGAATACGATAATTATAAGGCTTCTCAATA(TTTGGATCTGACCCTCACTCCGAT)ATCTGGAAATGAATGCAAGACTCACGCATCTAGTA[TAGCCGAACAATTGGCGTGT]GTGGATATTA</t>
  </si>
  <si>
    <t>TCTTCGGAGAGCTAAACACGT</t>
  </si>
  <si>
    <t>TTTGGATCTGACCCTCACTCCGAT</t>
  </si>
  <si>
    <t>ACACGCCAATTGTTCGGCTA</t>
  </si>
  <si>
    <t>Noblis_MPXV-II-0867</t>
  </si>
  <si>
    <t>AAAAGAATCA[GCTCTAGCTACCACCGCAAT]AGATCCTGTTAGAT(ACATAGATCCTCGTCGTGATATCGCA)TTTTCTAACGTGATGGATATATTAAAGTCGAATAAAGTTGAAAAATAATTAATTCTTTA[TTGTTATCATGAACGGCGGA]CATATTCAGT</t>
  </si>
  <si>
    <t>TCCGCCGTTCATGATAACAA</t>
  </si>
  <si>
    <t>Noblis_MPXV-II-0868</t>
  </si>
  <si>
    <t>TGTACCAAAA[AAGGAGATGTCCATGCGGAT]ACTTTGGTGGAATAGATGAAGGAAATCCTATTTGTAAA(TCGTGTTGTGTTGGTGAATATTGCGA)CTACCTACGTAATTATAGACTTGA[TCCATTTCCTCCATGCAACCT]ATCTATCTAA</t>
  </si>
  <si>
    <t>AAGGAGATGTCCATGCGGAT</t>
  </si>
  <si>
    <t>Noblis_MPXV-II-0869</t>
  </si>
  <si>
    <t>GTAATAACCT[ACGCATATTATCACGTTGGGGA]TATAGTCAGAGGAACATTAAACATCGAAGATGAATCAAATGTAACTATTCAATGTGGAGATTTAATCTGTAAACTAAGTAGAGATTCGGGTACTGTATCATTTAGCGATTCAAAGTACTGCTTTTTTCGAAATGGTAATGCGTATGATAAC(GGCATCGAAGTCTCCGCCGT)TCTAAT[GGAGGCTCAACAAGGTACCG]AATCTAGTTT</t>
  </si>
  <si>
    <t>GGCATCGAAGTCTCCGCCGT</t>
  </si>
  <si>
    <t>CGGTACCTTGTTGAGCCTCC</t>
  </si>
  <si>
    <t>Noblis_MPXV-II-0870</t>
  </si>
  <si>
    <t>CGAAGTGAAT[TCCACCATGACACTAAGTTGCA]ACGGTGAAACAAAATATTTTCGTTGTGAAGAAAAAAATGGAAATACTTCTTGGAATGAT(ACTGTCACGTGTCCTAATGCGGA)ATGTCAACCTCTTCAATTAGAAC[ACGGATCGTGTCAACCAGTT]AAAGAAAAAT</t>
  </si>
  <si>
    <t>TCCACCATGACACTAAGTTGCA</t>
  </si>
  <si>
    <t>Noblis_MPXV-II-0871</t>
  </si>
  <si>
    <t>AGTTGGTTTT[ACAGATGGAGTAGGTGCAACA]ATTTTTTGTTTAA(TGCATGCATGTATTGGAGCCATTGT)CTTAACTATAATGGTGCTTGTATCGAAAAACTTTAA[TGCGGATAACGGAAGCTCTT]CGCCGCGACT</t>
  </si>
  <si>
    <t>AAGAGCTTCCGTTATCCGCA</t>
  </si>
  <si>
    <t>Noblis_MPXV-II-0872</t>
  </si>
  <si>
    <t>GCAAGAAAAA[AGAGGACATCAAGTACGCATGT]AGATTCATCAAGGTGTATAAACCTGGTGATGAGACT(ACCTCGACATATGTGTGCGCAA)TCAAAGTGGAAAGATGCTGC[TGTGCTGTGTTTGCGGATTG]GCCAGAATCA</t>
  </si>
  <si>
    <t>AGAGGACATCAAGTACGCATGT</t>
  </si>
  <si>
    <t>ACCTCGACATATGTGTGCGCAA</t>
  </si>
  <si>
    <t>Noblis_MPXV-II-0873</t>
  </si>
  <si>
    <t>GCAAGAAAAA[AGAGGACATCAAGTACGCATGT]AGATTCATCAAGGTGTATAAACCTGGTGATGAGACT(ACCTCGACATATGTGTGCGCAA)TCAAAGTGGAAAG[ATGCTGCTGTGCTGTGTTTG]CGGATTGGCC</t>
  </si>
  <si>
    <t>Noblis_MPXV-II-0874</t>
  </si>
  <si>
    <t>GAGTCGGCGA[CATTGTAGAAAGCGTGGCCG]CTGTAG(AGCTCGATGATAGCGACGGGGA)TGATGAACCTATGGTACAAGTTGAAGCTGGTAAAGTAAATCATAGTACT[AGAAGCGATCTCTCTGACCT]AAAGGTGGCT</t>
  </si>
  <si>
    <t>CATTGTAGAAAGCGTGGCCG</t>
  </si>
  <si>
    <t>AGCTCGATGATAGCGACGGGGA</t>
  </si>
  <si>
    <t>AGGTCAGAGAGATCGCTTCT</t>
  </si>
  <si>
    <t>Noblis_MPXV-II-0875</t>
  </si>
  <si>
    <t>AATTGGTCTC[CGAGTTTGTAACAGACTGCGG]ACTTTAACCTATACATGATACCGTTTAGCATGATT(TCTGGTGATACGTCAATCGGAGTATCA)TCTATTAGAGATCTAAA[GCCGGTGTAACATTCTCCAC]CAAACATATT</t>
  </si>
  <si>
    <t>GTGGAGAATGTTACACCGGC</t>
  </si>
  <si>
    <t>Noblis_MPXV-II-0876</t>
  </si>
  <si>
    <t>GAATTGGTCT[CCGAGTTTGTAACAGACTGCG]GACTTTAACCTATACATGATACCGTTTAGCATGATT(TCTGGTGATACGTCAATCGGAGTATCA)TCTATTAGAGATCTAAA[GCCGGTGTAACATTCTCCAC]CAAACATATT</t>
  </si>
  <si>
    <t>Noblis_MPXV-II-0877</t>
  </si>
  <si>
    <t>GAATATATTT[GGATTTGTGGTGTCCCATACCA]CTAGATTTCCTCGTCCTATGGAACGAGAAGGTGTTGATTACCTTACGTTA(ACAGAGAGGCCATCTGGAAGGGA)[ATAGCCGCCGGAAACTTTCT]AGAACATACT</t>
  </si>
  <si>
    <t>GGATTTGTGGTGTCCCATACCA</t>
  </si>
  <si>
    <t>ACAGAGAGGCCATCTGGAAGGGA</t>
  </si>
  <si>
    <t>AGAAAGTTTCCGGCGGCTAT</t>
  </si>
  <si>
    <t>Noblis_MPXV-II-0878</t>
  </si>
  <si>
    <t>TGAATATATT[TGGATTTGTGGTGTCCCATACC]ACTAGATTTCCTCGTCCTATGGAACGAGAAGGTGTTGATTACCTTACGTTA(ACAGAGAGGCCATCTGGAAGGGA)[ATAGCCGCCGGAAACTTTCT]AGAACATACT</t>
  </si>
  <si>
    <t>TGGATTTGTGGTGTCCCATACC</t>
  </si>
  <si>
    <t>Noblis_MPXV-II-0879</t>
  </si>
  <si>
    <t>ATGACAGCTT[TCTTCGGAGAGCTAAACACGT]TAGATATTATGGCATTGATAATGTCTATATTTAAACACCATCCAAACAATACCATTTTTTCAGTGGATAAGGATGGTCAATTTATGATTGATTTCGAATACGATAATTATAAGGCTTCTCAATA(TTTGGATCTGACCCTCACTCCGAT)ATCTGGAAATGAATGCAAGACTCACGCATCTAGTATAG[CCGAACAATTGGCGTGTGTG]GATATTATTA</t>
  </si>
  <si>
    <t>CACACACGCCAATTGTTCGG</t>
  </si>
  <si>
    <t>Noblis_MPXV-II-0880</t>
  </si>
  <si>
    <t>ATGACAGCTT[TCTTCGGAGAGCTAAACACGT]TAGATATTATGGCATTGATAATGTCTATATTTAAACACCATCCAAACAATACCATTTTTTCAGTGGATAAGGATGGTCAATTTATGATTGATTTCGAATACGATAATTATAAGGCTTCTCAATA(TTTGGATCTGACCCTCACTCCGAT)ATCTGGAAATGAATGCAAGACTCACGCATCTAGTATAGC[CGAACAATTGGCGTGTGTGG]ATATTATTAA</t>
  </si>
  <si>
    <t>CCACACACGCCAATTGTTCG</t>
  </si>
  <si>
    <t>Noblis_MPXV-II-0881</t>
  </si>
  <si>
    <t>CCCATTACTA[ACACACCTAATACGCTGGGT]CATATTATAGATTTAATGTCCGAAGAGACGATAGATTTTGGTGAGATTATTAGTCGTGGTAAGAAAGTAATTCAGACACTTCTTA(ACGAACGCGGAGTGAATGTACTCA)AGGATTTGCTTAAAGGAAGAATATCATATTACGAAA[TGCCGGACAAAGATCTACCA]ACAATAAGAT</t>
  </si>
  <si>
    <t>ACACACCTAATACGCTGGGT</t>
  </si>
  <si>
    <t>Noblis_MPXV-II-0882</t>
  </si>
  <si>
    <t>ATGACAGCTT[TCTTCGGAGAGCTAAACACGT]TAGATATTATGGCATTGATAATGTCTATATTTAAACACCATCCAAACAATACCATTTTTTCAGTGGATAAGGATGGTCAATTTATGATTGATTTCGAATACGATAATTATAAGGCTTCTCAATA(TTTGGATCTGACCCTCACTCCGAT)ATCTGGAAATGAATGCAAGACTCACGCATCTAGTATAGCC[GAACAATTGGCGTGTGTGGA]TATTATTAAA</t>
  </si>
  <si>
    <t>TCCACACACGCCAATTGTTC</t>
  </si>
  <si>
    <t>Noblis_MPXV-II-0883</t>
  </si>
  <si>
    <t>AGTTGGTTTT[ACAGATGGAGTAGGTGCAACAA]TTTTTTGTTTAA(TGCATGCATGTATTGGAGCCATTGT)CTTAACTATAATGGTGCTTGTATCGAAAAACTTTAATGCGGATAACGGAAG[CTCTTCGCCGCGACTTTCTA]CGTCGTAATT</t>
  </si>
  <si>
    <t>ACAGATGGAGTAGGTGCAACAA</t>
  </si>
  <si>
    <t>Noblis_MPXV-II-0884</t>
  </si>
  <si>
    <t>TACGACGATG[AATCCGGTAAATGGAAGACGGT]AACTAAATGTTCCGGTCACGATGATAATACGTTAAGGGTTTTGCAAGACCAATTAACGATGGTTAAAATTAACAAGGATCCCAAAAAAATTCCAGAGTGGTTGGTAGTTAATAAAATCTATATTCCCGATTTTGTAGTAGATGATCCGAAACAATCTCAGATATGGGAAATTTCAGGAGCAGAGTTTACAT(CTTCCAAGTCACATACAGCGAATGGA)ATATCGATTAGATTTCCTAGATTTACTAGGATTAGAGAAGATAAAACGTGGAAAGAATCTACTCATCTAAACGATTTAGTAAACTTGACTAAATCTCTTAATAGTTACATATAAACTGAAAAATAAAATAACACTATT[TTAGTTGGTGGTCGCCATGG]ATGGTGTTAT</t>
  </si>
  <si>
    <t>AATCCGGTAAATGGAAGACGGT</t>
  </si>
  <si>
    <t>Noblis_MPXV-II-0885</t>
  </si>
  <si>
    <t>GTAATAACCT[ACGCATATTATCACGTTGGGGA]TATAGTCAGAGGAACATTAAACATCGAAGATGAATCAAATGTAACTATTCAATGTGGAGATTTAATCTGTAAACTAAGTAGAGATTCGGGTACTGTATCATTTAGCGATTCAAAGTACTGCTTTTTTCGAAA(TGGTAATGCGTATGATAACGGCATCG)AA[GTCTCCGCCGTTCTAATGGA]GGCTCAACAA</t>
  </si>
  <si>
    <t>TGGTAATGCGTATGATAACGGCATCG</t>
  </si>
  <si>
    <t>TCCATTAGAACGGCGGAGAC</t>
  </si>
  <si>
    <t>Noblis_MPXV-II-0886</t>
  </si>
  <si>
    <t>CGACGATGAA[TCCGGTAAATGGAAGACGGT]AACTAAATGTTCCGGTCACGATGATAATACGTTAAGGGTTTTGCAAGACCAATTAACGATGGTTAAAATTAACAAGGATCCCAAAAAAATTCCAGAGTGGTTGGTAGTTAATAAAATCTATATTCCCGATTTTGTAGTAGATGATCCGAAACAATCTCAGATATGGGAAATTTCAGGAGCAGAGTTTACAT(CTTCCAAGTCACATACAGCGAATGGA)ATATCGATTAGATTTCCTAGATTTACTAGGATTAGAGAAGATAAAACGTGGAAAGAATCTACTCATCTAAACGATTTAGTAAACTTGACTAAATCTCTTAATAGTTACATATAAACTGAAAAATAAAATAACACTATTT[TAGTTGGTGGTCGCCATGG]ATGGTGTTAT</t>
  </si>
  <si>
    <t>CCATGGCGACCACCAACTA</t>
  </si>
  <si>
    <t>Noblis_MPXV-II-0887</t>
  </si>
  <si>
    <t>ATAATATGAT[CGCATGCCTTAAATGTCAATGC]TTCCATGATATAGTCTGGAACACTAA(TGGGTGACGAAAAAGATACAGCACCA)TATGCTACGTTGATAAATAGATCTGAACCACTAAGTAGATAATGATTAATGTTAAGGAAGAGGAAATATTCAGTATATAGATATGCCTTAGCATCATATCTTGTACTAAACACGCTAAACAGTTTATTGATGTGATCAATTTCCAACAGAACAATTAG[AGCGGCAGGAATACCAACAA]ACATATTACC</t>
  </si>
  <si>
    <t>CGCATGCCTTAAATGTCAATGC</t>
  </si>
  <si>
    <t>TGGGTGACGAAAAAGATACAGCACCA</t>
  </si>
  <si>
    <t>TTGTTGGTATTCCTGCCGCT</t>
  </si>
  <si>
    <t>Noblis_MPXV-II-0888</t>
  </si>
  <si>
    <t>TTGTATTATT[TCCCGTCAATGGACTAGTCAC]AGCTCCATCAGTTTTATATCCTTTAGAGTATTTC(TCACTCGTGTCTAGCATTCTAGAGCA)TTCCATGATCTGTTTATCGTTGATATTGGCCGGAAAGATAGATTTTTTATTTTTTATTATATTACTATTGGCAATTGTAGATATAACTTCTGGTAAATATTTTTCTACCTTTTCAATCTCTTCTATTTTCAAGCCGGCTATATATTCTGCTATATTGTTACTAGTATCAATACCTTTTCTGGCTAAGAAGTCATATGTGGTATTCACTATATCAGTTTTAACTGGTAGTTCCATT[AGCCTTTCCACTTCTGCAGA]ATAATCAGAA</t>
  </si>
  <si>
    <t>TCCCGTCAATGGACTAGTCAC</t>
  </si>
  <si>
    <t>Noblis_MPXV-II-0889</t>
  </si>
  <si>
    <t>ATTCCACCAT[GACACTAAGTTGCAACGGTGA]AACAAAATATTTTCGTTGTGAAGAAAAAAATGGAAATACTTCTTGGAATGAT(ACTGTCACGTGTCCTAATGCGGA)ATGTCAACCTCTTCAATTAGAAC[ACGGATCGTGTCAACCAGTT]AAAGAAAAAT</t>
  </si>
  <si>
    <t>GACACTAAGTTGCAACGGTGA</t>
  </si>
  <si>
    <t>Noblis_MPXV-II-0890</t>
  </si>
  <si>
    <t>Noblis_MPXV-II-0891</t>
  </si>
  <si>
    <t>Noblis_MPXV-II-0892</t>
  </si>
  <si>
    <t>GCAAGAAAAA[AGAGGACATCAAGTACGCATGT]AGATTCATCAAGGTGTATAAACCTGGTGATGAGACTACCTCGACATATGTGTGCGCAATCAAAG(TGGAAAGATGCTGCTGTGCTGTGT)T[TGCGGATTGGCCAGAATCAT]GGTACATGGA</t>
  </si>
  <si>
    <t>TGGAAAGATGCTGCTGTGCTGTGT</t>
  </si>
  <si>
    <t>ATGATTCTGGCCAATCCGCA</t>
  </si>
  <si>
    <t>Noblis_MPXV-II-0893</t>
  </si>
  <si>
    <t>TGTATTTATA[GGAGACGCCCAAAATAGACG]TACTCCAGATATGGTCAAATCGATTAAGGAACTAAATAGATTTATATTCGTATCCACCTTATTTTAT(TCCGGCACTGGTTTAGATATTCCGA)GTTTGGATTCT[TTGTTCATTTGCTCGGCAGT]AATCAACAAT</t>
  </si>
  <si>
    <t>GGAGACGCCCAAAATAGACG</t>
  </si>
  <si>
    <t>Noblis_MPXV-II-0894</t>
  </si>
  <si>
    <t>GCAAGAAAAA[AGAGGACATCAAGTACGCATGT]AGATTCATCAAGGTGTATAAACCTGGTGATGAGACT(ACCTCGACATATGTGTGCGCAA)TCAAA[GTGGAAAGATGCTGCTGTGC]TGTGTTTGCG</t>
  </si>
  <si>
    <t>GCACAGCAGCATCTTTCCAC</t>
  </si>
  <si>
    <t>Noblis_MPXV-II-0895</t>
  </si>
  <si>
    <t>AGAAGCTGGA[TGCTGGAGATAAATGGTCGTGT]TTTCCTAACGAAATAAAATATAAAATATTGGAAAACTTTAACGATAACGAACTGACCACATATCTGAAAATCTTATAAACACTATTAAAATATAAAATCTAAGTAGGATAAAATCACACTACATCATTGTTTCCTTTTAGTGCTCGACAGTGTATACTATTTTTAACACTCATAAATAAAAATGAAAACGATTTCCGTTGTT(ACGTTGTTATGCGTACTACCTGCTGT)TGTTTATTCAACATGTACTGTACCCACTATGAATAACGCTAAATTAACGTCTACCGAAACATCGTTTAATGATAAACAGAAAGTTACGTTTACATGTGATTCAGGATATCATTCTTT[GGATCCAAATGCTGTCTGCG]AAACAGATAA</t>
  </si>
  <si>
    <t>TGCTGGAGATAAATGGTCGTGT</t>
  </si>
  <si>
    <t>ACGTTGTTATGCGTACTACCTGCTGT</t>
  </si>
  <si>
    <t>CGCAGACAGCATTTGGATCC</t>
  </si>
  <si>
    <t>Noblis_MPXV-II-0896</t>
  </si>
  <si>
    <t>ATGACAGCTT[TCTTCGGAGAGCTAAACACGT]TAGATATTATGGCATTGATAATGTCTATATTTAAACACCATCCAAACAATACCATTTTTTCAGTGGATAAGGATGGTCAATTTATGATTGATTTCGAATACGATAATTATAAGGCTTCTCAATA(TTTGGATCTGACCCTCACTCCGAT)ATCTGGAAATGAATGCAAGACTCACGCATCTAGT[ATAGCCGAACAATTGGCGTG]TGTGGATATT</t>
  </si>
  <si>
    <t>CACGCCAATTGTTCGGCTAT</t>
  </si>
  <si>
    <t>Noblis_MPXV-II-0897</t>
  </si>
  <si>
    <t>GAATATATTT[GGATTTGTGGTGTCCCATACC]ACTAGATTTCCTCGTCCTATGGAACGAGAAGGTGTTGATTACCTTACGTTA(ACAGAGAGGCCATCTGGAAGGGA)[ATAGCCGCCGGAAACTTTCT]AGAACATACT</t>
  </si>
  <si>
    <t>GGATTTGTGGTGTCCCATACC</t>
  </si>
  <si>
    <t>Noblis_MPXV-II-0898</t>
  </si>
  <si>
    <t>AAAAAGGAGA[TGTCCATGCGGATACTTTGGT]GGAATAGATGAAGGAAATCCTATTTGTAAA(TCGTGTTGTGTTGGTGAATATTGCGA)CTACCTACGTAATTATAGACTTGA[TCCATTTCCTCCATGCAACCT]ATCTATCTAA</t>
  </si>
  <si>
    <t>TGTCCATGCGGATACTTTGGT</t>
  </si>
  <si>
    <t>Noblis_MPXV-II-0899</t>
  </si>
  <si>
    <t>TGTGTACCAA[AAAAGGAGATGTCCATGCGGA]TACTTTGGTGGAATAGATGAAGGAAATCCTATTTGTAAA(TCGTGTTGTGTTGGTGAATATTGCGA)CTACCTACGTAATTATAGACTTGA[TCCATTTCCTCCATGCAACCT]ATCTATCTAA</t>
  </si>
  <si>
    <t>AAAAGGAGATGTCCATGCGGA</t>
  </si>
  <si>
    <t>Noblis_MPXV-II-0900</t>
  </si>
  <si>
    <t>ATAATATGAT[CGCATGCCTTAAATGTCAATGC]TTCCATGATATAGTCTGGAACACTAA(TGGGTGACGAAAAAGATACAGCACCA)TATGCTACGTTGATAAATAGATCTGAACCACTAAGTAGATAATGATTAATGTTAAGGAAGAGGAAATATTCAGTATATAGATATGCCTTAGCATCATATCTTGTACTAAACACGCTAAACAGTTTATTGATGTGATCAATTTCCAACAGAACAATT[AGAGCGGCAGGAATACCAAC]AAACATATTA</t>
  </si>
  <si>
    <t>GTTGGTATTCCTGCCGCTCT</t>
  </si>
  <si>
    <t>Noblis_MPXV-II-0901</t>
  </si>
  <si>
    <t>GCAAGAAAAA[AGAGGACATCAAGTACGCATGT]AGATTCATCAAGGTGTATAAACCTGGTGATGAGACT(ACCTCGACATATGTGTGCGCAA)TCAAAGT[GGAAAGATGCTGCTGTGCTG]TGTTTGCGGA</t>
  </si>
  <si>
    <t>CAGCACAGCAGCATCTTTCC</t>
  </si>
  <si>
    <t>Noblis_MPXV-II-0902</t>
  </si>
  <si>
    <t>ATTAATGATT[GTGCACTACTGGCATCGATG]TTAAATGTTTTACAACTATCATAGAGTATCTTATCGTTAACCATGATTGGTTGTTGATGTTATCACATTTTTTGGTTTCTTTCATTTCAGTTATGTATGGATTT(AGCACGTTTGGGAAGCATGAGC)TCATATGATTTCAGTACTGTAGTGTCAGTACTATTAGTTTCGATCAGATCAATGTCTAGATCTATAGAATCAAAACACGATAGGTCAGAAGATAATGAATATCTGTACGCTTCTTCTTGTACTGTAACTTCTGGTTT[TGTTAGATGGTTGCATCGTGC]TTTATCCTCG</t>
  </si>
  <si>
    <t>GTGCACTACTGGCATCGATG</t>
  </si>
  <si>
    <t>Noblis_MPXV-II-0903</t>
  </si>
  <si>
    <t>CGAGTTTGTA[ACAGACTGCGGACTTTAACCT]ATACATGATACCGTTTAGCATGATT(TCTGGTGATACGTCAATCGGAGTATCA)TCTATTAGAGATCTAA[AGCCGGTGTAACATTCTCCA]CCAAACATAT</t>
  </si>
  <si>
    <t>ACAGACTGCGGACTTTAACCT</t>
  </si>
  <si>
    <t>Noblis_MPXV-II-0904</t>
  </si>
  <si>
    <t>CTTTGAAGGA[CGTACACCACTTCATTGCGC]TATACAATATAACTTCACTCAGATTGCTGAGTACTTATTAGATCGAGGAGCTGATATATCATTAAAGACAGACGATGGTAAAACTGTATTTGATTTATCGTTATGTAGTTACATTCCTCTTAAATGGACTAGCTTTTTGATT(AGTCGTCTACCGCCTAAAAGTGTCA)TATGCTCACTGACTAACCATATAATAGATTATGTTCTTACGAACAATAGACGTATTATTTGGCAGAGTCAAATGATTAATAAGT[ACGTACTGTTACTGGACCCATC]CTTTTATTAT</t>
  </si>
  <si>
    <t>GATGGGTCCAGTAACAGTACGT</t>
  </si>
  <si>
    <t>Noblis_MPXV-II-0905</t>
  </si>
  <si>
    <t>TATATTCTAA[ATGTGTGGCAATGGACGGTT]TATTTCTATACGATAGTTTGTTTTTGGAATCCTTTGAGTATTCTATACCAATATTATTCTTTGATTCGAATTTAGTTTCTTCGATATTAGATTTTGTATTACCTATATTCTTGATGTAGTACTTTGATGATTTTTCCATGGCCCATTCTATTA(AGTTTTCCAAGTTGGCATCATCCACA)TATTGTGATAGTAATTCTCGGAT[ATCAGTAGTGACTACCGCCA]TTGATATTTG</t>
  </si>
  <si>
    <t>ATGTGTGGCAATGGACGGTT</t>
  </si>
  <si>
    <t>Noblis_MPXV-II-0906</t>
  </si>
  <si>
    <t>TATATTCTAA[ATGTGTGGCAATGGACGGTT]TATTTCTATACGATAGTTTGTTTTTGGAATCCTTTGAGTATTCTATACCAATATTATTCTTTGATTCGAATTTAGTTTCTTCGATATTAGATTTTGTATTACCTATATTCTTGATGTAGTACTTTGATGATTTTTCCATGGCCCATTCTATTA(AGTTTTCCAAGTTGGCATCATCCACA)TATTGTGATAGTAATTCTCGGATA[TCAGTAGTGACTACCGCCAT]TGATATTTGT</t>
  </si>
  <si>
    <t>Noblis_MPXV-II-0907</t>
  </si>
  <si>
    <t>TTATATTCTA[AATGTGTGGCAATGGACGGT]TTATTTCTATACGATAGTTTGTTTTTGGAATCCTTTGAGTATTCTATACCAATATTATTCTTTGATTCGAATTTAGTTTCTTCGATATTAGATTTTGTATTACCTATATTCTTGATGTAGTACTTTGATGATTTTTCCATGGCCCATTCTATTA(AGTTTTCCAAGTTGGCATCATCCACA)TATTGTGATAGTAATTCTCGGAT[ATCAGTAGTGACTACCGCCA]TTGATATTTG</t>
  </si>
  <si>
    <t>AATGTGTGGCAATGGACGGT</t>
  </si>
  <si>
    <t>Noblis_MPXV-II-0908</t>
  </si>
  <si>
    <t>TTATATTCTA[AATGTGTGGCAATGGACGGT]TTATTTCTATACGATAGTTTGTTTTTGGAATCCTTTGAGTATTCTATACCAATATTATTCTTTGATTCGAATTTAGTTTCTTCGATATTAGATTTTGTATTACCTATATTCTTGATGTAGTACTTTGATGATTTTTCCATGGCCCATTCTATTA(AGTTTTCCAAGTTGGCATCATCCACA)TATTGTGATAGTAATTCTCGGATA[TCAGTAGTGACTACCGCCAT]TGATATTTGT</t>
  </si>
  <si>
    <t>Noblis_MPXV-II-0909</t>
  </si>
  <si>
    <t>GAATATATTT[GGATTTGTGGTGTCCCATACCA]CTAGATTTCCTCGTCCTATGGAACGAGAAGGTGTTGATTACCTTACGTTA(ACAGAGAGGCCATCTGGAAGGGA)ATA[GCCGCCGGAAACTTTCTAGA]ACATACTGAG</t>
  </si>
  <si>
    <t>TCTAGAAAGTTTCCGGCGGC</t>
  </si>
  <si>
    <t>Noblis_MPXV-II-0910</t>
  </si>
  <si>
    <t>TGAATATATT[TGGATTTGTGGTGTCCCATACC]ACTAGATTTCCTCGTCCTATGGAACGAGAAGGTGTTGATTACCTTACGTTA(ACAGAGAGGCCATCTGGAAGGGA)ATA[GCCGCCGGAAACTTTCTAGA]ACATACTGAG</t>
  </si>
  <si>
    <t>Noblis_MPXV-II-0911</t>
  </si>
  <si>
    <t>TGTATTATTT[CCCGTCAATGGACTAGTCACA]GCTCCATCAGTTTTATATCCTTTAGAGTATTTC(TCACTCGTGTCTAGCATTCTAGAGCA)TTCCATGATCTGTTTATCGTTGATATTGGCCGGAAAGATAGATTTTTTATTTTTTATTATATTACTATTGGCAATTGTAGATATAACTTCTGGTAAATATTTTTCTACCTTTTCAATCTCTTCTATTTTCAAGCCGGCTATATATTCTGCTATATTGTTACTAGTATCAATACCTTTTCTGGCTAAGAAGTCATATGTGGTATTCACTATATCAGTTTTAACTGGTAGTTCCATT[AGCCTTTCCACTTCTGCAGAA]TAATCAGAAA</t>
  </si>
  <si>
    <t>TTCTGCAGAAGTGGAAAGGCT</t>
  </si>
  <si>
    <t>Noblis_MPXV-II-0912</t>
  </si>
  <si>
    <t>TACGTATCCT[ATCGTAGGTGATAGAACCGCT]AAAAAACCTATCGAATTTCTACAAAAGAATCTGTTATATGGTATAGGGAGAGTATAAAACATTAAATGTCCGTACTTATTAAAGTATTCAGTAGCCAATCCTAACTCTTTCGAATAATTATTAATGGCTCTTATTCTGTACGAATCTATTTTTTTGAACAATGGACCTAGTGGTATATCTTGTTCTATGTATCTAAAATAATGTCTGACTAGATCCGTTAGTTTAATAT(CCGCAGTCATCTTGTCTAGAATGGCA)AA[TCTAACTGCGGGTTTAGGCG]TAGGCGTTAG</t>
  </si>
  <si>
    <t>ATCGTAGGTGATAGAACCGCT</t>
  </si>
  <si>
    <t>Noblis_MPXV-II-0913</t>
  </si>
  <si>
    <t>TGTATATTAT[ACACTGGTTAACGCCCTTGG]CTCTAACCATTTTCAAGATGAGG(TCCCTGATTATAGTCCTTCTGTTCCCC)TCTATCATCTACTCCATGTCTATT[AGACGATGCGAGAAGACTGAAG]AGGAAACATG</t>
  </si>
  <si>
    <t>CTTCAGTCTTCTCGCATCGTCT</t>
  </si>
  <si>
    <t>Noblis_MPXV-II-0914</t>
  </si>
  <si>
    <t>TATATTCTAA[ATGTGTGGCAATGGACGGTT]TATTTCTATACGATAGTTTGTTTTTGGAATCCTTTGAGTATTCTATACCAATATTATTCTTTGATTCGAATTTAGTTTCTTCGATATTAGATTTTGTATTACCTATATTCTTGATGTAGTACTTTGATGATTTTTCCATGGCCCATTCTATTA(AGTTTTCCAAGTTGGCATCATCCACA)TATTGTGATAGTAATTCTCGGATA[TCAGTAGTGACTACCGCCATTG]ATATTTGTTC</t>
  </si>
  <si>
    <t>Noblis_MPXV-II-0915</t>
  </si>
  <si>
    <t>GAAGAATCGC[CGTCGTGCGATTCAGAACAC]ACTTTTCTCA(ACCTTCTGGTAGAGAGGCTGCTGA)AAATAATGACGCGTACGATAAAGTCAAACTATTAGACGAGGGATTAGATGGTAAAATACAGAATAATAGATATAGATTCGCATTTCTATACTTGTTGGTTAAATGGTACAAAAAATATCATATTCCTATTATGAAACTATATCCTACACC[GGAAGAGATTCCGGACTTTGCA]TTCTATCTCA</t>
  </si>
  <si>
    <t>TGCAAAGTCCGGAATCTCTTCC</t>
  </si>
  <si>
    <t>Noblis_MPXV-II-0916</t>
  </si>
  <si>
    <t>TTCCACCATG[ACACTAAGTTGCAACGGTGA]AACAAAATATTTTCGTTGTGAAGAAAAAAATGGAAATACTTCTTGGAATGAT(ACTGTCACGTGTCCTAATGCGGA)ATGTCAACCTCTTCAATTAGAAC[ACGGATCGTGTCAACCAGTT]AAAGAAAAAT</t>
  </si>
  <si>
    <t>ACACTAAGTTGCAACGGTGA</t>
  </si>
  <si>
    <t>Noblis_MPXV-II-0917</t>
  </si>
  <si>
    <t>CTTTGAAGGA[CGTACACCACTTCATTGCGC]TATACAATATAACTTCACTCAGATTGCTGAGTACTTATTAGATCGAGGAGCTGATATATCATTAAAGACAGACGATGGTAAAACTGTATTTGATTTATCGTTATGTAGTTACATTCCTCTTAAATGGACTAGCTTTTTGATT(AGTCGTCTACCGCCTAAAAGTGTCA)TATGCTCACTGACTAACCATATAATAGATTATGTTCTTACGAACAATAGACGTATTATTTGGCAGAGTCAAATGATTAATAAGT[ACGTACTGTTACTGGACCCAT]CCTTTTATTA</t>
  </si>
  <si>
    <t>ATGGGTCCAGTAACAGTACGT</t>
  </si>
  <si>
    <t>Noblis_MPXV-II-0918</t>
  </si>
  <si>
    <t>CGAAATCACA[CGATGTGTCGGCGTTAAGATC]TAATATATCACTCGATAACACATTTTCATCTAGATACACTAGACATTTTTTAAAGCTAAAATAGTCTTTAGTAGTAACAGTAACTATGCGATTATTTTCATCGATGATACATTTCATCGGCATATTATTA(CGCGTACCATCAAAGACTATACCATGT)GTATATCTAACGTATTCTAGCATAGTTGCCATACGTACATTAAACTTTTCAGGATCTTTGGATAGATCTTCCAATCTATCTATTTGAGAAAACATTTTTATCATGTTCAATAGTTGAAACGTCGGATCCACTATATAGATATTATCTATAAAGATTTTAGGAACTA[TGTTCATGGTATCCTGGCGA]ATATTAAAAC</t>
  </si>
  <si>
    <t>CGATGTGTCGGCGTTAAGATC</t>
  </si>
  <si>
    <t>CGCGTACCATCAAAGACTATACCATGT</t>
  </si>
  <si>
    <t>TCGCCAGGATACCATGAACA</t>
  </si>
  <si>
    <t>Noblis_MPXV-II-0919</t>
  </si>
  <si>
    <t>AAAAGAATCA[GCTCTAGCTACCACCGCAAT]AGATCCTGTTAGAT(ACATAGATCCTCGTCGTGATATCGCA)TTTTCTAACGTGATGGATATATTAAAGTCGAATAAAGTTGAAAAATAATTAATTCTTT[ATTGTTATCATGAACGGCGGAC]ATATTCAGTT</t>
  </si>
  <si>
    <t>GTCCGCCGTTCATGATAACAAT</t>
  </si>
  <si>
    <t>Noblis_MPXV-II-0920</t>
  </si>
  <si>
    <t>GCATTCAACA[ACGTACATACTAGACGCACGT]TATTATCAGCTATTGCATAATACAAGACACTATGACCATTGATAT(CCGCCTTAAATGCATCTTTGCTAGAGA)GAAAGCTTTTCAGTTGCTTAGACTTCCAAGTATTAATTCGTGACAGAT[CCATGTCTGAAACGAGACGC]TAATTAGTGT</t>
  </si>
  <si>
    <t>ACGTACATACTAGACGCACGT</t>
  </si>
  <si>
    <t>CCGCCTTAAATGCATCTTTGCTAGAGA</t>
  </si>
  <si>
    <t>GCGTCTCGTTTCAGACATGG</t>
  </si>
  <si>
    <t>Noblis_MPXV-II-0921</t>
  </si>
  <si>
    <t>TGTATTTATA[GGAGACGCCCAAAATAGACGT]ACTCCAGATATGGTCAAATCGATTAAGGAACTAAATAGATTTATATTCGTATCCACCTTATTTTAT(TCCGGCACTGGTTTAGATATTCCGA)GTTTGGATTCT[TTGTTCATTTGCTCGGCAGT]AATCAACAAT</t>
  </si>
  <si>
    <t>GGAGACGCCCAAAATAGACGT</t>
  </si>
  <si>
    <t>Noblis_MPXV-II-0922</t>
  </si>
  <si>
    <t>AGAGATGAGA[TGCTCAATGGATCATCGTGT]TATATGAACAGACATTGTATTATGATGAATTTACCTGATGTAGGCGAATTTGGATCTAGTATGTTGGGGAAATATGAACCTGACATGATTA(AGATTGCTCTTTCGGTGGCTGGT)AATTTAATAAGAAATCGAG[ACTACATTCCCGGGAGACGA]GGCTATAGCT</t>
  </si>
  <si>
    <t>TGCTCAATGGATCATCGTGT</t>
  </si>
  <si>
    <t>Noblis_MPXV-II-0923</t>
  </si>
  <si>
    <t>AGTTGGTTTT[ACAGATGGAGTAGGTGCAACA]ATTTTTTGTTTAA(TGCATGCATGTATTGGAGCCATTGT)CTTAACTATAATGGTGCTTGTATCGAAAAACTTTA[ATGCGGATAACGGAAGCTCT]TCGCCGCGAC</t>
  </si>
  <si>
    <t>AGAGCTTCCGTTATCCGCAT</t>
  </si>
  <si>
    <t>Noblis_MPXV-II-0924</t>
  </si>
  <si>
    <t>CATCATTGTT[TCCTTTTAGTGCTCGACAGTGT]ATACTATTTTTAACACTCATAAATAAAAATGAAAACGATTTCCGTTGTT(ACGTTGTTATGCGTACTACCTGCTGT)TGTTTATTCAACATGTACTGTACCCACTATGAATAACGCTAAATTAACGTCTACCGAAACATCGTTTAATGATAAACAGAAAGTTACGTTTACATGTGATTCAGGATATCATTCTTT[GGATCCAAATGCTGTCTGCG]AAACAGATAA</t>
  </si>
  <si>
    <t>TCCTTTTAGTGCTCGACAGTGT</t>
  </si>
  <si>
    <t>Noblis_MPXV-II-0925</t>
  </si>
  <si>
    <t>Noblis_MPXV-II-0926</t>
  </si>
  <si>
    <t>Noblis_MPXV-II-0927</t>
  </si>
  <si>
    <t>AAAACAAAAA[TGCCCCGCATAACTCTATCA](TGGCAATAACGCAACCAAACACTTGT)AAAATTCCTAAATTAGTAGAAAATACAACTGATATCGATGTATAAGCGATTTCGAGGAATAATAAGAACAAAGTAATTCCCGTAAAGATAAACATCAACATTGTTTGGTAATCATTAAACCAATTAGTATGACGTTGAATTAATTTCACAGTATATTTTATTCCAGTATTAT[CCCCGCATGTATACGTACCTG]GTAAGATATC</t>
  </si>
  <si>
    <t>CAGGTACGTATACATGCGGGG</t>
  </si>
  <si>
    <t>Noblis_MPXV-II-0928</t>
  </si>
  <si>
    <t>AAAACAAAAA[TGCCCCGCATAACTCTATCA](TGGCAATAACGCAACCAAACACTTGT)AAAATTCCTAAATTAGTAGAAAATACAACTGATATCGATGTATAAGCGATTTCGAGGAATAATAAGAACAAAGTAATTCCCGTAAAGATAAACATCAACATTGTTTGGTAATCATTAAACCAATTAGTATGACGTTGAATTAATTTCACAGTATATTTTATTCCAGTATTATC[CCCGCATGTATACGTACCTGG]TAAGATATCT</t>
  </si>
  <si>
    <t>CCAGGTACGTATACATGCGGG</t>
  </si>
  <si>
    <t>Noblis_MPXV-II-0929</t>
  </si>
  <si>
    <t>CGAAATCACA[CGATGTGTCGGCGTTAAGAT]CTAATATATCACTCGATAACACATTTTCATCTAGATACACTAGACATTTTTTAAAGCTAAAATAGTCTTTAGTAGTAACAGTAACTATGCGATTATTTTCATCGATGATACATTTCATCGGCATATTATTA(CGCGTACCATCAAAGACTATACCATGT)GTATATCTAACGTATTCTAGCATAGTTGCCATACGTACATTAAACTTTTCAGGATCTTTGGATAGATCTTCCAATCTATCTATTTGAGAAAACATTTTTATCATGTTCAATAGTTGAAACGTCGGATCCACTATATAGATATTATCTATAAAGATTTTAGGAACTA[TGTTCATGGTATCCTGGCGA]ATATTAAAAC</t>
  </si>
  <si>
    <t>CGATGTGTCGGCGTTAAGAT</t>
  </si>
  <si>
    <t>Noblis_MPXV-II-0930</t>
  </si>
  <si>
    <t>AAAACAAAAA[TGCCCCGCATAACTCTATCA](TGGCAATAACGCAACCAAACACTTGT)AAAATTCCTAAATTAGTAGAAAATACAACTGATATCGATGTATAAGCGATTTCGAGGAATAATAAGAACAAAGTAATTCCCGTAAAGATAAACATCAACATTGTTTGGTAATCATTAAACCAATTAGTATGACGTTGAATTAATTTCACAGTATATTTTATTCCAGTATTATCC[CCGCATGTATACGTACCTGGT]AAGATATCTT</t>
  </si>
  <si>
    <t>ACCAGGTACGTATACATGCGG</t>
  </si>
  <si>
    <t>Noblis_MPXV-II-0931</t>
  </si>
  <si>
    <t>GTATCTCTTA[ACGATGTTCTTCGCAGATGA]TGATTCATTTTTTAAGTATTTTGCTAGTCAAGATGATGAATCTTCATTATCTGATATATTGCAAATCACTCAATATCTAGACTTTCTGTTATTATTATTGATCCAATCAAAAAATAAATTAGAAGCTGTGGGTCATTGTTATGAATCTCTTTCAGAGGAATACAGACAATTGACAAAATTCACAGACTCTCAAGATTTTAAAAAACTGTTTAACAA(GGTCCCTATTGTTACAGATGGAAGGGT)CAAACTTAATAAAGGATATTTGTTCGACTTTGTGATTAGTTTGATGCGATTCAAAAAAGAATCA[GCTCTAGCTACCACCGCAAT]AGATCCTGTT</t>
  </si>
  <si>
    <t>ACGATGTTCTTCGCAGATGA</t>
  </si>
  <si>
    <t>GGTCCCTATTGTTACAGATGGAAGGGT</t>
  </si>
  <si>
    <t>ATTGCGGTGGTAGCTAGAGC</t>
  </si>
  <si>
    <t>Noblis_MPXV-II-0932</t>
  </si>
  <si>
    <t>AGAAAAAACA[TGTGGTATTAGTGCAGGTCGTT]ATTCTTCCAATTGCAATTGGTAAGATG(ACGGCCAACTTTAGTACCCACGT)CTTTTCACC[ACAGCACTGTGGATGTGACA]GACTGACCAG</t>
  </si>
  <si>
    <t>TGTGGTATTAGTGCAGGTCGTT</t>
  </si>
  <si>
    <t>Noblis_MPXV-II-0933</t>
  </si>
  <si>
    <t>GAAGAATCGC[CGTCGTGCGATTCAGAACAC]ACTTTTCTCA(ACCTTCTGGTAGAGAGGCTGCTGA)AAATAATGACGCGTACGATAAAGTCAAACTATTAGACGAGGGATTAGATGGTAAAATACAGAATAATAGATATAGATTCGCATTTCTATACTTGTTGGTTAAATGGTACAAAAAATATCATATTCCTATTATGAAACTATATCCTACACCGGAAGAGATTCCGGACTTTGCATTCTATCTCAAAATAGGTACTCTGTTGGTATCTAGCTCTGTAAAGCATATTCCATTAATGACGGACCTCTCCAAAAAGGGATATATATTGTACGATAA[TGTGGTTACTCTTCCGTTGACT]ACTTTCCAAC</t>
  </si>
  <si>
    <t>AGTCAACGGAAGAGTAACCACA</t>
  </si>
  <si>
    <t>Noblis_MPXV-II-0934</t>
  </si>
  <si>
    <t>GAAGAATCGC[CGTCGTGCGATTCAGAACAC]ACTTTTCTCA(ACCTTCTGGTAGAGAGGCTGCTGA)AAATAATGACGCGTACGATAAAGTCAAACTATTAGACGAGGGATTAGATGGTAAAATACAGAATAATAGATATAGATTCGCATTTCTATACTTGTTGGTTAAATGGTACAAAAAATATCATATTCCTATTATGAAACTATATCCTACACCGGAAGAGATTCCGGACTTTGCATTCTATCTCAAAATAGGTACTCTGTTGGTATCTAGCTCTGTAAAGCATAT[TCCATTAATGACGGACCTCTCC]AAAAAGGGAT</t>
  </si>
  <si>
    <t>GGAGAGGTCCGTCATTAATGGA</t>
  </si>
  <si>
    <t>Noblis_MPXV-II-0935</t>
  </si>
  <si>
    <t>TAGTGGTAAT[GCTATCGAAACAACATCGCCA]GAAATTACAAACGCTACAACAGATATTCCAGCTATCAGATTA(TGTGGTCCAGAGGGAGATGGATATTGT)TTACACGGTGACTGTAT[CCACGCTAGAGATATCGACGG]TATGTATTGT</t>
  </si>
  <si>
    <t>GCTATCGAAACAACATCGCCA</t>
  </si>
  <si>
    <t>TGTGGTCCAGAGGGAGATGGATATTGT</t>
  </si>
  <si>
    <t>CCGTCGATATCTCTAGCGTGG</t>
  </si>
  <si>
    <t>Noblis_MPXV-II-0936</t>
  </si>
  <si>
    <t>ATAGTGGTAA[TGCTATCGAAACAACATCGCC]AGAAATTACAAACGCTACAACAGATATTCCAGCTATCAGATTA(TGTGGTCCAGAGGGAGATGGATATTGT)TTACACGGTGACTGTAT[CCACGCTAGAGATATCGACGG]TATGTATTGT</t>
  </si>
  <si>
    <t>TGCTATCGAAACAACATCGCC</t>
  </si>
  <si>
    <t>Noblis_MPXV-II-0937</t>
  </si>
  <si>
    <t>TGAAATATGT[AGTCGCGACTCCATCATTGA]TCTAATAGATGAATATATCACGTGGAGAAATCATGTTATAGTGTTTAATAAAGATATT(ACCAGTTGTGGAAGACTGTACAAGGA)ATTGATAAAG[TTCGATGATGCCGCTATACG]GTACTATGGT</t>
  </si>
  <si>
    <t>CGTATAGCGGCATCATCGAA</t>
  </si>
  <si>
    <t>Noblis_MPXV-II-0938</t>
  </si>
  <si>
    <t>Noblis_MPXV-II-0939</t>
  </si>
  <si>
    <t>TTGTATTTAT[AGGAGACGCCCAAAATAGACG]TACTCCAGATATGGTCAAATCGATTAAGGAACTAAATAGATTTATATTCGTATCCACCTTATTTTAT(TCCGGCACTGGTTTAGATATTCCGA)GTTTGGATTC[TTTGTTCATTTGCTCGGCAGT]AATCAACAAT</t>
  </si>
  <si>
    <t>ACTGCCGAGCAAATGAACAAA</t>
  </si>
  <si>
    <t>Noblis_MPXV-II-0940</t>
  </si>
  <si>
    <t>GTTTATCTTT[CCCCCTAGATACATTGGCCG]TAATAGTTGTCGGCCTAAAGAATATCTTTGGTGTAAAGTTAAAAGTTAGGGTTCTTGTTCCATTATTGCTTTTTGTCAGTAGTTCGTTATAAATTC(TCGAGATGGGCCCGTTCTCTGA)ATATAGAACATCATTTCCAAATCTAACTTCTAGTCTAGAAATAATATCGGTCTTATTTTTAAAATCTATTCCCTTGATGAATGGATCGTTAATAAAC[AAATCCTTGGCCTTTGATTCGG]CTGATCTATT</t>
  </si>
  <si>
    <t>CCGAATCAAAGGCCAAGGATTT</t>
  </si>
  <si>
    <t>Noblis_MPXV-II-0941</t>
  </si>
  <si>
    <t>TTTATCTTTC[CCCCTAGATACATTGGCCGT]AATAGTTGTCGGCCTAAAGAATATCTTTGGTGTAAAGTTAAAAGTTAGGGTTCTTGTTCCATTATTGCTTTTTGTCAGTAGTTCGTTATAAATTC(TCGAGATGGGCCCGTTCTCTGA)ATATAGAACATCATTTCCAAATCTAACTTCTAGTCTAGAAATAATATCGGTCTTATTTTTAAAATCTATTCCCTTGATGAATGGATCGTTAATAAACAA[ATCCTTGGCCTTTGATTCGG]CTGATCTATT</t>
  </si>
  <si>
    <t>CCCCTAGATACATTGGCCGT</t>
  </si>
  <si>
    <t>Noblis_MPXV-II-0942</t>
  </si>
  <si>
    <t>CCATTACTAA[CACACCTAATACGCTGGGTCA]TATTATAGATTTAATGTCCGAAGAGACGATAGATTTTGGTGAGATTATTAGTCGTGGTAAGAAAGTAATTCAGACACTTCTTA(ACGAACGCGGAGTGAATGTACTCA)AGGATTTGCTTAAAGGAAGAATATCATATTACGAAA[TGCCGGACAAAGATCTACCAA]CAATAAGATA</t>
  </si>
  <si>
    <t>TTGGTAGATCTTTGTCCGGCA</t>
  </si>
  <si>
    <t>Noblis_MPXV-II-0943</t>
  </si>
  <si>
    <t>CCCATTACTA[ACACACCTAATACGCTGGGTC]ATATTATAGATTTAATGTCCGAAGAGACGATAGATTTTGGTGAGATTATTAGTCGTGGTAAGAAAGTAATTCAGACACTTCTTA(ACGAACGCGGAGTGAATGTACTCA)AGGATTTGCTTAAAGGAAGAATATCATATTACGAAA[TGCCGGACAAAGATCTACCAA]CAATAAGATA</t>
  </si>
  <si>
    <t>Noblis_MPXV-II-0944</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</si>
  <si>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TTGTACATGTATTTCGG[AAGCAGTCGCGAACAACAAC]AAAATAATAA</t>
  </si>
  <si>
    <t>Noblis_MPXV-II-0945</t>
  </si>
  <si>
    <t>AGTAACAGTA[ACTCATAATTGCTGACGCGA]TAAATTCGTAATAATCTGTTTTGTTCAAATTTTTATAAGGAATCTACAGGCATAAAAATAAAAATATAATCTATAATATACTCTT(ACAACGCCATCATGAATAGCAGTGA)ATTAATTGCTGTTATTATGGATTTAGAAATAGTGGACGATTTTGTGATATTAATATAGTTATTAATGATGAAAGGATAAACGCTCATAGATTCA[TCCTATCTGGAGCCTCCGAA]TATTTTTTCC</t>
  </si>
  <si>
    <t>ACTCATAATTGCTGACGCGA</t>
  </si>
  <si>
    <t>ACAACGCCATCATGAATAGCAGTGA</t>
  </si>
  <si>
    <t>TTCGGAGGCTCCAGATAGGA</t>
  </si>
  <si>
    <t>Noblis_MPXV-II-0946</t>
  </si>
  <si>
    <t>CGAAATCACA[CGATGTGTCGGCGTTAAGATC]TAATATATCACTCGATAACACATTTTCATCTAGATACACTAGACATTTTTTAAAGCTAAAATAGTCTTTAGTAGTAACAGTAACTATGCGATTATTTTCATCGATGATACATTTCATCGGCATATTATTA(CGCGTACCATCAAAGACTATACCATGT)GTATATCTAACGTATTCTAGCATAGTTGCCATACGTACATTAAACTTTTCAGGATCTTTGGATAGATCTTCCAATCTATCTATTTGAGAAAACATTTTTATCATGTTCAAT[AGTTGAAACGTCGGATCCACT]ATATAGATAT</t>
  </si>
  <si>
    <t>AGTGGATCCGACGTTTCAACT</t>
  </si>
  <si>
    <t>Noblis_MPXV-II-0947</t>
  </si>
  <si>
    <t>TATTATTTCC[CGTCAATGGACTAGTCACAGCT]CCATCAGTTTTATATCCTTTAGAGTATTTC(TCACTCGTGTCTAGCATTCTAGAGCA)TTCCATGATCTGTTTATCGTTGATATTGGCCGGAAAGATAGATTTTTTATTTTTTATTATATTACTATTGGCAATTGTAGATATAACTTCTGGTAAATATTTTTCTACCTTTTCAATCTCTTCTATTTTCAAGCCGGCTATATATTCTGCTATATTGTTACTAGTATCAATACCTTTTCTGGCTAAGAAGTCATATGTGGTATTCACTATATCAGTTTTAACTGGTAGTTCCATT[AGCCTTTCCACTTCTGCAGA]ATAATCAGAA</t>
  </si>
  <si>
    <t>CGTCAATGGACTAGTCACAGCT</t>
  </si>
  <si>
    <t>Noblis_MPXV-II-0948</t>
  </si>
  <si>
    <t>TCCCGTCAAT[GGACTAGTCACAGCTCCATCAG]TTTTATATCCTTTAGAGTATTTC(TCACTCGTGTCTAGCATTCTAGAGCA)TTCCATGATCTGTTTATCGTTGATATTGGCCGGAAAGATAGATTTTTTATTTTTTATTATATTACTATTGGCAATTGTAGATATAACTTCTGGTAAATATTTTTCTACCTTTTCAATCTCTTCTATTTTCAAGCCGGCTATATATTCTGCTATATTGTTACTAGTATCAATACCTTTTCTGGCTAAGAAGTCATATGTGGTATTCACTATATCAGTTTTAACTGGTAGTTCCATT[AGCCTTTCCACTTCTGCAGA]ATAATCAGAA</t>
  </si>
  <si>
    <t>GGACTAGTCACAGCTCCATCAG</t>
  </si>
  <si>
    <t>Noblis_MPXV-II-0949</t>
  </si>
  <si>
    <t>GATGGATCAT[CCGGTATAGTCTTTGTGGCA](TCCGTTGCACAGTGTCACGAAT)ATAAATCATATTTAGAAAAAAGATTACCGTATGATATGTATATTATTCATGGTAAGGTCTTAGATATAGACGAAATATTAGAAAAAGTGTATTCATCACCTAATGTATCGATAATTATTTCTACTCCTTATTTGGAATCCAGCGTTACTATACGCAATGTTACACACATTTATGATATGGGTAG[AGTTTTTGTCCCCGCTCCTT]TTGGAGGATC</t>
  </si>
  <si>
    <t>CCGGTATAGTCTTTGTGGCA</t>
  </si>
  <si>
    <t>Noblis_MPXV-II-0950</t>
  </si>
  <si>
    <t>TGTAATATAA[GCGACGGCAAATATGGAACA]CCACTACATATATTAGCATCTAATAAAAAAATAATAACTCCTAATTACATGAAGTTATTAGTGTATAACGGAAATGATATAAAC(GCACGAGGTGAAGATACACAAATGCG)AACTCCATTACACAAATATTTGTGTAAATTTGTATATCATAATATTGAATATGGTATCCGATACTATAATGAAAAGATTATAGACGCATTTATAGAGTTAGGAGCCGATCTAACTATTCCAAATGACGATGGAATGATACCAGTAGTTTACTGTATACACTCAAATGCCGAATATGGTTATAACAATATTACTAACATAAAGATAATACGTAAACTACTTAA[TCTTAGTAGACGTGCGTCACA]TAATCTATTT</t>
  </si>
  <si>
    <t>GCGACGGCAAATATGGAACA</t>
  </si>
  <si>
    <t>GCACGAGGTGAAGATACACAAATGCG</t>
  </si>
  <si>
    <t>TGTGACGCACGTCTACTAAGA</t>
  </si>
  <si>
    <t>Noblis_MPXV-II-0951</t>
  </si>
  <si>
    <t>CGAAATCACA[CGATGTGTCGGCGTTAAGAT]CTAATATATCACTCGATAACACATTTTCATCTAGATACACTAGACATTTTTTAAAGCTAAAATAGTCTTTAGTAGTAACAGTAACTATGCGATTATTTTCATCGATGATACATTTCATCGGCATATTATTA(CGCGTACCATCAAAGACTATACCATGT)GTATATCTAACGTATTCTAGCATAGTTGCCATACGTACATTAAACTTTTCAGGATCTTTGGATAGATCTTCCAATCTATCTATTTGAGAAAACATTTTTATCATGTTCAAT[AGTTGAAACGTCGGATCCACT]ATATAGATAT</t>
  </si>
  <si>
    <t>Noblis_MPXV-II-0952</t>
  </si>
  <si>
    <t>AGAAGCTGGA[TGCTGGAGATAAATGGTCGTGT]TTTCCTAACGAAATAAAATATAAAATATTGGAAAACTTTAACGATAACGAACTGACCACATATCTGAAAATCTTATAAACACTATTAAAATATAAAATCTAAGTAGGATAAAATCACACTACATCAT(TGTTTCCTTTTAGTGCTCGACAGTGT)ATACTATTTTTAACACTCATAAATAAAAATGAAAACGATTTCCGTTGTTACGTTGTTA[TGCGTACTACCTGCTGTTGT]TTATTCAACA</t>
  </si>
  <si>
    <t>TGTTTCCTTTTAGTGCTCGACAGTGT</t>
  </si>
  <si>
    <t>ACAACAGCAGGTAGTACGCA</t>
  </si>
  <si>
    <t>Noblis_MPXV-II-0953</t>
  </si>
  <si>
    <t>ATAATATGAT[CGCATGCCTTAAATGTCAATGC]TTCCATGATATAGTCTGGAACACTAA(TGGGTGACGAAAAAGATACAGCACCA)TATGCTACGTTGATAAATAGATCTGAACCACTAAGTAGATAATGATTAATGTTAAGGAAGAGGAAATATTCAGTATATAGATATGCCTTAGCATCATATCTTGTACTAAACACGCTAAACAGTTTATTGATGTGATCAATTTCCAACAGAACAATTA[GAGCGGCAGGAATACCAACA]AACATATTAC</t>
  </si>
  <si>
    <t>TGTTGGTATTCCTGCCGCTC</t>
  </si>
  <si>
    <t>Noblis_MPXV-II-0954</t>
  </si>
  <si>
    <t>GATGGATCAT[CCGGTATAGTCTTTGTGGCA](TCCGTTGCACAGTGTCACGAAT)ATAAATCATATTTAGAAAAAAGATTACCGTATGATATGTATATTATTCATGGTAAGGTCTTAGATATAGACGAAATATTAGAAAAAGTGTATTCATCACCTAATGTATCGATAATTATTTCTACTCCTTATTTGGAATCCAGCGTTACTATACGCAATGTTACACACATTTATGATATGGGT[AGAGTTTTTGTCCCCGCTCC]TTTTGGAGGA</t>
  </si>
  <si>
    <t>Noblis_MPXV-II-0955</t>
  </si>
  <si>
    <t>AGAAAAAACA[TGTGGTATTAGTGCAGGTCGT]TATTCTTCCAATTGCAATTGGTAAGATG(ACGGCCAACTTTAGTACCCACGT)CTTTTCACCAC[AGCACTGTGGATGTGACAGA]CTGACCAGTA</t>
  </si>
  <si>
    <t>TCTGTCACATCCACAGTGCT</t>
  </si>
  <si>
    <t>Noblis_MPXV-II-0956</t>
  </si>
  <si>
    <t>GATGAATTTA[CCTGATGTAGGCGAATTTGGA]TCTAGTATGTTGGGGAAATATGAACCTGACATGATTA(AGATTGCTCTTTCGGTGGCTGGT)AATTTAATAAGAAATCGAG[ACTACATTCCCGGGAGACGA]GGCTATAGCT</t>
  </si>
  <si>
    <t>CCTGATGTAGGCGAATTTGGA</t>
  </si>
  <si>
    <t>Noblis_MPXV-II-0957</t>
  </si>
  <si>
    <t>AGAGATGAGA[TGCTCAATGGATCATCGTGT]TATATGAACAGACATTGTATTATGATGAATTTACCTGATGTAGGCGAATTTGGATCTAGTATGTTGGGGAAATATGAACCTGACATGATTA(AGATTGCTCTTTCGGTGGCTGGT)AATTTAATAAGAAA[TCGAGACTACATTCCCGGGA]GACGAGGCTA</t>
  </si>
  <si>
    <t>Noblis_MPXV-II-0958</t>
  </si>
  <si>
    <t>TGTATTTATA[GGAGACGCCCAAAATAGACG]TACTCCAGATATGGTCAAATCGATTAAGGAACTAAATAGATTTATATTCGTATCCACCTTATTTTAT(TCCGGCACTGGTTTAGATATTCCGA)GTTTGGATTC[TTTGTTCATTTGCTCGGCAGT]AATCAACAAT</t>
  </si>
  <si>
    <t>Noblis_MPXV-II-0959</t>
  </si>
  <si>
    <t>TAGAAAAAAC[ATGTGGTATTAGTGCAGGTCGT]TATTCTTCCAATTGCAATTGGTAAGATG(ACGGCCAACTTTAGTACCCACGT)CTTTTCACC[ACAGCACTGTGGATGTGACA]GACTGACCAG</t>
  </si>
  <si>
    <t>ATGTGGTATTAGTGCAGGTCGT</t>
  </si>
  <si>
    <t>Noblis_MPXV-II-0960</t>
  </si>
  <si>
    <t>ATTGACAATT[GCAAAAATCAATGGGTCGTTGG]ACCATTAATAGGAAAAGGTGGATTCGGTAGTATTTATACTACTAATGACAATAATTATGTAGTAAAAATAGAGCCCAAAGCT(AACGGATCATTATTTACCGAACAGGCA)TTTTATACTAGAGTACTTAAACCATCCGTTATCGAAGAATGGAAAAAATCTCACAATATAAAGCACGTAGGTCTT[ATCACGTGCAAGGCATTTGG]TTTATACAAA</t>
  </si>
  <si>
    <t>GCAAAAATCAATGGGTCGTTGG</t>
  </si>
  <si>
    <t>AACGGATCATTATTTACCGAACAGGCA</t>
  </si>
  <si>
    <t>CCAAATGCCTTGCACGTGAT</t>
  </si>
  <si>
    <t>Noblis_MPXV-II-0961</t>
  </si>
  <si>
    <t>ATTGACAATT[GCAAAAATCAATGGGTCGTTGG]ACCATTAATAGGAAAAGGTGGATTCGGTAGTATTTATACTACTAATGACAATAATTATGTAGTAAAAATAGAGCCCAAAGCT(AACGGATCATTATTTACCGAACAGGCA)TTTTATACTAGAGTACTTAAACCATCCGTTATCGAAGAATGGAAAAAATCTCACAATATAAAGCACGTAGGTCTTAT[CACGTGCAAGGCATTTGGTT]TATACAAATC</t>
  </si>
  <si>
    <t>AACCAAATGCCTTGCACGTG</t>
  </si>
  <si>
    <t>Noblis_MPXV-II-0962</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</si>
  <si>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TTGTACATG[TATTTCGGAAGCAGTCGCGA]ACAACAACAA</t>
  </si>
  <si>
    <t>Noblis_MPXV-II-0963</t>
  </si>
  <si>
    <t>CTTTGAAGGA[CGTACACCACTTCATTGCGC]TATACAATATAACTTCACTCAGATTGCTGAGTACTTATTAGATCGAGGAGCTGATATATCATTAAAGACAGACGATGGTAAAACTGTATTTGATTTATCGTTATGTAGTTACATTCCTCTTAAATGGACTAGCTTTTTGATT(AGTCGTCTACCGCCTAAAAGTGTCA)TATGCTCACTGACTAACCATATAATAGATTATGTTCTTACGAACAATAGACGTATTATTTGGCAGAGTCAAATGATTAATAA[GTACGTACTGTTACTGGACCCA]TCCTTTTATT</t>
  </si>
  <si>
    <t>TGGGTCCAGTAACAGTACGTAC</t>
  </si>
  <si>
    <t>Noblis_MPXV-II-0964</t>
  </si>
  <si>
    <t>GGTAATGCTA[TCGAAACAACATCGCCAGAA]ATTACAAACGCTACAACAGATATTCCAGCTATCAGATTA(TGTGGTCCAGAGGGAGATGGATATTGT)TTACACGGTGACTGTAT[CCACGCTAGAGATATCGACGG]TATGTATTGT</t>
  </si>
  <si>
    <t>TCGAAACAACATCGCCAGAA</t>
  </si>
  <si>
    <t>Noblis_MPXV-II-0965</t>
  </si>
  <si>
    <t>AGAGATGAGA[TGCTCAATGGATCATCGTGT]TATATGAACAGACATTGTATTATGATGAATTTACCTGATGTA(GGCGAATTTGGATCTAGTATGTTGGGG)AAATATGAACCTGACATGATTAAGATT[GCTCTTTCGGTGGCTGGTAA]TTTAATAAGA</t>
  </si>
  <si>
    <t>Noblis_MPXV-II-0966</t>
  </si>
  <si>
    <t>AGAGATGAGA[TGCTCAATGGATCATCGTGT]TATATGAACAGACATTGTATTATGATGAATTTACCTGATGTA(GGCGAATTTGGATCTAGTATGTTGGGG)AAATATGAACCTGACATGATTA[AGATTGCTCTTTCGGTGGCT]GGTAATTTAA</t>
  </si>
  <si>
    <t>Noblis_MPXV-II-0967</t>
  </si>
  <si>
    <t>GAAAGCGTGG[CCGCTGTAGAGCTCGATGAT](AGCGACGGGGATGATGAACCT)ATGGTACAAGTTGAAGCTGGTAAAGTAAATCATAGTACT[AGAAGCGATCTCTCTGACCT]AAAGGTGGCT</t>
  </si>
  <si>
    <t>CCGCTGTAGAGCTCGATGAT</t>
  </si>
  <si>
    <t>AGCGACGGGGATGATGAACCT</t>
  </si>
  <si>
    <t>Noblis_MPXV-II-0968</t>
  </si>
  <si>
    <t>AATGATATAA[ACGCACGAGGTGAAGATACA]CAAATGCGAACTCCATTACACAAATATTTGTGTAAATTTGTATATCATAATATTGAATATGGTATCCGATACTATAATGAAAAGATTAT(AGACGCATTTATAGAGTTAGGAGCCGA)TCTAACTATTCCAAATGACGATGGAATGATACCAGTAGTTTACTGTATACACTCAAATGCCGAATATGGTTATAACAATATTACTAACATAAAGATAATACGTAAACTACTTAA[TCTTAGTAGACGTGCGTCACA]TAATCTATTT</t>
  </si>
  <si>
    <t>Noblis_MPXV-II-0969</t>
  </si>
  <si>
    <t>TGATGAAATA[TGTAGTCGCGACTCCATCAT]TGATCTAATAGATGAATATATCACGTGGAGAAATCATGTTATAGTGTTTAATAAAGATATT(ACCAGTTGTGGAAGACTGTACAAGGA)ATTGATAAA[GTTCGATGATGCCGCTATACG]GTACTATGGT</t>
  </si>
  <si>
    <t>TGTAGTCGCGACTCCATCAT</t>
  </si>
  <si>
    <t>Noblis_MPXV-II-0970</t>
  </si>
  <si>
    <t>ATGATGAAAT[ATGTAGTCGCGACTCCATCA]TTGATCTAATAGATGAATATATCACGTGGAGAAATCATGTTATAGTGTTTAATAAAGATATT(ACCAGTTGTGGAAGACTGTACAAGGA)ATTGATAAA[GTTCGATGATGCCGCTATACG]GTACTATGGT</t>
  </si>
  <si>
    <t>ATGTAGTCGCGACTCCATCA</t>
  </si>
  <si>
    <t>Noblis_MPXV-II-0971</t>
  </si>
  <si>
    <t>AGAAAAAACA[TGTGGTATTAGTGCAGGTCGT]TATTCTTCCAATTGCAATTGGTAAGATG(ACGGCCAACTTTAGTACCCACGT)CTTTTCACCACA[GCACTGTGGATGTGACAGAC]TGACCAGTAT</t>
  </si>
  <si>
    <t>GTCTGTCACATCCACAGTGC</t>
  </si>
  <si>
    <t>Noblis_MPXV-II-0972</t>
  </si>
  <si>
    <t>GAGTCGGCGA[CATTGTAGAAAGCGTGGCCG]CTGTAG(AGCTCGATGATAGCGACGGGGA)TGATGAACCTATGGTACAAGTTGAAGCTGGTAAAGTAAATCATAGTACTAGA[AGCGATCTCTCTGACCTAAAGG]TGGCTACCGA</t>
  </si>
  <si>
    <t>CCTTTAGGTCAGAGAGATCGCT</t>
  </si>
  <si>
    <t>Noblis_MPXV-II-0973</t>
  </si>
  <si>
    <t>TGAAATATGT[AGTCGCGACTCCATCATTGAT]CTAATAGATGAATATATCACGTGGAGAAATCATGTTATAGTGTTTAATAAAGATATT(ACCAGTTGTGGAAGACTGTACAAGGA)ATTGATAAA[GTTCGATGATGCCGCTATACG]GTACTATGGT</t>
  </si>
  <si>
    <t>AGTCGCGACTCCATCATTGAT</t>
  </si>
  <si>
    <t>Noblis_MPXV-II-0974</t>
  </si>
  <si>
    <t>CGAAATCACA[CGATGTGTCGGCGTTAAGATC]TAATATATCACTCGATAACACATTTTCATCTAGATACACTAGACATTTTTTAAAGCTAAAATAGTCTTTAGTAGTAACAGTAACTATGCGATTATTTTCATCGATGATACATTTCATCGGCATATTATTA(CGCGTACCATCAAAGACTATACCATGT)GTATATCTAACGTATTCTAGCATAGTTGCCATACGTACATTAAACTTTTCAGGATCTTTGGATAGATCTTCCAATCTATCTATTTGAGAAAACATTTTTATCATGTTCAATAGTTGAAACGTCGGATCCACTATATAGATATTATCTATAAAGATTTTAGGAACTA[TGTTCATGGTATCCTGGCGAA]TATTAAAACT</t>
  </si>
  <si>
    <t>TTCGCCAGGATACCATGAACA</t>
  </si>
  <si>
    <t>Noblis_MPXV-II-0975</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</si>
  <si>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TTGTACAT[GTATTTCGGAAGCAGTCGCG]AACAACAACA</t>
  </si>
  <si>
    <t>Noblis_MPXV-II-0976</t>
  </si>
  <si>
    <t>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TTGTACATGTATTTCG[GAAGCAGTCGCGAACAACAA]CAAAATAATA</t>
  </si>
  <si>
    <t>Noblis_MPXV-II-0977</t>
  </si>
  <si>
    <t>GCATTCAACA[ACGTACATACTAGACGCACGTT]ATTATCAGCTATTGCATAATACAAGACACTATGACCATTGATAT(CCGCCTTAAATGCATCTTTGCTAGAGA)GAAAGCTTTTCAGTTGCTTAGACTTCCAAGTATTAATTCGTGACAGAT[CCATGTCTGAAACGAGACGC]TAATTAGTGT</t>
  </si>
  <si>
    <t>ACGTACATACTAGACGCACGTT</t>
  </si>
  <si>
    <t>Noblis_MPXV-II-0978</t>
  </si>
  <si>
    <t>AGCATTCAAC[AACGTACATACTAGACGCACGT]TATTATCAGCTATTGCATAATACAAGACACTATGACCATTGATAT(CCGCCTTAAATGCATCTTTGCTAGAGA)GAAAGCTTTTCAGTTGCTTAGACTTCCAAGTATTAATTCGTGACAGAT[CCATGTCTGAAACGAGACGC]TAATTAGTGT</t>
  </si>
  <si>
    <t>AACGTACATACTAGACGCACGT</t>
  </si>
  <si>
    <t>Noblis_MPXV-II-0979</t>
  </si>
  <si>
    <t>ATCATTGTTT[CCTTTTAGTGCTCGACAGTGT]ATACTATTTTTAACACTCATAAATAAAAATGAAAACGATTTCCGTTGTT(ACGTTGTTATGCGTACTACCTGCTGT)TGTTTATTCAACATGTACTGTACCCACTATGAATAACGCTAAATTAACGTCTACCGAAACATCGTTTAATGATAAACAGAAAGTTACGTTTACATGTGATTCAGGATATCATTCTTT[GGATCCAAATGCTGTCTGCG]AAACAGATAA</t>
  </si>
  <si>
    <t>CCTTTTAGTGCTCGACAGTGT</t>
  </si>
  <si>
    <t>Noblis_MPXV-II-0980</t>
  </si>
  <si>
    <t>GACCATTAAT[AGGAAAAGGTGGATTCGGTAGT]ATTTATACTACTAATGACAATAATTATGTAGTAAAAATAGAGCCCAAAGCT(AACGGATCATTATTTACCGAACAGGCA)TTTTATACTAGAGTACTTAAACCATCCGTTATCGAAGAATGGAAAAAATCTCACAATATAAAGCACGTAGGTCTT[ATCACGTGCAAGGCATTTGG]TTTATACAAA</t>
  </si>
  <si>
    <t>AGGAAAAGGTGGATTCGGTAGT</t>
  </si>
  <si>
    <t>Noblis_MPXV-II-0981</t>
  </si>
  <si>
    <t>TTTATCTTTC[CCCCTAGATACATTGGCCGT]AATAGTTGTCGGCCTAAAGAATATCTTTGGTGTAAAGTTAAAAGTTAGGGTTCTTGTTCCATTATTGCTTTTTGTCAGTAGTTCGTTATAAATTC(TCGAGATGGGCCCGTTCTCTGA)ATATAGAACATCATTTCCAAATCTAACTTCTAGTCTAGAAATAATATCGGTCTTATTTTTAAAATCTATTCCCTTGATGAATGGATCGTTAATAAACA[AATCCTTGGCCTTTGATTCGG]CTGATCTATT</t>
  </si>
  <si>
    <t>Noblis_MPXV-II-0982</t>
  </si>
  <si>
    <t>TTGTAATATA[AGCGACGGCAAATATGGAAC]ACCACTACATATATTAGCATCTAATAAAAAAATAATAACTCCTAATTACATGAAGTTATTAGTGTATAACGGAAATGATATAAAC(GCACGAGGTGAAGATACACAAATGCG)AACTCCATTACACAAATATTTGTGTAAATTTGTATATCATAATATTGAATATGGTATCCGATACTATAATGAAAAGATTATAGACGCATTTATAGAGTTAGGAGCCGATCTAACTATTCCAAATGACGATGGAATGATACCAGTAGTTTACTGTATACACTCAAATGCCGAATATGGTTATAACAATATTACTAACATAAAGATAATACGTAAACTACTTAA[TCTTAGTAGACGTGCGTCACA]TAATCTATTT</t>
  </si>
  <si>
    <t>AGCGACGGCAAATATGGAAC</t>
  </si>
  <si>
    <t>Noblis_MPXV-II-0983</t>
  </si>
  <si>
    <t>GACCATTAAT[AGGAAAAGGTGGATTCGGTAGT]ATTTATACTACTAATGACAATAATTATGTAGTAAAAATAGAGCCCAAAGCT(AACGGATCATTATTTACCGAACAGGCA)TTTTATACTAGAGTACTTAAACCATCCGTTATCGAAGAATGGAAAAAATCTCACAATATAAAGCACGTAGGTCTTAT[CACGTGCAAGGCATTTGGTT]TATACAAATC</t>
  </si>
  <si>
    <t>Noblis_MPXV-II-0984</t>
  </si>
  <si>
    <t>TAGTAACAGT[AACTCATAATTGCTGACGCGA]TAAATTCGTAATAATCTGTTTTGTTCAAATTTTTATAAGGAATCTACAGGCATAAAAATAAAAATATAATCTATAATATACTCTT(ACAACGCCATCATGAATAGCAGTGA)ATTAATTGCTGTTATTATGGATTTAGAAATAGTGGACGATTTTGTGATATTAATATAGTTATTAATGATGAAAGGATAAACGCTCATAGATTCA[TCCTATCTGGAGCCTCCGAA]TATTTTTTCC</t>
  </si>
  <si>
    <t>AACTCATAATTGCTGACGCGA</t>
  </si>
  <si>
    <t>Noblis_MPXV-II-0985</t>
  </si>
  <si>
    <t>TATCCAAGAA[GCTGGATGCTGGAGATAAATGG]TCGTGTTTTCCTAACGAAATAAAATATAAAATATTGGAAAACTTTAACGATAACGAACTGACCACATATCTGAAAATCTTATAAACACTATTAAAATATAAAATCTAAGTAGGATAAAATCACACTACATCATTGTTTCCTTTTAGTGCTCGACAGTGTATACTATTTTTAACACTCATAAATAAAAATGAAAACGATTTCCGTTGTT(ACGTTGTTATGCGTACTACCTGCTGT)TGTTTATTCAACATGTACTGTACCCACTATGAATAACGCTAAATTAACGTCTACCGAAACATCGTTTAATGATAAACAGAAAGTTACGTTTACATGTGATTCAGGATATCATTCTTT[GGATCCAAATGCTGTCTGCG]AAACAGATAA</t>
  </si>
  <si>
    <t>GCTGGATGCTGGAGATAAATGG</t>
  </si>
  <si>
    <t>Noblis_MPXV-II-0986</t>
  </si>
  <si>
    <t>ATTGACAATT[GCAAAAATCAATGGGTCGTTGG]ACCATTAATAGGAAAAGGTGGATTCGGTAGTATTTATACTACTAATGACAATAATTATGTAGTAAAAATAGAGCCCAAAGCT(AACGGATCATTATTTACCGAACAGGCA)TTTTATACTAGAGTACTTAAACCATCCGTTATCGAAGAATGGAAAAAATCTCACAATATAAAGCACGTAGGTCTTATC[ACGTGCAAGGCATTTGGTTT]ATACAAATCC</t>
  </si>
  <si>
    <t>AAACCAAATGCCTTGCACGT</t>
  </si>
  <si>
    <t>Noblis_MPXV-II-0987</t>
  </si>
  <si>
    <t>GAGTCGGCGA[CATTGTAGAAAGCGTGGCCG]CTGTAG(AGCTCGATGATAGCGACGGGGA)TGATGAACCTATGGTACAAGTTGAAGCTGGTAAAGTAAATCATAGT[ACTAGAAGCGATCTCTCTGACCT]AAAGGTGGCT</t>
  </si>
  <si>
    <t>AGGTCAGAGAGATCGCTTCTAGT</t>
  </si>
  <si>
    <t>Noblis_MPXV-II-0988</t>
  </si>
  <si>
    <t>TGGTAATGCT[ATCGAAACAACATCGCCAGA]AATTACAAACGCTACAACAGATATTCCAGCTATCAGATTA(TGTGGTCCAGAGGGAGATGGATATTGT)TTACACGGTGACTGTAT[CCACGCTAGAGATATCGACGG]TATGTATTGT</t>
  </si>
  <si>
    <t>ATCGAAACAACATCGCCAGA</t>
  </si>
  <si>
    <t>Noblis_MPXV-II-0989</t>
  </si>
  <si>
    <t>AATTTCTAAA[GGAGCAAATGTTAATGCACGT]AATAGATTCGGAACTACTCCATTTTATTGTGGAATTATACACGGTATCTCGCTTATAAAACTATATTTGGAATCAGACACAGAGTTAGAAATAGATAATGAACATATAGTTCGTCATTTAATAATTTTTGATGCTGTTGAATCTTTAGATTATCTATTGTCCAGAGGAGTTATTGATATTAACTATCGTACTATATACA(ACGAAACATCTATTTACGACGCTGTCA)GTTATAATGCGTATAATACGTTAGTCTATCTATTAAACAGAAATGGTGATTTTGAGACGATTACTACTAGTGGTTGTACATGTATTTCGG[AAGCAGTCGCGAACAACAAC]AAAATAATAA</t>
  </si>
  <si>
    <t>GGAGCAAATGTTAATGCACGT</t>
  </si>
  <si>
    <t>Noblis_MPXV-II-0990</t>
  </si>
  <si>
    <t>CGAAACAACA[TCGCCAGAAATTACAAACGCT]ACAACAGATATTCCAGCTATCAGATTA(TGTGGTCCAGAGGGAGATGGATATTGT)TTACACGGTGACTGTAT[CCACGCTAGAGATATCGACGG]TATGTATTGT</t>
  </si>
  <si>
    <t>TCGCCAGAAATTACAAACGCT</t>
  </si>
  <si>
    <t>Noblis_MPXV-II-0991</t>
  </si>
  <si>
    <t>AATGTATATT[CTCCTTCCACGTCCATGAGA]TTGAATGCCATTTACGGATTCACCAATAAAAATAAACTAGAGAAACTTAGTACTAATAAGGAACTAGAATCGTAT(AGTTCTAGCCCTCTTCAAGAACCCA)TTAGGTTAAATGATTTTCTGGGACTATTGGAATGTGTTAAAAAGAATATTCCTCTAACAGATATTCCGACAAAGGATTGATTACTATAAATGGAGAATGTTCCTAATGTATACTTTAAT[CCTGTGTTTATAGAGCCCACGT]TTAAACATTC</t>
  </si>
  <si>
    <t>CTCCTTCCACGTCCATGAGA</t>
  </si>
  <si>
    <t>AGTTCTAGCCCTCTTCAAGAACCCA</t>
  </si>
  <si>
    <t>ACGTGGGCTCTATAAACACAGG</t>
  </si>
  <si>
    <t>Noblis_MPXV-II-0992</t>
  </si>
  <si>
    <t>GAATGTATAT[TCTCCTTCCACGTCCATGAG]ATTGAATGCCATTTACGGATTCACCAATAAAAATAAACTAGAGAAACTTAGTACTAATAAGGAACTAGAATCGTAT(AGTTCTAGCCCTCTTCAAGAACCCA)TTAGGTTAAATGATTTTCTGGGACTATTGGAATGTGTTAAAAAGAATATTCCTCTAACAGATATTCCGACAAAGGATTGATTACTATAAATGGAGAATGTTCCTAATGTATACTTTAAT[CCTGTGTTTATAGAGCCCACGT]TTAAACATTC</t>
  </si>
  <si>
    <t>TCTCCTTCCACGTCCATGAG</t>
  </si>
  <si>
    <t>Noblis_MPXV-II-0993</t>
  </si>
  <si>
    <t>GAGTCGGCGA[CATTGTAGAAAGCGTGGCCG]CTGTAG(AGCTCGATGATAGCGACGGGGA)TGATGAACCTATGGTACAAGTTGAAGCTGGTAAAGTAAATCATAGT[ACTAGAAGCGATCTCTCTGACC]TAAAGGTGGC</t>
  </si>
  <si>
    <t>GGTCAGAGAGATCGCTTCTAGT</t>
  </si>
  <si>
    <t>Noblis_MPXV-II-0994</t>
  </si>
  <si>
    <t>TTTCATAATA[TGATCGCATGCCTTAAATGTCA]ATGCTTCCATGATATAGTCTGGAACACTAA(TGGGTGACGAAAAAGATACAGCACCA)TATGCTACGTTGATAAATAGATCTGAACCACTAAGTAGATAATGATTAATGTTAAGGAAGAGGAAATATTCAGTATATAGATATGCCTTAGCATCATATCTTGTACTAAACACGCTAAACAGTTTATTGATGTGATCAATTTCCAACAGAACAATTAG[AGCGGCAGGAATACCAACAA]ACATATTACC</t>
  </si>
  <si>
    <t>TGATCGCATGCCTTAAATGTCA</t>
  </si>
  <si>
    <t>Noblis_MPXV-II-0995</t>
  </si>
  <si>
    <t>TGTAATATAA[GCGACGGCAAATATGGAACA]CCACTACATATATTAGCATCTAATAAAAAAATAATAACTCCTAATTACATGAAGTTATTAGTGTATAACGGAAATGATATAAAC(GCACGAGGTGAAGATACACAAATGCG)AACTCCATTACACAAATATTTGTGTAAATTTGTATATCATAATATTGAATATGGTATCCGATACTATAATGAAAAGATTATAGACGCATTTATAGAGTTAGGAGCCGATCTAACTATTCCAAATGACGATGGAATGATACCAGTAGTTTACTGTATACACTCAAATGCCGAATATGGTTATAACAATATTACTAACATAAAGATAATACGTAAACTACTTAAT[CTTAGTAGACGTGCGTCACA]TAATCTATTT</t>
  </si>
  <si>
    <t>TGTGACGCACGTCTACTAAG</t>
  </si>
  <si>
    <t>Noblis_MPXV-II-0996</t>
  </si>
  <si>
    <t>AATGTATATT[CTCCTTCCACGTCCATGAGA]TTGAATGCCATTTACGGATTCACCAATAAAAATAAACTAGAGAAACTTAGTACTAATAAGGAACTAGAATCGTAT(AGTTCTAGCCCTCTTCAAGAACCCA)TTAGGTTAAATGATTTTCTGGGACTATTGGAATGTGTTAAAAAGAATATTCCTCTAACAGATATTCCGACAAAGGATTGATTACTATAAATGGAGAATGTTCCTAATGTATACTTTAA[TCCTGTGTTTATAGAGCCCACG]TTTAAACATT</t>
  </si>
  <si>
    <t>CGTGGGCTCTATAAACACAGGA</t>
  </si>
  <si>
    <t>Noblis_MPXV-II-0997</t>
  </si>
  <si>
    <t>GAATGTATAT[TCTCCTTCCACGTCCATGAG]ATTGAATGCCATTTACGGATTCACCAATAAAAATAAACTAGAGAAACTTAGTACTAATAAGGAACTAGAATCGTAT(AGTTCTAGCCCTCTTCAAGAACCCA)TTAGGTTAAATGATTTTCTGGGACTATTGGAATGTGTTAAAAAGAATATTCCTCTAACAGATATTCCGACAAAGGATTGATTACTATAAATGGAGAATGTTCCTAATGTATACTTTAA[TCCTGTGTTTATAGAGCCCACG]TTTAAACATT</t>
  </si>
  <si>
    <t>Noblis_MPXV-II-0998</t>
  </si>
  <si>
    <t>TGCTATTTTA[AGATGTGACAGATCCGTGTC]ATCAAATATATACTCCATTAAAATGATTAT(TCCGGCAGCGAACTTGATATTGGA)TACATCACGACCTTTGTTAATATCCACGACAATAG[ACAGCAATCCCATGGTTCCA]TAAACAGTGA</t>
  </si>
  <si>
    <t>AGATGTGACAGATCCGTGTC</t>
  </si>
  <si>
    <t>TCCGGCAGCGAACTTGATATTGGA</t>
  </si>
  <si>
    <t>TGGAACCATGGGATTGCTGT</t>
  </si>
  <si>
    <t>Noblis_MPXV-II-0999</t>
  </si>
  <si>
    <t>GAATGTATAT[TCTCCTTCCACGTCCATGAGA]TTGAATGCCATTTACGGATTCACCAATAAAAATAAACTAGAGAAACTTAGTACTAATAAGGAACTAGAATCGTAT(AGTTCTAGCCCTCTTCAAGAACCCA)TTAGGTTAAATGATTTTCTGGGACTATTGGAATGTGTTAAAAAGAATATTCCTCTAACAGATATTCCGACAAAGGATTGATTACTATAAATGGAGAATGTTCCTAATGTATACTTTAAT[CCTGTGTTTATAGAGCCCACGT]TTAAACATTC</t>
  </si>
  <si>
    <t>TCTCCTTCCACGTCCATGAGA</t>
  </si>
  <si>
    <t>Noblis_MPXV-II-1000</t>
  </si>
  <si>
    <t>CGTGTTTTCT[TGGAATGGATTTCGTCGATGT](ACTTGTCATGATTGGCATCGAAACACT)TATTAAGTTCTTTTTTTCAATTCTACGATTTTATTTCT[TTCGCGAGTCAATTCCCTCC]TATAGTAACT</t>
  </si>
  <si>
    <t>TGGAATGGATTTCGTCGATGT</t>
  </si>
  <si>
    <t>ACTTGTCATGATTGGCATCGAAACACT</t>
  </si>
  <si>
    <t>Noblis_MPXV-II-1001</t>
  </si>
  <si>
    <t>AGTAACAGTA[ACTCATAATTGCTGACGCGAT]AAATTCGTAATAATCTGTTTTGTTCAAATTTTTATAAGGAATCTACAGGCATAAAAATAAAAATATAATCTATAATATACTCTT(ACAACGCCATCATGAATAGCAGTGA)ATTAATTGCTGTTATTATGGATTTAGAAATAGTGGACGATTTTGTGATATTAATATAGTTATTAATGATGAAAGGATAAACGCTCATAGATTCA[TCCTATCTGGAGCCTCCGAA]TATTTTTTCC</t>
  </si>
  <si>
    <t>ACTCATAATTGCTGACGCGAT</t>
  </si>
  <si>
    <t>Noblis_MPXV-II-1002</t>
  </si>
  <si>
    <t>TATTATCTGT[AGACGAGCCTAGAAACCAACT]TATTCTTGAT(ACCCTGGTAGAAGAATTCAAGTCAGGA)ACTATTAATAGAATTTTAGTTATTACTAAACTACGTGAACATATGGTATTCTTCTACAAACGATTATTAGATCTTTTCGGACCAGAGGTTGTATTTAT[AGGAGACGCCCAAAATAGACG]TACTCCAGAT</t>
  </si>
  <si>
    <t>AGACGAGCCTAGAAACCAACT</t>
  </si>
  <si>
    <t>ACCCTGGTAGAAGAATTCAAGTCAGGA</t>
  </si>
  <si>
    <t>CGTCTATTTTGGGCGTCTCCT</t>
  </si>
  <si>
    <t>Noblis_MPXV-II-1003</t>
  </si>
  <si>
    <t>TTTCATAATA[TGATCGCATGCCTTAAATGTCA]ATGCTTCCATGATATAGTCTGGAACACTAA(TGGGTGACGAAAAAGATACAGCACCA)TATGCTACGTTGATAAATAGATCTGAACCACTAAGTAGATAATGATTAATGTTAAGGAAGAGGAAATATTCAGTATATAGATATGCCTTAGCATCATATCTTGTACTAAACACGCTAAACAGTTTATTGATGTGATCAATTTCCAACAGAACAATT[AGAGCGGCAGGAATACCAAC]AAACATATTA</t>
  </si>
  <si>
    <t>Noblis_MPXV-II-1004</t>
  </si>
  <si>
    <t>ATGATATAAA[CGCACGAGGTGAAGATACAC]AAATGCGAACTCCATTACACAAATATTTGTGTAAATTTGTATATCATAATATTGAATATGGTATCCGATACTATAATGAAAAGATTAT(AGACGCATTTATAGAGTTAGGAGCCGA)TCTAACTATTCCAAATGACGATGGAATGATACCAGTAGTTTACTGTATACACTCAAATGCCGAATATGGTTATAACAATATTACTAACATAAAGATAATACGTAAACTACTTAA[TCTTAGTAGACGTGCGTCACA]TAATCTATTT</t>
  </si>
  <si>
    <t>Noblis_MPXV-II-1005</t>
  </si>
  <si>
    <t>ACTGTTTAGA[TGGTAGTCGCTTAGCTTGGT]TATGATATTGCGCATAATTTCCGGAGGCAAATACGATAGTCTAGATTGATTATCGATGGTAGACTCTAATTTAT(TGAGTGCTTTGTCGACGAGTTTACTT)TTATGCTCCATCGATAGATGACACTGTTCTATGAGATCGTCATACATGGGAAATGAAA[TGCGTTTGTCTGAATGTATGGC]TTCGAGATAG</t>
  </si>
  <si>
    <t>TGAGTGCTTTGTCGACGAGTTTACTT</t>
  </si>
  <si>
    <t>GCCATACATTCAGACAAACGCA</t>
  </si>
  <si>
    <t>Noblis_MPXV-II-1006</t>
  </si>
  <si>
    <t>AGTAACAGTA[ACTCATAATTGCTGACGCGA]TAAATTCGTAATAATCTGTTTTGTTCAAATTTTTATAAGGAATCTACAGGCATAAAAATAAAAATATAATCTATAATATACTCTT(ACAACGCCATCATGAATAGCAGTGA)ATTAATTGCTGTTATTATGGATTTAGAAATAGTGGACGATTTTGTGATATTAATATAGTTATTAATGATGAAAGGATAAACGCTCATAGATTCA[TCCTATCTGGAGCCTCCGAAT]ATTTTTTCCA</t>
  </si>
  <si>
    <t>ATTCGGAGGCTCCAGATAGGA</t>
  </si>
  <si>
    <t>Noblis_MPXV-II-1007</t>
  </si>
  <si>
    <t>CATTCAACAA[CGTACATACTAGACGCACGT]TATTATCAGCTATTGCATAATACAAGACACTATGACCATTGATAT(CCGCCTTAAATGCATCTTTGCTAGAGA)GAAAGCTTTTCAGTTGCTTAGACTTCCAAGTATTAATTCGTGACAGAT[CCATGTCTGAAACGAGACGC]TAATTAGTGT</t>
  </si>
  <si>
    <t>CGTACATACTAGACGCACGT</t>
  </si>
  <si>
    <t>Noblis_MPXV-II-1008</t>
  </si>
  <si>
    <t>GCATTCAACA[ACGTACATACTAGACGCACG]TTATTATCAGCTATTGCATAATACAAGACACTATGACCATTGATAT(CCGCCTTAAATGCATCTTTGCTAGAGA)GAAAGCTTTTCAGTTGCTTAGACTTCCAAGTATTAATTCGTGACAGAT[CCATGTCTGAAACGAGACGC]TAATTAGTGT</t>
  </si>
  <si>
    <t>ACGTACATACTAGACGCACG</t>
  </si>
  <si>
    <t>Noblis_MPXV-II-1009</t>
  </si>
  <si>
    <t>ACATTTTTAG[ACGATTCCAACAAACGAAAGGT]ATTAGCGATTGATTT(TGGAAACGGTGCTGACCTGGA)AAAATACTTTTATGGAGAGATT[GCGTTATTGGTAGCGACGGA]TCCGGATGCT</t>
  </si>
  <si>
    <t>ACGATTCCAACAAACGAAAGGT</t>
  </si>
  <si>
    <t>TGGAAACGGTGCTGACCTGGA</t>
  </si>
  <si>
    <t>TCCGTCGCTACCAATAACGC</t>
  </si>
  <si>
    <t>Noblis_MPXV-II-1010</t>
  </si>
  <si>
    <t>AACATTTTTA[GACGATTCCAACAAACGAAAGGT]ATTAGCGATTGATTT(TGGAAACGGTGCTGACCTGGA)AAAATACTTTTATGGAGAGATT[GCGTTATTGGTAGCGACGGA]TCCGGATGCT</t>
  </si>
  <si>
    <t>GACGATTCCAACAAACGAAAGGT</t>
  </si>
  <si>
    <t>Noblis_MPXV-II-1011</t>
  </si>
  <si>
    <t>TATTATCTGT[AGACGAGCCTAGAAACCAACT]TATTCTTGAT(ACCCTGGTAGAAGAATTCAAGTCAGGA)ACTATTAATAGAATTTTAGTTATTACTAAACTACGTGAACATATGGTATTCTTCTACAAACGATTATTAGATCTTTTCGGACCAGAGGTTGTATTTATA[GGAGACGCCCAAAATAGACG]TACTCCAGAT</t>
  </si>
  <si>
    <t>CGTCTATTTTGGGCGTCTCC</t>
  </si>
  <si>
    <t>Noblis_MPXV-II-1012</t>
  </si>
  <si>
    <t>ACATTTTTAG[ACGATTCCAACAAACGAAAGGT]ATTAGCGATTGATTT(TGGAAACGGTGCTGACCTGGA)AAAATACTTTTATGGAGAGATTGCGT[TATTGGTAGCGACGGATCCG]GATGCTGATG</t>
  </si>
  <si>
    <t>CGGATCCGTCGCTACCAATA</t>
  </si>
  <si>
    <t>Noblis_MPXV-II-1013</t>
  </si>
  <si>
    <t>ACATTTTTAG[ACGATTCCAACAAACGAAAGGT]ATTAGCGATTGATTT(TGGAAACGGTGCTGACCTGGA)AAAATACTTTTATGGAGAGATTGCGTTATTGGTAGCGAC[GGATCCGGATGCTGATGCTA]TAGCTAGAGG</t>
  </si>
  <si>
    <t>TAGCATCAGCATCCGGATCC</t>
  </si>
  <si>
    <t>Noblis_MPXV-II-1014</t>
  </si>
  <si>
    <t>AAATTAAACA[AGACGTTAGAGACAAGAGACGT]AAATATTCTAAATTAACCAAGGACAGAAAAATGTTAGAATTAGAAAAGTGTACATCCGAAATACAAAATGTTACCGGATTTATGGAAGAAGAAATAAAGGCAGAAATGCAATTAAAAATCGATAAACTCACATTTCAAATATATTTATCTGATTATGATAACATAAAAATATCATTGAATGAGATACTAACACATTTCAACAATAATGAGAATGTTACATTATTTTAT(TGTGATGAACGAGACGCAGAATTCGT)TATGTGTCTAGCGGCTAAAACACAGTTCT[CTACCACAGGAGAATGGCCG]TTAATAATAA</t>
  </si>
  <si>
    <t>AGACGTTAGAGACAAGAGACGT</t>
  </si>
  <si>
    <t>TGTGATGAACGAGACGCAGAATTCGT</t>
  </si>
  <si>
    <t>CGGCCATTCTCCTGTGGTAG</t>
  </si>
  <si>
    <t>Noblis_MPXV-II-1015</t>
  </si>
  <si>
    <t>CAATTGACAT[ACATGAGTCTGAGTTCCTCGT]TTTTGCTAATTATTTCGTCCAATTTATTATTCTTGACATCGTCAAGATCTTTTGTATAGGAGTCAGACTTGTATTCAACATGTTTTTCTATAATCATCTTAGCTATTTCGGCATCATCCAATAGTACATTTTCCAGATTAACAGAATAGATATTAATGTCGTATTTGAACAGAGCCTGTAACATCTCAATGTCTTTATTATCTAT(AGCCAATTTGATGTCCGGAATGAAGA)GAA[GGGAATTGGTGTTTGTCGACG]TCATATAGTC</t>
  </si>
  <si>
    <t>ACATGAGTCTGAGTTCCTCGT</t>
  </si>
  <si>
    <t>AGCCAATTTGATGTCCGGAATGAAGA</t>
  </si>
  <si>
    <t>CGTCGACAAACACCAATTCCC</t>
  </si>
  <si>
    <t>Noblis_MPXV-II-1016</t>
  </si>
  <si>
    <t>AACATTTTTA[GACGATTCCAACAAACGAAAGGT]ATTAGCGATTGATTT(TGGAAACGGTGCTGACCTGGA)AAAATACTTTTATGGAGAGATTGCGT[TATTGGTAGCGACGGATCCG]GATGCTGATG</t>
  </si>
  <si>
    <t>Noblis_MPXV-II-1017</t>
  </si>
  <si>
    <t>CAATACATAT[AGCTAAACCCAGGCATACGT]TCC(ACACATCCGGAACAATGAAATTCTCCA)GAAGATGTTACAATGGCTAGATTTGGACATTT[GGTTTCAACCGCGTTAACAT]ATGAGTGAAC</t>
  </si>
  <si>
    <t>AGCTAAACCCAGGCATACGT</t>
  </si>
  <si>
    <t>ACACATCCGGAACAATGAAATTCTCCA</t>
  </si>
  <si>
    <t>ATGTTAACGCGGTTGAAACC</t>
  </si>
  <si>
    <t>Noblis_MPXV-II-1018</t>
  </si>
  <si>
    <t>GGGTAAAAAA[GGGAGGACATGTAACCCTTTT]TATCGATAGAGGAAGTATAAAAATTAAACAAGACGTTAGAGACAAGAGACGTAAATATTCTAAATTAACCAAGGACAGAAAAATGTTAGAATTAGAAAAGTGTACATCCGAAATACAAAATGTTACCGGATTTATGGAAGAAGAAATAAAGGCAGAAATGCAATTAAAAATCGATAAACTCACATTTCAAATATATTTATCTGATTATGATAACATAAAAATATCATTGAATGAGATACTAACACATTTCAACAATAATGAGAATGTTACATTATTTTAT(TGTGATGAACGAGACGCAGAATTCGT)TATGTGTCTAGCGGCTAAAACACAGTTCT[CTACCACAGGAGAATGGCCG]TTAATAATAA</t>
  </si>
  <si>
    <t>GGGAGGACATGTAACCCTTTT</t>
  </si>
  <si>
    <t>Noblis_MPXV-II-1019</t>
  </si>
  <si>
    <t>GGATGGGTAA[AAAAGGGAGGACATGTAACCC]TTTTTATCGATAGAGGAAGTATAAAAATTAAACAAGACGTTAGAGACAAGAGACGTAAATATTCTAAATTAACCAAGGACAGAAAAATGTTAGAATTAGAAAAGTGTACATCCGAAATACAAAATGTTACCGGATTTATGGAAGAAGAAATAAAGGCAGAAATGCAATTAAAAATCGATAAACTCACATTTCAAATATATTTATCTGATTATGATAACATAAAAATATCATTGAATGAGATACTAACACATTTCAACAATAATGAGAATGTTACATTATTTTAT(TGTGATGAACGAGACGCAGAATTCGT)TATGTGTCTAGCGGCTAAAACACAGTTCT[CTACCACAGGAGAATGGCCG]TTAATAATAA</t>
  </si>
  <si>
    <t>AAAAGGGAGGACATGTAACCC</t>
  </si>
  <si>
    <t>Noblis_MPXV-II-1020</t>
  </si>
  <si>
    <t>GTGCTATTTT[AAGATGTGACAGATCCGTGTC]ATCAAATATATACTCCATTAAAATGATTAT(TCCGGCAGCGAACTTGATATTGGA)TACATCACGACCTTTGTTAATATCCACGACAATAG[ACAGCAATCCCATGGTTCCA]TAAACAGTGA</t>
  </si>
  <si>
    <t>AAGATGTGACAGATCCGTGTC</t>
  </si>
  <si>
    <t>Noblis_MPXV-II-1021</t>
  </si>
  <si>
    <t>ATAGTTATAT[ACATGGTCTCAGAAGTCGGA]TTATGTAACATCAGCTTCGATAAAATGACTGGGTTATTTAGTCTTA(CACATTCGCTCATACATGTATGACCGT)TAACTATAGAGTCTACACTAAAATGATTGAATAATAGATAGTCTACCATTGTTTCGTATTCAGATAGT[ACAGCGTAGTACATGGCATCT]TCACAAATTA</t>
  </si>
  <si>
    <t>ACATGGTCTCAGAAGTCGGA</t>
  </si>
  <si>
    <t>CACATTCGCTCATACATGTATGACCGT</t>
  </si>
  <si>
    <t>AGATGCCATGTACTACGCTGT</t>
  </si>
  <si>
    <t>Noblis_MPXV-II-1022</t>
  </si>
  <si>
    <t>ACTGTTTAGA[TGGTAGTCGCTTAGCTTGGT]TATGATATTGCGCATAATTTCCGGAGGCAAATACGATAGTCTAGATTGATTATCGATGGTAGACTCTAATTTAT(TGAGTGCTTTGTCGACGAGTTTACTT)TTATGCTCCATCGATAGATGACACTGTTCTATGAGATCGTCATACATGGGAAATGAAAT[GCGTTTGTCTGAATGTATGGCT]TCGAGATAGG</t>
  </si>
  <si>
    <t>AGCCATACATTCAGACAAACGC</t>
  </si>
  <si>
    <t>Noblis_MPXV-II-1023</t>
  </si>
  <si>
    <t>AGCTTCTGAT[GGTAACTGTGTTACATGTGCTCC]TAAAACAAAATA(TGGTCGTGTGTACGGAAAGAAAGG)AGAAAATGATATGGAATACCATTTGTAAGAAATGTCGGAAGGGTACTTATTCAGATATTGTATCTGACTCTGATCAATGTAAACCTATGACAAGATAAGACTTACTCGCATCTACTGGATAGACATAAATATCCTCCTCGTAATAATGAAATATAATATACACTAATTATTAATATCAATCGAGTATTAACATATAAGTTATTTTTAAACCCCTTTTGGGTTCCGTCC[TAAACGGCGTTTCGGTCTGT]GTCGCCACCA</t>
  </si>
  <si>
    <t>GGTAACTGTGTTACATGTGCTCC</t>
  </si>
  <si>
    <t>TGGTCGTGTGTACGGAAAGAAAGG</t>
  </si>
  <si>
    <t>ACAGACCGAAACGCCGTTTA</t>
  </si>
  <si>
    <t>Noblis_MPXV-II-1024</t>
  </si>
  <si>
    <t>ATACGTGTTT[TCTTGGAATGGATTTCGTCGA]TGT(ACTTGTCATGATTGGCATCGAAACACT)TATTAAGTTCTTTTTTTCAATTCTACGATTTTATTTCT[TTCGCGAGTCAATTCCCTCC]TATAGTAACT</t>
  </si>
  <si>
    <t>TCTTGGAATGGATTTCGTCGA</t>
  </si>
  <si>
    <t>Noblis_MPXV-II-1025</t>
  </si>
  <si>
    <t>ACGTGTTTTC[TTGGAATGGATTTCGTCGATGT](ACTTGTCATGATTGGCATCGAAACACT)TATTAAGTTCTTTTTTTCAATTCTACGATTTTATTTCT[TTCGCGAGTCAATTCCCTCC]TATAGTAACT</t>
  </si>
  <si>
    <t>TTGGAATGGATTTCGTCGATGT</t>
  </si>
  <si>
    <t>Noblis_MPXV-II-1026</t>
  </si>
  <si>
    <t>TACGTGTTTT[CTTGGAATGGATTTCGTCGATGT](ACTTGTCATGATTGGCATCGAAACACT)TATTAAGTTCTTTTTTTCAATTCTACGATTTTATTTCT[TTCGCGAGTCAATTCCCTCC]TATAGTAACT</t>
  </si>
  <si>
    <t>CTTGGAATGGATTTCGTCGATGT</t>
  </si>
  <si>
    <t>Noblis_MPXV-II-1027</t>
  </si>
  <si>
    <t>TTCTGATGGT[AACTGTGTTACATGTGCTCCT]AAAACAAAATA(TGGTCGTGTGTACGGAAAGAAAGG)AGAAAATGATATGGAATACCATTTGTAAGAAATGTCGGAAGGGTACTTATTCAGATATTGTATCTGACTCTGATCAATGTAAACCTATGACAAGATAAGACTTACTCGCATCTACTGGATAGACATAAATATCCTCCTCGTAATAATGAAATATAATATACACTAATTATTAATATCAATCGAGTATTAACATATAAGTTATTTTTAAACCCCTTTTGGGTTCCGTCC[TAAACGGCGTTTCGGTCTGT]GTCGCCACCA</t>
  </si>
  <si>
    <t>AACTGTGTTACATGTGCTCCT</t>
  </si>
  <si>
    <t>Noblis_MPXV-II-1028</t>
  </si>
  <si>
    <t>TAGTAACAGT[AACTCATAATTGCTGACGCGAT]AAATTCGTAATAATCTGTTTTGTTCAAATTTTTATAAGGAATCTACAGGCATAAAAATAAAAATATAATCTATAATATACTCTT(ACAACGCCATCATGAATAGCAGTGA)ATTAATTGCTGTTATTATGGATTTAGAAATAGTGGACGATTTTGTGATATTAATATAGTTATTAATGATGAAAGGATAAACGCTCATAGATTCA[TCCTATCTGGAGCCTCCGAA]TATTTTTTCC</t>
  </si>
  <si>
    <t>AACTCATAATTGCTGACGCGAT</t>
  </si>
  <si>
    <t>Noblis_MPXV-II-1029</t>
  </si>
  <si>
    <t>TATTATCTGT[AGACGAGCCTAGAAACCAACTT]ATTCTTGAT(ACCCTGGTAGAAGAATTCAAGTCAGGA)ACTATTAATAGAATTTTAGTTATTACTAAACTACGTGAACATATGGTATTCTTCTACAAACGATTATTAGATCTTTTCGGACCAGAGGTTGTATTTAT[AGGAGACGCCCAAAATAGACG]TACTCCAGAT</t>
  </si>
  <si>
    <t>AGACGAGCCTAGAAACCAACTT</t>
  </si>
  <si>
    <t>Noblis_MPXV-II-1030</t>
  </si>
  <si>
    <t>ACTGTTTAGA[TGGTAGTCGCTTAGCTTGGTT]ATGATATTGCGCATAATTTCCGGAGGCAAATACGATAGTCTAGATTGATTATCGATGGTAGACTCTAATTTAT(TGAGTGCTTTGTCGACGAGTTTACTT)TTATGCTCCATCGATAGATGACACTGTTCTATGAGATCGTCATACATGGGAAATGAAA[TGCGTTTGTCTGAATGTATGGC]TTCGAGATAG</t>
  </si>
  <si>
    <t>Noblis_MPXV-II-1031</t>
  </si>
  <si>
    <t>TCTAATTTAT[TGAGTGCTTTGTCGACGAGT]TTACTTTTATGCTCCATCGATAGATGACACTGTTCTATGAGA(TCGTCATACATGGGAAATGAAATGCGT)T[TGTCTGAATGTATGGCTTCGAGA]TAGGTGTGAT</t>
  </si>
  <si>
    <t>TGAGTGCTTTGTCGACGAGT</t>
  </si>
  <si>
    <t>TCGTCATACATGGGAAATGAAATGCGT</t>
  </si>
  <si>
    <t>TCTCGAAGCCATACATTCAGACA</t>
  </si>
  <si>
    <t>Noblis_MPXV-II-1032</t>
  </si>
  <si>
    <t>AGCTTCTGAT[GGTAACTGTGTTACATGTGCTCC]TAAAACAAAATA(TGGTCGTGTGTACGGAAAGAAAGG)AGAAAATGATATGGAATACCATTTGTAAGAAATGTCGGAAGGGTACTTATTCAGATATTGTATCTGACTCTGATCAATGTAAACCTATGACAAGATAAGACTTACTCGCATCTACTGGATAGACATAAATATCCTCCTCGTAATAATGAAATATAATATACACTAATTATTAATATCAATCGAGTATTAACATATAAGTTATTTTTAAACCCCTTTTGGGTTCCGTC[CTAAACGGCGTTTCGGTCTG]TGTCGCCACC</t>
  </si>
  <si>
    <t>CAGACCGAAACGCCGTTTAG</t>
  </si>
  <si>
    <t>Noblis_MPXV-II-1033</t>
  </si>
  <si>
    <t>ATTATCTGTA[GACGAGCCTAGAAACCAACT]TATTCTTGAT(ACCCTGGTAGAAGAATTCAAGTCAGGA)ACTATTAATAGAATTTTAGTTATTACTAAACTACGTGAACATATGGTATTCTTCTACAAACGATTATTAGATCTTTTCGGACCAGAGGTTGTATTTAT[AGGAGACGCCCAAAATAGACG]TACTCCAGAT</t>
  </si>
  <si>
    <t>GACGAGCCTAGAAACCAACT</t>
  </si>
  <si>
    <t>Noblis_MPXV-II-1034</t>
  </si>
  <si>
    <t>TATTATCTGT[AGACGAGCCTAGAAACCAAC]TTATTCTTGAT(ACCCTGGTAGAAGAATTCAAGTCAGGA)ACTATTAATAGAATTTTAGTTATTACTAAACTACGTGAACATATGGTATTCTTCTACAAACGATTATTAGATCTTTTCGGACCAGAGGTTGTATTTAT[AGGAGACGCCCAAAATAGACG]TACTCCAGAT</t>
  </si>
  <si>
    <t>AGACGAGCCTAGAAACCAAC</t>
  </si>
  <si>
    <t>Noblis_MPXV-II-1035</t>
  </si>
  <si>
    <t>CTATCTTAAA[CGTTTCCATCGCTGTAAAGACG]TT(TCCGATAGATGGTCTCGTTTCATCAGT)CATACTGAGCCAACAAATGTAATCGTGTATAACATCTTTGATAGAATCAGACTCTAAAGAAAAGGAATCGGCTTTATTATACACATTCATGATAAACTTAATGAAAAATGTTTTTCGTTGTTTAAGTTGGATGAATAGTATGTCTTAATAATTGTTATTATTTCACTAATTAATATTTAGTAACGAGTACACTCTATAAAAACGAGAATGACATAACTAATCATAACTAGTTATCAAAGAATGTCTAGGACGCGTAATTTTTTATGGTATAGATCCTGTAA[GCGTTGTCTGTATTCTGGAGC]TATTTTCTCT</t>
  </si>
  <si>
    <t>CGTTTCCATCGCTGTAAAGACG</t>
  </si>
  <si>
    <t>TCCGATAGATGGTCTCGTTTCATCAGT</t>
  </si>
  <si>
    <t>GCTCCAGAATACAGACAACGC</t>
  </si>
  <si>
    <t>Noblis_MPXV-II-1036</t>
  </si>
  <si>
    <t>TATCACCTAG[ACGGTGTAGAAGAGCAAGCT]CTGGAGTCATATGTGGTATGATACAATCAAAACCAAACGATGAT(ACCTATTCACTTCTTCAACGGCCAAA)AATTGA[ACCAGAATATGTGGAGGTTGGT]AATGGTATAC</t>
  </si>
  <si>
    <t>ACGGTGTAGAAGAGCAAGCT</t>
  </si>
  <si>
    <t>ACCTATTCACTTCTTCAACGGCCAAA</t>
  </si>
  <si>
    <t>ACCAACCTCCACATATTCTGGT</t>
  </si>
  <si>
    <t>Noblis_MPXV-II-1037</t>
  </si>
  <si>
    <t>TTCTGATGGT[AACTGTGTTACATGTGCTCCT]AAAACAAAATA(TGGTCGTGTGTACGGAAAGAAAGG)AGAAAATGATATGGAATACCATTTGTAAGAAATGTCGGAAGGGTACTTATTCAGATATTGTATCTGACTCTGATCAATGTAAACCTATGACAAGATAAGACTTACTCGCATCTACTGGATAGACATAAATATCCTCCTCGTAATAATGAAATATAATATACACTAATTATTAATATCAATCGAGTATTAACATATAAGTTATTTTTAAACCCCTTTTGGGTTCCGTC[CTAAACGGCGTTTCGGTCTG]TGTCGCCACC</t>
  </si>
  <si>
    <t>Noblis_MPXV-II-1038</t>
  </si>
  <si>
    <t>ACATACATGA[GTCTGAGTTCCTCGTTTTTGCT]AATTATTTCGTCCAATTTATTATTCTTGACATCGTCAAGATCTTTTGTATAGGAGTCAGACTTGTATTCAACATGTTTTTCTATAATCATCTTAGCTATTTCGGCATCATCCAATAGTACATTTTCCAGATTAACAGAATAGATATTAATGTCGTATTTGAACAGAGCCTGTAACATCTCAATGTCTTTATTATCTAT(AGCCAATTTGATGTCCGGAATGAAGA)GAA[GGGAATTGGTGTTTGTCGACG]TCATATAGTC</t>
  </si>
  <si>
    <t>GTCTGAGTTCCTCGTTTTTGCT</t>
  </si>
  <si>
    <t>Noblis_MPXV-II-1039</t>
  </si>
  <si>
    <t>GACATACATG[AGTCTGAGTTCCTCGTTTTTGC]TAATTATTTCGTCCAATTTATTATTCTTGACATCGTCAAGATCTTTTGTATAGGAGTCAGACTTGTATTCAACATGTTTTTCTATAATCATCTTAGCTATTTCGGCATCATCCAATAGTACATTTTCCAGATTAACAGAATAGATATTAATGTCGTATTTGAACAGAGCCTGTAACATCTCAATGTCTTTATTATCTAT(AGCCAATTTGATGTCCGGAATGAAGA)GAA[GGGAATTGGTGTTTGTCGACG]TCATATAGTC</t>
  </si>
  <si>
    <t>AGTCTGAGTTCCTCGTTTTTGC</t>
  </si>
  <si>
    <t>Noblis_MPXV-II-1040</t>
  </si>
  <si>
    <t>GGGTAAAAAA[GGGAGGACATGTAACCCTTTTT]ATCGATAGAGGAAGTATAAAAATTAAACAAGACGTTAGAGACAAGAGACGTAAATATTCTAAATTAACCAAGGACAGAAAAATGTTAGAATTAGAAAAGTGTACATCCGAAATACAAAATGTTACCGGATTTATGGAAGAAGAAATAAAGGCAGAAATGCAATTAAAAATCGATAAACTCACATTTCAAATATATTTATCTGATTATGATAACATAAAAATATCATTGAATGAGATACTAACACATTTCAACAATAATGAGAATGTTACATTATTTTAT(TGTGATGAACGAGACGCAGAATTCGT)TATGTGTCTAGCGGCTAAAACACAGTTCT[CTACCACAGGAGAATGGCCG]TTAATAATAA</t>
  </si>
  <si>
    <t>GGGAGGACATGTAACCCTTTTT</t>
  </si>
  <si>
    <t>Noblis_MPXV-II-1041</t>
  </si>
  <si>
    <t>CGGATGGGTA[AAAAAGGGAGGACATGTAACCC]TTTTTATCGATAGAGGAAGTATAAAAATTAAACAAGACGTTAGAGACAAGAGACGTAAATATTCTAAATTAACCAAGGACAGAAAAATGTTAGAATTAGAAAAGTGTACATCCGAAATACAAAATGTTACCGGATTTATGGAAGAAGAAATAAAGGCAGAAATGCAATTAAAAATCGATAAACTCACATTTCAAATATATTTATCTGATTATGATAACATAAAAATATCATTGAATGAGATACTAACACATTTCAACAATAATGAGAATGTTACATTATTTTAT(TGTGATGAACGAGACGCAGAATTCGT)TATGTGTCTAGCGGCTAAAACACAGTTCT[CTACCACAGGAGAATGGCCG]TTAATAATAA</t>
  </si>
  <si>
    <t>AAAAAGGGAGGACATGTAACCC</t>
  </si>
  <si>
    <t>Noblis_MPXV-II-1042</t>
  </si>
  <si>
    <t>TGCTATTTTA[AGATGTGACAGATCCGTGTC]ATCAAATATATACTCCATTAAAATGATTAT(TCCGGCAGCGAACTTGATATTGGA)TACATCACGACCTTTGTTAATATCCACGACAATAG[ACAGCAATCCCATGGTTCCAT]AAACAGTGAG</t>
  </si>
  <si>
    <t>ATGGAACCATGGGATTGCTGT</t>
  </si>
  <si>
    <t>Noblis_MPXV-II-1043</t>
  </si>
  <si>
    <t>CAATTGACAT[ACATGAGTCTGAGTTCCTCGTT]TTTGCTAATTATTTCGTCCAATTTATTATTCTTGACATCGTCAAGATCTTTTGTATAGGAGTCAGACTTGTATTCAACATGTTTTTCTATAATCATCTTAGCTATTTCGGCATCATCCAATAGTACATTTTCCAGATTAACAGAATAGATATTAATGTCGTATTTGAACAGAGCCTGTAACATCTCAATGTCTTTATTATCTAT(AGCCAATTTGATGTCCGGAATGAAGA)GAA[GGGAATTGGTGTTTGTCGACG]TCATATAGTC</t>
  </si>
  <si>
    <t>ACATGAGTCTGAGTTCCTCGTT</t>
  </si>
  <si>
    <t>Noblis_MPXV-II-1044</t>
  </si>
  <si>
    <t>CAATACATAT[AGCTAAACCCAGGCATACGTT]CC(ACACATCCGGAACAATGAAATTCTCCA)GAAGATGTTACAATGGCTAGATTTGGACATTT[GGTTTCAACCGCGTTAACAT]ATGAGTGAAC</t>
  </si>
  <si>
    <t>AGCTAAACCCAGGCATACGTT</t>
  </si>
  <si>
    <t>Noblis_MPXV-II-1045</t>
  </si>
  <si>
    <t>ATACGTGTTT[TCTTGGAATGGATTTCGTCGATG]T(ACTTGTCATGATTGGCATCGAAACACT)TATTAAGTTCTTTTTTTCAATTCTACGATTTTATTTCT[TTCGCGAGTCAATTCCCTCC]TATAGTAACT</t>
  </si>
  <si>
    <t>TCTTGGAATGGATTTCGTCGATG</t>
  </si>
  <si>
    <t>Noblis_MPXV-II-1046</t>
  </si>
  <si>
    <t>TATCACCTAG[ACGGTGTAGAAGAGCAAGCTC]TGGAGTCATATGTGGTATGATACAATCAAAACCAAACGATGAT(ACCTATTCACTTCTTCAACGGCCAAA)AATTGA[ACCAGAATATGTGGAGGTTGGT]AATGGTATAC</t>
  </si>
  <si>
    <t>ACGGTGTAGAAGAGCAAGCTC</t>
  </si>
  <si>
    <t>Noblis_MPXV-II-1047</t>
  </si>
  <si>
    <t>GTATCACCTA[GACGGTGTAGAAGAGCAAGCT]CTGGAGTCATATGTGGTATGATACAATCAAAACCAAACGATGAT(ACCTATTCACTTCTTCAACGGCCAAA)AATTGA[ACCAGAATATGTGGAGGTTGGT]AATGGTATAC</t>
  </si>
  <si>
    <t>GACGGTGTAGAAGAGCAAGCT</t>
  </si>
  <si>
    <t>Noblis_MPXV-II-1048</t>
  </si>
  <si>
    <t>TGTATCACCT[AGACGGTGTAGAAGAGCAAGC]TCTGGAGTCATATGTGGTATGATACAATCAAAACCAAACGATGAT(ACCTATTCACTTCTTCAACGGCCAAA)AATTGA[ACCAGAATATGTGGAGGTTGGT]AATGGTATAC</t>
  </si>
  <si>
    <t>AGACGGTGTAGAAGAGCAAGC</t>
  </si>
  <si>
    <t>Noblis_MPXV-II-1049</t>
  </si>
  <si>
    <t>TACTGTTTAG[ATGGTAGTCGCTTAGCTTGGT]TATGATATTGCGCATAATTTCCGGAGGCAAATACGATAGTCTAGATTGATTATCGATGGTAGACTCTAATTTAT(TGAGTGCTTTGTCGACGAGTTTACTT)TTATGCTCCATCGATAGATGACACTGTTCTATGAGATCGTCATACATGGGAAATGAAA[TGCGTTTGTCTGAATGTATGGC]TTCGAGATAG</t>
  </si>
  <si>
    <t>Noblis_MPXV-II-1050</t>
  </si>
  <si>
    <t>TAATCATCTT[AGCTATTTCGGCATCATCCA]ATAGTACATTTTCCAGATTAACAGAATAGATATTAATGTCGTATTTGAACAGAGCCTGTAACATCTCAATGTCTTTATTATCTAT(AGCCAATTTGATGTCCGGAATGAAGA)GAA[GGGAATTGGTGTTTGTCGACG]TCATATAGTC</t>
  </si>
  <si>
    <t>AGCTATTTCGGCATCATCCA</t>
  </si>
  <si>
    <t>Noblis_MPXV-II-1051</t>
  </si>
  <si>
    <t>ATAGTTATAT[ACATGGTCTCAGAAGTCGGA]TTATGTAACATCAGCTTCGATAAAATGACTGGGTTATTTAGTCTTA(CACATTCGCTCATACATGTATGACCGT)TAACTATAGAGTCTACACTAAAATGATTGAATAATAGATAGTCTACCATTGTTTCGTATTCAGAT[AGTACAGCGTAGTACATGGCA]TCTTCACAAA</t>
  </si>
  <si>
    <t>TGCCATGTACTACGCTGTACT</t>
  </si>
  <si>
    <t>Noblis_MPXV-II-1052</t>
  </si>
  <si>
    <t>TCTACTATTC[AACGCAGAGGACATACGTGT]AGAATATCTACCAAATTATCATGCCATTATGATAAGTACCCTTATAT(CCACAAATATGAGGGTGATGAACGACA)ATATTCTA[TTACTGCAGAGGGAAAATGCT]ATAAAGGAAT</t>
  </si>
  <si>
    <t>AACGCAGAGGACATACGTGT</t>
  </si>
  <si>
    <t>CCACAAATATGAGGGTGATGAACGACA</t>
  </si>
  <si>
    <t>AGCATTTTCCCTCTGCAGTAA</t>
  </si>
  <si>
    <t>Noblis_MPXV-II-1053</t>
  </si>
  <si>
    <t>GTTATTACAT[AGCAGGTATGGAATCCTTCAAGT]ATTGTTTTGATAACGATGGTAAGAAATGGATTATCGGAAATACTTTATATTCTGGTAATTCAATACTCTATAAGGTCAGAAAAAATTTCACTAGTTCGTTCTACAATTACGTAATGAAGATAGATCATAAA(TCACACAAGCCATTGTTGTCCGA)AATACGATTCTATATATCTGTATTGGATCCTTTGAC[TATCGACAACTGGACACGGG]AACGTGGTAT</t>
  </si>
  <si>
    <t>AGCAGGTATGGAATCCTTCAAGT</t>
  </si>
  <si>
    <t>Noblis_MPXV-II-1054</t>
  </si>
  <si>
    <t>TGCTATTTTA[AGATGTGACAGATCCGTGTC]ATCAAATATATACTCCATTAAAATGATTAT(TCCGGCAGCGAACTTGATATTGGA)TACATCACGACCTTTGTTAATATCCACGACAATA[GACAGCAATCCCATGGTTCC]ATAAACAGTG</t>
  </si>
  <si>
    <t>GGAACCATGGGATTGCTGTC</t>
  </si>
  <si>
    <t>Noblis_MPXV-II-1055</t>
  </si>
  <si>
    <t>ATTAGAATCA[AGGATCTCCGAACGTATGGA]GTCAATTATACGTTTTTATATAATTTTTGGACAAATGTAAA(GTCCGTATCTCCTCTTCCATCACCA)AAAAAGTTGATAGCGTTAACTATCAAACAA[ACTGCTGAAGTGGTAGGTCA]TACTCCATCA</t>
  </si>
  <si>
    <t>AGGATCTCCGAACGTATGGA</t>
  </si>
  <si>
    <t>GTCCGTATCTCCTCTTCCATCACCA</t>
  </si>
  <si>
    <t>TGACCTACCACTTCAGCAGT</t>
  </si>
  <si>
    <t>Noblis_MPXV-II-1056</t>
  </si>
  <si>
    <t>AGCTAATAGA[GCCCGTAAATGCAATCAGTGA]TAGACTAGAAGAAAGTAAGTATGTTGAATCTAAACTAGTGGATATTTGTGATCGGATAGTATTCAAGTCAAAGAAATACGAAGGTCCGTTTACTACAACTAGTGAAGTCGTCGATATGTTATCTACATATTT(ACCAAAGCAACCAGAAGGTGTTATTCT)GTTCTATTCAAAGGGACCTAAATCTAACATTGATTTTAAAATCAAAAAGGAGAATACTATAGACCAAACTGCAAATGTAGTATTT[AGGTACATGTCCAGTGAACCA]ATTATCTTTG</t>
  </si>
  <si>
    <t>GCCCGTAAATGCAATCAGTGA</t>
  </si>
  <si>
    <t>ACCAAAGCAACCAGAAGGTGTTATTCT</t>
  </si>
  <si>
    <t>TGGTTCACTGGACATGTACCT</t>
  </si>
  <si>
    <t>Noblis_MPXV-II-1057</t>
  </si>
  <si>
    <t>GTATTAGAAT[CAAGGATCTCCGAACGTATGGA]GTCAATTATACGTTTTTATATAATTTTTGGACAAATGTAAA(GTCCGTATCTCCTCTTCCATCACCA)AAAAAGTTGATAGCGTTAACTATCAAACAA[ACTGCTGAAGTGGTAGGTCA]TACTCCATCA</t>
  </si>
  <si>
    <t>CAAGGATCTCCGAACGTATGGA</t>
  </si>
  <si>
    <t>Noblis_MPXV-II-1058</t>
  </si>
  <si>
    <t>GGTATTAGAA[TCAAGGATCTCCGAACGTATGG]AGTCAATTATACGTTTTTATATAATTTTTGGACAAATGTAAA(GTCCGTATCTCCTCTTCCATCACCA)AAAAAGTTGATAGCGTTAACTATCAAACAA[ACTGCTGAAGTGGTAGGTCA]TACTCCATCA</t>
  </si>
  <si>
    <t>TCAAGGATCTCCGAACGTATGG</t>
  </si>
  <si>
    <t>Noblis_MPXV-II-1059</t>
  </si>
  <si>
    <t>AAGCTAATAG[AGCCCGTAAATGCAATCAGTG]ATAGACTAGAAGAAAGTAAGTATGTTGAATCTAAACTAGTGGATATTTGTGATCGGATAGTATTCAAGTCAAAGAAATACGAAGGTCCGTTTACTACAACTAGTGAAGTCGTCGATATGTTATCTACATATTT(ACCAAAGCAACCAGAAGGTGTTATTCT)GTTCTATTCAAAGGGACCTAAATCTAACATTGATTTTAAAATCAAAAAGGAGAATACTATAGACCAAACTGCAAATGTAGTATTT[AGGTACATGTCCAGTGAACCA]ATTATCTTTG</t>
  </si>
  <si>
    <t>AGCCCGTAAATGCAATCAGTG</t>
  </si>
  <si>
    <t>Noblis_MPXV-II-1060</t>
  </si>
  <si>
    <t>ATAGTTATAT[ACATGGTCTCAGAAGTCGGA]TTATGTAACATCAGCTTCGATAAAATGACTGGGTTATTTAGTCTTA(CACATTCGCTCATACATGTATGACCGT)TAACTATAGAGTCTACACTAAAATGATTGAATAATAGATAGTCTACCATTGTTTCGTATTCAGATAGT[ACAGCGTAGTACATGGCATCTT]CACAAATTAT</t>
  </si>
  <si>
    <t>AAGATGCCATGTACTACGCTGT</t>
  </si>
  <si>
    <t>Noblis_MPXV-II-1061</t>
  </si>
  <si>
    <t>AGCTTCTGAT[GGTAACTGTGTTACATGTGCTCC]TAAAACAAAATA(TGGTCGTGTGTACGGAAAGAAAGG)AGAAAATGATATGGAATACCATTTGTAAGAAATGTCGGAAGGGTACTTATTCAGATATTGTATCTGACTCTGATCAATGTAAACCTATGACAAGATAAGACTTACTCGCATCTACTGGATAGACATAAATATCCTCCTCGTAATAATGAAATATAATATACACTAATTATTAATATCAATCGAGTATTAACATATAAGTTATTTTTAAACCCCTTTTGGGTTCCG[TCCTAAACGGCGTTTCGGTC]TGTGTCGCCA</t>
  </si>
  <si>
    <t>GACCGAAACGCCGTTTAGGA</t>
  </si>
  <si>
    <t>Noblis_MPXV-II-1062</t>
  </si>
  <si>
    <t>ATAGTTATAT[ACATGGTCTCAGAAGTCGGA]TTATGTAACATCAGCTTCGATAAAATGACTGGGTTATTTAGTCTTA(CACATTCGCTCATACATGTATGACCGT)TAACTATAGAGTCTACACTAAAATGATTGAATAATAGATAGTCTACCATTGTTTCGTATTCAGATAGT[ACAGCGTAGTACATGGCATC]TTCACAAATT</t>
  </si>
  <si>
    <t>GATGCCATGTACTACGCTGT</t>
  </si>
  <si>
    <t>Noblis_MPXV-II-1063</t>
  </si>
  <si>
    <t>CAATAACTTT[AGCACGTTGTTTCATCAAGCT]CTCTCTTGTAGTACTATCATTTTTATCTGATTCCCTGACACGTTTAAGATCTTCATGTAATTGA(GTCAGCTCTTGACGCAATCTCTTAACT)AACT[TCCTCTCTTGCTTCTTCGTCA]TAGTACTTAC</t>
  </si>
  <si>
    <t>AGCACGTTGTTTCATCAAGCT</t>
  </si>
  <si>
    <t>GTCAGCTCTTGACGCAATCTCTTAACT</t>
  </si>
  <si>
    <t>TGACGAAGAAGCAAGAGAGGA</t>
  </si>
  <si>
    <t>Noblis_MPXV-II-1064</t>
  </si>
  <si>
    <t>TACAAGCGAG[TGCTTCTTCTTTAGCGGGCT]TAAAGACTGCTTTAGGTGCTGAAATA(ACCACATCTGGAAGACTTACTCGCT)TAGCCATTTAATTACGGAACTATTTTTTTATACTTCTAATGAACAAGTAGAAAACCTCTCATCTACAAAAACATA[CTCGTGTCCATAATCCTCTACCA]TAGTAACACG</t>
  </si>
  <si>
    <t>TGCTTCTTCTTTAGCGGGCT</t>
  </si>
  <si>
    <t>ACCACATCTGGAAGACTTACTCGCT</t>
  </si>
  <si>
    <t>TGGTAGAGGATTATGGACACGAG</t>
  </si>
  <si>
    <t>Noblis_MPXV-II-1065</t>
  </si>
  <si>
    <t>TACAAGCGAG[TGCTTCTTCTTTAGCGGGCT]TAAAGACTGCTTTAGGTGCTGAAATA(ACCACATCTGGAAGACTTACTCGCT)TAGCCATTTAATTACGGAACTATTTTTTTATACTTCTAATGAACAAGTAGAAAACCTCTCATCTACAAAAACAT[ACTCGTGTCCATAATCCTCTACC]ATAGTAACAC</t>
  </si>
  <si>
    <t>GGTAGAGGATTATGGACACGAGT</t>
  </si>
  <si>
    <t>Noblis_MPXV-II-1066</t>
  </si>
  <si>
    <t>ATAGTTATAT[ACATGGTCTCAGAAGTCGGAT]TATGTAACATCAGCTTCGATAAAATGACTGGGTTATTTAGTCTTA(CACATTCGCTCATACATGTATGACCGT)TAACTATAGAGTCTACACTAAAATGATTGAATAATAGATAGTCTACCATTGTTTCGTATTCAGATAGT[ACAGCGTAGTACATGGCATCT]TCACAAATTA</t>
  </si>
  <si>
    <t>ACATGGTCTCAGAAGTCGGAT</t>
  </si>
  <si>
    <t>Noblis_MPXV-II-1067</t>
  </si>
  <si>
    <t>TATACTCTCA[TCTTTTGCCAACACAAAGGGT]GGATATTTGTTCATTGGAGTTGATAATAATA(CACACAAAGTAATTGGATTCACGGTGG)[GTCACGACTACCTCAAACTGGT]AGAGAGTGAT</t>
  </si>
  <si>
    <t>TCTTTTGCCAACACAAAGGGT</t>
  </si>
  <si>
    <t>CACACAAAGTAATTGGATTCACGGTGG</t>
  </si>
  <si>
    <t>ACCAGTTTGAGGTAGTCGTGAC</t>
  </si>
  <si>
    <t>Noblis_MPXV-II-1068</t>
  </si>
  <si>
    <t>TACAAGCGAG[TGCTTCTTCTTTAGCGGGCT]TAAAGACTGCTTTAGGTGCTGAAATA(ACCACATCTGGAAGACTTACTCGCT)TAGCCATTTAATTACGGAACTATTTTTTTATACTTCTAATGAACAAGTAGAAAACCTCTCATCTACAAAAACATAC[TCGTGTCCATAATCCTCTACCA]TAGTAACACG</t>
  </si>
  <si>
    <t>TGGTAGAGGATTATGGACACGA</t>
  </si>
  <si>
    <t>Noblis_MPXV-II-1069</t>
  </si>
  <si>
    <t>GTGCTATTTT[AAGATGTGACAGATCCGTGTC]ATCAAATATATACTCCATTAAAATGATTAT(TCCGGCAGCGAACTTGATATTGGA)TACATCACGACCTTTGTTAATATCCACGACAATAG[ACAGCAATCCCATGGTTCCAT]AAACAGTGAG</t>
  </si>
  <si>
    <t>Noblis_MPXV-II-1070</t>
  </si>
  <si>
    <t>TCTACTATTC[AACGCAGAGGACATACGTGT]AGAATATCTACCAAATTATCATGCCATTATGATAAGTACCCTTATAT(CCACAAATATGAGGGTGATGAACGACA)ATATTCTATT[ACTGCAGAGGGAAAATGCTAT]AAAGGAATAA</t>
  </si>
  <si>
    <t>ATAGCATTTTCCCTCTGCAGT</t>
  </si>
  <si>
    <t>Noblis_MPXV-II-1071</t>
  </si>
  <si>
    <t>GTATCACCTA[GACGGTGTAGAAGAGCAAGC]TCTGGAGTCATATGTGGTATGATACAATCAAAACCAAACGATGAT(ACCTATTCACTTCTTCAACGGCCAAA)AATTGA[ACCAGAATATGTGGAGGTTGGT]AATGGTATAC</t>
  </si>
  <si>
    <t>GACGGTGTAGAAGAGCAAGC</t>
  </si>
  <si>
    <t>Noblis_MPXV-II-1072</t>
  </si>
  <si>
    <t>AATAACTTTA[GCACGTTGTTTCATCAAGCTCT]CTCTTGTAGTACTATCATTTTTATCTGATTCCCTGACACGTTTAAGATCTTCATGTAATTGA(GTCAGCTCTTGACGCAATCTCTTAACT)AACT[TCCTCTCTTGCTTCTTCGTCA]TAGTACTTAC</t>
  </si>
  <si>
    <t>GCACGTTGTTTCATCAAGCTCT</t>
  </si>
  <si>
    <t>Noblis_MPXV-II-1073</t>
  </si>
  <si>
    <t>CAATAACTTT[AGCACGTTGTTTCATCAAGCTC]TCTCTTGTAGTACTATCATTTTTATCTGATTCCCTGACACGTTTAAGATCTTCATGTAATTGA(GTCAGCTCTTGACGCAATCTCTTAACT)AACT[TCCTCTCTTGCTTCTTCGTCA]TAGTACTTAC</t>
  </si>
  <si>
    <t>AGCACGTTGTTTCATCAAGCTC</t>
  </si>
  <si>
    <t>Noblis_MPXV-II-1074</t>
  </si>
  <si>
    <t>GAACTATAAA[TCCAGGCTCTCGCATAAAGA]TGAATATATATGTTGTATGCGACATCAAAGATGAAAAAATGTTAAGACTTATATATTTAGATATAACACGAATA(TGTATGACGGATGGGAATTGGTAACG)A[TGACAGAAAGCAGATTGTCAGC]TCTGCATACT</t>
  </si>
  <si>
    <t>TCCAGGCTCTCGCATAAAGA</t>
  </si>
  <si>
    <t>TGTATGACGGATGGGAATTGGTAACG</t>
  </si>
  <si>
    <t>GCTGACAATCTGCTTTCTGTCA</t>
  </si>
  <si>
    <t>Noblis_MPXV-II-1075</t>
  </si>
  <si>
    <t>TGGTTATGAT[AGATCAGTGGGTGTCCATGA]TTATATAGATGTATCAATTAATAAAGTAGTATATGGAAGAG(AGTCTCACGTAAGATGGCGGGA)TATA[TGGCAAGAACATAATGATGGCG]TATACAGTAT</t>
  </si>
  <si>
    <t>AGATCAGTGGGTGTCCATGA</t>
  </si>
  <si>
    <t>AGTCTCACGTAAGATGGCGGGA</t>
  </si>
  <si>
    <t>CGCCATCATTATGTTCTTGCCA</t>
  </si>
  <si>
    <t>Noblis_MPXV-II-1076</t>
  </si>
  <si>
    <t>TGGTTATGAT[AGATCAGTGGGTGTCCATGA]TTATATAGATGTATCAATTAATAAAGTAGTATATGGAAGAG(AGTCTCACGTAAGATGGCGGGA)TATAT[GGCAAGAACATAATGATGGCGT]ATACAGTATA</t>
  </si>
  <si>
    <t>ACGCCATCATTATGTTCTTGCC</t>
  </si>
  <si>
    <t>Noblis_MPXV-II-1077</t>
  </si>
  <si>
    <t>CGTCTACTAT[TCAACGCAGAGGACATACGT]GTAGAATATCTACCAAATTATCATGCCATTATGATAAGTACCCTTATAT(CCACAAATATGAGGGTGATGAACGACA)ATATTCTA[TTACTGCAGAGGGAAAATGCT]ATAAAGGAAT</t>
  </si>
  <si>
    <t>TCAACGCAGAGGACATACGT</t>
  </si>
  <si>
    <t>Noblis_MPXV-II-1078</t>
  </si>
  <si>
    <t>ATACAAGCGA[GTGCTTCTTCTTTAGCGGGC]TTAAAGACTGCTTTAGGTGCTGAAATA(ACCACATCTGGAAGACTTACTCGCT)TAGCCATTTAATTACGGAACTATTTTTTTATACTTCTAATGAACAAGTAGAAAACCTCTCATCTACAAAAACATA[CTCGTGTCCATAATCCTCTACCA]TAGTAACACG</t>
  </si>
  <si>
    <t>GTGCTTCTTCTTTAGCGGGC</t>
  </si>
  <si>
    <t>Noblis_MPXV-II-1079</t>
  </si>
  <si>
    <t>ATACAAGCGA[GTGCTTCTTCTTTAGCGGGC]TTAAAGACTGCTTTAGGTGCTGAAATA(ACCACATCTGGAAGACTTACTCGCT)TAGCCATTTAATTACGGAACTATTTTTTTATACTTCTAATGAACAAGTAGAAAACCTCTCATCTACAAAAACAT[ACTCGTGTCCATAATCCTCTACC]ATAGTAACAC</t>
  </si>
  <si>
    <t>Noblis_MPXV-II-1080</t>
  </si>
  <si>
    <t>ACTATGGATA[TCTTCAGGGAAATCGCATCTTCT]ATGAAAGGAAAGAATGTATTCATT(TCTCCAGCGTCAATCTCGTCAGT)ATTAACAATACTGTATTA[TGGAGCTAATGGATCCACTGC]TGAACAGCTA</t>
  </si>
  <si>
    <t>TCTTCAGGGAAATCGCATCTTCT</t>
  </si>
  <si>
    <t>TCTCCAGCGTCAATCTCGTCAGT</t>
  </si>
  <si>
    <t>GCAGTGGATCCATTAGCTCCA</t>
  </si>
  <si>
    <t>Noblis_MPXV-II-1081</t>
  </si>
  <si>
    <t>TAAGCTAATA[GAGCCCGTAAATGCAATCAGT]GATAGACTAGAAGAAAGTAAGTATGTTGAATCTAAACTAGTGGATATTTGTGATCGGATAGTATTCAAGTCAAAGAAATACGAAGGTCCGTTTACTACAACTAGTGAAGTCGTCGATATGTTATCTACATATTT(ACCAAAGCAACCAGAAGGTGTTATTCT)GTTCTATTCAAAGGGACCTAAATCTAACATTGATTTTAAAATCAAAAAGGAGAATACTATAGACCAAACTGCAAATGTAGTATTT[AGGTACATGTCCAGTGAACCA]ATTATCTTTG</t>
  </si>
  <si>
    <t>GAGCCCGTAAATGCAATCAGT</t>
  </si>
  <si>
    <t>Noblis_MPXV-II-1082</t>
  </si>
  <si>
    <t>AATACATATA[GCTAAACCCAGGCATACGTTC]C(ACACATCCGGAACAATGAAATTCTCCA)GAAGATGTTACAATGGCTAGATTTGGACATTT[GGTTTCAACCGCGTTAACAT]ATGAGTGAAC</t>
  </si>
  <si>
    <t>GCTAAACCCAGGCATACGTTC</t>
  </si>
  <si>
    <t>Noblis_MPXV-II-1083</t>
  </si>
  <si>
    <t>TATTAGAATC[AAGGATCTCCGAACGTATGGA]GTCAATTATACGTTTTTATATAATTTTTGGACAAATGTAAA(GTCCGTATCTCCTCTTCCATCACCA)AAAAAGTTGATAGCGTTAACTATCAAACAA[ACTGCTGAAGTGGTAGGTCA]TACTCCATCA</t>
  </si>
  <si>
    <t>AAGGATCTCCGAACGTATGGA</t>
  </si>
  <si>
    <t>Noblis_MPXV-II-1084</t>
  </si>
  <si>
    <t>TATCTTAAAC[GTTTCCATCGCTGTAAAGACGT]T(TCCGATAGATGGTCTCGTTTCATCAGT)CATACTGAGCCAACAAATGTAATCGTGTATAACATCTTTGATAGAATCAGACTCTAAAGAAAAGGAATCGGCTTTATTATACACATTCATGATAAACTTAATGAAAAATGTTTTTCGTTGTTTAAGTTGGATGAATAGTATGTCTTAATAATTGTTATTATTTCACTAATTAATATTTAGTAACGAGTACACTCTATAAAAACGAGAATGACATAACTAATCATAACTAGTTATCAAAGAATGTCTAGGACGCGTAATTTTTTATGGTATAGATCCTGTAA[GCGTTGTCTGTATTCTGGAGC]TATTTTCTCT</t>
  </si>
  <si>
    <t>GTTTCCATCGCTGTAAAGACGT</t>
  </si>
  <si>
    <t>Noblis_MPXV-II-1085</t>
  </si>
  <si>
    <t>TCTATCTTAA[ACGTTTCCATCGCTGTAAAGAC]GTT(TCCGATAGATGGTCTCGTTTCATCAGT)CATACTGAGCCAACAAATGTAATCGTGTATAACATCTTTGATAGAATCAGACTCTAAAGAAAAGGAATCGGCTTTATTATACACATTCATGATAAACTTAATGAAAAATGTTTTTCGTTGTTTAAGTTGGATGAATAGTATGTCTTAATAATTGTTATTATTTCACTAATTAATATTTAGTAACGAGTACACTCTATAAAAACGAGAATGACATAACTAATCATAACTAGTTATCAAAGAATGTCTAGGACGCGTAATTTTTTATGGTATAGATCCTGTAA[GCGTTGTCTGTATTCTGGAGC]TATTTTCTCT</t>
  </si>
  <si>
    <t>ACGTTTCCATCGCTGTAAAGAC</t>
  </si>
  <si>
    <t>Noblis_MPXV-II-1086</t>
  </si>
  <si>
    <t>CTTAAACGTT[TCCATCGCTGTAAAGACGTT](TCCGATAGATGGTCTCGTTTCATCAGT)CATACTGAGCCAACAAATGTAATCGTGTATAACATCTTTGATAGAATCAGACTCTAAAGAAAAGGAATCGGCTTTATTATACACATTCATGATAAACTTAATGAAAAATGTTTTTCGTTGTTTAAGTTGGATGAATAGTATGTCTTAATAATTGTTATTATTTCACTAATTAATATTTAGTAACGAGTACACTCTATAAAAACGAGAATGACATAACTAATCATAACTAGTTATCAAAGAATGTCTAGGACGCGTAATTTTTTATGGTATAGATCCTGTAA[GCGTTGTCTGTATTCTGGAGC]TATTTTCTCT</t>
  </si>
  <si>
    <t>TCCATCGCTGTAAAGACGTT</t>
  </si>
  <si>
    <t>Noblis_MPXV-II-1087</t>
  </si>
  <si>
    <t>TCTTAAACGT[TTCCATCGCTGTAAAGACGT]T(TCCGATAGATGGTCTCGTTTCATCAGT)CATACTGAGCCAACAAATGTAATCGTGTATAACATCTTTGATAGAATCAGACTCTAAAGAAAAGGAATCGGCTTTATTATACACATTCATGATAAACTTAATGAAAAATGTTTTTCGTTGTTTAAGTTGGATGAATAGTATGTCTTAATAATTGTTATTATTTCACTAATTAATATTTAGTAACGAGTACACTCTATAAAAACGAGAATGACATAACTAATCATAACTAGTTATCAAAGAATGTCTAGGACGCGTAATTTTTTATGGTATAGATCCTGTAA[GCGTTGTCTGTATTCTGGAGC]TATTTTCTCT</t>
  </si>
  <si>
    <t>TTCCATCGCTGTAAAGACGT</t>
  </si>
  <si>
    <t>Noblis_MPXV-II-1088</t>
  </si>
  <si>
    <t>ATTAGAATCA[AGGATCTCCGAACGTATGGA]GTCAATTATACGTTTTTATATAATTTTTGGACAAATGTAAA(GTCCGTATCTCCTCTTCCATCACCA)AAAAAGTTGATAGCGTTAACTATCAAACA[AACTGCTGAAGTGGTAGGTCA]TACTCCATCA</t>
  </si>
  <si>
    <t>TGACCTACCACTTCAGCAGTT</t>
  </si>
  <si>
    <t>Noblis_MPXV-II-1089</t>
  </si>
  <si>
    <t>CCATTGATAT[TCAGGGGATGAATCATTGGCA]ACACCCATTTATTGTACAAAAA(GCCCCAATTTACAAACGAAAGTCCAGG)TTTGATAGAGATAAACTATTAACTATTTTGTCTCTGTTTTTAACACCTCCACAGTTTTTAATTTCTTTGGTAATGAAATTATTCACAATATCAGTATCTTCTTTATCTACCAGAGATTTTACTAACTTGATAACCT[TGGCTGTCTCATTCAATAGGGT]AGTGATATTT</t>
  </si>
  <si>
    <t>TCAGGGGATGAATCATTGGCA</t>
  </si>
  <si>
    <t>GCCCCAATTTACAAACGAAAGTCCAGG</t>
  </si>
  <si>
    <t>ACCCTATTGAATGAGACAGCCA</t>
  </si>
  <si>
    <t>Noblis_MPXV-II-1090</t>
  </si>
  <si>
    <t>TTATTACATA[GCAGGTATGGAATCCTTCAAGT]ATTGTTTTGATAACGATGGTAAGAAATGGATTATCGGAAATACTTTATATTCTGGTAATTCAATACTCTATAAGGTCAGAAAAAATTTCACTAGTTCGTTCTACAATTACGTAATGAAGATAGATCATAAA(TCACACAAGCCATTGTTGTCCGA)AATACGATTCTATATATCTGTATTGGATCCTTTGAC[TATCGACAACTGGACACGGG]AACGTGGTAT</t>
  </si>
  <si>
    <t>GCAGGTATGGAATCCTTCAAGT</t>
  </si>
  <si>
    <t>Noblis_MPXV-II-1091</t>
  </si>
  <si>
    <t>CAATACATAT[AGCTAAACCCAGGCATACGT]TCC(ACACATCCGGAACAATGAAATTCTCCA)GAAGATGTTACAATGGCTAGATTTGGACATTTGGTTTCA[ACCGCGTTAACATATGAGTGA]ACACACCCAT</t>
  </si>
  <si>
    <t>TCACTCATATGTTAACGCGGT</t>
  </si>
  <si>
    <t>Noblis_MPXV-II-1092</t>
  </si>
  <si>
    <t>GTCTACTATT[CAACGCAGAGGACATACGTG]TAGAATATCTACCAAATTATCATGCCATTATGATAAGTACCCTTATAT(CCACAAATATGAGGGTGATGAACGACA)ATATTCTA[TTACTGCAGAGGGAAAATGCT]ATAAAGGAAT</t>
  </si>
  <si>
    <t>CAACGCAGAGGACATACGTG</t>
  </si>
  <si>
    <t>Noblis_MPXV-II-1093</t>
  </si>
  <si>
    <t>AATACATATA[GCTAAACCCAGGCATACGTT]CC(ACACATCCGGAACAATGAAATTCTCCA)GAAGATGTTACAATGGCTAGATTTGGACATTT[GGTTTCAACCGCGTTAACAT]ATGAGTGAAC</t>
  </si>
  <si>
    <t>GCTAAACCCAGGCATACGTT</t>
  </si>
  <si>
    <t>Noblis_MPXV-II-1094</t>
  </si>
  <si>
    <t>AGCTAATAGA[GCCCGTAAATGCAATCAGTGA]TAGACTAGAAGAAAGTAAGTATGTTGAATCTAAACTAGTGGATATTTGTGATCGGATAGTATTCAAGTCAAAGAAATACGAAGGTCCGTTTACTACAACTAGTGAAGTCGTCGATATGTTATCTACATATTT(ACCAAAGCAACCAGAAGGTGTTATTCT)GTTCTATTCAAAGGGACCTAAATCTAACATTGATTTTAAAATCAAAAAGGAGAATACTATAGACCAAACTGCAAATGTAGTATTT[AGGTACATGTCCAGTGAACCAA]TTATCTTTGG</t>
  </si>
  <si>
    <t>TTGGTTCACTGGACATGTACCT</t>
  </si>
  <si>
    <t>Noblis_MPXV-II-1095</t>
  </si>
  <si>
    <t>AAGCTAATAG[AGCCCGTAAATGCAATCAGTG]ATAGACTAGAAGAAAGTAAGTATGTTGAATCTAAACTAGTGGATATTTGTGATCGGATAGTATTCAAGTCAAAGAAATACGAAGGTCCGTTTACTACAACTAGTGAAGTCGTCGATATGTTATCTACATATTT(ACCAAAGCAACCAGAAGGTGTTATTCT)GTTCTATTCAAAGGGACCTAAATCTAACATTGATTTTAAAATCAAAAAGGAGAATACTATAGACCAAACTGCAAATGTAGTATTT[AGGTACATGTCCAGTGAACCAA]TTATCTTTGG</t>
  </si>
  <si>
    <t>Noblis_MPXV-II-1096</t>
  </si>
  <si>
    <t>TCCGCAAGTA[CACAGACCTCCACCACTTCC]TCCTAAACCAGTCCAAA(ATCCGCCACAACTTCCCCCT)AGACCAGTAGGTCAATTACT[ACCTCCTCCTATAGATCAACCAGA]TAAAGGATTT</t>
  </si>
  <si>
    <t>CACAGACCTCCACCACTTCC</t>
  </si>
  <si>
    <t>ATCCGCCACAACTTCCCCCT</t>
  </si>
  <si>
    <t>TCTGGTTGATCTATAGGAGGAGGT</t>
  </si>
  <si>
    <t>Noblis_MPXV-II-1097</t>
  </si>
  <si>
    <t>TATACTCTCA[TCTTTTGCCAACACAAAGGGT]GGATATTTGTTCATTGGAGTTGATAATAATAC(ACACAAAGTAATTGGATTCACGGTGGG)[TCACGACTACCTCAAACTGGT]AGAGAGTGAT</t>
  </si>
  <si>
    <t>ACACAAAGTAATTGGATTCACGGTGGG</t>
  </si>
  <si>
    <t>ACCAGTTTGAGGTAGTCGTGA</t>
  </si>
  <si>
    <t>Noblis_MPXV-II-1098</t>
  </si>
  <si>
    <t>CAAGCATAAG[ACATGTCACAAAGACCCTTTTTGT]ATGTATAAGTGTAGAAATTATAACATCCATAGTTGGATTCACAT(AGGTGTCCAATCGGGATCTCTCCA)TCATCGAGATG[ATTGACGGCATTTCCCCCTT]CCTTTTTTAG</t>
  </si>
  <si>
    <t>ACATGTCACAAAGACCCTTTTTGT</t>
  </si>
  <si>
    <t>AGGTGTCCAATCGGGATCTCTCCA</t>
  </si>
  <si>
    <t>AAGGGGGAAATGCCGTCAAT</t>
  </si>
  <si>
    <t>Noblis_MPXV-II-1099</t>
  </si>
  <si>
    <t>CCGCAAGTAC[ACAGACCTCCACCACTTCCT]CCTAAACCAGTCCAAA(ATCCGCCACAACTTCCCCCT)AGACCAGTAGGTCAATTACT[ACCTCCTCCTATAGATCAACCAGA]TAAAGGATTT</t>
  </si>
  <si>
    <t>ACAGACCTCCACCACTTCCT</t>
  </si>
  <si>
    <t>Noblis_MPXV-II-1100</t>
  </si>
  <si>
    <t>GACTTTCCTA[CGAACCATTTGTTTGGGGAGT]TAACTTTCGTAAAGAATATAATGTGGTATCTTCTCCATAAAACTGATGAGATATATAAAGAAATAAATGTCGAGCTTTGTTACCAATGGATATCTTCCAGTT(ACATTGGAACCACATGAGTTGACGT)TAGACATAAAAACTAATATT[AGGAATGCCGTATATAAGGCGT]ATCTCCATAG</t>
  </si>
  <si>
    <t>CGAACCATTTGTTTGGGGAGT</t>
  </si>
  <si>
    <t>ACATTGGAACCACATGAGTTGACGT</t>
  </si>
  <si>
    <t>ACGCCTTATATACGGCATTCCT</t>
  </si>
  <si>
    <t>Noblis_MPXV-II-1101</t>
  </si>
  <si>
    <t>AGACTTTCCT[ACGAACCATTTGTTTGGGGAG]TTAACTTTCGTAAAGAATATAATGTGGTATCTTCTCCATAAAACTGATGAGATATATAAAGAAATAAATGTCGAGCTTTGTTACCAATGGATATCTTCCAGTT(ACATTGGAACCACATGAGTTGACGT)TAGACATAAAAACTAATATT[AGGAATGCCGTATATAAGGCGT]ATCTCCATAG</t>
  </si>
  <si>
    <t>ACGAACCATTTGTTTGGGGAG</t>
  </si>
  <si>
    <t>Noblis_MPXV-II-1102</t>
  </si>
  <si>
    <t>CCATTGATAT[TCAGGGGATGAATCATTGGCA]ACACCCATTTATTGTACAAAAA(GCCCCAATTTACAAACGAAAGTCCAGG)TTTGATAGAGATAAACTATTAACTATTTTGTCTCTGTTTTTAACACCTCCACAGTTTTTAATTTCTTTGGTAATGAAATTATTCACAATATCAGTATCTTCTTTATCTACCAGAGATTTTACTAACTTGAT[AACCTTGGCTGTCTCATTCA]ATAGGGTAGT</t>
  </si>
  <si>
    <t>TGAATGAGACAGCCAAGGTT</t>
  </si>
  <si>
    <t>Noblis_MPXV-II-1103</t>
  </si>
  <si>
    <t>CCATTGATAT[TCAGGGGATGAATCATTGGCA]ACACCCATTTATTGTACAAAAA(GCCCCAATTTACAAACGAAAGTCCAGG)TTTGATAGAGATAAACTATTAACTATTTTGTCTCTGTTTTTAACACCTCCACAGTTTTTAATTTCTTTGGTAATGAAATTATTCACAATATCAGTATCTTCTTTATCTACCAGAGATTTTACTAACTTGATA[ACCTTGGCTGTCTCATTCAA]TAGGGTAGTG</t>
  </si>
  <si>
    <t>TTGAATGAGACAGCCAAGGT</t>
  </si>
  <si>
    <t>Noblis_MPXV-II-1104</t>
  </si>
  <si>
    <t>TCGATTACTA[TGGATATCTTCAGGGAAATCGCA]TCTTCTATGAAAGGAAAGAATGTATTCATT(TCTCCAGCGTCAATCTCGTCAGT)ATTAACAATACTGTATTA[TGGAGCTAATGGATCCACTGC]TGAACAGCTA</t>
  </si>
  <si>
    <t>TGGATATCTTCAGGGAAATCGCA</t>
  </si>
  <si>
    <t>Noblis_MPXV-II-1105</t>
  </si>
  <si>
    <t>CGTCTACTAT[TCAACGCAGAGGACATACGT]GTAGAATATCTACCAAATTATCATGCCATTATGATAAGTACCCTTATAT(CCACAAATATGAGGGTGATGAACGACA)ATATTCTATT[ACTGCAGAGGGAAAATGCTAT]AAAGGAATAA</t>
  </si>
  <si>
    <t>Noblis_MPXV-II-1106</t>
  </si>
  <si>
    <t>AATAACTTTA[GCACGTTGTTTCATCAAGCTC]TCTCTTGTAGTACTATCATTTTTATCTGATTCCCTGACACGTTTAAGATCTTCATGTAATTGA(GTCAGCTCTTGACGCAATCTCTTAACT)AACT[TCCTCTCTTGCTTCTTCGTCA]TAGTACTTAC</t>
  </si>
  <si>
    <t>GCACGTTGTTTCATCAAGCTC</t>
  </si>
  <si>
    <t>Noblis_MPXV-II-1107</t>
  </si>
  <si>
    <t>CAATAACTTT[AGCACGTTGTTTCATCAAGCT]CTCTCTTGTAGTACTATCATTTTTATCTGATTCCCTGACACGTTTAAGATCTTCATGTAATTGA(GTCAGCTCTTGACGCAATCTCTTAACT)AAC[TTCCTCTCTTGCTTCTTCGTCA]TAGTACTTAC</t>
  </si>
  <si>
    <t>TGACGAAGAAGCAAGAGAGGAA</t>
  </si>
  <si>
    <t>Noblis_MPXV-II-1108</t>
  </si>
  <si>
    <t>GTTATTACAT[AGCAGGTATGGAATCCTTCAAGT]ATTGTTTTGATAACGATGGTAAGAAATGGATTATCGGAAATACTTTATATTCTGGTAATTCAATACTCTATAAGGTCAGAAAAAATTTCACTAGTTCGTTCTACAATTACGTAATGAAGATAGATCATAAA(TCACACAAGCCATTGTTGTCCGA)AATACGATTCTATATATCTGTATTGGATCCTTTGACTAT[CGACAACTGGACACGGGAA]CGTGGTATAA</t>
  </si>
  <si>
    <t>Noblis_MPXV-II-1109</t>
  </si>
  <si>
    <t>TATCCATCAT[AATCTGGGTTATAAACGGGTGT]AAACAAGAATATATGTTTATATTTTTTAACTAGTGTAGAAAACAGAGATAGTAAATAGAT(AGTTTTTCCAGATCCAGATCCTCCTGT)TAAAACCATTCTAAACGGCATTTTTAATAAATTTTCTCTTGAAAATTGTTTTTCTTGAAAACAATTCATAATTATATTTACAGTTACTAAATTAATTTGATAATAAATCAAAATATGGAAAACTAAGGTCGTTAGTAG[GGAGGAGAACAACGAAGGCA]TATCGTGATA</t>
  </si>
  <si>
    <t>AATCTGGGTTATAAACGGGTGT</t>
  </si>
  <si>
    <t>AGTTTTTCCAGATCCAGATCCTCCTGT</t>
  </si>
  <si>
    <t>TGCCTTCGTTGTTCTCCTCC</t>
  </si>
  <si>
    <t>Noblis_MPXV-II-1110</t>
  </si>
  <si>
    <t>ACTATGGATA[TCTTCAGGGAAATCGCATCTTCT]ATGAAAGGAAAGAATGTATTCATT(TCTCCAGCGTCAATCTCGTCAGT)ATTAACAATACTGTATTAT[GGAGCTAATGGATCCACTGCT]GAACAGCTAT</t>
  </si>
  <si>
    <t>AGCAGTGGATCCATTAGCTCC</t>
  </si>
  <si>
    <t>Noblis_MPXV-II-1111</t>
  </si>
  <si>
    <t>AGACTTTCCT[ACGAACCATTTGTTTGGGGA]GTTAACTTTCGTAAAGAATATAATGTGGTATCTTCTCCATAAAACTGATGAGATATATAAAGAAATAAATGTCGAGCTTTGTTACCAATGGATATCTTCCAGTT(ACATTGGAACCACATGAGTTGACGT)TAGACATAAAAACTAATATT[AGGAATGCCGTATATAAGGCGT]ATCTCCATAG</t>
  </si>
  <si>
    <t>ACGAACCATTTGTTTGGGGA</t>
  </si>
  <si>
    <t>Noblis_MPXV-II-1112</t>
  </si>
  <si>
    <t>ACTATGGATA[TCTTCAGGGAAATCGCATCTTC]TATGAAAGGAAAGAATGTATTCATT(TCTCCAGCGTCAATCTCGTCAGT)ATTAACAATACTGTATTA[TGGAGCTAATGGATCCACTGC]TGAACAGCTA</t>
  </si>
  <si>
    <t>TCTTCAGGGAAATCGCATCTTC</t>
  </si>
  <si>
    <t>Noblis_MPXV-II-1113</t>
  </si>
  <si>
    <t>CTATGGATAT[CTTCAGGGAAATCGCATCTTCT]ATGAAAGGAAAGAATGTATTCATT(TCTCCAGCGTCAATCTCGTCAGT)ATTAACAATACTGTATTA[TGGAGCTAATGGATCCACTGC]TGAACAGCTA</t>
  </si>
  <si>
    <t>CTTCAGGGAAATCGCATCTTCT</t>
  </si>
  <si>
    <t>Noblis_MPXV-II-1114</t>
  </si>
  <si>
    <t>GTTATTACAT[AGCAGGTATGGAATCCTTCAAG]TATTGTTTTGATAACGATGGTAAGAAATGGATTATCGGAAATACTTTATATTCTGGTAATTCAATACTCTATAAGGTCAGAAAAAATTTCACTAGTTCGTTCTACAATTACGTAATGAAGATAGATCATAAA(TCACACAAGCCATTGTTGTCCGA)AATACGATTCTATATATCTGTATTGGATCCTTTGAC[TATCGACAACTGGACACGGG]AACGTGGTAT</t>
  </si>
  <si>
    <t>AGCAGGTATGGAATCCTTCAAG</t>
  </si>
  <si>
    <t>Noblis_MPXV-II-1115</t>
  </si>
  <si>
    <t>GTTATTACAT[AGCAGGTATGGAATCCTTCAAGT]ATTGTTTTGATAACGATGGTAAGAAATGGATTATCGGAAATACTTTATATTCTGGTAATTCAATACTCTATAAGGTCAGAAAAAATTTCACTAGTTCGTTCTACAATTACGTAATGAAGATAGATCATAAA(TCACACAAGCCATTGTTGTCCGA)AATACGATTCTATATATCTGTATTGGATCCTTTGACT[ATCGACAACTGGACACGGGA]ACGTGGTATA</t>
  </si>
  <si>
    <t>Noblis_MPXV-II-1116</t>
  </si>
  <si>
    <t>ATACTCTCAT[CTTTTGCCAACACAAAGGGT]GGATATTTGTTCATTGGAGTTGATAATAATA(CACACAAAGTAATTGGATTCACGGTGG)[GTCACGACTACCTCAAACTGGT]AGAGAGTGAT</t>
  </si>
  <si>
    <t>CTTTTGCCAACACAAAGGGT</t>
  </si>
  <si>
    <t>Noblis_MPXV-II-1117</t>
  </si>
  <si>
    <t>TCCGCAAGTA[CACAGACCTCCACCACTTCC]TCCTAAACCAGTCCAAA(ATCCGCCACAACTTCCCCCT)AGACCAGTAGGTCAATTACT[ACCTCCTCCTATAGATCAACCAG]ATAAAGGATT</t>
  </si>
  <si>
    <t>CTGGTTGATCTATAGGAGGAGGT</t>
  </si>
  <si>
    <t>Noblis_MPXV-II-1118</t>
  </si>
  <si>
    <t>AATTTTATTA[TGCTTCACTATTGCATCGGA]AATAATATCATATGCTTCCACGTATATTTTATTTTGTTTTGACTCATAAT(ACGCACGTAATTCTGGATTATTGGCA)TATCGATGAATAATTTTAGCTCCATGCTCAGTAAATATTAATGAGAACATAGTGTTGCCTCCTACCATTATTTTTTTCATCTCATTCAATTCTTGATTGCAGAGATCTATATAATCATTAT[AGCGTTGACTTATGGACTCTGG]AATCTTAGAC</t>
  </si>
  <si>
    <t>TGCTTCACTATTGCATCGGA</t>
  </si>
  <si>
    <t>ACGCACGTAATTCTGGATTATTGGCA</t>
  </si>
  <si>
    <t>CCAGAGTCCATAAGTCAACGCT</t>
  </si>
  <si>
    <t>Noblis_MPXV-II-1119</t>
  </si>
  <si>
    <t>AATTTTATTA[TGCTTCACTATTGCATCGGA]AATAATATCATATGCTTCCACGTATATTTTATTTTGTTTTGACTCATAAT(ACGCACGTAATTCTGGATTATTGGCA)TATCGATGAATAATTTTAGCTCCATGCTCAGTAAATATTAATGAGAACATAGTGTTGCCTCCTACCATTATTTTTTTCATCTCATTCAATTCTTGATTGCAGAGATCTATATAATCATTATA[GCGTTGACTTATGGACTCTGGA]ATCTTAGACG</t>
  </si>
  <si>
    <t>TCCAGAGTCCATAAGTCAACGC</t>
  </si>
  <si>
    <t>Noblis_MPXV-II-1120</t>
  </si>
  <si>
    <t>TTTAGACTTT[CCTACGAACCATTTGTTTGGGG]AGTTAACTTTCGTAAAGAATATAATGTGGTATCTTCTCCATAAAACTGATGAGATATATAAAGAAATAAATGTCGAGCTTTGTTACCAATGGATATCTTCCAGTT(ACATTGGAACCACATGAGTTGACGT)TAGACATAAAAACTAATATT[AGGAATGCCGTATATAAGGCGT]ATCTCCATAG</t>
  </si>
  <si>
    <t>CCTACGAACCATTTGTTTGGGG</t>
  </si>
  <si>
    <t>Noblis_MPXV-II-1121</t>
  </si>
  <si>
    <t>CCATTGATAT[TCAGGGGATGAATCATTGGCA]ACACCCATTTATTGTACAAAAA(GCCCCAATTTACAAACGAAAGTCCAGG)TTTGATAGAGATAAACTATTAACTATTTTGTCTCTGTTTTTAACACCTCCACAGTTTTTAATTTCTTTGGTAATGAAATTATTCACAATATCAGTATCTTCTTTATCTACCAGAGATTTTACTAACTTGAT[AACCTTGGCTGTCTCATTCAA]TAGGGTAGTG</t>
  </si>
  <si>
    <t>TTGAATGAGACAGCCAAGGTT</t>
  </si>
  <si>
    <t>Noblis_MPXV-II-1122</t>
  </si>
  <si>
    <t>CTATACTCTC[ATCTTTTGCCAACACAAAGGGT]GGATATTTGTTCATTGGAGTTGATAATAATA(CACACAAAGTAATTGGATTCACGGTGG)[GTCACGACTACCTCAAACTGGT]AGAGAGTGAT</t>
  </si>
  <si>
    <t>ATCTTTTGCCAACACAAAGGGT</t>
  </si>
  <si>
    <t>Noblis_MPXV-II-1123</t>
  </si>
  <si>
    <t>CCATTGATAT[TCAGGGGATGAATCATTGGCA]ACACCCATTTATTGTACAAAAA(GCCCCAATTTACAAACGAAAGTCCAGG)TTTGATAGAGATAAACTATTAACTATTTTGTCTCTGTTTTTAACACCTCCACAGTTTTTAATTTCTTTGGTAATGAAATTATTCACAATATCAGTATCTTCTTTATCTACCAGAGATTTTACTAACTTGATAACC[TTGGCTGTCTCATTCAATAGGGT]AGTGATATTT</t>
  </si>
  <si>
    <t>ACCCTATTGAATGAGACAGCCAA</t>
  </si>
  <si>
    <t>Noblis_MPXV-II-1124</t>
  </si>
  <si>
    <t>TGGTTATGAT[AGATCAGTGGGTGTCCATGAT]TATATAGATGTATCAATTAATAAAGTAGTATATGGAAGAG(AGTCTCACGTAAGATGGCGGGA)TATA[TGGCAAGAACATAATGATGGCG]TATACAGTAT</t>
  </si>
  <si>
    <t>AGATCAGTGGGTGTCCATGAT</t>
  </si>
  <si>
    <t>Noblis_MPXV-II-1125</t>
  </si>
  <si>
    <t>TGGTTATGAT[AGATCAGTGGGTGTCCATGAT]TATATAGATGTATCAATTAATAAAGTAGTATATGGAAGAG(AGTCTCACGTAAGATGGCGGGA)TATAT[GGCAAGAACATAATGATGGCGT]ATACAGTATA</t>
  </si>
  <si>
    <t>Noblis_MPXV-II-1126</t>
  </si>
  <si>
    <t>GAACTATAAA[TCCAGGCTCTCGCATAAAGAT]GAATATATATGTTGTATGCGACATCAAAGATGAAAAAATGTTAAGACTTATATATTTAGATATAACACGAATA(TGTATGACGGATGGGAATTGGTAACG)A[TGACAGAAAGCAGATTGTCAGC]TCTGCATACT</t>
  </si>
  <si>
    <t>TCCAGGCTCTCGCATAAAGAT</t>
  </si>
  <si>
    <t>Noblis_MPXV-II-1127</t>
  </si>
  <si>
    <t>GGAACTATAA[ATCCAGGCTCTCGCATAAAGA]TGAATATATATGTTGTATGCGACATCAAAGATGAAAAAATGTTAAGACTTATATATTTAGATATAACACGAATA(TGTATGACGGATGGGAATTGGTAACG)A[TGACAGAAAGCAGATTGTCAGC]TCTGCATACT</t>
  </si>
  <si>
    <t>ATCCAGGCTCTCGCATAAAGA</t>
  </si>
  <si>
    <t>Noblis_MPXV-II-1128</t>
  </si>
  <si>
    <t>TATACTCTCA[TCTTTTGCCAACACAAAGGGT]GGATATTTGTTCATTGGAGTTGATAATAATA(CACACAAAGTAATTGGATTCACGGTGG)[GTCACGACTACCTCAAACTGG]TAGAGAGTGA</t>
  </si>
  <si>
    <t>CCAGTTTGAGGTAGTCGTGAC</t>
  </si>
  <si>
    <t>Noblis_MPXV-II-1129</t>
  </si>
  <si>
    <t>CAAGCATAAG[ACATGTCACAAAGACCCTTTTTGT]ATGTATAAGTGTAGAAATTATAACATCCATAGTTGGATTCACAT(AGGTGTCCAATCGGGATCTCTCCA)TCATCGAGAT[GATTGACGGCATTTCCCCCT]TCCTTTTTTA</t>
  </si>
  <si>
    <t>AGGGGGAAATGCCGTCAATC</t>
  </si>
  <si>
    <t>Noblis_MPXV-II-1130</t>
  </si>
  <si>
    <t>ATTGTTATAA[TGTTTCTGTGTCAGATGCTAGT]TTTAGAATAACATTAGTAAACGATACTTCTGAAGAAATTTTGCTAATGCTAACAGGAACTAGTTCA(TCCGACACCTTCATATCTTCCACCA)ATATCACTGAATGTTTGAAAACATTAATCAATAATGTGTCGATTAATGATGTACTTATAACACAAAATATGAATGTAACATCTAATTGTGATAAATGCTCAATGAATTTGA[TGGCATCCGTTATTCCTGCA]GTTAATGAAT</t>
  </si>
  <si>
    <t>TGTTTCTGTGTCAGATGCTAGT</t>
  </si>
  <si>
    <t>TCCGACACCTTCATATCTTCCACCA</t>
  </si>
  <si>
    <t>TGCAGGAATAACGGATGCCA</t>
  </si>
  <si>
    <t>Noblis_MPXV-II-1131</t>
  </si>
  <si>
    <t>GAACTATAAA[TCCAGGCTCTCGCATAAAGA]TGAATATATATGTTGTATGCGACATCAAAGATGAAAAAATGTTAAGACTTATATATTTAGATATAACACGAATA(TGTATGACGGATGGGAATTGGTAACG)[ATGACAGAAAGCAGATTGTCAGC]TCTGCATACT</t>
  </si>
  <si>
    <t>GCTGACAATCTGCTTTCTGTCAT</t>
  </si>
  <si>
    <t>Noblis_MPXV-II-1132</t>
  </si>
  <si>
    <t>GACTTTCCTA[CGAACCATTTGTTTGGGGAGT]TAACTTTCGTAAAGAATATAATGTGGTATCTTCTCCATAAAACTGATGAGATATATAAAGAAATAAATGTCGAGCTTTGTTACCAATGGATATCTTCCAGTT(ACATTGGAACCACATGAGTTGACGT)TAGACATAAAAACTAATATTA[GGAATGCCGTATATAAGGCGT]ATCTCCATAG</t>
  </si>
  <si>
    <t>ACGCCTTATATACGGCATTCC</t>
  </si>
  <si>
    <t>Noblis_MPXV-II-1133</t>
  </si>
  <si>
    <t>AACTATAAAT[CCAGGCTCTCGCATAAAGATG]AATATATATGTTGTATGCGACATCAAAGATGAAAAAATGTTAAGACTTATATATTTAGATATAACACGAATA(TGTATGACGGATGGGAATTGGTAACG)A[TGACAGAAAGCAGATTGTCAGC]TCTGCATACT</t>
  </si>
  <si>
    <t>CCAGGCTCTCGCATAAAGATG</t>
  </si>
  <si>
    <t>Noblis_MPXV-II-1134</t>
  </si>
  <si>
    <t>TGGTTATGAT[AGATCAGTGGGTGTCCATGA]TTATATAGATGTATCAATTAATAAAGTAGTATATGGAAGAG(AGTCTCACGTAAGATGGCGGGA)TATAT[GGCAAGAACATAATGATGGCG]TATACAGTAT</t>
  </si>
  <si>
    <t>CGCCATCATTATGTTCTTGCC</t>
  </si>
  <si>
    <t>Noblis_MPXV-II-1135</t>
  </si>
  <si>
    <t>AATTTTATTA[TGCTTCACTATTGCATCGGA]AATAATATCATATGCTTCCACGTATATTTTATTTTGTTTTGACTCATAAT(ACGCACGTAATTCTGGATTATTGGCA)TATCGATGAATAATTTTAGCTCCATGCTCAGTAAATATTAATGAGAACATAGTGTTGCCTCCTACCATTATTTTTTTCATCTCATTCAATTCTTGATTGCAGAGATCTATATAATCATTATA[GCGTTGACTTATGGACTCTGG]AATCTTAGAC</t>
  </si>
  <si>
    <t>CCAGAGTCCATAAGTCAACGC</t>
  </si>
  <si>
    <t>Noblis_MPXV-II-1136</t>
  </si>
  <si>
    <t>ACAATCATCT[TGGAGCAACAGTTTCAAGACG]AGGAGATTTAGAAATGTTGGGATATTGCATGATAGAA(TGGTTCGGTGGTAAACTTCCATGGA)AAAACGAAAGTAGTATAAAAGTAATAAAACAAAAAAAAGAATATAAACAATTTATAGCTACTTTTTT[TGAGGACTGTTTTCCTGAAGGA]AATGAACCTC</t>
  </si>
  <si>
    <t>TGGAGCAACAGTTTCAAGACG</t>
  </si>
  <si>
    <t>TGGTTCGGTGGTAAACTTCCATGGA</t>
  </si>
  <si>
    <t>TCCTTCAGGAAAACAGTCCTCA</t>
  </si>
  <si>
    <t>Noblis_MPXV-II-1137</t>
  </si>
  <si>
    <t>AAAATTAATA[TGATTTGGCCAAATGTATCCATCA]TAATCTGGGTTATAAACGGGTGTAAACAAGAATATATGTTTATATTTTTTAACTAGTGTAGAAAACAGAGATAGTAAATAGAT(AGTTTTTCCAGATCCAGATCCTCCTGT)TAAAACCATTCTAAACGGCATTTTTAATAAATTTTCTCTTGAAAATTGTTTTTCTTGAAAACAATTCATAATTATATTTACAGTTACTAAATTAATTTGATAATAAATCAAAATATGGAAAACTAAGGTCGTTAGTAG[GGAGGAGAACAACGAAGGCA]TATCGTGATA</t>
  </si>
  <si>
    <t>TGATTTGGCCAAATGTATCCATCA</t>
  </si>
  <si>
    <t>Noblis_MPXV-II-1138</t>
  </si>
  <si>
    <t>CATCATAATC[TGGGTTATAAACGGGTGTAAACA]AGAATATATGTTTATATTTTTTAACTAGTGTAGAAAACAGAGATAGTAAATAGAT(AGTTTTTCCAGATCCAGATCCTCCTGT)TAAAACCATTCTAAACGGCATTTTTAATAAATTTTCTCTTGAAAATTGTTTTTCTTGAAAACAATTCATAATTATATTTACAGTTACTAAATTAATTTGATAATAAATCAAAATATGGAAAACTAAGGTCGTTAGTAG[GGAGGAGAACAACGAAGGCA]TATCGTGATA</t>
  </si>
  <si>
    <t>TGGGTTATAAACGGGTGTAAACA</t>
  </si>
  <si>
    <t>Noblis_MPXV-II-1139</t>
  </si>
  <si>
    <t>CCATCATAAT[CTGGGTTATAAACGGGTGTAAACA]AGAATATATGTTTATATTTTTTAACTAGTGTAGAAAACAGAGATAGTAAATAGAT(AGTTTTTCCAGATCCAGATCCTCCTGT)TAAAACCATTCTAAACGGCATTTTTAATAAATTTTCTCTTGAAAATTGTTTTTCTTGAAAACAATTCATAATTATATTTACAGTTACTAAATTAATTTGATAATAAATCAAAATATGGAAAACTAAGGTCGTTAGTAG[GGAGGAGAACAACGAAGGCA]TATCGTGATA</t>
  </si>
  <si>
    <t>CTGGGTTATAAACGGGTGTAAACA</t>
  </si>
  <si>
    <t>Noblis_MPXV-II-1140</t>
  </si>
  <si>
    <t>TCCGCAAGTA[CACAGACCTCCACCACTTCC]TCCTAAACCAGTCCAAA(ATCCGCCACAACTTCCCCCT)AGACCAGTAGGTCAATTACTA[CCTCCTCCTATAGATCAACCAGA]TAAAGGATTT</t>
  </si>
  <si>
    <t>TCTGGTTGATCTATAGGAGGAGG</t>
  </si>
  <si>
    <t>Noblis_MPXV-II-1141</t>
  </si>
  <si>
    <t>AAGCATAAGA[CATGTCACAAAGACCCTTTTTGT]ATGTATAAGTGTAGAAATTATAACATCCATAGTTGGATTCACAT(AGGTGTCCAATCGGGATCTCTCCA)TCATCGAGATG[ATTGACGGCATTTCCCCCTT]CCTTTTTTAG</t>
  </si>
  <si>
    <t>CATGTCACAAAGACCCTTTTTGT</t>
  </si>
  <si>
    <t>Noblis_MPXV-II-1142</t>
  </si>
  <si>
    <t>CAAGCATAAG[ACATGTCACAAAGACCCTTTTTGT]ATGTATAAGTGTAGAAATTATAACATCCATAGTTGGATTCACAT(AGGTGTCCAATCGGGATCTCTCCA)TCATCGAGATGA[TTGACGGCATTTCCCCCTTC]CTTTTTTAGT</t>
  </si>
  <si>
    <t>GAAGGGGGAAATGCCGTCAA</t>
  </si>
  <si>
    <t>Noblis_MPXV-II-1143</t>
  </si>
  <si>
    <t>AATTTTATTA[TGCTTCACTATTGCATCGGAA]ATAATATCATATGCTTCCACGTATATTTTATTTTGTTTTGACTCATAAT(ACGCACGTAATTCTGGATTATTGGCA)TATCGATGAATAATTTTAGCTCCATGCTCAGTAAATATTAATGAGAACATAGTGTTGCCTCCTACCATTATTTTTTTCATCTCATTCAATTCTTGATTGCAGAGATCTATATAATCATTAT[AGCGTTGACTTATGGACTCTGG]AATCTTAGAC</t>
  </si>
  <si>
    <t>TGCTTCACTATTGCATCGGAA</t>
  </si>
  <si>
    <t>Noblis_MPXV-II-1144</t>
  </si>
  <si>
    <t>AATTTTATTA[TGCTTCACTATTGCATCGGAA]ATAATATCATATGCTTCCACGTATATTTTATTTTGTTTTGACTCATAAT(ACGCACGTAATTCTGGATTATTGGCA)TATCGATGAATAATTTTAGCTCCATGCTCAGTAAATATTAATGAGAACATAGTGTTGCCTCCTACCATTATTTTTTTCATCTCATTCAATTCTTGATTGCAGAGATCTATATAATCATTATA[GCGTTGACTTATGGACTCTGGA]ATCTTAGACG</t>
  </si>
  <si>
    <t>Noblis_MPXV-II-1145</t>
  </si>
  <si>
    <t>CAAGCATAAG[ACATGTCACAAAGACCCTTTTTGT]ATGTATAAGTGTAGAAATTATAACATCCATAGTTGGATTCACAT(AGGTGTCCAATCGGGATCTCTCCA)TCATCGAGATGATTGA[CGGCATTTCCCCCTTCCTTT]TTTAGTAGAT</t>
  </si>
  <si>
    <t>AAAGGAAGGGGGAAATGCCG</t>
  </si>
  <si>
    <t>Noblis_MPXV-II-1146</t>
  </si>
  <si>
    <t>CCGCAAGTAC[ACAGACCTCCACCACTTCCT]CCTAAACCAGTCCAAA(ATCCGCCACAACTTCCCCCT)AGACCAGTAGGTCAATTACTA[CCTCCTCCTATAGATCAACCAGA]TAAAGGATTT</t>
  </si>
  <si>
    <t>Noblis_MPXV-II-1147</t>
  </si>
  <si>
    <t>TAGGATGGCG[ACGGTAACTGCTACACAAATACC]GATCAACAGAAGAATACCAATCATTTATTGACAATAACTTCACTATGATCAAGTATGTAATAATCATCTTTTCACTAAGTAAGTAGTAATAATGATTCAACAATGACACGATATATGGACGATAATAATTTAGTTCATGGAAATA(TCGCTATGATTGGTGTGAATGACTCC)[GCTAACTCTGTGGGGTGCAC]AGTGCTTTCC</t>
  </si>
  <si>
    <t>ACGGTAACTGCTACACAAATACC</t>
  </si>
  <si>
    <t>TCGCTATGATTGGTGTGAATGACTCC</t>
  </si>
  <si>
    <t>GTGCACCCCACAGAGTTAGC</t>
  </si>
  <si>
    <t>Noblis_MPXV-II-1148</t>
  </si>
  <si>
    <t>ATCATCTTGG[AGCAACAGTTTCAAGACGAGGA]GATTTAGAAATGTTGGGATATTGCATGATAGAA(TGGTTCGGTGGTAAACTTCCATGGA)AAAACGAAAGTAGTATAAAAGTAATAAAACAAAAAAAAGAATATAAACAATTTATAGCTACTTTTTT[TGAGGACTGTTTTCCTGAAGGA]AATGAACCTC</t>
  </si>
  <si>
    <t>AGCAACAGTTTCAAGACGAGGA</t>
  </si>
  <si>
    <t>Noblis_MPXV-II-1149</t>
  </si>
  <si>
    <t>ATTGTTATAA[TGTTTCTGTGTCAGATGCTAGTT]TTAGAATAACATTAGTAAACGATACTTCTGAAGAAATTTTGCTAATGCTAACAGGAACTAGTTCA(TCCGACACCTTCATATCTTCCACCA)ATATCACTGAATGTTTGAAAACATTAATCAATAATGTGTCGATTAATGATGTACTTATAACACAAAATATGAATGTAACATCTAATTGTGATAAATGCTCAATGAATTTGA[TGGCATCCGTTATTCCTGCA]GTTAATGAAT</t>
  </si>
  <si>
    <t>TGTTTCTGTGTCAGATGCTAGTT</t>
  </si>
  <si>
    <t>Noblis_MPXV-II-1150</t>
  </si>
  <si>
    <t>CTTGAGAATA[TCCATTGTTTGCTTGGTCAATAGT]GATATGTGATTTTTTATCAACCACTCAAAAAAGTAATTGGAGTGTTCATATCCTCT(ACGGGCTATTGTCTCATGACCGTGT)ATGAAATTTAAGTAACACGACTGTGGTAGATTTG[TTCTATAGAGCCGGTTGCCG]CAAATAGATA</t>
  </si>
  <si>
    <t>TCCATTGTTTGCTTGGTCAATAGT</t>
  </si>
  <si>
    <t>ACGGGCTATTGTCTCATGACCGTGT</t>
  </si>
  <si>
    <t>CGGCAACCGGCTCTATAGAA</t>
  </si>
  <si>
    <t>Noblis_MPXV-II-1151</t>
  </si>
  <si>
    <t>TATCCATCAT[AATCTGGGTTATAAACGGGTGT]AAACAAGAATATATGTTTATATTTTTTAACTAGTGTAGAAAACAGAGATAGTAAATAGAT(AGTTTTTCCAGATCCAGATCCTCCTGT)TAAAACCATTCTAAACGGCATTTTTAATAAATTTTCTCTTGAAAATTGTTTTTCTTGAAAACAATTCATAATTATATTTACAGTTACTAAATTAATTTGATAATAAATCAAAATATGGAAAACTAAGGTCGTTAGTA[GGGAGGAGAACAACGAAGGC]ATATCGTGAT</t>
  </si>
  <si>
    <t>GCCTTCGTTGTTCTCCTCCC</t>
  </si>
  <si>
    <t>Noblis_MPXV-II-1152</t>
  </si>
  <si>
    <t>TCATCTTGGA[GCAACAGTTTCAAGACGAGGA]GATTTAGAAATGTTGGGATATTGCATGATAGAA(TGGTTCGGTGGTAAACTTCCATGGA)AAAACGAAAGTAGTATAAAAGTAATAAAACAAAAAAAAGAATATAAACAATTTATAGCTACTTTTTT[TGAGGACTGTTTTCCTGAAGGA]AATGAACCTC</t>
  </si>
  <si>
    <t>GCAACAGTTTCAAGACGAGGA</t>
  </si>
  <si>
    <t>Noblis_MPXV-II-1153</t>
  </si>
  <si>
    <t>CAATCATCTT[GGAGCAACAGTTTCAAGACGA]GGAGATTTAGAAATGTTGGGATATTGCATGATAGAA(TGGTTCGGTGGTAAACTTCCATGGA)AAAACGAAAGTAGTATAAAAGTAATAAAACAAAAAAAAGAATATAAACAATTTATAGCTACTTTTTT[TGAGGACTGTTTTCCTGAAGGA]AATGAACCTC</t>
  </si>
  <si>
    <t>GGAGCAACAGTTTCAAGACGA</t>
  </si>
  <si>
    <t>Noblis_MPXV-II-1154</t>
  </si>
  <si>
    <t>ATCATCTTGG[AGCAACAGTTTCAAGACGAGG]AGATTTAGAAATGTTGGGATATTGCATGATAGAA(TGGTTCGGTGGTAAACTTCCATGGA)AAAACGAAAGTAGTATAAAAGTAATAAAACAAAAAAAAGAATATAAACAATTTATAGCTACTTTTTT[TGAGGACTGTTTTCCTGAAGGA]AATGAACCTC</t>
  </si>
  <si>
    <t>AGCAACAGTTTCAAGACGAGG</t>
  </si>
  <si>
    <t>Noblis_MPXV-II-1155</t>
  </si>
  <si>
    <t>TTCTACTATT[GCGACGTATATAGACGCTTTAGC]GAAGAATGCTTCAGAATT(AGAACAGAGGTCTACCGCATACGAA)ATAAATAATGAATTGGAACTAGTATTTATTAAA[CCGCCATTGATTACGTTGACA]AATGTAGTAA</t>
  </si>
  <si>
    <t>GCGACGTATATAGACGCTTTAGC</t>
  </si>
  <si>
    <t>AGAACAGAGGTCTACCGCATACGAA</t>
  </si>
  <si>
    <t>TGTCAACGTAATCAATGGCGG</t>
  </si>
  <si>
    <t>Noblis_MPXV-II-1156</t>
  </si>
  <si>
    <t>TTCTACTATT[GCGACGTATATAGACGCTTTAGC]GAAGAATGCTTCAGAATT(AGAACAGAGGTCTACCGCATACGAA)ATAAATAATGAATTGGAACTAGTATTTATTAA[ACCGCCATTGATTACGTTGAC]AAATGTAGTA</t>
  </si>
  <si>
    <t>GTCAACGTAATCAATGGCGGT</t>
  </si>
  <si>
    <t>Noblis_MPXV-II-1157</t>
  </si>
  <si>
    <t>CCTTGAGAAT[ATCCATTGTTTGCTTGGTCAAT]AGTGATATGTGATTTTTTATCAACCACTCAAAAAAGTAATTGGAGTGTTCATATCCTCT(ACGGGCTATTGTCTCATGACCGTGT)ATGAAATTTAAGTAACACGACTGTGGTAGATTTG[TTCTATAGAGCCGGTTGCCG]CAAATAGATA</t>
  </si>
  <si>
    <t>ATCCATTGTTTGCTTGGTCAAT</t>
  </si>
  <si>
    <t>Noblis_MPXV-II-1158</t>
  </si>
  <si>
    <t>ATAGGATGGC[GACGGTAACTGCTACACAAATACC]GATCAACAGAAGAATACCAATCATTTATTGACAATAACTTCACTATGATCAAGTATGTAATAATCATCTTTTCACTAAGTAAGTAGTAATAATGATTCAACAATGACACGATATATGGACGATAATAATTTAGTTCATGGAAATA(TCGCTATGATTGGTGTGAATGACTCC)[GCTAACTCTGTGGGGTGCAC]AGTGCTTTCC</t>
  </si>
  <si>
    <t>GACGGTAACTGCTACACAAATACC</t>
  </si>
  <si>
    <t>Noblis_MPXV-II-1159</t>
  </si>
  <si>
    <t>TTGAGAATAT[CCATTGTTTGCTTGGTCAATAGTG]ATATGTGATTTTTTATCAACCACTCAAAAAAGTAATTGGAGTGTTCATATCCTCT(ACGGGCTATTGTCTCATGACCGTGT)ATGAAATTTAAGTAACACGACTGTGGTAGATTTG[TTCTATAGAGCCGGTTGCCG]CAAATAGATA</t>
  </si>
  <si>
    <t>CCATTGTTTGCTTGGTCAATAGTG</t>
  </si>
  <si>
    <t>Noblis_MPXV-II-1160</t>
  </si>
  <si>
    <t>TATCCTCTAC[GGGCTATTGTCTCATGACCGT]GTATGAAATTTAAGTAACACGACTGTGGTAGATTTGTTCTAT(AGAGCCGGTTGCCGCAAATAGA)TAGAACTACCAATATGTCTGTACAAATGTTAAACATTAATTGATTAACAGAAAAAACAA[TGTTCGTTCTGGGAATAGAAACCA]GATTAAAACA</t>
  </si>
  <si>
    <t>GGGCTATTGTCTCATGACCGT</t>
  </si>
  <si>
    <t>AGAGCCGGTTGCCGCAAATAGA</t>
  </si>
  <si>
    <t>TGGTTTCTATTCCCAGAACGAACA</t>
  </si>
  <si>
    <t>Noblis_MPXV-II-1161</t>
  </si>
  <si>
    <t>CATATCCTCT[ACGGGCTATTGTCTCATGACC]GTGTATGAAATTTAAGTAACACGACTGTGGTAGATTTGTTCTAT(AGAGCCGGTTGCCGCAAATAGA)TAGAACTACCAATATGTCTGTACAAATGTTAAACATTAATTGATTAACAGAAAAAACAA[TGTTCGTTCTGGGAATAGAAACCA]GATTAAAACA</t>
  </si>
  <si>
    <t>ACGGGCTATTGTCTCATGACC</t>
  </si>
  <si>
    <t>Noblis_MPXV-II-1162</t>
  </si>
  <si>
    <t>TCGTATTTGC[GCGATGGATTTAAACATCAACGG]TGTTAGAAGTCTTAAAAATACTTACCTAATGCATTACTTGGGTATATAAGACCTACCTCTCTTAAAAT(GGTTGAGACCAATCTTCGTCGTAGAAA)[CACTGAAGCGGACGACGAA]TCTCATCGTC</t>
  </si>
  <si>
    <t>GCGATGGATTTAAACATCAACGG</t>
  </si>
  <si>
    <t>GGTTGAGACCAATCTTCGTCGTAGAAA</t>
  </si>
  <si>
    <t>TTCGTCGTCCGCTTCAGTG</t>
  </si>
  <si>
    <t>Noblis_MPXV-II-1163</t>
  </si>
  <si>
    <t>TATGTTTTCT[ACTGATGCATGTATTTGCTTCGA]TTTTTTTATCCCATGTTTCATCTATCATAGATTTAA(ACGCAGTAATGCTCGCAACATTAACA)TCTTGAA[CCGTTGGTACAATTCCGTTCC]ATAAATTTAT</t>
  </si>
  <si>
    <t>ACTGATGCATGTATTTGCTTCGA</t>
  </si>
  <si>
    <t>ACGCAGTAATGCTCGCAACATTAACA</t>
  </si>
  <si>
    <t>GGAACGGAATTGTACCAACGG</t>
  </si>
  <si>
    <t>Noblis_MPXV-II-1164</t>
  </si>
  <si>
    <t>AATTGTTATA[ATGTTTCTGTGTCAGATGCTAGT]TTTAGAATAACATTAGTAAACGATACTTCTGAAGAAATTTTGCTAATGCTAACAGGAACTAGTTCA(TCCGACACCTTCATATCTTCCACCA)ATATCACTGAATGTTTGAAAACATTAATCAATAATGTGTCGATTAATGATGTACTTATAACACAAAATATGAATGTAACATCTAATTGTGATAAATGCTCAATGAATTTGA[TGGCATCCGTTATTCCTGCA]GTTAATGAAT</t>
  </si>
  <si>
    <t>ATGTTTCTGTGTCAGATGCTAGT</t>
  </si>
  <si>
    <t>Noblis_MPXV-II-1165</t>
  </si>
  <si>
    <t>TATTAAAATA[GCTAACGCTAGTAATCCAATCGG]AAGCCATTTGATATCTATAATAGGGTATCTAATT(TCCTGATTCAGATAGCGTACGGCT)ATAT[TCTCGGTAGCTACTCGTTTGG]AATCACAAAC</t>
  </si>
  <si>
    <t>GCTAACGCTAGTAATCCAATCGG</t>
  </si>
  <si>
    <t>TCCTGATTCAGATAGCGTACGGCT</t>
  </si>
  <si>
    <t>CCAAACGAGTAGCTACCGAGA</t>
  </si>
  <si>
    <t>Noblis_MPXV-II-1166</t>
  </si>
  <si>
    <t>TATTAAAATA[GCTAACGCTAGTAATCCAATCGG]AAGCCATTTGATATCTATAATAGGGTATCTAATT(TCCTGATTCAGATAGCGTACGGCT)ATATT[CTCGGTAGCTACTCGTTTGGA]ATCACAAACA</t>
  </si>
  <si>
    <t>TCCAAACGAGTAGCTACCGAG</t>
  </si>
  <si>
    <t>Noblis_MPXV-II-1167</t>
  </si>
  <si>
    <t>GGCGACGGTA[ACTGCTACACAAATACCGATCA]ACAGAAGAATACCAATCATTTATTGACAATAACTTCACTATGATCAAGTATGTAATAATCATCTTTTCACTAAGTAAGTAGTAATAATGATTCAACAATGACACGATATATGGACGATAATAATTTAGTTCATGGAAATA(TCGCTATGATTGGTGTGAATGACTCC)[GCTAACTCTGTGGGGTGCAC]AGTGCTTTCC</t>
  </si>
  <si>
    <t>ACTGCTACACAAATACCGATCA</t>
  </si>
  <si>
    <t>Noblis_MPXV-II-1168</t>
  </si>
  <si>
    <t>TAGGATGGCG[ACGGTAACTGCTACACAAATACC]GATCAACAGAAGAATACCAATCATTTATTGACAATAACTTCACTATGATCAAGTATGTAATAATCATCTTTTCACTAAGTAAGTAGTAATAATGATTCAACAATGACACGATATATGGACGATAATAATTTAGTTCATGGAAATATCGCTATGATTGGTGTGAA(TGACTCCGCTAACTCTGTGGGGT)[GCACAGTGCTTTCCCCACAT]AGAATAAATT</t>
  </si>
  <si>
    <t>TGACTCCGCTAACTCTGTGGGGT</t>
  </si>
  <si>
    <t>ATGTGGGGAAAGCACTGTGC</t>
  </si>
  <si>
    <t>Noblis_MPXV-II-1169</t>
  </si>
  <si>
    <t>GGATGGCGAC[GGTAACTGCTACACAAATACCGA]TCAACAGAAGAATACCAATCATTTATTGACAATAACTTCACTATGATCAAGTATGTAATAATCATCTTTTCACTAAGTAAGTAGTAATAATGATTCAACAATGACACGATATATGGACGATAATAATTTAGTTCATGGAAATA(TCGCTATGATTGGTGTGAATGACTCC)[GCTAACTCTGTGGGGTGCAC]AGTGCTTTCC</t>
  </si>
  <si>
    <t>GGTAACTGCTACACAAATACCGA</t>
  </si>
  <si>
    <t>Noblis_MPXV-II-1170</t>
  </si>
  <si>
    <t>CACTCTCGCG[AGTACAATAGAAACATGGCGATGT]TTTA(CGCACACGCTTTCGGTGGGT)ACGACGAGAACCTTCATGCATTTCCTGGAATA[TCATCGACGGTTGCCAATGA]TGTCAGGAAA</t>
  </si>
  <si>
    <t>AGTACAATAGAAACATGGCGATGT</t>
  </si>
  <si>
    <t>CGCACACGCTTTCGGTGGGT</t>
  </si>
  <si>
    <t>TCATTGGCAACCGTCGATGA</t>
  </si>
  <si>
    <t>Noblis_MPXV-II-1171</t>
  </si>
  <si>
    <t>TATTAAAATA[GCTAACGCTAGTAATCCAATCGG]AAGCCATTTGATATCTATAATAGGGTATCTAATT(TCCTGATTCAGATAGCGTACGGCT)ATATTC[TCGGTAGCTACTCGTTTGGA]ATCACAAACA</t>
  </si>
  <si>
    <t>TCCAAACGAGTAGCTACCGA</t>
  </si>
  <si>
    <t>Noblis_MPXV-II-1172</t>
  </si>
  <si>
    <t>CACTCTCGCG[AGTACAATAGAAACATGGCGATGT]TTTA(CGCACACGCTTTCGGTGGGT)ACGACGAGAACCTTCATGCATTTCCTGGAATATCAT[CGACGGTTGCCAATGATGTC]AGGAAATATT</t>
  </si>
  <si>
    <t>GACATCATTGGCAACCGTCG</t>
  </si>
  <si>
    <t>Noblis_MPXV-II-1173</t>
  </si>
  <si>
    <t>CATGGCGATG[TTTTACGCACACGCTTTCGG]TGGGTACGACGAGAACCTTCATGCATTTCCTGGAATATCAT(CGACGGTTGCCAATGATGTCAGG)AAATATTCTGTTGTGTCAGTTTATAATAAAAAGTATAACATTGTAAAAAACAAATATA[TGTGGTGTAACAGTCAAGTAAACA]AGAGATATAT</t>
  </si>
  <si>
    <t>TTTTACGCACACGCTTTCGG</t>
  </si>
  <si>
    <t>CGACGGTTGCCAATGATGTCAGG</t>
  </si>
  <si>
    <t>TGTTTACTTGACTGTTACACCACA</t>
  </si>
  <si>
    <t>Noblis_MPXV-II-1174</t>
  </si>
  <si>
    <t>ATTGTTATAA[TGTTTCTGTGTCAGATGCTAGT]TTTAGAATAACATTAGTAAACGATACTTCTGAAGAAATTTTGCTAATGCTAACAGGAACTAGTTCA(TCCGACACCTTCATATCTTCCACCA)ATATCACTGAATGTTTGAAAACATTAATCAATAATGTGTCGATTAATGATGTACTTATAACACAAAATATGAATGTAACATCTAATTGTGATAAATGCTCAATGAATTTGAT[GGCATCCGTTATTCCTGCAG]TTAATGAATT</t>
  </si>
  <si>
    <t>CTGCAGGAATAACGGATGCC</t>
  </si>
  <si>
    <t>Noblis_MPXV-II-1175</t>
  </si>
  <si>
    <t>TCACTCTCGC[GAGTACAATAGAAACATGGCGATGT]TTTA(CGCACACGCTTTCGGTGGGT)ACGACGAGAACCTTCATGCATTTCCTGGAATA[TCATCGACGGTTGCCAATGA]TGTCAGGAAA</t>
  </si>
  <si>
    <t>GAGTACAATAGAAACATGGCGATGT</t>
  </si>
  <si>
    <t>Noblis_MPXV-II-1176</t>
  </si>
  <si>
    <t>TCACTCTCGC[GAGTACAATAGAAACATGGCGATGT]TTTA(CGCACACGCTTTCGGTGGGT)ACGACGAGAACCTTCATGCATTTCCTGGAATATCAT[CGACGGTTGCCAATGATGTC]AGGAAATATT</t>
  </si>
  <si>
    <t>Noblis_MPXV-II-1177</t>
  </si>
  <si>
    <t>ATTGTTATAA[TGTTTCTGTGTCAGATGCTAGTTT]TAGAATAACATTAGTAAACGATACTTCTGAAGAAATTTTGCTAATGCTAACAGGAACTAGTTCA(TCCGACACCTTCATATCTTCCACCA)ATATCACTGAATGTTTGAAAACATTAATCAATAATGTGTCGATTAATGATGTACTTATAACACAAAATATGAATGTAACATCTAATTGTGATAAATGCTCAATGAATTTGA[TGGCATCCGTTATTCCTGCA]GTTAATGAAT</t>
  </si>
  <si>
    <t>TGTTTCTGTGTCAGATGCTAGTTT</t>
  </si>
  <si>
    <t>Noblis_MPXV-II-1178</t>
  </si>
  <si>
    <t>TTCTACTATT[GCGACGTATATAGACGCTTTAGC]GAAGAATGCTTCAGAATT(AGAACAGAGGTCTACCGCATACGAA)ATAAATAATGAATTGGAACTAGTATTTATTAA[ACCGCCATTGATTACGTTGA]CAAATGTAGT</t>
  </si>
  <si>
    <t>TCAACGTAATCAATGGCGGT</t>
  </si>
  <si>
    <t>Noblis_MPXV-II-1179</t>
  </si>
  <si>
    <t>TTTGGATTCT[TTGTTCATTTGCTCGGCAGT]AATCAACAATATGCAAATAGAGCAATTACTA(GGGAGGGTATGTCGAGAAACAGAACT)ATTAGATAGGACGGTATATGTATTTCCTAACACATCCATCAAAGAAATAAAGTACA[TGATAGGAAATTTCGTGCAACG]AATTATTAGT</t>
  </si>
  <si>
    <t>TTGTTCATTTGCTCGGCAGT</t>
  </si>
  <si>
    <t>GGGAGGGTATGTCGAGAAACAGAACT</t>
  </si>
  <si>
    <t>CGTTGCACGAAATTTCCTATCA</t>
  </si>
  <si>
    <t>Noblis_MPXV-II-1180</t>
  </si>
  <si>
    <t>ACACGCTATT[AATCATCCAAAGTCAAGGCCT]AATACATCTCTGGAAATAGAATTTACACCTAGAGACAATGAAACAGTTCCATATGATGAACTAATAA(AGGAATTGACGACTCTCTCGCGT)CATATATTTATGGCTTCTCCAGAGAATGTAATTCTTTCTCCACCTATTAACGCACCTATAAAGACTTTTATGTTGCCTAAACAAGATATAGTAGGTCTGGATCTGGAAAATCTATAT[GCCGTAACTAAGACTGATGGC]ATTCCTATAA</t>
  </si>
  <si>
    <t>AATCATCCAAAGTCAAGGCCT</t>
  </si>
  <si>
    <t>AGGAATTGACGACTCTCTCGCGT</t>
  </si>
  <si>
    <t>GCCATCAGTCTTAGTTACGGC</t>
  </si>
  <si>
    <t>Noblis_MPXV-II-1181</t>
  </si>
  <si>
    <t>TGAGACCAAT[CTTCGTCGTAGAAACACTGAAGC]GGACGACGAATCTCA(TCGTCGCGTGATGTTGGCAA)AAAACGGATATGGATGAGGTCA[ACGAAGCAGGTCTATTCGAC]ACTATTATTA</t>
  </si>
  <si>
    <t>CTTCGTCGTAGAAACACTGAAGC</t>
  </si>
  <si>
    <t>GTCGAATAGACCTGCTTCGT</t>
  </si>
  <si>
    <t>Noblis_MPXV-II-1182</t>
  </si>
  <si>
    <t>TTCTACTATT[GCGACGTATATAGACGCTTTAGC]GAAGAATGCTTCAGAATT(AGAACAGAGGTCTACCGCATACGAA)ATAAATAATGAATTGGAACTAGTATTTATTAAA[CCGCCATTGATTACGTTGACAA]ATGTAGTAAA</t>
  </si>
  <si>
    <t>TTGTCAACGTAATCAATGGCGG</t>
  </si>
  <si>
    <t>Noblis_MPXV-II-1183</t>
  </si>
  <si>
    <t>TTCTACTATT[GCGACGTATATAGACGCTTTAGC]GAAGAATGCTTCAGAATT(AGAACAGAGGTCTACCGCATACGAA)ATAAATAATGAATTGGAACTAGTATTTATTA[AACCGCCATTGATTACGTTGAC]AAATGTAGTA</t>
  </si>
  <si>
    <t>GTCAACGTAATCAATGGCGGTT</t>
  </si>
  <si>
    <t>Noblis_MPXV-II-1184</t>
  </si>
  <si>
    <t>GTGGTAACTA[ACGGGTGTTATTAATGGGGATGT]ATATACATTTTCAAATAATGAACTAAACAAAACTGGGTTAACTAATAACAATAATTATATCACAACATCTATAAAAGTAGAGGATAAGGATACATTAGTAGTA(TGCGGAACCAATAACGGAAATCCCA)AATGTTGGAAAATAGACGGTTCATACTACCCAAAACATATAGGTAGAGGATACGATCATCAAAATAGCAAAGTAACGATAATCAGTCACAATGAATGTGTACTATCCGACATAAACATATCAAAAGAAGGAATTAA[ACGATGGAGAAGATTTGACGGA]CCATGTGGTT</t>
  </si>
  <si>
    <t>ACGGGTGTTATTAATGGGGATGT</t>
  </si>
  <si>
    <t>TGCGGAACCAATAACGGAAATCCCA</t>
  </si>
  <si>
    <t>TCCGTCAAATCTTCTCCATCGT</t>
  </si>
  <si>
    <t>Noblis_MPXV-II-1185</t>
  </si>
  <si>
    <t>TGAGACCAAT[CTTCGTCGTAGAAACACTGAAGC]GGACGACGAATCTCA(TCGTCGCGTGATGTTGGCAA)AAAACGGATATGGATGAGGT[CAACGAAGCAGGTCTATTCGAC]ACTATTATTA</t>
  </si>
  <si>
    <t>GTCGAATAGACCTGCTTCGTTG</t>
  </si>
  <si>
    <t>Noblis_MPXV-II-1186</t>
  </si>
  <si>
    <t>TATGTTTTCT[ACTGATGCATGTATTTGCTTCG]ATTTTTTTATCCCATGTTTCATCTATCATAGATTTAA(ACGCAGTAATGCTCGCAACATTAACA)TCTTGAA[CCGTTGGTACAATTCCGTTCC]ATAAATTTAT</t>
  </si>
  <si>
    <t>ACTGATGCATGTATTTGCTTCG</t>
  </si>
  <si>
    <t>Noblis_MPXV-II-1187</t>
  </si>
  <si>
    <t>GCCACTGTCT[AGTAGTAGTTTGACGACCTCAACA]TTATTA(CAATGCTCATTGAAAAGGTATGCGTGT)AAAGCATTATTCTTGAATTGGTTCCTGGTATCATTAGGATCTCTGTCTCTCAACATCTGTTTAAGTT[CATCGAGAACCACCTCCTCA]TTTTCCAGAT</t>
  </si>
  <si>
    <t>AGTAGTAGTTTGACGACCTCAACA</t>
  </si>
  <si>
    <t>CAATGCTCATTGAAAAGGTATGCGTGT</t>
  </si>
  <si>
    <t>TGAGGAGGTGGTTCTCGATG</t>
  </si>
  <si>
    <t>Noblis_MPXV-II-1188</t>
  </si>
  <si>
    <t>ACTGTCTAGT[AGTAGTTTGACGACCTCAACAT]TATTA(CAATGCTCATTGAAAAGGTATGCGTGT)AAAGCATTATTCTTGAATTGGTTCCTGGTATCATTAGGATCTCTGTCTCTCAACATCTGTTTAAGTT[CATCGAGAACCACCTCCTCA]TTTTCCAGAT</t>
  </si>
  <si>
    <t>AGTAGTTTGACGACCTCAACAT</t>
  </si>
  <si>
    <t>Noblis_MPXV-II-1189</t>
  </si>
  <si>
    <t>AAGTATTTAT[ACCGGTGAGAATATGAGACTGA](CTCGAGTTACCAAATCAGACGCTGT)AAATTATGAAAAAAAGATGTATTACCTTAATAAGATAGTCCGCAACAAAGTAGTTATTAACTTTGATTATCCTAATCAGGAATATGACTATTTTCACATGTACTTTA[TGTTGAGGACCGTATACTGCA]ATAAAACATT</t>
  </si>
  <si>
    <t>ACCGGTGAGAATATGAGACTGA</t>
  </si>
  <si>
    <t>CTCGAGTTACCAAATCAGACGCTGT</t>
  </si>
  <si>
    <t>TGCAGTATACGGTCCTCAACA</t>
  </si>
  <si>
    <t>Noblis_MPXV-II-1190</t>
  </si>
  <si>
    <t>TCGTATTTGC[GCGATGGATTTAAACATCAACGGT]GTTAGAAGTCTTAAAAATACTTACCTAATGCATTACTTGGGTATATAAGACCTACCTCTCTTAAAAT(GGTTGAGACCAATCTTCGTCGTAGAAA)[CACTGAAGCGGACGACGAA]TCTCATCGTC</t>
  </si>
  <si>
    <t>GCGATGGATTTAAACATCAACGGT</t>
  </si>
  <si>
    <t>Noblis_MPXV-II-1191</t>
  </si>
  <si>
    <t>GGAAATACTT[AGTTTCCACGTAGTCAATGAAACA]TTTGAGCTCAT(CGTAAAGGACGTTCTCGTACAAGACGT)AACTATAAATTGGTTTATATTTGTTCAAGATAGATACAAATCCGATAACTTTTTTGACGAATTCTACGGGATTCACTTTA[AAAGTGCCATACCGGGTTCT]TTTTATTCTT</t>
  </si>
  <si>
    <t>AGTTTCCACGTAGTCAATGAAACA</t>
  </si>
  <si>
    <t>CGTAAAGGACGTTCTCGTACAAGACGT</t>
  </si>
  <si>
    <t>AGAACCCGGTATGGCACTTT</t>
  </si>
  <si>
    <t>Noblis_MPXV-II-1192</t>
  </si>
  <si>
    <t>GGAAATACTT[AGTTTCCACGTAGTCAATGAAACA]TTTGAGCTCAT(CGTAAAGGACGTTCTCGTACAAGACGT)AACTATAAATTGGTTTATATTTGTTCAAGATAGATACAAATCCGATAACTTTTTTGACGAATTCTACGGGATTCACTTTAA[AAGTGCCATACCGGGTTCTT]TTTATTCTTT</t>
  </si>
  <si>
    <t>AAGAACCCGGTATGGCACTT</t>
  </si>
  <si>
    <t>Noblis_MPXV-II-1193</t>
  </si>
  <si>
    <t>GGAAATACTT[AGTTTCCACGTAGTCAATGAAACA]TTTGAGCTCAT(CGTAAAGGACGTTCTCGTACAAGACGT)AACTATAAATTGGTTTATATTTGTTCAAGATAGATACAAATCCGATAACTTTTTTGACGAATTCTACGGGATTCACTTTAAA[AGTGCCATACCGGGTTCTTT]TTATTCTTTT</t>
  </si>
  <si>
    <t>AAAGAACCCGGTATGGCACT</t>
  </si>
  <si>
    <t>Noblis_MPXV-II-1194</t>
  </si>
  <si>
    <t>TATTAAAATA[GCTAACGCTAGTAATCCAATCGG]AAGCCATTTGATATCTATAATAGGGTATCTAATT(TCCTGATTCAGATAGCGTACGGCT)ATATTC[TCGGTAGCTACTCGTTTGGAA]TCACAAACAT</t>
  </si>
  <si>
    <t>TTCCAAACGAGTAGCTACCGA</t>
  </si>
  <si>
    <t>Noblis_MPXV-II-1195</t>
  </si>
  <si>
    <t>TATTAAAATA[GCTAACGCTAGTAATCCAATCGG]AAGCCATTTGATATCTATAATAGGGTATCTAATT(TCCTGATTCAGATAGCGTACGGCT)ATA[TTCTCGGTAGCTACTCGTTTGG]AATCACAAAC</t>
  </si>
  <si>
    <t>CCAAACGAGTAGCTACCGAGAA</t>
  </si>
  <si>
    <t>Noblis_MPXV-II-1196</t>
  </si>
  <si>
    <t>GCCACTGTCT[AGTAGTAGTTTGACGACCTCAACA]TTATTA(CAATGCTCATTGAAAAGGTATGCGTGT)AAAGCATTATTCTTGAATTGGTTCCTGGTATCATTAGGATCTCTGTCTCTCAACATCTGTTTAAGT[TCATCGAGAACCACCTCCTCA]TTTTCCAGAT</t>
  </si>
  <si>
    <t>TGAGGAGGTGGTTCTCGATGA</t>
  </si>
  <si>
    <t>Noblis_MPXV-II-1197</t>
  </si>
  <si>
    <t>ACTGTCTAGT[AGTAGTTTGACGACCTCAACAT]TATTA(CAATGCTCATTGAAAAGGTATGCGTGT)AAAGCATTATTCTTGAATTGGTTCCTGGTATCATTAGGATCTCTGTCTCTCAACATCTGTTTAAGT[TCATCGAGAACCACCTCCTCA]TTTTCCAGAT</t>
  </si>
  <si>
    <t>Noblis_MPXV-II-1198</t>
  </si>
  <si>
    <t>TTCCACGTAG[TCAATGAAACATTTGAGCTCATCGT]AA(AGGACGTTCTCGTACAAGACGTAACT)ATAAATTGGTTTATATTTGTTCAAGATAGATACAAATCCGATAACTTTTTTGACGAATTCTACGGGATTCACTTTA[AAAGTGCCATACCGGGTTCT]TTTTATTCTT</t>
  </si>
  <si>
    <t>TCAATGAAACATTTGAGCTCATCGT</t>
  </si>
  <si>
    <t>AGGACGTTCTCGTACAAGACGTAACT</t>
  </si>
  <si>
    <t>Noblis_MPXV-II-1199</t>
  </si>
  <si>
    <t>TTCCACGTAG[TCAATGAAACATTTGAGCTCATCGT]AA(AGGACGTTCTCGTACAAGACGTAACT)ATAAATTGGTTTATATTTGTTCAAGATAGATACAAATCCGATAACTTTTTTGACGAATTCTACGGGATTCACTTTAA[AAGTGCCATACCGGGTTCTT]TTTATTCTTT</t>
  </si>
  <si>
    <t>Noblis_MPXV-II-1200</t>
  </si>
  <si>
    <t>ACACGCTATT[AATCATCCAAAGTCAAGGCCT]AATACATCTCTGGAAATAGAATTTACACCTAGAGACAATGAAACAGTTCCATATGATGAACTAATAA(AGGAATTGACGACTCTCTCGCGT)CATATATTTATGGCTTCTCCAGAGAATGTAATTCTTTCTCCACCTATTAACGCACCTATAAAGACTTTTATGTTGCCTAAACAAGATATAGTAGGTCTGGATCTGGAAAATCTATA[TGCCGTAACTAAGACTGATGGC]ATTCCTATAA</t>
  </si>
  <si>
    <t>GCCATCAGTCTTAGTTACGGCA</t>
  </si>
  <si>
    <t>Noblis_MPXV-II-1201</t>
  </si>
  <si>
    <t>ACACGCTATT[AATCATCCAAAGTCAAGGCCT]AATACATCTCTGGAAATAGAATTTACACCTAGAGACAATGAAACAGTTCCATATGATGAACTAATAA(AGGAATTGACGACTCTCTCGCGT)CATATATTTATGGCTTCTCCAGAGAATGTAATTCTTTCTCCACCTATTAACGCACCTATAAAGACTTTTATGTTGCCTAAACAAGATATAGTAGGTCTGGATCTGGAAAATCTATAT[GCCGTAACTAAGACTGATGGCA]TTCCTATAAC</t>
  </si>
  <si>
    <t>TGCCATCAGTCTTAGTTACGGC</t>
  </si>
  <si>
    <t>Noblis_MPXV-II-1202</t>
  </si>
  <si>
    <t>TTATGTGTGC[GGCAAATTTGTCCACGTTCT]TTAATTTTGTTATAGTAGATATCAAATCCAATGGAGATACAGTTCTTGGCTTAAACAGATATAGTTTTTCTGGAACGAATTCTACAACATTATTATAAAGGACTTTGGGTATATAAGTGGGATGAAATCCTATTTTAATTAATG(CGATAGCCTTGTCCTCGTGCAGA)TATCCAAACGCTTTTGTGATAGTA[TGGCATTCATTGTCTAGAAACGC]TCTACGAATA</t>
  </si>
  <si>
    <t>GGCAAATTTGTCCACGTTCT</t>
  </si>
  <si>
    <t>CGATAGCCTTGTCCTCGTGCAGA</t>
  </si>
  <si>
    <t>GCGTTTCTAGACAATGAATGCCA</t>
  </si>
  <si>
    <t>Noblis_MPXV-II-1203</t>
  </si>
  <si>
    <t>TTCTGCTATT[TCTGGTATACATGCATGTGCCA]TTATAACACAAATACCAATACATGTAGACCCATATGTTGTTGTTATATTAATATCTGCGCCATTATCTATTAACCATTCTATT(AGGGCAACACTATGCGACTCGA)TACAATAATAAAGTATACTACGTCCATGTTTATCTATTTTGTTTATATCATCGATATACGGCTTACAAATTTCTAGTA[TCGATAACACTTCTGACTCGTGA]ATAAATAAGG</t>
  </si>
  <si>
    <t>TCTGGTATACATGCATGTGCCA</t>
  </si>
  <si>
    <t>AGGGCAACACTATGCGACTCGA</t>
  </si>
  <si>
    <t>TCACGAGTCAGAAGTGTTATCGA</t>
  </si>
  <si>
    <t>Noblis_MPXV-II-1204</t>
  </si>
  <si>
    <t>ACACGCTATT[AATCATCCAAAGTCAAGGCCT]AATACATCTCTGGAAATAGAATTTACACCTAGAGACAATGAAACAGTTCCATATGATGAACTAATAA(AGGAATTGACGACTCTCTCGCGT)CATATATTTATGGCTTCTCCAGAGAATGTAATTCTT[TCTCCACCTATTAACGCACCT]ATAAAGACTT</t>
  </si>
  <si>
    <t>AGGTGCGTTAATAGGTGGAGA</t>
  </si>
  <si>
    <t>Noblis_MPXV-II-1205</t>
  </si>
  <si>
    <t>ATGGATTTAA[ACATCAACGGTGTTAGAAGTCT]TAAAAATACTTACCTAATGCATTACTTGGGTATATAAGACCTACCTCTCTTAAAAT(GGTTGAGACCAATCTTCGTCGTAGAAA)[CACTGAAGCGGACGACGAA]TCTCATCGTC</t>
  </si>
  <si>
    <t>ACATCAACGGTGTTAGAAGTCT</t>
  </si>
  <si>
    <t>Noblis_MPXV-II-1206</t>
  </si>
  <si>
    <t>TGAGACCAAT[CTTCGTCGTAGAAACACTGAAGC]GGACGACGAATCTCA(TCGTCGCGTGATGTTGGCAA)AAAACGGATATGGATGAGGTC[AACGAAGCAGGTCTATTCGAC]ACTATTATTA</t>
  </si>
  <si>
    <t>GTCGAATAGACCTGCTTCGTT</t>
  </si>
  <si>
    <t>Noblis_MPXV-II-1207</t>
  </si>
  <si>
    <t>ATGTTTTCTA[CTGATGCATGTATTTGCTTCGA]TTTTTTTATCCCATGTTTCATCTATCATAGATTTAA(ACGCAGTAATGCTCGCAACATTAACA)TCTTGAA[CCGTTGGTACAATTCCGTTCC]ATAAATTTAT</t>
  </si>
  <si>
    <t>CTGATGCATGTATTTGCTTCGA</t>
  </si>
  <si>
    <t>Noblis_MPXV-II-1208</t>
  </si>
  <si>
    <t>GTTTGGATTC[TTTGTTCATTTGCTCGGCAGT]AATCAACAATATGCAAATAGAGCAATTACTA(GGGAGGGTATGTCGAGAAACAGAACT)ATTAGATAGGACGGTATATGTATTTCCTAACACATCCATCAAAGAAATAAAGTACA[TGATAGGAAATTTCGTGCAACG]AATTATTAGT</t>
  </si>
  <si>
    <t>TTTGTTCATTTGCTCGGCAGT</t>
  </si>
  <si>
    <t>Noblis_MPXV-II-1209</t>
  </si>
  <si>
    <t>TATGTTTTCT[ACTGATGCATGTATTTGCTTCGAT]TTTTTTATCCCATGTTTCATCTATCATAGATTTAA(ACGCAGTAATGCTCGCAACATTAACA)TCTTGAA[CCGTTGGTACAATTCCGTTCC]ATAAATTTAT</t>
  </si>
  <si>
    <t>ACTGATGCATGTATTTGCTTCGAT</t>
  </si>
  <si>
    <t>Noblis_MPXV-II-1210</t>
  </si>
  <si>
    <t>TTTGGATTCT[TTGTTCATTTGCTCGGCAGT]AATCAACAATATGCAAATAGAGCAATTACTA(GGGAGGGTATGTCGAGAAACAGAACT)ATTAGATAGGACGGTATATGTATTTCCTAACACATCCATCAAAGAAATAAAGTA[CATGATAGGAAATTTCGTGCAACG]AATTATTAGT</t>
  </si>
  <si>
    <t>CGTTGCACGAAATTTCCTATCATG</t>
  </si>
  <si>
    <t>Noblis_MPXV-II-1211</t>
  </si>
  <si>
    <t>CCACTGTCTA[GTAGTAGTTTGACGACCTCAACA]TTATTA(CAATGCTCATTGAAAAGGTATGCGTGT)AAAGCATTATTCTTGAATTGGTTCCTGGTATCATTAGGATCTCTGTCTCTCAACATCTGTTTAAGTT[CATCGAGAACCACCTCCTCA]TTTTCCAGAT</t>
  </si>
  <si>
    <t>GTAGTAGTTTGACGACCTCAACA</t>
  </si>
  <si>
    <t>Noblis_MPXV-II-1212</t>
  </si>
  <si>
    <t>ATGATATGAT[AGTTCTTACAAGTAGCGATTGAGT]TTTAAATGGATTCTATTAATT(ACCGGGGAACTTAACAATTCGTTCTG)ATCTACAGACATTGGTTAATAAATCATCTTATTTTGCCAATATATTAAAATGTGGAAACTCCACTAATAATATTACATTGTGCGACTTTCAAGATGATGTGATATATAGGGTTATACAGTTTTAACAATTATATAATAGAGATAGAAAGTACAAAAGATGTAGAATCAATGATATG[GCACGCTAAACAGTTGGGTG]TGGAATCATT</t>
  </si>
  <si>
    <t>AGTTCTTACAAGTAGCGATTGAGT</t>
  </si>
  <si>
    <t>ACCGGGGAACTTAACAATTCGTTCTG</t>
  </si>
  <si>
    <t>CACCCAACTGTTTAGCGTGC</t>
  </si>
  <si>
    <t>Noblis_MPXV-II-1213</t>
  </si>
  <si>
    <t>TATGTTTTCT[ACTGATGCATGTATTTGCTTCGA]TTTTTTTATCCCATGTTTCATCTATCATAGATTTAA(ACGCAGTAATGCTCGCAACATTAACA)TCT[TGAACCGTTGGTACAATTCCG]TTCCATAAAT</t>
  </si>
  <si>
    <t>CGGAATTGTACCAACGGTTCA</t>
  </si>
  <si>
    <t>Noblis_MPXV-II-1214</t>
  </si>
  <si>
    <t>GTGGTAACTA[ACGGGTGTTATTAATGGGGATGT]ATATACATTTTCAAATAATGAACTAAACAAAACTGGGTTAACTAATAACAATAATTATATCACAACATCTATAAAAGTAGAGGATAAGGATACATTAGTAGTA(TGCGGAACCAATAACGGAAATCCCA)AATGTTGGAAAATAGACGGTTCATACTACCCAAAACATATAGGTAGAGGATACGATCATCAAAATAGCAAAGTAACGATAATCAGTCACAATGAATGTGTACTATCCGACATAAACATATCAAAAGAAGGAATTAA[ACGATGGAGAAGATTTGACGG]ACCATGTGGT</t>
  </si>
  <si>
    <t>CCGTCAAATCTTCTCCATCGT</t>
  </si>
  <si>
    <t>Noblis_MPXV-II-1215</t>
  </si>
  <si>
    <t>ACCTATTAAT[AAGTGCCTGTCGTTGGATAG]GTAATCAACTGTTTTCTTAATACATTCGATGGTTGGTAATTTACTCAAAATAATTTCCAATATCTTAATATATATTTCTGCTATTTCTGGTATACATGCATGTGCCATTATAACACAAATACCAATACATGTAGACCCATATGTTGTTGTTATATTAATATCTGCGCCATTATCTATTAACCATTCTATT(AGGGCAACACTATGCGACTCGA)TACAATAATAAAGTATACTACGTCCATGTTTATCTATTTTGTTTATATCATCGATATACGGCTTACAAATTTCTAGTA[TCGATAACACTTCTGACTCGTGA]ATAAATAAGG</t>
  </si>
  <si>
    <t>AAGTGCCTGTCGTTGGATAG</t>
  </si>
  <si>
    <t>Noblis_MPXV-II-1216</t>
  </si>
  <si>
    <t>TTTCTTGTCA[TGTATTGCCTTCAAGACGGGA]CGAAGAAACGTAATATCCTCAATAACGTTATCGTTTTCTATAATAACTACATATTCTACATTTTTATTTTCTAGCTCGGTAAAAAATTTAGAA(TCCCATAGGGCTAAATGTCTAGCGAT)ATTTCTTT[TCGTTTCCTCTGTACACATAGTGT]TACAAAACCC</t>
  </si>
  <si>
    <t>TGTATTGCCTTCAAGACGGGA</t>
  </si>
  <si>
    <t>TCCCATAGGGCTAAATGTCTAGCGAT</t>
  </si>
  <si>
    <t>ACACTATGTGTACAGAGGAAACGA</t>
  </si>
  <si>
    <t>Noblis_MPXV-II-1217</t>
  </si>
  <si>
    <t>TTATGTGTGC[GGCAAATTTGTCCACGTTCT]TTAATTTTGTTATAGTAGATATCAAATCCAATGGAGATACAGTTCTTGGCTTAAACAGATATAGTTTTTCTGGAACGAATTCTACAACATTATTATAAAGGACTTTGGGTATATAAGTGGGATGAAATCCTATTTTAATTAATG(CGATAGCCTTGTCCTCGTGCAGA)TATCCAAACGCTTTTGTGATAGTAT[GGCATTCATTGTCTAGAAACGCT]CTACGAATAT</t>
  </si>
  <si>
    <t>AGCGTTTCTAGACAATGAATGCC</t>
  </si>
  <si>
    <t>Noblis_MPXV-II-1218</t>
  </si>
  <si>
    <t>AAGTATTTAT[ACCGGTGAGAATATGAGACTGA](CTCGAGTTACCAAATCAGACGCTGT)AAATTATGAAAAAAAGATGTATTACCTTAATAAGATAGTCCGCAACAAAGTAGTTATTAACTTTGATTATCCTAATCAGGAATATGACTATTTTCACATGTACTTTA[TGTTGAGGACCGTATACTGCAA]TAAAACATTT</t>
  </si>
  <si>
    <t>TTGCAGTATACGGTCCTCAACA</t>
  </si>
  <si>
    <t>Noblis_MPXV-II-1219</t>
  </si>
  <si>
    <t>TTATGTGTGC[GGCAAATTTGTCCACGTTCTT]TAATTTTGTTATAGTAGATATCAAATCCAATGGAGATACAGTTCTTGGCTTAAACAGATATAGTTTTTCTGGAACGAATTCTACAACATTATTATAAAGGACTTTGGGTATATAAGTGGGATGAAATCCTATTTTAATTAATG(CGATAGCCTTGTCCTCGTGCAGA)TATCCAAACGCTTTTGTGATAGTA[TGGCATTCATTGTCTAGAAACGC]TCTACGAATA</t>
  </si>
  <si>
    <t>GGCAAATTTGTCCACGTTCTT</t>
  </si>
  <si>
    <t>Noblis_MPXV-II-1220</t>
  </si>
  <si>
    <t>TTTGGATTCT[TTGTTCATTTGCTCGGCAGT]AATCAACAATATGCAAATAGAGCAATTACTA(GGGAGGGTATGTCGAGAAACAGAACT)ATTAGATAGGACGGTATATGTATTTCCTAACACATCCATCAAAGAAATAAAGTAC[ATGATAGGAAATTTCGTGCAACG]AATTATTAGT</t>
  </si>
  <si>
    <t>CGTTGCACGAAATTTCCTATCAT</t>
  </si>
  <si>
    <t>Noblis_MPXV-II-1221</t>
  </si>
  <si>
    <t>TTCTGCTATT[TCTGGTATACATGCATGTGCCA]TTATAACACAAATACCAATACATGTAGACCCATATGTTGTTGTTATATTAATATCTGCGCCATTATCTATTAACCATTCTATT(AGGGCAACACTATGCGACTCGA)TACAATAATAAAGTATACTACGTCCATGTTTATCTATTTTGTTTATATCATCGATATACGGCTTACAAATTTCTAGTA[TCGATAACACTTCTGACTCGTG]AATAAATAAG</t>
  </si>
  <si>
    <t>CACGAGTCAGAAGTGTTATCGA</t>
  </si>
  <si>
    <t>Noblis_MPXV-II-1222</t>
  </si>
  <si>
    <t>TTCTGCTATT[TCTGGTATACATGCATGTGCCA]TTATAACACAAATACCAATACATGTAGACCCATATGTTGTTGTTATATTAATATCTGCGCCATTATCTATTAACCATTCTATT(AGGGCAACACTATGCGACTCGA)TACAATAATAAAGTATACTACGTCCATGTTTATCTATTTTGTTTATATCATCGATATACGGCTTACAAATTTCTAGTAT[CGATAACACTTCTGACTCGTGA]ATAAATAAGG</t>
  </si>
  <si>
    <t>TCACGAGTCAGAAGTGTTATCG</t>
  </si>
  <si>
    <t>Noblis_MPXV-II-1223</t>
  </si>
  <si>
    <t>GTGGTAACTA[ACGGGTGTTATTAATGGGGATGT]ATATACATTTTCAAATAATGAACTAAACAAAACTGGGTTAACTAATAACAATAATTATATCACAACATCTATAAAAGTAGAGGATAAGGATACATTAGTAGTA(TGCGGAACCAATAACGGAAATCCCA)AATGTTGGAAAATAGACGGTTCATACTACCCAAAACATATAGGTAGAGGATACGATCATCAAAATAGCAAAGTAACGATAATCAGTCACAATGAATGTGTACTATCCGACATAAACATATCAAAAGAAGGAATTA[AACGATGGAGAAGATTTGACGGA]CCATGTGGTT</t>
  </si>
  <si>
    <t>TCCGTCAAATCTTCTCCATCGTT</t>
  </si>
  <si>
    <t>Noblis_MPXV-II-1224</t>
  </si>
  <si>
    <t>GAGTTTGGAT[TCTTTGTTCATTTGCTCGGCA]GTAATCAACAATATGCAAATAGAGCAATTACTA(GGGAGGGTATGTCGAGAAACAGAACT)ATTAGATAGGACGGTATATGTATTTCCTAACACATCCATCAAAGAAATAAAGTACA[TGATAGGAAATTTCGTGCAACG]AATTATTAGT</t>
  </si>
  <si>
    <t>TCTTTGTTCATTTGCTCGGCA</t>
  </si>
  <si>
    <t>Noblis_MPXV-II-1225</t>
  </si>
  <si>
    <t>TCGTATTTGC[GCGATGGATTTAAACATCAACGG]TGTTAGAAGTCTTAAAAATACTTACCTAATGCATTACTTGGGTATATAAGACCTACCTCTCTTAAAAT(GGTTGAGACCAATCTTCGTCGTAGAAA)[CACTGAAGCGGACGACGA]ATCTCATCGT</t>
  </si>
  <si>
    <t>TCGTCGTCCGCTTCAGTG</t>
  </si>
  <si>
    <t>Noblis_MPXV-II-1226</t>
  </si>
  <si>
    <t>ACACGCTATT[AATCATCCAAAGTCAAGGCCT]AATACATCTCTGGAAATAGAATTTACACCTAGAGACAATGAAACAGTTCCATATGATGAACTAATAA(AGGAATTGACGACTCTCTCGCGT)CATATATTTATGGCTTCTCCAGAGAATGTAATTCT[TTCTCCACCTATTAACGCACCT]ATAAAGACTT</t>
  </si>
  <si>
    <t>AGGTGCGTTAATAGGTGGAGAA</t>
  </si>
  <si>
    <t>Noblis_MPXV-II-1227</t>
  </si>
  <si>
    <t>TGGTAACTAA[CGGGTGTTATTAATGGGGATGT]ATATACATTTTCAAATAATGAACTAAACAAAACTGGGTTAACTAATAACAATAATTATATCACAACATCTATAAAAGTAGAGGATAAGGATACATTAGTAGTA(TGCGGAACCAATAACGGAAATCCCA)AATGTTGGAAAATAGACGGTTCATACTACCCAAAACATATAGGTAGAGGATACGATCATCAAAATAGCAAAGTAACGATAATCAGTCACAATGAATGTGTACTATCCGACATAAACATATCAAAAGAAGGAATTAA[ACGATGGAGAAGATTTGACGGA]CCATGTGGTT</t>
  </si>
  <si>
    <t>CGGGTGTTATTAATGGGGATGT</t>
  </si>
  <si>
    <t>Noblis_MPXV-II-1228</t>
  </si>
  <si>
    <t>GTGGTAACTA[ACGGGTGTTATTAATGGGGATG]TATATACATTTTCAAATAATGAACTAAACAAAACTGGGTTAACTAATAACAATAATTATATCACAACATCTATAAAAGTAGAGGATAAGGATACATTAGTAGTA(TGCGGAACCAATAACGGAAATCCCA)AATGTTGGAAAATAGACGGTTCATACTACCCAAAACATATAGGTAGAGGATACGATCATCAAAATAGCAAAGTAACGATAATCAGTCACAATGAATGTGTACTATCCGACATAAACATATCAAAAGAAGGAATTAA[ACGATGGAGAAGATTTGACGGA]CCATGTGGTT</t>
  </si>
  <si>
    <t>ACGGGTGTTATTAATGGGGATG</t>
  </si>
  <si>
    <t>Noblis_MPXV-II-1229</t>
  </si>
  <si>
    <t>TCTGCTATTT[CTGGTATACATGCATGTGCCA]TTATAACACAAATACCAATACATGTAGACCCATATGTTGTTGTTATATTAATATCTGCGCCATTATCTATTAACCATTCTATT(AGGGCAACACTATGCGACTCGA)TACAATAATAAAGTATACTACGTCCATGTTTATCTATTTTGTTTATATCATCGATATACGGCTTACAAATTTCTAGTA[TCGATAACACTTCTGACTCGTGA]ATAAATAAGG</t>
  </si>
  <si>
    <t>CTGGTATACATGCATGTGCCA</t>
  </si>
  <si>
    <t>Noblis_MPXV-II-1230</t>
  </si>
  <si>
    <t>ATGGATTTAA[ACATCAACGGTGTTAGAAGTCTT]AAAAATACTTACCTAATGCATTACTTGGGTATATAAGACCTACCTCTCTTAAAAT(GGTTGAGACCAATCTTCGTCGTAGAAA)[CACTGAAGCGGACGACGAA]TCTCATCGTC</t>
  </si>
  <si>
    <t>ACATCAACGGTGTTAGAAGTCTT</t>
  </si>
  <si>
    <t>Noblis_MPXV-II-1231</t>
  </si>
  <si>
    <t>AATTATCATG[CGATGTGTGTACGCTAACGG]TATCAATAA(ACGGAGCACAGCATTTAGTCAACA)GTAATCCAAAATTTTTTAAAGTATATCTTAACGAA[AGAAGTTGTCATCGTTAGAGTGT]GGTAAATCAT</t>
  </si>
  <si>
    <t>CGATGTGTGTACGCTAACGG</t>
  </si>
  <si>
    <t>ACGGAGCACAGCATTTAGTCAACA</t>
  </si>
  <si>
    <t>ACACTCTAACGATGACAACTTCT</t>
  </si>
  <si>
    <t>Noblis_MPXV-II-1232</t>
  </si>
  <si>
    <t>AAGTATTTAT[ACCGGTGAGAATATGAGACTGA](CTCGAGTTACCAAATCAGACGCTGT)AAATTATGAAAAAAAGATGTATTACCTTAATAAGATAGTCCGCAACAAAGTAGTTATTAACTTTGATTATCCTAATCAGGAATATGACTATTTTCACATGTACTTT[ATGTTGAGGACCGTATACTGCA]ATAAAACATT</t>
  </si>
  <si>
    <t>TGCAGTATACGGTCCTCAACAT</t>
  </si>
  <si>
    <t>Noblis_MPXV-II-1233</t>
  </si>
  <si>
    <t>TTATGTGTGC[GGCAAATTTGTCCACGTTCT]TTAATTTTGTTATAGTAGATATCAAATCCAATGGAGATACAGTTCTTGGCTTAAACAGATATAGTTTTTCTGGAACGAATTCTACAACATTATTATAAAGGACTTTGGGTATATAAGTGGGATGAAATCCTATTTTAATTAATG(CGATAGCCTTGTCCTCGTGCAGA)TATCCAA[ACGCTTTTGTGATAGTATGGCA]TTCATTGTCT</t>
  </si>
  <si>
    <t>TGCCATACTATCACAAAAGCGT</t>
  </si>
  <si>
    <t>Noblis_MPXV-II-1234</t>
  </si>
  <si>
    <t>TTTCTTGTCA[TGTATTGCCTTCAAGACGGGA]CGAAGAAACGTAATATCCTCAATAACGTTATCGTTTTCTATAATAACTACATATTCTACATTTTTATTTTCTAGCTCGGTAAAAAATTTAGAA(TCCCATAGGGCTAAATGTCTAGCGAT)ATTTCTTTT[CGTTTCCTCTGTACACATAGTGT]TACAAAACCC</t>
  </si>
  <si>
    <t>ACACTATGTGTACAGAGGAAACG</t>
  </si>
  <si>
    <t>Noblis_MPXV-II-1235</t>
  </si>
  <si>
    <t>Noblis_MPXV-II-1236</t>
  </si>
  <si>
    <t>AATTATCATG[CGATGTGTGTACGCTAACGG]TATCAATAA(ACGGAGCACAGCATTTAGTCAACA)GTAATCCAAAATTTTTTAAAGTATATCTTA[ACGAAAGAAGTTGTCATCGTTAGA]GTGTGGTAAA</t>
  </si>
  <si>
    <t>TCTAACGATGACAACTTCTTTCGT</t>
  </si>
  <si>
    <t>Noblis_MPXV-II-1237</t>
  </si>
  <si>
    <t>GGTAATAAAA[TGTTACAACCTTTTGCTCCTTCA]TATTCAGCTGAAATGAGATTATTAAGTATTTATACCGGTGAGAATATGAGACTG(ACTCGAGTTACCAAATCAGACGCTGT)AAATTATGAAAAAAAGATGTATTACCTTAATAAGATAGTCCGCAACAAAGTAGTTATTAACTTTGATTATCCTAATCAGGAATATGACTATTTTCACATGTACTTTA[TGTTGAGGACCGTATACTGCA]ATAAAACATT</t>
  </si>
  <si>
    <t>TGTTACAACCTTTTGCTCCTTCA</t>
  </si>
  <si>
    <t>ACTCGAGTTACCAAATCAGACGCTGT</t>
  </si>
  <si>
    <t>Noblis_MPXV-II-1238</t>
  </si>
  <si>
    <t>TTATGTGTGC[GGCAAATTTGTCCACGTTCTT]TAATTTTGTTATAGTAGATATCAAATCCAATGGAGATACAGTTCTTGGCTTAAACAGATATAGTTTTTCTGGAACGAATTCTACAACATTATTATAAAGGACTTTGGGTATATAAGTGGGATGAAATCCTATTTTAATTAATG(CGATAGCCTTGTCCTCGTGCAGA)TATCCAAACGCTTTTGTGATAGTAT[GGCATTCATTGTCTAGAAACGCT]CTACGAATAT</t>
  </si>
  <si>
    <t>Noblis_MPXV-II-1239</t>
  </si>
  <si>
    <t>ATGATATGAT[AGTTCTTACAAGTAGCGATTGAGTT]TTAAATGGATTCTATTAATT(ACCGGGGAACTTAACAATTCGTTCTG)ATCTACAGACATTGGTTAATAAATCATCTTATTTTGCCAATATATTAAAATGTGGAAACTCCACTAATAATATTACATTGTGCGACTTTCAAGATGATGTGATATATAGGGTTATACAGTTTTAACAATTATATAATAGAGATAGAAAGTACAAAAGATGTAGAATCAATGATATG[GCACGCTAAACAGTTGGGTG]TGGAATCATT</t>
  </si>
  <si>
    <t>AGTTCTTACAAGTAGCGATTGAGTT</t>
  </si>
  <si>
    <t>Noblis_MPXV-II-1240</t>
  </si>
  <si>
    <t>TTCTTGTCAT[GTATTGCCTTCAAGACGGGAC]GAAGAAACGTAATATCCTCAATAACGTTATCGTTTTCTATAATAACTACATATTCTACATTTTTATTTTCTAGCTCGGTAAAAAATTTAGAA(TCCCATAGGGCTAAATGTCTAGCGAT)ATTTCTTT[TCGTTTCCTCTGTACACATAGTGT]TACAAAACCC</t>
  </si>
  <si>
    <t>GTATTGCCTTCAAGACGGGAC</t>
  </si>
  <si>
    <t>Noblis_MPXV-II-1241</t>
  </si>
  <si>
    <t>AATTATCATG[CGATGTGTGTACGCTAACGG]TATCAATAA(ACGGAGCACAGCATTTAGTCAACA)GTAATCCAAAATTTTTTAAAGTATATCTTA[ACGAAAGAAGTTGTCATCGTTAGAG]TGTGGTAAAT</t>
  </si>
  <si>
    <t>CTCTAACGATGACAACTTCTTTCGT</t>
  </si>
  <si>
    <t>Noblis_MPXV-II-1242</t>
  </si>
  <si>
    <t>AATTATCATG[CGATGTGTGTACGCTAACGG]TATCAATAA(ACGGAGCACAGCATTTAGTCAACA)GTAATCCAAAATTTTTTAAAGTATATCTTAA[CGAAAGAAGTTGTCATCGTTAGAGT]GTGGTAAATC</t>
  </si>
  <si>
    <t>ACTCTAACGATGACAACTTCTTTCG</t>
  </si>
  <si>
    <t>Noblis_MPXV-II-1243</t>
  </si>
  <si>
    <t>AAATGTTACA[ACCTTTTGCTCCTTCATATTCAGC]TGAAATGAGATTATTAAGTATTTATACCGGTGAGAATATGAGACTG(ACTCGAGTTACCAAATCAGACGCTGT)AAATTATGAAAAAAAGATGTATTACCTTAATAAGATAGTCCGCAACAAAGTAGTTATTAACTTTGATTATCCTAATCAGGAATATGACTATTTTCACATGTACTTTA[TGTTGAGGACCGTATACTGCA]ATAAAACATT</t>
  </si>
  <si>
    <t>ACCTTTTGCTCCTTCATATTCAGC</t>
  </si>
  <si>
    <t>Noblis_MPXV-II-1244</t>
  </si>
  <si>
    <t>TCTAGTCACA[AGATCAATACTACCAACCTACGCT]ATTATATGATTATAGTTTCTATTTTTAT(AGGAACGCGTACGAGAAAATCAAATGT)CTAAGTTCTAACGGTAGTGTTGATAAACGAT[TGTTATCCGCGGATACCTCA]TCTATCATGT</t>
  </si>
  <si>
    <t>AGATCAATACTACCAACCTACGCT</t>
  </si>
  <si>
    <t>AGGAACGCGTACGAGAAAATCAAATGT</t>
  </si>
  <si>
    <t>TGAGGTATCCGCGGATAACA</t>
  </si>
  <si>
    <t>Noblis_MPXV-II-1245</t>
  </si>
  <si>
    <t>Noblis_MPXV-II-1246</t>
  </si>
  <si>
    <t>ATGATATGAT[AGTTCTTACAAGTAGCGATTGAGT]TTTAAATGGATTCTATTAATT(ACCGGGGAACTTAACAATTCGTTCTG)ATCTACAGACATTGGTTAATAAATCATCTTATTTTGCCAATATATTAAAATGTGGAAACTCCACTAATAATATTACATTGTGCGACTTTCAAGATGATGTGATATATAGGGTTATACAGTTTTAACAATTATATAATAGAGATAGAAAGTACAAAAGATGTAGAATCAATGATATGGCA[CGCTAAACAGTTGGGTGTGG]AATCATTGCT</t>
  </si>
  <si>
    <t>CCACACCCAACTGTTTAGCG</t>
  </si>
  <si>
    <t>Noblis_MPXV-II-1247</t>
  </si>
  <si>
    <t>TAAATTTACG[GCGACTGCTAGGAGGGAAAA]TGAAGAAAGAAAAAATATCTACCTCTCCAAAAAGAAAAACTACTGATGTTATCAAACCTGATTATCTTGAGTACAATGACTTGTTAGATAGAGATGAGATGTCTACTATTCTAGAGGAATATTAGGCCTTAGAATAAAATATGGACGACTCTTAACGAAATTAGAAAATTCGATAATGATGTTGAAGAACAATTCGGTACTATAGAAGAACTCAAGCAGAAGCTTAGATTAAATTCTGAAGAGGGAGCAGATAATTTTATAGATTATATAAAGGTACAAAAACAGGATATCATCAAACTTACTGTATACGATTGCATATA(TCTATGATAGGATTGTGTGCGTGCG)[TGGTAGATGTTTGGAGAAATGAGA]AACTGTTTTC</t>
  </si>
  <si>
    <t>GCGACTGCTAGGAGGGAAAA</t>
  </si>
  <si>
    <t>TCTATGATAGGATTGTGTGCGTGCG</t>
  </si>
  <si>
    <t>TCTCATTTCTCCAAACATCTACCA</t>
  </si>
  <si>
    <t>Noblis_MPXV-II-1248</t>
  </si>
  <si>
    <t>TTTCTTGTCA[TGTATTGCCTTCAAGACGGG]ACGAAGAAACGTAATATCCTCAATAACGTTATCGTTTTCTATAATAACTACATATTCTACATTTTTATTTTCTAGCTCGGTAAAAAATTTAGAA(TCCCATAGGGCTAAATGTCTAGCGAT)ATTTCTTT[TCGTTTCCTCTGTACACATAGTGT]TACAAAACCC</t>
  </si>
  <si>
    <t>TGTATTGCCTTCAAGACGGG</t>
  </si>
  <si>
    <t>Noblis_MPXV-II-1249</t>
  </si>
  <si>
    <t>TTTCTTGTCA[TGTATTGCCTTCAAGACGGGA]CGAAGAAACGTAATATCCTCAATAACGTTATCGTTTTCTATAATAACTACATATTCTACATTTTTATTTTCTAGCTCGGTAAAAAATTTAGAA(TCCCATAGGGCTAAATGTCTAGCGAT)ATTTCTT[TTCGTTTCCTCTGTACACATAGTGT]TACAAAACCC</t>
  </si>
  <si>
    <t>ACACTATGTGTACAGAGGAAACGAA</t>
  </si>
  <si>
    <t>Noblis_MPXV-II-1250</t>
  </si>
  <si>
    <t>GATGTCATCT[TCCAGTTCCAAAAAGTGTTTGGT]AATAAAGTCTTTAGTATGACATAAGAGATTGGATAGTCCGTATTCTATACCCATCATGTAACACTCGATACAATATTCCTTTCTAAAATCTCGTAGGATAAAGTTTATACAAGTGTAGATGATAAATTCTACAGATGTTAATATAGAAGCACGTAATAAATTGACGACGTTATGACTATCTATATATACCTTTCCAGTATATGAGTAAATAACTATAGAAGTTAGACTGTGAA(TGTCAAGGTCTAGACAAACCCTCGT)AACTGGATCTTTATTTTTTGTGTATTTT[TGACGTAAATGTGTGCGAAAGT]ATGGAGATAA</t>
  </si>
  <si>
    <t>TCCAGTTCCAAAAAGTGTTTGGT</t>
  </si>
  <si>
    <t>TGTCAAGGTCTAGACAAACCCTCGT</t>
  </si>
  <si>
    <t>ACTTTCGCACACATTTACGTCA</t>
  </si>
  <si>
    <t>Noblis_MPXV-II-1251</t>
  </si>
  <si>
    <t>CAGATCTGTA[TGGAATTGGAGAAACCGATGA]TTATATGTTCTTCATTATAAAGAATT(TGGGAAGAGTATTCGCCCCAAAGG)ATAGTGAA[TCAGTTTTCGAAGCATGTGTCAC]TATGATAAAC</t>
  </si>
  <si>
    <t>TGGAATTGGAGAAACCGATGA</t>
  </si>
  <si>
    <t>TGGGAAGAGTATTCGCCCCAAAGG</t>
  </si>
  <si>
    <t>GTGACACATGCTTCGAAAACTGA</t>
  </si>
  <si>
    <t>Noblis_MPXV-II-1252</t>
  </si>
  <si>
    <t>CAGATCTGTA[TGGAATTGGAGAAACCGATGA]TTATATGTTCTTCATTATAAAGAATT(TGGGAAGAGTATTCGCCCCAAAGG)ATAGTGAAT[CAGTTTTCGAAGCATGTGTCACT]ATGATAAACA</t>
  </si>
  <si>
    <t>AGTGACACATGCTTCGAAAACTG</t>
  </si>
  <si>
    <t>Noblis_MPXV-II-1253</t>
  </si>
  <si>
    <t>Noblis_MPXV-II-1254</t>
  </si>
  <si>
    <t>Noblis_MPXV-II-1255</t>
  </si>
  <si>
    <t>AATTATCATG[CGATGTGTGTACGCTAACGG]TATCAATAA(ACGGAGCACAGCATTTAGTCAACA)GTAATCCAAAATTTTTTAAAGTATATCTTA[ACGAAAGAAGTTGTCATCGTTAG]AGTGTGGTAA</t>
  </si>
  <si>
    <t>CTAACGATGACAACTTCTTTCGT</t>
  </si>
  <si>
    <t>Noblis_MPXV-II-1256</t>
  </si>
  <si>
    <t>TGATATGATA[GTTCTTACAAGTAGCGATTGAGTT]TTAAATGGATTCTATTAATT(ACCGGGGAACTTAACAATTCGTTCTG)ATCTACAGACATTGGTTAATAAATCATCTTATTTTGCCAATATATTAAAATGTGGAAACTCCACTAATAATATTACATTGTGCGACTTTCAAGATGATGTGATATATAGGGTTATACAGTTTTAACAATTATATAATAGAGATAGAAAGTACAAAAGATGTAGAATCAATGATATG[GCACGCTAAACAGTTGGGTG]TGGAATCATT</t>
  </si>
  <si>
    <t>GTTCTTACAAGTAGCGATTGAGTT</t>
  </si>
  <si>
    <t>Noblis_MPXV-II-1257</t>
  </si>
  <si>
    <t>ACTAGATAAA[TCATTTGTGAGATTGTTGTGGGA](AGCGGGCACGGAAGATGCAT)TATCATTATTATTTAACGCCTCCCATTCGGATTCACA[AATGTTACGCACGTTCAACG]TTTTATGGAA</t>
  </si>
  <si>
    <t>TCATTTGTGAGATTGTTGTGGGA</t>
  </si>
  <si>
    <t>AGCGGGCACGGAAGATGCAT</t>
  </si>
  <si>
    <t>CGTTGAACGTGCGTAACATT</t>
  </si>
  <si>
    <t>Noblis_MPXV-II-1258</t>
  </si>
  <si>
    <t>AATGTTGACA[TCTGAACCGGATTCTAGCAGT]AAAGATACTAGAGATTGTTTATTATATCTAACA(GCCTTGTGAAGAAGTGTTTCTCCTCGT)TTGTCAATCATGTTAATGTCTTTAAGATAAGGTAGGCAAATGTTTAT[AGTACTAAGAATTGGGCAAGCA]TAAGACATGT</t>
  </si>
  <si>
    <t>TCTGAACCGGATTCTAGCAGT</t>
  </si>
  <si>
    <t>GCCTTGTGAAGAAGTGTTTCTCCTCGT</t>
  </si>
  <si>
    <t>TGCTTGCCCAATTCTTAGTACT</t>
  </si>
  <si>
    <t>Noblis_MPXV-II-1259</t>
  </si>
  <si>
    <t>CTCCAATTAA[TCCCATGTTAGCGGAATCATGT]GATTCTGTCAATAAGGCGTTTAAAAAATTT(CCATCAGGAATGTTTGCGGAAGTCA)AAT[ACGATGGTGAAAGAGTACAAGT]TCATAAAAAA</t>
  </si>
  <si>
    <t>TCCCATGTTAGCGGAATCATGT</t>
  </si>
  <si>
    <t>CCATCAGGAATGTTTGCGGAAGTCA</t>
  </si>
  <si>
    <t>ACTTGTACTCTTTCACCATCGT</t>
  </si>
  <si>
    <t>Noblis_MPXV-II-1260</t>
  </si>
  <si>
    <t>TTAATATAGA[AGCACGTAATAAATTGACGACGT]TATGACTATCTATATATACCTTTCCAGTATATGAGTAAATAACTATAGAAGTTAGACTGTGAA(TGTCAAGGTCTAGACAAACCCTCGT)AACTGGATCTTTATTTTTTGTGTATTTT[TGACGTAAATGTGTGCGAAAGT]ATGGAGATAA</t>
  </si>
  <si>
    <t>AGCACGTAATAAATTGACGACGT</t>
  </si>
  <si>
    <t>Noblis_MPXV-II-1261</t>
  </si>
  <si>
    <t>TGAGACCAAT[CTTCGTCGTAGAAACACTGAAGC]GGACGACGAATCTCA(TCGTCGCGTGATGTTGGCAA)AAAACGGATATGGATGAGG[TCAACGAAGCAGGTCTATTCGAC]ACTATTATTA</t>
  </si>
  <si>
    <t>GTCGAATAGACCTGCTTCGTTGA</t>
  </si>
  <si>
    <t>Noblis_MPXV-II-1262</t>
  </si>
  <si>
    <t>TGGTGATAAA[TTTACGGCGACTGCTAGGAG]GGAAAATGAAGAAAGAAAAAATATCTACCTCTCCAAAAAGAAAAACTACTGATGTTATCAAACCTGATTATCTTGAGTACAATGACTTGTTAGATAGAGATGAGATGTCTACTATTCTAGAGGAATATTAGGCCTTAGAATAAAATATGGACGACTCTTAACGAAATTAGAAAATTCGATAATGATGTTGAAGAACAATTCGGTACTATAGAAGAACTCAAGCAGAAGCTTAGATTAAATTCTGAAGAGGGAGCAGATAATTTTATAGATTATATAAAGGTACAAAAACAGGATATCATCAAACTTACTGTATACGATTGCATATA(TCTATGATAGGATTGTGTGCGTGCG)[TGGTAGATGTTTGGAGAAATGAGA]AACTGTTTTC</t>
  </si>
  <si>
    <t>TTTACGGCGACTGCTAGGAG</t>
  </si>
  <si>
    <t>Noblis_MPXV-II-1263</t>
  </si>
  <si>
    <t>ACTAGATAAA[TCATTTGTGAGATTGTTGTGGGA](AGCGGGCACGGAAGATGCAT)TATCATTATTATTTAACGCCTCCCATTCGGATTCA[CAAATGTTACGCACGTTCAACG]TTTTATGGAA</t>
  </si>
  <si>
    <t>CGTTGAACGTGCGTAACATTTG</t>
  </si>
  <si>
    <t>Noblis_MPXV-II-1264</t>
  </si>
  <si>
    <t>GGGTACAAAT[ATGTACATTATCGTCTACGTCGT]ATT(TGATACATCCGCATTCAGCCAACAA)ATATAAAATTACAAAAACTCTAACGACGT[TCGTACACATCTTGATGCGGT]TTAATAAATG</t>
  </si>
  <si>
    <t>ATGTACATTATCGTCTACGTCGT</t>
  </si>
  <si>
    <t>TGATACATCCGCATTCAGCCAACAA</t>
  </si>
  <si>
    <t>ACCGCATCAAGATGTGTACGA</t>
  </si>
  <si>
    <t>Noblis_MPXV-II-1265</t>
  </si>
  <si>
    <t>TCTAGTCACA[AGATCAATACTACCAACCTACGCT]ATTATATGATTATAGTTTCTATTTTTAT(AGGAACGCGTACGAGAAAATCAAATGT)CTAAGTTCTAACGGTAGTGTTGATAAA[CGATTGTTATCCGCGGATACC]TCATCTATCA</t>
  </si>
  <si>
    <t>GGTATCCGCGGATAACAATCG</t>
  </si>
  <si>
    <t>Noblis_MPXV-II-1266</t>
  </si>
  <si>
    <t>CTAGTCACAA[GATCAATACTACCAACCTACGCT]ATTATATGATTATAGTTTCTATTTTTAT(AGGAACGCGTACGAGAAAATCAAATGT)CTAAGTTCTAACGGTAGTGTTGATAAACGAT[TGTTATCCGCGGATACCTCA]TCTATCATGT</t>
  </si>
  <si>
    <t>GATCAATACTACCAACCTACGCT</t>
  </si>
  <si>
    <t>Noblis_MPXV-II-1267</t>
  </si>
  <si>
    <t>TCTAGTCACA[AGATCAATACTACCAACCTACGC]TATTATATGATTATAGTTTCTATTTTTAT(AGGAACGCGTACGAGAAAATCAAATGT)CTAAGTTCTAACGGTAGTGTTGATAAACGAT[TGTTATCCGCGGATACCTCA]TCTATCATGT</t>
  </si>
  <si>
    <t>AGATCAATACTACCAACCTACGC</t>
  </si>
  <si>
    <t>Noblis_MPXV-II-1268</t>
  </si>
  <si>
    <t>TCCAATTAAT[CCCATGTTAGCGGAATCATGTG]ATTCTGTCAATAAGGCGTTTAAAAAATTT(CCATCAGGAATGTTTGCGGAAGTCA)AAT[ACGATGGTGAAAGAGTACAAGT]TCATAAAAAA</t>
  </si>
  <si>
    <t>CCCATGTTAGCGGAATCATGTG</t>
  </si>
  <si>
    <t>Noblis_MPXV-II-1269</t>
  </si>
  <si>
    <t>TCTAGTCACA[AGATCAATACTACCAACCTACGCT]ATTATATGATTATAGTTTCTATTTTTAT(AGGAACGCGTACGAGAAAATCAAATGT)CTAAGTTCTAACGGTAGTGTTGAT[AAACGATTGTTATCCGCGGA]TACCTCATCT</t>
  </si>
  <si>
    <t>TCCGCGGATAACAATCGTTT</t>
  </si>
  <si>
    <t>Noblis_MPXV-II-1270</t>
  </si>
  <si>
    <t>ATGATATGAT[AGTTCTTACAAGTAGCGATTGAGT]TTTAAATGGATTCTATTAATT(ACCGGGGAACTTAACAATTCGTTCTG)ATCTACAGACATTGGTTAATAAATCATCTTATTTTGCCAATATATTAAAATGTGGAAACTCCACTAATAATATTACATTGTGCGACTTTCAAGATGATGTGATATATAGGGTTATACAGTTTTAACAATTATATAATAGAGATAGAAAGTACAAAAGATGTAGAATCAATGAT[ATGGCACGCTAAACAGTTGG]GTGTGGAATC</t>
  </si>
  <si>
    <t>CCAACTGTTTAGCGTGCCAT</t>
  </si>
  <si>
    <t>Noblis_MPXV-II-1271</t>
  </si>
  <si>
    <t>TCATACTATT[TTGTGTGCTCACCATGAACA]TAAAGATAGATATATTAGTATTTCTGGTGATAAATTT(ACGGCGACTGCTAGGAGGGA)AAATGAAGAAAGAAAAAATATCTACCTCTCCAAAAAGAAAAACTACTGATGTTATCAAACCTGATTATCTTGAGTACAATGACTTGTTAGATAGAGATGAGATGTCTACTATTCTAGAGGAATATTAGGCCTTAGAATAAAATATGGACGACTCTTAACGAAATTAGAAAATTCGATAATGATGTTGAAGAACAATTCGGTACTATAGAAGAACTCAAGCAGAAGCTTAGATT[AAATTCTGAAGAGGGAGCAGAT]AATTTTATAG</t>
  </si>
  <si>
    <t>TTGTGTGCTCACCATGAACA</t>
  </si>
  <si>
    <t>ACGGCGACTGCTAGGAGGGA</t>
  </si>
  <si>
    <t>ATCTGCTCCCTCTTCAGAATTT</t>
  </si>
  <si>
    <t>Noblis_MPXV-II-1272</t>
  </si>
  <si>
    <t>CAGATCTGTA[TGGAATTGGAGAAACCGATGA]TTATATGTTCTTCATTATAAAGAATT(TGGGAAGAGTATTCGCCCCAAAGG)ATAGTGAA[TCAGTTTTCGAAGCATGTGTCA]CTATGATAAA</t>
  </si>
  <si>
    <t>TGACACATGCTTCGAAAACTGA</t>
  </si>
  <si>
    <t>Noblis_MPXV-II-1273</t>
  </si>
  <si>
    <t>CAGATCTGTA[TGGAATTGGAGAAACCGATGA]TTATATGTTCTTCATTATAAAGAATT(TGGGAAGAGTATTCGCCCCAAAGG)ATAGTGAATC[AGTTTTCGAAGCATGTGTCACT]ATGATAAACA</t>
  </si>
  <si>
    <t>AGTGACACATGCTTCGAAAACT</t>
  </si>
  <si>
    <t>Noblis_MPXV-II-1274</t>
  </si>
  <si>
    <t>Noblis_MPXV-II-1275</t>
  </si>
  <si>
    <t>TAGTGATAAC[ACAAAATGTGAACACTGCCC](ACCTCATACATATACCGCAATCCCCA)ATTATTCTAATAGATGTCATCAATGTAGAAAAT[GCCCAACAGGATCATTTGATAAGG]TAAAGTGTAC</t>
  </si>
  <si>
    <t>ACAAAATGTGAACACTGCCC</t>
  </si>
  <si>
    <t>ACCTCATACATATACCGCAATCCCCA</t>
  </si>
  <si>
    <t>CCTTATCAAATGATCCTGTTGGGC</t>
  </si>
  <si>
    <t>Noblis_MPXV-II-1276</t>
  </si>
  <si>
    <t>CAGATCTGTA[TGGAATTGGAGAAACCGATGA]TTATATGTTCTTCATTATAAAGAATT(TGGGAAGAGTATTCGCCCCAAAGG)ATAGTGAAT[CAGTTTTCGAAGCATGTGTCAC]TATGATAAAC</t>
  </si>
  <si>
    <t>GTGACACATGCTTCGAAAACTG</t>
  </si>
  <si>
    <t>Noblis_MPXV-II-1277</t>
  </si>
  <si>
    <t>CTACGTCTGA[CCCCATCATTTCAACGGGCA]TATTAGTAGTTCTGCGTAA(GGCATAATCGATATAGGCCGCGTGT)GATTTACTCATTTATGAGTGATAAGTAATAACTATGTTTTAAAAATCACAGCAGTAGTTTAACT[AGTCTTCTCTGATGTTTGTTTTCGA]TACTTTTTGA</t>
  </si>
  <si>
    <t>CCCCATCATTTCAACGGGCA</t>
  </si>
  <si>
    <t>GGCATAATCGATATAGGCCGCGTGT</t>
  </si>
  <si>
    <t>TCGAAAACAAACATCAGAGAAGACT</t>
  </si>
  <si>
    <t>Noblis_MPXV-II-1278</t>
  </si>
  <si>
    <t>GCTACGTCTG[ACCCCATCATTTCAACGGGC]ATATTAGTAGTTCTGCGTAA(GGCATAATCGATATAGGCCGCGTGT)GATTTACTCATTTATGAGTGATAAGTAATAACTATGTTTTAAAAATCACAGCAGTAGTTTAACT[AGTCTTCTCTGATGTTTGTTTTCGA]TACTTTTTGA</t>
  </si>
  <si>
    <t>ACCCCATCATTTCAACGGGC</t>
  </si>
  <si>
    <t>Noblis_MPXV-II-1279</t>
  </si>
  <si>
    <t>TAAATTTACG[GCGACTGCTAGGAGGGAAAA]TGAAGAAAGAAAAAATATCTACCTCTCCAAAAAGAAAAACTACTGATGTTATCAAACCTGATTATCTTGAGTACAATGACTTGTTAGATAGAGATGAGATGTCTACTATTCTAGAGGAATATTAGGCCTTAGAATAAAATATGGACGACTCTTAACGAAATTAGAAAATTCGATAATGATGTTGAAGAACAATTCGGTACTATAGAAGAACTCAAGCAGAAGCTTAGATTAAATTCTGAAGAGGGAGCAGATAATTTTATAGATTATATAAAGGTACAAAAACAGGATATCATCAAACTTACTGTATACGATTGCATATATCTATGAT(AGGATTGTGTGCGTGCGTGGT)AGA[TGTTTGGAGAAATGAGAAACTGTT]TTCTAGATGG</t>
  </si>
  <si>
    <t>AGGATTGTGTGCGTGCGTGGT</t>
  </si>
  <si>
    <t>AACAGTTTCTCATTTCTCCAAACA</t>
  </si>
  <si>
    <t>Noblis_MPXV-II-1280</t>
  </si>
  <si>
    <t>TAAATTTACG[GCGACTGCTAGGAGGGAAAA]TGAAGAAAGAAAAAATATCTACCTCTCCAAAAAGAAAAACTACTGATGTTATCAAACCTGATTATCTTGAGTACAATGACTTGTTAGATAGAGATGAGATGTCTACTATTCTAGAGGAATATTAGGCCTTAGAATAAAATATGGACGACTCTTAACGAAATTAGAAAATTCGATAATGATGTTGAAGAACAATTCGGTACTATAGAAGAACTCAAGCAGAAGCTTAGATTAAATTCTGAAGAGGGAGCAGATAATTTTATAGATTATATAAAGGTACAAAAACAGGATATCATCAAACTTACTGTATACGATTGCATATATCTATGAT(AGGATTGTGTGCGTGCGTGGT)[AGATGTTTGGAGAAATGAGAAACTGT]TTTCTAGATG</t>
  </si>
  <si>
    <t>ACAGTTTCTCATTTCTCCAAACATCT</t>
  </si>
  <si>
    <t>Noblis_MPXV-II-1281</t>
  </si>
  <si>
    <t>TTGAGACCAA[TCTTCGTCGTAGAAACACTGAAG]CGGACGACGAATCTCA(TCGTCGCGTGATGTTGGCAA)AAAACGGATATGGATGAGG[TCAACGAAGCAGGTCTATTCGA]CACTATTATT</t>
  </si>
  <si>
    <t>TCTTCGTCGTAGAAACACTGAAG</t>
  </si>
  <si>
    <t>TCGAATAGACCTGCTTCGTTGA</t>
  </si>
  <si>
    <t>Noblis_MPXV-II-1282</t>
  </si>
  <si>
    <t>CCAATCAGAT[AGACTGTTGTTATGGTCTTCGGA]AAAAGAATTTTTATAAATTTTTCCAGTATTTTCTAAATATACGTACTTGATATCTAAGAAATCCTTAATAATAATAGGAATGGATAATCCGTCTATTTTATAAAGAAATACATATCGCATATTATACTTTTTTTTGGAAATTGGAATACCGATGTGTCTACATAAATACGCAAAGTCTAAATATTTTTTAGAGAATCTTAGT(TGGTCCAAATTCTTTTCCAAGTACGGT)AATAGATTTTTCATATTGAACGGTATCTTCT[TGATCTCTGGTTCTAATTCCGCA]TTAAATGATG</t>
  </si>
  <si>
    <t>AGACTGTTGTTATGGTCTTCGGA</t>
  </si>
  <si>
    <t>TGGTCCAAATTCTTTTCCAAGTACGGT</t>
  </si>
  <si>
    <t>TGCGGAATTAGAACCAGAGATCA</t>
  </si>
  <si>
    <t>Noblis_MPXV-II-1283</t>
  </si>
  <si>
    <t>TCTAATGTTG[ACATCTGAACCGGATTCTAGCA]GTAAAGATACTAGAGATTGTTTATTATATCTAACA(GCCTTGTGAAGAAGTGTTTCTCCTCGT)TTGTCAATCATGTTAATGTCTTTAAGATAAGGTAGGCAAATGTTTAT[AGTACTAAGAATTGGGCAAGCA]TAAGACATGT</t>
  </si>
  <si>
    <t>ACATCTGAACCGGATTCTAGCA</t>
  </si>
  <si>
    <t>Noblis_MPXV-II-1284</t>
  </si>
  <si>
    <t>ATGTCATCTT[CCAGTTCCAAAAAGTGTTTGGT]AATAAAGTCTTTAGTATGACATAAGAGATTGGATAGTCCGTATTCTATACCCATCATGTAACACTCGATACAATATTCCTTTCTAAAATCTCGTAGGATAAAGTTTATACAAGTGTAGATGATAAATTCTACAGATGTTAATATAGAAGCACGTAATAAATTGACGACGTTATGACTATCTATATATACCTTTCCAGTATATGAGTAAATAACTATAGAAGTTAGACTGTGAA(TGTCAAGGTCTAGACAAACCCTCGT)AACTGGATCTTTATTTTTTGTGTATTTT[TGACGTAAATGTGTGCGAAAGT]ATGGAGATAA</t>
  </si>
  <si>
    <t>CCAGTTCCAAAAAGTGTTTGGT</t>
  </si>
  <si>
    <t>Noblis_MPXV-II-1285</t>
  </si>
  <si>
    <t>CTGTAATGGA[AACGTTTCCCAATGAAATGGTACA]ATCAGATACATTACATCTTGATATATTTTTTTTTAAAGAGGC(TGGTAACAACGCATCGCTTCGT)TT[ACATGGCTCGTACCAACAAT]AATAGGGTAA</t>
  </si>
  <si>
    <t>AACGTTTCCCAATGAAATGGTACA</t>
  </si>
  <si>
    <t>TGGTAACAACGCATCGCTTCGT</t>
  </si>
  <si>
    <t>ATTGTTGGTACGAGCCATGT</t>
  </si>
  <si>
    <t>Noblis_MPXV-II-1286</t>
  </si>
  <si>
    <t>ACTAGATAAA[TCATTTGTGAGATTGTTGTGGGA](AGCGGGCACGGAAGATGCAT)TATCATTATTATTTAACGCCTCCCATTCGGATTCAC[AAATGTTACGCACGTTCAACG]TTTTATGGAA</t>
  </si>
  <si>
    <t>CGTTGAACGTGCGTAACATTT</t>
  </si>
  <si>
    <t>Noblis_MPXV-II-1287</t>
  </si>
  <si>
    <t>TAATATAGAA[GCACGTAATAAATTGACGACGT]TATGACTATCTATATATACCTTTCCAGTATATGAGTAAATAACTATAGAAGTTAGACTGTGAA(TGTCAAGGTCTAGACAAACCCTCGT)AACTGGATCTTTATTTTTTGTGTATTTT[TGACGTAAATGTGTGCGAAAGT]ATGGAGATAA</t>
  </si>
  <si>
    <t>GCACGTAATAAATTGACGACGT</t>
  </si>
  <si>
    <t>Noblis_MPXV-II-1288</t>
  </si>
  <si>
    <t>TCATCAAAAT[ACTGGATAAATACGAGGACATGT]ATAGAGTAAGTAAAGAAAAAGAATGTGGAATTTGCTATGAAGTTGTTTACTCAAAACGATTAGAAAACGATAGATACTTTGGTTTATTGGATTCGTGTAATCATATATTTTGCATAACATGTATCAATATATGGCATAGA(ACACGAAGAGAAACCGGTGCGT)CAGATAAT[TGTCCTATATGCCGTACCCG]TTTTAGAAAA</t>
  </si>
  <si>
    <t>ACTGGATAAATACGAGGACATGT</t>
  </si>
  <si>
    <t>ACACGAAGAGAAACCGGTGCGT</t>
  </si>
  <si>
    <t>CGGGTACGGCATATAGGACA</t>
  </si>
  <si>
    <t>Noblis_MPXV-II-1289</t>
  </si>
  <si>
    <t>TCATCAAAAT[ACTGGATAAATACGAGGACATGT]ATAGAGTAAGTAAAGAAAAAGAATGTGGAATTTGCTATGAAGTTGTTTACTCAAAACGATTAGAAAACGATAGATACTTTGGTTTATTGGATTCGTGTAATCATATATTTTGCATAACATGTATCAATATATGGCATAGA(ACACGAAGAGAAACCGGTGCGT)CAGATAATT[GTCCTATATGCCGTACCCGT]TTTAGAAAAA</t>
  </si>
  <si>
    <t>ACGGGTACGGCATATAGGAC</t>
  </si>
  <si>
    <t>Noblis_MPXV-II-1290</t>
  </si>
  <si>
    <t>CTCCAATTAA[TCCCATGTTAGCGGAATCATGT]GATTCTGTCAATAAGGCGTTTAAAAAATTT(CCATCAGGAATGTTTGCGGAAGTCA)AAT[ACGATGGTGAAAGAGTACAAGTT]CATAAAAAAA</t>
  </si>
  <si>
    <t>AACTTGTACTCTTTCACCATCGT</t>
  </si>
  <si>
    <t>Noblis_MPXV-II-1291</t>
  </si>
  <si>
    <t>TAGTGATAAC[ACAAAATGTGAACACTGCCC](ACCTCATACATATACCGCAATCCCCA)ATTATTCTAATAGATGTCATCAATGTAGAAAA[TGCCCAACAGGATCATTTGATA]AGGTAAAGTG</t>
  </si>
  <si>
    <t>TATCAAATGATCCTGTTGGGCA</t>
  </si>
  <si>
    <t>Noblis_MPXV-II-1292</t>
  </si>
  <si>
    <t>ACTAGATAAA[TCATTTGTGAGATTGTTGTGGG](AAGCGGGCACGGAAGATGCA)TTATCATTATTATTTAACGCCTCCCATTCGGATTCACA[AATGTTACGCACGTTCAACG]TTTTATGGAA</t>
  </si>
  <si>
    <t>TCATTTGTGAGATTGTTGTGGG</t>
  </si>
  <si>
    <t>AAGCGGGCACGGAAGATGCA</t>
  </si>
  <si>
    <t>Noblis_MPXV-II-1293</t>
  </si>
  <si>
    <t>GATGTCATCT[TCCAGTTCCAAAAAGTGTTTGGT]AATAAAGTCTTTAGTATGACATAAGAGATTGGATAGTCCGTATTCTATACCCATCATGTAACACTCGATACAATATTCCTTTCTAAAATCTCGTAGGATAAAGTTTATACAAGTGTAGATGATAAATTCTACAGATGTTAATATAGAAGCACGTAATAAATTGACGACGTTATGACTATCTATATATACCTTTCCAGTATATGAGTAAATAACTATAGAAGTTAGACTGTGAA(TGTCAAGGTCTAGACAAACCCTCGT)AACTGGATCTTTATTTTTTGTGTATTT[TTGACGTAAATGTGTGCGAAAGT]ATGGAGATAA</t>
  </si>
  <si>
    <t>ACTTTCGCACACATTTACGTCAA</t>
  </si>
  <si>
    <t>Noblis_MPXV-II-1294</t>
  </si>
  <si>
    <t>TGCTACGTCT[GACCCCATCATTTCAACGGG]CATATTAGTAGTTCTGCGTAA(GGCATAATCGATATAGGCCGCGTGT)GATTTACTCATTTATGAGTGATAAGTAATAACTATGTTTTAAAAATCACAGCAGTAGTTTAACT[AGTCTTCTCTGATGTTTGTTTTCGA]TACTTTTTGA</t>
  </si>
  <si>
    <t>GACCCCATCATTTCAACGGG</t>
  </si>
  <si>
    <t>Noblis_MPXV-II-1295</t>
  </si>
  <si>
    <t>CTCCAATTAA[TCCCATGTTAGCGGAATCATGT]GATTCTGTCAATAAGGCGTTTAAAAAATTT(CCATCAGGAATGTTTGCGGAAGTCA)AATA[CGATGGTGAAAGAGTACAAGTTCA]TAAAAAAAAT</t>
  </si>
  <si>
    <t>TGAACTTGTACTCTTTCACCATCG</t>
  </si>
  <si>
    <t>Noblis_MPXV-II-1296</t>
  </si>
  <si>
    <t>CTCCAATTAA[TCCCATGTTAGCGGAATCATGT]GATTCTGTCAATAAGGCGTTTAAAAAATTT(CCATCAGGAATGTTTGCGGAAGTCA)AAT[ACGATGGTGAAAGAGTACAAGTTC]ATAAAAAAAA</t>
  </si>
  <si>
    <t>GAACTTGTACTCTTTCACCATCGT</t>
  </si>
  <si>
    <t>Noblis_MPXV-II-1297</t>
  </si>
  <si>
    <t>TACGTCTGAC[CCCATCATTTCAACGGGCAT]ATTAGTAGTTCTGCGTAA(GGCATAATCGATATAGGCCGCGTGT)GATTTACTCATTTATGAGTGATAAGTAATAACTATGTTTTAAAAATCACAGCAGTAGTTTAACT[AGTCTTCTCTGATGTTTGTTTTCGA]TACTTTTTGA</t>
  </si>
  <si>
    <t>CCCATCATTTCAACGGGCAT</t>
  </si>
  <si>
    <t>Noblis_MPXV-II-1298</t>
  </si>
  <si>
    <t>ACTAGATAAA[TCATTTGTGAGATTGTTGTGGGAA](GCGGGCACGGAAGATGCATT)ATCATTATTATTTAACGCCTCCCATTCGGATTCACA[AATGTTACGCACGTTCAACG]TTTTATGGAA</t>
  </si>
  <si>
    <t>TCATTTGTGAGATTGTTGTGGGAA</t>
  </si>
  <si>
    <t>GCGGGCACGGAAGATGCATT</t>
  </si>
  <si>
    <t>Noblis_MPXV-II-1299</t>
  </si>
  <si>
    <t>TTTCCTGATT[TATCGACCAAGACACACATGG]TTTCTAAATCTATCAAG(TGGTGGGGATCCATAGTTATAACGCA)GTAACATAGATTATT[ACCTTCTTGACTGTCGCTAAT]ATCTATATAC</t>
  </si>
  <si>
    <t>TATCGACCAAGACACACATGG</t>
  </si>
  <si>
    <t>TGGTGGGGATCCATAGTTATAACGCA</t>
  </si>
  <si>
    <t>ATTAGCGACAGTCAAGAAGGT</t>
  </si>
  <si>
    <t>Noblis_MPXV-II-1300</t>
  </si>
  <si>
    <t>CTACGTCTGA[CCCCATCATTTCAACGGGCA]TATTAGTAGTTCTGCGTAA(GGCATAATCGATATAGGCCGCGTGT)GATTTACTCATTTATGAGTGATAAGTAATAACTATGTTTTAAAAATCACAGCAGTAGTTTAACTA[GTCTTCTCTGATGTTTGTTTTCGA]TACTTTTTGA</t>
  </si>
  <si>
    <t>TCGAAAACAAACATCAGAGAAGAC</t>
  </si>
  <si>
    <t>Noblis_MPXV-II-1301</t>
  </si>
  <si>
    <t>GTAATGGAAA[CGTTTCCCAATGAAATGGTACA]ATCAGATACATTACATCTTGATATATTTTTTTTTAAAGAGGC(TGGTAACAACGCATCGCTTCGT)TT[ACATGGCTCGTACCAACAAT]AATAGGGTAA</t>
  </si>
  <si>
    <t>CGTTTCCCAATGAAATGGTACA</t>
  </si>
  <si>
    <t>Noblis_MPXV-II-1302</t>
  </si>
  <si>
    <t>TAAACTATCT[AGCCAGGAACATATTCAGATTATCGA]TGTGATAAAT(ACAGCGATACCATCTGTGGACATTGT)CCAAGTGACACATTCACGTCAATATAT[AATCGTTCTCCTCGGTGTCA]TAGTTGTAGA</t>
  </si>
  <si>
    <t>AGCCAGGAACATATTCAGATTATCGA</t>
  </si>
  <si>
    <t>ACAGCGATACCATCTGTGGACATTGT</t>
  </si>
  <si>
    <t>TGACACCGAGGAGAACGATT</t>
  </si>
  <si>
    <t>Noblis_MPXV-II-1303</t>
  </si>
  <si>
    <t>ATGTTGACAT[CTGAACCGGATTCTAGCAGT]AAAGATACTAGAGATTGTTTATTATATCTAACA(GCCTTGTGAAGAAGTGTTTCTCCTCGT)TTGTCAATCATGTTAATGTCTTTAAGATAAGGTAGGCAAATGTTTAT[AGTACTAAGAATTGGGCAAGCA]TAAGACATGT</t>
  </si>
  <si>
    <t>CTGAACCGGATTCTAGCAGT</t>
  </si>
  <si>
    <t>Noblis_MPXV-II-1304</t>
  </si>
  <si>
    <t>TAATAACTTT[ACCCCAATCAGATAGACTGTTGT]TATGGTCTTCGGAAAAAGAATTTTTATAAATTTTTCCAGTATTTTCTAAATATACGTACTTGATATCTAAGAAATCCTTAATAATAATAGGAATGGATAATCCGTCTATTTTATAAAGAAATACATATCGCATATTATACTTTTTTTTGGAAATTGGAATACCGATGTGTCTACATAAATACGCAAAGTCTAAATATTTTTTAGAGAATCTTAGT(TGGTCCAAATTCTTTTCCAAGTACGGT)AATAGATTTTTCATATTGAACGGTATCTTCT[TGATCTCTGGTTCTAATTCCGCA]TTAAATGATG</t>
  </si>
  <si>
    <t>ACCCCAATCAGATAGACTGTTGT</t>
  </si>
  <si>
    <t>Noblis_MPXV-II-1305</t>
  </si>
  <si>
    <t>AGTATCTATA[TCAACGTCGTTGTAGTGAATAGT]AGTCATTGATCTATTATATGAAACGGATATGTCTAGTTAATATTTTCTTTGATTTAAAGTCTATAGTCTTTACAAACATAATATCCTTAT(CCGACTTTATATTTCCTGTAGGGTGGC)ATAATTTTA[TTCTGCCTCCACAATCAGTG]TTTCCAAATA</t>
  </si>
  <si>
    <t>TCAACGTCGTTGTAGTGAATAGT</t>
  </si>
  <si>
    <t>CCGACTTTATATTTCCTGTAGGGTGGC</t>
  </si>
  <si>
    <t>CACTGATTGTGGAGGCAGAA</t>
  </si>
  <si>
    <t>Noblis_MPXV-II-1306</t>
  </si>
  <si>
    <t>GGGTACAAAT[ATGTACATTATCGTCTACGTCGT]ATT(TGATACATCCGCATTCAGCCAACAA)ATATAAAATTACAAAAACTCTAACGACGTT[CGTACACATCTTGATGCGGT]TTAATAAATG</t>
  </si>
  <si>
    <t>ACCGCATCAAGATGTGTACG</t>
  </si>
  <si>
    <t>Noblis_MPXV-II-1307</t>
  </si>
  <si>
    <t>TTTGATCTAA[TGTTGACATCTGAACCGGATTCT]AGCAGTAAAGATACTAGAGATTGTTTATTATATCTAACA(GCCTTGTGAAGAAGTGTTTCTCCTCGT)TTGTCAATCATGTTAATGTCTTTAAGATAAGGTAGGCAAATGTTTAT[AGTACTAAGAATTGGGCAAGCA]TAAGACATGT</t>
  </si>
  <si>
    <t>TGTTGACATCTGAACCGGATTCT</t>
  </si>
  <si>
    <t>Noblis_MPXV-II-1308</t>
  </si>
  <si>
    <t>AATGTTGACA[TCTGAACCGGATTCTAGCAGT]AAAGATACTAGAGATTGTTTATTATATCTAACA(GCCTTGTGAAGAAGTGTTTCTCCTCGT)TTGTCAATCATGTTAATGTCTTTAAGATAAGGTAGGCAAATGTTTAT[AGTACTAAGAATTGGGCAAGCAT]AAGACATGTC</t>
  </si>
  <si>
    <t>ATGCTTGCCCAATTCTTAGTACT</t>
  </si>
  <si>
    <t>Noblis_MPXV-II-1309</t>
  </si>
  <si>
    <t>ATTCTTTTAA[ACAGATCGATTGTGTGATGTTGA]TTAGGTCTTTTACGAATTTGATACAGAATAGCGTTTACATATCCACCATAGTAATCAATAGCCATTTGTTCGTATGTCATAAATTCTTTAATTATATGACACTGTGTATTATTTAGTTCGTCCTTGTTCATCATTAGGAATCTATCCAATATGGCAATTATATTAGAACTATAACTG(CGTTGTATGCGCATGTTGATGTGT)CTGTTTATACAATCAATTATACTAGGA[TCCATACCACTACATTCGGGT]AAAATTGTAG</t>
  </si>
  <si>
    <t>ACAGATCGATTGTGTGATGTTGA</t>
  </si>
  <si>
    <t>CGTTGTATGCGCATGTTGATGTGT</t>
  </si>
  <si>
    <t>ACCCGAATGTAGTGGTATGGA</t>
  </si>
  <si>
    <t>Noblis_MPXV-II-1310</t>
  </si>
  <si>
    <t>TCATCAAAAT[ACTGGATAAATACGAGGACATGT]ATAGAGTAAGTAAAGAAAAAGAATGTGGAATTTGCTATGAAGTTGTTTACTCAAAACGATTAGAAAACGATAGATACTTTGGTTTATTGGATTCGTGTAATCATATATTTTGCATAACATGTATCAATATATGGCATAGA(ACACGAAGAGAAACCGGTGCGT)CAGATAAT[TGTCCTATATGCCGTACCCGT]TTTAGAAAAA</t>
  </si>
  <si>
    <t>ACGGGTACGGCATATAGGACA</t>
  </si>
  <si>
    <t>Noblis_MPXV-II-1311</t>
  </si>
  <si>
    <t>CAATCAGATA[GACTGTTGTTATGGTCTTCGGA]AAAAGAATTTTTATAAATTTTTCCAGTATTTTCTAAATATACGTACTTGATATCTAAGAAATCCTTAATAATAATAGGAATGGATAATCCGTCTATTTTATAAAGAAATACATATCGCATATTATACTTTTTTTTGGAAATTGGAATACCGATGTGTCTACATAAATACGCAAAGTCTAAATATTTTTTAGAGAATCTTAGT(TGGTCCAAATTCTTTTCCAAGTACGGT)AATAGATTTTTCATATTGAACGGTATCTTCT[TGATCTCTGGTTCTAATTCCGCA]TTAAATGATG</t>
  </si>
  <si>
    <t>GACTGTTGTTATGGTCTTCGGA</t>
  </si>
  <si>
    <t>Noblis_MPXV-II-1312</t>
  </si>
  <si>
    <t>AAACATATTA[TCGGATTCGGTATTGTTACTCGA]GAATAGAGTTCGTTA(TGCTCCTGATATTCGGAAATCTGTGGA)GTTTCAGGTTTT[GGTGGAAGTGTAACTGCTACTTG]GTGGGATACT</t>
  </si>
  <si>
    <t>TCGGATTCGGTATTGTTACTCGA</t>
  </si>
  <si>
    <t>TGCTCCTGATATTCGGAAATCTGTGGA</t>
  </si>
  <si>
    <t>CAAGTAGCAGTTACACTTCCACC</t>
  </si>
  <si>
    <t>Noblis_MPXV-II-1313</t>
  </si>
  <si>
    <t>CCAATCAGAT[AGACTGTTGTTATGGTCTTCGG]AAAAAGAATTTTTATAAATTTTTCCAGTATTTTCTAAATATACGTACTTGATATCTAAGAAATCCTTAATAATAATAGGAATGGATAATCCGTCTATTTTATAAAGAAATACATATCGCATATTATACTTTTTTTTGGAAATTGGAATACCGATGTGTCTACATAAATACGCAAAGTCTAAATATTTTTTAGAGAATCTTAGT(TGGTCCAAATTCTTTTCCAAGTACGGT)AATAGATTTTTCATATTGAACGGTATCTTCT[TGATCTCTGGTTCTAATTCCGCA]TTAAATGATG</t>
  </si>
  <si>
    <t>AGACTGTTGTTATGGTCTTCGG</t>
  </si>
  <si>
    <t>Noblis_MPXV-II-1314</t>
  </si>
  <si>
    <t>ATTGCTTATT[AGCCCAATCTGTAAATATCGGA]TTATTAACATATCGTTTCTTTGTAGGTTTATTTAACTTGT(ACATCACTGTAAGCATGTCCGTACCA)TTTATTTTAATTTGACACATATCA[GCAATTTCTTTTTCGCAGTCGG]TTATATATTC</t>
  </si>
  <si>
    <t>AGCCCAATCTGTAAATATCGGA</t>
  </si>
  <si>
    <t>ACATCACTGTAAGCATGTCCGTACCA</t>
  </si>
  <si>
    <t>CCGACTGCGAAAAAGAAATTGC</t>
  </si>
  <si>
    <t>Noblis_MPXV-II-1315</t>
  </si>
  <si>
    <t>AACAGCCTGA[ACGCATTGTTTGTGATGCTTGA]GATGCTCAATTACATGGATTATACCATCATATTCTGGCGTATGAATTGATGAGTT(ACAGCTTGACATTTCTTCTTTCCTCCC)[TCTTCTTCTACCTTTCCCAGAAACA]AACTTTTTTA</t>
  </si>
  <si>
    <t>ACGCATTGTTTGTGATGCTTGA</t>
  </si>
  <si>
    <t>ACAGCTTGACATTTCTTCTTTCCTCCC</t>
  </si>
  <si>
    <t>TGTTTCTGGGAAAGGTAGAAGAAGA</t>
  </si>
  <si>
    <t>Noblis_MPXV-II-1316</t>
  </si>
  <si>
    <t>AGTAACAGCC[TGAACGCATTGTTTGTGATGCT]TGAGATGCTCAATTACATGGATTATACCATCATATTCTGGCGTATGAATTGATGAGTT(ACAGCTTGACATTTCTTCTTTCCTCCC)[TCTTCTTCTACCTTTCCCAGAAACA]AACTTTTTTA</t>
  </si>
  <si>
    <t>TGAACGCATTGTTTGTGATGCT</t>
  </si>
  <si>
    <t>Noblis_MPXV-II-1317</t>
  </si>
  <si>
    <t>AACAGCCTGA[ACGCATTGTTTGTGATGCTTGA]GATGCTCAATTACATGGATTATACCATCATATTCTGGCGTATGAATTGATGAGTT(ACAGCTTGACATTTCTTCTTTCCTCCC)TCTTCT[TCTACCTTTCCCAGAAACAAACT]TTTTTACCCA</t>
  </si>
  <si>
    <t>AGTTTGTTTCTGGGAAAGGTAGA</t>
  </si>
  <si>
    <t>Noblis_MPXV-II-1318</t>
  </si>
  <si>
    <t>AGTAACAGCC[TGAACGCATTGTTTGTGATGCT]TGAGATGCTCAATTACATGGATTATACCATCATATTCTGGCGTATGAATTGATGAGTT(ACAGCTTGACATTTCTTCTTTCCTCCC)TCTTCT[TCTACCTTTCCCAGAAACAAACT]TTTTTACCCA</t>
  </si>
  <si>
    <t>Noblis_MPXV-II-1319</t>
  </si>
  <si>
    <t>AAACTATCTA[GCCAGGAACATATTCAGATTATCGA]TGTGATAAAT(ACAGCGATACCATCTGTGGACATTGT)CCAAGTGACACATTCACGTCAATATAT[AATCGTTCTCCTCGGTGTCA]TAGTTGTAGA</t>
  </si>
  <si>
    <t>GCCAGGAACATATTCAGATTATCGA</t>
  </si>
  <si>
    <t>Noblis_MPXV-II-1320</t>
  </si>
  <si>
    <t>TAAACTATCT[AGCCAGGAACATATTCAGATTATCG]ATGTGATAAAT(ACAGCGATACCATCTGTGGACATTGT)CCAAGTGACACATTCACGTCAATATAT[AATCGTTCTCCTCGGTGTCA]TAGTTGTAGA</t>
  </si>
  <si>
    <t>AGCCAGGAACATATTCAGATTATCG</t>
  </si>
  <si>
    <t>Noblis_MPXV-II-1321</t>
  </si>
  <si>
    <t>TTCCTGATTT[ATCGACCAAGACACACATGG]TTTCTAAATCTATCAAG(TGGTGGGGATCCATAGTTATAACGCA)GTAACATAGATTATT[ACCTTCTTGACTGTCGCTAATATCT]ATATACTTAT</t>
  </si>
  <si>
    <t>ATCGACCAAGACACACATGG</t>
  </si>
  <si>
    <t>AGATATTAGCGACAGTCAAGAAGGT</t>
  </si>
  <si>
    <t>Noblis_MPXV-II-1322</t>
  </si>
  <si>
    <t>GGAATACCGA[TGTGTCTACATAAATACGCAAAGTCT]AAATATTTTTTAGAGAATCTTAGT(TGGTCCAAATTCTTTTCCAAGTACGGT)AATAGATTTTTCATATTGAACGGTATCTTCTTGATCTCTGGTTCTAATTCCGCATTAAATGATGAAACTAAGTCACTATTTTTATAACTAACGATTACATCACCTCTAACATCATCATTTACCAGGATACTGATCTTCTTTTGTCGTAAATACATGTCTAATGTGTTAAAAAAAAGATCATACAAGTTATACGTCATTTCATCTGTAGTATTCTTGTCATTGAAGGATAAACTCGTACTAATCTCTTCTTTAACAGTCTGTTCAAATTTATATCCTATATACGAAAAAATAGCAA[CCAGTGTTTGATCATCCGCG]TCAATATTCT</t>
  </si>
  <si>
    <t>TGTGTCTACATAAATACGCAAAGTCT</t>
  </si>
  <si>
    <t>CGCGGATGATCAAACACTGG</t>
  </si>
  <si>
    <t>Noblis_MPXV-II-1323</t>
  </si>
  <si>
    <t>AAAACAGAAA[TAGCAAGAGATCCGTACGCG]GTAATAAATAGAAACGTACTACTGAGATATACTACCGATATAGAGTATAATGATTTAGTTACTTTAATAACCGTTAGACATAAAATTGATTCTATGAAAACTGTGTTTCAGGTATTTAACGAATCATCCATAAATTATACTCCGGTTGATGATGATTATGGAGAACCAATCATTATAACATCGTATCTTCAAAAAGGTCATAACAAGTTTCCTGTAAATTTTCTATACATAGATGTGGTAATATCTGACTTATTTCCTAGCTTTGTTAGACTAGATACTACAGAAACTAATATAGTTAATAGTGTACT(ACAAACAGGCGATGGTAAAAAGACTCT)[TCGTCTTCCTAAAATGTTAGAGACTGA]AATAGTTGTC</t>
  </si>
  <si>
    <t>TAGCAAGAGATCCGTACGCG</t>
  </si>
  <si>
    <t>ACAAACAGGCGATGGTAAAAAGACTCT</t>
  </si>
  <si>
    <t>TCAGTCTCTAACATTTTAGGAAGACGA</t>
  </si>
  <si>
    <t>Noblis_MPXV-II-1324</t>
  </si>
  <si>
    <t>TCATCAAAAT[ACTGGATAAATACGAGGACATGT]ATAGAGTAAGTAAAGAAAAAGAATGTGGAATTTGCTATGAAGTTGTTTACTCAAAACGATTAGAAAACGATAGATACTTTGGTTTATTGGATTCGTGTAATCATATATTTTGCATAACATGTATCAATATATGGCATAGA(ACACGAAGAGAAACCGGTGCGT)CAGATAA[TTGTCCTATATGCCGTACCCG]TTTTAGAAAA</t>
  </si>
  <si>
    <t>CGGGTACGGCATATAGGACAA</t>
  </si>
  <si>
    <t>Noblis_MPXV-II-1325</t>
  </si>
  <si>
    <t>TCATCAAAAT[ACTGGATAAATACGAGGACATGT]ATAGAGTAAGTAAAGAAAAAGAATGTGGAATTTGCTATGAAGTTGTTTACTCAAAACGATTAGAAAACGATAGATACTTTGGTTTATTGGATTCGTGTAATCATATATTTTGCATAACATGTATCAATATATGGCATAGA(ACACGAAGAGAAACCGGTGCGT)CAGATAATT[GTCCTATATGCCGTACCCGTT]TTAGAAAAAT</t>
  </si>
  <si>
    <t>AACGGGTACGGCATATAGGAC</t>
  </si>
  <si>
    <t>Noblis_MPXV-II-1326</t>
  </si>
  <si>
    <t>TAAACTATCT[AGCCAGGAACATATTCAGATTATCGA]TGTGATAAAT(ACAGCGATACCATCTGTGGACATTGT)CCAAGTGACACATTCACGTCAATATATA[ATCGTTCTCCTCGGTGTCAT]AGTTGTAGAG</t>
  </si>
  <si>
    <t>ATGACACCGAGGAGAACGAT</t>
  </si>
  <si>
    <t>Noblis_MPXV-II-1327</t>
  </si>
  <si>
    <t>TAGTGATAAC[ACAAAATGTGAACACTGCCC](ACCTCATACATATACCGCAATCCCCA)ATTATTCTAATAGATGTCATCAATGTAGAAAA[TGCCCAACAGGATCATTTGATAA]GGTAAAGTGT</t>
  </si>
  <si>
    <t>TTATCAAATGATCCTGTTGGGCA</t>
  </si>
  <si>
    <t>Noblis_MPXV-II-1328</t>
  </si>
  <si>
    <t>TAGTGATAAC[ACAAAATGTGAACACTGCCC](ACCTCATACATATACCGCAATCCCCA)ATTATTCTAATAGATGTCATCAATGTAGAAAA[TGCCCAACAGGATCATTTGATAAG]GTAAAGTGTA</t>
  </si>
  <si>
    <t>CTTATCAAATGATCCTGTTGGGCA</t>
  </si>
  <si>
    <t>Noblis_MPXV-II-1329</t>
  </si>
  <si>
    <t>TTTTCCTGAT[TTATCGACCAAGACACACATGG]TTTCTAAATCTATCAAG(TGGTGGGGATCCATAGTTATAACGCA)GTAACATAGATTATT[ACCTTCTTGACTGTCGCTAAT]ATCTATATAC</t>
  </si>
  <si>
    <t>TTATCGACCAAGACACACATGG</t>
  </si>
  <si>
    <t>Noblis_MPXV-II-1330</t>
  </si>
  <si>
    <t>CTGTAATGGA[AACGTTTCCCAATGAAATGGTACAA]TCAGATACATTACATCTTGATATATTTTTTTTTAAAGAGGC(TGGTAACAACGCATCGCTTCGT)TT[ACATGGCTCGTACCAACAAT]AATAGGGTAA</t>
  </si>
  <si>
    <t>AACGTTTCCCAATGAAATGGTACAA</t>
  </si>
  <si>
    <t>Noblis_MPXV-II-1331</t>
  </si>
  <si>
    <t>TCTGTAATGG[AAACGTTTCCCAATGAAATGGTACA]ATCAGATACATTACATCTTGATATATTTTTTTTTAAAGAGGC(TGGTAACAACGCATCGCTTCGT)TT[ACATGGCTCGTACCAACAAT]AATAGGGTAA</t>
  </si>
  <si>
    <t>AAACGTTTCCCAATGAAATGGTACA</t>
  </si>
  <si>
    <t>Noblis_MPXV-II-1332</t>
  </si>
  <si>
    <t>ATGATATAAT[TCGTGGATAATCATTCTTAAGACACA]TTTCTTCATTCGTAAATCTTTTCACATTAAATGAGTGTCCATATTTTGCAATTTCTTCATATGATG(GCGGTGTACGTGGACGAGGC)TGCTCCTGTTCTTGTAGTCGC[CGACTGTCGTGTTTGCGTTT]AGATCCCTCC</t>
  </si>
  <si>
    <t>TCGTGGATAATCATTCTTAAGACACA</t>
  </si>
  <si>
    <t>GCGGTGTACGTGGACGAGGC</t>
  </si>
  <si>
    <t>AAACGCAAACACGACAGTCG</t>
  </si>
  <si>
    <t>Noblis_MPXV-II-1333</t>
  </si>
  <si>
    <t>GGGTACAAAT[ATGTACATTATCGTCTACGTCGT]ATT(TGATACATCCGCATTCAGCCAACAA)ATATAAAATTACAAAAACTCTAACGACGT[TCGTACACATCTTGATGCGG]TTTAATAAAT</t>
  </si>
  <si>
    <t>CCGCATCAAGATGTGTACGA</t>
  </si>
  <si>
    <t>Noblis_MPXV-II-1334</t>
  </si>
  <si>
    <t>ATGATATAAT[TCGTGGATAATCATTCTTAAGACACA]TTTCTTCATTCGTAAATCTTTTCACATTAAATGAGTGTCCATATTTTGCAATTTCT(TCATATGATGGCGGTGTACGTGGA)C[GAGGCTGCTCCTGTTCTTGT]AGTCGCCGAC</t>
  </si>
  <si>
    <t>TCATATGATGGCGGTGTACGTGGA</t>
  </si>
  <si>
    <t>ACAAGAACAGGAGCAGCCTC</t>
  </si>
  <si>
    <t>Noblis_MPXV-II-1335</t>
  </si>
  <si>
    <t>ATCTATATCA[ACGTCGTTGTAGTGAATAGTAGTCA]TTGATCTATTATATGAAACGGATATGTCTAGTTAATATTTTCTTTGATTTAAAGTCTATAGTCTTTACAAACATAATATCCTTAT(CCGACTTTATATTTCCTGTAGGGTGGC)ATAATTTTA[TTCTGCCTCCACAATCAGTG]TTTCCAAATA</t>
  </si>
  <si>
    <t>ACGTCGTTGTAGTGAATAGTAGTCA</t>
  </si>
  <si>
    <t>Noblis_MPXV-II-1336</t>
  </si>
  <si>
    <t>CTGTAATGGA[AACGTTTCCCAATGAAATGGTAC]AATCAGATACATTACATCTTGATATATTTTTTTTTAAAGAGGC(TGGTAACAACGCATCGCTTCGT)TT[ACATGGCTCGTACCAACAAT]AATAGGGTAA</t>
  </si>
  <si>
    <t>AACGTTTCCCAATGAAATGGTAC</t>
  </si>
  <si>
    <t>Noblis_MPXV-II-1337</t>
  </si>
  <si>
    <t>AAAACAGAAA[TAGCAAGAGATCCGTACGCG]GTAATAAATAGAAACGTACTACTGAGATATACTACCGATATAGAGTATAATGATTTAGTTACTTTAATAACCGTTAGACATAAAATTGATTCTATGAAAACTGTGTTTCAGGTATTTAACGAATCATCCATAAATTATACTCCGGTTGATGATGATTATGGAGAACCAATCATTATAACATCGTATCTTCAAAAAGGTCATAACAAGTTTCCTGTAAATTTTCTATACATAGATGTGGTAATATCTGACTTATTTCCTAGCTTTGTTAGACTAGATACTACAGAAACTAATATAGTTAATAGTGTACT(ACAAACAGGCGATGGTAAAAAGACTCT)[TCGTCTTCCTAAAATGTTAGAGACTG]AAATAGTTGT</t>
  </si>
  <si>
    <t>CAGTCTCTAACATTTTAGGAAGACGA</t>
  </si>
  <si>
    <t>Noblis_MPXV-II-1338</t>
  </si>
  <si>
    <t>AAAACAGAAA[TAGCAAGAGATCCGTACGCG]GTAATAAATAGAAACGTACTACTGAGATATACTACCGATATAGAGTATAATGATTTAGTTACTTTAATAACCGTTAGACATAAAATTGATTCTATGAAAACTGTGTTTCAGGTATTTAACGAATCATCCATAAATTATACTCCGGTTGATGATGATTATGGAGAACCAATCATTATAACATCGTATCTTCAAAAAGGTCATAACAAGTTTCCTGTAAATTTTCTATACATAGATGTGGTAATATCTGACTTATTTCCTAGCTTTGTTAGACTAGATACTACAGAAACTAATATAGTTAATAGTGTACT(ACAAACAGGCGATGGTAAAAAGACTCT)T[CGTCTTCCTAAAATGTTAGAGACTGA]AATAGTTGTC</t>
  </si>
  <si>
    <t>TCAGTCTCTAACATTTTAGGAAGACG</t>
  </si>
  <si>
    <t>Noblis_MPXV-II-1339</t>
  </si>
  <si>
    <t>AAACTATCTA[GCCAGGAACATATTCAGATTATCGA]TGTGATAAAT(ACAGCGATACCATCTGTGGACATTGT)CCAAGTGACACATTCACGTCAATATATA[ATCGTTCTCCTCGGTGTCAT]AGTTGTAGAG</t>
  </si>
  <si>
    <t>Noblis_MPXV-II-1340</t>
  </si>
  <si>
    <t>AACAGCCTGA[ACGCATTGTTTGTGATGCTTGA]GATGCTCAATTACATGGATTATACCATCATATTCTGGCGTATGAATTGATGAGTT(ACAGCTTGACATTTCTTCTTTCCTCCC)T[CTTCTTCTACCTTTCCCAGAAACA]AACTTTTTTA</t>
  </si>
  <si>
    <t>TGTTTCTGGGAAAGGTAGAAGAAG</t>
  </si>
  <si>
    <t>Noblis_MPXV-II-1341</t>
  </si>
  <si>
    <t>GGGTACAAAT[ATGTACATTATCGTCTACGTCGT]ATT(TGATACATCCGCATTCAGCCAACAA)ATATAAAATTACAAAAACTCTAACGACGTT[CGTACACATCTTGATGCGGTT]TAATAAATGT</t>
  </si>
  <si>
    <t>AACCGCATCAAGATGTGTACG</t>
  </si>
  <si>
    <t>Noblis_MPXV-II-1342</t>
  </si>
  <si>
    <t>TAAACATATT[ATCGGATTCGGTATTGTTACTCGA]GAATAGAGTTCGTTA(TGCTCCTGATATTCGGAAATCTGTGGA)GTTTCAGGTTT[TGGTGGAAGTGTAACTGCTACTT]GGTGGGATAC</t>
  </si>
  <si>
    <t>ATCGGATTCGGTATTGTTACTCGA</t>
  </si>
  <si>
    <t>AAGTAGCAGTTACACTTCCACCA</t>
  </si>
  <si>
    <t>Noblis_MPXV-II-1343</t>
  </si>
  <si>
    <t>ATTCTTTTAA[ACAGATCGATTGTGTGATGTTG]ATTAGGTCTTTTACGAATTTGATACAGAATAGCGTTTACATATCCACCATAGTAATCAATAGCCATTTGTTCGTATGTCATAAATTCTTTAATTATATGACACTGTGTATTATTTAGTTCGTCCTTGTTCATCATTAGGAATCTATCCAATATGGCAATTATATTAGAACTATAACTG(CGTTGTATGCGCATGTTGATGTGT)CTGTTTATACAATCAATTATACTAGGA[TCCATACCACTACATTCGGGT]AAAATTGTAG</t>
  </si>
  <si>
    <t>ACAGATCGATTGTGTGATGTTG</t>
  </si>
  <si>
    <t>Noblis_MPXV-II-1344</t>
  </si>
  <si>
    <t>TTCCTGATTT[ATCGACCAAGACACACATGG]TTTCTAAATCTATCAAG(TGGTGGGGATCCATAGTTATAACGCA)GTAACATAGATTATT[ACCTTCTTGACTGTCGCTAATATC]TATATACTTA</t>
  </si>
  <si>
    <t>GATATTAGCGACAGTCAAGAAGGT</t>
  </si>
  <si>
    <t>Noblis_MPXV-II-1345</t>
  </si>
  <si>
    <t>GGGTACAAAT[ATGTACATTATCGTCTACGTCGT]ATT(TGATACATCCGCATTCAGCCAACAA)ATATAAAATTACAAAAACTCTAACGAC[GTTCGTACACATCTTGATGCGG]TTTAATAAAT</t>
  </si>
  <si>
    <t>CCGCATCAAGATGTGTACGAAC</t>
  </si>
  <si>
    <t>Noblis_MPXV-II-1346</t>
  </si>
  <si>
    <t>TAGTGATAAC[ACAAAATGTGAACACTGCCC](ACCTCATACATATACCGCAATCCCCA)ATTATTCTAATAGATGTCATCAATGTAGAAA[ATGCCCAACAGGATCATTTGATA]AGGTAAAGTG</t>
  </si>
  <si>
    <t>TATCAAATGATCCTGTTGGGCAT</t>
  </si>
  <si>
    <t>Noblis_MPXV-II-1347</t>
  </si>
  <si>
    <t>TTGACGTAAA[TGTGTGCGAAAGTATGGAGAT]AACTTTTTCAATATCGTAGAATTGACTATTATATTACCTCCTATAGCTTCAATAATTGTTTTGAATTTCTTAGTCGTGTACAATGCTAATATATTCTTACAGTACACAGTATTGACAAATATCGGCATTTATGTTTCTTTAAAAGTCAACATCTAAAGAAAAATGATTGTCTTCTTGAGACATAACTCCCATTTTT(TGGTATTCACCCACACGTTTTTCGA)AAAAATTAGTTTTTCCTTCCAATGATATATTT[TCCATGAAATCAAACGGATTGGT]AACATTGTAA</t>
  </si>
  <si>
    <t>TGTGTGCGAAAGTATGGAGAT</t>
  </si>
  <si>
    <t>TGGTATTCACCCACACGTTTTTCGA</t>
  </si>
  <si>
    <t>ACCAATCCGTTTGATTTCATGGA</t>
  </si>
  <si>
    <t>Noblis_MPXV-II-1348</t>
  </si>
  <si>
    <t>TTTGACGTAA[ATGTGTGCGAAAGTATGGAGA]TAACTTTTTCAATATCGTAGAATTGACTATTATATTACCTCCTATAGCTTCAATAATTGTTTTGAATTTCTTAGTCGTGTACAATGCTAATATATTCTTACAGTACACAGTATTGACAAATATCGGCATTTATGTTTCTTTAAAAGTCAACATCTAAAGAAAAATGATTGTCTTCTTGAGACATAACTCCCATTTTT(TGGTATTCACCCACACGTTTTTCGA)AAAAATTAGTTTTTCCTTCCAATGATATATTT[TCCATGAAATCAAACGGATTGGT]AACATTGTAA</t>
  </si>
  <si>
    <t>ATGTGTGCGAAAGTATGGAGA</t>
  </si>
  <si>
    <t>Noblis_MPXV-II-1349</t>
  </si>
  <si>
    <t>TTCCTGATTT[ATCGACCAAGACACACATGG]TTTCTAAATCTATCAAG(TGGTGGGGATCCATAGTTATAACGCA)GTAACATAGATTATT[ACCTTCTTGACTGTCGCTAATAT]CTATATACTT</t>
  </si>
  <si>
    <t>ATATTAGCGACAGTCAAGAAGGT</t>
  </si>
  <si>
    <t>Noblis_MPXV-II-1350</t>
  </si>
  <si>
    <t>AAACATATTA[TCGGATTCGGTATTGTTACTCG]AGAATAGAGTTCGTTA(TGCTCCTGATATTCGGAAATCTGTGGA)GTTTCAGGTTTT[GGTGGAAGTGTAACTGCTACTTG]GTGGGATACT</t>
  </si>
  <si>
    <t>TCGGATTCGGTATTGTTACTCG</t>
  </si>
  <si>
    <t>Noblis_MPXV-II-1351</t>
  </si>
  <si>
    <t>GGAGTGTTAT[ACGGTGAAGAATTGGTAACGT]TAAACATTAGTTCCAAATTTAAGTACTTTA(TCAATCGGATACAGACACTCAAGGGA)AAACACTTTATATACTTCTCTAATTCTACATATGGTGGATTGGTAATTAAATATATCATGCTCAGTAATGGATATTCTGAATATAATGGTTCTCAGGGAACTAATCCACATATGATAA[ACGACAAACCAAAAACATTTGC]TATCGTTACT</t>
  </si>
  <si>
    <t>ACGGTGAAGAATTGGTAACGT</t>
  </si>
  <si>
    <t>TCAATCGGATACAGACACTCAAGGGA</t>
  </si>
  <si>
    <t>GCAAATGTTTTTGGTTTGTCGT</t>
  </si>
  <si>
    <t>Noblis_MPXV-II-1352</t>
  </si>
  <si>
    <t>TATTCTTTTA[AACAGATCGATTGTGTGATGTTGA]TTAGGTCTTTTACGAATTTGATACAGAATAGCGTTTACATATCCACCATAGTAATCAATAGCCATTTGTTCGTATGTCATAAATTCTTTAATTATATGACACTGTGTATTATTTAGTTCGTCCTTGTTCATCATTAGGAATCTATCCAATATGGCAATTATATTAGAACTATAACTG(CGTTGTATGCGCATGTTGATGTGT)CTGTTTATACAATCAATTATACTAGGA[TCCATACCACTACATTCGGGT]AAAATTGTAG</t>
  </si>
  <si>
    <t>AACAGATCGATTGTGTGATGTTGA</t>
  </si>
  <si>
    <t>Noblis_MPXV-II-1353</t>
  </si>
  <si>
    <t>TCCTTTAATA[CCACAATACGCATGTAGAATGTGA]TAATT(TCCAGAGGGTTCGATAACTTGTAGCA)TATTCCTAAATACATCTAAATTTTTACTATTATATTTGGCATAAAGAGATAGATAATACT[CGACCGACATAATGTTGTGTTGT]CCATTATAGT</t>
  </si>
  <si>
    <t>CCACAATACGCATGTAGAATGTGA</t>
  </si>
  <si>
    <t>TCCAGAGGGTTCGATAACTTGTAGCA</t>
  </si>
  <si>
    <t>ACAACACAACATTATGTCGGTCG</t>
  </si>
  <si>
    <t>Noblis_MPXV-II-1354</t>
  </si>
  <si>
    <t>AAAACAGAAA[TAGCAAGAGATCCGTACGCG]GTAATAAATAGAAACGTACTACTGAGATATACTACCGATATAGAGTATAATGATTTAGTTACTTTAATAACCGTTAGACATAAAATTGATTCTATGAAAACTGTGTTTCAGGTATTTAACGAATCATCCATAAATTATACTCCGGTTGATGATGATTATGGAGAACCAATCATTATAACATCGTATCTTCAAAAAGGTCATAACAAGTTTCCTGTAAATTTTCTATACATAGATGTGGTAATATCTGACTTATTTCCTAGCTTTGTTAGACTAGATACTACAGAAACTAATATAGTTAATAGTGTACT(ACAAACAGGCGATGGTAAAAAGACTCT)[TCGTCTTCCTAAAATGTTAGAGACT]GAAATAGTTG</t>
  </si>
  <si>
    <t>AGTCTCTAACATTTTAGGAAGACGA</t>
  </si>
  <si>
    <t>Noblis_MPXV-II-1355</t>
  </si>
  <si>
    <t>ATGATATAAT[TCGTGGATAATCATTCTTAAGACACA]TTTCTTCATTCGTAAATCTTTTCACATTAAATGAGTGTCCATATTTTGCAATTTCTTCATATGATG(GCGGTGTACGTGGACGAGGC)TGC[TCCTGTTCTTGTAGTCGCCG]ACTGTCGTGT</t>
  </si>
  <si>
    <t>CGGCGACTACAAGAACAGGA</t>
  </si>
  <si>
    <t>Noblis_MPXV-II-1356</t>
  </si>
  <si>
    <t>ATGATATAAT[TCGTGGATAATCATTCTTAAGACACA]TTTCTTCATTCGTAAATCTTTTCACATTAAATGAGTGTCCATATTTTGCAATTTCTTCATATGATG(GCGGTGTACGTGGACGAGGC)TGCT[CCTGTTCTTGTAGTCGCCGA]CTGTCGTGTT</t>
  </si>
  <si>
    <t>TCGGCGACTACAAGAACAGG</t>
  </si>
  <si>
    <t>Noblis_MPXV-II-1357</t>
  </si>
  <si>
    <t>TGATATAATT[CGTGGATAATCATTCTTAAGACACA]TTTCTTCATTCGTAAATCTTTTCACATTAAATGAGTGTCCATATTTTGCAATTTCTTCATATGATG(GCGGTGTACGTGGACGAGGC)TGCTCCTGTTCTTGTAGTCGC[CGACTGTCGTGTTTGCGTTT]AGATCCCTCC</t>
  </si>
  <si>
    <t>CGTGGATAATCATTCTTAAGACACA</t>
  </si>
  <si>
    <t>Noblis_MPXV-II-1358</t>
  </si>
  <si>
    <t>TGTATTATTT[AGTTCGTCCTTGTTCATCATTAGGA]ATCTATCCAATATGGCAATTATATTAGAACTATAACTG(CGTTGTATGCGCATGTTGATGTGT)CTGTTTATACAATCAATTATACTAGGA[TCCATACCACTACATTCGGGT]AAAATTGTAG</t>
  </si>
  <si>
    <t>AGTTCGTCCTTGTTCATCATTAGGA</t>
  </si>
  <si>
    <t>Noblis_MPXV-II-1359</t>
  </si>
  <si>
    <t>AAAACAGAAA[TAGCAAGAGATCCGTACGCG]GTAATAAATAGAAACGTACTACTGAGATATACTACCGATATAGAGTATAATGATTTAGTTACTTTAATAACCGTTAGACATAAAATTGATTCTATGAAAACTGTGTTTCAGGTATTTAACGAATCATCCATAAATTATACTCCGGTTGATGATGATTATGGAGAACCAATCATTATAACATCGTATCTTCAAAAAGGTCATAACAAGTTTCCTGTAAATTTTCTATACATAGATGTGGTAATATCTGACTTATTTCCTAGCTTTGTTAGACTAGATACTACAGAAACTAATATAGTTAATAGTGTACT(ACAAACAGGCGATGGTAAAAAGACTCT)T[CGTCTTCCTAAAATGTTAGAGACTG]AAATAGTTGT</t>
  </si>
  <si>
    <t>CAGTCTCTAACATTTTAGGAAGACG</t>
  </si>
  <si>
    <t>Noblis_MPXV-II-1360</t>
  </si>
  <si>
    <t>TCCTTTAATA[CCACAATACGCATGTAGAATGTGA]TAATT(TCCAGAGGGTTCGATAACTTGTAGCA)TATTCCTAAATACATCTAAATTTTTACTATTATATTTGGCATAAAGAGATAGATAAT[ACTCGACCGACATAATGTTGTG]TTGTCCATTA</t>
  </si>
  <si>
    <t>CACAACATTATGTCGGTCGAGT</t>
  </si>
  <si>
    <t>Noblis_MPXV-II-1361</t>
  </si>
  <si>
    <t>TCCTTTAATA[CCACAATACGCATGTAGAATGTGA]TAATT(TCCAGAGGGTTCGATAACTTGTAGCA)TATTCCTAAATACATCTAAATTTTTACTATTATATTTGGCATAAAGAGATAGATAATA[CTCGACCGACATAATGTTGTGT]TGTCCATTAT</t>
  </si>
  <si>
    <t>ACACAACATTATGTCGGTCGAG</t>
  </si>
  <si>
    <t>Noblis_MPXV-II-1362</t>
  </si>
  <si>
    <t>AGTATCTATA[TCAACGTCGTTGTAGTGAATAGT]AGTCATTGATCTATTATATGAAACGGATATGTCTAGTTAATATTTTCTTTGATTTAAAGTCTATAGTCTTTACAAACATAATATCCTTAT(CCGACTTTATATTTCCTGTAGGGTGGC)ATAATTTT[ATTCTGCCTCCACAATCAGTG]TTTCCAAATA</t>
  </si>
  <si>
    <t>CACTGATTGTGGAGGCAGAAT</t>
  </si>
  <si>
    <t>Noblis_MPXV-II-1363</t>
  </si>
  <si>
    <t>ATTCTTTTAA[ACAGATCGATTGTGTGATGTTGA]TTAGGTCTTTTACGAATTTGATACAGAATAGCGTTTACATATCCACCATAGTAATCAATAGCCATTTGTTCGTATGTCATAAATTCTTTAATTATATGACACTGTGTATTATTTAGTTCGTCCTTGTTCATCATTAGGAATCTATCCAATATGGCAATTATATTAGAACTATAACTG(CGTTGTATGCGCATGTTGATGTGT)CTGTTTATACAATCAATTATACTA[GGATCCATACCACTACATTCGGG]TAAAATTGTA</t>
  </si>
  <si>
    <t>CCCGAATGTAGTGGTATGGATCC</t>
  </si>
  <si>
    <t>Noblis_MPXV-II-1364</t>
  </si>
  <si>
    <t>TCCTTTAATA[CCACAATACGCATGTAGAATGTGA]TAATT(TCCAGAGGGTTCGATAACTTGTAGCA)TATTCCTAAATACATCTAAATTTTTACTATTATATTTGGCATAAAGAGATAGATAAT[ACTCGACCGACATAATGTTGTGT]TGTCCATTAT</t>
  </si>
  <si>
    <t>ACACAACATTATGTCGGTCGAGT</t>
  </si>
  <si>
    <t>Noblis_MPXV-II-1365</t>
  </si>
  <si>
    <t>TCCTTTAATA[CCACAATACGCATGTAGAATGTGA]TAATT(TCCAGAGGGTTCGATAACTTGTAGCA)TATTCCTAAATACATCTAAATTTTTACTATTATATTTGGCATAAAGAGATAGATAATAC[TCGACCGACATAATGTTGTGT]TGTCCATTAT</t>
  </si>
  <si>
    <t>ACACAACATTATGTCGGTCGA</t>
  </si>
  <si>
    <t>Noblis_MPXV-II-1366</t>
  </si>
  <si>
    <t>CAGTATCTAT[ATCAACGTCGTTGTAGTGAATAGT]AGTCATTGATCTATTATATGAAACGGATATGTCTAGTTAATATTTTCTTTGATTTAAAGTCTATAGTCTTTACAAACATAATATCCTTAT(CCGACTTTATATTTCCTGTAGGGTGGC)ATAATTTTA[TTCTGCCTCCACAATCAGTG]TTTCCAAATA</t>
  </si>
  <si>
    <t>ATCAACGTCGTTGTAGTGAATAGT</t>
  </si>
  <si>
    <t>Noblis_MPXV-II-1367</t>
  </si>
  <si>
    <t>CAGACTTTTA[ACGTGCCTGAATGTATCGACA]AAGGGCAATATTTTGCATCATTCATGGAGTTAGA(AAACGAGCCAGTAATCTTACCATGTCC)[TCAAATAAATACGCTATCATCCGGA]TATAATATAT</t>
  </si>
  <si>
    <t>ACGTGCCTGAATGTATCGACA</t>
  </si>
  <si>
    <t>AAACGAGCCAGTAATCTTACCATGTCC</t>
  </si>
  <si>
    <t>TCCGGATGATAGCGTATTTATTTGA</t>
  </si>
  <si>
    <t>Noblis_MPXV-II-1368</t>
  </si>
  <si>
    <t>ATTGCTTATT[AGCCCAATCTGTAAATATCGGAT]TATTAACATATCGTTTCTTTGTAGGTTTATTTAACTTGT(ACATCACTGTAAGCATGTCCGTACCA)TTTATTTTAATTTGACACATATCA[GCAATTTCTTTTTCGCAGTCGG]TTATATATTC</t>
  </si>
  <si>
    <t>AGCCCAATCTGTAAATATCGGAT</t>
  </si>
  <si>
    <t>Noblis_MPXV-II-1369</t>
  </si>
  <si>
    <t>TAAACATATT[ATCGGATTCGGTATTGTTACTCG]AGAATAGAGTTCGTTA(TGCTCCTGATATTCGGAAATCTGTGGA)GTTTCAGGTTT[TGGTGGAAGTGTAACTGCTACTT]GGTGGGATAC</t>
  </si>
  <si>
    <t>ATCGGATTCGGTATTGTTACTCG</t>
  </si>
  <si>
    <t>Noblis_MPXV-II-1370</t>
  </si>
  <si>
    <t>GTACCGGACT[ACGATTCATGGAAATGTTTTTCGA]TTACAATAAAAATAATCCCAAAAATAGCATCAACAATCAAATAATGTATGATATAATTAATAGCGTAGCCATAATTCTAGCTAATGAGAGATAT(AGAAGCGCGTTTAACGACGATAGAA)TATACATCCGTAGAACTATGATGGACAAATTGTACGAATACGCATCTCTAACTACTA[TTGGTACGATCACTGGAGGT]GTTTGTTATT</t>
  </si>
  <si>
    <t>ACGATTCATGGAAATGTTTTTCGA</t>
  </si>
  <si>
    <t>AGAAGCGCGTTTAACGACGATAGAA</t>
  </si>
  <si>
    <t>ACCTCCAGTGATCGTACCAA</t>
  </si>
  <si>
    <t>Noblis_MPXV-II-1371</t>
  </si>
  <si>
    <t>ATAAAAGTAA[TGTTGTTTAATTGTAGGACGGTTGT]TAGTATAATCACATGAATAATAATATTCTAATTCCTCGTATTGACTACTTACAGATACTCGAAATAGTCTGAAAAATTCTTCAAAGATATTTTTATAAAGATCTAGGAAAAGTTTATT(ACCGACCATGAACGAGATAGATGGA)TAAATATCCTTTCCATCAAAGGTCATAATTGGATAATTGTCCAGCAATATATCTGCTGTATTAGTTATATCACTTCCATTTATTTTCAGATTGAAGTAATGTACTAGTTTGTGACAATTAACAAGATACAAAAGAGATGCCGATACTAATACGTAAATAGCTAT[ACGCGAATCCATTGTTACCT]TTTTTTATTT</t>
  </si>
  <si>
    <t>TGTTGTTTAATTGTAGGACGGTTGT</t>
  </si>
  <si>
    <t>ACCGACCATGAACGAGATAGATGGA</t>
  </si>
  <si>
    <t>AGGTAACAATGGATTCGCGT</t>
  </si>
  <si>
    <t>Noblis_MPXV-II-1372</t>
  </si>
  <si>
    <t>ATAAAAGTAA[AGGTAACAATGGATTCGCGT]ATAGCTATTTACGTATTAGTATCGGCATCTCTTTTGTATCTTGTTAATTGTCACAAACTAGTACATTACTTCAATCTGAAAATAAATGGAAGTGATATAACTAATACAGCAGATATATTGCTGGACAATTATCCAATTATGACCTTTGATGGAAAGGATATTTA(TCCATCTATCTCGTTCATGGTCGGT)AATAAACTTTTCCTAGATCTTTATAAAAATATCTTTGAAGAATTTTTCAGACTATTTCGAGTATCTGTAAGTAGTCAATACGAGGAATTAGAATATTATTATTCATGTGATTATACTA[ACAACCGTCCTACAATTAAACAACA]TTTTTTATTT</t>
  </si>
  <si>
    <t>TCCATCTATCTCGTTCATGGTCGGT</t>
  </si>
  <si>
    <t>Noblis_MPXV-II-1373</t>
  </si>
  <si>
    <t>AAACATATTA[TCGGATTCGGTATTGTTACTCGAG]AATAGAGTTCGTTA(TGCTCCTGATATTCGGAAATCTGTGGA)GTTTCAGGTTTT[GGTGGAAGTGTAACTGCTACTTG]GTGGGATACT</t>
  </si>
  <si>
    <t>TCGGATTCGGTATTGTTACTCGAG</t>
  </si>
  <si>
    <t>Noblis_MPXV-II-1374</t>
  </si>
  <si>
    <t>GTAGATGGTG[TAGTTTCGCAGTGACCGTCC]TGGATAATATTATCTATA(TGATGGGTGGATATGATCAGTCCCTGT)ATAGAAGT[TCAAAGGTTATAGCGTACAATACATGT]ACTAATTCTT</t>
  </si>
  <si>
    <t>ACATGTATTGTACGCTATAACCTTTGA</t>
  </si>
  <si>
    <t>Noblis_MPXV-II-1375</t>
  </si>
  <si>
    <t>TTTTGACGTA[AATGTGTGCGAAAGTATGGAGA]TAACTTTTTCAATATCGTAGAATTGACTATTATATTACCTCCTATAGCTTCAATAATTGTTTTGAATTTCTTAGTCGTGTACAATGCTAATATATTCTTACAGTACACAGTATTGACAAATATCGGCATTTATGTTTCTTTAAAAGTCAACATCTAAAGAAAAATGATTGTCTTCTTGAGACATAACTCCCATTTTT(TGGTATTCACCCACACGTTTTTCGA)AAAAATTAGTTTTTCCTTCCAATGATATATTT[TCCATGAAATCAAACGGATTGGT]AACATTGTAA</t>
  </si>
  <si>
    <t>AATGTGTGCGAAAGTATGGAGA</t>
  </si>
  <si>
    <t>Noblis_MPXV-II-1376</t>
  </si>
  <si>
    <t>TCTATATCAA[CGTCGTTGTAGTGAATAGTAGTCA]TTGATCTATTATATGAAACGGATATGTCTAGTTAATATTTTCTTTGATTTAAAGTCTATAGTCTTTACAAACATAATATCCTTAT(CCGACTTTATATTTCCTGTAGGGTGGC)ATAATTTTA[TTCTGCCTCCACAATCAGTG]TTTCCAAATA</t>
  </si>
  <si>
    <t>CGTCGTTGTAGTGAATAGTAGTCA</t>
  </si>
  <si>
    <t>Noblis_MPXV-II-1377</t>
  </si>
  <si>
    <t>GGAGTGTTAT[ACGGTGAAGAATTGGTAACGTT]AAACATTAGTTCCAAATTTAAGTACTTTA(TCAATCGGATACAGACACTCAAGGGA)AAACACTTTATATACTTCTCTAATTCTACATATGGTGGATTGGTAATTAAATATATCATGCTCAGTAATGGATATTCTGAATATAATGGTTCTCAGGGAACTAATCCACATATGATAA[ACGACAAACCAAAAACATTTGC]TATCGTTACT</t>
  </si>
  <si>
    <t>ACGGTGAAGAATTGGTAACGTT</t>
  </si>
  <si>
    <t>Noblis_MPXV-II-1378</t>
  </si>
  <si>
    <t>TTGACGTAAA[TGTGTGCGAAAGTATGGAGAT]AACTTTTTCAATATCGTAGAATTGACTATTATATTACCTCCTATAGCTTCAATAATTGTTTTGAATTTCTTAGTCGTGTACAATGCTAATATATTCTTACAGTACACAGTATTGACAAATATCGGCATTTATGTTTCTTTAAAAGTCAACATCTAAAGAAAAATGATTGTCTTCTTGAGACATAACTCCCATTTTT(TGGTATTCACCCACACGTTTTTCGA)AAAAATTAGTTTTTCCTTCCAATGATATATTTT[CCATGAAATCAAACGGATTGGT]AACATTGTAA</t>
  </si>
  <si>
    <t>ACCAATCCGTTTGATTTCATGG</t>
  </si>
  <si>
    <t>Noblis_MPXV-II-1379</t>
  </si>
  <si>
    <t>TTTGACGTAA[ATGTGTGCGAAAGTATGGAGA]TAACTTTTTCAATATCGTAGAATTGACTATTATATTACCTCCTATAGCTTCAATAATTGTTTTGAATTTCTTAGTCGTGTACAATGCTAATATATTCTTACAGTACACAGTATTGACAAATATCGGCATTTATGTTTCTTTAAAAGTCAACATCTAAAGAAAAATGATTGTCTTCTTGAGACATAACTCCCATTTTT(TGGTATTCACCCACACGTTTTTCGA)AAAAATTAGTTTTTCCTTCCAATGATATATTTT[CCATGAAATCAAACGGATTGGT]AACATTGTAA</t>
  </si>
  <si>
    <t>Noblis_MPXV-II-1380</t>
  </si>
  <si>
    <t>GGAGTGTTAT[ACGGTGAAGAATTGGTAACGT]TAAACATTAGTTCCAAATTTAAGTACTTTA(TCAATCGGATACAGACACTCAAGGGA)AAACACTTTATATACTTCTCTAATTCTACATATGGTGGATTGGTAATTAAATATATCATGCTCAGTAATGGATATTCTGAATATAATGGTTCTCAGGGAACTAATCCACATATGATA[AACGACAAACCAAAAACATTTGC]TATCGTTACT</t>
  </si>
  <si>
    <t>GCAAATGTTTTTGGTTTGTCGTT</t>
  </si>
  <si>
    <t>Noblis_MPXV-II-1381</t>
  </si>
  <si>
    <t>ATTGCTTATT[AGCCCAATCTGTAAATATCGGA]TTATTAACATATCGTTTCTTTGTAGGTTTATTTAACTTGT(ACATCACTGTAAGCATGTCCGTACCA)TTTATTTTAATTTGACACATAT[CAGCAATTTCTTTTTCGCAGTCG]GTTATATATT</t>
  </si>
  <si>
    <t>CGACTGCGAAAAAGAAATTGCTG</t>
  </si>
  <si>
    <t>Noblis_MPXV-II-1382</t>
  </si>
  <si>
    <t>CAGACTTTTA[ACGTGCCTGAATGTATCGACA]AAGGGCAATATTTTGCATCATTCATGGAGTTAGA(AAACGAGCCAGTAATCTTACCATGTCC)[TCAAATAAATACGCTATCATCCGG]ATATAATATA</t>
  </si>
  <si>
    <t>CCGGATGATAGCGTATTTATTTGA</t>
  </si>
  <si>
    <t>Noblis_MPXV-II-1383</t>
  </si>
  <si>
    <t>CAGACTTTTA[ACGTGCCTGAATGTATCGACA]AAGGGCAATATTTTGCATCATTCATGGAGTTAGAAA(ACGAGCCAGTAATCTTACCATGTCCT)[CAAATAAATACGCTATCATCCGGA]TATAATATAT</t>
  </si>
  <si>
    <t>ACGAGCCAGTAATCTTACCATGTCCT</t>
  </si>
  <si>
    <t>TCCGGATGATAGCGTATTTATTTG</t>
  </si>
  <si>
    <t>Noblis_MPXV-II-1384</t>
  </si>
  <si>
    <t>TTCGTGATAT[ACATGTGACCCGTTTACGTT]AAACCATAAATACATGGGTGATCCTATAAACATGAATTTATTTCTAATTCTCAGAGCCATAGTTAATTGACCGTGTAATATTTGTTTACATGCATACTTGATACGATCATTAATAAGATTTTTATCATTGCTCGTTATTTCAGAATCGTATATATAAGGAGTACCATCATGATTCTTACCAGATATTATACAAAATACTATATATAAAATATATTGACCCACGTTAGTAATCATGTAAATGTTTAATGTTTTAAATTTTGTATTTAATGATCCATCATCATATGCTAGCATGGTCTTGTGATATTCATTCTTTAAAATATAATAT(TGTGTTAGCCATTGCATTGGAGCTCC)TAA[TGGAGATTTTCTATTCTCGTCCA]TTTTAGGATA</t>
  </si>
  <si>
    <t>ACATGTGACCCGTTTACGTT</t>
  </si>
  <si>
    <t>TGTGTTAGCCATTGCATTGGAGCTCC</t>
  </si>
  <si>
    <t>TGGACGAGAATAGAAAATCTCCA</t>
  </si>
  <si>
    <t>Noblis_MPXV-II-1385</t>
  </si>
  <si>
    <t>GTAGATGGTG[TAGTTTCGCAGTGACCGTCC]TGGATAATATTATCTATA(TGATGGGTGGATATGATCAGTCCCTGT)ATAGAAGTT[CAAAGGTTATAGCGTACAATACATGT]ACTAATTCTT</t>
  </si>
  <si>
    <t>ACATGTATTGTACGCTATAACCTTTG</t>
  </si>
  <si>
    <t>Noblis_MPXV-II-1386</t>
  </si>
  <si>
    <t>ATTGCTTATT[AGCCCAATCTGTAAATATCGGA]TTATTAACATATCGTTTCTTTGTAGGTTTATTTAACTTGT(ACATCACTGTAAGCATGTCCGTACCA)TTTATTTTAATTTGACACATATC[AGCAATTTCTTTTTCGCAGTCG]GTTATATATT</t>
  </si>
  <si>
    <t>CGACTGCGAAAAAGAAATTGCT</t>
  </si>
  <si>
    <t>Noblis_MPXV-II-1387</t>
  </si>
  <si>
    <t>ATTGCTTATT[AGCCCAATCTGTAAATATCGGATT]ATTAACATATCGTTTCTTTGTAGGTTTATTTAACTTGT(ACATCACTGTAAGCATGTCCGTACCA)TTTATTTTAATTTGACACATATCA[GCAATTTCTTTTTCGCAGTCGG]TTATATATTC</t>
  </si>
  <si>
    <t>AGCCCAATCTGTAAATATCGGATT</t>
  </si>
  <si>
    <t>Noblis_MPXV-II-1388</t>
  </si>
  <si>
    <t>ATAAAAGTAA[TGTTGTTTAATTGTAGGACGGTTGT]TAGTATAATCACATGAATAATAATATTCTAATTCCTCGTATTGACTACTTACAGATACTCGAAATAGTCTGAAAAATTCTTCAAAGATATTTTTATAAAGATCTAGGAAAAGTTTATT(ACCGACCATGAACGAGATAGATGGA)TAAATATCCTTTCCATCAAAGGTCATAATTGGATAATTGTCCAGCAATATATCTGCTGTATTAGTTATATCACTTCCATTTATTTTCAGATTGAAGTAATGTACTAGTTTGTGACAATTAACAAGATACAAAAGAGATGCCGATACTAATACGTAAATAGCTAT[ACGCGAATCCATTGTTACCTT]TTTTTATTTC</t>
  </si>
  <si>
    <t>AAGGTAACAATGGATTCGCGT</t>
  </si>
  <si>
    <t>Noblis_MPXV-II-1389</t>
  </si>
  <si>
    <t>ATAAAAGTAA[AAGGTAACAATGGATTCGCGT]ATAGCTATTTACGTATTAGTATCGGCATCTCTTTTGTATCTTGTTAATTGTCACAAACTAGTACATTACTTCAATCTGAAAATAAATGGAAGTGATATAACTAATACAGCAGATATATTGCTGGACAATTATCCAATTATGACCTTTGATGGAAAGGATATTTA(TCCATCTATCTCGTTCATGGTCGGT)AATAAACTTTTCCTAGATCTTTATAAAAATATCTTTGAAGAATTTTTCAGACTATTTCGAGTATCTGTAAGTAGTCAATACGAGGAATTAGAATATTATTATTCATGTGATTATACTA[ACAACCGTCCTACAATTAAACAACA]TTTTTATTTC</t>
  </si>
  <si>
    <t>Noblis_MPXV-II-1390</t>
  </si>
  <si>
    <t>ACGTAGATGG[TGTAGTTTCGCAGTGACCGT]CCTGGATAATATTATCTATA(TGATGGGTGGATATGATCAGTCCCTGT)ATAGAAGT[TCAAAGGTTATAGCGTACAATACATGT]ACTAATTCTT</t>
  </si>
  <si>
    <t>Noblis_MPXV-II-1391</t>
  </si>
  <si>
    <t>TGTGGGTACC[GGACTACGATTCATGGAAATGTTT]TTCGATTACAATAAAAATAATCCCAAAAATAGCATCAACAATCAAATAATGTATGATATAATTAATAGCGTAGCCATAATTCTAGCTAATGAGAGATAT(AGAAGCGCGTTTAACGACGATAGAA)TATACATCCGTAGAACTATGATGGACAAATTGTACGAATACGCATCTCTAACTACTA[TTGGTACGATCACTGGAGGT]GTTTGTTATT</t>
  </si>
  <si>
    <t>GGACTACGATTCATGGAAATGTTT</t>
  </si>
  <si>
    <t>Noblis_MPXV-II-1392</t>
  </si>
  <si>
    <t>TAACTTTAGT[AGGTATTCCATATGGATTTGGTCA]TGATAGAATGTATTGTTTTAAATTGGTAGCTGAATGTTATAAAAA(TGCCGGTATTGATACATCGTCTAAACG)AATATTAGGTAAAGATATTTTTCTGAGCCAAAACTTTACAGATGATAATAGATGGATAAAGATATATGATTCTAATAATTTAACATTTTGGCAAATTGATTACCTTAAAGGGTGAGTTAATATGCATAACTACTCCTCCGTTGTTTTTTCCCTCGTTCTTTTTCTTAA[CGTTGTTTGCCATCACTCTCA]TAATGTAAAG</t>
  </si>
  <si>
    <t>AGGTATTCCATATGGATTTGGTCA</t>
  </si>
  <si>
    <t>TGCCGGTATTGATACATCGTCTAAACG</t>
  </si>
  <si>
    <t>TGAGAGTGATGGCAAACAACG</t>
  </si>
  <si>
    <t>Noblis_MPXV-II-1393</t>
  </si>
  <si>
    <t>TAACTTTAGT[AGGTATTCCATATGGATTTGGTCA]TGATAGAATGTATTGTTTTAAATTGGTAGCTGAATGTTATAAAAA(TGCCGGTATTGATACATCGTCTAAACG)AATATTAGGTAAAGATATTTTTCTGAGCCAAAACTTTACAGATGATAATAGATGGATAAAGATATATGATTCTAATAATTTAACATTTTGGCAAATTGATTACCTTAAAGGGTGAGTTAATATGCATAACTACTCCTCCGTTGTTTTTTCCCTCGTTCTTTTTCTTA[ACGTTGTTTGCCATCACTCTC]ATAATGTAAA</t>
  </si>
  <si>
    <t>GAGAGTGATGGCAAACAACGT</t>
  </si>
  <si>
    <t>Noblis_MPXV-II-1394</t>
  </si>
  <si>
    <t>GGAGTGTTAT[ACGGTGAAGAATTGGTAACGTT]AAACATTAGTTCCAAATTTAAGTACTTTA(TCAATCGGATACAGACACTCAAGGGA)AAACACTTTATATACTTCTCTAATTCTACATATGGTGGATTGGTAATTAAATATATCATGCTCAGTAATGGATATTCTGAATATAATGGTTCTCAGGGAACTAATCCACATATGATA[AACGACAAACCAAAAACATTTGC]TATCGTTACT</t>
  </si>
  <si>
    <t>Noblis_MPXV-II-1395</t>
  </si>
  <si>
    <t>TTTCGATCTA[TCAATTTCAGTATATTCTTCGCCGT]TATAAAAGTAATGTTGTTTAATTGTAGGACGGTTGTTAGTATAATCACATGAATAATAATATTCTAATTCCTCGTATTGACTACTTACAGATACTCGAAATAGTCTGAAAAATTCTTCAAAGATATTTTTATAAAGATCTAGGAAAAGTTTATT(ACCGACCATGAACGAGATAGATGGA)TAAATATCCTTTCCATCAAAGGTCATAATTGGATAATTGTCCAGCAATATATCTGCTGTATTAGTTATATCACTTCCATTTATTTTCAGATTGAAGTAATGTACTAGTTTGTGACAATTAACAAGATACAAAAGAGATGCCGATACTAATACGTAAATAGCTAT[ACGCGAATCCATTGTTACCT]TTTTTTATTT</t>
  </si>
  <si>
    <t>TCAATTTCAGTATATTCTTCGCCGT</t>
  </si>
  <si>
    <t>Noblis_MPXV-II-1396</t>
  </si>
  <si>
    <t>TTTCGATCTA[AGGTAACAATGGATTCGCGT]ATAGCTATTTACGTATTAGTATCGGCATCTCTTTTGTATCTTGTTAATTGTCACAAACTAGTACATTACTTCAATCTGAAAATAAATGGAAGTGATATAACTAATACAGCAGATATATTGCTGGACAATTATCCAATTATGACCTTTGATGGAAAGGATATTTA(TCCATCTATCTCGTTCATGGTCGGT)AATAAACTTTTCCTAGATCTTTATAAAAATATCTTTGAAGAATTTTTCAGACTATTTCGAGTATCTGTAAGTAGTCAATACGAGGAATTAGAATATTATTATTCATGTGATTATACTAACAACCGTCCTACAATTAAACAACATTACTTTTATA[ACGGCGAAGAATATACTGAAATTGA]TTTTTTATTT</t>
  </si>
  <si>
    <t>Noblis_MPXV-II-1397</t>
  </si>
  <si>
    <t>ATAAAAGTAA[TGTTGTTTAATTGTAGGACGGTTG]TTAGTATAATCACATGAATAATAATATTCTAATTCCTCGTATTGACTACTTACAGATACTCGAAATAGTCTGAAAAATTCTTCAAAGATATTTTTATAAAGATCTAGGAAAAGTTTATT(ACCGACCATGAACGAGATAGATGGA)TAAATATCCTTTCCATCAAAGGTCATAATTGGATAATTGTCCAGCAATATATCTGCTGTATTAGTTATATCACTTCCATTTATTTTCAGATTGAAGTAATGTACTAGTTTGTGACAATTAACAAGATACAAAAGAGATGCCGATACTAATACGTAAATAGCTAT[ACGCGAATCCATTGTTACCT]TTTTTTATTT</t>
  </si>
  <si>
    <t>TGTTGTTTAATTGTAGGACGGTTG</t>
  </si>
  <si>
    <t>Noblis_MPXV-II-1398</t>
  </si>
  <si>
    <t>ATAAAAGTAA[AGGTAACAATGGATTCGCGT]ATAGCTATTTACGTATTAGTATCGGCATCTCTTTTGTATCTTGTTAATTGTCACAAACTAGTACATTACTTCAATCTGAAAATAAATGGAAGTGATATAACTAATACAGCAGATATATTGCTGGACAATTATCCAATTATGACCTTTGATGGAAAGGATATTTA(TCCATCTATCTCGTTCATGGTCGGT)AATAAACTTTTCCTAGATCTTTATAAAAATATCTTTGAAGAATTTTTCAGACTATTTCGAGTATCTGTAAGTAGTCAATACGAGGAATTAGAATATTATTATTCATGTGATTATACTAA[CAACCGTCCTACAATTAAACAACA]TTTTTTATTT</t>
  </si>
  <si>
    <t>Noblis_MPXV-II-1399</t>
  </si>
  <si>
    <t>TAAAAGTAAT[GTTGTTTAATTGTAGGACGGTTGT]TAGTATAATCACATGAATAATAATATTCTAATTCCTCGTATTGACTACTTACAGATACTCGAAATAGTCTGAAAAATTCTTCAAAGATATTTTTATAAAGATCTAGGAAAAGTTTATT(ACCGACCATGAACGAGATAGATGGA)TAAATATCCTTTCCATCAAAGGTCATAATTGGATAATTGTCCAGCAATATATCTGCTGTATTAGTTATATCACTTCCATTTATTTTCAGATTGAAGTAATGTACTAGTTTGTGACAATTAACAAGATACAAAAGAGATGCCGATACTAATACGTAAATAGCTAT[ACGCGAATCCATTGTTACCT]TTTTTTATTT</t>
  </si>
  <si>
    <t>GTTGTTTAATTGTAGGACGGTTGT</t>
  </si>
  <si>
    <t>Noblis_MPXV-II-1400</t>
  </si>
  <si>
    <t>TAAAAGTAAT[AGGTAACAATGGATTCGCGT]ATAGCTATTTACGTATTAGTATCGGCATCTCTTTTGTATCTTGTTAATTGTCACAAACTAGTACATTACTTCAATCTGAAAATAAATGGAAGTGATATAACTAATACAGCAGATATATTGCTGGACAATTATCCAATTATGACCTTTGATGGAAAGGATATTTA(TCCATCTATCTCGTTCATGGTCGGT)AATAAACTTTTCCTAGATCTTTATAAAAATATCTTTGAAGAATTTTTCAGACTATTTCGAGTATCTGTAAGTAGTCAATACGAGGAATTAGAATATTATTATTCATGTGATTATACTA[ACAACCGTCCTACAATTAAACAAC]TTTTTTATTT</t>
  </si>
  <si>
    <t>Noblis_MPXV-II-1401</t>
  </si>
  <si>
    <t>GTACCGGACT[ACGATTCATGGAAATGTTTTTCGA]TTACAATAAAAATAATCCCAAAAATAGCATCAACAATCAAATAATGTATGATATAATTAATAGCGTAGCCATAATTCTAGCTAATGAGAGATAT(AGAAGCGCGTTTAACGACGATAGAA)TATACATCCGTAGAACTATGATGGACAAATTGTACGAATACGCATCTCTAACTACT[ATTGGTACGATCACTGGAGGT]GTTTGTTATT</t>
  </si>
  <si>
    <t>ACCTCCAGTGATCGTACCAAT</t>
  </si>
  <si>
    <t>Noblis_MPXV-II-1402</t>
  </si>
  <si>
    <t>TAACTTTAGT[AGGTATTCCATATGGATTTGGTCA]TGATAGAATGTATTGTTTTAAATTGGTAGCTGAATGTTATAAAAA(TGCCGGTATTGATACATCGTCTAAACG)AATATTAGGTAAAGATATTTTTCTGAGCCAAAACTTTACAGATGATAATAGATGGATAAAGATATATGATTCTAATAATTTAACATTTTGGCAAATTGATTACCTTAAAGGGTGAGTTAATATGCATAACTACTCCTCCGTTGTTTTTTCCCTCGTTCTTTTTCTTA[ACGTTGTTTGCCATCACTCT]CATAATGTAA</t>
  </si>
  <si>
    <t>AGAGTGATGGCAAACAACGT</t>
  </si>
  <si>
    <t>Noblis_MPXV-II-1403</t>
  </si>
  <si>
    <t>GGAGTGTTAT[ACGGTGAAGAATTGGTAACGT]TAAACATTAGTTCCAAATTTAAGTACTTTA(TCAATCGGATACAGACACTCAAGGGA)AAACACTTTATATACTTCTCTAATTCTACATATGGTGGATTGGTAATTAAATATATCATGCTCAGTAATGGATATTCTGAATATAATGGTTCTCAGGGAACTAATCCACATATGAT[AAACGACAAACCAAAAACATTTGC]TATCGTTACT</t>
  </si>
  <si>
    <t>GCAAATGTTTTTGGTTTGTCGTTT</t>
  </si>
  <si>
    <t>Noblis_MPXV-II-1404</t>
  </si>
  <si>
    <t>ACGTAGATGG[TGTAGTTTCGCAGTGACCGT]CCTGGATAATATTATCTATA(TGATGGGTGGATATGATCAGTCCCTGT)ATAGAAGTT[CAAAGGTTATAGCGTACAATACATGT]ACTAATTCTT</t>
  </si>
  <si>
    <t>Noblis_MPXV-II-1405</t>
  </si>
  <si>
    <t>CAGACTTTTA[ACGTGCCTGAATGTATCGACA]AAGGGCAATATTTTGCATCATTCATGGAGTTAGA(AAACGAGCCAGTAATCTTACCATGTCC)[TCAAATAAATACGCTATCATCCGGAT]ATAATATATT</t>
  </si>
  <si>
    <t>ATCCGGATGATAGCGTATTTATTTGA</t>
  </si>
  <si>
    <t>Noblis_MPXV-II-1406</t>
  </si>
  <si>
    <t>ATAAAAATAA[TCCCAAAAATAGCATCAACAATCA]AATAATGTATGATATAATTAATAGCGTAGCCATAATTCTAGCTAATGAGAGATAT(AGAAGCGCGTTTAACGACGATAGAA)TATACATCCGTAGAACTATGATGGACAAATTGTACGAATACGCATCTCTAACTACTA[TTGGTACGATCACTGGAGGT]GTTTGTTATT</t>
  </si>
  <si>
    <t>TCCCAAAAATAGCATCAACAATCA</t>
  </si>
  <si>
    <t>Noblis_MPXV-II-1407</t>
  </si>
  <si>
    <t>GTACCGGACT[ACGATTCATGGAAATGTTTTTCGAT]TACAATAAAAATAATCCCAAAAATAGCATCAACAATCAAATAATGTATGATATAATTAATAGCGTAGCCATAATTCTAGCTAATGAGAGATAT(AGAAGCGCGTTTAACGACGATAGAA)TATACATCCGTAGAACTATGATGGACAAATTGTACGAATACGCATCTCTAACTACTA[TTGGTACGATCACTGGAGGT]GTTTGTTATT</t>
  </si>
  <si>
    <t>ACGATTCATGGAAATGTTTTTCGAT</t>
  </si>
  <si>
    <t>Noblis_MPXV-II-1408</t>
  </si>
  <si>
    <t>AGACTTTTAA[CGTGCCTGAATGTATCGACA]AAGGGCAATATTTTGCATCATTCATGGAGTTAGA(AAACGAGCCAGTAATCTTACCATGTCC)[TCAAATAAATACGCTATCATCCGGA]TATAATATAT</t>
  </si>
  <si>
    <t>CGTGCCTGAATGTATCGACA</t>
  </si>
  <si>
    <t>Noblis_MPXV-II-1409</t>
  </si>
  <si>
    <t>TTATATGGAG[CGGACATCGACGCCTTAGAA]ATA(AGAGACTTAAACAACGGACACCTGGA)ATTATTACCATAGAAGATGTTAGAAAAAA[TGATGCTGGTTATTATACATGTGTTT]TAGAATATAT</t>
  </si>
  <si>
    <t>CGGACATCGACGCCTTAGAA</t>
  </si>
  <si>
    <t>AGAGACTTAAACAACGGACACCTGGA</t>
  </si>
  <si>
    <t>AAACACATGTATAATAACCAGCATCA</t>
  </si>
  <si>
    <t>Noblis_MPXV-II-1410</t>
  </si>
  <si>
    <t>TCTGCTAACG[AGGCTGCTATTACTGACTCCG]CTGTTG(CCGTTGCTGCGGCATCATCT)ACTCATAGAAAGGTTGCGTCTAGCACT[ACACAATATGATCACAAAGAAAGCTGT]AATGGTTTAT</t>
  </si>
  <si>
    <t>AGGCTGCTATTACTGACTCCG</t>
  </si>
  <si>
    <t>CCGTTGCTGCGGCATCATCT</t>
  </si>
  <si>
    <t>ACAGCTTTCTTTGTGATCATATTGTGT</t>
  </si>
  <si>
    <t>Noblis_MPXV-II-1411</t>
  </si>
  <si>
    <t>TTCGTGATAT[ACATGTGACCCGTTTACGTT]AAACCATAAATACATGGGTGATCCTATAAACATGAATTTATTTCTAATTCTCAGAGCCATAGTTAATTGACCGTGTAATATTTGTTTACATGCATACTTGATACGATCATTAATAAGATTTTTATCATTGCTCGTTATTTCAGAATCGTATATATAAGGAGTACCATCATGATTCTTACCAGATATTATACAAAATACTATATATAAAATATATTGACCCACGTTAGTAATCATGTAAATGTTTAATGTTTTAAATTTTGTATTTAATGATCCATCATCATATGCTAGCATGGTCTTGTGATATTCATTCTTTAAAATATAATAT(TGTGTTAGCCATTGCATTGGAGCTCC)TA[ATGGAGATTTTCTATTCTCGTCCA]TTTTAGGATA</t>
  </si>
  <si>
    <t>TGGACGAGAATAGAAAATCTCCAT</t>
  </si>
  <si>
    <t>Noblis_MPXV-II-1412</t>
  </si>
  <si>
    <t>TTCGTGATAT[ACATGTGACCCGTTTACGTT]AAACCATAAATACATGGGTGATCCTATAAACATGAATTTATTTCTAATTCTCAGAGCCATAGTTAATTGACCGTGTAATATTTGTTTACATGCATACTTGATACGATCATTAATAAGATTTTTATCATTGCTCGTTATTTCAGAATCGTATATATAAGGAGTACCATCATGATTCTTACCAGATATTATACAAAATACTATATATAAAATATATTGACCCACGTTAGTAATCATGTAAATGTTTAATGTTTTAAATTTTGTATTTAATGATCCATCATCATATGCTAGCATGGTCTTGTGATATTCATTCTTTAAAATATAATAT(TGTGTTAGCCATTGCATTGGAGCTCC)TAA[TGGAGATTTTCTATTCTCGTCCAT]TTTAGGATAT</t>
  </si>
  <si>
    <t>ATGGACGAGAATAGAAAATCTCCA</t>
  </si>
  <si>
    <t>Noblis_MPXV-II-1413</t>
  </si>
  <si>
    <t>ACGTAGATGG[TGTAGTTTCGCAGTGACCGT]CCTGGATAATATTATCTATA(TGATGGGTGGATATGATCAGTCCCTGT)ATAGAAGT[TCAAAGGTTATAGCGTACAATACATG]TACTAATTCT</t>
  </si>
  <si>
    <t>CATGTATTGTACGCTATAACCTTTGA</t>
  </si>
  <si>
    <t>Noblis_MPXV-II-1414</t>
  </si>
  <si>
    <t>TATTATGAAA[ACCGACATTACGATCATATATTTCGTG]ATAT(ACATGTGACCCGTTTACGTTAAACCA)TAAATACATGGGTGATCCTATAAACATGAATTTATTTCTAATTCTCAGAGCCATAGTTAATTGACCGTGTAATATTTGTTTACATGCATACTTGATACGATCATTAATAAGATTTTTATCATTGCTCGTTATTTCAGAATCGTATATATAAGGAGTACCATCATGATTCTTACCAGATATTATACAAAATACTATATATAAAATATATTGACCCACGTTAGTAATCATGTAAATGTTTAATGTTTTAAATTTTGTATTTAATGATCCATCATCATATGCTAGCATGGTCTTGTGATATTCATTCTTTAAAATATAATATTG[TGTTAGCCATTGCATTGGAGC]TCCTAATGGA</t>
  </si>
  <si>
    <t>ACCGACATTACGATCATATATTTCGTG</t>
  </si>
  <si>
    <t>ACATGTGACCCGTTTACGTTAAACCA</t>
  </si>
  <si>
    <t>GCTCCAATGCAATGGCTAACA</t>
  </si>
  <si>
    <t>Noblis_MPXV-II-1415</t>
  </si>
  <si>
    <t>CGCAGATATT[ATATGGAGCGGACATCGACG]CCTTAGAAATA(AGAGACTTAAACAACGGACACCTGGA)ATTATTACCATAGAAGATGTTAGAAAAAA[TGATGCTGGTTATTATACATGTGTTT]TAGAATATAT</t>
  </si>
  <si>
    <t>ATATGGAGCGGACATCGACG</t>
  </si>
  <si>
    <t>Noblis_MPXV-II-1416</t>
  </si>
  <si>
    <t>AAATCATGAA[TGGGAATTTCTGTGTCATCGT]TAGTATATTGTGAACAACAAGAGCAGATATCTATA(GGAAAGGGTGGAATGCGATACATTGA)TCTATGTAGTTTTAAAACATACGCGAACTTTGAAGAATTTATATAAATCATCTCACGAGATATTGC[TCTCTGTCATATTCATACACCTGCA]TAAACTTTCT</t>
  </si>
  <si>
    <t>TGGGAATTTCTGTGTCATCGT</t>
  </si>
  <si>
    <t>GGAAAGGGTGGAATGCGATACATTGA</t>
  </si>
  <si>
    <t>TGCAGGTGTATGAATATGACAGAGA</t>
  </si>
  <si>
    <t>Noblis_MPXV-II-1417</t>
  </si>
  <si>
    <t>AAATCATGAA[TGGGAATTTCTGTGTCATCGT]TAGTATATTGTGAACAACAAGAGCAGATATCTATA(GGAAAGGGTGGAATGCGATACATTGA)TCTATGTAGTTTTAAAACATACGCGAACTTTGAAGAATTTATATAAA[TCATCTCACGAGATATTGCTCTC]TGTCATATTC</t>
  </si>
  <si>
    <t>GAGAGCAATATCTCGTGAGATGA</t>
  </si>
  <si>
    <t>Noblis_MPXV-II-1418</t>
  </si>
  <si>
    <t>TATTATGAAA[ACCGACATTACGATCATATATTTCGT]GATAT(ACATGTGACCCGTTTACGTTAAACCA)TAAATACATGGGTGATCCTATAAACATGAATTTATTTCTAATTCTCAGAGCCATAGTTAATTGACCGTGTAATATTTGTTTACATGCATACTTGATACGATCATTAATAAGATTTTTATCATTGCTCGTTATTTCAGAATCGTATATATAAGGAGTACCATCATGATTCTTACCAGATATTATACAAAATACTATATATAAAATATATTGACCCACGTTAGTAATCATGTAAATGTTTAATGTTTTAAATTTTGTATTTAATGATCCATCATCATATGCTAGCATGGTCTTGTGATATTCATTCTTTAAAATATAATATTG[TGTTAGCCATTGCATTGGAGC]TCCTAATGGA</t>
  </si>
  <si>
    <t>ACCGACATTACGATCATATATTTCGT</t>
  </si>
  <si>
    <t>Noblis_MPXV-II-1419</t>
  </si>
  <si>
    <t>TTATATGGAG[CGGACATCGACGCCTTAGAA]ATA(AGAGACTTAAACAACGGACACCTGGA)ATTATTACCATAGAAGATGTTAGAAAA[AATGATGCTGGTTATTATACATGTGT]TTTAGAATAT</t>
  </si>
  <si>
    <t>ACACATGTATAATAACCAGCATCATT</t>
  </si>
  <si>
    <t>Noblis_MPXV-II-1420</t>
  </si>
  <si>
    <t>TTATATGGAG[CGGACATCGACGCCTTAGAA]ATA(AGAGACTTAAACAACGGACACCTGGA)ATTATTACCATAGAAGATGTTAGAAAAA[ATGATGCTGGTTATTATACATGTGTT]TTAGAATATA</t>
  </si>
  <si>
    <t>AACACATGTATAATAACCAGCATCAT</t>
  </si>
  <si>
    <t>Noblis_MPXV-II-1421</t>
  </si>
  <si>
    <t>TCAAAGATAG[GGGAGTAGTTGAAATCTAGTTCTGC]ATTGT(TGGTACGCACCTCAAATGTAGTGTTGG)ATATCTTCAACGTATAGTTGTTGAGTATTGATGGTTTTCTAAATAGAATTCTCTTCATATCATTCTTGT[ACGCGTACATTTTTAGCATCCA]TCTTGGAATC</t>
  </si>
  <si>
    <t>GGGAGTAGTTGAAATCTAGTTCTGC</t>
  </si>
  <si>
    <t>TGGTACGCACCTCAAATGTAGTGTTGG</t>
  </si>
  <si>
    <t>TGGATGCTAAAAATGTACGCGT</t>
  </si>
  <si>
    <t>Noblis_MPXV-II-1422</t>
  </si>
  <si>
    <t>TAACTTTAGT[AGGTATTCCATATGGATTTGGTCA]TGATAGAATGTATTGTTTTAAATTGGTAGCTGAATGTTATAAAAA(TGCCGGTATTGATACATCGTCTAAACG)AATATTAGGTAAAGATATTTTTCTGAGCCAAAACTTTACAGATGATAATAGATGGATAAAGATATATGATTCTAATAATTTAACATTTTGGCAAATTGATTACCTTAAAGGGTGAGTTAATATGCATAACTACTCCTCCGTTGTTTTTTCCCTCGTTCTTTTTCTT[AACGTTGTTTGCCATCACTCTC]ATAATGTAAA</t>
  </si>
  <si>
    <t>GAGAGTGATGGCAAACAACGTT</t>
  </si>
  <si>
    <t>Noblis_MPXV-II-1423</t>
  </si>
  <si>
    <t>AACTTTAGTA[GGTATTCCATATGGATTTGGTCATGA]TAGAATGTATTGTTTTAAATTGGTAGCTGAATGTTATAAAAA(TGCCGGTATTGATACATCGTCTAAACG)AATATTAGGTAAAGATATTTTTCTGAGCCAAAACTTTACAGATGATAATAGATGGATAAAGATATATGATTCTAATAATTTAACATTTTGGCAAATTGATTACCTTAAAGGGTGAGTTAATATGCATAACTACTCCTCCGTTGTTTTTTCCCTCGTTCTTTTTCTTAA[CGTTGTTTGCCATCACTCTCA]TAATGTAAAG</t>
  </si>
  <si>
    <t>GGTATTCCATATGGATTTGGTCATGA</t>
  </si>
  <si>
    <t>Noblis_MPXV-II-1424</t>
  </si>
  <si>
    <t>AAATCATGAA[TGGGAATTTCTGTGTCATCGT]TAGTATATTGTGAACAACAAGAGCAGATATCTATA(GGAAAGGGTGGAATGCGATACATTGA)TCTATGTAGTTTT[AAAACATACGCGAACTTTGAAGA]ATTTATATAA</t>
  </si>
  <si>
    <t>TCTTCAAAGTTCGCGTATGTTTT</t>
  </si>
  <si>
    <t>Noblis_MPXV-II-1425</t>
  </si>
  <si>
    <t>AAATCATGAA[TGGGAATTTCTGTGTCATCGT]TAGTATATTGTGAACAACAAGAGCAGATATCTATA(GGAAAGGGTGGAATGCGATACATTGA)TCTATGTAGTTTTA[AAACATACGCGAACTTTGAAGAA]TTTATATAAA</t>
  </si>
  <si>
    <t>TTCTTCAAAGTTCGCGTATGTTT</t>
  </si>
  <si>
    <t>Noblis_MPXV-II-1426</t>
  </si>
  <si>
    <t>CGATATATGT[TCCAACTCTGTCTTTGTGATGTCT]AGTTTCGTAATATCTATAGCGTCCTCAAAAAATATATTCGCATATATTCCCAAGTCTTCAGTTCTATCTTCTAAAAAATCTTCAACGTATGGAATATAATAATCTATTTTACCTCTTCTGATGTCATTAATGATATAGTTTTTGACACTATTTTCCGTCAATTGATTCTTATTCACTA(TGTCTAAAAACCGGATAGCGTCCCT)[AGGACGAACTACTGCCATTAAT]ATCTCTATTA</t>
  </si>
  <si>
    <t>TCCAACTCTGTCTTTGTGATGTCT</t>
  </si>
  <si>
    <t>TGTCTAAAAACCGGATAGCGTCCCT</t>
  </si>
  <si>
    <t>ATTAATGGCAGTAGTTCGTCCT</t>
  </si>
  <si>
    <t>Noblis_MPXV-II-1427</t>
  </si>
  <si>
    <t>TTATAACTAA[ACAGTCTATCATCGACACAAATGA]AATTCTTGTTTAGACGTTTGTAGTTTACGTA(TGCGGCTCGTTCTCGTCTCA)TTTTTTCAGATATTGCAGGTACTATAATATTAAAAATAAGAATGAAATAACATAGGATTAAAAATAAAGTTATCATGACTTCTAGTGCTGATTTAACTAACTTAAAAGAATTACTTAGTCTGTACAAAAGTTTGAGATTTTCAGATTCTGTGGCTATAGAGAAGTATAATTCTTTGGTAGAATGGGGAACATCTACTTACTGGAAAATAGGCGTACAAAAGGTAACTAA[TGTCGAGACGTCCATATCTGA]TTATTATGAT</t>
  </si>
  <si>
    <t>ACAGTCTATCATCGACACAAATGA</t>
  </si>
  <si>
    <t>TGCGGCTCGTTCTCGTCTCA</t>
  </si>
  <si>
    <t>TCAGATATGGACGTCTCGACA</t>
  </si>
  <si>
    <t>Noblis_MPXV-II-1428</t>
  </si>
  <si>
    <t>CGATGTTATA[AGAGGAGAGGACACATTAACATCA]TACATCAATTAACTACATTCTTATAACATTGTAATCAAAAGAATTGCAATTTTGATGTATAACAACTGTCAATGGAATTGTATATTACAAATTACGGTATGTTGTAACAACAAATA(CCGATCGGTAATTGTCTCTGCCGC)TGTAATAGAATTAATTATATATCT[ATTACACCGGCCTTGTATCAT]AATAAAGTTG</t>
  </si>
  <si>
    <t>AGAGGAGAGGACACATTAACATCA</t>
  </si>
  <si>
    <t>CCGATCGGTAATTGTCTCTGCCGC</t>
  </si>
  <si>
    <t>ATGATACAAGGCCGGTGTAAT</t>
  </si>
  <si>
    <t>Noblis_MPXV-II-1429</t>
  </si>
  <si>
    <t>CGATGTTATA[AGAGGAGAGGACACATTAACATCA]TACATCAATTAACTACATTCTTATAACATTGTAATCAAAAGAATTGCAATTTTGATGTATAACAACTGTCAATGGAATTGTATATTACAAATTACGGTATGTTGTAACAACAAATA(CCGATCGGTAATTGTCTCTGCCGC)TGTAATAGAATTAATTATATATCTATT[ACACCGGCCTTGTATCATAAT]AAAGTTGTGG</t>
  </si>
  <si>
    <t>ATTATGATACAAGGCCGGTGT</t>
  </si>
  <si>
    <t>Noblis_MPXV-II-1430</t>
  </si>
  <si>
    <t>CTGCTAACGA[GGCTGCTATTACTGACTCCGC]TGTTG(CCGTTGCTGCGGCATCATCT)ACTCATAGAAAGGTTGCGTCTAGCACT[ACACAATATGATCACAAAGAAAGCTGT]AATGGTTTAT</t>
  </si>
  <si>
    <t>GGCTGCTATTACTGACTCCGC</t>
  </si>
  <si>
    <t>Noblis_MPXV-II-1431</t>
  </si>
  <si>
    <t>ATAACTTCAT[TGTCCTTCACATCATCGAACT]TCTGATCATTAATATGCTCATGAACATTAGGAAATGTTTCTGATGGAGGTCTATCAATAA(CTGGCACAACAATAACAGGAGTTTTCG)[CCGCCACCATTTAGTTATTGAA]ATTAATCATA</t>
  </si>
  <si>
    <t>TGTCCTTCACATCATCGAACT</t>
  </si>
  <si>
    <t>CTGGCACAACAATAACAGGAGTTTTCG</t>
  </si>
  <si>
    <t>TTCAATAACTAAATGGTGGCGG</t>
  </si>
  <si>
    <t>Noblis_MPXV-II-1432</t>
  </si>
  <si>
    <t>CGCAGATATT[ATATGGAGCGGACATCGACG]CCTTAGAAATA(AGAGACTTAAACAACGGACACCTGGA)ATTATTACCATAGAAGATGTTAGAAAA[AATGATGCTGGTTATTATACATGTGT]TTTAGAATAT</t>
  </si>
  <si>
    <t>Noblis_MPXV-II-1433</t>
  </si>
  <si>
    <t>TAACGGCCAT[CTTTGCCTTAATTCCAGATGTTGT]AAAATTATAACTAAACAGTCTATCATCGACACAAATGAAATTCTTGTTTAGACGTTTGTAGTTTACGTA(TGCGGCTCGTTCTCGTCTCA)TTTTTTCAGATATTGCAGGTACTATAATATTAAAAATAAGAATGAAATAACATAGGATTAAAAATAAAGTTATCATGACTTCTAGTGCTGATTTAACTAACTTAAAAGAATTACTTAGTCTGTACAAAAGTTTGAGATTTTCAGATTCTGTGGCTATAGAGAAGTATAATTCTTTGGTAGAATGGGGAACATCTACTTACTGGAAAATAGGCGTACAAAAGGTAACTAA[TGTCGAGACGTCCATATCTGA]TTATTATGAT</t>
  </si>
  <si>
    <t>CTTTGCCTTAATTCCAGATGTTGT</t>
  </si>
  <si>
    <t>Noblis_MPXV-II-1434</t>
  </si>
  <si>
    <t>TTTCGATATA[TGTTCCAACTCTGTCTTTGTGA]TGTCTAGTTTCGTAATATCTATAGCGTCCTCAAAAAATATATTCGCATATATTCCCAAGTCTTCAGTTCTATCTTCTAAAAAATCTTCAACGTATGGAATATAATAATCTATTTTACCTCTTCTGATGTCATTAATGATATAGTTTTTGACACTATTTTCCGTCAATTGATTCTTATTCACTA(TGTCTAAAAACCGGATAGCGTCCCT)[AGGACGAACTACTGCCATTAAT]ATCTCTATTA</t>
  </si>
  <si>
    <t>TGTTCCAACTCTGTCTTTGTGA</t>
  </si>
  <si>
    <t>Noblis_MPXV-II-1435</t>
  </si>
  <si>
    <t>CGATGTTATA[AGAGGAGAGGACACATTAACATCA]TACATCAATTAACTACATTCTTATAACATTGTAATCAAAAGAATTGCAATTTTGATGTATAACAACTGTCAATGGAATTGTATATTACAAATTACGGTATGTTGTAACAACAAATA(CCGATCGGTAATTGTCTCTGCCGC)TGTAATAGAATTAATTATATA[TCTATTACACCGGCCTTGTATCA]TAATAAAGTT</t>
  </si>
  <si>
    <t>TGATACAAGGCCGGTGTAATAGA</t>
  </si>
  <si>
    <t>Noblis_MPXV-II-1436</t>
  </si>
  <si>
    <t>TCTGCTAACG[AGGCTGCTATTACTGACTCCG]CTGTTG(CCGTTGCTGCGGCATCATCT)ACTCATAGAAAGGTTGCGTCTAGCACT[ACACAATATGATCACAAAGAAAGCTG]TAATGGTTTA</t>
  </si>
  <si>
    <t>CAGCTTTCTTTGTGATCATATTGTGT</t>
  </si>
  <si>
    <t>Noblis_MPXV-II-1437</t>
  </si>
  <si>
    <t>TCTGCTAACG[AGGCTGCTATTACTGACTCCG]CTGTTG(CCGTTGCTGCGGCATCATCT)ACTCATAGAAAGGTTGCGTCTAGCACTA[CACAATATGATCACAAAGAAAGCTGT]AATGGTTTAT</t>
  </si>
  <si>
    <t>ACAGCTTTCTTTGTGATCATATTGTG</t>
  </si>
  <si>
    <t>Noblis_MPXV-II-1438</t>
  </si>
  <si>
    <t>ATAACTTCAT[TGTCCTTCACATCATCGAACTTCT]GATCATTAATATGCTCATGAACATTAGGAAATGTTTCTGATGGAGGTCTATCAATAA(CTGGCACAACAATAACAGGAGTTTTCG)[CCGCCACCATTTAGTTATTGAA]ATTAATCATA</t>
  </si>
  <si>
    <t>TGTCCTTCACATCATCGAACTTCT</t>
  </si>
  <si>
    <t>Noblis_MPXV-II-1439</t>
  </si>
  <si>
    <t>AAATCATGAA[TGGGAATTTCTGTGTCATCGT]TAGTATATTGTGAACAACAAGAGCAGATATCTATA(GGAAAGGGTGGAATGCGATACATTGA)TCTATGTAGTTTTAAAACATACGCGAACTTTGAAGAATTTATATAAATCATCTCACGAGATAT[TGCTCTCTGTCATATTCATACACCT]GCATAAACTT</t>
  </si>
  <si>
    <t>AGGTGTATGAATATGACAGAGAGCA</t>
  </si>
  <si>
    <t>Noblis_MPXV-II-1440</t>
  </si>
  <si>
    <t>TTATAACTAA[ACAGTCTATCATCGACACAAATGA]AATTCTTGTTTAGACGTTTGTAGTTTACGTA(TGCGGCTCGTTCTCGTCTCA)TTTTTTCAGATATTGCAGGTACTATAATATTAAAAATAAGAATGAAATAACATAGGATTAAAAATAAAGTTATCATGACTTCTAGTGCTGATTTAACTAACTTAAAAGAATTACTTAGTCTGTACAAAAGTTTGAGATTTTCAGATTCTGTGGCTATAGAGAAGTATAATTCTTTGGTAGAATGGGGAACATCTACTTACTGGAAAATAGGCGTACAAAA[GGTAACTAATGTCGAGACGTCCA]TATCTGATTA</t>
  </si>
  <si>
    <t>TGGACGTCTCGACATTAGTTACC</t>
  </si>
  <si>
    <t>Noblis_MPXV-II-1441</t>
  </si>
  <si>
    <t>TTATAACTAA[ACAGTCTATCATCGACACAAATGA]AATTCTTGTTTAGACGTTTGTAGTTTACGTA(TGCGGCTCGTTCTCGTCTCA)TTTTTTCAGATATTGCAGGTACTATAATATTAAAAATAAGAATGAAATAACATAGGATTAAAAATAAAGTTATCATGACTTCTAGTGCTGATTTAACTAACTTAAAAGAATTACTTAGTCTGTACAAAAGTTTGAGATTTTCAGATTCTGTGGCTATAGAGAAGTATAATTCTTTGGTAGAATGGGGAACATCTACTTACTGGAAAATAGGCGTACAAAAGGTAACTAATGTCGAGACGTCCATATCTGATTATTATGATGAGGTAAAAAATAA[ACCGTTTAATATTGATCCGGGGT]ATTATATTTT</t>
  </si>
  <si>
    <t>ACCCCGGATCAATATTAAACGGT</t>
  </si>
  <si>
    <t>Noblis_MPXV-II-1442</t>
  </si>
  <si>
    <t>CGATATATGT[TCCAACTCTGTCTTTGTGATGTC]TAGTTTCGTAATATCTATAGCGTCCTCAAAAAATATATTCGCATATATTCCCAAGTCTTCAGTTCTATCTTCTAAAAAATCTTCAACGTATGGAATATAATAATCTATTTTACCTCTTCTGATGTCATTAATGATATAGTTTTTGACACTATTTTCCGTCAATTGATTCTTATTCACTA(TGTCTAAAAACCGGATAGCGTCCCT)[AGGACGAACTACTGCCATTAAT]ATCTCTATTA</t>
  </si>
  <si>
    <t>TCCAACTCTGTCTTTGTGATGTC</t>
  </si>
  <si>
    <t>Noblis_MPXV-II-1443</t>
  </si>
  <si>
    <t>GATATATGTT[CCAACTCTGTCTTTGTGATGTCT]AGTTTCGTAATATCTATAGCGTCCTCAAAAAATATATTCGCATATATTCCCAAGTCTTCAGTTCTATCTTCTAAAAAATCTTCAACGTATGGAATATAATAATCTATTTTACCTCTTCTGATGTCATTAATGATATAGTTTTTGACACTATTTTCCGTCAATTGATTCTTATTCACTA(TGTCTAAAAACCGGATAGCGTCCCT)[AGGACGAACTACTGCCATTAAT]ATCTCTATTA</t>
  </si>
  <si>
    <t>CCAACTCTGTCTTTGTGATGTCT</t>
  </si>
  <si>
    <t>Noblis_MPXV-II-1444</t>
  </si>
  <si>
    <t>TCTGCTAACG[AGGCTGCTATTACTGACTCCG]CTGTTG(CCGTTGCTGCGGCATCATCT)ACTCATAGAAAGGTTGCGTCTAGCACTAC[ACAATATGATCACAAAGAAAGCTGT]AATGGTTTAT</t>
  </si>
  <si>
    <t>ACAGCTTTCTTTGTGATCATATTGT</t>
  </si>
  <si>
    <t>Noblis_MPXV-II-1445</t>
  </si>
  <si>
    <t>TTTCTGAGTA[CGATGTTATAAGAGGAGAGGACACA]TTAACATCATACATCAATTAACTACATTCTTATAACATTGTAATCAAAAGAATTGCAATTTTGATGTATAACAACTGTCAATGGAATTGTATATTACAAATTACGGTATGTTGTAACAACAAATA(CCGATCGGTAATTGTCTCTGCCGC)TGTAATAGAATTAATTATATATCT[ATTACACCGGCCTTGTATCAT]AATAAAGTTG</t>
  </si>
  <si>
    <t>CGATGTTATAAGAGGAGAGGACACA</t>
  </si>
  <si>
    <t>Noblis_MPXV-II-1446</t>
  </si>
  <si>
    <t>TTTCTGAGTA[CGATGTTATAAGAGGAGAGGACACA]TTAACATCATACATCAATTAACTACATTCTTATAACATTGTAATCAAAAGAATTGCAATTTTGATGTATAACAACTGTCAATGGAATTGTATATTACAAATTACGGTATGTTGTAACAACAAATA(CCGATCGGTAATTGTCTCTGCCGC)TGTAATAGAATTAATTATATATCTATT[ACACCGGCCTTGTATCATAAT]AAAGTTGTGG</t>
  </si>
  <si>
    <t>Noblis_MPXV-II-1447</t>
  </si>
  <si>
    <t>TAACGGCCAT[CTTTGCCTTAATTCCAGATGTTGT]AAAATTATAACTAAACAGTCTATCATCGACACAAATGAAATTCTTGTTTAGACGTTTGTAGTTTACGTA(TGCGGCTCGTTCTCGTCTCA)TTTTTTCAGATATTGCAGGTACTATAATATTAAAAATAAGAATGAAATAACATAGGATTAAAAATAAAGTTATCATGACTTCTAGTGCTGATTTAACTAACTTAAAAGAATTACTTAGTCTGTACAAAAGTTTGAGATTTTCAGATTCTGTGGCTATAGAGAAGTATAATTCTTTGGTAGAATGGGGAACATCTACTTACTGGAAAATAGGCGTACAAAA[GGTAACTAATGTCGAGACGTCCA]TATCTGATTA</t>
  </si>
  <si>
    <t>Noblis_MPXV-II-1448</t>
  </si>
  <si>
    <t>CGTCAAAGAT[AGGGGAGTAGTTGAAATCTAGTTCTG]CATTGT(TGGTACGCACCTCAAATGTAGTGTTGG)ATATCTTCAACGTATAGTTGTTGAGTATTGATGGTTTTCTAAATAGAATTCTCTTCATATCATTCTTGT[ACGCGTACATTTTTAGCATCCA]TCTTGGAATC</t>
  </si>
  <si>
    <t>AGGGGAGTAGTTGAAATCTAGTTCTG</t>
  </si>
  <si>
    <t>Noblis_MPXV-II-1449</t>
  </si>
  <si>
    <t>CGATATATGT[TCCAACTCTGTCTTTGTGATGT]CTAGTTTCGTAATATCTATAGCGTCCTCAAAAAATATATTCGCATATATTCCCAAGTCTTCAGTTCTATCTTCTAAAAAATCTTCAACGTATGGAATATAATAATCTATTTTACCTCTTCTGATGTCATTAATGATATAGTTTTTGACACTATTTTCCGTCAATTGATTCTTATTCACTA(TGTCTAAAAACCGGATAGCGTCCCT)[AGGACGAACTACTGCCATTAAT]ATCTCTATTA</t>
  </si>
  <si>
    <t>TCCAACTCTGTCTTTGTGATGT</t>
  </si>
  <si>
    <t>Noblis_MPXV-II-1450</t>
  </si>
  <si>
    <t>AACTTCATTG[TCCTTCACATCATCGAACTTCTGA]TCATTAATATGCTCATGAACATTAGGAAATGTTTCTGATGGAGGTCTATCAATAA(CTGGCACAACAATAACAGGAGTTTTCG)[CCGCCACCATTTAGTTATTGAA]ATTAATCATA</t>
  </si>
  <si>
    <t>TCCTTCACATCATCGAACTTCTGA</t>
  </si>
  <si>
    <t>Noblis_MPXV-II-1451</t>
  </si>
  <si>
    <t>ATAACTTCAT[TGTCCTTCACATCATCGAACTTC]TGATCATTAATATGCTCATGAACATTAGGAAATGTTTCTGATGGAGGTCTATCAATAA(CTGGCACAACAATAACAGGAGTTTTCG)[CCGCCACCATTTAGTTATTGAA]ATTAATCATA</t>
  </si>
  <si>
    <t>TGTCCTTCACATCATCGAACTTC</t>
  </si>
  <si>
    <t>Noblis_MPXV-II-1452</t>
  </si>
  <si>
    <t>ATAACTTCAT[TGTCCTTCACATCATCGAACTT]CTGATCATTAATATGCTCATGAACATTAGGAAATGTTTCTGATGGAGGTCTATCAATAA(CTGGCACAACAATAACAGGAGTTTTCG)[CCGCCACCATTTAGTTATTGAA]ATTAATCATA</t>
  </si>
  <si>
    <t>TGTCCTTCACATCATCGAACTT</t>
  </si>
  <si>
    <t>Noblis_MPXV-II-1453</t>
  </si>
  <si>
    <t>CGTCAAAGAT[AGGGGAGTAGTTGAAATCTAGTTCT](GCATTGTTGGTACGCACCTCAAATGT)AGTGTTGGATATCTTCAACGTATAGTTGTTGAGTATTGATGGTTTTCTAAATAGAATTCTCTTCATATCATTCTTGT[ACGCGTACATTTTTAGCATCCA]TCTTGGAATC</t>
  </si>
  <si>
    <t>AGGGGAGTAGTTGAAATCTAGTTCT</t>
  </si>
  <si>
    <t>GCATTGTTGGTACGCACCTCAAATGT</t>
  </si>
  <si>
    <t>Noblis_MPXV-II-1454</t>
  </si>
  <si>
    <t>GTCAAAGATA[GGGGAGTAGTTGAAATCTAGTTCTG]CATTGT(TGGTACGCACCTCAAATGTAGTGTTGG)ATATCTTCAACGTATAGTTGTTGAGTATTGATGGTTTTCTAAATAGAATTCTCTTCATATCATTCTTGT[ACGCGTACATTTTTAGCATCCA]TCTTGGAATC</t>
  </si>
  <si>
    <t>GGGGAGTAGTTGAAATCTAGTTCTG</t>
  </si>
  <si>
    <t>Noblis_MPXV-II-1455</t>
  </si>
  <si>
    <t>CAAAGATAGG[GGAGTAGTTGAAATCTAGTTCTGCA]TTGT(TGGTACGCACCTCAAATGTAGTGTTGG)ATATCTTCAACGTATAGTTGTTGAGTATTGATGGTTTTCTAAATAGAATTCTCTTCATATCATTCTTGT[ACGCGTACATTTTTAGCATCCA]TCTTGGAATC</t>
  </si>
  <si>
    <t>GGAGTAGTTGAAATCTAGTTCTGCA</t>
  </si>
  <si>
    <t>Noblis_MPXV-II-1456</t>
  </si>
  <si>
    <t>GAAAGAAAGG[AGACCCATTCTAGGAGACAAATTT]ACTACTAGAA(CGAGTCAAAAGGGAACAGTCGCGT)ATATCGCAGATGAAACGGA[ACTTCCGTACGACGAAAATGGTA]TCACACCAGA</t>
  </si>
  <si>
    <t>AGACCCATTCTAGGAGACAAATTT</t>
  </si>
  <si>
    <t>CGAGTCAAAAGGGAACAGTCGCGT</t>
  </si>
  <si>
    <t>TACCATTTTCGTCGTACGGAAGT</t>
  </si>
  <si>
    <t>Noblis_MPXV-II-1457</t>
  </si>
  <si>
    <t>GAAAGAAAGG[AGACCCATTCTAGGAGACAAATTT]ACTACTAGAA(CGAGTCAAAAGGGAACAGTCGCGT)ATATCGCAGATGAAACGGAACT[TCCGTACGACGAAAATGGTATCA]CACCAGATGT</t>
  </si>
  <si>
    <t>TGATACCATTTTCGTCGTACGGA</t>
  </si>
  <si>
    <t>Noblis_MPXV-II-1458</t>
  </si>
  <si>
    <t>GAAAGAAAGG[AGACCCATTCTAGGAGACAAATTT]ACTACTAGAA(CGAGTCAAAAGGGAACAGTCGCGT)ATATCGCAGATGAAACGGAACTT[CCGTACGACGAAAATGGTATCAC]ACCAGATGTC</t>
  </si>
  <si>
    <t>GTGATACCATTTTCGTCGTACGG</t>
  </si>
  <si>
    <t>Noblis_MPXV-II-1459</t>
  </si>
  <si>
    <t>ATGACCGATA[AGAGACGTGTTATTACATCCTGGT]TAAACATTAATCCTGTCAAGGAAGAAGA(TGCTACAACGTTTACATGTATGGCGT)TTACT[ATTCCTAGCATCAGCAAAACAG]TTACTGTTAG</t>
  </si>
  <si>
    <t>AGAGACGTGTTATTACATCCTGGT</t>
  </si>
  <si>
    <t>TGCTACAACGTTTACATGTATGGCGT</t>
  </si>
  <si>
    <t>CTGTTTTGCTGATGCTAGGAAT</t>
  </si>
  <si>
    <t>Noblis_MPXV-II-1460</t>
  </si>
  <si>
    <t>TTATTGTAAA[AAAGATTCGGTTTTATACTGTTCGA]TATTCTCATTGCTTATATTCTCATCTAT(CATCTCCACACAGTCAAATCCATGGT)TA[ACATGTACCTCATCAACCGGT]AAAAGACTAT</t>
  </si>
  <si>
    <t>AAAGATTCGGTTTTATACTGTTCGA</t>
  </si>
  <si>
    <t>CATCTCCACACAGTCAAATCCATGGT</t>
  </si>
  <si>
    <t>ACCGGTTGATGAGGTACATGT</t>
  </si>
  <si>
    <t>Noblis_MPXV-II-1461</t>
  </si>
  <si>
    <t>CGTTATTGTT[TGGTCTATGCCATGGATATCTTT]AAAGAACTAATCTTAAAACATACGGATGAAAATGTTTTGATTTCTCCAGTTTCCATTTTATCTACTTTATCTAT(TCTGAATCATGGAGCAGCTGGTTCT)ACAGCTGAACAACTATCAAAATATATAGAGAATATGAATGAGAATAT[ACCCGATGATAAGAAGGATGACA]ATAATGACAT</t>
  </si>
  <si>
    <t>TGGTCTATGCCATGGATATCTTT</t>
  </si>
  <si>
    <t>TCTGAATCATGGAGCAGCTGGTTCT</t>
  </si>
  <si>
    <t>TGTCATCCTTCTTATCATCGGGT</t>
  </si>
  <si>
    <t>Noblis_MPXV-II-1462</t>
  </si>
  <si>
    <t>TCGTTATTGT[TTGGTCTATGCCATGGATATCTT]TAAAGAACTAATCTTAAAACATACGGATGAAAATGTTTTGATTTCTCCAGTTTCCATTTTATCTACTTTATCTAT(TCTGAATCATGGAGCAGCTGGTTCT)ACAGCTGAACAACTATCAAAATATATAGAGAATATGAATGAGAATAT[ACCCGATGATAAGAAGGATGACA]ATAATGACAT</t>
  </si>
  <si>
    <t>TTGGTCTATGCCATGGATATCTT</t>
  </si>
  <si>
    <t>Noblis_MPXV-II-1463</t>
  </si>
  <si>
    <t>ATCGTTATTG[TTTGGTCTATGCCATGGATATCT]TTAAAGAACTAATCTTAAAACATACGGATGAAAATGTTTTGATTTCTCCAGTTTCCATTTTATCTACTTTATCTAT(TCTGAATCATGGAGCAGCTGGTTCT)ACAGCTGAACAACTATCAAAATATATAGAGAATATGAATGAGAATAT[ACCCGATGATAAGAAGGATGACA]ATAATGACAT</t>
  </si>
  <si>
    <t>TTTGGTCTATGCCATGGATATCT</t>
  </si>
  <si>
    <t>Noblis_MPXV-II-1464</t>
  </si>
  <si>
    <t>GAAAGAAAGG[AGACCCATTCTAGGAGACAAATTT]ACTACTAGAA(CGAGTCAAAAGGGAACAGTCGCGT)ATATCGCAGATGAAACGGAACTT[CCGTACGACGAAAATGGTATCA]CACCAGATGT</t>
  </si>
  <si>
    <t>TGATACCATTTTCGTCGTACGG</t>
  </si>
  <si>
    <t>Noblis_MPXV-II-1465</t>
  </si>
  <si>
    <t>GAAAGAAAGG[AGACCCATTCTAGGAGACAAATTT]ACTACTAGAA(CGAGTCAAAAGGGAACAGTCGCGT)ATATCGCAGATGAAACGGAA[CTTCCGTACGACGAAAATGGTA]TCACACCAGA</t>
  </si>
  <si>
    <t>TACCATTTTCGTCGTACGGAAG</t>
  </si>
  <si>
    <t>Noblis_MPXV-II-1466</t>
  </si>
  <si>
    <t>ATCTATCATC[TCCACACAGTCAAATCCATGGT]TAACATGTA(CCTCATCAACCGGTAAAAGACTATCGG)ATTCTTCTATCATCATA[ACTCGAGAATATTTAATTTGGTGGTCA]TTATTAATCA</t>
  </si>
  <si>
    <t>TCCACACAGTCAAATCCATGGT</t>
  </si>
  <si>
    <t>CCTCATCAACCGGTAAAAGACTATCGG</t>
  </si>
  <si>
    <t>TGACCACCAAATTAAATATTCTCGAGT</t>
  </si>
  <si>
    <t>Noblis_MPXV-II-1467</t>
  </si>
  <si>
    <t>TGACCGATAA[GAGACGTGTTATTACATCCTGGT]TAAACATTAATCCTGTCAAGGAAGAAGA(TGCTACAACGTTTACATGTATGGCGT)TTACT[ATTCCTAGCATCAGCAAAACAG]TTACTGTTAG</t>
  </si>
  <si>
    <t>GAGACGTGTTATTACATCCTGGT</t>
  </si>
  <si>
    <t>Noblis_MPXV-II-1468</t>
  </si>
  <si>
    <t>ATGACCGATA[AGAGACGTGTTATTACATCCTGGTT]AAACATTAATCCTGTCAAGGAAGAAGA(TGCTACAACGTTTACATGTATGGCGT)TTACT[ATTCCTAGCATCAGCAAAACAG]TTACTGTTAG</t>
  </si>
  <si>
    <t>AGAGACGTGTTATTACATCCTGGTT</t>
  </si>
  <si>
    <t>Noblis_MPXV-II-1469</t>
  </si>
  <si>
    <t>TATGACCGAT[AAGAGACGTGTTATTACATCCTGGT]TAAACATTAATCCTGTCAAGGAAGAAGA(TGCTACAACGTTTACATGTATGGCGT)TTACT[ATTCCTAGCATCAGCAAAACAG]TTACTGTTAG</t>
  </si>
  <si>
    <t>AAGAGACGTGTTATTACATCCTGGT</t>
  </si>
  <si>
    <t>Noblis_MPXV-II-1470</t>
  </si>
  <si>
    <t>TCGTTATTGT[TTGGTCTATGCCATGGATATCTTT]AAAGAACTAATCTTAAAACATACGGATGAAAATGTTTTGATTTCTCCAGTTTCCATTTTATCTACTTTATCTAT(TCTGAATCATGGAGCAGCTGGTTCT)ACAGCTGAACAACTATCAAAATATATAGAGAATATGAATGAGAATAT[ACCCGATGATAAGAAGGATGACA]ATAATGACAT</t>
  </si>
  <si>
    <t>TTGGTCTATGCCATGGATATCTTT</t>
  </si>
  <si>
    <t>Noblis_MPXV-II-1471</t>
  </si>
  <si>
    <t>ATCGTTATTG[TTTGGTCTATGCCATGGATATCTT]TAAAGAACTAATCTTAAAACATACGGATGAAAATGTTTTGATTTCTCCAGTTTCCATTTTATCTACTTTATCTAT(TCTGAATCATGGAGCAGCTGGTTCT)ACAGCTGAACAACTATCAAAATATATAGAGAATATGAATGAGAATAT[ACCCGATGATAAGAAGGATGACA]ATAATGACAT</t>
  </si>
  <si>
    <t>TTTGGTCTATGCCATGGATATCTT</t>
  </si>
  <si>
    <t>Noblis_MPXV-II-1472</t>
  </si>
  <si>
    <t>TTATTGTAAA[AAAGATTCGGTTTTATACTGTTCGA]TATTCTCATTGCTTATATTCTCATCTAT(CATCTCCACACAGTCAAATCCATGGT)T[AACATGTACCTCATCAACCGGT]AAAAGACTAT</t>
  </si>
  <si>
    <t>ACCGGTTGATGAGGTACATGTT</t>
  </si>
  <si>
    <t>Noblis_MPXV-II-1473</t>
  </si>
  <si>
    <t>ATGACCGATA[AGAGACGTGTTATTACATCCTGGT]TAAACATTAATCCTGTCAAGGAAGAAGA(TGCTACAACGTTTACATGTATGGCGT)TT[ACTATTCCTAGCATCAGCAAAACA]GTTACTGTTA</t>
  </si>
  <si>
    <t>TGTTTTGCTGATGCTAGGAATAGT</t>
  </si>
  <si>
    <t>Noblis_MPXV-II-1474</t>
  </si>
  <si>
    <t>TTTATTGTAA[AAAAGATTCGGTTTTATACTGTTCGA]TATTCTCATTGCTTATATTCTCATCTAT(CATCTCCACACAGTCAAATCCATGGT)TA[ACATGTACCTCATCAACCGGT]AAAAGACTAT</t>
  </si>
  <si>
    <t>AAAAGATTCGGTTTTATACTGTTCGA</t>
  </si>
  <si>
    <t>Noblis_MPXV-II-1475</t>
  </si>
  <si>
    <t>TCGATGATGC[CGCTATACGGTACTATGGTATTGA]TAAAATTAATGAGATTGT(CGAGGCTATGAGTGAAGGAGACCA)CTACATCAATCTTACAGAAGTCCATGATCAGGAAAGTCTAT[TCGCTACCATAGGAATATGTGCT]AAAATCACTG</t>
  </si>
  <si>
    <t>CGCTATACGGTACTATGGTATTGA</t>
  </si>
  <si>
    <t>CGAGGCTATGAGTGAAGGAGACCA</t>
  </si>
  <si>
    <t>AGCACATATTCCTATGGTAGCGA</t>
  </si>
  <si>
    <t>Noblis_MPXV-II-1476</t>
  </si>
  <si>
    <t>TCATAACTAT[CGGAGATGTAGAAATTAAAGCGCA]TA(AAACTATTTTGGTTGCCGGATCTACGT)ATTTTAAAACAATGTTCACAACACCTATGAT[AGTGAGAGATCTAGCAACTAGAGT]AAATATACAG</t>
  </si>
  <si>
    <t>CGGAGATGTAGAAATTAAAGCGCA</t>
  </si>
  <si>
    <t>AAACTATTTTGGTTGCCGGATCTACGT</t>
  </si>
  <si>
    <t>ACTCTAGTTGCTAGATCTCTCACT</t>
  </si>
  <si>
    <t>Noblis_MPXV-II-1477</t>
  </si>
  <si>
    <t>ATCTATCATC[TCCACACAGTCAAATCCATGGT]TAACATGTA(CCTCATCAACCGGTAAAAGACTATCGG)ATTCTTCTATCATCATAA[CTCGAGAATATTTAATTTGGTGGTCA]TTATTAATCA</t>
  </si>
  <si>
    <t>TGACCACCAAATTAAATATTCTCGAG</t>
  </si>
  <si>
    <t>Noblis_MPXV-II-1478</t>
  </si>
  <si>
    <t>ATATTATTAT[ACATAAACATCGACAACATACTATTGT]CTATTATCTAAGT(CCTGTTGATCCAAACCCTTGATCTCC)TCTATCTGTACTATCTAGAGATTGTACTTCTTCAAGTTCTGGATAATATATACGTTGATAGATTAGCTGAGCTATTCTATCTCCAGTATTTACATTAAACGTACATTTTCCATTATTAATAAGAATGACTCCTATGTTTCCCCTATAATCT[TCGTCTATTACACCGCCTCC]TATATCAATG</t>
  </si>
  <si>
    <t>ACATAAACATCGACAACATACTATTGT</t>
  </si>
  <si>
    <t>CCTGTTGATCCAAACCCTTGATCTCC</t>
  </si>
  <si>
    <t>GGAGGCGGTGTAATAGACGA</t>
  </si>
  <si>
    <t>Noblis_MPXV-II-1479</t>
  </si>
  <si>
    <t>ATATTATTAT[ACATAAACATCGACAACATACTATTGT]CTATTATCTAAGT(CCTGTTGATCCAAACCCTTGATCTCC)TCTATCTGTACTATCTAGAGATTGTACTTCTTCAAGTTCTGGATAATATATACGTTGATAGATTAGCTGAGCTATTCTATCTCCAGTATTTACATTAAACGTACATTTTCCATTATTAATAAGAATGACTCCTATGTTTCCCCTATAATCTT[CGTCTATTACACCGCCTCCT]ATATCAATGC</t>
  </si>
  <si>
    <t>AGGAGGCGGTGTAATAGACG</t>
  </si>
  <si>
    <t>Noblis_MPXV-II-1480</t>
  </si>
  <si>
    <t>TCGATGATGC[CGCTATACGGTACTATGGTATTGA]TAAAATTAATGAGATTGT(CGAGGCTATGAGTGAAGGAGACCA)CTACATCAATCTTACAGAAGTCCATGA[TCAGGAAAGTCTATTCGCTACCA]TAGGAATATG</t>
  </si>
  <si>
    <t>TGGTAGCGAATAGACTTTCCTGA</t>
  </si>
  <si>
    <t>Noblis_MPXV-II-1481</t>
  </si>
  <si>
    <t>CCTATAACTA[TCAGAGTTACATCAAAAGGGTTGT]ATTGTTATTTTACACATCTTGGTTATATTATTAGATATCCAGTTAAGAGAACAATAGAT(TCCGAAGTAGTAGTCTTTGGTGAGGC)[AGTTAAGGATAAGAACTGGACCGT]ATATCTCATT</t>
  </si>
  <si>
    <t>TCAGAGTTACATCAAAAGGGTTGT</t>
  </si>
  <si>
    <t>TCCGAAGTAGTAGTCTTTGGTGAGGC</t>
  </si>
  <si>
    <t>ACGGTCCAGTTCTTATCCTTAACT</t>
  </si>
  <si>
    <t>Noblis_MPXV-II-1482</t>
  </si>
  <si>
    <t>ATCATAACTA[TCGGAGATGTAGAAATTAAAGCGC]ATA(AAACTATTTTGGTTGCCGGATCTACGT)ATTTTAAAACAATGTTCACAACACCTATGAT[AGTGAGAGATCTAGCAACTAGAGT]AAATATACAG</t>
  </si>
  <si>
    <t>TCGGAGATGTAGAAATTAAAGCGC</t>
  </si>
  <si>
    <t>Noblis_MPXV-II-1483</t>
  </si>
  <si>
    <t>TTTGGTGTAT[ACTCTATTTTAACTAGTAGAGGCGGT]A(TCACCGAGGCGACTTTGTATTTTGA)AAATGTTACTGAAGAATATATAGGCAATACAT[ATACATGTCGTGGACACAACT]ATTATTTTGA</t>
  </si>
  <si>
    <t>ACTCTATTTTAACTAGTAGAGGCGGT</t>
  </si>
  <si>
    <t>TCACCGAGGCGACTTTGTATTTTGA</t>
  </si>
  <si>
    <t>AGTTGTGTCCACGACATGTAT</t>
  </si>
  <si>
    <t>Noblis_MPXV-II-1484</t>
  </si>
  <si>
    <t>TTTGGTGTAT[ACTCTATTTTAACTAGTAGAGGCGGT]A(TCACCGAGGCGACTTTGTATTTTGA)AAATGTTACTGAAGAATATATAGGCAATACATAT[ACATGTCGTGGACACAACTAT]TATTTTGATA</t>
  </si>
  <si>
    <t>ATAGTTGTGTCCACGACATGT</t>
  </si>
  <si>
    <t>Noblis_MPXV-II-1485</t>
  </si>
  <si>
    <t>CTGAATGGTG[AGTTTGAATTTTCCACTTCCAAGGA]ATTAGATTGTCTTTACGAATCATATGGTGTAAACGATGATATA(AGTCATTGTTTTGCATCACCTAGACGT)AG[ACGATCTGATGACAAAAAGGAGT]ACATGGACAT</t>
  </si>
  <si>
    <t>AGTTTGAATTTTCCACTTCCAAGGA</t>
  </si>
  <si>
    <t>AGTCATTGTTTTGCATCACCTAGACGT</t>
  </si>
  <si>
    <t>ACTCCTTTTTGTCATCAGATCGT</t>
  </si>
  <si>
    <t>Noblis_MPXV-II-1486</t>
  </si>
  <si>
    <t>CTGAATGGTG[AGTTTGAATTTTCCACTTCCAAGGA]ATTAGATTGTCTTTACGAATCATATGGTGTAAACGATGATATA(AGTCATTGTTTTGCATCACCTAGACGT)A[GACGATCTGATGACAAAAAGGAGT]ACATGGACAT</t>
  </si>
  <si>
    <t>ACTCCTTTTTGTCATCAGATCGTC</t>
  </si>
  <si>
    <t>Noblis_MPXV-II-1487</t>
  </si>
  <si>
    <t>TATGTTTATT[AGTGTACACATTTTGGAAGTAAGTT]CCTGGAT(CGGATGTCACCGCAGTAATATTGTTGA)TTATTTCTGACATCGACGTATTATATAGTTTTTTAATTCCATATCTTTTAGAAAAGTTAAACATCCTTATACAATTTGTGGAATTAATATTATGAATCATGGTTTTTACACATAGA[TCTACTACAGGCGGAACATCA]ATTATTATGG</t>
  </si>
  <si>
    <t>AGTGTACACATTTTGGAAGTAAGTT</t>
  </si>
  <si>
    <t>CGGATGTCACCGCAGTAATATTGTTGA</t>
  </si>
  <si>
    <t>TGATGTTCCGCCTGTAGTAGA</t>
  </si>
  <si>
    <t>Noblis_MPXV-II-1488</t>
  </si>
  <si>
    <t>TCGATGATGC[CGCTATACGGTACTATGGTATTGA]TAAAATTAATGAGATTGT(CGAGGCTATGAGTGAAGGAGACCA)CTACATCAATCTTACAGAAGTCCATGATCAGGAAAGTCTAT[TCGCTACCATAGGAATATGTGC]TAAAATCACT</t>
  </si>
  <si>
    <t>GCACATATTCCTATGGTAGCGA</t>
  </si>
  <si>
    <t>Noblis_MPXV-II-1489</t>
  </si>
  <si>
    <t>TCGATGATGC[CGCTATACGGTACTATGGTATTGA]TAAAATTAATGAGATTGT(CGAGGCTATGAGTGAAGGAGACCA)CTACATCAATCTTACAGAAGTCCATGATCAGGAAAGTCTATT[CGCTACCATAGGAATATGTGCT]AAAATCACTG</t>
  </si>
  <si>
    <t>AGCACATATTCCTATGGTAGCG</t>
  </si>
  <si>
    <t>Noblis_MPXV-II-1490</t>
  </si>
  <si>
    <t>TATCAGAAGA[TGGATGGATGAATCATCAACGTC]TTCCAATAAAAATGTCCAATA(TGTCGACGATTGTTCATGCTGGAA)AGATTTATATA[TCTGGAGGTTACAACAATAGTAGTGT]AGTTAATGTA</t>
  </si>
  <si>
    <t>TGGATGGATGAATCATCAACGTC</t>
  </si>
  <si>
    <t>TGTCGACGATTGTTCATGCTGGAA</t>
  </si>
  <si>
    <t>ACACTACTATTGTTGTAACCTCCAGA</t>
  </si>
  <si>
    <t>Noblis_MPXV-II-1491</t>
  </si>
  <si>
    <t>TATCAGAAGA[TGGATGGATGAATCATCAACGTCT]TCCAATAAAAATGTCCAATA(TGTCGACGATTGTTCATGCTGGAA)AGATTTATATA[TCTGGAGGTTACAACAATAGTAGTGT]AGTTAATGTA</t>
  </si>
  <si>
    <t>TGGATGGATGAATCATCAACGTCT</t>
  </si>
  <si>
    <t>Noblis_MPXV-II-1492</t>
  </si>
  <si>
    <t>TCGATGATGC[CGCTATACGGTACTATGGTATTGA]TAAAATTAATGAGATTGT(CGAGGCTATGAGTGAAGGAGACCA)CTACATCAATCTTACAGAAGTCCATGATCAGGAAAGTCTATTCGCTACCATAGGAATATG[TGCTAAAATCACTGAACATTGGGG]ATACAAAAAG</t>
  </si>
  <si>
    <t>CCCCAATGTTCAGTGATTTTAGCA</t>
  </si>
  <si>
    <t>Noblis_MPXV-II-1493</t>
  </si>
  <si>
    <t>TATCAGAAGA[TGGATGGATGAATCATCAACGT]CTTCCAATAAAAATGTCCAATA(TGTCGACGATTGTTCATGCTGGAA)AGATTTATATA[TCTGGAGGTTACAACAATAGTAGTGT]AGTTAATGTA</t>
  </si>
  <si>
    <t>TGGATGGATGAATCATCAACGT</t>
  </si>
  <si>
    <t>Noblis_MPXV-II-1494</t>
  </si>
  <si>
    <t>TATGTTTATT[AGTGTACACATTTTGGAAGTAAGTTC]CTGGAT(CGGATGTCACCGCAGTAATATTGTTGA)TTATTTCTGACATCGACGTATTATATAGTTTTTTAATTCCATATCTTTTAGAAAAGTTAAACATCCTTATACAATTTGTGGAATTAATATTATGAATCATGGTTTTTACACATAGA[TCTACTACAGGCGGAACATCA]ATTATTATGG</t>
  </si>
  <si>
    <t>AGTGTACACATTTTGGAAGTAAGTTC</t>
  </si>
  <si>
    <t>Noblis_MPXV-II-1495</t>
  </si>
  <si>
    <t>GAAGATGGAT[GGATGAATCATCAACGTCTTCCA]ATAAAAATGTCCAATA(TGTCGACGATTGTTCATGCTGGAA)AGATTTATATA[TCTGGAGGTTACAACAATAGTAGTGT]AGTTAATGTA</t>
  </si>
  <si>
    <t>GGATGAATCATCAACGTCTTCCA</t>
  </si>
  <si>
    <t>Noblis_MPXV-II-1496</t>
  </si>
  <si>
    <t>AGAAGATGGA[TGGATGAATCATCAACGTCTTCC]AATAAAAATGTCCAATA(TGTCGACGATTGTTCATGCTGGAA)AGATTTATATA[TCTGGAGGTTACAACAATAGTAGTGT]AGTTAATGTA</t>
  </si>
  <si>
    <t>TGGATGAATCATCAACGTCTTCC</t>
  </si>
  <si>
    <t>Noblis_MPXV-II-1497</t>
  </si>
  <si>
    <t>CTGAATGGTG[AGTTTGAATTTTCCACTTCCAAGGA]ATTAGATTGTCTTTACGAATCATATGGTGTAAACGATGATATAAGTCATTGTTT(TGCATCACCTAGACGTAGACGATCTG)A[TGACAAAAAGGAGTACATGGACA]TGAAATTATT</t>
  </si>
  <si>
    <t>TGCATCACCTAGACGTAGACGATCTG</t>
  </si>
  <si>
    <t>TGTCCATGTACTCCTTTTTGTCA</t>
  </si>
  <si>
    <t>Noblis_MPXV-II-1498</t>
  </si>
  <si>
    <t>TCATAACTAT[CGGAGATGTAGAAATTAAAGCGC]ATA(AAACTATTTTGGTTGCCGGATCTACGT)ATTTTAAAACAATGTTCACAACACCTATGAT[AGTGAGAGATCTAGCAACTAGAGT]AAATATACAG</t>
  </si>
  <si>
    <t>CGGAGATGTAGAAATTAAAGCGC</t>
  </si>
  <si>
    <t>Noblis_MPXV-II-1499</t>
  </si>
  <si>
    <t>CCTATAACTA[TCAGAGTTACATCAAAAGGGTTGT]ATTGTTATTTTACACATCTTGGTTATATTATTAGATATCCAGTTAAGAGAACAATAGATT(CCGAAGTAGTAGTCTTTGGTGAGGCA)[GTTAAGGATAAGAACTGGACCGT]ATATCTCATT</t>
  </si>
  <si>
    <t>CCGAAGTAGTAGTCTTTGGTGAGGCA</t>
  </si>
  <si>
    <t>ACGGTCCAGTTCTTATCCTTAAC</t>
  </si>
  <si>
    <t>Noblis_MPXV-II-1500</t>
  </si>
  <si>
    <t>ATATTATTAT[ACATAAACATCGACAACATACTATTGT]CTATTATCTAAGT(CCTGTTGATCCAAACCCTTGATCTCC)TCTATCTGTACTATCTAGAGATTGTACTTCTTCAAGTTCTGGATAATATATACGTTGATAGATTAGCTGAGCTATTCTATCTCCAGTATTTACATTAAACGTACATTTTCCATTATTAATAAGAATGACTCCTATGTTTCCCCTATAATC[TTCGTCTATTACACCGCCTCC]TATATCAATG</t>
  </si>
  <si>
    <t>GGAGGCGGTGTAATAGACGAA</t>
  </si>
  <si>
    <t>Noblis_MPXV-II-1501</t>
  </si>
  <si>
    <t>ATATTATTAT[ACATAAACATCGACAACATACTATTGT]CTATTATCTAAGT(CCTGTTGATCCAAACCCTTGATCTCC)TCTATCTGTACTATCTAGAGATTGTACTTCTTCAAGTTCTGGATAATATATACGTTGATAGATTAGCTGAGCTATTCTATCTCCAGTATTTACATTAAACGTACATTTTCCATTATTAATAAGAATGACTCCTATGTTTCCCCTATAATCT[TCGTCTATTACACCGCCTCCT]ATATCAATGC</t>
  </si>
  <si>
    <t>AGGAGGCGGTGTAATAGACGA</t>
  </si>
  <si>
    <t>Noblis_MPXV-II-1502</t>
  </si>
  <si>
    <t>TGAATGGTGA[GTTTGAATTTTCCACTTCCAAGGA]ATTAGATTGTCTTTACGAATCATATGGTGTAAACGATGATATA(AGTCATTGTTTTGCATCACCTAGACGT)AG[ACGATCTGATGACAAAAAGGAGT]ACATGGACAT</t>
  </si>
  <si>
    <t>GTTTGAATTTTCCACTTCCAAGGA</t>
  </si>
  <si>
    <t>Noblis_MPXV-II-1503</t>
  </si>
  <si>
    <t>CTGAATGGTG[AGTTTGAATTTTCCACTTCCAAGGA]ATTAGATTGTCTTTACGAATCATATGGTGTAAACGATGATATA(AGTCATTGTTTTGCATCACCTAGACGT)[AGACGATCTGATGACAAAAAGGA]GTACATGGAC</t>
  </si>
  <si>
    <t>TCCTTTTTGTCATCAGATCGTCT</t>
  </si>
  <si>
    <t>Noblis_MPXV-II-1504</t>
  </si>
  <si>
    <t>TTTGGTGTAT[ACTCTATTTTAACTAGTAGAGGCGGT]A(TCACCGAGGCGACTTTGTATTTTGA)AAATGTTACTGAAGAATATATAGGCAATACATAT[ACATGTCGTGGACACAACTATT]ATTTTGATAA</t>
  </si>
  <si>
    <t>AATAGTTGTGTCCACGACATGT</t>
  </si>
  <si>
    <t>Noblis_MPXV-II-1505</t>
  </si>
  <si>
    <t>TATGTTTATT[AGTGTACACATTTTGGAAGTAAGTT]CCTGGAT(CGGATGTCACCGCAGTAATATTGTTGA)TTATTTCTGACATCGACGTATTATATAGTTTTTTAATTCCATATCTTTTAGAAAAGTTAAACATCCTTATACAATTTGTGGAATTAATATTATGAATCATGGTTTTTACACAT[AGATCTACTACAGGCGGAACA]TCAATTATTA</t>
  </si>
  <si>
    <t>TGTTCCGCCTGTAGTAGATCT</t>
  </si>
  <si>
    <t>Noblis_MPXV-II-1506</t>
  </si>
  <si>
    <t>TATGTTTATT[AGTGTACACATTTTGGAAGTAAGTTC]CTGGAT(CGGATGTCACCGCAGTAATATTGTTGA)TTATTTCTGACATCGACGTATTATATAGTTTTTTAATTCCATATCTTTTAGAAAAGTTAAACATCCTTATACAATTTGTGGAATTAATATTATGAATCATGGTTTTTACACAT[AGATCTACTACAGGCGGAACA]TCAATTATTA</t>
  </si>
  <si>
    <t>Noblis_MPXV-II-1507</t>
  </si>
  <si>
    <t>TTGGTGTATA[CTCTATTTTAACTAGTAGAGGCGGT]A(TCACCGAGGCGACTTTGTATTTTGA)AAATGTTACTGAAGAATATATAGGCAATACAT[ATACATGTCGTGGACACAACT]ATTATTTTGA</t>
  </si>
  <si>
    <t>CTCTATTTTAACTAGTAGAGGCGGT</t>
  </si>
  <si>
    <t>Noblis_MPXV-II-1508</t>
  </si>
  <si>
    <t>TTGGTGTATA[CTCTATTTTAACTAGTAGAGGCGGT]A(TCACCGAGGCGACTTTGTATTTTGA)AAATGTTACTGAAGAATATATAGGCAATACATAT[ACATGTCGTGGACACAACTAT]TATTTTGATA</t>
  </si>
  <si>
    <t>Noblis_MPXV-II-1509</t>
  </si>
  <si>
    <t>TATGTTTATT[AGTGTACACATTTTGGAAGTAAGTT]CCTGGAT(CGGATGTCACCGCAGTAATATTGTTGA)TTATTTCTGACATCGACGTATTATATAGTTTTTTAATTCCATATCTTTTAGAAAAGTTAAACATCCTTATACAATTTGTGGAATTAATATTATGAATCATGGTTTTTACACATAGA[TCTACTACAGGCGGAACATCAA]TTATTATGGC</t>
  </si>
  <si>
    <t>TTGATGTTCCGCCTGTAGTAGA</t>
  </si>
  <si>
    <t>Noblis_MPXV-II-1510</t>
  </si>
  <si>
    <t>AGACTGAAAT[AGTTGTCAAGATTCTCTATCGTCCT]AATATACCATTAAAAATTGTTAGATTTTTCCGCAATA(ACATGGTAACTGGAGTAGAGATAGCCG)AT[AGATCTGTTATTTCAGTCGCTGA]TTAATCAATT</t>
  </si>
  <si>
    <t>AGTTGTCAAGATTCTCTATCGTCCT</t>
  </si>
  <si>
    <t>ACATGGTAACTGGAGTAGAGATAGCCG</t>
  </si>
  <si>
    <t>TCAGCGACTGAAATAACAGATCT</t>
  </si>
  <si>
    <t>Noblis_MPXV-II-1511</t>
  </si>
  <si>
    <t>CCTATAACTA[TCAGAGTTACATCAAAAGGGTTGT]ATTGTTATTTTACACATCTTGGTTATATTATTAGATATCCAGTTAAGAGAACAATAGAT(TCCGAAGTAGTAGTCTTTGGTGAGGC)[AGTTAAGGATAAGAACTGGACCG]TATATCTCAT</t>
  </si>
  <si>
    <t>CGGTCCAGTTCTTATCCTTAACT</t>
  </si>
  <si>
    <t>Noblis_MPXV-II-1512</t>
  </si>
  <si>
    <t>TCATAACTAT[CGGAGATGTAGAAATTAAAGCGCAT]A(AAACTATTTTGGTTGCCGGATCTACGT)ATTTTAAAACAATGTTCACAACACCTATGAT[AGTGAGAGATCTAGCAACTAGAGT]AAATATACAG</t>
  </si>
  <si>
    <t>CGGAGATGTAGAAATTAAAGCGCAT</t>
  </si>
  <si>
    <t>Noblis_MPXV-II-1513</t>
  </si>
  <si>
    <t>TCCTATAACT[ATCAGAGTTACATCAAAAGGGTTGT]ATTGTTATTTTACACATCTTGGTTATATTATTAGATATCCAGTTAAGAGAACAATAGAT(TCCGAAGTAGTAGTCTTTGGTGAGGC)[AGTTAAGGATAAGAACTGGACCGT]ATATCTCATT</t>
  </si>
  <si>
    <t>ATCAGAGTTACATCAAAAGGGTTGT</t>
  </si>
  <si>
    <t>Noblis_MPXV-II-1514</t>
  </si>
  <si>
    <t>TCATAACTAT[CGGAGATGTAGAAATTAAAGCGCA]TA(AAACTATTTTGGTTGCCGGATCTACGT)ATTTTAAAACAATGTTCACAA[CACCTATGATAGTGAGAGATCTAGCA]ACTAGAGTAA</t>
  </si>
  <si>
    <t>TGCTAGATCTCTCACTATCATAGGTG</t>
  </si>
  <si>
    <t>Noblis_MPXV-II-1515</t>
  </si>
  <si>
    <t>GACTGAAATA[GTTGTCAAGATTCTCTATCGTCCT]AATATACCATTAAAAATTGTTAGATTTTTCCGCAATA(ACATGGTAACTGGAGTAGAGATAGCCG)AT[AGATCTGTTATTTCAGTCGCTGA]TTAATCAATT</t>
  </si>
  <si>
    <t>GTTGTCAAGATTCTCTATCGTCCT</t>
  </si>
  <si>
    <t>Noblis_MPXV-II-1516</t>
  </si>
  <si>
    <t>AGACTGAAAT[AGTTGTCAAGATTCTCTATCGTCC]TAATATACCATTAAAAATTGTTAGATTTTTCCGCAATA(ACATGGTAACTGGAGTAGAGATAGCCG)AT[AGATCTGTTATTTCAGTCGCTGA]TTAATCAATT</t>
  </si>
  <si>
    <t>AGTTGTCAAGATTCTCTATCGTCC</t>
  </si>
  <si>
    <t>Noblis_MPXV-II-1517</t>
  </si>
  <si>
    <t>TCCTATAACT[ATCAGAGTTACATCAAAAGGGTTGT]ATTGTTATTTTACACATCTTGGTTATATTATTAGATATCCAGTTAAGAGAACAATAGATT(CCGAAGTAGTAGTCTTTGGTGAGGCA)[GTTAAGGATAAGAACTGGACCGT]ATATCTCATT</t>
  </si>
  <si>
    <t>Noblis_MPXV-II-1518</t>
  </si>
  <si>
    <t>TAATGTTATT[ACTTGTGGTAATGAGATGTTAAATGA]ATTAGGTTATAGCGGTTATTTTATGTCA(CCGCATTGGTGTTCCGATCTTAGT)AATATGGAATAAGTGTTAGATAAA[TGCGGTAACAAATGTTCCTGT]AAGGAACCAT</t>
  </si>
  <si>
    <t>ACTTGTGGTAATGAGATGTTAAATGA</t>
  </si>
  <si>
    <t>CCGCATTGGTGTTCCGATCTTAGT</t>
  </si>
  <si>
    <t>ACAGGAACATTTGTTACCGCA</t>
  </si>
  <si>
    <t>Noblis_MPXV-II-1519</t>
  </si>
  <si>
    <t>ATATTATTAT[ACATAAACATCGACAACATACTATTGT]CTATTATCTAAGT(CCTGTTGATCCAAACCCTTGATCTCC)TCTATCTGTACTATCTAGAGATTGTACTTCTTCAAGTTCTGGATAATATATACGTTGATAGATTAGCTGAGCTATTCTATCTCCAGTATTTACATTAAACGTACATTTTCCATTATTAATAAGAATGACTCCTATGTTTCCCCTATAATCT[TCGTCTATTACACCGCCTCCTA]TATCAATGCC</t>
  </si>
  <si>
    <t>TAGGAGGCGGTGTAATAGACGA</t>
  </si>
  <si>
    <t>Noblis_MPXV-II-1520</t>
  </si>
  <si>
    <t>GGTAATGAGA[TGTTAAATGAATTAGGTTATAGCGGT]TATTTTATGTCA(CCGCATTGGTGTTCCGATCTTAGT)AATATGGAATAAGTGTTAGATAAA[TGCGGTAACAAATGTTCCTGT]AAGGAACCAT</t>
  </si>
  <si>
    <t>TGTTAAATGAATTAGGTTATAGCGGT</t>
  </si>
  <si>
    <t>Noblis_MPXV-II-1521</t>
  </si>
  <si>
    <t>AGACTGAAAT[AGTTGTCAAGATTCTCTATCGTCCT]AATATACCATTAAAAATTGTTAGATTTTTCCGCAATA(ACATGGTAACTGGAGTAGAGATAGCCG)AT[AGATCTGTTATTTCAGTCGCTGAT]TAATCAATTA</t>
  </si>
  <si>
    <t>ATCAGCGACTGAAATAACAGATCT</t>
  </si>
  <si>
    <t>Noblis_MPXV-II-1522</t>
  </si>
  <si>
    <t>AATCGCTTCA[TCCTTTAGATGGTGATCCTGAATGT]GTTTAAAAAATTATAC(GGAGACGCCGTAATAATTTCCCCATT)GATAGAAAATA[TCACGTTTTCCATTTTCTTGAAGT]ACTATAAGTA</t>
  </si>
  <si>
    <t>TCCTTTAGATGGTGATCCTGAATGT</t>
  </si>
  <si>
    <t>ACTTCAAGAAAATGGAAAACGTGA</t>
  </si>
  <si>
    <t>Noblis_MPXV-II-1523</t>
  </si>
  <si>
    <t>ATCGCTTCAT[CCTTTAGATGGTGATCCTGAATGTG]TTTAAAAAATTATAC(GGAGACGCCGTAATAATTTCCCCATT)GATAGAAAATA[TCACGTTTTCCATTTTCTTGAAGT]ACTATAAGTA</t>
  </si>
  <si>
    <t>CCTTTAGATGGTGATCCTGAATGTG</t>
  </si>
  <si>
    <t>Noblis_MPXV-II-1524</t>
  </si>
  <si>
    <t>GACTGAAATA[GTTGTCAAGATTCTCTATCGTCCT]AATATACCATTAAAAATTGTTAGATTTTTCCGCAATA(ACATGGTAACTGGAGTAGAGATAGCCG)AT[AGATCTGTTATTTCAGTCGCTGAT]TAATCAATTA</t>
  </si>
  <si>
    <t>Noblis_MPXV-II-1525</t>
  </si>
  <si>
    <t>TAATGTTATT[ACTTGTGGTAATGAGATGTTAAATGAA]TTAGGTTATAGCGGTTATTTTATGTCA(CCGCATTGGTGTTCCGATCTTAGT)AATATGGAATAAGTGTTAGATAAA[TGCGGTAACAAATGTTCCTGT]AAGGAACCAT</t>
  </si>
  <si>
    <t>ACTTGTGGTAATGAGATGTTAAATGAA</t>
  </si>
  <si>
    <t>Noblis_MPXV-II-1526</t>
  </si>
  <si>
    <t>ATCGCTTCAT[CCTTTAGATGGTGATCCTGAATGT]GTTTAAAAAATTATAC(GGAGACGCCGTAATAATTTCCCCATT)GATAGAAAATA[TCACGTTTTCCATTTTCTTGAAGT]ACTATAAGTA</t>
  </si>
  <si>
    <t>CCTTTAGATGGTGATCCTGAATGT</t>
  </si>
  <si>
    <t>Noblis_MPXV-II-1527</t>
  </si>
  <si>
    <t>GGTAATGAGA[TGTTAAATGAATTAGGTTATAGCGGTT]ATTTTATGTCA(CCGCATTGGTGTTCCGATCTTAGT)AATATGGAATAAGTGTTAGATAAA[TGCGGTAACAAATGTTCCTGT]AAGGAACCAT</t>
  </si>
  <si>
    <t>TGTTAAATGAATTAGGTTATAGCGGTT</t>
  </si>
  <si>
    <t>Noblis_MPXV-II-1528</t>
  </si>
  <si>
    <t>TAATGTTATT[ACTTGTGGTAATGAGATGTTAAATGA]ATTAGGTTATAGCGGTTATTTTATGTCA(CCGCATTGGTGTTCCGATCTTAGT)AATATGGAATAAGTGTTAGATAA[ATGCGGTAACAAATGTTCCTGT]AAGGAACCAT</t>
  </si>
  <si>
    <t>ACAGGAACATTTGTTACCGCAT</t>
  </si>
  <si>
    <t>Noblis_MPXV-II-1529</t>
  </si>
  <si>
    <t>TTTAAAATAT[ATGGACGAGAATTAATTTGTCTGTAT]AAAAACTTGTGTGAAATTATGTACTAGAGAAAAA(ACGTGAGCAGTGTCCCCTACA)TGGATTTTACAGATCATTTATATTCCAAAAATATTAACTATATACGTTTATTATATGATGTTAACGTGTAAATTATAAACATTATTTTATGATGCAATTGTCTGACAACCTAGATTGGTATAAGGATGTTGATAAGCTCTACGAGAATATATTGTTGGACGTTATCGTTTACGAAATAGTTGAGACATCAGAAAGAGGTTTAATATTTT[TGTGAGACCATCGAAGAGAGA]AATAGAATAA</t>
  </si>
  <si>
    <t>ATGGACGAGAATTAATTTGTCTGTAT</t>
  </si>
  <si>
    <t>TCTCTCTTCGATGGTCTCACA</t>
  </si>
  <si>
    <t>Noblis_MPXV-II-1530</t>
  </si>
  <si>
    <t>GTTTTAAAAT[ATATGGACGAGAATTAATTTGTCTGT]ATAAAAACTTGTGTGAAATTATGTACTAGAGAAAAA(ACGTGAGCAGTGTCCCCTACA)TGGATTTTACAGATCATTTATATTCCAAAAATATTAACTATATACGTTTATTATATGATGTTAACGTGTAAATTATAAACATTATTTTATGATGCAATTGTCTGACAACCTAGATTGGTATAAGGATGTTGATAAGCTCTACGAGAATATATTGTTGGACGTTATCGTTTACGAAATAGTTGAGACATCAGAAAGAGGTTTAATATTTT[TGTGAGACCATCGAAGAGAGA]AATAGAATAA</t>
  </si>
  <si>
    <t>ATATGGACGAGAATTAATTTGTCTGT</t>
  </si>
  <si>
    <t>Noblis_MPXV-II-1531</t>
  </si>
  <si>
    <t>TTTAAAATAT[TCTCTCTTCGATGGTCTCACA]AAAATATTAAACCTCTTTCTGATGTCTCAACTATTTCGTAAACGATAACGTCCAACAATATATTCTCGTAGAGCTTATCAACATCCTTATACCAATCTAGGTTGTCAGACAATTGCATCATAAAATAATGTTTATAATTTACACGTTAACATCATATAATAAACGTATATAGTTAATATTTTTGGAATATAAATGATCTGTAAAATCCA(TGTAGGGGACACTGCTCACGT)TTTTTCTCTAGTACATAATTTCACACAAGTTTTT[ATACAGACAAATTAATTCTCGTCCAT]AATAGAATAA</t>
  </si>
  <si>
    <t>Noblis_MPXV-II-1532</t>
  </si>
  <si>
    <t>GTTTTAAAAT[TCTCTCTTCGATGGTCTCACA]AAAATATTAAACCTCTTTCTGATGTCTCAACTATTTCGTAAACGATAACGTCCAACAATATATTCTCGTAGAGCTTATCAACATCCTTATACCAATCTAGGTTGTCAGACAATTGCATCATAAAATAATGTTTATAATTTACACGTTAACATCATATAATAAACGTATATAGTTAATATTTTTGGAATATAAATGATCTGTAAAATCCA(TGTAGGGGACACTGCTCACGT)TTTTTCTCTAGTACATAATTTCACACAAGTTTTTAT[ACAGACAAATTAATTCTCGTCCATAT]AATAGAATAA</t>
  </si>
  <si>
    <t>Noblis_MPXV-II-1533</t>
  </si>
  <si>
    <t>AATCGCTTCA[TCCTTTAGATGGTGATCCTGAATG]TGTTTAAAAAATTATAC(GGAGACGCCGTAATAATTTCCCCATT)GATAGAAAATA[TCACGTTTTCCATTTTCTTGAAGT]ACTATAAGTA</t>
  </si>
  <si>
    <t>TCCTTTAGATGGTGATCCTGAATG</t>
  </si>
  <si>
    <t>Noblis_MPXV-II-1534</t>
  </si>
  <si>
    <t>AATCGCTTCA[TCCTTTAGATGGTGATCCTGAATGT]GTTTAAAAAATTATAC(GGAGACGCCGTAATAATTTCCCCATT)GATAGAAAAT[ATCACGTTTTCCATTTTCTTGAAGT]ACTATAAGTA</t>
  </si>
  <si>
    <t>ACTTCAAGAAAATGGAAAACGTGAT</t>
  </si>
  <si>
    <t>Noblis_MPXV-II-1535</t>
  </si>
  <si>
    <t>TTTAAAATAT[ATGGACGAGAATTAATTTGTCTGTAT]AAAAACTTGTGTGAAATTATGTACTAGAGAAAAA(ACGTGAGCAGTGTCCCCTACA)TGGATTTTACAGATCATTTATATTCCAAAAATATTAACTATATACGTTTATTATATGATGTTAACGTGTAAATTATAAACATTATTTTATGATGCAATTGTCTGACAACCTAGATTGGTATAAGGATGTTGATAAGCTCTACGAGAATATATTGTTGGACGTTATCGTTTACGAAATAGTTGAGACATCAGAAAGAGGTTTAATATTT[TTGTGAGACCATCGAAGAGAGA]AATAGAATAA</t>
  </si>
  <si>
    <t>TCTCTCTTCGATGGTCTCACAA</t>
  </si>
  <si>
    <t>Noblis_MPXV-II-1536</t>
  </si>
  <si>
    <t>TTTAAAATAT[ATGGACGAGAATTAATTTGTCTGTAT]AAAAACTTGTGTGAAATTATGTACTAGAGAAAAA(ACGTGAGCAGTGTCCCCTACA)TGGATTTTACAGATCATTTATATTCCAAAAATATTAACTATATACGTTTATTATATGATGTTAACGTGTAAATTATAAACATTATTTTATGATGCAATTGTCTGACAACCTAGATTGGTATAAGGATGTTGATAAGCTCTACGAGAATATATTGTTGGACGTTATCGTTTACGAAATAGTTGAGACATCAGAAAGAGGTTTAATATTTT[TGTGAGACCATCGAAGAGAGAA]ATAGAATAAA</t>
  </si>
  <si>
    <t>TTCTCTCTTCGATGGTCTCACA</t>
  </si>
  <si>
    <t>Noblis_MPXV-II-1537</t>
  </si>
  <si>
    <t>GTTTTAAAAT[ATATGGACGAGAATTAATTTGTCTGT]ATAAAAACTTGTGTGAAATTATGTACTAGAGAAAAA(ACGTGAGCAGTGTCCCCTACA)TGGATTTTACAGATCATTTATATTCCAAAAATATTAACTATATACGTTTATTATATGATGTTAACGTGTAAATTATAAACATTATTTTATGATGCAATTGTCTGACAACCTAGATTGGTATAAGGATGTTGATAAGCTCTACGAGAATATATTGTTGGACGTTATCGTTTACGAAATAGTTGAGACATCAGAAAGAGGTTTAATATTT[TTGTGAGACCATCGAAGAGAGA]AATAGAATAA</t>
  </si>
  <si>
    <t>Noblis_MPXV-II-1538</t>
  </si>
  <si>
    <t>TTTAAAATAT[TCTCTCTTCGATGGTCTCACAA]AAATATTAAACCTCTTTCTGATGTCTCAACTATTTCGTAAACGATAACGTCCAACAATATATTCTCGTAGAGCTTATCAACATCCTTATACCAATCTAGGTTGTCAGACAATTGCATCATAAAATAATGTTTATAATTTACACGTTAACATCATATAATAAACGTATATAGTTAATATTTTTGGAATATAAATGATCTGTAAAATCCA(TGTAGGGGACACTGCTCACGT)TTTTTCTCTAGTACATAATTTCACACAAGTTTTT[ATACAGACAAATTAATTCTCGTCCAT]AATAGAATAA</t>
  </si>
  <si>
    <t>Noblis_MPXV-II-1539</t>
  </si>
  <si>
    <t>GTTTTAAAAT[TCTCTCTTCGATGGTCTCACAA]AAATATTAAACCTCTTTCTGATGTCTCAACTATTTCGTAAACGATAACGTCCAACAATATATTCTCGTAGAGCTTATCAACATCCTTATACCAATCTAGGTTGTCAGACAATTGCATCATAAAATAATGTTTATAATTTACACGTTAACATCATATAATAAACGTATATAGTTAATATTTTTGGAATATAAATGATCTGTAAAATCCA(TGTAGGGGACACTGCTCACGT)TTTTTCTCTAGTACATAATTTCACACAAGTTTTTAT[ACAGACAAATTAATTCTCGTCCATAT]AATAGAATAA</t>
  </si>
  <si>
    <t>Noblis_MPXV-II-1540</t>
  </si>
  <si>
    <t>TTTAAAATAT[TTCTCTCTTCGATGGTCTCACA]AAAATATTAAACCTCTTTCTGATGTCTCAACTATTTCGTAAACGATAACGTCCAACAATATATTCTCGTAGAGCTTATCAACATCCTTATACCAATCTAGGTTGTCAGACAATTGCATCATAAAATAATGTTTATAATTTACACGTTAACATCATATAATAAACGTATATAGTTAATATTTTTGGAATATAAATGATCTGTAAAATCCA(TGTAGGGGACACTGCTCACGT)TTTTTCTCTAGTACATAATTTCACACAAGTTTTT[ATACAGACAAATTAATTCTCGTCCAT]ATAGAATAAA</t>
  </si>
  <si>
    <t>Noblis_MPXV-II-1541</t>
  </si>
  <si>
    <t>TACAGTTGGT[AGATGCTATAGATAACATAGTTTGGGA]AAAGAAATCATTAGTG(ACGGAAAATCGTCTTCACAAAGAATGC)TTGTTGAG[ACTATCGACAGAGGAACGTCAT]ATATTTTTGG</t>
  </si>
  <si>
    <t>AGATGCTATAGATAACATAGTTTGGGA</t>
  </si>
  <si>
    <t>ACGGAAAATCGTCTTCACAAAGAATGC</t>
  </si>
  <si>
    <t>ATGACGTTCCTCTGTCGATAGT</t>
  </si>
  <si>
    <t>Noblis_MPXV-II-1542</t>
  </si>
  <si>
    <t>ATAAAATTAG[AGGTACGGGATAGAATAATACCTCCT]ACTATGAAATTACCAGAAGGAGTAGTAACTTCAATAGGTAGTAATTTGACT(ATTGCATGCAGAGTATCGTTGAGACTT)[CCCACAACGGACACCG]ACGTCTTTTG</t>
  </si>
  <si>
    <t>AGGTACGGGATAGAATAATACCTCCT</t>
  </si>
  <si>
    <t>ATTGCATGCAGAGTATCGTTGAGACTT</t>
  </si>
  <si>
    <t>CGGTGTCCGTTGTGGG</t>
  </si>
  <si>
    <t>Noblis_MPXV-II-1543</t>
  </si>
  <si>
    <t>TACAGTTGGT[AGATGCTATAGATAACATAGTTTGGGA]AAAGAAATCATTAGTG(ACGGAAAATCGTCTTCACAAAGAATGC)TTGTTGA[GACTATCGACAGAGGAACGTCAT]ATATTTTTGG</t>
  </si>
  <si>
    <t>ATGACGTTCCTCTGTCGATAGTC</t>
  </si>
  <si>
    <t>Noblis_MPXV-II-1544</t>
  </si>
  <si>
    <t>TAAAATTAGA[GGTACGGGATAGAATAATACCTCCT]ACTATGAAATTACCAGAAGGAGTAGTAACTTCAATAGGTAGTAATTTGACT(ATTGCATGCAGAGTATCGTTGAGACTT)[CCCACAACGGACACCG]ACGTCTTTTG</t>
  </si>
  <si>
    <t>GGTACGGGATAGAATAATACCTCCT</t>
  </si>
  <si>
    <t>Noblis_MPXV-II-1545</t>
  </si>
  <si>
    <t>ATAAAATTAG[AGGTACGGGATAGAATAATACCTCC]TACTATGAAATTACCAGAAGGAGTAGTAACTTCAATAGGTAGTAATTTGACT(ATTGCATGCAGAGTATCGTTGAGACTT)[CCCACAACGGACACCG]ACGTCTTTTG</t>
  </si>
  <si>
    <t>AGGTACGGGATAGAATAATACCTCC</t>
  </si>
  <si>
    <t>Noblis_MPXV-II-1546</t>
  </si>
  <si>
    <t>TACTATTAAA[ACCTATAATGTCCATGGGTGACA]TATTTACATATAACGGATGTAAAGACAATGAATGGATGCTAGAACAACTCTCTACCCTAAACTTTAACAATCTCTACACATGGAACTCATGTA(GCATAGGCAATGTAACGCGTCTGT)TTTATACATTTTTTAGTTATCTGATGAAAGATAAACTAAATATATAAGTATAA[TCCCATTCTAATACTTTAACCTGATGT]ATTATTACCT</t>
  </si>
  <si>
    <t>ACCTATAATGTCCATGGGTGACA</t>
  </si>
  <si>
    <t>GCATAGGCAATGTAACGCGTCTGT</t>
  </si>
  <si>
    <t>ACATCAGGTTAAAGTATTAGAATGGGA</t>
  </si>
  <si>
    <t>Noblis_MPXV-II-1547</t>
  </si>
  <si>
    <t>AATGAATGGA[TGCTAGAACAACTCTCTACCCT]AAACTTTAACAATCTCTACACATGGAACTCATGTA(GCATAGGCAATGTAACGCGTCTGT)TTTATACATTTTTTAGTTATCTGATGAAAGATAAACTAAATATATAAGTATAA[TCCCATTCTAATACTTTAACCTGATGT]ATTATTACCT</t>
  </si>
  <si>
    <t>TGCTAGAACAACTCTCTACCCT</t>
  </si>
  <si>
    <t>Noblis_MPXV-II-1548</t>
  </si>
  <si>
    <t>TATAAAATTA[GAGGTACGGGATAGAATAATACCTCC]TACTATGAAATTACCAGAAGGAGTAGTAACTTCAATAGGTAGTAATTTGACT(ATTGCATGCAGAGTATCGTTGAGACTT)[CCCACAACGGACACCG]ACGTCTTTTG</t>
  </si>
  <si>
    <t>GAGGTACGGGATAGAATAATACCTCC</t>
  </si>
  <si>
    <t>Noblis_MPXV-II-1549</t>
  </si>
  <si>
    <t>GACAATGAAT[GGATGCTAGAACAACTCTCTACCC]TAAACTTTAACAATCTCTACACATGGAACTCATGTA(GCATAGGCAATGTAACGCGTCTGT)TTTATACATTTTTTAGTTATCTGATGAAAGATAAACTAAATATATAAGTATAA[TCCCATTCTAATACTTTAACCTGATGT]ATTATTACCT</t>
  </si>
  <si>
    <t>GGATGCTAGAACAACTCTCTACCC</t>
  </si>
  <si>
    <t>Noblis_MPXV-II-1550</t>
  </si>
  <si>
    <t>TACTATTAAA[ACCTATAATGTCCATGGGTGACA]TATTTACATATAACGGATGTAAAGACAATGAATGGATGCTAGAACAACTCTCTACCCTAAACTTTAACAATCTCTACACATGGAACTCATGTA(GCATAGGCAATGTAACGCGTCTGT)TTTATACATTTTTTAGTTATCTGATGAAAGATAAACTAAATATATAAGTATAAT[CCCATTCTAATACTTTAACCTGATGT]ATTATTACCT</t>
  </si>
  <si>
    <t>ACATCAGGTTAAAGTATTAGAATGGG</t>
  </si>
  <si>
    <t>Noblis_MPXV-II-1551</t>
  </si>
  <si>
    <t>AATGAATGGA[TGCTAGAACAACTCTCTACCCT]AAACTTTAACAATCTCTACACATGGAACTCATGTA(GCATAGGCAATGTAACGCGTCTGT)TTTATACATTTTTTAGTTATCTGATGAAAGATAAACTAAATATATAAGTATAAT[CCCATTCTAATACTTTAACCTGATGT]ATTATTACCT</t>
  </si>
  <si>
    <t>Noblis_MPXV-II-1552</t>
  </si>
  <si>
    <t>AATATATATA[GGCAAAACATATAACGTAACCAGA]ATTATAAAATTAGAGGTACGGGATAGAATAATACCTCCTACTATGAAATTACCAGAAGGAGTAGTAACTTCAATAGGTAGTAATTTGACT(ATTGCATGCAGAGTATCGTTGAGACTT)[CCCACAACGGACACCG]ACGTCTTTTG</t>
  </si>
  <si>
    <t>GGCAAAACATATAACGTAACCAGA</t>
  </si>
  <si>
    <t>Noblis_MPXV-II-1553</t>
  </si>
  <si>
    <t>CATTAACTTT[AATGTGTGAAAACAGTACGCC](ACATGCTTCCATGACAGTGTGTAACA)CTTTGGATACAAAATGTTTGACATTAGTATAAT[TGTCCAAGACTGTCAATCTATAATAGA]TAGTAGCTAT</t>
  </si>
  <si>
    <t>AATGTGTGAAAACAGTACGCC</t>
  </si>
  <si>
    <t>ACATGCTTCCATGACAGTGTGTAACA</t>
  </si>
  <si>
    <t>TCTATTATAGATTGACAGTCTTGGACA</t>
  </si>
  <si>
    <t>Noblis_MPXV-II-1554</t>
  </si>
  <si>
    <t>TCATTAACTT[TAATGTGTGAAAACAGTACGCC](ACATGCTTCCATGACAGTGTGTAACA)CTTTGGATACAAAATGTTTGACATT[AGTATAATTGTCCAAGACTGTCAATCT]ATAATAGATA</t>
  </si>
  <si>
    <t>TAATGTGTGAAAACAGTACGCC</t>
  </si>
  <si>
    <t>AGATTGACAGTCTTGGACAATTATACT</t>
  </si>
  <si>
    <t>Noblis_MPXV-II-1555</t>
  </si>
  <si>
    <t>TACAGTTGGT[AGATGCTATAGATAACATAGTTTGGGA]AAAGAAATCATTAGTG(ACGGAAAATCGTCTTCACAAAGAATGC)TTGTTGAGA[CTATCGACAGAGGAACGTCAT]ATATTTTTGG</t>
  </si>
  <si>
    <t>ATGACGTTCCTCTGTCGATAG</t>
  </si>
  <si>
    <t>Noblis_MPXV-II-1556</t>
  </si>
  <si>
    <t>CATTAACTTT[AATGTGTGAAAACAGTACGCC](ACATGCTTCCATGACAGTGTGTAACA)CTTTGGATACAAAATGTTTGACATTA[GTATAATTGTCCAAGACTGTCAATCTA]TAATAGATAG</t>
  </si>
  <si>
    <t>TAGATTGACAGTCTTGGACAATTATAC</t>
  </si>
  <si>
    <t>Noblis_MPXV-II-1557</t>
  </si>
  <si>
    <t>TCATTAACTT[TAATGTGTGAAAACAGTACGCC](ACATGCTTCCATGACAGTGTGTAACA)CTTTGGATACAAAATGTTTGACATTA[GTATAATTGTCCAAGACTGTCAATCT]ATAATAGATA</t>
  </si>
  <si>
    <t>AGATTGACAGTCTTGGACAATTATAC</t>
  </si>
  <si>
    <t>Noblis_MPXV-II-1558</t>
  </si>
  <si>
    <t>CATTAACTTT[AATGTGTGAAAACAGTACGCC](ACATGCTTCCATGACAGTGTGTAACA)CTTTGGATACAAAATGTTTGACATTAGTAT[AATTGTCCAAGACTGTCAATCTATAAT]AGATAGTAGC</t>
  </si>
  <si>
    <t>ATTATAGATTGACAGTCTTGGACAATT</t>
  </si>
  <si>
    <t>Noblis_MPXV-II-1559</t>
  </si>
  <si>
    <t>TACAGTTGGT[AGATGCTATAGATAACATAGTTTGGGA]AAAGAAATCATTAGTG(ACGGAAAATCGTCTTCACAAAGAATGC)TTGTTGAG[ACTATCGACAGAGGAACGTCATA]TATTTTTGGA</t>
  </si>
  <si>
    <t>TATGACGTTCCTCTGTCGATAGT</t>
  </si>
  <si>
    <t>Noblis_MPXV-II-1560</t>
  </si>
  <si>
    <t>TACAGTTGGT[AGATGCTATAGATAACATAGTTTGGGA]AAAGAAATCATTAGTG(ACGGAAAATCGTCTTCACAAAGAATGC)TTGTTGA[GACTATCGACAGAGGAACGTCATA]TATTTTTGGA</t>
  </si>
  <si>
    <t>TATGACGTTCCTCTGTCGATAGTC</t>
  </si>
  <si>
    <t>Noblis_MPXV-II-1561</t>
  </si>
  <si>
    <t>AGAAACTTAT[ACTCATCATCTGTTTTAGGAATCCA]TGTATTATTACCACTTTCCAACTT(ATCATTATCCCAGGCTATGTTTCGCC)[CATCATCGTTGCATAGAGTGAATAA]TTCTTTTGTA</t>
  </si>
  <si>
    <t>ACTCATCATCTGTTTTAGGAATCCA</t>
  </si>
  <si>
    <t>ATCATTATCCCAGGCTATGTTTCGCC</t>
  </si>
  <si>
    <t>TTATTCACTCTATGCAACGATGATG</t>
  </si>
  <si>
    <t>Noblis_MPXV-II-1562</t>
  </si>
  <si>
    <t>AAAAAAGAAA[AGGATGTATTATTAGCGCAATCAGT](TGCTGTCGAAGAGGCAAAAGATGT)CAAGGTGGAAGAAAAAAATATTAT[CGATATTGAAGATGACGATGATATGGA]TATAGAAAAC</t>
  </si>
  <si>
    <t>TCCATATCATCGTCATCTTCAATATCG</t>
  </si>
  <si>
    <t>Noblis_MPXV-II-1563</t>
  </si>
  <si>
    <t>ATAGAAACTT[ATACTCATCATCTGTTTTAGGAATCCA]TGTATTATTACCACTTTCCAACTT(ATCATTATCCCAGGCTATGTTTCGCC)[CATCATCGTTGCATAGAGTGAAT]AATTCTTTTG</t>
  </si>
  <si>
    <t>ATACTCATCATCTGTTTTAGGAATCCA</t>
  </si>
  <si>
    <t>ATTCACTCTATGCAACGATGATG</t>
  </si>
  <si>
    <t>Noblis_MPXV-II-1564</t>
  </si>
  <si>
    <t>AAAAAAGAAA[AGGATGTATTATTAGCGCAATCAGT](TGCTGTCGAAGAGGCAAAAGATGT)CAAGGTGGAAGAAAAAAATATTATCGATATTGAAGATG[ACGATGATATGGATATAGAAAACACGT]AATACGATCT</t>
  </si>
  <si>
    <t>ACGTGTTTTCTATATCCATATCATCGT</t>
  </si>
  <si>
    <t>Noblis_MPXV-II-1565</t>
  </si>
  <si>
    <t>TATGTAGTAA[AGATGCTAGTGTACCAATATGTGA]ATTATT(TTTGCATCATTTACGCGCACACAA)TACAGAAGATAGCAAAGAGATGA[TCGATTATATTCTAAGACAACAGTCGG]CGGACTTTAA</t>
  </si>
  <si>
    <t>AGATGCTAGTGTACCAATATGTGA</t>
  </si>
  <si>
    <t>CCGACTGTTGTCTTAGAATATAATCGA</t>
  </si>
  <si>
    <t>Noblis_MPXV-II-1566</t>
  </si>
  <si>
    <t>TTGGATATTA[TGCAGATTTTAGTAAGATGTGTAATGA]AACTATCACTGTAGAAAAATTTCTACATACGACGTTTATAGATGTTAATGAGGAGTAT(ACAGAAGTATCGGCCGTTACAGGA)GTA[TCCATGACTAACTTTTCGATGGT]ATATCGTATG</t>
  </si>
  <si>
    <t>TGCAGATTTTAGTAAGATGTGTAATGA</t>
  </si>
  <si>
    <t>ACAGAAGTATCGGCCGTTACAGGA</t>
  </si>
  <si>
    <t>ACCATCGAAAAGTTAGTCATGGA</t>
  </si>
  <si>
    <t>Noblis_MPXV-II-1567</t>
  </si>
  <si>
    <t>AAAAAAGAAA[AGGATGTATTATTAGCGCAATCAGTT](GCTGTCGAAGAGGCAAAAGATGTCA)AGGTGGAAGAAAAAAATATTAT[CGATATTGAAGATGACGATGATATGGA]TATAGAAAAC</t>
  </si>
  <si>
    <t>Noblis_MPXV-II-1568</t>
  </si>
  <si>
    <t>GAAAAAAGAA[AAGGATGTATTATTAGCGCAATCAGT](TGCTGTCGAAGAGGCAAAAGATGT)CAAGGTGGAAGAAAAAAATATTA[TCGATATTGAAGATGACGATGATATGG]ATATAGAAAA</t>
  </si>
  <si>
    <t>CCATATCATCGTCATCTTCAATATCGA</t>
  </si>
  <si>
    <t>Noblis_MPXV-II-1569</t>
  </si>
  <si>
    <t>GAAAAAAGAA[AAGGATGTATTATTAGCGCAATCAGT](TGCTGTCGAAGAGGCAAAAGATGT)CAAGGTGGAAGAAAAAAATATTAT[CGATATTGAAGATGACGATGATATGGA]TATAGAAAAC</t>
  </si>
  <si>
    <t>Noblis_MPXV-II-1570</t>
  </si>
  <si>
    <t>AGAAACTTAT[ACTCATCATCTGTTTTAGGAATCCA]TGTATTATTACCACTTTCCAACTTATCATTA(TCCCAGGCTATGTTTCGCCCA)[TCATCGTTGCATAGAGTGAATAATTCT]TTTGTATTCG</t>
  </si>
  <si>
    <t>AGAATTATTCACTCTATGCAACGATGA</t>
  </si>
  <si>
    <t>Noblis_MPXV-II-1571</t>
  </si>
  <si>
    <t>AGAAACTTAT[ACTCATCATCTGTTTTAGGAATCCATG]TATTATTACCACTTTCCAACTT(ATCATTATCCCAGGCTATGTTTCGCC)[CATCATCGTTGCATAGAGTGAATAA]TTCTTTTGTA</t>
  </si>
  <si>
    <t>ACTCATCATCTGTTTTAGGAATCCATG</t>
  </si>
  <si>
    <t>Noblis_MPXV-II-1572</t>
  </si>
  <si>
    <t>TATGTAGTAA[AGATGCTAGTGTACCAATATGTGA]ATTATT(TTTGCATCATTTACGCGCACACAA)TACAGAAGATAGCAAAGAGATGAT[CGATTATATTCTAAGACAACAGTCGG]CGGACTTTAA</t>
  </si>
  <si>
    <t>CCGACTGTTGTCTTAGAATATAATCG</t>
  </si>
  <si>
    <t>Noblis_MPXV-II-1573</t>
  </si>
  <si>
    <t>ATTTTAGTAA[GATGTGTAATGAAACTATCACTGTAGA]AAAATTTCTACATACGACGTTTATAGATGTTAATGAGGAGTAT(ACAGAAGTATCGGCCGTTACAGGA)GTA[TCCATGACTAACTTTTCGATGGT]ATATCGTATG</t>
  </si>
  <si>
    <t>GATGTGTAATGAAACTATCACTGTAGA</t>
  </si>
  <si>
    <t>Noblis_MPXV-II-1574</t>
  </si>
  <si>
    <t>GATTTTAGTA[AGATGTGTAATGAAACTATCACTGTAG]AAAAATTTCTACATACGACGTTTATAGATGTTAATGAGGAGTAT(ACAGAAGTATCGGCCGTTACAGGA)GTA[TCCATGACTAACTTTTCGATGGT]ATATCGTATG</t>
  </si>
  <si>
    <t>AGATGTGTAATGAAACTATCACTGTAG</t>
  </si>
  <si>
    <t>Noblis_MPXV-II-1575</t>
  </si>
  <si>
    <t>AGAAACTTAT[ACTCATCATCTGTTTTAGGAATCCA]TGTATTATTACCACTTTCCAACTT(ATCATTATCCCAGGCTATGTTTCGCC)[CATCATCGTTGCATAGAGTGAATAAT]TCTTTTGTAT</t>
  </si>
  <si>
    <t>ATTATTCACTCTATGCAACGATGATG</t>
  </si>
  <si>
    <t>Noblis_MPXV-II-1576</t>
  </si>
  <si>
    <t>TTTAGTAAGA[TGTGTAATGAAACTATCACTGTAGAAA]AATTTCTACATACGACGTTTATAGATGTTAATGAGGAGTAT(ACAGAAGTATCGGCCGTTACAGGA)GTA[TCCATGACTAACTTTTCGATGGT]ATATCGTATG</t>
  </si>
  <si>
    <t>TGTGTAATGAAACTATCACTGTAGAAA</t>
  </si>
  <si>
    <t>Noblis_MPXV-II-1577</t>
  </si>
  <si>
    <t>TATGTAGTAA[AGATGCTAGTGTACCAATATGTGAA]TTATT(TTTGCATCATTTACGCGCACACAA)TACAGAAGATAGCAAAGAGATGA[TCGATTATATTCTAAGACAACAGTCGG]CGGACTTTAA</t>
  </si>
  <si>
    <t>AGATGCTAGTGTACCAATATGTGAA</t>
  </si>
  <si>
    <t>Noblis_MPXV-II-1578</t>
  </si>
  <si>
    <t>TTATGTAGTA[AAGATGCTAGTGTACCAATATGTGA]ATTATT(TTTGCATCATTTACGCGCACACAA)TACAGAAGATAGCAAAGAGATGA[TCGATTATATTCTAAGACAACAGTCGG]CGGACTTTAA</t>
  </si>
  <si>
    <t>AAGATGCTAGTGTACCAATATGTGA</t>
  </si>
  <si>
    <t>Noblis_MPXV-II-1579</t>
  </si>
  <si>
    <t>TGATAAACGA[CAAACCAAAAACATTTGCTATCGT]TACTAGTAAAATGAAATCGTCTTTAGAGGATCTATTAGATGTGTAT(AATTCTCCTGAAAACGATGATGGCAGT)[CAATTGATGTTTTTGTTTTCGTCAAAC]ATTATGTCTG</t>
  </si>
  <si>
    <t>CAAACCAAAAACATTTGCTATCGT</t>
  </si>
  <si>
    <t>AATTCTCCTGAAAACGATGATGGCAGT</t>
  </si>
  <si>
    <t>GTTTGACGAAAACAAAAACATCAATTG</t>
  </si>
  <si>
    <t>Noblis_MPXV-II-1580</t>
  </si>
  <si>
    <t>TATGTAGTAA[AGATGCTAGTGTACCAATATGTGAA]TTATT(TTTGCATCATTTACGCGCACACAA)TACAGAAGATAGCAAAGAGATGAT[CGATTATATTCTAAGACAACAGTCGG]CGGACTTTAA</t>
  </si>
  <si>
    <t>Noblis_MPXV-II-1581</t>
  </si>
  <si>
    <t>TGATAAACGA[CAAACCAAAAACATTTGCTATCGT]TACTAGTAAAATGAAATCGTCTTTAGAGGATCTATTAGATGTGTAT(AATTCTCCTGAAAACGATGATGGCAGT)[CAATTGATGTTTTTGTTTTCGTCAAA]CATTATGTCT</t>
  </si>
  <si>
    <t>TTTGACGAAAACAAAAACATCAATTG</t>
  </si>
  <si>
    <t>Noblis_MPXV-II-1582</t>
  </si>
  <si>
    <t>TGATAAACGA[CAAACCAAAAACATTTGCTATCGT]TACTAGTAAAATGAAATCGTCTTTAGAGGATCTATTAGATGTGTATAAT(TCTCCTGAAAACGATGATGGCAGTC)[AATTGATGTTTTTGTTTTCGTCAAAC]ATTATGTCTG</t>
  </si>
  <si>
    <t>TCTCCTGAAAACGATGATGGCAGTC</t>
  </si>
  <si>
    <t>GTTTGACGAAAACAAAAACATCAATT</t>
  </si>
  <si>
    <t>Noblis_MPXV-II-1583</t>
  </si>
  <si>
    <t>TTGGATATTA[TGCAGATTTTAGTAAGATGTGTAATGA]AACTATCACTGTAGAAAAATTTCTACATACGACGTTTATAGATGTTAATGAGGAGTAT(ACAGAAGTATCGGCCGTTACAGGA)GT[ATCCATGACTAACTTTTCGATGGT]ATATCGTATG</t>
  </si>
  <si>
    <t>ACCATCGAAAAGTTAGTCATGGAT</t>
  </si>
  <si>
    <t>Noblis_MPXV-II-1584</t>
  </si>
  <si>
    <t>CACTAGAATA[TCCAGAATGTTTCAAAGCAATTGT]ATTATTGATACAATTATTATATAATTCT(TCGCCCTCAATTTCCCAAATAACACC)[GTTACACGAAGAGACAGATACATTATT]AATACATTTA</t>
  </si>
  <si>
    <t>TCCAGAATGTTTCAAAGCAATTGT</t>
  </si>
  <si>
    <t>TCGCCCTCAATTTCCCAAATAACACC</t>
  </si>
  <si>
    <t>AATAATGTATCTGTCTCTTCGTGTAAC</t>
  </si>
  <si>
    <t>Noblis_MPXV-II-1585</t>
  </si>
  <si>
    <t>TGATAAACGA[CAAACCAAAAACATTTGCTATCGTT]ACTAGTAAAATGAAATCGTCTTTAGAGGATCTATTAGATGTGTAT(AATTCTCCTGAAAACGATGATGGCAGT)[CAATTGATGTTTTTGTTTTCGTCAAAC]ATTATGTCTG</t>
  </si>
  <si>
    <t>CAAACCAAAAACATTTGCTATCGTT</t>
  </si>
  <si>
    <t>Noblis_MPXV-II-1586</t>
  </si>
  <si>
    <t>TAAACGACAA[ACCAAAAACATTTGCTATCGTTACT]AGTAAAATGAAATCGTCTTTAGAGGATCTATTAGATGTGTAT(AATTCTCCTGAAAACGATGATGGCAGT)[CAATTGATGTTTTTGTTTTCGTCAAAC]ATTATGTCTG</t>
  </si>
  <si>
    <t>ACCAAAAACATTTGCTATCGTTACT</t>
  </si>
  <si>
    <t>Noblis_MPXV-II-1587</t>
  </si>
  <si>
    <t>TCACTAGAAT[ATCCAGAATGTTTCAAAGCAATTGT]ATTATTGATACAATTATTATATAATTCT(TCGCCCTCAATTTCCCAAATAACACC)[GTTACACGAAGAGACAGATACATTATT]AATACATTTA</t>
  </si>
  <si>
    <t>ATCCAGAATGTTTCAAAGCAATTGT</t>
  </si>
  <si>
    <t>Noblis_MPXV-II-1588</t>
  </si>
  <si>
    <t>CACTAGAATA[TCCAGAATGTTTCAAAGCAATTGTA]TTATTGATACAATTATTATATAATTCT(TCGCCCTCAATTTCCCAAATAACACC)[GTTACACGAAGAGACAGATACATTATT]AATACATTTA</t>
  </si>
  <si>
    <t>TCCAGAATGTTTCAAAGCAATTGTA</t>
  </si>
  <si>
    <t>Noblis_MPXV-II-1589</t>
  </si>
  <si>
    <t>CACTAGAATA[TCCAGAATGTTTCAAAGCAATTGTAT]TATTGATACAATTATTATATAATTCT(TCGCCCTCAATTTCCCAAATAACACC)[GTTACACGAAGAGACAGATACATTATT]AATACATTTA</t>
  </si>
  <si>
    <t>TCCAGAATGTTTCAAAGCAATTGTAT</t>
  </si>
  <si>
    <t>Noblis_MPXV-II-1590</t>
  </si>
  <si>
    <t>TCACTAGAAT[ATCCAGAATGTTTCAAAGCAATTGTA]TTATTGATACAATTATTATATAATTCT(TCGCCCTCAATTTCCCAAATAACACC)[GTTACACGAAGAGACAGATACATTATT]AATACATTTA</t>
  </si>
  <si>
    <t>ATCCAGAATGTTTCAAAGCAATTGTA</t>
  </si>
  <si>
    <t>Noblis_MPXV-II-1591</t>
  </si>
  <si>
    <t>TATGTGTTGA[ACATCACTACTATAGTTGATGAGTCT]TATA(GCATGAATTCGCTTATCGTTATCGGGT)TTATCTTCTGTCACCTTAACAATTCCTTTTTTATTA[AACTCTGCATAATCATAACCATTTCT]ATTGTTTGTT</t>
  </si>
  <si>
    <t>ACATCACTACTATAGTTGATGAGTCT</t>
  </si>
  <si>
    <t>AGAAATGGTTATGATTATGCAGAGTT</t>
  </si>
  <si>
    <t>Noblis_MPXV-II-1592</t>
  </si>
  <si>
    <t>ATGTATGTGT[TGAACATCACTACTATAGTTGATGAGT]CTTATA(GCATGAATTCGCTTATCGTTATCGGGT)TTATCTTCTGTCACCTTAACAATTCCTTTTTTATTA[AACTCTGCATAATCATAACCATTTCT]ATTGTTTGTT</t>
  </si>
  <si>
    <t>TGAACATCACTACTATAGTTGATGAGT</t>
  </si>
  <si>
    <t>Noblis_MPXV-II-1593</t>
  </si>
  <si>
    <t>TATGTGTTGA[ACATCACTACTATAGTTGATGAGTCTT]ATA(GCATGAATTCGCTTATCGTTATCGGGT)TTATCTTCTGTCACCTTAACAATTCCTTTTTTATTA[AACTCTGCATAATCATAACCATTTCT]ATTGTTTGTT</t>
  </si>
  <si>
    <t>ACATCACTACTATAGTTGATGAGTCTT</t>
  </si>
  <si>
    <t>Noblis_MPXV-II-1594</t>
  </si>
  <si>
    <t>GTATGTGTTG[AACATCACTACTATAGTTGATGAGTCT]TATA(GCATGAATTCGCTTATCGTTATCGGGT)TTATCTTCTGTCACCTTAACAATTCCTTTTTTATTA[AACTCTGCATAATCATAACCATTTCT]ATTGTTTGTT</t>
  </si>
  <si>
    <t>AACATCACTACTATAGTTGATGAGTCT</t>
  </si>
  <si>
    <t>Noblis_MPXV-II-1595</t>
  </si>
  <si>
    <t>TATGTGTTGA[ACATCACTACTATAGTTGATGAGTCT]TATA(GCATGAATTCGCTTATCGTTATCGGGT)TTATCTTCTGTCACCTTAACAATTCCTTTTTTATT[AAACTCTGCATAATCATAACCATTTCT]ATTGTTTGTT</t>
  </si>
  <si>
    <t>AGAAATGGTTATGATTATGCAGAGTTT</t>
  </si>
  <si>
    <t>primer3.penalty_points</t>
  </si>
  <si>
    <t>species.TP</t>
  </si>
  <si>
    <t>species.FN</t>
  </si>
  <si>
    <t>species.FP</t>
  </si>
  <si>
    <t>species.TN</t>
  </si>
  <si>
    <t>hits.I</t>
  </si>
  <si>
    <t>hits.II</t>
  </si>
  <si>
    <t>hits.?</t>
  </si>
  <si>
    <t>clade.P</t>
  </si>
  <si>
    <t>clade.N</t>
  </si>
  <si>
    <t>clade.TP</t>
  </si>
  <si>
    <t>clade.FN</t>
  </si>
  <si>
    <t>clade.FP</t>
  </si>
  <si>
    <t>clade.TN</t>
  </si>
  <si>
    <t>TPR</t>
  </si>
  <si>
    <t>FNR</t>
  </si>
  <si>
    <t>FPR</t>
  </si>
  <si>
    <t>TNR</t>
  </si>
  <si>
    <t>primer1.aln</t>
  </si>
  <si>
    <t>primer1.sub</t>
  </si>
  <si>
    <t>primer1.ind</t>
  </si>
  <si>
    <t>probe.aln</t>
  </si>
  <si>
    <t>probe.sub</t>
  </si>
  <si>
    <t>probe.ind</t>
  </si>
  <si>
    <t>primer2.aln</t>
  </si>
  <si>
    <t>primer2.sub</t>
  </si>
  <si>
    <t>primer2.ind</t>
  </si>
  <si>
    <t>qry:GGAAAATGTAAAGACAACGAATACAG
sbj:GGAAAATGTAAAGACAACGAATACAG</t>
  </si>
  <si>
    <t>qry:AAGCCGTAATCTATGTTGTCTATCGTGTCC
sbj:AAGCCGTAATCTATGTTGTCTATCGTGTCC</t>
  </si>
  <si>
    <t>qry:TACGCTTCCAGATTATGTGATAGC
sbj:TACGCTTCCAGATTATGTGATAGC</t>
  </si>
  <si>
    <t>qry:GGAAAaTGTAAAGACAACGAATACAG
sbj:GGAAAgTGTAAAGACAACGAATACAG</t>
  </si>
  <si>
    <t>qry:AAGCCGTAATCTATGTTGTCTatCGTGTCC
sbj:AAGCCGTAATCTATGTTGTCTnnCGTGTCC</t>
  </si>
  <si>
    <t>qry:TACGCTTcCAGATTATGTGATAGC
sbj:TACGCTTtCAGATTATGTGATAGC</t>
  </si>
  <si>
    <t>qry:TACGCTTcCAGatTATGTGATAGC
sbj:TACGCTTtCAGnnTATGTGATAGC</t>
  </si>
  <si>
    <t>qry:TACGCTTcCAGATTATGTGATAGC
sbj:TACGCTTnCAGATTATGTGATAGC</t>
  </si>
  <si>
    <t>qry:AAGCCGTAATCTATGTTGTCTATCGTGTCC
sbj:AAGCCGTAATCTATGTTGTCTATCKTGTCC</t>
  </si>
  <si>
    <t>qry:AAGCCGTAATCTATGTTGTCTATCgtgtcc
sbj:AAGCCGTAATCTATGTTGTCTATCnnnnnn</t>
  </si>
  <si>
    <t>qry:TACGCTTcCAGATTATGTGATAGC
sbj:TACGCTTtYAGATTATGTGATAGC</t>
  </si>
  <si>
    <t>qry:TACGCTTccAGATTATGTGATAGC
sbj:TACGCTTttAGATTATGTGATAGC</t>
  </si>
  <si>
    <t>qry:AAGCCGTAATCTATGTTGTCTATcGTGTCC
sbj:AAGCCGTAATCTATGTTGTCTATtGTGTCC</t>
  </si>
  <si>
    <t>qry:tACGCTTcCAGATTATGTGATAGC
sbj:nACGCTTtCAGATTATGTGATAGC</t>
  </si>
  <si>
    <t>qry:GGAAAaTGTAAAgACAACGAATACAG
sbj:GGAAAgTGTAAAaACAACGAATACAG</t>
  </si>
  <si>
    <t>qry:GGAAAaTGTAAAgacAACGAATACAG
sbj:GGAAAgTGTAAAnnnAACGAATACAG</t>
  </si>
  <si>
    <t>qry:ACGGAAATATTTGTAGCACAACGA
sbj:ACGGAAATATTTGTAGCACAACGA</t>
  </si>
  <si>
    <t>qry:ACTCCCAAACTGCATTCATGTTACACT
sbj:ACTCCCAAACTGCATTCATGTTACACT</t>
  </si>
  <si>
    <t>qry:AGTGTTGGAATGGAATGCTGT
sbj:AGTGTTGGAATGGAATGCTGT</t>
  </si>
  <si>
    <t>qry:ACTCCCAAACTGCATTC--ATGTTACACT
sbj:ACTCCCAAACTGCATTCgtATKTTDCAYY</t>
  </si>
  <si>
    <t>qry:AGTGTTGgAaTGGAATGCTGT
sbj:AGTGTTGnAnTGGAATGCTGT</t>
  </si>
  <si>
    <t>qry:ACTCCCAAAcTGCATTCATGTTACACT
sbj:ACTCCCAAAgTGCATTCATGTTACACT</t>
  </si>
  <si>
    <t>qry:AGTGTTGGAATGGAATGCTGt
sbj:AGTGTTGGAATGGAATGCTGn</t>
  </si>
  <si>
    <t>qry:ACaGCATTCcatTccaACACT
sbj:ACtGCATTCa--TgttACACT</t>
  </si>
  <si>
    <t>qry:AGTGTTGGAAtGGAATGCTGT
sbj:AGTGTTGGAAnGGAATGCTGT</t>
  </si>
  <si>
    <t>qry:AGTGTTGGAATggAATGCTGT
sbj:AGTGTTGGAATa-AATGCTGT</t>
  </si>
  <si>
    <t>qry:ACGGAAATATTTGTAGCACAACgA
sbj:ACGGAAATATTTGTAGCACAACaA</t>
  </si>
  <si>
    <t>qry:ACGgAAATATTTGTAGCACAACGA
sbj:ACGaAAATATTTGTAGCACAACGA</t>
  </si>
  <si>
    <t>qry:TCgTtGTGcTAcAAATAtTtcCgT
sbj:TCtTgGTGgTA-AAATAaTctCtT</t>
  </si>
  <si>
    <t>qry:ACGGAAATATTTGTAGCACAACG
sbj:ACGGAAATATTTGTAGCACAACG</t>
  </si>
  <si>
    <t>qry:ACGGAAATATTTGTAGCACAACg
sbj:ACGGAAATATTTGTAGCACAACa</t>
  </si>
  <si>
    <t>qry:ACGgAAATATTTGTAGCACAACG
sbj:ACGaAAATATTTGTAGCACAACG</t>
  </si>
  <si>
    <t>qry:CgTtGTGcTAcAAATAtTtcCgT
sbj:CtTgGTGgTA-AAATAaTctCtT</t>
  </si>
  <si>
    <t>qry:AGTGTTGGAATGGAATGCTGTT
sbj:AGTGTTGGAATGGAATGCTGTT</t>
  </si>
  <si>
    <t>qry:AGTGTTGGAATGGAATGCTGtT
sbj:AGTGTTGGAATGGAATGCTGnT</t>
  </si>
  <si>
    <t>qry:AACaGCATTCcatTccaACACT
sbj:AACtGCATTCa--TgttACACT</t>
  </si>
  <si>
    <t>qry:AGTGTTGgAaTGGAATGCTGTT
sbj:AGTGTTGnAnTGGAATGCTGTT</t>
  </si>
  <si>
    <t>qry:AGTGTTGGAAtGGAATGCTGTT
sbj:AGTGTTGGAAnGGAATGCTGTT</t>
  </si>
  <si>
    <t>qry:AGTGTTGGAATggAATGCTGTT
sbj:AGTGTTGGAATa-AATGCTGTT</t>
  </si>
  <si>
    <t>qry:ACGGAAATATTTGTAGCACAACGAA
sbj:ACGGAAATATTTGTAGCACAACGAA</t>
  </si>
  <si>
    <t>qry:ACGGAAATATTTGTAGCACAACgAA
sbj:ACGGAAATATTTGTAGCACAACaAA</t>
  </si>
  <si>
    <t>qry:ACGgAAATATTTGTAGCACAACGAA
sbj:ACGaAAATATTTGTAGCACAACGAA</t>
  </si>
  <si>
    <t>qry:TTCgTtGTGcTAcAAATAtTtcCgT
sbj:TTCtTgGTGgTA-AAATAaTctCtT</t>
  </si>
  <si>
    <t>qry:TGTCTACCTGGATACAGAAAGCAA
sbj:TGTCTACCTGGATACAGAAAGCAA</t>
  </si>
  <si>
    <t>qry:CCCATATATGCTAAATGTACCGGTACCGGA
sbj:CCCATATATGCTAAATGTACCGGTACCGGA</t>
  </si>
  <si>
    <t>qry:ATCAATGTATTAAACGGAGATGCC
sbj:ATCAATGTATTAAACGGAGATGCC</t>
  </si>
  <si>
    <t>qry:AACGGAAATATTTGTAGCACAACGA
sbj:AACGGAAATATTTGTAGCACAACGA</t>
  </si>
  <si>
    <t>qry:AACGGAAATATTTGTAGCACAACgA
sbj:AACGGAAATATTTGTAGCACAACaA</t>
  </si>
  <si>
    <t>qry:AACGgAAATATTTGTAGCACAACGA
sbj:AACGaAAATATTTGTAGCACAACGA</t>
  </si>
  <si>
    <t>qry:TCgTtGTGcTAcAAatATtTCcgTT
sbj:TCtTgGTGgTAaAAtaATcTC--TT</t>
  </si>
  <si>
    <t>qry:GATATCTCGAGGCGATGGGC
sbj:GATATCTCGAGGCGATGGGC</t>
  </si>
  <si>
    <t>qry:TGGGGCGTGACGGAATAGTACA
sbj:TGGGGCGTGACGGAATAGTACA</t>
  </si>
  <si>
    <t>qry:AATGTCAGGAACGTCACGCT
sbj:AATGTCAGGAACGTCACGCT</t>
  </si>
  <si>
    <t>qry:CGCAAATAGGTGCCTCAGGA
sbj:CGCAAATAGGTGCCTCAGGA</t>
  </si>
  <si>
    <t>qry:CGAGGCGATGGGCATCTCCG
sbj:CGAGGCGATGGGCATCTCCG</t>
  </si>
  <si>
    <t>qry:AATGGGGCGTGACGGAATAG
sbj:AATGGGGCGTGACGGAATAG</t>
  </si>
  <si>
    <t>qry:CGGACATTTCAGTCATTGGCA
sbj:CGGACATTTCAGTCATTGGCA</t>
  </si>
  <si>
    <t>qry:TGCTCGCTGCTTTACATGTTTCCCA
sbj:TGCTCGCTGCTTTACATGTTTCCCA</t>
  </si>
  <si>
    <t>qry:GCAATGTATCGCATAAGACCGA
sbj:GCAATGTATCGCATAAGACCGA</t>
  </si>
  <si>
    <t>qry:GCAATGTATCGCATAAGACCGA
sbj:GCAATGTATCGCATAAGACCGM</t>
  </si>
  <si>
    <t>qry:GCAATGTATCGCATAAGACcGA
sbj:GCAATGTATCGCATAAGAC-GA</t>
  </si>
  <si>
    <t>qry:TCACTACGGACATAAACCATTGT
sbj:TCACTACGGACATAAACCATTGT</t>
  </si>
  <si>
    <t>qry:GGAAGTAAGTTCCGGCTGCCATGT
sbj:GGAAGTAAGTTCCGGCTGCCATGT</t>
  </si>
  <si>
    <t>qry:CCTGGAGAGCAAGTAGATGATGA
sbj:CCTGGAGAGCAAGTAGATGATGA</t>
  </si>
  <si>
    <t>qry:TTAAGATCTACCCGCGATACG
sbj:TTAAGATCTACCCGCGATACG</t>
  </si>
  <si>
    <t>qry:ACATGTCTATTGTTAATCATGCCGCCA
sbj:ACATGTCTATTGTTAATCATGCCGCCA</t>
  </si>
  <si>
    <t>qry:TCTGTTCTAGGAGAGTAATGGGT
sbj:TCTGTTCTAGGAGAGTAATGGGT</t>
  </si>
  <si>
    <t>qry:CACACCGTCTCTTCCACAGA
sbj:CACACCGTCTCTTCCACAGA</t>
  </si>
  <si>
    <t>qry:AACCCGTCGTAACCAGCAATACATTT
sbj:AACCCGTCGTAACCAGCAATACATTT</t>
  </si>
  <si>
    <t>qry:CGATGTGGAAATTAACCTGTATC
sbj:CGATGTGGAAATTAACCTGTATC</t>
  </si>
  <si>
    <t>qry:AACCcGTCGTAACCAGCAATACATTT
sbj:AACCtGTCGTAACCAGCAATACATTT</t>
  </si>
  <si>
    <t>qry:AACCCGtcgTAACCAGCAATACATTT
sbj:AACCCG---TAACCAGCAATACATTT</t>
  </si>
  <si>
    <t>qry:cACACCGTCTCTTCCACAGA
sbj:tACACCGTCTCTTCCACAGA</t>
  </si>
  <si>
    <t>qry:caCACCGTCTCTTCCACAGA
sbj:nnCACCGTCTCTTCCACAGA</t>
  </si>
  <si>
    <t>qry:cacACCGTCTCTTCCACAGA
sbj:nnnACCGTCTCTTCCACAGA</t>
  </si>
  <si>
    <t>qry:tcTGTGGAAgagAcggTGTg
sbj:gaTGTGGAAattAaccTGTa</t>
  </si>
  <si>
    <t>qry:GGAGGAGTTGCCAATGACGA
sbj:GGAGGAGTTGCCAATGACGA</t>
  </si>
  <si>
    <t>qry:ACGCGATCAGGAGTCATCGTTGA
sbj:ACGCGATCAGGAGTCATCGTTGA</t>
  </si>
  <si>
    <t>qry:TGACACACATgTACCgACGC
sbj:TGACACACATaTACCaACGC</t>
  </si>
  <si>
    <t>qry:ACGCGATCAGGAGTCATCGTTgA
sbj:ACGCGATCAGGAGTCATCGTTaA</t>
  </si>
  <si>
    <t>qry:TGACACACATGTACCGACGC
sbj:TGACACACATGTACCGACGC</t>
  </si>
  <si>
    <t>qry:ACGCGATCAGGAGTCATCGtTGA
sbj:ACGCGATCAGGAGTCATCGnTGA</t>
  </si>
  <si>
    <t>qry:tGACACACATgTACCgACGC
sbj:nGACACACATaTACCaACGC</t>
  </si>
  <si>
    <t>qry:tgACACACATgTACCgACGC
sbj:nnACACACATaTACCaACGC</t>
  </si>
  <si>
    <t>qry:TGACACACATgTACCgACgC
sbj:TGACACACATaTACCaACaC</t>
  </si>
  <si>
    <t>qry:GcGTCGgTAcAtGTGtgtCA
sbj:GaGTCGtTAaAgGTGacaCA</t>
  </si>
  <si>
    <t>qry:TgacaCACATgTACCgACGC
sbj:TnnnnCACATaTACCaACGC</t>
  </si>
  <si>
    <t>qry:tGacACACATgTACCgACGC
sbj:gGtgACACATaTACCaACGC</t>
  </si>
  <si>
    <t>qry:GgAGGAGTTGCCAATGACGA
sbj:GaAGGAGTTGCCAATGACGA</t>
  </si>
  <si>
    <t>qry:GgAGgAGT-TGCcAA--TGa-CGA
sbj:GcAGaAGTaTGCtAAaaTGtgCGA</t>
  </si>
  <si>
    <t>qry:CCCTGGCATTACCGAGTTCA
sbj:CCCTGGCATTACCGAGTTCA</t>
  </si>
  <si>
    <t>qry:CCTCAGAAGATGCTCCGTTACCGT
sbj:CCTCAGAAGATGCTCCGTTACCGT</t>
  </si>
  <si>
    <t>qry:TACGTCCGCAGTCGTTCAAC
sbj:TACGTCCGCAGTCGTTCAAC</t>
  </si>
  <si>
    <t>qry:TACGTcCGCAGTCGTTCAAC
sbj:TACGTtCGCAGTCGTTCAAC</t>
  </si>
  <si>
    <t>qry:TACGTcCGCAGTCGTTCAAC
sbj:TACGTtCGCAGTYGTTCAAC</t>
  </si>
  <si>
    <t>qry:TACGTcCGCAGTCGttcaac
sbj:TACGTtCGCAGTCGnnnnnn</t>
  </si>
  <si>
    <t>qry:CCTcAGAAGATGCTCCGTTACCGT
sbj:CCTtAGAAGATGCTCCGTTACCGT</t>
  </si>
  <si>
    <t>qry:tAcgTCc-GCagTCGTTCAAc
sbj:gAtcTCtaGCgaTCGTTCAAg</t>
  </si>
  <si>
    <t>qry:TACGTcCGCAGTCGTTCAAc
sbj:TACGTtCGCAGTCGTTCAAn</t>
  </si>
  <si>
    <t>qry:CCTCAGAAgATGCTCCGTTACCGT
sbj:CCTCAGAAaATGCTCCGTTACCGT</t>
  </si>
  <si>
    <t>qry:TACGTcCGCAGTCGTTCAaC
sbj:TACGTtCGCAGTCGTTCAnC</t>
  </si>
  <si>
    <t>qry:cCTCAGAAGATGCTCCGTTACCGT
sbj:tCTCAGAAGATGCTCCGTTACCGT</t>
  </si>
  <si>
    <t>qry:TACGTcCGCAGTCGTTCaAC
sbj:TACGTtCGCAGTCGTTCnAC</t>
  </si>
  <si>
    <t>qry:TACGTcCGCAGtCGTTCAAC
sbj:TACGTtCGCAGnCGTTCAAC</t>
  </si>
  <si>
    <t>qry:TACGTcCgCAGTCGTTCAAC
sbj:TACGTtCtCAGTCGTTCAAC</t>
  </si>
  <si>
    <t>qry:TACGtcCGCAGTCGTTCAAC
sbj:TACGntCGCAGTCGTTCAAC</t>
  </si>
  <si>
    <t>qry:TACGtcCGCAGTCGTTCaaC
sbj:TACGntCGCAGTCGTTCnnC</t>
  </si>
  <si>
    <t>qry:TACGTcCGCAGTcgTTCaAC
sbj:TACGTtCGCAGTnnTTCnAC</t>
  </si>
  <si>
    <t>qry:TACGtcCGCAGtCGtTCAAC
sbj:TACGntCGCAGnCGnTCAAC</t>
  </si>
  <si>
    <t>qry:TACGtcCGCAGTCGTTCaAC
sbj:TACGntCGCAGTCGTTCnAC</t>
  </si>
  <si>
    <t>qry:TACGtcCgCAGTCGTTCAAC
sbj:TACGntCnCAGTCGTTCAAC</t>
  </si>
  <si>
    <t>qry:TACGtcCGCAGTCGTTCAac
sbj:TACGntCGCAGTCGTTCAnn</t>
  </si>
  <si>
    <t>qry:TACGtcCGCaGTCGTTCAaC
sbj:TACGntCGCnGTCGTTCAnC</t>
  </si>
  <si>
    <t>qry:TACGTcCGCAGTCGtTCAAC
sbj:TACGTtCGCAGTCGnTCAAC</t>
  </si>
  <si>
    <t>qry:TACGTcCGCAGTCGttcaAC
sbj:TACGTtCGCAGTCGnnnnAC</t>
  </si>
  <si>
    <t>qry:TACGTcCGCAGTCGTTCaac
sbj:TACGTtCGCAGTCGTTCnnn</t>
  </si>
  <si>
    <t>qry:TACGTcCGCAGTCGtTcaAC
sbj:TACGTtCGCAGTCGnTnnAC</t>
  </si>
  <si>
    <t>qry:TACGTcCGCAGtcgttCAAC
sbj:TACGTtCGCAGnnnnnCAAC</t>
  </si>
  <si>
    <t>qry:TACGtcCGCAGTCGtTCaAC
sbj:TACGntCGCAGTCGnTCnAC</t>
  </si>
  <si>
    <t>qry:TACGTcCGCAGTcgttcAAC
sbj:TACGTtCGCAGTnnnnnAAC</t>
  </si>
  <si>
    <t>qry:TACGTcCGCAGTCGTTCAac
sbj:TACGTtCGCAGTCGTTCAnn</t>
  </si>
  <si>
    <t>qry:TACGtcCGCAGTCGtTCaac
sbj:TACGntCGCAGTCGnTCnnn</t>
  </si>
  <si>
    <t>qry:TACGTcCGCaGTCGTTCAAC
sbj:TACGTtCGCnGTCGTTCAAC</t>
  </si>
  <si>
    <t>qry:taCgtcCGCAGTCGTTCAAC
sbj:nnCnntCGCAGTCGTTCAAC</t>
  </si>
  <si>
    <t>qry:cCTCAGAAGATGCTCCGTTACCGT
sbj:nCTCAGAAGATGCTCCGTTACCGT</t>
  </si>
  <si>
    <t>qry:ccTcAGAAGATgctccGttAcCGT
sbj:ttTgAGAAGATctctaGcgAtCGT</t>
  </si>
  <si>
    <t>qry:TACGtcCGCAGTCGTtCAAC
sbj:TACGntCGCAGTCGTnCAAC</t>
  </si>
  <si>
    <t>qry:CCCTGGCATTACCGAGTTCA
sbj:CCCTGGCATTACCRAGTTCA</t>
  </si>
  <si>
    <t>qry:cCCTGGCATTACCGAGTTCA
sbj:nCCTGGCATTACCGAGTTCA</t>
  </si>
  <si>
    <t>qry:cCCTGGCATTACCGAGTTCA
sbj:tCCTGGCATTACCGAGTTCA</t>
  </si>
  <si>
    <t>qry:CCCTGGCATTACCGAGTTcA
sbj:CCCTGGCATTACCGAGTTtA</t>
  </si>
  <si>
    <t>qry:CCCTGGCATTACCgAGTTCA
sbj:CCCTGGCATTACCaAGTTCA</t>
  </si>
  <si>
    <t>qry:ccctggCATTACCGAGTTCA
sbj:nnnnnnCATTACCGAGTTCA</t>
  </si>
  <si>
    <t>qry:CcCtGgCaTT--ACcG-AgTTCA
sbj:CgCaGtCgTTcaACtGtAtTTCA</t>
  </si>
  <si>
    <t>qry:CGCGATCAGGAGTCATCGTT
sbj:CGCGATCAGGAGTCATCGTT</t>
  </si>
  <si>
    <t>qry:GCGAACCAAAATGTGATATGGGGTTGC
sbj:GCGAACCAAAATGTGATATGGGGYTGC</t>
  </si>
  <si>
    <t>qry:GCGAACCAAAATgtGATATGGGGTTGC
sbj:GCGAACCAAAATnnGATATGGGGTTGC</t>
  </si>
  <si>
    <t>qry:GCGAACCAAAATGTGATATGGGGTTGC
sbj:GCGAACCAAAATGTGATATGGGGTTGC</t>
  </si>
  <si>
    <t>qry:GCGAaCCAAAATGTGATATGGGGTTGC
sbj:GCGAnCCAAAATGTGATATGGGGTTGC</t>
  </si>
  <si>
    <t>qry:GCGAACCAAAAtGTGATATGGGGTTGC
sbj:GCGAACCAAAAgGTGATATGGGGTTGC</t>
  </si>
  <si>
    <t>qry:GCGAACCAAAATGTGATATGGGG-TTGC
sbj:GCGAACCAAAATGTGATATGGGGgTTGC</t>
  </si>
  <si>
    <t>qry:CGCGATCAGGAGTCATCGtT
sbj:CGCGATCAGGAGTCATCGnT</t>
  </si>
  <si>
    <t>qry:AACTCATAATTGCTGACGCGAT
sbj:AACTCATAATTGCTGACGCGAT</t>
  </si>
  <si>
    <t>qry:AcaACGCCATCATGAATA---GCAGTGA
sbj:AgcACGCCATCATGAATAacaGCAGTGA</t>
  </si>
  <si>
    <t>qry:TCCTATCTGGAGCCTCCGAA
sbj:TCCTATCTGGAGCCTCCGAA</t>
  </si>
  <si>
    <t>qry:ACAACGCCATCATGAATAGCAGTGA
sbj:ACAACGCCATCATGAATAGCAGTGA</t>
  </si>
  <si>
    <t>qry:TCCTATCTGGAGCCTCCGAA
sbj:TCCTATCTGGAGCCTCYGAA</t>
  </si>
  <si>
    <t>qry:ACAacGccA-TCATgAATaGCagTGA
sbj:ACAtaGtaAcTCAT-AATtGC--TGA</t>
  </si>
  <si>
    <t>qry:TCCTATCTGGAGCCTCCgAA
sbj:TCCTATCTGGAGCCTCCaAA</t>
  </si>
  <si>
    <t>qry:TCCtATCTGGAGCCTCCGAa
sbj:TCCnATCTGGAGCCTCCGAn</t>
  </si>
  <si>
    <t>qry:ACAACGCCATCATGAATAGCAGTgA
sbj:ACAACGCCATCATGAATAGCAGTnA</t>
  </si>
  <si>
    <t>qry:acAACGCCATCATGAATAGCAGTGA
sbj:nnAACGCCATCATGAATAGCAGTGA</t>
  </si>
  <si>
    <t>qry:TtcGGAggCTcCAGatAggA
sbj:TaaGGAatCTaCAGgcAtaA</t>
  </si>
  <si>
    <t>qry:acaacgCCATCATGAATAGCAGTGA
sbj:nnnnnnCCATCATGAATAGCAGTGA</t>
  </si>
  <si>
    <t>qry:ACAACGCCATCATGAATAGCagtga
sbj:ACAACGCCATCATGAATAGCnnnnn</t>
  </si>
  <si>
    <t>qry:TCCTATCTGgAGCCTCCGAA
sbj:TCCTATCTG-AGCCTCCGAA</t>
  </si>
  <si>
    <t>qry:AACTCATAATTGCTGACGCGaT
sbj:AACTCATAATTGCTGACGCGnT</t>
  </si>
  <si>
    <t>qry:AACTCATAATTGCTgACGCGAT
sbj:AACTCATAATTGCTnACGCGAT</t>
  </si>
  <si>
    <t>qry:TCCTATCTGGAGCctccgaa
sbj:TCCTATCTGGAGCnnnnnnn</t>
  </si>
  <si>
    <t>qry:AACTCATAATtGCTGACGCGAT
sbj:AACTCATAATnGCTGACGCGAT</t>
  </si>
  <si>
    <t>qry:aACTCATAATTGCTGACGCGAT
sbj:nACTCATAATTGCTGACGCGAT</t>
  </si>
  <si>
    <t>qry:AACTCATAATTGcTGACGCGAT
sbj:AACTCATAATTGtTGACGCGAT</t>
  </si>
  <si>
    <t>qry:AACTCATAATTGCTGACGCgAT
sbj:AACTCATAATTGCTGACGCaAT</t>
  </si>
  <si>
    <t>qry:AAcTCATaATTGCTGACGCGAT
sbj:AAnTCATnATTGCTGACGCGAT</t>
  </si>
  <si>
    <t>qry:AACTCATAATTGCtGaCGCGAT
sbj:AACTCATAATTGCnGnCGCGAT</t>
  </si>
  <si>
    <t>qry:AACTCATAATTGCTgacgCGAT
sbj:AACTCATAATTGCTnnnnCGAT</t>
  </si>
  <si>
    <t>qry:aactcataATTGCTGACGCGAT
sbj:nnnnnnnnATTGCTGACGCGAT</t>
  </si>
  <si>
    <t>qry:AtCGCg-TCAgcAATtAtgAGTt
sbj:AaCGCcaTCAtgAAT-AgcAGTg</t>
  </si>
  <si>
    <t>qry:ATcgCgTCaGcAATtATgaGTT
sbj:ATaaCtTC-GtAATaATctGTT</t>
  </si>
  <si>
    <t>qry:TCCTATCTGGAGcCTCCGAA
sbj:TCCTATCTGGAGtCTCCGAA</t>
  </si>
  <si>
    <t>qry:TGAGGATTTCACCCCACTGA
sbj:TGAGGATTTCACCCCACTGA</t>
  </si>
  <si>
    <t>qry:aCACCAACCATGTACCGTCGAGT
sbj:cCACCAACCATGTACCGTCGAGT</t>
  </si>
  <si>
    <t>qry:TCGACTGGTTAGTTCAATCTACG
sbj:TCGACTGGTTAGTTCAATCTACG</t>
  </si>
  <si>
    <t>qry:ACACCAACCATGTACCGTCGAGT
sbj:ACACCAACCATGTACCGTCGAGT</t>
  </si>
  <si>
    <t>qry:ACACCAACCATGTACCGTCGAGT
sbj:ACACCAACCATGTACCGTCRAGT</t>
  </si>
  <si>
    <t>qry:TCGACTGGTTAGTTcAATCTACG
sbj:TCGACTGGTTAGTTtAATCTACG</t>
  </si>
  <si>
    <t>qry:TCGACTGGTTAGtTCAATCTACG
sbj:TCGACTGGTTAGnTCAATCTACG</t>
  </si>
  <si>
    <t>qry:ACACCAACCATgTACCGTCGAGT
sbj:ACACCAACCATaTACCGTCGAGT</t>
  </si>
  <si>
    <t>qry:ACACCAACCATGTACCGTCgAGT
sbj:ACACCAACCATGTACCGTCaAGT</t>
  </si>
  <si>
    <t>qry:ACACCAACCATGTACCGTcGAGT
sbj:ACACCAACCATGTACCGTtGAGT</t>
  </si>
  <si>
    <t>qry:ACACcAAcCATGTACCGTCGAGT
sbj:ACACaAAtCATGTACCGTCGAGT</t>
  </si>
  <si>
    <t>qry:TCGACTGGTTAGTTCAatCTACG
sbj:TCGACTGGTTAGTTCAccCTACG</t>
  </si>
  <si>
    <t>qry:tCgACTGgTTagtTCAaTctAcG
sbj:cCcACTGaTTc--TCAtTaaAtG</t>
  </si>
  <si>
    <t>qry:TCGACTGGTtAGTTCAATCTACG
sbj:TCGACTGGT-AGTTCAATCTACG</t>
  </si>
  <si>
    <t>qry:TGAGGATTTCACCCCACTGA
sbj:TRAGGATTTCACCCCACTGA</t>
  </si>
  <si>
    <t>qry:TGAGGATTTCACCCCACTGA
sbj:TGAGGATTTCACCYCACTGA</t>
  </si>
  <si>
    <t>qry:TGAGGATTTCACCCCaCTGA
sbj:TGAGGATTTCACCCCnCTGA</t>
  </si>
  <si>
    <t>qry:ACaCCAACCATGTACCGTCGAGT
sbj:ACnCCAACCATGTACCGTCGAGT</t>
  </si>
  <si>
    <t>qry:tGAGGATTTCACCCCACTGA
sbj:nGAGGATTTCACCCCACTGA</t>
  </si>
  <si>
    <t>qry:TGAGGATTTCACCCCAcTGA
sbj:TGAGGATTTCACCCCAnTGA</t>
  </si>
  <si>
    <t>qry:TGAGGATTTCAcCCCACTGA
sbj:TGAGGATTTCAnCCCACTGA</t>
  </si>
  <si>
    <t>qry:TGAGGATTTCACCCCACTgA
sbj:TGAGGATTTCACCCCACTnA</t>
  </si>
  <si>
    <t>qry:TGAGGATTTcACCCCACTGA
sbj:TGAGGATTTtACCCCACTGA</t>
  </si>
  <si>
    <t>qry:TGAGGATTTCACCCCAcTGA
sbj:TGAGGATTTCACCCCAaTGA</t>
  </si>
  <si>
    <t>qry:tgAGGAtTTCACCCCACTGA
sbj:nnAGGAnTTCACCCCACTGA</t>
  </si>
  <si>
    <t>qry:TGAGGATTTCACCC-CACTGA
sbj:TGAGGATTTCACYYtYACTGA</t>
  </si>
  <si>
    <t>qry:tgaggATTTCACCCCACTGA
sbj:nnnnnATTTCACCCCACTGA</t>
  </si>
  <si>
    <t>qry:tgaggaTTTCACCCCACTGA
sbj:nnnnnnTTTCACCCCACTGA</t>
  </si>
  <si>
    <t>qry:TC-AGTggggTgaAatCCTCA
sbj:TCgAGTtactTagAtgCCTCA</t>
  </si>
  <si>
    <t>ID</t>
  </si>
  <si>
    <t>Sequence</t>
  </si>
  <si>
    <t>Average Ct</t>
  </si>
  <si>
    <t>Forward Primer</t>
  </si>
  <si>
    <t>Probe</t>
  </si>
  <si>
    <t>Reverse Primer</t>
  </si>
  <si>
    <t>Control 1</t>
  </si>
  <si>
    <t>Control 2</t>
  </si>
  <si>
    <t>NTC</t>
  </si>
  <si>
    <t>Generic</t>
  </si>
  <si>
    <t>N.A.</t>
  </si>
  <si>
    <t>Clade-I</t>
  </si>
  <si>
    <t>Clade-II</t>
  </si>
  <si>
    <t>table</t>
  </si>
  <si>
    <t>column</t>
  </si>
  <si>
    <t>description</t>
  </si>
  <si>
    <t>caption</t>
  </si>
  <si>
    <t>the listing of configuration tags for Primer3 (https://primer3.org/manual.html)</t>
  </si>
  <si>
    <t>the input tag name</t>
  </si>
  <si>
    <t>the corresponding tag value</t>
  </si>
  <si>
    <t>the ranges of GISAID EpiPox accessions included in this study</t>
  </si>
  <si>
    <t>the start  range</t>
  </si>
  <si>
    <t>the end  range</t>
  </si>
  <si>
    <t>the assay identifier</t>
  </si>
  <si>
    <t>the NCBI Taxonomy identifier of the assay target</t>
  </si>
  <si>
    <t>the mpox clade target: I, II, or I;II (all)</t>
  </si>
  <si>
    <t>the reference amplicon 5'-&gt;3' sequence hosting the assay primers/probe with additional sequence context at each end</t>
  </si>
  <si>
    <t>the forward primer sequence</t>
  </si>
  <si>
    <t>the probe sequence</t>
  </si>
  <si>
    <t>the reverse primer sequence</t>
  </si>
  <si>
    <t>the reference accession of the assay design</t>
  </si>
  <si>
    <t>the alignment start of the amplicon on the ref accession</t>
  </si>
  <si>
    <t>the alignment end of the amplicon on the ref accession</t>
  </si>
  <si>
    <t>the percent identity of the amplicon alignment on the ref accession</t>
  </si>
  <si>
    <t>the NCBI RefSeq of the amplicon</t>
  </si>
  <si>
    <t>the alignment start of the amplicon on the RefSeq accession</t>
  </si>
  <si>
    <t>the alignment end of the amplicon on the RefSeq accession</t>
  </si>
  <si>
    <t>the percent identity of the amplicon alignment on the RefSeq accession</t>
  </si>
  <si>
    <t>the note value</t>
  </si>
  <si>
    <t>the DOI of the assay from other studies</t>
  </si>
  <si>
    <t>the summary of PSET analysis</t>
  </si>
  <si>
    <t>the penalty points value from Primer3</t>
  </si>
  <si>
    <t>the number of true positives observed from NCBI nt</t>
  </si>
  <si>
    <t>the number of false negatives observed from NCBI nt</t>
  </si>
  <si>
    <t>the number of false positives observed from NCBI nt</t>
  </si>
  <si>
    <t>the number of true negatves observed from NCBI nt</t>
  </si>
  <si>
    <t>the number of hits to Clade I observed from GISAID EpiPox</t>
  </si>
  <si>
    <t>the number of hits to Clade II observed from GISAID EpiPox</t>
  </si>
  <si>
    <t>the number of hits to an unknown clade observed from GISAID EpiPox</t>
  </si>
  <si>
    <t>the number of positive accessions in the GISAID EpiPox based on assay target.clade</t>
  </si>
  <si>
    <t>the number of negative  accessions in the GISAID EpiPox based on assay target.clade</t>
  </si>
  <si>
    <t>the number of true positives observed from GISAID EpiPox based on assay target.clade</t>
  </si>
  <si>
    <t>the number of false negatives observed from GISAID EpiPox based on assay target.clade</t>
  </si>
  <si>
    <t>the number of false positives observed from GISAID EpiPox based on assay target.clade</t>
  </si>
  <si>
    <t>the number of true negatves observed from GISAID EpiPox based on assay target.clade</t>
  </si>
  <si>
    <t>the true positive rate = TP / P</t>
  </si>
  <si>
    <t>the false negative rate = FN / P</t>
  </si>
  <si>
    <t>the false positive rate = FP / N</t>
  </si>
  <si>
    <t>the true negative rate = TN / N</t>
  </si>
  <si>
    <t>the summar of PSET global-local alignments of tested assays</t>
  </si>
  <si>
    <t>the alignment of the forward primer sequence</t>
  </si>
  <si>
    <t>the number of substitutions</t>
  </si>
  <si>
    <t>the number of indels</t>
  </si>
  <si>
    <t>the alignment of the probe sequence</t>
  </si>
  <si>
    <t>the alignment of the reverse primer sequence</t>
  </si>
  <si>
    <t>S6 - Table 1</t>
  </si>
  <si>
    <t>the reproduction of Table 1 from the text for easy parsing</t>
  </si>
  <si>
    <t>the table of table captions and column descriptions</t>
  </si>
  <si>
    <t>the table of author credit taxonomy entries as a matrix</t>
  </si>
  <si>
    <t>the table of author contact information</t>
  </si>
  <si>
    <t>Term</t>
  </si>
  <si>
    <t>Definition</t>
  </si>
  <si>
    <t>Daniel Negrón</t>
  </si>
  <si>
    <t>Nicholas Tolli</t>
  </si>
  <si>
    <t>Stephanie Guertin</t>
  </si>
  <si>
    <t>Suzanne Wollen-Roberts</t>
  </si>
  <si>
    <t>Shane Mitchell</t>
  </si>
  <si>
    <t>Jared Haas</t>
  </si>
  <si>
    <t>Katharine Jennings</t>
  </si>
  <si>
    <t>Bradley Abramson</t>
  </si>
  <si>
    <t>Lauren Brinkac</t>
  </si>
  <si>
    <t>David Ashford</t>
  </si>
  <si>
    <t>Conceptualization</t>
  </si>
  <si>
    <t>Ideas; formulation or evolution of overarching research goals and aims</t>
  </si>
  <si>
    <t>Methodology</t>
  </si>
  <si>
    <t>Development or design of methodology; creation of models</t>
  </si>
  <si>
    <t>Software</t>
  </si>
  <si>
    <t>Programming, software development; designing computer programs; implementation of the computer code and supporting algorithms; testing of existing code components</t>
  </si>
  <si>
    <t>Validation</t>
  </si>
  <si>
    <t>Verification, whether as a part of the activity or separate, of the overall replication/ reproducibility of results/experiments and other research outputs</t>
  </si>
  <si>
    <t>Formal analysis</t>
  </si>
  <si>
    <t>Application of statistical, mathematical, computational, or other formal techniques to analyze or synthesize study data</t>
  </si>
  <si>
    <t>Investigation</t>
  </si>
  <si>
    <t>Conducting a research and investigation process, specifically performing the experiments, or data/evidence collection</t>
  </si>
  <si>
    <t>Resources</t>
  </si>
  <si>
    <t>Provision of study materials, reagents, materials, patients, laboratory samples, animals, instrumentation, computing resources, or other analysis tools</t>
  </si>
  <si>
    <t>Data Curation</t>
  </si>
  <si>
    <t>Management activities to annotate (produce metadata), scrub data and maintain research data (including software code, where it is necessary for interpreting the data itself) for initial use and later reuse</t>
  </si>
  <si>
    <t>Writing - Original Draft</t>
  </si>
  <si>
    <t>Preparation, creation and/or presentation of the published work, specifically writing the initial draft (including substantive translation)</t>
  </si>
  <si>
    <t>Writing - Review &amp; Editing</t>
  </si>
  <si>
    <t>Preparation, creation and/or presentation of the published work by those from the original research group, specifically critical review, commentary or revision – including pre-or postpublication stages</t>
  </si>
  <si>
    <t>Visualization</t>
  </si>
  <si>
    <t>Preparation, creation and/or presentation of the published work, specifically visualization/ data presentation</t>
  </si>
  <si>
    <t>Supervision</t>
  </si>
  <si>
    <t>Oversight and leadership responsibility for the research activity planning and execution, including mentorship external to the core team</t>
  </si>
  <si>
    <t>Project administration</t>
  </si>
  <si>
    <t>Management and coordination responsibility for the research activity planning and execution</t>
  </si>
  <si>
    <t>Funding acquisition</t>
  </si>
  <si>
    <t>Acquisition of the financial support for the project leading to this publication</t>
  </si>
  <si>
    <t>Reference</t>
  </si>
  <si>
    <t>Allen, Liz, Alison O’Connell, and Veronique Kiermer. “How Can We Ensure Visibility and Diversity in Research Contributions? How the Contributor Role Taxonomy (CRediT) Is Helping the Shift from Authorship to Contributorship.” Learned Publishing 32, no. 1 (January 2019): 71–74. https://doi.org/10.1002/leap.1210.</t>
  </si>
  <si>
    <t>Author</t>
  </si>
  <si>
    <t>Suffix</t>
  </si>
  <si>
    <t>Company</t>
  </si>
  <si>
    <t>Address</t>
  </si>
  <si>
    <t>E-Mail</t>
  </si>
  <si>
    <t>Daniel Antonio Negrón</t>
  </si>
  <si>
    <t>PhD</t>
  </si>
  <si>
    <t>Noblis, Inc.</t>
  </si>
  <si>
    <t>2002 Edmund Halley Dr, Reston, VA 20191</t>
  </si>
  <si>
    <t>Daniel.Negron@noblis.org</t>
  </si>
  <si>
    <t>BS</t>
  </si>
  <si>
    <t>Noblis ESI</t>
  </si>
  <si>
    <t>14425 Penrose Pl, Chantilly, VA 20151</t>
  </si>
  <si>
    <t>Nicholas.Tolli@noblis-esi.com</t>
  </si>
  <si>
    <t>Stephanie.Guertin@noblis-esi.com</t>
  </si>
  <si>
    <t>MS</t>
  </si>
  <si>
    <t>Suzanne.Wollen-Roberts@noblis.org</t>
  </si>
  <si>
    <t>Shane.Mitchell@noblis.org</t>
  </si>
  <si>
    <t>Jared.Haas@noblis.org</t>
  </si>
  <si>
    <t>Katharine.Jennings@noblis.org</t>
  </si>
  <si>
    <t>Bradley.Abramson@noblis.org</t>
  </si>
  <si>
    <t>Lauren.Leone@noblis.org</t>
  </si>
  <si>
    <t>DVM, MPH, DSc</t>
  </si>
  <si>
    <t>David.Ashford@noblis-esi.com</t>
  </si>
  <si>
    <t>Catherine Pratt</t>
  </si>
  <si>
    <t>University of Nebraska Medical Center</t>
  </si>
  <si>
    <t>catherine.pratt@unmc.edu</t>
  </si>
  <si>
    <t>984388 Nebraska Medical Center, Omaha, NE 68198-4388</t>
  </si>
  <si>
    <t>ORCiD</t>
  </si>
  <si>
    <t>https://orcid.org/0000-0002-6123-2441</t>
  </si>
  <si>
    <t>https://orcid.org/0000-0001-8740-948X</t>
  </si>
  <si>
    <t>https://orcid.org/0000-0002-7549-7280</t>
  </si>
  <si>
    <t>https://orcid.org/0000-0003-0888-3648</t>
  </si>
  <si>
    <t>https://orcid.org/0000-0002-9409-2756</t>
  </si>
  <si>
    <t>https://orcid.org/0000-0001-6132-2570</t>
  </si>
  <si>
    <t>https://orcid.org/0000-0003-4948-2701</t>
  </si>
  <si>
    <t>https://orcid.org/0000-0002-4348-6253</t>
  </si>
  <si>
    <t>dilution</t>
  </si>
  <si>
    <t>copies per uL</t>
  </si>
  <si>
    <t>1:20</t>
  </si>
  <si>
    <t>1:200</t>
  </si>
  <si>
    <t>1:2k</t>
  </si>
  <si>
    <t>1:20k</t>
  </si>
  <si>
    <t>NA</t>
  </si>
  <si>
    <t>1:200k</t>
  </si>
  <si>
    <t>N/A</t>
  </si>
  <si>
    <t>1:2M</t>
  </si>
  <si>
    <t>Noblis_MPXV-522</t>
  </si>
  <si>
    <t>https://orcid.org/0009-0004-2232-0790</t>
  </si>
  <si>
    <t>total</t>
  </si>
  <si>
    <t>https://orcid.org/0009-0004-8648-5789</t>
  </si>
  <si>
    <t>S9 - Captions</t>
  </si>
  <si>
    <t>SA - CRediT</t>
  </si>
  <si>
    <t>SB - Contact</t>
  </si>
  <si>
    <r>
      <t xml:space="preserve">the descriptions of assays studied </t>
    </r>
    <r>
      <rPr>
        <i/>
        <sz val="12"/>
        <color theme="1"/>
        <rFont val="Courier New"/>
        <family val="1"/>
      </rPr>
      <t>in silico</t>
    </r>
    <r>
      <rPr>
        <sz val="12"/>
        <color theme="1"/>
        <rFont val="Courier New"/>
        <family val="1"/>
      </rPr>
      <t xml:space="preserve"> and </t>
    </r>
    <r>
      <rPr>
        <i/>
        <sz val="12"/>
        <color theme="1"/>
        <rFont val="Courier New"/>
        <family val="1"/>
      </rPr>
      <t>in vitro</t>
    </r>
  </si>
  <si>
    <r>
      <t xml:space="preserve">the flag to indicate that the assay was tested in this study </t>
    </r>
    <r>
      <rPr>
        <i/>
        <sz val="12"/>
        <color theme="1"/>
        <rFont val="Courier New"/>
        <family val="1"/>
      </rPr>
      <t>in vitro</t>
    </r>
  </si>
  <si>
    <t>the number of accessions in the range</t>
  </si>
  <si>
    <t>S1 - Assay</t>
  </si>
  <si>
    <t>S2 - PSET</t>
  </si>
  <si>
    <t>S3 - Alignments</t>
  </si>
  <si>
    <t>S7 - Primer3</t>
  </si>
  <si>
    <t>S8 - EpiPox</t>
  </si>
  <si>
    <t>S4 - Clade I LOD</t>
  </si>
  <si>
    <t>S5 - Clade II LOD</t>
  </si>
  <si>
    <t xml:space="preserve">the average Ct value for each Clade I assay by dilution and copies per microliter </t>
  </si>
  <si>
    <t xml:space="preserve">the average Ct value for each Clade II assay by dilution and copies per microliter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</si>
</sst>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sz val="16"/>
      <color theme="1"/>
      <name val="Calibri"/>
      <family val="2"/>
      <scheme val="minor"/>
    </font>
    <font>
      <sz val="16"/>
      <color theme="1"/>
      <name val="Consolas"/>
      <family val="2"/>
    </font>
    <font>
      <i/>
      <sz val="16"/>
      <color theme="1"/>
      <name val="Consolas"/>
      <family val="2"/>
    </font>
    <font>
      <sz val="8"/>
      <name val="Calibri"/>
      <family val="2"/>
      <scheme val="minor"/>
    </font>
    <font>
      <b/>
      <sz val="11"/>
      <color theme="1"/>
      <name val="Calibri"/>
      <family val="2"/>
      <scheme val="minor"/>
    </font>
    <font>
      <sz val="11"/>
      <color theme="1"/>
      <name val="Consolas"/>
      <family val="2"/>
    </font>
    <font>
      <b/>
      <sz val="11"/>
      <color theme="1"/>
      <name val="Consolas"/>
      <family val="2"/>
    </font>
    <font>
      <b/>
      <sz val="16"/>
      <color theme="1"/>
      <name val="Calibri"/>
      <family val="2"/>
      <scheme val="minor"/>
    </font>
    <font>
      <sz val="12"/>
      <color theme="1"/>
      <name val="Courier New"/>
      <family val="1"/>
    </font>
    <font>
      <b/>
      <sz val="12"/>
      <color theme="1"/>
      <name val="Courier New"/>
      <family val="1"/>
    </font>
    <font>
      <sz val="11"/>
      <color theme="1"/>
      <name val="Courier New"/>
      <family val="1"/>
    </font>
    <font>
      <i/>
      <sz val="12"/>
      <color theme="1"/>
      <name val="Courier New"/>
      <family val="1"/>
    </font>
    <font>
      <i/>
      <u/>
      <sz val="12"/>
      <color theme="10"/>
      <name val="Courier New"/>
      <family val="1"/>
    </font>
    <font>
      <u/>
      <sz val="12"/>
      <color theme="10"/>
      <name val="Courier New"/>
      <family val="1"/>
    </font>
  </fonts>
  <fills count="2">
    <fill>
      <patternFill patternType="none"/>
    </fill>
    <fill>
      <patternFill patternType="gray125"/>
    </fill>
  </fills>
  <borders count="1">
    <border>
      <left/>
      <right/>
      <top/>
      <bottom/>
      <diagonal/>
    </border>
  </borders>
  <cellStyleXfs count="4">
    <xf numFmtId="0" fontId="0" fillId="0" borderId="0"/>
    <xf numFmtId="0" fontId="3" fillId="0" borderId="0" applyNumberFormat="0" applyFill="0" applyBorder="0" applyAlignment="0" applyProtection="0"/>
    <xf numFmtId="0" fontId="2" fillId="0" borderId="0"/>
    <xf numFmtId="0" fontId="1" fillId="0" borderId="0"/>
  </cellStyleXfs>
  <cellXfs count="45">
    <xf numFmtId="0" fontId="0" fillId="0" borderId="0" xfId="0"/>
    <xf numFmtId="0" fontId="5" fillId="0" borderId="0" xfId="0" applyFont="1" applyAlignment="1">
      <alignment vertical="center"/>
    </xf>
    <xf numFmtId="49" fontId="5" fillId="0" borderId="0" xfId="0" applyNumberFormat="1" applyFont="1" applyAlignment="1">
      <alignment vertical="center" wrapText="1"/>
    </xf>
    <xf numFmtId="1" fontId="5" fillId="0" borderId="0" xfId="0" applyNumberFormat="1" applyFont="1" applyAlignment="1">
      <alignment horizontal="center" vertical="center"/>
    </xf>
    <xf numFmtId="0" fontId="6" fillId="0" borderId="0" xfId="0" applyFont="1" applyAlignment="1">
      <alignment vertical="center"/>
    </xf>
    <xf numFmtId="1" fontId="6" fillId="0" borderId="0" xfId="0" applyNumberFormat="1" applyFont="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4" fillId="0" borderId="0" xfId="2" applyFont="1" applyAlignment="1">
      <alignment vertical="center"/>
    </xf>
    <xf numFmtId="0" fontId="0" fillId="0" borderId="0" xfId="0"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11" fillId="0" borderId="0" xfId="2" applyFont="1" applyAlignment="1">
      <alignment vertical="center"/>
    </xf>
    <xf numFmtId="0" fontId="10" fillId="0" borderId="0" xfId="0" applyFont="1" applyAlignment="1">
      <alignment vertical="center"/>
    </xf>
    <xf numFmtId="10" fontId="9" fillId="0" borderId="0" xfId="0" applyNumberFormat="1" applyFont="1" applyAlignment="1">
      <alignment vertical="center"/>
    </xf>
    <xf numFmtId="0" fontId="8" fillId="0" borderId="0" xfId="0" applyFont="1" applyAlignment="1">
      <alignment vertical="center"/>
    </xf>
    <xf numFmtId="49" fontId="5" fillId="0" borderId="0" xfId="0" applyNumberFormat="1" applyFont="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13" fillId="0" borderId="0" xfId="2" applyFont="1" applyAlignment="1">
      <alignment horizontal="left" vertical="center"/>
    </xf>
    <xf numFmtId="0" fontId="12" fillId="0" borderId="0" xfId="0" applyFont="1" applyAlignment="1">
      <alignment horizontal="center" vertical="center"/>
    </xf>
    <xf numFmtId="0" fontId="12" fillId="0" borderId="0" xfId="2" applyFont="1" applyAlignment="1">
      <alignment vertical="center"/>
    </xf>
    <xf numFmtId="0" fontId="13" fillId="0" borderId="0" xfId="2" applyFont="1" applyAlignment="1">
      <alignment vertical="center"/>
    </xf>
    <xf numFmtId="0" fontId="13" fillId="0" borderId="0" xfId="0" applyFont="1" applyAlignment="1">
      <alignment horizontal="center" vertical="center"/>
    </xf>
    <xf numFmtId="10" fontId="12" fillId="0" borderId="0" xfId="0" applyNumberFormat="1" applyFont="1" applyAlignment="1">
      <alignment horizontal="center" vertical="center"/>
    </xf>
    <xf numFmtId="0" fontId="13" fillId="0" borderId="0" xfId="0" applyFont="1" applyAlignment="1">
      <alignment vertical="center"/>
    </xf>
    <xf numFmtId="0" fontId="12" fillId="0" borderId="0" xfId="0" applyNumberFormat="1" applyFont="1" applyAlignment="1">
      <alignment horizontal="center" vertical="center"/>
    </xf>
    <xf numFmtId="0" fontId="14" fillId="0" borderId="0" xfId="0" applyFont="1" applyAlignment="1">
      <alignment horizontal="center"/>
    </xf>
    <xf numFmtId="0" fontId="14" fillId="0" borderId="0" xfId="0" applyFont="1"/>
    <xf numFmtId="0" fontId="13" fillId="0" borderId="0" xfId="2" applyFont="1" applyAlignment="1">
      <alignment horizontal="center" vertical="center"/>
    </xf>
    <xf numFmtId="0" fontId="13" fillId="0" borderId="0" xfId="0" applyFont="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vertical="center" textRotation="90"/>
    </xf>
    <xf numFmtId="0" fontId="12" fillId="0" borderId="0" xfId="0" applyFont="1" applyAlignment="1">
      <alignment horizontal="left" vertical="center"/>
    </xf>
    <xf numFmtId="0" fontId="12" fillId="0" borderId="0" xfId="2" applyFont="1" applyAlignment="1">
      <alignment horizontal="left" vertical="center"/>
    </xf>
    <xf numFmtId="2" fontId="12" fillId="0" borderId="0" xfId="0" applyNumberFormat="1" applyFont="1" applyAlignment="1">
      <alignment horizontal="center" vertical="center"/>
    </xf>
    <xf numFmtId="0" fontId="12" fillId="0" borderId="0" xfId="0" applyFont="1"/>
    <xf numFmtId="0" fontId="13" fillId="0" borderId="0" xfId="0" applyFont="1"/>
    <xf numFmtId="49" fontId="12" fillId="0" borderId="0" xfId="0" applyNumberFormat="1" applyFont="1" applyAlignment="1">
      <alignment vertical="center" wrapText="1"/>
    </xf>
    <xf numFmtId="49" fontId="12" fillId="0" borderId="0" xfId="0" applyNumberFormat="1" applyFont="1" applyAlignment="1">
      <alignment horizontal="center" vertical="center" wrapText="1"/>
    </xf>
    <xf numFmtId="1" fontId="12" fillId="0" borderId="0" xfId="0" applyNumberFormat="1" applyFont="1" applyAlignment="1">
      <alignment horizontal="center" vertical="center"/>
    </xf>
    <xf numFmtId="0" fontId="15" fillId="0" borderId="0" xfId="0" applyFont="1" applyAlignment="1">
      <alignment vertical="center"/>
    </xf>
    <xf numFmtId="49" fontId="16" fillId="0" borderId="0" xfId="1" applyNumberFormat="1" applyFont="1" applyAlignment="1">
      <alignment vertical="center" wrapText="1"/>
    </xf>
    <xf numFmtId="1" fontId="15" fillId="0" borderId="0" xfId="0" applyNumberFormat="1" applyFont="1" applyAlignment="1">
      <alignment horizontal="center" vertical="center"/>
    </xf>
    <xf numFmtId="0" fontId="17" fillId="0" borderId="0" xfId="1" applyFont="1"/>
  </cellXfs>
  <cellStyles count="4">
    <cellStyle name="Hyperlink" xfId="1" builtinId="8"/>
    <cellStyle name="Normal" xfId="0" builtinId="0"/>
    <cellStyle name="Normal 2" xfId="2" xr:uid="{424CB526-0742-414D-BB4A-6F1E982771ED}"/>
    <cellStyle name="Normal 3" xfId="3" xr:uid="{A5F06B74-A65F-8E41-9FB4-C1B3AC95CE02}"/>
  </cellStyles>
  <dxfs count="115">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dxf>
    <dxf>
      <font>
        <strike val="0"/>
        <outline val="0"/>
        <shadow val="0"/>
        <vertAlign val="baseline"/>
        <sz val="12"/>
        <name val="Courier New"/>
        <family val="1"/>
        <scheme val="none"/>
      </font>
      <numFmt numFmtId="30" formatCode="@"/>
      <alignment vertical="center" textRotation="0" indent="0" justifyLastLine="0" shrinkToFit="0" readingOrder="0"/>
    </dxf>
    <dxf>
      <font>
        <strike val="0"/>
        <outline val="0"/>
        <shadow val="0"/>
        <vertAlign val="baseline"/>
        <sz val="12"/>
        <name val="Courier New"/>
        <family val="1"/>
        <scheme val="none"/>
      </font>
      <numFmt numFmtId="30" formatCode="@"/>
      <alignment vertical="center" textRotation="0" wrapText="1"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1" formatCode="0"/>
      <alignment horizontal="center" vertical="center" textRotation="0" wrapText="0" indent="0" justifyLastLine="0" shrinkToFit="0" readingOrder="0"/>
    </dxf>
    <dxf>
      <font>
        <strike val="0"/>
        <outline val="0"/>
        <shadow val="0"/>
        <vertAlign val="baseline"/>
        <sz val="12"/>
        <name val="Courier New"/>
        <family val="1"/>
        <scheme val="none"/>
      </font>
      <numFmt numFmtId="30" formatCode="@"/>
      <alignment horizontal="general" vertical="center" textRotation="0" wrapText="1" indent="0" justifyLastLine="0" shrinkToFit="0" readingOrder="0"/>
    </dxf>
    <dxf>
      <font>
        <strike val="0"/>
        <outline val="0"/>
        <shadow val="0"/>
        <vertAlign val="baseline"/>
        <sz val="12"/>
        <name val="Courier New"/>
        <family val="1"/>
        <scheme val="none"/>
      </font>
      <alignment vertical="center" textRotation="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b/>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1"/>
        <color theme="1"/>
        <name val="Courier New"/>
        <family val="1"/>
        <scheme val="none"/>
      </font>
      <alignment horizontal="center" vertical="bottom"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1"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1"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1" indent="0" justifyLastLine="0" shrinkToFit="0" readingOrder="0"/>
    </dxf>
    <dxf>
      <font>
        <b/>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14" formatCode="0.00%"/>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14" formatCode="0.00%"/>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14" formatCode="0.00%"/>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14" formatCode="0.00%"/>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center"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b/>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Courier New"/>
        <family val="1"/>
        <scheme val="none"/>
      </font>
      <numFmt numFmtId="0" formatCode="General"/>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b/>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numFmt numFmtId="0" formatCode="General"/>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
      <font>
        <strike val="0"/>
        <outline val="0"/>
        <shadow val="0"/>
        <u val="none"/>
        <vertAlign val="baseline"/>
        <sz val="12"/>
        <color theme="1"/>
        <name val="Courier New"/>
        <family val="1"/>
        <scheme val="none"/>
      </font>
      <alignment horizontal="general"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FC956A-C305-5547-AC81-AA8D92B53770}" name="Table4" displayName="Table4" ref="A1:R2346" totalsRowShown="0" headerRowDxfId="87" dataDxfId="86" headerRowCellStyle="Normal 2" dataCellStyle="Normal 2">
  <autoFilter ref="A1:R2346" xr:uid="{F4FC956A-C305-5547-AC81-AA8D92B53770}"/>
  <sortState xmlns:xlrd2="http://schemas.microsoft.com/office/spreadsheetml/2017/richdata2" ref="A2:R2346">
    <sortCondition ref="A1:A2346"/>
  </sortState>
  <tableColumns count="18">
    <tableColumn id="1" xr3:uid="{94A052AE-396D-3F43-8FA3-F7CBDAD70CDD}" name="id" dataDxfId="105" dataCellStyle="Normal 2"/>
    <tableColumn id="2" xr3:uid="{E9BC89B7-97AB-BA45-A8BE-895A1C140F3B}" name="target.taxon" dataDxfId="104" dataCellStyle="Normal 2"/>
    <tableColumn id="3" xr3:uid="{D0C65AB0-8ED0-024D-9B41-12F4445AB4E5}" name="target.clade" dataDxfId="103" dataCellStyle="Normal 2"/>
    <tableColumn id="18" xr3:uid="{D1821728-CCF5-894A-A2D0-3598A383CEEF}" name="is.tested" dataDxfId="102" dataCellStyle="Normal 2">
      <calculatedColumnFormula>COUNTIF('S6 - Table 1'!$B$3:$B$20,Table4[[#This Row],[id]])</calculatedColumnFormula>
    </tableColumn>
    <tableColumn id="4" xr3:uid="{52D88E0C-5EA3-5C43-B5F1-4AB78E824F50}" name="definition" dataDxfId="101" dataCellStyle="Normal 2"/>
    <tableColumn id="17" xr3:uid="{AA62FCD6-B1EC-3E44-A80E-8CEC45BD5B35}" name="forward_primer" dataDxfId="100" dataCellStyle="Normal 2"/>
    <tableColumn id="16" xr3:uid="{01FF472E-3214-B041-92FB-4C86DD63E2C1}" name="probe" dataDxfId="99" dataCellStyle="Normal 2"/>
    <tableColumn id="5" xr3:uid="{15716AC0-209E-D340-9D50-D3693E55A721}" name="reverse_primer" dataDxfId="98" dataCellStyle="Normal 2"/>
    <tableColumn id="6" xr3:uid="{55F82A88-C5B8-1B4C-B13A-C8F28EE8F256}" name="ref" dataDxfId="97" dataCellStyle="Normal 2"/>
    <tableColumn id="7" xr3:uid="{31DF68AD-3218-464B-9B8E-988771FFBAF3}" name="sstart" dataDxfId="96" dataCellStyle="Normal 2"/>
    <tableColumn id="8" xr3:uid="{345BE8E9-A317-B84A-A95B-C6D39B978229}" name="send" dataDxfId="95" dataCellStyle="Normal 2"/>
    <tableColumn id="9" xr3:uid="{EF785138-B800-0545-A1DC-F18FE099C503}" name="pident" dataDxfId="94" dataCellStyle="Normal 2"/>
    <tableColumn id="10" xr3:uid="{A27A2A41-39F9-7B44-960C-2B0C3C6143A7}" name="refseq" dataDxfId="93" dataCellStyle="Normal 2"/>
    <tableColumn id="11" xr3:uid="{F86ADB15-5DE1-1643-94BB-42D64D30AB24}" name="rsstart" dataDxfId="92" dataCellStyle="Normal 2"/>
    <tableColumn id="12" xr3:uid="{88E109E7-4E5F-1542-9DAD-529E29B3B02E}" name="rsend" dataDxfId="91" dataCellStyle="Normal 2"/>
    <tableColumn id="13" xr3:uid="{0D44E2EB-AC71-CC4F-B602-F6B987077D83}" name="rpident" dataDxfId="90" dataCellStyle="Normal 2"/>
    <tableColumn id="14" xr3:uid="{2545D055-3D5C-E047-BE48-E3AFED4AD9FF}" name="note" dataDxfId="89" dataCellStyle="Normal 2"/>
    <tableColumn id="15" xr3:uid="{2ABEA2F8-52D2-5645-A3E6-59011AF4683D}" name="doi" dataDxfId="88" dataCellStyle="Normal 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B41C5A-FF89-2842-8EA8-0BEDACC6C7FB}" name="Table11" displayName="Table11" ref="A1:V2346" totalsRowShown="0" headerRowDxfId="63" dataDxfId="62">
  <autoFilter ref="A1:V2346" xr:uid="{17B41C5A-FF89-2842-8EA8-0BEDACC6C7FB}"/>
  <tableColumns count="22">
    <tableColumn id="2" xr3:uid="{2553CFF5-038C-2045-A154-EAC0312B5937}" name="id" dataDxfId="85"/>
    <tableColumn id="35" xr3:uid="{ECF6BC2B-29AB-8646-8883-0AA40FA1915A}" name="target.taxon" dataDxfId="84">
      <calculatedColumnFormula>LOOKUP(Table11[[#This Row],[id]],'S1 - Assay'!A:A,'S1 - Assay'!B:B)</calculatedColumnFormula>
    </tableColumn>
    <tableColumn id="3" xr3:uid="{F6C4FDA1-2B1D-F940-A810-B5993AC67A3F}" name="target.clade" dataDxfId="83">
      <calculatedColumnFormula>LOOKUP(Table11[[#This Row],[id]],'S1 - Assay'!A:A,'S1 - Assay'!C:C)</calculatedColumnFormula>
    </tableColumn>
    <tableColumn id="38" xr3:uid="{B121A54C-1797-8C49-9F71-D8E221DF61ED}" name="is.tested" dataDxfId="82">
      <calculatedColumnFormula>COUNTIF('S6 - Table 1'!$B$3:$B$20,Table11[[#This Row],[id]])</calculatedColumnFormula>
    </tableColumn>
    <tableColumn id="39" xr3:uid="{7C681810-DC0B-0C47-B20A-A29A494B67DF}" name="primer3.penalty_points" dataDxfId="81"/>
    <tableColumn id="4" xr3:uid="{DBDBF7F3-CADD-304A-AADA-0B3EFF7D72C0}" name="species.TP" dataDxfId="80"/>
    <tableColumn id="7" xr3:uid="{DFCD45FC-3DD8-C047-88FA-B2AF04EAC026}" name="species.FN" dataDxfId="79"/>
    <tableColumn id="6" xr3:uid="{E05F231F-C242-B540-9CCB-FCAF1F813115}" name="species.FP" dataDxfId="78"/>
    <tableColumn id="5" xr3:uid="{7E505AE0-CB82-3A45-9F38-03C183EDB1D6}" name="species.TN" dataDxfId="77"/>
    <tableColumn id="10" xr3:uid="{46D0156A-DD17-C24E-B2D5-523C9B194E51}" name="hits.I" dataDxfId="76"/>
    <tableColumn id="11" xr3:uid="{8C7A4D84-9B25-0C41-91EC-B787E824999D}" name="hits.II" dataDxfId="75"/>
    <tableColumn id="9" xr3:uid="{A55CD03F-72C7-E94E-9AD2-BE86939D2C81}" name="hits.?" dataDxfId="74"/>
    <tableColumn id="24" xr3:uid="{56353E02-0E0C-EF49-8173-48CE786F2A0E}" name="clade.P" dataDxfId="73">
      <calculatedColumnFormula array="1">_xlfn.IFS(Table11[[#This Row],[target.clade]]="I",110,Table11[[#This Row],[target.clade]]="II",4454,TRUE,4652)</calculatedColumnFormula>
    </tableColumn>
    <tableColumn id="25" xr3:uid="{D94BD8B1-A7B6-5043-8386-CCAFBCEA1090}" name="clade.N" dataDxfId="72">
      <calculatedColumnFormula array="1">_xlfn.IFS(Table11[[#This Row],[target.clade]]="I",4454,Table11[[#This Row],[target.clade]]="II",110,TRUE,NA())</calculatedColumnFormula>
    </tableColumn>
    <tableColumn id="26" xr3:uid="{1B7FABD9-F7E1-BB41-BAED-9E514B8FE197}" name="clade.TP" dataDxfId="71">
      <calculatedColumnFormula array="1">_xlfn.IFS(Table11[[#This Row],[target.clade]]="I",Table11[[#This Row],[hits.I]],Table11[[#This Row],[target.clade]]="II",Table11[[#This Row],[hits.II]],TRUE,SUM(Table11[[#This Row],[hits.I]:[hits.?]]))</calculatedColumnFormula>
    </tableColumn>
    <tableColumn id="27" xr3:uid="{B19F5796-A5C3-234B-947D-0C695BA2D80F}" name="clade.FN" dataDxfId="70">
      <calculatedColumnFormula>Table11[[#This Row],[clade.P]]-Table11[[#This Row],[clade.TP]]</calculatedColumnFormula>
    </tableColumn>
    <tableColumn id="28" xr3:uid="{B6926199-F3D5-EA44-A812-5361FD0A2DA1}" name="clade.FP" dataDxfId="69">
      <calculatedColumnFormula array="1">_xlfn.IFS(Table11[[#This Row],[target.clade]]="I",Table11[[#This Row],[hits.II]],Table11[[#This Row],[target.clade]]="II",Table11[[#This Row],[hits.I]],TRUE,NA())</calculatedColumnFormula>
    </tableColumn>
    <tableColumn id="29" xr3:uid="{5D4F0805-A220-C14B-8D2B-106542247FE9}" name="clade.TN" dataDxfId="68">
      <calculatedColumnFormula>IFERROR(Table11[[#This Row],[clade.N]]-Table11[[#This Row],[clade.FP]], NA())</calculatedColumnFormula>
    </tableColumn>
    <tableColumn id="30" xr3:uid="{D455E861-F007-0048-A5B2-48953BF09E22}" name="TPR" dataDxfId="67">
      <calculatedColumnFormula>Table11[[#This Row],[clade.TP]]/Table11[[#This Row],[clade.P]]</calculatedColumnFormula>
    </tableColumn>
    <tableColumn id="31" xr3:uid="{982F135C-B866-594D-938A-A8E4C65203D0}" name="FNR" dataDxfId="66">
      <calculatedColumnFormula>Table11[[#This Row],[clade.FN]]/Table11[[#This Row],[clade.P]]</calculatedColumnFormula>
    </tableColumn>
    <tableColumn id="32" xr3:uid="{8C353C69-8410-6C49-A5F2-555EEE528904}" name="FPR" dataDxfId="65">
      <calculatedColumnFormula>IFERROR(Table11[[#This Row],[clade.FP]]/Table11[[#This Row],[clade.N]],NA())</calculatedColumnFormula>
    </tableColumn>
    <tableColumn id="33" xr3:uid="{EE70D6D8-B4B3-0C46-A474-714B3EF69719}" name="TNR" dataDxfId="64">
      <calculatedColumnFormula>IFERROR(Table11[[#This Row],[clade.TN]]/Table11[[#This Row],[clade.N]],NA())</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C6DD7EE-A4BD-CF4F-B05A-D6E9F2A998A3}" name="Table12" displayName="Table12" ref="A1:M552" totalsRowShown="0" headerRowDxfId="48" dataDxfId="47">
  <autoFilter ref="A1:M552" xr:uid="{FC6DD7EE-A4BD-CF4F-B05A-D6E9F2A998A3}"/>
  <tableColumns count="13">
    <tableColumn id="2" xr3:uid="{0C88354C-09E6-A046-8646-AA1F67DE82F0}" name="id" dataDxfId="61"/>
    <tableColumn id="3" xr3:uid="{A034CE6B-136B-D044-AD8C-C7704F4214FE}" name="primer1.aln" dataDxfId="60"/>
    <tableColumn id="4" xr3:uid="{C3A453A5-A7FB-FE47-82B4-E3657CA1898F}" name="primer1.sub" dataDxfId="59"/>
    <tableColumn id="5" xr3:uid="{4FB53BE3-1C52-C846-8499-8D7CDD8DCEBC}" name="primer1.ind" dataDxfId="58"/>
    <tableColumn id="6" xr3:uid="{5550D3A9-CBC8-D940-A5F2-B058E5C86794}" name="probe.aln" dataDxfId="57"/>
    <tableColumn id="7" xr3:uid="{8F291A7E-CC1C-954F-A7CA-84404986AFD5}" name="probe.sub" dataDxfId="56"/>
    <tableColumn id="8" xr3:uid="{FC1487C1-11F2-1E44-B565-BF6FAC5B2DEE}" name="probe.ind" dataDxfId="55"/>
    <tableColumn id="9" xr3:uid="{EF6AC3CB-403C-D547-8341-9F2DCBE27265}" name="primer2.aln" dataDxfId="54"/>
    <tableColumn id="10" xr3:uid="{80FAF0E7-8146-024D-B923-4A5663E30CA5}" name="primer2.sub" dataDxfId="53"/>
    <tableColumn id="11" xr3:uid="{57117B98-6A4B-AF43-9846-5354B1C0D581}" name="primer2.ind" dataDxfId="52"/>
    <tableColumn id="12" xr3:uid="{24A56FDB-D644-E940-B04D-3439332A9E30}" name="hits.I" dataDxfId="51"/>
    <tableColumn id="13" xr3:uid="{B37D326B-EB94-3241-A754-6F5880190883}" name="hits.II" dataDxfId="50"/>
    <tableColumn id="14" xr3:uid="{CA91A454-5105-9B44-83A1-FD58A8ACCD99}" name="hits.?" dataDxfId="4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E6E0AC3-8986-A542-8D2C-6BEBF96BF44B}" name="Table15" displayName="Table15" ref="A1:H7" totalsRowShown="0" headerRowDxfId="38" dataDxfId="37">
  <autoFilter ref="A1:H7" xr:uid="{DE6E0AC3-8986-A542-8D2C-6BEBF96BF44B}"/>
  <tableColumns count="8">
    <tableColumn id="1" xr3:uid="{7EE113C2-B2B4-9442-9202-3E38FDDB9001}" name="dilution" dataDxfId="46"/>
    <tableColumn id="2" xr3:uid="{DF61FFC3-F4A0-514C-9E51-D25E48CCFE97}" name="copies per uL" dataDxfId="45"/>
    <tableColumn id="3" xr3:uid="{09039355-C132-DF41-A9D3-616431F98678}" name="G2R_G" dataDxfId="44"/>
    <tableColumn id="4" xr3:uid="{C56520CD-79A7-F34D-8D13-FFF381146671}" name="C3L" dataDxfId="43"/>
    <tableColumn id="5" xr3:uid="{36E6FFA2-E448-7F46-8505-F8179D8CDEE5}" name="Noblis_MPXV-52" dataDxfId="42"/>
    <tableColumn id="6" xr3:uid="{791BCA4A-4BA7-384D-8A70-9984A1EAB90E}" name="Noblis_MPXV-I-149" dataDxfId="41"/>
    <tableColumn id="7" xr3:uid="{434F2404-2D8C-A84B-9332-2A4EE23EB1A4}" name="Noblis_MPXV-I-202" dataDxfId="40"/>
    <tableColumn id="8" xr3:uid="{710D0AC2-F809-D34C-B5E9-25C2DACEFAA6}" name="Noblis_MPXV-I-634" dataDxfId="3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4DE8DF3-97B8-E44D-92D8-92545A726C08}" name="Table16" displayName="Table16" ref="A1:G7" totalsRowShown="0" headerRowDxfId="29" dataDxfId="28">
  <autoFilter ref="A1:G7" xr:uid="{C4DE8DF3-97B8-E44D-92D8-92545A726C08}"/>
  <tableColumns count="7">
    <tableColumn id="1" xr3:uid="{20553996-F858-7841-A8C1-D52E10BC6935}" name="dilution" dataDxfId="36"/>
    <tableColumn id="2" xr3:uid="{64A622F6-5955-5F4E-8D7F-DC91418325B7}" name="copies per uL" dataDxfId="35"/>
    <tableColumn id="3" xr3:uid="{5B9C9322-A348-D341-8175-372E7670310E}" name="G2R_G" dataDxfId="34"/>
    <tableColumn id="4" xr3:uid="{6A78B243-107C-D548-A59B-88DB5FAC2566}" name="G2R_WA" dataDxfId="33"/>
    <tableColumn id="5" xr3:uid="{0C8769A4-39A8-BD48-B1EE-07463CE20124}" name="Noblis_MPXV-522" dataDxfId="32"/>
    <tableColumn id="6" xr3:uid="{372482A8-D541-7E41-814D-13DEA77CFC4D}" name="Noblis_MPXV-II-1028" dataDxfId="31"/>
    <tableColumn id="7" xr3:uid="{8805F30B-C3CC-8149-BCFC-E57C5139A9C8}" name="Noblis_MPXV-II-1253" dataDxfId="3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7230AAE-2EC4-7A40-B7D5-492903EE2F73}" name="Table6" displayName="Table6" ref="A1:B22" totalsRowShown="0" headerRowDxfId="112" dataDxfId="111">
  <autoFilter ref="A1:B22" xr:uid="{77230AAE-2EC4-7A40-B7D5-492903EE2F73}"/>
  <tableColumns count="2">
    <tableColumn id="1" xr3:uid="{843C43F7-E8BA-244B-893E-8FAF1FC255F8}" name="key" dataDxfId="114"/>
    <tableColumn id="2" xr3:uid="{EA6BF3B0-543E-5941-A4E2-9131F2B44B29}" name="value" dataDxfId="11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9EF74F-1E8D-DA41-9D95-8850FCFE6A97}" name="Table5" displayName="Table5" ref="A1:C734" totalsRowShown="0" headerRowDxfId="107" dataDxfId="106">
  <autoFilter ref="A1:C734" xr:uid="{D29EF74F-1E8D-DA41-9D95-8850FCFE6A97}"/>
  <tableColumns count="3">
    <tableColumn id="1" xr3:uid="{31134021-B19A-4A45-A8EC-8C40A3845A6B}" name="from" dataDxfId="110"/>
    <tableColumn id="2" xr3:uid="{2B684337-E13B-2E40-ADED-F6C0410AB43F}" name="to" dataDxfId="109"/>
    <tableColumn id="3" xr3:uid="{7D0F64DB-ABCA-304A-A927-EF8424EF07E8}" name="total" dataDxfId="108">
      <calculatedColumnFormula>RIGHT(Table5[[#This Row],[to]],8)-RIGHT(Table5[[#This Row],[from]],8) + 1</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29DC056-CBE0-6846-BE19-BDC74D8D5081}" name="Table13" displayName="Table13" ref="A1:C70" totalsRowShown="0" headerRowDxfId="24" dataDxfId="23">
  <autoFilter ref="A1:C70" xr:uid="{629DC056-CBE0-6846-BE19-BDC74D8D5081}"/>
  <tableColumns count="3">
    <tableColumn id="1" xr3:uid="{0820A097-D6C6-4E48-8DE3-8E4C3F901BAA}" name="table" dataDxfId="27"/>
    <tableColumn id="2" xr3:uid="{7A159699-AA09-814A-A6EB-3D178933444D}" name="column" dataDxfId="26"/>
    <tableColumn id="3" xr3:uid="{50801B68-FF8A-4143-836D-8605C8BD27F5}" name="description" dataDxfId="25"/>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60DFC2-A6DB-2D45-B59C-682D2F34C85A}" name="Table3" displayName="Table3" ref="A1:M16" totalsRowShown="0" headerRowDxfId="9" dataDxfId="8">
  <autoFilter ref="A1:M16" xr:uid="{E260DFC2-A6DB-2D45-B59C-682D2F34C85A}"/>
  <tableColumns count="13">
    <tableColumn id="1" xr3:uid="{2B7F1F85-55E3-374A-B0C4-EE43A76DC624}" name="Term" dataDxfId="22"/>
    <tableColumn id="8" xr3:uid="{03C4A2D0-F299-CD4B-878C-6612A28D747B}" name="Definition" dataDxfId="21"/>
    <tableColumn id="6" xr3:uid="{D515DF63-8191-D442-8623-BDB20C47C1F1}" name="Daniel Negrón" dataDxfId="20"/>
    <tableColumn id="7" xr3:uid="{60EC7F02-9FD3-8449-961B-0B9F416BC810}" name="Nicholas Tolli" dataDxfId="19"/>
    <tableColumn id="2" xr3:uid="{901E75A3-80B5-6C4E-928B-1AA0655F8C70}" name="Stephanie Guertin" dataDxfId="18"/>
    <tableColumn id="3" xr3:uid="{DCEA0575-0EFC-3D4A-918E-B94C4E1571D9}" name="Suzanne Wollen-Roberts" dataDxfId="17"/>
    <tableColumn id="9" xr3:uid="{78E046C5-8467-4B60-9C75-9E3E559813E3}" name="Shane Mitchell" dataDxfId="16"/>
    <tableColumn id="10" xr3:uid="{5C16F717-0ABA-4CEA-8BFA-A6AA71266B92}" name="Jared Haas" dataDxfId="15"/>
    <tableColumn id="13" xr3:uid="{6B4DC15B-AB3E-8F42-BFAD-5EA19578B4F3}" name="Catherine Pratt" dataDxfId="14"/>
    <tableColumn id="4" xr3:uid="{FF18D386-6210-B94B-A8D5-CECB8F3C74E5}" name="Katharine Jennings" dataDxfId="13"/>
    <tableColumn id="11" xr3:uid="{FE76EB15-C26C-443D-BD12-090577756456}" name="Bradley Abramson" dataDxfId="12"/>
    <tableColumn id="12" xr3:uid="{262A5662-4CE4-9445-99D6-2530AB9884D1}" name="Lauren Brinkac" dataDxfId="11"/>
    <tableColumn id="5" xr3:uid="{B00BFFB2-D53D-454A-8A66-00939C00A9EE}" name="David Ashford" dataDxfId="10"/>
  </tableColumns>
  <tableStyleInfo name="TableStyleLight1"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0DD9C5-9E48-0F42-A591-416D320949A2}" name="Table1" displayName="Table1" ref="A1:F12" totalsRowShown="0" headerRowDxfId="1" dataDxfId="0">
  <autoFilter ref="A1:F12" xr:uid="{9F0DD9C5-9E48-0F42-A591-416D320949A2}"/>
  <tableColumns count="6">
    <tableColumn id="1" xr3:uid="{4F48D4A5-F546-F44B-A3E4-03551FF622AF}" name="Author" dataDxfId="7"/>
    <tableColumn id="2" xr3:uid="{1832241C-997C-5B44-ADE1-F008C5DA9779}" name="Suffix" dataDxfId="6"/>
    <tableColumn id="3" xr3:uid="{BB0C24E4-9252-524D-9EFA-3ABBDCCF2CED}" name="Company" dataDxfId="5"/>
    <tableColumn id="4" xr3:uid="{9CFCD469-FBBE-4D40-BB38-420154DE05FA}" name="Address" dataDxfId="4"/>
    <tableColumn id="5" xr3:uid="{514A5632-53DF-6344-8A3C-2F413097988D}" name="E-Mail" dataDxfId="3" dataCellStyle="Hyperlink"/>
    <tableColumn id="6" xr3:uid="{4E1B07C9-3949-294E-8C0A-92ED5AFBF742}" name="ORCiD" dataDxfId="2"/>
  </tableColumns>
  <tableStyleInfo name="TableStyleLight1"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1.bin"/><Relationship Id="rId1" Type="http://schemas.openxmlformats.org/officeDocument/2006/relationships/hyperlink" Target="https://doi.org/10.1002/leap.1210"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herine.pratt@unmc.edu" TargetMode="External"/><Relationship Id="rId13" Type="http://schemas.openxmlformats.org/officeDocument/2006/relationships/hyperlink" Target="https://orcid.org/0000-0003-4948-2701" TargetMode="External"/><Relationship Id="rId18" Type="http://schemas.openxmlformats.org/officeDocument/2006/relationships/table" Target="../tables/table10.xml"/><Relationship Id="rId3" Type="http://schemas.openxmlformats.org/officeDocument/2006/relationships/hyperlink" Target="mailto:Daniel.Negron@noblis.org" TargetMode="External"/><Relationship Id="rId7" Type="http://schemas.openxmlformats.org/officeDocument/2006/relationships/hyperlink" Target="mailto:Shane.Mitchell@noblis.org" TargetMode="External"/><Relationship Id="rId12" Type="http://schemas.openxmlformats.org/officeDocument/2006/relationships/hyperlink" Target="https://orcid.org/0000-0003-0888-3648" TargetMode="External"/><Relationship Id="rId17" Type="http://schemas.openxmlformats.org/officeDocument/2006/relationships/hyperlink" Target="https://orcid.org/0000-0001-8740-948X" TargetMode="External"/><Relationship Id="rId2" Type="http://schemas.openxmlformats.org/officeDocument/2006/relationships/hyperlink" Target="mailto:David.Ashford@noblis-esi.com" TargetMode="External"/><Relationship Id="rId16" Type="http://schemas.openxmlformats.org/officeDocument/2006/relationships/hyperlink" Target="https://orcid.org/0000-0002-9409-2756" TargetMode="External"/><Relationship Id="rId1" Type="http://schemas.openxmlformats.org/officeDocument/2006/relationships/hyperlink" Target="mailto:Stephanie.Guertin@noblis-esi.com" TargetMode="External"/><Relationship Id="rId6" Type="http://schemas.openxmlformats.org/officeDocument/2006/relationships/hyperlink" Target="mailto:Suzanne.Wollen-Roberts@noblis.org" TargetMode="External"/><Relationship Id="rId11" Type="http://schemas.openxmlformats.org/officeDocument/2006/relationships/hyperlink" Target="https://orcid.org/0000-0002-7549-7280" TargetMode="External"/><Relationship Id="rId5" Type="http://schemas.openxmlformats.org/officeDocument/2006/relationships/hyperlink" Target="mailto:Katharine.Jennings@noblis.org" TargetMode="External"/><Relationship Id="rId15" Type="http://schemas.openxmlformats.org/officeDocument/2006/relationships/hyperlink" Target="https://orcid.org/0000-0002-4348-6253" TargetMode="External"/><Relationship Id="rId10" Type="http://schemas.openxmlformats.org/officeDocument/2006/relationships/hyperlink" Target="https://orcid.org/0009-0004-2232-0790" TargetMode="External"/><Relationship Id="rId4" Type="http://schemas.openxmlformats.org/officeDocument/2006/relationships/hyperlink" Target="mailto:Nicholas.Tolli@noblis-esi.com" TargetMode="External"/><Relationship Id="rId9" Type="http://schemas.openxmlformats.org/officeDocument/2006/relationships/hyperlink" Target="https://orcid.org/0000-0002-6123-2441" TargetMode="External"/><Relationship Id="rId14" Type="http://schemas.openxmlformats.org/officeDocument/2006/relationships/hyperlink" Target="https://orcid.org/0000-0001-6132-2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DF907-DE17-5247-9250-298D3BBF32AF}">
  <dimension ref="A1:R2346"/>
  <sheetViews>
    <sheetView tabSelected="1" workbookViewId="0">
      <pane xSplit="4" ySplit="1" topLeftCell="E2" activePane="bottomRight" state="frozen"/>
      <selection pane="topRight" activeCell="E1" sqref="E1"/>
      <selection pane="bottomLeft" activeCell="A2" sqref="A2"/>
      <selection pane="bottomRight"/>
    </sheetView>
  </sheetViews>
  <sheetFormatPr baseColWidth="10" defaultColWidth="18.83203125" defaultRowHeight="21" x14ac:dyDescent="0.2"/>
  <cols>
    <col min="1" max="1" width="23.6640625" style="12" bestFit="1" customWidth="1"/>
    <col min="2" max="2" width="20.1640625" style="8" bestFit="1" customWidth="1"/>
    <col min="3" max="3" width="17.6640625" style="8" bestFit="1" customWidth="1"/>
    <col min="4" max="4" width="14.1640625" style="8" bestFit="1" customWidth="1"/>
    <col min="5" max="5" width="57.5" style="8" customWidth="1"/>
    <col min="6" max="6" width="34.5" style="8" bestFit="1" customWidth="1"/>
    <col min="7" max="7" width="39.33203125" style="8" bestFit="1" customWidth="1"/>
    <col min="8" max="8" width="34.5" style="8" bestFit="1" customWidth="1"/>
    <col min="9" max="9" width="12.83203125" style="8" bestFit="1" customWidth="1"/>
    <col min="10" max="10" width="10.6640625" style="8" bestFit="1" customWidth="1"/>
    <col min="11" max="11" width="8.33203125" style="8" bestFit="1" customWidth="1"/>
    <col min="12" max="12" width="10.6640625" style="8" bestFit="1" customWidth="1"/>
    <col min="13" max="13" width="14" style="8" bestFit="1" customWidth="1"/>
    <col min="14" max="14" width="11.83203125" style="8" bestFit="1" customWidth="1"/>
    <col min="15" max="15" width="9.5" style="8" bestFit="1" customWidth="1"/>
    <col min="16" max="16" width="11.83203125" style="8" bestFit="1" customWidth="1"/>
    <col min="17" max="17" width="70.6640625" style="8" bestFit="1" customWidth="1"/>
    <col min="18" max="18" width="37" style="8" bestFit="1" customWidth="1"/>
    <col min="19" max="16384" width="18.83203125" style="8"/>
  </cols>
  <sheetData>
    <row r="1" spans="1:18" x14ac:dyDescent="0.2">
      <c r="A1" s="19" t="s">
        <v>1013</v>
      </c>
      <c r="B1" s="20" t="s">
        <v>1014</v>
      </c>
      <c r="C1" s="21" t="s">
        <v>1015</v>
      </c>
      <c r="D1" s="21" t="s">
        <v>1016</v>
      </c>
      <c r="E1" s="21" t="s">
        <v>1017</v>
      </c>
      <c r="F1" s="21" t="s">
        <v>1018</v>
      </c>
      <c r="G1" s="21" t="s">
        <v>1019</v>
      </c>
      <c r="H1" s="21" t="s">
        <v>1020</v>
      </c>
      <c r="I1" s="21" t="s">
        <v>1021</v>
      </c>
      <c r="J1" s="21" t="s">
        <v>1022</v>
      </c>
      <c r="K1" s="21" t="s">
        <v>1023</v>
      </c>
      <c r="L1" s="21" t="s">
        <v>1024</v>
      </c>
      <c r="M1" s="21" t="s">
        <v>1025</v>
      </c>
      <c r="N1" s="21" t="s">
        <v>1026</v>
      </c>
      <c r="O1" s="21" t="s">
        <v>1027</v>
      </c>
      <c r="P1" s="21" t="s">
        <v>1028</v>
      </c>
      <c r="Q1" s="21" t="s">
        <v>1029</v>
      </c>
      <c r="R1" s="21" t="s">
        <v>1030</v>
      </c>
    </row>
    <row r="2" spans="1:18" x14ac:dyDescent="0.2">
      <c r="A2" s="22" t="s">
        <v>1031</v>
      </c>
      <c r="B2" s="21">
        <v>10244</v>
      </c>
      <c r="C2" s="21" t="s">
        <v>1032</v>
      </c>
      <c r="D2" s="20">
        <f>COUNTIF('S6 - Table 1'!$B$3:$B$20,Table4[[#This Row],[id]])</f>
        <v>0</v>
      </c>
      <c r="E2" s="21" t="s">
        <v>1033</v>
      </c>
      <c r="F2" s="21" t="s">
        <v>1034</v>
      </c>
      <c r="G2" s="21" t="s">
        <v>1035</v>
      </c>
      <c r="H2" s="21" t="s">
        <v>1036</v>
      </c>
      <c r="I2" s="21" t="s">
        <v>1037</v>
      </c>
      <c r="J2" s="21">
        <v>165689</v>
      </c>
      <c r="K2" s="21">
        <v>165772</v>
      </c>
      <c r="L2" s="21">
        <v>100</v>
      </c>
      <c r="M2" s="21" t="s">
        <v>1038</v>
      </c>
      <c r="N2" s="21">
        <v>165966</v>
      </c>
      <c r="O2" s="21">
        <v>166049</v>
      </c>
      <c r="P2" s="21">
        <v>98.8</v>
      </c>
      <c r="Q2" s="21" t="s">
        <v>1039</v>
      </c>
      <c r="R2" s="21" t="s">
        <v>1040</v>
      </c>
    </row>
    <row r="3" spans="1:18" x14ac:dyDescent="0.2">
      <c r="A3" s="22" t="s">
        <v>1041</v>
      </c>
      <c r="B3" s="21">
        <v>10244</v>
      </c>
      <c r="C3" s="21" t="s">
        <v>1042</v>
      </c>
      <c r="D3" s="20">
        <f>COUNTIF('S6 - Table 1'!$B$3:$B$20,Table4[[#This Row],[id]])</f>
        <v>1</v>
      </c>
      <c r="E3" s="21" t="s">
        <v>1043</v>
      </c>
      <c r="F3" s="21" t="s">
        <v>1044</v>
      </c>
      <c r="G3" s="21" t="s">
        <v>1045</v>
      </c>
      <c r="H3" s="21" t="s">
        <v>1046</v>
      </c>
      <c r="I3" s="21" t="s">
        <v>1037</v>
      </c>
      <c r="J3" s="21">
        <v>19457</v>
      </c>
      <c r="K3" s="21">
        <v>19557</v>
      </c>
      <c r="L3" s="21">
        <v>100</v>
      </c>
      <c r="M3" s="21" t="s">
        <v>1038</v>
      </c>
      <c r="N3" s="21">
        <v>18668</v>
      </c>
      <c r="O3" s="21">
        <v>18773</v>
      </c>
      <c r="P3" s="21">
        <v>69.790000000000006</v>
      </c>
      <c r="Q3" s="21" t="s">
        <v>1047</v>
      </c>
      <c r="R3" s="21" t="s">
        <v>1048</v>
      </c>
    </row>
    <row r="4" spans="1:18" x14ac:dyDescent="0.2">
      <c r="A4" s="22" t="s">
        <v>1049</v>
      </c>
      <c r="B4" s="21">
        <v>10242</v>
      </c>
      <c r="C4" s="21" t="s">
        <v>1032</v>
      </c>
      <c r="D4" s="20">
        <f>COUNTIF('S6 - Table 1'!$B$3:$B$20,Table4[[#This Row],[id]])</f>
        <v>0</v>
      </c>
      <c r="E4" s="21" t="s">
        <v>1050</v>
      </c>
      <c r="F4" s="21" t="s">
        <v>1051</v>
      </c>
      <c r="G4" s="21" t="s">
        <v>1052</v>
      </c>
      <c r="H4" s="21" t="s">
        <v>1053</v>
      </c>
      <c r="I4" s="21" t="s">
        <v>1037</v>
      </c>
      <c r="J4" s="21">
        <v>54672</v>
      </c>
      <c r="K4" s="21">
        <v>54773</v>
      </c>
      <c r="L4" s="21">
        <v>100</v>
      </c>
      <c r="M4" s="21" t="s">
        <v>1038</v>
      </c>
      <c r="N4" s="21">
        <v>52399</v>
      </c>
      <c r="O4" s="21">
        <v>52500</v>
      </c>
      <c r="P4" s="21">
        <v>100</v>
      </c>
      <c r="Q4" s="21" t="s">
        <v>1054</v>
      </c>
      <c r="R4" s="21" t="s">
        <v>1040</v>
      </c>
    </row>
    <row r="5" spans="1:18" x14ac:dyDescent="0.2">
      <c r="A5" s="22" t="s">
        <v>1055</v>
      </c>
      <c r="B5" s="21">
        <v>10244</v>
      </c>
      <c r="C5" s="21" t="s">
        <v>1032</v>
      </c>
      <c r="D5" s="20">
        <f>COUNTIF('S6 - Table 1'!$B$3:$B$20,Table4[[#This Row],[id]])</f>
        <v>1</v>
      </c>
      <c r="E5" s="21" t="s">
        <v>1056</v>
      </c>
      <c r="F5" s="21" t="s">
        <v>1057</v>
      </c>
      <c r="G5" s="21" t="s">
        <v>1058</v>
      </c>
      <c r="H5" s="21" t="s">
        <v>1059</v>
      </c>
      <c r="I5" s="21" t="s">
        <v>1037</v>
      </c>
      <c r="J5" s="21">
        <v>2609</v>
      </c>
      <c r="K5" s="21">
        <v>2699</v>
      </c>
      <c r="L5" s="21">
        <v>100</v>
      </c>
      <c r="M5" s="21" t="s">
        <v>1038</v>
      </c>
      <c r="N5" s="21">
        <v>2574</v>
      </c>
      <c r="O5" s="21">
        <v>2664</v>
      </c>
      <c r="P5" s="21">
        <v>98.89</v>
      </c>
      <c r="Q5" s="21" t="s">
        <v>1060</v>
      </c>
      <c r="R5" s="21" t="s">
        <v>1048</v>
      </c>
    </row>
    <row r="6" spans="1:18" x14ac:dyDescent="0.2">
      <c r="A6" s="22" t="s">
        <v>1061</v>
      </c>
      <c r="B6" s="21">
        <v>10244</v>
      </c>
      <c r="C6" s="21" t="s">
        <v>1062</v>
      </c>
      <c r="D6" s="20">
        <f>COUNTIF('S6 - Table 1'!$B$3:$B$20,Table4[[#This Row],[id]])</f>
        <v>1</v>
      </c>
      <c r="E6" s="21" t="s">
        <v>1063</v>
      </c>
      <c r="F6" s="21" t="s">
        <v>1064</v>
      </c>
      <c r="G6" s="21" t="s">
        <v>1065</v>
      </c>
      <c r="H6" s="21" t="s">
        <v>1066</v>
      </c>
      <c r="I6" s="21" t="s">
        <v>1037</v>
      </c>
      <c r="J6" s="21">
        <v>2227</v>
      </c>
      <c r="K6" s="21">
        <v>2309</v>
      </c>
      <c r="L6" s="21">
        <v>100</v>
      </c>
      <c r="M6" s="21" t="s">
        <v>1038</v>
      </c>
      <c r="N6" s="21">
        <v>2189</v>
      </c>
      <c r="O6" s="21">
        <v>2274</v>
      </c>
      <c r="P6" s="21">
        <v>100</v>
      </c>
      <c r="Q6" s="21" t="s">
        <v>1067</v>
      </c>
      <c r="R6" s="21" t="s">
        <v>1048</v>
      </c>
    </row>
    <row r="7" spans="1:18" x14ac:dyDescent="0.2">
      <c r="A7" s="22" t="s">
        <v>1068</v>
      </c>
      <c r="B7" s="21">
        <v>10244</v>
      </c>
      <c r="C7" s="21" t="s">
        <v>1032</v>
      </c>
      <c r="D7" s="20">
        <f>COUNTIF('S6 - Table 1'!$B$3:$B$20,Table4[[#This Row],[id]])</f>
        <v>0</v>
      </c>
      <c r="E7" s="21" t="s">
        <v>1069</v>
      </c>
      <c r="F7" s="21" t="s">
        <v>1070</v>
      </c>
      <c r="G7" s="21" t="s">
        <v>1071</v>
      </c>
      <c r="H7" s="21" t="s">
        <v>1072</v>
      </c>
      <c r="I7" s="21" t="s">
        <v>1073</v>
      </c>
      <c r="J7" s="21">
        <v>149574</v>
      </c>
      <c r="K7" s="21">
        <v>149749</v>
      </c>
      <c r="L7" s="21">
        <v>100</v>
      </c>
      <c r="M7" s="21" t="s">
        <v>1038</v>
      </c>
      <c r="N7" s="21">
        <v>158033</v>
      </c>
      <c r="O7" s="21">
        <v>158208</v>
      </c>
      <c r="P7" s="21">
        <v>100</v>
      </c>
      <c r="Q7" s="21"/>
      <c r="R7" s="21"/>
    </row>
    <row r="8" spans="1:18" x14ac:dyDescent="0.2">
      <c r="A8" s="22" t="s">
        <v>1074</v>
      </c>
      <c r="B8" s="21">
        <v>10244</v>
      </c>
      <c r="C8" s="21" t="s">
        <v>1032</v>
      </c>
      <c r="D8" s="20">
        <f>COUNTIF('S6 - Table 1'!$B$3:$B$20,Table4[[#This Row],[id]])</f>
        <v>0</v>
      </c>
      <c r="E8" s="21" t="s">
        <v>1075</v>
      </c>
      <c r="F8" s="21" t="s">
        <v>1076</v>
      </c>
      <c r="G8" s="21" t="s">
        <v>1077</v>
      </c>
      <c r="H8" s="21" t="s">
        <v>1078</v>
      </c>
      <c r="I8" s="21" t="s">
        <v>1073</v>
      </c>
      <c r="J8" s="21">
        <v>125027</v>
      </c>
      <c r="K8" s="21">
        <v>125214</v>
      </c>
      <c r="L8" s="21">
        <v>100</v>
      </c>
      <c r="M8" s="21" t="s">
        <v>1038</v>
      </c>
      <c r="N8" s="21">
        <v>133493</v>
      </c>
      <c r="O8" s="21">
        <v>133680</v>
      </c>
      <c r="P8" s="21">
        <v>100</v>
      </c>
      <c r="Q8" s="21"/>
      <c r="R8" s="21"/>
    </row>
    <row r="9" spans="1:18" x14ac:dyDescent="0.2">
      <c r="A9" s="22" t="s">
        <v>1079</v>
      </c>
      <c r="B9" s="21">
        <v>10244</v>
      </c>
      <c r="C9" s="21" t="s">
        <v>1032</v>
      </c>
      <c r="D9" s="20">
        <f>COUNTIF('S6 - Table 1'!$B$3:$B$20,Table4[[#This Row],[id]])</f>
        <v>0</v>
      </c>
      <c r="E9" s="21" t="s">
        <v>1080</v>
      </c>
      <c r="F9" s="21" t="s">
        <v>1081</v>
      </c>
      <c r="G9" s="21" t="s">
        <v>1077</v>
      </c>
      <c r="H9" s="21" t="s">
        <v>1078</v>
      </c>
      <c r="I9" s="21" t="s">
        <v>1073</v>
      </c>
      <c r="J9" s="21">
        <v>125026</v>
      </c>
      <c r="K9" s="21">
        <v>125214</v>
      </c>
      <c r="L9" s="21">
        <v>100</v>
      </c>
      <c r="M9" s="21" t="s">
        <v>1038</v>
      </c>
      <c r="N9" s="21">
        <v>133492</v>
      </c>
      <c r="O9" s="21">
        <v>133680</v>
      </c>
      <c r="P9" s="21">
        <v>100</v>
      </c>
      <c r="Q9" s="21"/>
      <c r="R9" s="21"/>
    </row>
    <row r="10" spans="1:18" x14ac:dyDescent="0.2">
      <c r="A10" s="22" t="s">
        <v>1082</v>
      </c>
      <c r="B10" s="21">
        <v>10244</v>
      </c>
      <c r="C10" s="21" t="s">
        <v>1032</v>
      </c>
      <c r="D10" s="20">
        <f>COUNTIF('S6 - Table 1'!$B$3:$B$20,Table4[[#This Row],[id]])</f>
        <v>0</v>
      </c>
      <c r="E10" s="21" t="s">
        <v>1083</v>
      </c>
      <c r="F10" s="21" t="s">
        <v>1076</v>
      </c>
      <c r="G10" s="21" t="s">
        <v>1077</v>
      </c>
      <c r="H10" s="21" t="s">
        <v>1084</v>
      </c>
      <c r="I10" s="21" t="s">
        <v>1073</v>
      </c>
      <c r="J10" s="21">
        <v>125027</v>
      </c>
      <c r="K10" s="21">
        <v>125217</v>
      </c>
      <c r="L10" s="21">
        <v>100</v>
      </c>
      <c r="M10" s="21" t="s">
        <v>1038</v>
      </c>
      <c r="N10" s="21">
        <v>133493</v>
      </c>
      <c r="O10" s="21">
        <v>133683</v>
      </c>
      <c r="P10" s="21">
        <v>100</v>
      </c>
      <c r="Q10" s="21"/>
      <c r="R10" s="21"/>
    </row>
    <row r="11" spans="1:18" x14ac:dyDescent="0.2">
      <c r="A11" s="22" t="s">
        <v>1085</v>
      </c>
      <c r="B11" s="21">
        <v>10244</v>
      </c>
      <c r="C11" s="21" t="s">
        <v>1032</v>
      </c>
      <c r="D11" s="20">
        <f>COUNTIF('S6 - Table 1'!$B$3:$B$20,Table4[[#This Row],[id]])</f>
        <v>0</v>
      </c>
      <c r="E11" s="21" t="s">
        <v>1086</v>
      </c>
      <c r="F11" s="21" t="s">
        <v>1081</v>
      </c>
      <c r="G11" s="21" t="s">
        <v>1077</v>
      </c>
      <c r="H11" s="21" t="s">
        <v>1084</v>
      </c>
      <c r="I11" s="21" t="s">
        <v>1073</v>
      </c>
      <c r="J11" s="21">
        <v>125026</v>
      </c>
      <c r="K11" s="21">
        <v>125217</v>
      </c>
      <c r="L11" s="21">
        <v>100</v>
      </c>
      <c r="M11" s="21" t="s">
        <v>1038</v>
      </c>
      <c r="N11" s="21">
        <v>133492</v>
      </c>
      <c r="O11" s="21">
        <v>133683</v>
      </c>
      <c r="P11" s="21">
        <v>100</v>
      </c>
      <c r="Q11" s="21"/>
      <c r="R11" s="21"/>
    </row>
    <row r="12" spans="1:18" x14ac:dyDescent="0.2">
      <c r="A12" s="22" t="s">
        <v>1087</v>
      </c>
      <c r="B12" s="21">
        <v>10244</v>
      </c>
      <c r="C12" s="21" t="s">
        <v>1032</v>
      </c>
      <c r="D12" s="20">
        <f>COUNTIF('S6 - Table 1'!$B$3:$B$20,Table4[[#This Row],[id]])</f>
        <v>0</v>
      </c>
      <c r="E12" s="21" t="s">
        <v>1088</v>
      </c>
      <c r="F12" s="21" t="s">
        <v>1070</v>
      </c>
      <c r="G12" s="21" t="s">
        <v>1071</v>
      </c>
      <c r="H12" s="21" t="s">
        <v>1089</v>
      </c>
      <c r="I12" s="21" t="s">
        <v>1073</v>
      </c>
      <c r="J12" s="21">
        <v>149574</v>
      </c>
      <c r="K12" s="21">
        <v>149744</v>
      </c>
      <c r="L12" s="21">
        <v>100</v>
      </c>
      <c r="M12" s="21" t="s">
        <v>1038</v>
      </c>
      <c r="N12" s="21">
        <v>158033</v>
      </c>
      <c r="O12" s="21">
        <v>158203</v>
      </c>
      <c r="P12" s="21">
        <v>100</v>
      </c>
      <c r="Q12" s="21"/>
      <c r="R12" s="21"/>
    </row>
    <row r="13" spans="1:18" x14ac:dyDescent="0.2">
      <c r="A13" s="22" t="s">
        <v>1090</v>
      </c>
      <c r="B13" s="21">
        <v>10244</v>
      </c>
      <c r="C13" s="21" t="s">
        <v>1032</v>
      </c>
      <c r="D13" s="20">
        <f>COUNTIF('S6 - Table 1'!$B$3:$B$20,Table4[[#This Row],[id]])</f>
        <v>0</v>
      </c>
      <c r="E13" s="21" t="s">
        <v>1091</v>
      </c>
      <c r="F13" s="21" t="s">
        <v>1070</v>
      </c>
      <c r="G13" s="21" t="s">
        <v>1071</v>
      </c>
      <c r="H13" s="21" t="s">
        <v>1092</v>
      </c>
      <c r="I13" s="21" t="s">
        <v>1073</v>
      </c>
      <c r="J13" s="21">
        <v>149574</v>
      </c>
      <c r="K13" s="21">
        <v>149742</v>
      </c>
      <c r="L13" s="21">
        <v>100</v>
      </c>
      <c r="M13" s="21" t="s">
        <v>1038</v>
      </c>
      <c r="N13" s="21">
        <v>158033</v>
      </c>
      <c r="O13" s="21">
        <v>158201</v>
      </c>
      <c r="P13" s="21">
        <v>100</v>
      </c>
      <c r="Q13" s="21"/>
      <c r="R13" s="21"/>
    </row>
    <row r="14" spans="1:18" x14ac:dyDescent="0.2">
      <c r="A14" s="22" t="s">
        <v>1093</v>
      </c>
      <c r="B14" s="21">
        <v>10244</v>
      </c>
      <c r="C14" s="21" t="s">
        <v>1032</v>
      </c>
      <c r="D14" s="20">
        <f>COUNTIF('S6 - Table 1'!$B$3:$B$20,Table4[[#This Row],[id]])</f>
        <v>0</v>
      </c>
      <c r="E14" s="21" t="s">
        <v>1094</v>
      </c>
      <c r="F14" s="21" t="s">
        <v>1095</v>
      </c>
      <c r="G14" s="21" t="s">
        <v>1071</v>
      </c>
      <c r="H14" s="21" t="s">
        <v>1072</v>
      </c>
      <c r="I14" s="21" t="s">
        <v>1073</v>
      </c>
      <c r="J14" s="21">
        <v>149572</v>
      </c>
      <c r="K14" s="21">
        <v>149749</v>
      </c>
      <c r="L14" s="21">
        <v>100</v>
      </c>
      <c r="M14" s="21" t="s">
        <v>1038</v>
      </c>
      <c r="N14" s="21">
        <v>158031</v>
      </c>
      <c r="O14" s="21">
        <v>158208</v>
      </c>
      <c r="P14" s="21">
        <v>100</v>
      </c>
      <c r="Q14" s="21"/>
      <c r="R14" s="21"/>
    </row>
    <row r="15" spans="1:18" x14ac:dyDescent="0.2">
      <c r="A15" s="22" t="s">
        <v>1096</v>
      </c>
      <c r="B15" s="21">
        <v>10244</v>
      </c>
      <c r="C15" s="21" t="s">
        <v>1032</v>
      </c>
      <c r="D15" s="20">
        <f>COUNTIF('S6 - Table 1'!$B$3:$B$20,Table4[[#This Row],[id]])</f>
        <v>0</v>
      </c>
      <c r="E15" s="21" t="s">
        <v>1097</v>
      </c>
      <c r="F15" s="21" t="s">
        <v>1098</v>
      </c>
      <c r="G15" s="21" t="s">
        <v>1099</v>
      </c>
      <c r="H15" s="21" t="s">
        <v>1078</v>
      </c>
      <c r="I15" s="21" t="s">
        <v>1073</v>
      </c>
      <c r="J15" s="21">
        <v>125067</v>
      </c>
      <c r="K15" s="21">
        <v>125214</v>
      </c>
      <c r="L15" s="21">
        <v>100</v>
      </c>
      <c r="M15" s="21" t="s">
        <v>1038</v>
      </c>
      <c r="N15" s="21">
        <v>133533</v>
      </c>
      <c r="O15" s="21">
        <v>133680</v>
      </c>
      <c r="P15" s="21">
        <v>100</v>
      </c>
      <c r="Q15" s="21"/>
      <c r="R15" s="21"/>
    </row>
    <row r="16" spans="1:18" x14ac:dyDescent="0.2">
      <c r="A16" s="22" t="s">
        <v>1100</v>
      </c>
      <c r="B16" s="21">
        <v>10244</v>
      </c>
      <c r="C16" s="21" t="s">
        <v>1032</v>
      </c>
      <c r="D16" s="20">
        <f>COUNTIF('S6 - Table 1'!$B$3:$B$20,Table4[[#This Row],[id]])</f>
        <v>0</v>
      </c>
      <c r="E16" s="21" t="s">
        <v>1101</v>
      </c>
      <c r="F16" s="21" t="s">
        <v>1102</v>
      </c>
      <c r="G16" s="21" t="s">
        <v>1071</v>
      </c>
      <c r="H16" s="21" t="s">
        <v>1072</v>
      </c>
      <c r="I16" s="21" t="s">
        <v>1073</v>
      </c>
      <c r="J16" s="21">
        <v>149581</v>
      </c>
      <c r="K16" s="21">
        <v>149749</v>
      </c>
      <c r="L16" s="21">
        <v>100</v>
      </c>
      <c r="M16" s="21" t="s">
        <v>1038</v>
      </c>
      <c r="N16" s="21">
        <v>158040</v>
      </c>
      <c r="O16" s="21">
        <v>158208</v>
      </c>
      <c r="P16" s="21">
        <v>100</v>
      </c>
      <c r="Q16" s="21"/>
      <c r="R16" s="21"/>
    </row>
    <row r="17" spans="1:18" x14ac:dyDescent="0.2">
      <c r="A17" s="22" t="s">
        <v>1103</v>
      </c>
      <c r="B17" s="21">
        <v>10244</v>
      </c>
      <c r="C17" s="21" t="s">
        <v>1032</v>
      </c>
      <c r="D17" s="20">
        <f>COUNTIF('S6 - Table 1'!$B$3:$B$20,Table4[[#This Row],[id]])</f>
        <v>0</v>
      </c>
      <c r="E17" s="21" t="s">
        <v>1104</v>
      </c>
      <c r="F17" s="21" t="s">
        <v>1105</v>
      </c>
      <c r="G17" s="21" t="s">
        <v>1106</v>
      </c>
      <c r="H17" s="21" t="s">
        <v>1107</v>
      </c>
      <c r="I17" s="21" t="s">
        <v>1073</v>
      </c>
      <c r="J17" s="21">
        <v>125283</v>
      </c>
      <c r="K17" s="21">
        <v>125414</v>
      </c>
      <c r="L17" s="21">
        <v>100</v>
      </c>
      <c r="M17" s="21" t="s">
        <v>1038</v>
      </c>
      <c r="N17" s="21">
        <v>133749</v>
      </c>
      <c r="O17" s="21">
        <v>133880</v>
      </c>
      <c r="P17" s="21">
        <v>100</v>
      </c>
      <c r="Q17" s="21"/>
      <c r="R17" s="21"/>
    </row>
    <row r="18" spans="1:18" x14ac:dyDescent="0.2">
      <c r="A18" s="22" t="s">
        <v>1108</v>
      </c>
      <c r="B18" s="21">
        <v>10244</v>
      </c>
      <c r="C18" s="21" t="s">
        <v>1032</v>
      </c>
      <c r="D18" s="20">
        <f>COUNTIF('S6 - Table 1'!$B$3:$B$20,Table4[[#This Row],[id]])</f>
        <v>0</v>
      </c>
      <c r="E18" s="21" t="s">
        <v>1109</v>
      </c>
      <c r="F18" s="21" t="s">
        <v>1110</v>
      </c>
      <c r="G18" s="21" t="s">
        <v>1106</v>
      </c>
      <c r="H18" s="21" t="s">
        <v>1107</v>
      </c>
      <c r="I18" s="21" t="s">
        <v>1073</v>
      </c>
      <c r="J18" s="21">
        <v>125279</v>
      </c>
      <c r="K18" s="21">
        <v>125414</v>
      </c>
      <c r="L18" s="21">
        <v>100</v>
      </c>
      <c r="M18" s="21" t="s">
        <v>1038</v>
      </c>
      <c r="N18" s="21">
        <v>133745</v>
      </c>
      <c r="O18" s="21">
        <v>133880</v>
      </c>
      <c r="P18" s="21">
        <v>100</v>
      </c>
      <c r="Q18" s="21"/>
      <c r="R18" s="21"/>
    </row>
    <row r="19" spans="1:18" x14ac:dyDescent="0.2">
      <c r="A19" s="22" t="s">
        <v>1111</v>
      </c>
      <c r="B19" s="21">
        <v>10244</v>
      </c>
      <c r="C19" s="21" t="s">
        <v>1032</v>
      </c>
      <c r="D19" s="20">
        <f>COUNTIF('S6 - Table 1'!$B$3:$B$20,Table4[[#This Row],[id]])</f>
        <v>0</v>
      </c>
      <c r="E19" s="21" t="s">
        <v>1112</v>
      </c>
      <c r="F19" s="21" t="s">
        <v>1113</v>
      </c>
      <c r="G19" s="21" t="s">
        <v>1106</v>
      </c>
      <c r="H19" s="21" t="s">
        <v>1107</v>
      </c>
      <c r="I19" s="21" t="s">
        <v>1073</v>
      </c>
      <c r="J19" s="21">
        <v>125280</v>
      </c>
      <c r="K19" s="21">
        <v>125414</v>
      </c>
      <c r="L19" s="21">
        <v>100</v>
      </c>
      <c r="M19" s="21" t="s">
        <v>1038</v>
      </c>
      <c r="N19" s="21">
        <v>133746</v>
      </c>
      <c r="O19" s="21">
        <v>133880</v>
      </c>
      <c r="P19" s="21">
        <v>100</v>
      </c>
      <c r="Q19" s="21"/>
      <c r="R19" s="21"/>
    </row>
    <row r="20" spans="1:18" x14ac:dyDescent="0.2">
      <c r="A20" s="22" t="s">
        <v>1114</v>
      </c>
      <c r="B20" s="21">
        <v>10244</v>
      </c>
      <c r="C20" s="21" t="s">
        <v>1032</v>
      </c>
      <c r="D20" s="20">
        <f>COUNTIF('S6 - Table 1'!$B$3:$B$20,Table4[[#This Row],[id]])</f>
        <v>0</v>
      </c>
      <c r="E20" s="21" t="s">
        <v>1115</v>
      </c>
      <c r="F20" s="21" t="s">
        <v>1116</v>
      </c>
      <c r="G20" s="21" t="s">
        <v>1106</v>
      </c>
      <c r="H20" s="21" t="s">
        <v>1107</v>
      </c>
      <c r="I20" s="21" t="s">
        <v>1073</v>
      </c>
      <c r="J20" s="21">
        <v>125282</v>
      </c>
      <c r="K20" s="21">
        <v>125414</v>
      </c>
      <c r="L20" s="21">
        <v>100</v>
      </c>
      <c r="M20" s="21" t="s">
        <v>1038</v>
      </c>
      <c r="N20" s="21">
        <v>133748</v>
      </c>
      <c r="O20" s="21">
        <v>133880</v>
      </c>
      <c r="P20" s="21">
        <v>100</v>
      </c>
      <c r="Q20" s="21"/>
      <c r="R20" s="21"/>
    </row>
    <row r="21" spans="1:18" x14ac:dyDescent="0.2">
      <c r="A21" s="22" t="s">
        <v>1117</v>
      </c>
      <c r="B21" s="21">
        <v>10244</v>
      </c>
      <c r="C21" s="21" t="s">
        <v>1032</v>
      </c>
      <c r="D21" s="20">
        <f>COUNTIF('S6 - Table 1'!$B$3:$B$20,Table4[[#This Row],[id]])</f>
        <v>0</v>
      </c>
      <c r="E21" s="21" t="s">
        <v>1118</v>
      </c>
      <c r="F21" s="21" t="s">
        <v>1119</v>
      </c>
      <c r="G21" s="21" t="s">
        <v>1106</v>
      </c>
      <c r="H21" s="21" t="s">
        <v>1107</v>
      </c>
      <c r="I21" s="21" t="s">
        <v>1073</v>
      </c>
      <c r="J21" s="21">
        <v>125278</v>
      </c>
      <c r="K21" s="21">
        <v>125414</v>
      </c>
      <c r="L21" s="21">
        <v>100</v>
      </c>
      <c r="M21" s="21" t="s">
        <v>1038</v>
      </c>
      <c r="N21" s="21">
        <v>133744</v>
      </c>
      <c r="O21" s="21">
        <v>133880</v>
      </c>
      <c r="P21" s="21">
        <v>100</v>
      </c>
      <c r="Q21" s="21"/>
      <c r="R21" s="21"/>
    </row>
    <row r="22" spans="1:18" x14ac:dyDescent="0.2">
      <c r="A22" s="22" t="s">
        <v>1120</v>
      </c>
      <c r="B22" s="21">
        <v>10244</v>
      </c>
      <c r="C22" s="21" t="s">
        <v>1032</v>
      </c>
      <c r="D22" s="20">
        <f>COUNTIF('S6 - Table 1'!$B$3:$B$20,Table4[[#This Row],[id]])</f>
        <v>0</v>
      </c>
      <c r="E22" s="21" t="s">
        <v>1121</v>
      </c>
      <c r="F22" s="21" t="s">
        <v>1122</v>
      </c>
      <c r="G22" s="21" t="s">
        <v>1123</v>
      </c>
      <c r="H22" s="21" t="s">
        <v>1124</v>
      </c>
      <c r="I22" s="21" t="s">
        <v>1073</v>
      </c>
      <c r="J22" s="21">
        <v>124524</v>
      </c>
      <c r="K22" s="21">
        <v>124656</v>
      </c>
      <c r="L22" s="21">
        <v>100</v>
      </c>
      <c r="M22" s="21" t="s">
        <v>1038</v>
      </c>
      <c r="N22" s="21">
        <v>132991</v>
      </c>
      <c r="O22" s="21">
        <v>133122</v>
      </c>
      <c r="P22" s="21">
        <v>100</v>
      </c>
      <c r="Q22" s="21"/>
      <c r="R22" s="21"/>
    </row>
    <row r="23" spans="1:18" x14ac:dyDescent="0.2">
      <c r="A23" s="22" t="s">
        <v>1125</v>
      </c>
      <c r="B23" s="21">
        <v>10244</v>
      </c>
      <c r="C23" s="21" t="s">
        <v>1032</v>
      </c>
      <c r="D23" s="20">
        <f>COUNTIF('S6 - Table 1'!$B$3:$B$20,Table4[[#This Row],[id]])</f>
        <v>0</v>
      </c>
      <c r="E23" s="21" t="s">
        <v>1126</v>
      </c>
      <c r="F23" s="21" t="s">
        <v>1122</v>
      </c>
      <c r="G23" s="21" t="s">
        <v>1123</v>
      </c>
      <c r="H23" s="21" t="s">
        <v>1127</v>
      </c>
      <c r="I23" s="21" t="s">
        <v>1073</v>
      </c>
      <c r="J23" s="21">
        <v>124524</v>
      </c>
      <c r="K23" s="21">
        <v>124657</v>
      </c>
      <c r="L23" s="21">
        <v>100</v>
      </c>
      <c r="M23" s="21" t="s">
        <v>1038</v>
      </c>
      <c r="N23" s="21">
        <v>132991</v>
      </c>
      <c r="O23" s="21">
        <v>133123</v>
      </c>
      <c r="P23" s="21">
        <v>100</v>
      </c>
      <c r="Q23" s="21"/>
      <c r="R23" s="21"/>
    </row>
    <row r="24" spans="1:18" x14ac:dyDescent="0.2">
      <c r="A24" s="22" t="s">
        <v>1128</v>
      </c>
      <c r="B24" s="21">
        <v>10244</v>
      </c>
      <c r="C24" s="21" t="s">
        <v>1032</v>
      </c>
      <c r="D24" s="20">
        <f>COUNTIF('S6 - Table 1'!$B$3:$B$20,Table4[[#This Row],[id]])</f>
        <v>0</v>
      </c>
      <c r="E24" s="21" t="s">
        <v>1129</v>
      </c>
      <c r="F24" s="21" t="s">
        <v>1122</v>
      </c>
      <c r="G24" s="21" t="s">
        <v>1123</v>
      </c>
      <c r="H24" s="21" t="s">
        <v>1130</v>
      </c>
      <c r="I24" s="21" t="s">
        <v>1073</v>
      </c>
      <c r="J24" s="21">
        <v>124524</v>
      </c>
      <c r="K24" s="21">
        <v>124656</v>
      </c>
      <c r="L24" s="21">
        <v>100</v>
      </c>
      <c r="M24" s="21" t="s">
        <v>1038</v>
      </c>
      <c r="N24" s="21">
        <v>132991</v>
      </c>
      <c r="O24" s="21">
        <v>133122</v>
      </c>
      <c r="P24" s="21">
        <v>100</v>
      </c>
      <c r="Q24" s="21"/>
      <c r="R24" s="21"/>
    </row>
    <row r="25" spans="1:18" x14ac:dyDescent="0.2">
      <c r="A25" s="22" t="s">
        <v>1131</v>
      </c>
      <c r="B25" s="21">
        <v>10244</v>
      </c>
      <c r="C25" s="21" t="s">
        <v>1032</v>
      </c>
      <c r="D25" s="20">
        <f>COUNTIF('S6 - Table 1'!$B$3:$B$20,Table4[[#This Row],[id]])</f>
        <v>0</v>
      </c>
      <c r="E25" s="21" t="s">
        <v>1132</v>
      </c>
      <c r="F25" s="21" t="s">
        <v>1133</v>
      </c>
      <c r="G25" s="21" t="s">
        <v>1134</v>
      </c>
      <c r="H25" s="21" t="s">
        <v>1135</v>
      </c>
      <c r="I25" s="21" t="s">
        <v>1073</v>
      </c>
      <c r="J25" s="21">
        <v>149774</v>
      </c>
      <c r="K25" s="21">
        <v>149895</v>
      </c>
      <c r="L25" s="21">
        <v>100</v>
      </c>
      <c r="M25" s="21" t="s">
        <v>1038</v>
      </c>
      <c r="N25" s="21">
        <v>158233</v>
      </c>
      <c r="O25" s="21">
        <v>158354</v>
      </c>
      <c r="P25" s="21">
        <v>100</v>
      </c>
      <c r="Q25" s="21"/>
      <c r="R25" s="21"/>
    </row>
    <row r="26" spans="1:18" x14ac:dyDescent="0.2">
      <c r="A26" s="22" t="s">
        <v>1136</v>
      </c>
      <c r="B26" s="21">
        <v>10244</v>
      </c>
      <c r="C26" s="21" t="s">
        <v>1032</v>
      </c>
      <c r="D26" s="20">
        <f>COUNTIF('S6 - Table 1'!$B$3:$B$20,Table4[[#This Row],[id]])</f>
        <v>0</v>
      </c>
      <c r="E26" s="21" t="s">
        <v>1137</v>
      </c>
      <c r="F26" s="21" t="s">
        <v>1138</v>
      </c>
      <c r="G26" s="21" t="s">
        <v>1123</v>
      </c>
      <c r="H26" s="21" t="s">
        <v>1124</v>
      </c>
      <c r="I26" s="21" t="s">
        <v>1073</v>
      </c>
      <c r="J26" s="21">
        <v>124523</v>
      </c>
      <c r="K26" s="21">
        <v>124656</v>
      </c>
      <c r="L26" s="21">
        <v>100</v>
      </c>
      <c r="M26" s="21" t="s">
        <v>1038</v>
      </c>
      <c r="N26" s="21">
        <v>132990</v>
      </c>
      <c r="O26" s="21">
        <v>133122</v>
      </c>
      <c r="P26" s="21">
        <v>100</v>
      </c>
      <c r="Q26" s="21"/>
      <c r="R26" s="21"/>
    </row>
    <row r="27" spans="1:18" x14ac:dyDescent="0.2">
      <c r="A27" s="22" t="s">
        <v>1139</v>
      </c>
      <c r="B27" s="21">
        <v>10244</v>
      </c>
      <c r="C27" s="21" t="s">
        <v>1032</v>
      </c>
      <c r="D27" s="20">
        <f>COUNTIF('S6 - Table 1'!$B$3:$B$20,Table4[[#This Row],[id]])</f>
        <v>0</v>
      </c>
      <c r="E27" s="21" t="s">
        <v>1140</v>
      </c>
      <c r="F27" s="21" t="s">
        <v>1138</v>
      </c>
      <c r="G27" s="21" t="s">
        <v>1123</v>
      </c>
      <c r="H27" s="21" t="s">
        <v>1127</v>
      </c>
      <c r="I27" s="21" t="s">
        <v>1073</v>
      </c>
      <c r="J27" s="21">
        <v>124523</v>
      </c>
      <c r="K27" s="21">
        <v>124657</v>
      </c>
      <c r="L27" s="21">
        <v>100</v>
      </c>
      <c r="M27" s="21" t="s">
        <v>1038</v>
      </c>
      <c r="N27" s="21">
        <v>132990</v>
      </c>
      <c r="O27" s="21">
        <v>133123</v>
      </c>
      <c r="P27" s="21">
        <v>100</v>
      </c>
      <c r="Q27" s="21"/>
      <c r="R27" s="21"/>
    </row>
    <row r="28" spans="1:18" x14ac:dyDescent="0.2">
      <c r="A28" s="22" t="s">
        <v>1141</v>
      </c>
      <c r="B28" s="21">
        <v>10244</v>
      </c>
      <c r="C28" s="21" t="s">
        <v>1032</v>
      </c>
      <c r="D28" s="20">
        <f>COUNTIF('S6 - Table 1'!$B$3:$B$20,Table4[[#This Row],[id]])</f>
        <v>0</v>
      </c>
      <c r="E28" s="21" t="s">
        <v>1142</v>
      </c>
      <c r="F28" s="21" t="s">
        <v>1133</v>
      </c>
      <c r="G28" s="21" t="s">
        <v>1134</v>
      </c>
      <c r="H28" s="21" t="s">
        <v>1143</v>
      </c>
      <c r="I28" s="21" t="s">
        <v>1073</v>
      </c>
      <c r="J28" s="21">
        <v>149774</v>
      </c>
      <c r="K28" s="21">
        <v>149896</v>
      </c>
      <c r="L28" s="21">
        <v>100</v>
      </c>
      <c r="M28" s="21" t="s">
        <v>1038</v>
      </c>
      <c r="N28" s="21">
        <v>158233</v>
      </c>
      <c r="O28" s="21">
        <v>158355</v>
      </c>
      <c r="P28" s="21">
        <v>100</v>
      </c>
      <c r="Q28" s="21"/>
      <c r="R28" s="21"/>
    </row>
    <row r="29" spans="1:18" x14ac:dyDescent="0.2">
      <c r="A29" s="22" t="s">
        <v>1144</v>
      </c>
      <c r="B29" s="21">
        <v>10244</v>
      </c>
      <c r="C29" s="21" t="s">
        <v>1032</v>
      </c>
      <c r="D29" s="20">
        <f>COUNTIF('S6 - Table 1'!$B$3:$B$20,Table4[[#This Row],[id]])</f>
        <v>0</v>
      </c>
      <c r="E29" s="21" t="s">
        <v>1145</v>
      </c>
      <c r="F29" s="21" t="s">
        <v>1146</v>
      </c>
      <c r="G29" s="21" t="s">
        <v>1147</v>
      </c>
      <c r="H29" s="21" t="s">
        <v>1148</v>
      </c>
      <c r="I29" s="21" t="s">
        <v>1073</v>
      </c>
      <c r="J29" s="21">
        <v>148047</v>
      </c>
      <c r="K29" s="21">
        <v>148231</v>
      </c>
      <c r="L29" s="21">
        <v>100</v>
      </c>
      <c r="M29" s="21" t="s">
        <v>1038</v>
      </c>
      <c r="N29" s="21">
        <v>156506</v>
      </c>
      <c r="O29" s="21">
        <v>156690</v>
      </c>
      <c r="P29" s="21">
        <v>100</v>
      </c>
      <c r="Q29" s="21"/>
      <c r="R29" s="21"/>
    </row>
    <row r="30" spans="1:18" x14ac:dyDescent="0.2">
      <c r="A30" s="22" t="s">
        <v>1149</v>
      </c>
      <c r="B30" s="21">
        <v>10244</v>
      </c>
      <c r="C30" s="21" t="s">
        <v>1032</v>
      </c>
      <c r="D30" s="20">
        <f>COUNTIF('S6 - Table 1'!$B$3:$B$20,Table4[[#This Row],[id]])</f>
        <v>0</v>
      </c>
      <c r="E30" s="21" t="s">
        <v>1150</v>
      </c>
      <c r="F30" s="21" t="s">
        <v>1151</v>
      </c>
      <c r="G30" s="21" t="s">
        <v>1134</v>
      </c>
      <c r="H30" s="21" t="s">
        <v>1135</v>
      </c>
      <c r="I30" s="21" t="s">
        <v>1073</v>
      </c>
      <c r="J30" s="21">
        <v>149772</v>
      </c>
      <c r="K30" s="21">
        <v>149895</v>
      </c>
      <c r="L30" s="21">
        <v>100</v>
      </c>
      <c r="M30" s="21" t="s">
        <v>1038</v>
      </c>
      <c r="N30" s="21">
        <v>158231</v>
      </c>
      <c r="O30" s="21">
        <v>158354</v>
      </c>
      <c r="P30" s="21">
        <v>100</v>
      </c>
      <c r="Q30" s="21"/>
      <c r="R30" s="21"/>
    </row>
    <row r="31" spans="1:18" x14ac:dyDescent="0.2">
      <c r="A31" s="22" t="s">
        <v>1152</v>
      </c>
      <c r="B31" s="21">
        <v>10244</v>
      </c>
      <c r="C31" s="21" t="s">
        <v>1032</v>
      </c>
      <c r="D31" s="20">
        <f>COUNTIF('S6 - Table 1'!$B$3:$B$20,Table4[[#This Row],[id]])</f>
        <v>0</v>
      </c>
      <c r="E31" s="21" t="s">
        <v>1153</v>
      </c>
      <c r="F31" s="21" t="s">
        <v>1154</v>
      </c>
      <c r="G31" s="21" t="s">
        <v>1147</v>
      </c>
      <c r="H31" s="21" t="s">
        <v>1148</v>
      </c>
      <c r="I31" s="21" t="s">
        <v>1073</v>
      </c>
      <c r="J31" s="21">
        <v>148048</v>
      </c>
      <c r="K31" s="21">
        <v>148231</v>
      </c>
      <c r="L31" s="21">
        <v>100</v>
      </c>
      <c r="M31" s="21" t="s">
        <v>1038</v>
      </c>
      <c r="N31" s="21">
        <v>156507</v>
      </c>
      <c r="O31" s="21">
        <v>156690</v>
      </c>
      <c r="P31" s="21">
        <v>100</v>
      </c>
      <c r="Q31" s="21"/>
      <c r="R31" s="21"/>
    </row>
    <row r="32" spans="1:18" x14ac:dyDescent="0.2">
      <c r="A32" s="22" t="s">
        <v>1155</v>
      </c>
      <c r="B32" s="21">
        <v>10244</v>
      </c>
      <c r="C32" s="21" t="s">
        <v>1032</v>
      </c>
      <c r="D32" s="20">
        <f>COUNTIF('S6 - Table 1'!$B$3:$B$20,Table4[[#This Row],[id]])</f>
        <v>0</v>
      </c>
      <c r="E32" s="21" t="s">
        <v>1156</v>
      </c>
      <c r="F32" s="21" t="s">
        <v>1151</v>
      </c>
      <c r="G32" s="21" t="s">
        <v>1134</v>
      </c>
      <c r="H32" s="21" t="s">
        <v>1143</v>
      </c>
      <c r="I32" s="21" t="s">
        <v>1073</v>
      </c>
      <c r="J32" s="21">
        <v>149772</v>
      </c>
      <c r="K32" s="21">
        <v>149896</v>
      </c>
      <c r="L32" s="21">
        <v>100</v>
      </c>
      <c r="M32" s="21" t="s">
        <v>1038</v>
      </c>
      <c r="N32" s="21">
        <v>158231</v>
      </c>
      <c r="O32" s="21">
        <v>158355</v>
      </c>
      <c r="P32" s="21">
        <v>100</v>
      </c>
      <c r="Q32" s="21"/>
      <c r="R32" s="21"/>
    </row>
    <row r="33" spans="1:18" x14ac:dyDescent="0.2">
      <c r="A33" s="22" t="s">
        <v>1157</v>
      </c>
      <c r="B33" s="21">
        <v>10244</v>
      </c>
      <c r="C33" s="21" t="s">
        <v>1032</v>
      </c>
      <c r="D33" s="20">
        <f>COUNTIF('S6 - Table 1'!$B$3:$B$20,Table4[[#This Row],[id]])</f>
        <v>0</v>
      </c>
      <c r="E33" s="21" t="s">
        <v>1158</v>
      </c>
      <c r="F33" s="21" t="s">
        <v>1159</v>
      </c>
      <c r="G33" s="21" t="s">
        <v>1134</v>
      </c>
      <c r="H33" s="21" t="s">
        <v>1135</v>
      </c>
      <c r="I33" s="21" t="s">
        <v>1073</v>
      </c>
      <c r="J33" s="21">
        <v>149767</v>
      </c>
      <c r="K33" s="21">
        <v>149895</v>
      </c>
      <c r="L33" s="21">
        <v>100</v>
      </c>
      <c r="M33" s="21" t="s">
        <v>1038</v>
      </c>
      <c r="N33" s="21">
        <v>158226</v>
      </c>
      <c r="O33" s="21">
        <v>158354</v>
      </c>
      <c r="P33" s="21">
        <v>100</v>
      </c>
      <c r="Q33" s="21"/>
      <c r="R33" s="21"/>
    </row>
    <row r="34" spans="1:18" x14ac:dyDescent="0.2">
      <c r="A34" s="22" t="s">
        <v>1160</v>
      </c>
      <c r="B34" s="21">
        <v>10244</v>
      </c>
      <c r="C34" s="21" t="s">
        <v>1032</v>
      </c>
      <c r="D34" s="20">
        <f>COUNTIF('S6 - Table 1'!$B$3:$B$20,Table4[[#This Row],[id]])</f>
        <v>0</v>
      </c>
      <c r="E34" s="21" t="s">
        <v>1161</v>
      </c>
      <c r="F34" s="21" t="s">
        <v>1146</v>
      </c>
      <c r="G34" s="21" t="s">
        <v>1147</v>
      </c>
      <c r="H34" s="21" t="s">
        <v>1162</v>
      </c>
      <c r="I34" s="21" t="s">
        <v>1073</v>
      </c>
      <c r="J34" s="21">
        <v>148047</v>
      </c>
      <c r="K34" s="21">
        <v>148231</v>
      </c>
      <c r="L34" s="21">
        <v>100</v>
      </c>
      <c r="M34" s="21" t="s">
        <v>1038</v>
      </c>
      <c r="N34" s="21">
        <v>156506</v>
      </c>
      <c r="O34" s="21">
        <v>156690</v>
      </c>
      <c r="P34" s="21">
        <v>100</v>
      </c>
      <c r="Q34" s="21"/>
      <c r="R34" s="21"/>
    </row>
    <row r="35" spans="1:18" x14ac:dyDescent="0.2">
      <c r="A35" s="22" t="s">
        <v>1163</v>
      </c>
      <c r="B35" s="21">
        <v>10244</v>
      </c>
      <c r="C35" s="21" t="s">
        <v>1032</v>
      </c>
      <c r="D35" s="20">
        <f>COUNTIF('S6 - Table 1'!$B$3:$B$20,Table4[[#This Row],[id]])</f>
        <v>0</v>
      </c>
      <c r="E35" s="21" t="s">
        <v>1164</v>
      </c>
      <c r="F35" s="21" t="s">
        <v>1146</v>
      </c>
      <c r="G35" s="21" t="s">
        <v>1147</v>
      </c>
      <c r="H35" s="21" t="s">
        <v>1165</v>
      </c>
      <c r="I35" s="21" t="s">
        <v>1073</v>
      </c>
      <c r="J35" s="21">
        <v>148047</v>
      </c>
      <c r="K35" s="21">
        <v>148232</v>
      </c>
      <c r="L35" s="21">
        <v>100</v>
      </c>
      <c r="M35" s="21" t="s">
        <v>1038</v>
      </c>
      <c r="N35" s="21">
        <v>156506</v>
      </c>
      <c r="O35" s="21">
        <v>156691</v>
      </c>
      <c r="P35" s="21">
        <v>100</v>
      </c>
      <c r="Q35" s="21"/>
      <c r="R35" s="21"/>
    </row>
    <row r="36" spans="1:18" x14ac:dyDescent="0.2">
      <c r="A36" s="22" t="s">
        <v>1166</v>
      </c>
      <c r="B36" s="21">
        <v>10244</v>
      </c>
      <c r="C36" s="21" t="s">
        <v>1032</v>
      </c>
      <c r="D36" s="20">
        <f>COUNTIF('S6 - Table 1'!$B$3:$B$20,Table4[[#This Row],[id]])</f>
        <v>0</v>
      </c>
      <c r="E36" s="21" t="s">
        <v>1167</v>
      </c>
      <c r="F36" s="21" t="s">
        <v>1146</v>
      </c>
      <c r="G36" s="21" t="s">
        <v>1147</v>
      </c>
      <c r="H36" s="21" t="s">
        <v>1168</v>
      </c>
      <c r="I36" s="21" t="s">
        <v>1073</v>
      </c>
      <c r="J36" s="21">
        <v>148047</v>
      </c>
      <c r="K36" s="21">
        <v>148231</v>
      </c>
      <c r="L36" s="21">
        <v>100</v>
      </c>
      <c r="M36" s="21" t="s">
        <v>1038</v>
      </c>
      <c r="N36" s="21">
        <v>156506</v>
      </c>
      <c r="O36" s="21">
        <v>156690</v>
      </c>
      <c r="P36" s="21">
        <v>100</v>
      </c>
      <c r="Q36" s="21"/>
      <c r="R36" s="21"/>
    </row>
    <row r="37" spans="1:18" x14ac:dyDescent="0.2">
      <c r="A37" s="22" t="s">
        <v>1169</v>
      </c>
      <c r="B37" s="21">
        <v>10244</v>
      </c>
      <c r="C37" s="21" t="s">
        <v>1032</v>
      </c>
      <c r="D37" s="20">
        <f>COUNTIF('S6 - Table 1'!$B$3:$B$20,Table4[[#This Row],[id]])</f>
        <v>0</v>
      </c>
      <c r="E37" s="21" t="s">
        <v>1170</v>
      </c>
      <c r="F37" s="21" t="s">
        <v>1171</v>
      </c>
      <c r="G37" s="21" t="s">
        <v>1172</v>
      </c>
      <c r="H37" s="21" t="s">
        <v>1173</v>
      </c>
      <c r="I37" s="21" t="s">
        <v>1073</v>
      </c>
      <c r="J37" s="21">
        <v>148307</v>
      </c>
      <c r="K37" s="21">
        <v>148437</v>
      </c>
      <c r="L37" s="21">
        <v>100</v>
      </c>
      <c r="M37" s="21" t="s">
        <v>1038</v>
      </c>
      <c r="N37" s="21">
        <v>156766</v>
      </c>
      <c r="O37" s="21">
        <v>156896</v>
      </c>
      <c r="P37" s="21">
        <v>100</v>
      </c>
      <c r="Q37" s="21"/>
      <c r="R37" s="21"/>
    </row>
    <row r="38" spans="1:18" x14ac:dyDescent="0.2">
      <c r="A38" s="22" t="s">
        <v>1174</v>
      </c>
      <c r="B38" s="21">
        <v>10244</v>
      </c>
      <c r="C38" s="21" t="s">
        <v>1032</v>
      </c>
      <c r="D38" s="20">
        <f>COUNTIF('S6 - Table 1'!$B$3:$B$20,Table4[[#This Row],[id]])</f>
        <v>0</v>
      </c>
      <c r="E38" s="21" t="s">
        <v>1175</v>
      </c>
      <c r="F38" s="21" t="s">
        <v>1176</v>
      </c>
      <c r="G38" s="21" t="s">
        <v>1172</v>
      </c>
      <c r="H38" s="21" t="s">
        <v>1173</v>
      </c>
      <c r="I38" s="21" t="s">
        <v>1073</v>
      </c>
      <c r="J38" s="21">
        <v>148318</v>
      </c>
      <c r="K38" s="21">
        <v>148437</v>
      </c>
      <c r="L38" s="21">
        <v>100</v>
      </c>
      <c r="M38" s="21" t="s">
        <v>1038</v>
      </c>
      <c r="N38" s="21">
        <v>156777</v>
      </c>
      <c r="O38" s="21">
        <v>156896</v>
      </c>
      <c r="P38" s="21">
        <v>100</v>
      </c>
      <c r="Q38" s="21"/>
      <c r="R38" s="21"/>
    </row>
    <row r="39" spans="1:18" x14ac:dyDescent="0.2">
      <c r="A39" s="22" t="s">
        <v>1177</v>
      </c>
      <c r="B39" s="21">
        <v>10244</v>
      </c>
      <c r="C39" s="21" t="s">
        <v>1032</v>
      </c>
      <c r="D39" s="20">
        <f>COUNTIF('S6 - Table 1'!$B$3:$B$20,Table4[[#This Row],[id]])</f>
        <v>0</v>
      </c>
      <c r="E39" s="21" t="s">
        <v>1178</v>
      </c>
      <c r="F39" s="21" t="s">
        <v>1171</v>
      </c>
      <c r="G39" s="21" t="s">
        <v>1172</v>
      </c>
      <c r="H39" s="21" t="s">
        <v>1179</v>
      </c>
      <c r="I39" s="21" t="s">
        <v>1073</v>
      </c>
      <c r="J39" s="21">
        <v>148307</v>
      </c>
      <c r="K39" s="21">
        <v>148433</v>
      </c>
      <c r="L39" s="21">
        <v>100</v>
      </c>
      <c r="M39" s="21" t="s">
        <v>1038</v>
      </c>
      <c r="N39" s="21">
        <v>156766</v>
      </c>
      <c r="O39" s="21">
        <v>156892</v>
      </c>
      <c r="P39" s="21">
        <v>100</v>
      </c>
      <c r="Q39" s="21"/>
      <c r="R39" s="21"/>
    </row>
    <row r="40" spans="1:18" x14ac:dyDescent="0.2">
      <c r="A40" s="22" t="s">
        <v>1180</v>
      </c>
      <c r="B40" s="21">
        <v>10244</v>
      </c>
      <c r="C40" s="21" t="s">
        <v>1032</v>
      </c>
      <c r="D40" s="20">
        <f>COUNTIF('S6 - Table 1'!$B$3:$B$20,Table4[[#This Row],[id]])</f>
        <v>0</v>
      </c>
      <c r="E40" s="21" t="s">
        <v>1181</v>
      </c>
      <c r="F40" s="21" t="s">
        <v>1171</v>
      </c>
      <c r="G40" s="21" t="s">
        <v>1172</v>
      </c>
      <c r="H40" s="21" t="s">
        <v>1182</v>
      </c>
      <c r="I40" s="21" t="s">
        <v>1073</v>
      </c>
      <c r="J40" s="21">
        <v>148307</v>
      </c>
      <c r="K40" s="21">
        <v>148432</v>
      </c>
      <c r="L40" s="21">
        <v>100</v>
      </c>
      <c r="M40" s="21" t="s">
        <v>1038</v>
      </c>
      <c r="N40" s="21">
        <v>156766</v>
      </c>
      <c r="O40" s="21">
        <v>156891</v>
      </c>
      <c r="P40" s="21">
        <v>100</v>
      </c>
      <c r="Q40" s="21"/>
      <c r="R40" s="21"/>
    </row>
    <row r="41" spans="1:18" x14ac:dyDescent="0.2">
      <c r="A41" s="22" t="s">
        <v>1183</v>
      </c>
      <c r="B41" s="21">
        <v>10244</v>
      </c>
      <c r="C41" s="21" t="s">
        <v>1032</v>
      </c>
      <c r="D41" s="20">
        <f>COUNTIF('S6 - Table 1'!$B$3:$B$20,Table4[[#This Row],[id]])</f>
        <v>0</v>
      </c>
      <c r="E41" s="21" t="s">
        <v>1184</v>
      </c>
      <c r="F41" s="21" t="s">
        <v>1171</v>
      </c>
      <c r="G41" s="21" t="s">
        <v>1172</v>
      </c>
      <c r="H41" s="21" t="s">
        <v>1185</v>
      </c>
      <c r="I41" s="21" t="s">
        <v>1073</v>
      </c>
      <c r="J41" s="21">
        <v>148307</v>
      </c>
      <c r="K41" s="21">
        <v>148433</v>
      </c>
      <c r="L41" s="21">
        <v>100</v>
      </c>
      <c r="M41" s="21" t="s">
        <v>1038</v>
      </c>
      <c r="N41" s="21">
        <v>156766</v>
      </c>
      <c r="O41" s="21">
        <v>156892</v>
      </c>
      <c r="P41" s="21">
        <v>100</v>
      </c>
      <c r="Q41" s="21"/>
      <c r="R41" s="21"/>
    </row>
    <row r="42" spans="1:18" x14ac:dyDescent="0.2">
      <c r="A42" s="22" t="s">
        <v>1186</v>
      </c>
      <c r="B42" s="21">
        <v>10244</v>
      </c>
      <c r="C42" s="21" t="s">
        <v>1032</v>
      </c>
      <c r="D42" s="20">
        <f>COUNTIF('S6 - Table 1'!$B$3:$B$20,Table4[[#This Row],[id]])</f>
        <v>0</v>
      </c>
      <c r="E42" s="21" t="s">
        <v>1187</v>
      </c>
      <c r="F42" s="21" t="s">
        <v>1188</v>
      </c>
      <c r="G42" s="21" t="s">
        <v>1189</v>
      </c>
      <c r="H42" s="21" t="s">
        <v>1190</v>
      </c>
      <c r="I42" s="21" t="s">
        <v>1073</v>
      </c>
      <c r="J42" s="21">
        <v>176767</v>
      </c>
      <c r="K42" s="21">
        <v>176987</v>
      </c>
      <c r="L42" s="21">
        <v>100</v>
      </c>
      <c r="M42" s="21" t="s">
        <v>1038</v>
      </c>
      <c r="N42" s="21">
        <v>188897</v>
      </c>
      <c r="O42" s="21">
        <v>189118</v>
      </c>
      <c r="P42" s="21">
        <v>92.24</v>
      </c>
      <c r="Q42" s="21"/>
      <c r="R42" s="21"/>
    </row>
    <row r="43" spans="1:18" x14ac:dyDescent="0.2">
      <c r="A43" s="22" t="s">
        <v>1191</v>
      </c>
      <c r="B43" s="21">
        <v>10244</v>
      </c>
      <c r="C43" s="21" t="s">
        <v>1032</v>
      </c>
      <c r="D43" s="20">
        <f>COUNTIF('S6 - Table 1'!$B$3:$B$20,Table4[[#This Row],[id]])</f>
        <v>0</v>
      </c>
      <c r="E43" s="21" t="s">
        <v>1192</v>
      </c>
      <c r="F43" s="21" t="s">
        <v>1193</v>
      </c>
      <c r="G43" s="21" t="s">
        <v>1189</v>
      </c>
      <c r="H43" s="21" t="s">
        <v>1190</v>
      </c>
      <c r="I43" s="21" t="s">
        <v>1073</v>
      </c>
      <c r="J43" s="21">
        <v>176766</v>
      </c>
      <c r="K43" s="21">
        <v>176987</v>
      </c>
      <c r="L43" s="21">
        <v>100</v>
      </c>
      <c r="M43" s="21" t="s">
        <v>1038</v>
      </c>
      <c r="N43" s="21">
        <v>188896</v>
      </c>
      <c r="O43" s="21">
        <v>189118</v>
      </c>
      <c r="P43" s="21">
        <v>91.82</v>
      </c>
      <c r="Q43" s="21"/>
      <c r="R43" s="21"/>
    </row>
    <row r="44" spans="1:18" x14ac:dyDescent="0.2">
      <c r="A44" s="22" t="s">
        <v>1194</v>
      </c>
      <c r="B44" s="21">
        <v>10244</v>
      </c>
      <c r="C44" s="21" t="s">
        <v>1032</v>
      </c>
      <c r="D44" s="20">
        <f>COUNTIF('S6 - Table 1'!$B$3:$B$20,Table4[[#This Row],[id]])</f>
        <v>0</v>
      </c>
      <c r="E44" s="21" t="s">
        <v>1195</v>
      </c>
      <c r="F44" s="21" t="s">
        <v>1188</v>
      </c>
      <c r="G44" s="21" t="s">
        <v>1189</v>
      </c>
      <c r="H44" s="21" t="s">
        <v>1196</v>
      </c>
      <c r="I44" s="21" t="s">
        <v>1073</v>
      </c>
      <c r="J44" s="21">
        <v>176767</v>
      </c>
      <c r="K44" s="21">
        <v>176987</v>
      </c>
      <c r="L44" s="21">
        <v>100</v>
      </c>
      <c r="M44" s="21" t="s">
        <v>1038</v>
      </c>
      <c r="N44" s="21">
        <v>188897</v>
      </c>
      <c r="O44" s="21">
        <v>189118</v>
      </c>
      <c r="P44" s="21">
        <v>92.24</v>
      </c>
      <c r="Q44" s="21"/>
      <c r="R44" s="21"/>
    </row>
    <row r="45" spans="1:18" x14ac:dyDescent="0.2">
      <c r="A45" s="22" t="s">
        <v>1197</v>
      </c>
      <c r="B45" s="21">
        <v>10244</v>
      </c>
      <c r="C45" s="21" t="s">
        <v>1032</v>
      </c>
      <c r="D45" s="20">
        <f>COUNTIF('S6 - Table 1'!$B$3:$B$20,Table4[[#This Row],[id]])</f>
        <v>0</v>
      </c>
      <c r="E45" s="21" t="s">
        <v>1198</v>
      </c>
      <c r="F45" s="21" t="s">
        <v>1188</v>
      </c>
      <c r="G45" s="21" t="s">
        <v>1189</v>
      </c>
      <c r="H45" s="21" t="s">
        <v>1199</v>
      </c>
      <c r="I45" s="21" t="s">
        <v>1073</v>
      </c>
      <c r="J45" s="21">
        <v>176767</v>
      </c>
      <c r="K45" s="21">
        <v>176986</v>
      </c>
      <c r="L45" s="21">
        <v>100</v>
      </c>
      <c r="M45" s="21" t="s">
        <v>1038</v>
      </c>
      <c r="N45" s="21">
        <v>188897</v>
      </c>
      <c r="O45" s="21">
        <v>189117</v>
      </c>
      <c r="P45" s="21">
        <v>92.2</v>
      </c>
      <c r="Q45" s="21"/>
      <c r="R45" s="21"/>
    </row>
    <row r="46" spans="1:18" x14ac:dyDescent="0.2">
      <c r="A46" s="22" t="s">
        <v>1200</v>
      </c>
      <c r="B46" s="21">
        <v>10244</v>
      </c>
      <c r="C46" s="21" t="s">
        <v>1032</v>
      </c>
      <c r="D46" s="20">
        <f>COUNTIF('S6 - Table 1'!$B$3:$B$20,Table4[[#This Row],[id]])</f>
        <v>0</v>
      </c>
      <c r="E46" s="21" t="s">
        <v>1201</v>
      </c>
      <c r="F46" s="21" t="s">
        <v>1188</v>
      </c>
      <c r="G46" s="21" t="s">
        <v>1189</v>
      </c>
      <c r="H46" s="21" t="s">
        <v>1202</v>
      </c>
      <c r="I46" s="21" t="s">
        <v>1073</v>
      </c>
      <c r="J46" s="21">
        <v>176767</v>
      </c>
      <c r="K46" s="21">
        <v>176986</v>
      </c>
      <c r="L46" s="21">
        <v>100</v>
      </c>
      <c r="M46" s="21" t="s">
        <v>1038</v>
      </c>
      <c r="N46" s="21">
        <v>188897</v>
      </c>
      <c r="O46" s="21">
        <v>189117</v>
      </c>
      <c r="P46" s="21">
        <v>92.2</v>
      </c>
      <c r="Q46" s="21"/>
      <c r="R46" s="21"/>
    </row>
    <row r="47" spans="1:18" x14ac:dyDescent="0.2">
      <c r="A47" s="22" t="s">
        <v>1203</v>
      </c>
      <c r="B47" s="21">
        <v>10244</v>
      </c>
      <c r="C47" s="21" t="s">
        <v>1032</v>
      </c>
      <c r="D47" s="20">
        <f>COUNTIF('S6 - Table 1'!$B$3:$B$20,Table4[[#This Row],[id]])</f>
        <v>0</v>
      </c>
      <c r="E47" s="21" t="s">
        <v>1204</v>
      </c>
      <c r="F47" s="21" t="s">
        <v>1205</v>
      </c>
      <c r="G47" s="21" t="s">
        <v>1206</v>
      </c>
      <c r="H47" s="21" t="s">
        <v>1207</v>
      </c>
      <c r="I47" s="21" t="s">
        <v>1073</v>
      </c>
      <c r="J47" s="21">
        <v>148795</v>
      </c>
      <c r="K47" s="21">
        <v>148974</v>
      </c>
      <c r="L47" s="21">
        <v>100</v>
      </c>
      <c r="M47" s="21" t="s">
        <v>1038</v>
      </c>
      <c r="N47" s="21">
        <v>157254</v>
      </c>
      <c r="O47" s="21">
        <v>157433</v>
      </c>
      <c r="P47" s="21">
        <v>100</v>
      </c>
      <c r="Q47" s="21"/>
      <c r="R47" s="21"/>
    </row>
    <row r="48" spans="1:18" x14ac:dyDescent="0.2">
      <c r="A48" s="22" t="s">
        <v>1208</v>
      </c>
      <c r="B48" s="21">
        <v>10244</v>
      </c>
      <c r="C48" s="21" t="s">
        <v>1032</v>
      </c>
      <c r="D48" s="20">
        <f>COUNTIF('S6 - Table 1'!$B$3:$B$20,Table4[[#This Row],[id]])</f>
        <v>0</v>
      </c>
      <c r="E48" s="21" t="s">
        <v>1209</v>
      </c>
      <c r="F48" s="21" t="s">
        <v>1205</v>
      </c>
      <c r="G48" s="21" t="s">
        <v>1206</v>
      </c>
      <c r="H48" s="21" t="s">
        <v>1210</v>
      </c>
      <c r="I48" s="21" t="s">
        <v>1073</v>
      </c>
      <c r="J48" s="21">
        <v>148795</v>
      </c>
      <c r="K48" s="21">
        <v>148973</v>
      </c>
      <c r="L48" s="21">
        <v>100</v>
      </c>
      <c r="M48" s="21" t="s">
        <v>1038</v>
      </c>
      <c r="N48" s="21">
        <v>157254</v>
      </c>
      <c r="O48" s="21">
        <v>157432</v>
      </c>
      <c r="P48" s="21">
        <v>100</v>
      </c>
      <c r="Q48" s="21"/>
      <c r="R48" s="21"/>
    </row>
    <row r="49" spans="1:18" x14ac:dyDescent="0.2">
      <c r="A49" s="22" t="s">
        <v>1211</v>
      </c>
      <c r="B49" s="21">
        <v>10244</v>
      </c>
      <c r="C49" s="21" t="s">
        <v>1032</v>
      </c>
      <c r="D49" s="20">
        <f>COUNTIF('S6 - Table 1'!$B$3:$B$20,Table4[[#This Row],[id]])</f>
        <v>0</v>
      </c>
      <c r="E49" s="21" t="s">
        <v>1212</v>
      </c>
      <c r="F49" s="21" t="s">
        <v>1205</v>
      </c>
      <c r="G49" s="21" t="s">
        <v>1206</v>
      </c>
      <c r="H49" s="21" t="s">
        <v>1213</v>
      </c>
      <c r="I49" s="21" t="s">
        <v>1073</v>
      </c>
      <c r="J49" s="21">
        <v>148795</v>
      </c>
      <c r="K49" s="21">
        <v>148974</v>
      </c>
      <c r="L49" s="21">
        <v>100</v>
      </c>
      <c r="M49" s="21" t="s">
        <v>1038</v>
      </c>
      <c r="N49" s="21">
        <v>157254</v>
      </c>
      <c r="O49" s="21">
        <v>157433</v>
      </c>
      <c r="P49" s="21">
        <v>100</v>
      </c>
      <c r="Q49" s="21"/>
      <c r="R49" s="21"/>
    </row>
    <row r="50" spans="1:18" x14ac:dyDescent="0.2">
      <c r="A50" s="22" t="s">
        <v>1214</v>
      </c>
      <c r="B50" s="21">
        <v>10244</v>
      </c>
      <c r="C50" s="21" t="s">
        <v>1032</v>
      </c>
      <c r="D50" s="20">
        <f>COUNTIF('S6 - Table 1'!$B$3:$B$20,Table4[[#This Row],[id]])</f>
        <v>0</v>
      </c>
      <c r="E50" s="21" t="s">
        <v>1215</v>
      </c>
      <c r="F50" s="21" t="s">
        <v>1216</v>
      </c>
      <c r="G50" s="21" t="s">
        <v>1206</v>
      </c>
      <c r="H50" s="21" t="s">
        <v>1207</v>
      </c>
      <c r="I50" s="21" t="s">
        <v>1073</v>
      </c>
      <c r="J50" s="21">
        <v>148795</v>
      </c>
      <c r="K50" s="21">
        <v>148974</v>
      </c>
      <c r="L50" s="21">
        <v>100</v>
      </c>
      <c r="M50" s="21" t="s">
        <v>1038</v>
      </c>
      <c r="N50" s="21">
        <v>157254</v>
      </c>
      <c r="O50" s="21">
        <v>157433</v>
      </c>
      <c r="P50" s="21">
        <v>100</v>
      </c>
      <c r="Q50" s="21"/>
      <c r="R50" s="21"/>
    </row>
    <row r="51" spans="1:18" x14ac:dyDescent="0.2">
      <c r="A51" s="22" t="s">
        <v>1217</v>
      </c>
      <c r="B51" s="21">
        <v>10244</v>
      </c>
      <c r="C51" s="21" t="s">
        <v>1032</v>
      </c>
      <c r="D51" s="20">
        <f>COUNTIF('S6 - Table 1'!$B$3:$B$20,Table4[[#This Row],[id]])</f>
        <v>0</v>
      </c>
      <c r="E51" s="21" t="s">
        <v>1218</v>
      </c>
      <c r="F51" s="21" t="s">
        <v>1219</v>
      </c>
      <c r="G51" s="21" t="s">
        <v>1206</v>
      </c>
      <c r="H51" s="21" t="s">
        <v>1207</v>
      </c>
      <c r="I51" s="21" t="s">
        <v>1073</v>
      </c>
      <c r="J51" s="21">
        <v>148794</v>
      </c>
      <c r="K51" s="21">
        <v>148974</v>
      </c>
      <c r="L51" s="21">
        <v>100</v>
      </c>
      <c r="M51" s="21" t="s">
        <v>1038</v>
      </c>
      <c r="N51" s="21">
        <v>157253</v>
      </c>
      <c r="O51" s="21">
        <v>157433</v>
      </c>
      <c r="P51" s="21">
        <v>100</v>
      </c>
      <c r="Q51" s="21"/>
      <c r="R51" s="21"/>
    </row>
    <row r="52" spans="1:18" x14ac:dyDescent="0.2">
      <c r="A52" s="22" t="s">
        <v>1220</v>
      </c>
      <c r="B52" s="21">
        <v>10244</v>
      </c>
      <c r="C52" s="21" t="s">
        <v>1032</v>
      </c>
      <c r="D52" s="20">
        <f>COUNTIF('S6 - Table 1'!$B$3:$B$20,Table4[[#This Row],[id]])</f>
        <v>0</v>
      </c>
      <c r="E52" s="21" t="s">
        <v>1221</v>
      </c>
      <c r="F52" s="21" t="s">
        <v>1222</v>
      </c>
      <c r="G52" s="21" t="s">
        <v>1223</v>
      </c>
      <c r="H52" s="21" t="s">
        <v>1224</v>
      </c>
      <c r="I52" s="21" t="s">
        <v>1073</v>
      </c>
      <c r="J52" s="21">
        <v>149253</v>
      </c>
      <c r="K52" s="21">
        <v>149404</v>
      </c>
      <c r="L52" s="21">
        <v>100</v>
      </c>
      <c r="M52" s="21" t="s">
        <v>1038</v>
      </c>
      <c r="N52" s="21">
        <v>157712</v>
      </c>
      <c r="O52" s="21">
        <v>157863</v>
      </c>
      <c r="P52" s="21">
        <v>100</v>
      </c>
      <c r="Q52" s="21"/>
      <c r="R52" s="21"/>
    </row>
    <row r="53" spans="1:18" x14ac:dyDescent="0.2">
      <c r="A53" s="22" t="s">
        <v>1225</v>
      </c>
      <c r="B53" s="21">
        <v>10244</v>
      </c>
      <c r="C53" s="21" t="s">
        <v>1032</v>
      </c>
      <c r="D53" s="20">
        <f>COUNTIF('S6 - Table 1'!$B$3:$B$20,Table4[[#This Row],[id]])</f>
        <v>0</v>
      </c>
      <c r="E53" s="21" t="s">
        <v>1226</v>
      </c>
      <c r="F53" s="21" t="s">
        <v>1222</v>
      </c>
      <c r="G53" s="21" t="s">
        <v>1223</v>
      </c>
      <c r="H53" s="21" t="s">
        <v>1227</v>
      </c>
      <c r="I53" s="21" t="s">
        <v>1073</v>
      </c>
      <c r="J53" s="21">
        <v>149253</v>
      </c>
      <c r="K53" s="21">
        <v>149397</v>
      </c>
      <c r="L53" s="21">
        <v>100</v>
      </c>
      <c r="M53" s="21" t="s">
        <v>1038</v>
      </c>
      <c r="N53" s="21">
        <v>157712</v>
      </c>
      <c r="O53" s="21">
        <v>157856</v>
      </c>
      <c r="P53" s="21">
        <v>100</v>
      </c>
      <c r="Q53" s="21"/>
      <c r="R53" s="21"/>
    </row>
    <row r="54" spans="1:18" x14ac:dyDescent="0.2">
      <c r="A54" s="22" t="s">
        <v>1228</v>
      </c>
      <c r="B54" s="21">
        <v>10244</v>
      </c>
      <c r="C54" s="21" t="s">
        <v>1032</v>
      </c>
      <c r="D54" s="20">
        <f>COUNTIF('S6 - Table 1'!$B$3:$B$20,Table4[[#This Row],[id]])</f>
        <v>0</v>
      </c>
      <c r="E54" s="21" t="s">
        <v>1229</v>
      </c>
      <c r="F54" s="21" t="s">
        <v>1222</v>
      </c>
      <c r="G54" s="21" t="s">
        <v>1223</v>
      </c>
      <c r="H54" s="21" t="s">
        <v>1230</v>
      </c>
      <c r="I54" s="21" t="s">
        <v>1073</v>
      </c>
      <c r="J54" s="21">
        <v>149253</v>
      </c>
      <c r="K54" s="21">
        <v>149403</v>
      </c>
      <c r="L54" s="21">
        <v>100</v>
      </c>
      <c r="M54" s="21" t="s">
        <v>1038</v>
      </c>
      <c r="N54" s="21">
        <v>157712</v>
      </c>
      <c r="O54" s="21">
        <v>157862</v>
      </c>
      <c r="P54" s="21">
        <v>100</v>
      </c>
      <c r="Q54" s="21"/>
      <c r="R54" s="21"/>
    </row>
    <row r="55" spans="1:18" x14ac:dyDescent="0.2">
      <c r="A55" s="22" t="s">
        <v>1231</v>
      </c>
      <c r="B55" s="21">
        <v>10244</v>
      </c>
      <c r="C55" s="21" t="s">
        <v>1032</v>
      </c>
      <c r="D55" s="20">
        <f>COUNTIF('S6 - Table 1'!$B$3:$B$20,Table4[[#This Row],[id]])</f>
        <v>0</v>
      </c>
      <c r="E55" s="21" t="s">
        <v>1232</v>
      </c>
      <c r="F55" s="21" t="s">
        <v>1222</v>
      </c>
      <c r="G55" s="21" t="s">
        <v>1223</v>
      </c>
      <c r="H55" s="21" t="s">
        <v>1233</v>
      </c>
      <c r="I55" s="21" t="s">
        <v>1073</v>
      </c>
      <c r="J55" s="21">
        <v>149253</v>
      </c>
      <c r="K55" s="21">
        <v>149404</v>
      </c>
      <c r="L55" s="21">
        <v>100</v>
      </c>
      <c r="M55" s="21" t="s">
        <v>1038</v>
      </c>
      <c r="N55" s="21">
        <v>157712</v>
      </c>
      <c r="O55" s="21">
        <v>157863</v>
      </c>
      <c r="P55" s="21">
        <v>100</v>
      </c>
      <c r="Q55" s="21"/>
      <c r="R55" s="21"/>
    </row>
    <row r="56" spans="1:18" x14ac:dyDescent="0.2">
      <c r="A56" s="22" t="s">
        <v>1234</v>
      </c>
      <c r="B56" s="21">
        <v>10244</v>
      </c>
      <c r="C56" s="21" t="s">
        <v>1032</v>
      </c>
      <c r="D56" s="20">
        <f>COUNTIF('S6 - Table 1'!$B$3:$B$20,Table4[[#This Row],[id]])</f>
        <v>0</v>
      </c>
      <c r="E56" s="21" t="s">
        <v>1235</v>
      </c>
      <c r="F56" s="21" t="s">
        <v>1222</v>
      </c>
      <c r="G56" s="21" t="s">
        <v>1223</v>
      </c>
      <c r="H56" s="21" t="s">
        <v>1236</v>
      </c>
      <c r="I56" s="21" t="s">
        <v>1073</v>
      </c>
      <c r="J56" s="21">
        <v>149253</v>
      </c>
      <c r="K56" s="21">
        <v>149405</v>
      </c>
      <c r="L56" s="21">
        <v>100</v>
      </c>
      <c r="M56" s="21" t="s">
        <v>1038</v>
      </c>
      <c r="N56" s="21">
        <v>157712</v>
      </c>
      <c r="O56" s="21">
        <v>157864</v>
      </c>
      <c r="P56" s="21">
        <v>100</v>
      </c>
      <c r="Q56" s="21"/>
      <c r="R56" s="21"/>
    </row>
    <row r="57" spans="1:18" x14ac:dyDescent="0.2">
      <c r="A57" s="22" t="s">
        <v>1237</v>
      </c>
      <c r="B57" s="21">
        <v>10244</v>
      </c>
      <c r="C57" s="21" t="s">
        <v>1032</v>
      </c>
      <c r="D57" s="20">
        <f>COUNTIF('S6 - Table 1'!$B$3:$B$20,Table4[[#This Row],[id]])</f>
        <v>1</v>
      </c>
      <c r="E57" s="21" t="s">
        <v>1238</v>
      </c>
      <c r="F57" s="21" t="s">
        <v>1239</v>
      </c>
      <c r="G57" s="21" t="s">
        <v>1240</v>
      </c>
      <c r="H57" s="21" t="s">
        <v>1241</v>
      </c>
      <c r="I57" s="21" t="s">
        <v>1073</v>
      </c>
      <c r="J57" s="21">
        <v>137517</v>
      </c>
      <c r="K57" s="21">
        <v>137737</v>
      </c>
      <c r="L57" s="21">
        <v>100</v>
      </c>
      <c r="M57" s="21" t="s">
        <v>1038</v>
      </c>
      <c r="N57" s="21">
        <v>145983</v>
      </c>
      <c r="O57" s="21">
        <v>146203</v>
      </c>
      <c r="P57" s="21">
        <v>100</v>
      </c>
      <c r="Q57" s="21"/>
      <c r="R57" s="21"/>
    </row>
    <row r="58" spans="1:18" x14ac:dyDescent="0.2">
      <c r="A58" s="22" t="s">
        <v>1242</v>
      </c>
      <c r="B58" s="21">
        <v>10244</v>
      </c>
      <c r="C58" s="21" t="s">
        <v>1032</v>
      </c>
      <c r="D58" s="20">
        <f>COUNTIF('S6 - Table 1'!$B$3:$B$20,Table4[[#This Row],[id]])</f>
        <v>1</v>
      </c>
      <c r="E58" s="21" t="s">
        <v>1243</v>
      </c>
      <c r="F58" s="21" t="s">
        <v>1244</v>
      </c>
      <c r="G58" s="21" t="s">
        <v>1240</v>
      </c>
      <c r="H58" s="21" t="s">
        <v>1241</v>
      </c>
      <c r="I58" s="21" t="s">
        <v>1073</v>
      </c>
      <c r="J58" s="21">
        <v>137517</v>
      </c>
      <c r="K58" s="21">
        <v>137737</v>
      </c>
      <c r="L58" s="21">
        <v>100</v>
      </c>
      <c r="M58" s="21" t="s">
        <v>1038</v>
      </c>
      <c r="N58" s="21">
        <v>145983</v>
      </c>
      <c r="O58" s="21">
        <v>146203</v>
      </c>
      <c r="P58" s="21">
        <v>100</v>
      </c>
      <c r="Q58" s="21"/>
      <c r="R58" s="21"/>
    </row>
    <row r="59" spans="1:18" x14ac:dyDescent="0.2">
      <c r="A59" s="22" t="s">
        <v>1245</v>
      </c>
      <c r="B59" s="21">
        <v>10244</v>
      </c>
      <c r="C59" s="21" t="s">
        <v>1032</v>
      </c>
      <c r="D59" s="20">
        <f>COUNTIF('S6 - Table 1'!$B$3:$B$20,Table4[[#This Row],[id]])</f>
        <v>1</v>
      </c>
      <c r="E59" s="21" t="s">
        <v>1246</v>
      </c>
      <c r="F59" s="21" t="s">
        <v>1239</v>
      </c>
      <c r="G59" s="21" t="s">
        <v>1240</v>
      </c>
      <c r="H59" s="21" t="s">
        <v>1247</v>
      </c>
      <c r="I59" s="21" t="s">
        <v>1073</v>
      </c>
      <c r="J59" s="21">
        <v>137517</v>
      </c>
      <c r="K59" s="21">
        <v>137738</v>
      </c>
      <c r="L59" s="21">
        <v>100</v>
      </c>
      <c r="M59" s="21" t="s">
        <v>1038</v>
      </c>
      <c r="N59" s="21">
        <v>145983</v>
      </c>
      <c r="O59" s="21">
        <v>146204</v>
      </c>
      <c r="P59" s="21">
        <v>100</v>
      </c>
      <c r="Q59" s="21"/>
      <c r="R59" s="21"/>
    </row>
    <row r="60" spans="1:18" x14ac:dyDescent="0.2">
      <c r="A60" s="22" t="s">
        <v>1248</v>
      </c>
      <c r="B60" s="21">
        <v>10244</v>
      </c>
      <c r="C60" s="21" t="s">
        <v>1032</v>
      </c>
      <c r="D60" s="20">
        <f>COUNTIF('S6 - Table 1'!$B$3:$B$20,Table4[[#This Row],[id]])</f>
        <v>1</v>
      </c>
      <c r="E60" s="21" t="s">
        <v>1249</v>
      </c>
      <c r="F60" s="21" t="s">
        <v>1250</v>
      </c>
      <c r="G60" s="21" t="s">
        <v>1240</v>
      </c>
      <c r="H60" s="21" t="s">
        <v>1241</v>
      </c>
      <c r="I60" s="21" t="s">
        <v>1073</v>
      </c>
      <c r="J60" s="21">
        <v>137517</v>
      </c>
      <c r="K60" s="21">
        <v>137737</v>
      </c>
      <c r="L60" s="21">
        <v>100</v>
      </c>
      <c r="M60" s="21" t="s">
        <v>1038</v>
      </c>
      <c r="N60" s="21">
        <v>145983</v>
      </c>
      <c r="O60" s="21">
        <v>146203</v>
      </c>
      <c r="P60" s="21">
        <v>100</v>
      </c>
      <c r="Q60" s="21"/>
      <c r="R60" s="21"/>
    </row>
    <row r="61" spans="1:18" x14ac:dyDescent="0.2">
      <c r="A61" s="22" t="s">
        <v>1251</v>
      </c>
      <c r="B61" s="21">
        <v>10244</v>
      </c>
      <c r="C61" s="21" t="s">
        <v>1032</v>
      </c>
      <c r="D61" s="20">
        <f>COUNTIF('S6 - Table 1'!$B$3:$B$20,Table4[[#This Row],[id]])</f>
        <v>1</v>
      </c>
      <c r="E61" s="21" t="s">
        <v>1252</v>
      </c>
      <c r="F61" s="21" t="s">
        <v>1253</v>
      </c>
      <c r="G61" s="21" t="s">
        <v>1240</v>
      </c>
      <c r="H61" s="21" t="s">
        <v>1241</v>
      </c>
      <c r="I61" s="21" t="s">
        <v>1073</v>
      </c>
      <c r="J61" s="21">
        <v>137516</v>
      </c>
      <c r="K61" s="21">
        <v>137737</v>
      </c>
      <c r="L61" s="21">
        <v>100</v>
      </c>
      <c r="M61" s="21" t="s">
        <v>1038</v>
      </c>
      <c r="N61" s="21">
        <v>145982</v>
      </c>
      <c r="O61" s="21">
        <v>146203</v>
      </c>
      <c r="P61" s="21">
        <v>100</v>
      </c>
      <c r="Q61" s="21"/>
      <c r="R61" s="21"/>
    </row>
    <row r="62" spans="1:18" x14ac:dyDescent="0.2">
      <c r="A62" s="22" t="s">
        <v>1254</v>
      </c>
      <c r="B62" s="21">
        <v>10244</v>
      </c>
      <c r="C62" s="21" t="s">
        <v>1042</v>
      </c>
      <c r="D62" s="20">
        <f>COUNTIF('S6 - Table 1'!$B$3:$B$20,Table4[[#This Row],[id]])</f>
        <v>0</v>
      </c>
      <c r="E62" s="21" t="s">
        <v>1255</v>
      </c>
      <c r="F62" s="21" t="s">
        <v>1256</v>
      </c>
      <c r="G62" s="21" t="s">
        <v>1257</v>
      </c>
      <c r="H62" s="21" t="s">
        <v>1258</v>
      </c>
      <c r="I62" s="21" t="s">
        <v>1259</v>
      </c>
      <c r="J62" s="21">
        <v>36128</v>
      </c>
      <c r="K62" s="21">
        <v>36344</v>
      </c>
      <c r="L62" s="21">
        <v>100</v>
      </c>
      <c r="M62" s="21" t="s">
        <v>1038</v>
      </c>
      <c r="N62" s="21">
        <v>33963</v>
      </c>
      <c r="O62" s="21">
        <v>34179</v>
      </c>
      <c r="P62" s="21">
        <v>99.54</v>
      </c>
      <c r="Q62" s="21"/>
      <c r="R62" s="21"/>
    </row>
    <row r="63" spans="1:18" x14ac:dyDescent="0.2">
      <c r="A63" s="22" t="s">
        <v>1260</v>
      </c>
      <c r="B63" s="21">
        <v>10244</v>
      </c>
      <c r="C63" s="21" t="s">
        <v>1042</v>
      </c>
      <c r="D63" s="20">
        <f>COUNTIF('S6 - Table 1'!$B$3:$B$20,Table4[[#This Row],[id]])</f>
        <v>0</v>
      </c>
      <c r="E63" s="21" t="s">
        <v>1261</v>
      </c>
      <c r="F63" s="21" t="s">
        <v>1256</v>
      </c>
      <c r="G63" s="21" t="s">
        <v>1257</v>
      </c>
      <c r="H63" s="21" t="s">
        <v>1262</v>
      </c>
      <c r="I63" s="21" t="s">
        <v>1259</v>
      </c>
      <c r="J63" s="21">
        <v>36128</v>
      </c>
      <c r="K63" s="21">
        <v>36343</v>
      </c>
      <c r="L63" s="21">
        <v>100</v>
      </c>
      <c r="M63" s="21" t="s">
        <v>1038</v>
      </c>
      <c r="N63" s="21">
        <v>33963</v>
      </c>
      <c r="O63" s="21">
        <v>34178</v>
      </c>
      <c r="P63" s="21">
        <v>99.53</v>
      </c>
      <c r="Q63" s="21"/>
      <c r="R63" s="21"/>
    </row>
    <row r="64" spans="1:18" x14ac:dyDescent="0.2">
      <c r="A64" s="22" t="s">
        <v>1263</v>
      </c>
      <c r="B64" s="21">
        <v>10244</v>
      </c>
      <c r="C64" s="21" t="s">
        <v>1042</v>
      </c>
      <c r="D64" s="20">
        <f>COUNTIF('S6 - Table 1'!$B$3:$B$20,Table4[[#This Row],[id]])</f>
        <v>0</v>
      </c>
      <c r="E64" s="21" t="s">
        <v>1264</v>
      </c>
      <c r="F64" s="21" t="s">
        <v>1265</v>
      </c>
      <c r="G64" s="21" t="s">
        <v>1266</v>
      </c>
      <c r="H64" s="21" t="s">
        <v>1267</v>
      </c>
      <c r="I64" s="21" t="s">
        <v>1259</v>
      </c>
      <c r="J64" s="21">
        <v>136040</v>
      </c>
      <c r="K64" s="21">
        <v>136157</v>
      </c>
      <c r="L64" s="21">
        <v>100</v>
      </c>
      <c r="M64" s="21" t="s">
        <v>1038</v>
      </c>
      <c r="N64" s="21">
        <v>134093</v>
      </c>
      <c r="O64" s="21">
        <v>134210</v>
      </c>
      <c r="P64" s="21">
        <v>99.15</v>
      </c>
      <c r="Q64" s="21"/>
      <c r="R64" s="21"/>
    </row>
    <row r="65" spans="1:18" x14ac:dyDescent="0.2">
      <c r="A65" s="22" t="s">
        <v>1268</v>
      </c>
      <c r="B65" s="21">
        <v>10244</v>
      </c>
      <c r="C65" s="21" t="s">
        <v>1042</v>
      </c>
      <c r="D65" s="20">
        <f>COUNTIF('S6 - Table 1'!$B$3:$B$20,Table4[[#This Row],[id]])</f>
        <v>0</v>
      </c>
      <c r="E65" s="21" t="s">
        <v>1269</v>
      </c>
      <c r="F65" s="21" t="s">
        <v>1270</v>
      </c>
      <c r="G65" s="21" t="s">
        <v>1271</v>
      </c>
      <c r="H65" s="21" t="s">
        <v>1272</v>
      </c>
      <c r="I65" s="21" t="s">
        <v>1259</v>
      </c>
      <c r="J65" s="21">
        <v>36324</v>
      </c>
      <c r="K65" s="21">
        <v>36720</v>
      </c>
      <c r="L65" s="21">
        <v>100</v>
      </c>
      <c r="M65" s="21" t="s">
        <v>1038</v>
      </c>
      <c r="N65" s="21">
        <v>34159</v>
      </c>
      <c r="O65" s="21">
        <v>34555</v>
      </c>
      <c r="P65" s="21">
        <v>99.49</v>
      </c>
      <c r="Q65" s="21"/>
      <c r="R65" s="21"/>
    </row>
    <row r="66" spans="1:18" x14ac:dyDescent="0.2">
      <c r="A66" s="22" t="s">
        <v>1273</v>
      </c>
      <c r="B66" s="21">
        <v>10244</v>
      </c>
      <c r="C66" s="21" t="s">
        <v>1042</v>
      </c>
      <c r="D66" s="20">
        <f>COUNTIF('S6 - Table 1'!$B$3:$B$20,Table4[[#This Row],[id]])</f>
        <v>0</v>
      </c>
      <c r="E66" s="21" t="s">
        <v>1274</v>
      </c>
      <c r="F66" s="21" t="s">
        <v>1275</v>
      </c>
      <c r="G66" s="21" t="s">
        <v>1271</v>
      </c>
      <c r="H66" s="21" t="s">
        <v>1272</v>
      </c>
      <c r="I66" s="21" t="s">
        <v>1259</v>
      </c>
      <c r="J66" s="21">
        <v>36323</v>
      </c>
      <c r="K66" s="21">
        <v>36720</v>
      </c>
      <c r="L66" s="21">
        <v>100</v>
      </c>
      <c r="M66" s="21" t="s">
        <v>1038</v>
      </c>
      <c r="N66" s="21">
        <v>34158</v>
      </c>
      <c r="O66" s="21">
        <v>34555</v>
      </c>
      <c r="P66" s="21">
        <v>99.5</v>
      </c>
      <c r="Q66" s="21"/>
      <c r="R66" s="21"/>
    </row>
    <row r="67" spans="1:18" x14ac:dyDescent="0.2">
      <c r="A67" s="22" t="s">
        <v>1276</v>
      </c>
      <c r="B67" s="21">
        <v>10244</v>
      </c>
      <c r="C67" s="21" t="s">
        <v>1042</v>
      </c>
      <c r="D67" s="20">
        <f>COUNTIF('S6 - Table 1'!$B$3:$B$20,Table4[[#This Row],[id]])</f>
        <v>0</v>
      </c>
      <c r="E67" s="21" t="s">
        <v>1277</v>
      </c>
      <c r="F67" s="21" t="s">
        <v>1278</v>
      </c>
      <c r="G67" s="21" t="s">
        <v>1271</v>
      </c>
      <c r="H67" s="21" t="s">
        <v>1272</v>
      </c>
      <c r="I67" s="21" t="s">
        <v>1259</v>
      </c>
      <c r="J67" s="21">
        <v>36404</v>
      </c>
      <c r="K67" s="21">
        <v>36720</v>
      </c>
      <c r="L67" s="21">
        <v>100</v>
      </c>
      <c r="M67" s="21" t="s">
        <v>1038</v>
      </c>
      <c r="N67" s="21">
        <v>34239</v>
      </c>
      <c r="O67" s="21">
        <v>34555</v>
      </c>
      <c r="P67" s="21">
        <v>99.37</v>
      </c>
      <c r="Q67" s="21"/>
      <c r="R67" s="21"/>
    </row>
    <row r="68" spans="1:18" x14ac:dyDescent="0.2">
      <c r="A68" s="22" t="s">
        <v>1279</v>
      </c>
      <c r="B68" s="21">
        <v>10244</v>
      </c>
      <c r="C68" s="21" t="s">
        <v>1042</v>
      </c>
      <c r="D68" s="20">
        <f>COUNTIF('S6 - Table 1'!$B$3:$B$20,Table4[[#This Row],[id]])</f>
        <v>0</v>
      </c>
      <c r="E68" s="21" t="s">
        <v>1280</v>
      </c>
      <c r="F68" s="21" t="s">
        <v>1281</v>
      </c>
      <c r="G68" s="21" t="s">
        <v>1282</v>
      </c>
      <c r="H68" s="21" t="s">
        <v>1283</v>
      </c>
      <c r="I68" s="21" t="s">
        <v>1259</v>
      </c>
      <c r="J68" s="21">
        <v>117696</v>
      </c>
      <c r="K68" s="21">
        <v>118074</v>
      </c>
      <c r="L68" s="21">
        <v>100</v>
      </c>
      <c r="M68" s="21" t="s">
        <v>1038</v>
      </c>
      <c r="N68" s="21">
        <v>115279</v>
      </c>
      <c r="O68" s="21">
        <v>115657</v>
      </c>
      <c r="P68" s="21">
        <v>100</v>
      </c>
      <c r="Q68" s="21"/>
      <c r="R68" s="21"/>
    </row>
    <row r="69" spans="1:18" x14ac:dyDescent="0.2">
      <c r="A69" s="22" t="s">
        <v>1284</v>
      </c>
      <c r="B69" s="21">
        <v>10244</v>
      </c>
      <c r="C69" s="21" t="s">
        <v>1042</v>
      </c>
      <c r="D69" s="20">
        <f>COUNTIF('S6 - Table 1'!$B$3:$B$20,Table4[[#This Row],[id]])</f>
        <v>0</v>
      </c>
      <c r="E69" s="21" t="s">
        <v>1285</v>
      </c>
      <c r="F69" s="21" t="s">
        <v>1286</v>
      </c>
      <c r="G69" s="21" t="s">
        <v>1287</v>
      </c>
      <c r="H69" s="21" t="s">
        <v>1288</v>
      </c>
      <c r="I69" s="21" t="s">
        <v>1259</v>
      </c>
      <c r="J69" s="21">
        <v>33676</v>
      </c>
      <c r="K69" s="21">
        <v>33888</v>
      </c>
      <c r="L69" s="21">
        <v>100</v>
      </c>
      <c r="M69" s="21" t="s">
        <v>1038</v>
      </c>
      <c r="N69" s="21">
        <v>31506</v>
      </c>
      <c r="O69" s="21">
        <v>31718</v>
      </c>
      <c r="P69" s="21">
        <v>99.53</v>
      </c>
      <c r="Q69" s="21"/>
      <c r="R69" s="21"/>
    </row>
    <row r="70" spans="1:18" x14ac:dyDescent="0.2">
      <c r="A70" s="22" t="s">
        <v>1289</v>
      </c>
      <c r="B70" s="21">
        <v>10244</v>
      </c>
      <c r="C70" s="21" t="s">
        <v>1042</v>
      </c>
      <c r="D70" s="20">
        <f>COUNTIF('S6 - Table 1'!$B$3:$B$20,Table4[[#This Row],[id]])</f>
        <v>0</v>
      </c>
      <c r="E70" s="21" t="s">
        <v>1290</v>
      </c>
      <c r="F70" s="21" t="s">
        <v>1291</v>
      </c>
      <c r="G70" s="21" t="s">
        <v>1292</v>
      </c>
      <c r="H70" s="21" t="s">
        <v>1293</v>
      </c>
      <c r="I70" s="21" t="s">
        <v>1259</v>
      </c>
      <c r="J70" s="21">
        <v>188459</v>
      </c>
      <c r="K70" s="21">
        <v>188727</v>
      </c>
      <c r="L70" s="21">
        <v>100</v>
      </c>
      <c r="M70" s="21" t="s">
        <v>1038</v>
      </c>
      <c r="N70" s="21">
        <v>188529</v>
      </c>
      <c r="O70" s="21">
        <v>188795</v>
      </c>
      <c r="P70" s="21">
        <v>98.87</v>
      </c>
      <c r="Q70" s="21"/>
      <c r="R70" s="21"/>
    </row>
    <row r="71" spans="1:18" x14ac:dyDescent="0.2">
      <c r="A71" s="22" t="s">
        <v>1294</v>
      </c>
      <c r="B71" s="21">
        <v>10244</v>
      </c>
      <c r="C71" s="21" t="s">
        <v>1042</v>
      </c>
      <c r="D71" s="20">
        <f>COUNTIF('S6 - Table 1'!$B$3:$B$20,Table4[[#This Row],[id]])</f>
        <v>0</v>
      </c>
      <c r="E71" s="21" t="s">
        <v>1295</v>
      </c>
      <c r="F71" s="21" t="s">
        <v>1296</v>
      </c>
      <c r="G71" s="21" t="s">
        <v>1292</v>
      </c>
      <c r="H71" s="21" t="s">
        <v>1293</v>
      </c>
      <c r="I71" s="21" t="s">
        <v>1259</v>
      </c>
      <c r="J71" s="21">
        <v>188458</v>
      </c>
      <c r="K71" s="21">
        <v>188727</v>
      </c>
      <c r="L71" s="21">
        <v>100</v>
      </c>
      <c r="M71" s="21" t="s">
        <v>1038</v>
      </c>
      <c r="N71" s="21">
        <v>188528</v>
      </c>
      <c r="O71" s="21">
        <v>188795</v>
      </c>
      <c r="P71" s="21">
        <v>98.88</v>
      </c>
      <c r="Q71" s="21"/>
      <c r="R71" s="21"/>
    </row>
    <row r="72" spans="1:18" x14ac:dyDescent="0.2">
      <c r="A72" s="22" t="s">
        <v>1297</v>
      </c>
      <c r="B72" s="21">
        <v>10244</v>
      </c>
      <c r="C72" s="21" t="s">
        <v>1042</v>
      </c>
      <c r="D72" s="20">
        <f>COUNTIF('S6 - Table 1'!$B$3:$B$20,Table4[[#This Row],[id]])</f>
        <v>0</v>
      </c>
      <c r="E72" s="21" t="s">
        <v>1298</v>
      </c>
      <c r="F72" s="21" t="s">
        <v>1299</v>
      </c>
      <c r="G72" s="21" t="s">
        <v>1300</v>
      </c>
      <c r="H72" s="21" t="s">
        <v>1301</v>
      </c>
      <c r="I72" s="21" t="s">
        <v>1259</v>
      </c>
      <c r="J72" s="21">
        <v>61944</v>
      </c>
      <c r="K72" s="21">
        <v>62340</v>
      </c>
      <c r="L72" s="21">
        <v>100</v>
      </c>
      <c r="M72" s="21" t="s">
        <v>1038</v>
      </c>
      <c r="N72" s="21">
        <v>59538</v>
      </c>
      <c r="O72" s="21">
        <v>59934</v>
      </c>
      <c r="P72" s="21">
        <v>99.49</v>
      </c>
      <c r="Q72" s="21"/>
      <c r="R72" s="21"/>
    </row>
    <row r="73" spans="1:18" x14ac:dyDescent="0.2">
      <c r="A73" s="22" t="s">
        <v>1302</v>
      </c>
      <c r="B73" s="21">
        <v>10244</v>
      </c>
      <c r="C73" s="21" t="s">
        <v>1042</v>
      </c>
      <c r="D73" s="20">
        <f>COUNTIF('S6 - Table 1'!$B$3:$B$20,Table4[[#This Row],[id]])</f>
        <v>0</v>
      </c>
      <c r="E73" s="21" t="s">
        <v>1303</v>
      </c>
      <c r="F73" s="21" t="s">
        <v>1304</v>
      </c>
      <c r="G73" s="21" t="s">
        <v>1305</v>
      </c>
      <c r="H73" s="21" t="s">
        <v>1306</v>
      </c>
      <c r="I73" s="21" t="s">
        <v>1259</v>
      </c>
      <c r="J73" s="21">
        <v>29714</v>
      </c>
      <c r="K73" s="21">
        <v>29826</v>
      </c>
      <c r="L73" s="21">
        <v>100</v>
      </c>
      <c r="M73" s="21" t="s">
        <v>1038</v>
      </c>
      <c r="N73" s="21">
        <v>27535</v>
      </c>
      <c r="O73" s="21">
        <v>27647</v>
      </c>
      <c r="P73" s="21">
        <v>99.11</v>
      </c>
      <c r="Q73" s="21"/>
      <c r="R73" s="21"/>
    </row>
    <row r="74" spans="1:18" x14ac:dyDescent="0.2">
      <c r="A74" s="22" t="s">
        <v>1307</v>
      </c>
      <c r="B74" s="21">
        <v>10244</v>
      </c>
      <c r="C74" s="21" t="s">
        <v>1042</v>
      </c>
      <c r="D74" s="20">
        <f>COUNTIF('S6 - Table 1'!$B$3:$B$20,Table4[[#This Row],[id]])</f>
        <v>0</v>
      </c>
      <c r="E74" s="21" t="s">
        <v>1308</v>
      </c>
      <c r="F74" s="21" t="s">
        <v>1304</v>
      </c>
      <c r="G74" s="21" t="s">
        <v>1305</v>
      </c>
      <c r="H74" s="21" t="s">
        <v>1309</v>
      </c>
      <c r="I74" s="21" t="s">
        <v>1259</v>
      </c>
      <c r="J74" s="21">
        <v>29714</v>
      </c>
      <c r="K74" s="21">
        <v>29828</v>
      </c>
      <c r="L74" s="21">
        <v>100</v>
      </c>
      <c r="M74" s="21" t="s">
        <v>1038</v>
      </c>
      <c r="N74" s="21">
        <v>27535</v>
      </c>
      <c r="O74" s="21">
        <v>27649</v>
      </c>
      <c r="P74" s="21">
        <v>99.12</v>
      </c>
      <c r="Q74" s="21"/>
      <c r="R74" s="21"/>
    </row>
    <row r="75" spans="1:18" x14ac:dyDescent="0.2">
      <c r="A75" s="22" t="s">
        <v>1310</v>
      </c>
      <c r="B75" s="21">
        <v>10244</v>
      </c>
      <c r="C75" s="21" t="s">
        <v>1042</v>
      </c>
      <c r="D75" s="20">
        <f>COUNTIF('S6 - Table 1'!$B$3:$B$20,Table4[[#This Row],[id]])</f>
        <v>0</v>
      </c>
      <c r="E75" s="21" t="s">
        <v>1311</v>
      </c>
      <c r="F75" s="21" t="s">
        <v>1312</v>
      </c>
      <c r="G75" s="21" t="s">
        <v>1313</v>
      </c>
      <c r="H75" s="21" t="s">
        <v>1314</v>
      </c>
      <c r="I75" s="21" t="s">
        <v>1259</v>
      </c>
      <c r="J75" s="21">
        <v>97994</v>
      </c>
      <c r="K75" s="21">
        <v>98345</v>
      </c>
      <c r="L75" s="21">
        <v>100</v>
      </c>
      <c r="M75" s="21" t="s">
        <v>1038</v>
      </c>
      <c r="N75" s="21">
        <v>95578</v>
      </c>
      <c r="O75" s="21">
        <v>95929</v>
      </c>
      <c r="P75" s="21">
        <v>99.72</v>
      </c>
      <c r="Q75" s="21"/>
      <c r="R75" s="21"/>
    </row>
    <row r="76" spans="1:18" x14ac:dyDescent="0.2">
      <c r="A76" s="22" t="s">
        <v>1315</v>
      </c>
      <c r="B76" s="21">
        <v>10244</v>
      </c>
      <c r="C76" s="21" t="s">
        <v>1042</v>
      </c>
      <c r="D76" s="20">
        <f>COUNTIF('S6 - Table 1'!$B$3:$B$20,Table4[[#This Row],[id]])</f>
        <v>0</v>
      </c>
      <c r="E76" s="21" t="s">
        <v>1316</v>
      </c>
      <c r="F76" s="21" t="s">
        <v>1317</v>
      </c>
      <c r="G76" s="21" t="s">
        <v>1318</v>
      </c>
      <c r="H76" s="21" t="s">
        <v>1319</v>
      </c>
      <c r="I76" s="21" t="s">
        <v>1259</v>
      </c>
      <c r="J76" s="21">
        <v>114047</v>
      </c>
      <c r="K76" s="21">
        <v>114374</v>
      </c>
      <c r="L76" s="21">
        <v>100</v>
      </c>
      <c r="M76" s="21" t="s">
        <v>1038</v>
      </c>
      <c r="N76" s="21">
        <v>111630</v>
      </c>
      <c r="O76" s="21">
        <v>111957</v>
      </c>
      <c r="P76" s="21">
        <v>99.39</v>
      </c>
      <c r="Q76" s="21"/>
      <c r="R76" s="21"/>
    </row>
    <row r="77" spans="1:18" x14ac:dyDescent="0.2">
      <c r="A77" s="22" t="s">
        <v>1320</v>
      </c>
      <c r="B77" s="21">
        <v>10244</v>
      </c>
      <c r="C77" s="21" t="s">
        <v>1042</v>
      </c>
      <c r="D77" s="20">
        <f>COUNTIF('S6 - Table 1'!$B$3:$B$20,Table4[[#This Row],[id]])</f>
        <v>0</v>
      </c>
      <c r="E77" s="21" t="s">
        <v>1321</v>
      </c>
      <c r="F77" s="21" t="s">
        <v>1322</v>
      </c>
      <c r="G77" s="21" t="s">
        <v>1323</v>
      </c>
      <c r="H77" s="21" t="s">
        <v>1324</v>
      </c>
      <c r="I77" s="21" t="s">
        <v>1259</v>
      </c>
      <c r="J77" s="21">
        <v>184441</v>
      </c>
      <c r="K77" s="21">
        <v>184786</v>
      </c>
      <c r="L77" s="21">
        <v>100</v>
      </c>
      <c r="M77" s="21" t="s">
        <v>1038</v>
      </c>
      <c r="N77" s="21">
        <v>184516</v>
      </c>
      <c r="O77" s="21">
        <v>184861</v>
      </c>
      <c r="P77" s="21">
        <v>100</v>
      </c>
      <c r="Q77" s="21"/>
      <c r="R77" s="21"/>
    </row>
    <row r="78" spans="1:18" x14ac:dyDescent="0.2">
      <c r="A78" s="22" t="s">
        <v>1325</v>
      </c>
      <c r="B78" s="21">
        <v>10244</v>
      </c>
      <c r="C78" s="21" t="s">
        <v>1042</v>
      </c>
      <c r="D78" s="20">
        <f>COUNTIF('S6 - Table 1'!$B$3:$B$20,Table4[[#This Row],[id]])</f>
        <v>0</v>
      </c>
      <c r="E78" s="21" t="s">
        <v>1326</v>
      </c>
      <c r="F78" s="21" t="s">
        <v>1327</v>
      </c>
      <c r="G78" s="21" t="s">
        <v>1328</v>
      </c>
      <c r="H78" s="21" t="s">
        <v>1329</v>
      </c>
      <c r="I78" s="21" t="s">
        <v>1259</v>
      </c>
      <c r="J78" s="21">
        <v>2008</v>
      </c>
      <c r="K78" s="21">
        <v>2294</v>
      </c>
      <c r="L78" s="21">
        <v>100</v>
      </c>
      <c r="M78" s="21" t="s">
        <v>1038</v>
      </c>
      <c r="N78" s="21">
        <v>1870</v>
      </c>
      <c r="O78" s="21">
        <v>2156</v>
      </c>
      <c r="P78" s="21">
        <v>99.65</v>
      </c>
      <c r="Q78" s="21"/>
      <c r="R78" s="21"/>
    </row>
    <row r="79" spans="1:18" x14ac:dyDescent="0.2">
      <c r="A79" s="22" t="s">
        <v>1330</v>
      </c>
      <c r="B79" s="21">
        <v>10244</v>
      </c>
      <c r="C79" s="21" t="s">
        <v>1042</v>
      </c>
      <c r="D79" s="20">
        <f>COUNTIF('S6 - Table 1'!$B$3:$B$20,Table4[[#This Row],[id]])</f>
        <v>0</v>
      </c>
      <c r="E79" s="21" t="s">
        <v>1331</v>
      </c>
      <c r="F79" s="21" t="s">
        <v>1329</v>
      </c>
      <c r="G79" s="21" t="s">
        <v>1332</v>
      </c>
      <c r="H79" s="21" t="s">
        <v>1327</v>
      </c>
      <c r="I79" s="21" t="s">
        <v>1259</v>
      </c>
      <c r="J79" s="21">
        <v>2008</v>
      </c>
      <c r="K79" s="21">
        <v>2294</v>
      </c>
      <c r="L79" s="21">
        <v>100</v>
      </c>
      <c r="M79" s="21" t="s">
        <v>1038</v>
      </c>
      <c r="N79" s="21">
        <v>1870</v>
      </c>
      <c r="O79" s="21">
        <v>2156</v>
      </c>
      <c r="P79" s="21">
        <v>99.65</v>
      </c>
      <c r="Q79" s="21"/>
      <c r="R79" s="21"/>
    </row>
    <row r="80" spans="1:18" x14ac:dyDescent="0.2">
      <c r="A80" s="22" t="s">
        <v>1333</v>
      </c>
      <c r="B80" s="21">
        <v>10244</v>
      </c>
      <c r="C80" s="21" t="s">
        <v>1042</v>
      </c>
      <c r="D80" s="20">
        <f>COUNTIF('S6 - Table 1'!$B$3:$B$20,Table4[[#This Row],[id]])</f>
        <v>0</v>
      </c>
      <c r="E80" s="21" t="s">
        <v>1334</v>
      </c>
      <c r="F80" s="21" t="s">
        <v>1335</v>
      </c>
      <c r="G80" s="21" t="s">
        <v>1336</v>
      </c>
      <c r="H80" s="21" t="s">
        <v>1337</v>
      </c>
      <c r="I80" s="21" t="s">
        <v>1259</v>
      </c>
      <c r="J80" s="21">
        <v>78950</v>
      </c>
      <c r="K80" s="21">
        <v>79160</v>
      </c>
      <c r="L80" s="21">
        <v>100</v>
      </c>
      <c r="M80" s="21" t="s">
        <v>1038</v>
      </c>
      <c r="N80" s="21">
        <v>76543</v>
      </c>
      <c r="O80" s="21">
        <v>76753</v>
      </c>
      <c r="P80" s="21">
        <v>99.52</v>
      </c>
      <c r="Q80" s="21"/>
      <c r="R80" s="21"/>
    </row>
    <row r="81" spans="1:18" x14ac:dyDescent="0.2">
      <c r="A81" s="22" t="s">
        <v>1338</v>
      </c>
      <c r="B81" s="21">
        <v>10244</v>
      </c>
      <c r="C81" s="21" t="s">
        <v>1042</v>
      </c>
      <c r="D81" s="20">
        <f>COUNTIF('S6 - Table 1'!$B$3:$B$20,Table4[[#This Row],[id]])</f>
        <v>0</v>
      </c>
      <c r="E81" s="21" t="s">
        <v>1339</v>
      </c>
      <c r="F81" s="21" t="s">
        <v>1340</v>
      </c>
      <c r="G81" s="21" t="s">
        <v>1341</v>
      </c>
      <c r="H81" s="21" t="s">
        <v>1342</v>
      </c>
      <c r="I81" s="21" t="s">
        <v>1259</v>
      </c>
      <c r="J81" s="21">
        <v>113897</v>
      </c>
      <c r="K81" s="21">
        <v>114067</v>
      </c>
      <c r="L81" s="21">
        <v>100</v>
      </c>
      <c r="M81" s="21" t="s">
        <v>1038</v>
      </c>
      <c r="N81" s="21">
        <v>111480</v>
      </c>
      <c r="O81" s="21">
        <v>111650</v>
      </c>
      <c r="P81" s="21">
        <v>98.24</v>
      </c>
      <c r="Q81" s="21"/>
      <c r="R81" s="21"/>
    </row>
    <row r="82" spans="1:18" x14ac:dyDescent="0.2">
      <c r="A82" s="22" t="s">
        <v>1343</v>
      </c>
      <c r="B82" s="21">
        <v>10244</v>
      </c>
      <c r="C82" s="21" t="s">
        <v>1042</v>
      </c>
      <c r="D82" s="20">
        <f>COUNTIF('S6 - Table 1'!$B$3:$B$20,Table4[[#This Row],[id]])</f>
        <v>0</v>
      </c>
      <c r="E82" s="21" t="s">
        <v>1344</v>
      </c>
      <c r="F82" s="21" t="s">
        <v>1345</v>
      </c>
      <c r="G82" s="21" t="s">
        <v>1341</v>
      </c>
      <c r="H82" s="21" t="s">
        <v>1342</v>
      </c>
      <c r="I82" s="21" t="s">
        <v>1259</v>
      </c>
      <c r="J82" s="21">
        <v>113896</v>
      </c>
      <c r="K82" s="21">
        <v>114067</v>
      </c>
      <c r="L82" s="21">
        <v>100</v>
      </c>
      <c r="M82" s="21" t="s">
        <v>1038</v>
      </c>
      <c r="N82" s="21">
        <v>111479</v>
      </c>
      <c r="O82" s="21">
        <v>111650</v>
      </c>
      <c r="P82" s="21">
        <v>98.25</v>
      </c>
      <c r="Q82" s="21"/>
      <c r="R82" s="21"/>
    </row>
    <row r="83" spans="1:18" x14ac:dyDescent="0.2">
      <c r="A83" s="22" t="s">
        <v>1346</v>
      </c>
      <c r="B83" s="21">
        <v>10244</v>
      </c>
      <c r="C83" s="21" t="s">
        <v>1042</v>
      </c>
      <c r="D83" s="20">
        <f>COUNTIF('S6 - Table 1'!$B$3:$B$20,Table4[[#This Row],[id]])</f>
        <v>0</v>
      </c>
      <c r="E83" s="21" t="s">
        <v>1347</v>
      </c>
      <c r="F83" s="21" t="s">
        <v>1348</v>
      </c>
      <c r="G83" s="21" t="s">
        <v>1341</v>
      </c>
      <c r="H83" s="21" t="s">
        <v>1342</v>
      </c>
      <c r="I83" s="21" t="s">
        <v>1259</v>
      </c>
      <c r="J83" s="21">
        <v>113894</v>
      </c>
      <c r="K83" s="21">
        <v>114067</v>
      </c>
      <c r="L83" s="21">
        <v>100</v>
      </c>
      <c r="M83" s="21" t="s">
        <v>1038</v>
      </c>
      <c r="N83" s="21">
        <v>111477</v>
      </c>
      <c r="O83" s="21">
        <v>111650</v>
      </c>
      <c r="P83" s="21">
        <v>98.27</v>
      </c>
      <c r="Q83" s="21"/>
      <c r="R83" s="21"/>
    </row>
    <row r="84" spans="1:18" x14ac:dyDescent="0.2">
      <c r="A84" s="22" t="s">
        <v>1349</v>
      </c>
      <c r="B84" s="21">
        <v>10244</v>
      </c>
      <c r="C84" s="21" t="s">
        <v>1042</v>
      </c>
      <c r="D84" s="20">
        <f>COUNTIF('S6 - Table 1'!$B$3:$B$20,Table4[[#This Row],[id]])</f>
        <v>0</v>
      </c>
      <c r="E84" s="21" t="s">
        <v>1350</v>
      </c>
      <c r="F84" s="21" t="s">
        <v>1351</v>
      </c>
      <c r="G84" s="21" t="s">
        <v>1336</v>
      </c>
      <c r="H84" s="21" t="s">
        <v>1337</v>
      </c>
      <c r="I84" s="21" t="s">
        <v>1259</v>
      </c>
      <c r="J84" s="21">
        <v>78949</v>
      </c>
      <c r="K84" s="21">
        <v>79160</v>
      </c>
      <c r="L84" s="21">
        <v>100</v>
      </c>
      <c r="M84" s="21" t="s">
        <v>1038</v>
      </c>
      <c r="N84" s="21">
        <v>76542</v>
      </c>
      <c r="O84" s="21">
        <v>76753</v>
      </c>
      <c r="P84" s="21">
        <v>99.53</v>
      </c>
      <c r="Q84" s="21"/>
      <c r="R84" s="21"/>
    </row>
    <row r="85" spans="1:18" x14ac:dyDescent="0.2">
      <c r="A85" s="22" t="s">
        <v>1352</v>
      </c>
      <c r="B85" s="21">
        <v>10244</v>
      </c>
      <c r="C85" s="21" t="s">
        <v>1042</v>
      </c>
      <c r="D85" s="20">
        <f>COUNTIF('S6 - Table 1'!$B$3:$B$20,Table4[[#This Row],[id]])</f>
        <v>0</v>
      </c>
      <c r="E85" s="21" t="s">
        <v>1353</v>
      </c>
      <c r="F85" s="21" t="s">
        <v>1286</v>
      </c>
      <c r="G85" s="21" t="s">
        <v>1287</v>
      </c>
      <c r="H85" s="21" t="s">
        <v>1354</v>
      </c>
      <c r="I85" s="21" t="s">
        <v>1259</v>
      </c>
      <c r="J85" s="21">
        <v>33676</v>
      </c>
      <c r="K85" s="21">
        <v>33786</v>
      </c>
      <c r="L85" s="21">
        <v>100</v>
      </c>
      <c r="M85" s="21" t="s">
        <v>1038</v>
      </c>
      <c r="N85" s="21">
        <v>31506</v>
      </c>
      <c r="O85" s="21">
        <v>31616</v>
      </c>
      <c r="P85" s="21">
        <v>99.09</v>
      </c>
      <c r="Q85" s="21"/>
      <c r="R85" s="21"/>
    </row>
    <row r="86" spans="1:18" x14ac:dyDescent="0.2">
      <c r="A86" s="22" t="s">
        <v>1355</v>
      </c>
      <c r="B86" s="21">
        <v>10244</v>
      </c>
      <c r="C86" s="21" t="s">
        <v>1042</v>
      </c>
      <c r="D86" s="20">
        <f>COUNTIF('S6 - Table 1'!$B$3:$B$20,Table4[[#This Row],[id]])</f>
        <v>0</v>
      </c>
      <c r="E86" s="21" t="s">
        <v>1356</v>
      </c>
      <c r="F86" s="21" t="s">
        <v>1357</v>
      </c>
      <c r="G86" s="21" t="s">
        <v>1358</v>
      </c>
      <c r="H86" s="21" t="s">
        <v>1359</v>
      </c>
      <c r="I86" s="21" t="s">
        <v>1259</v>
      </c>
      <c r="J86" s="21">
        <v>129789</v>
      </c>
      <c r="K86" s="21">
        <v>130035</v>
      </c>
      <c r="L86" s="21">
        <v>100</v>
      </c>
      <c r="M86" s="21" t="s">
        <v>1038</v>
      </c>
      <c r="N86" s="21">
        <v>127372</v>
      </c>
      <c r="O86" s="21">
        <v>127618</v>
      </c>
      <c r="P86" s="21">
        <v>100</v>
      </c>
      <c r="Q86" s="21"/>
      <c r="R86" s="21"/>
    </row>
    <row r="87" spans="1:18" x14ac:dyDescent="0.2">
      <c r="A87" s="22" t="s">
        <v>1360</v>
      </c>
      <c r="B87" s="21">
        <v>10244</v>
      </c>
      <c r="C87" s="21" t="s">
        <v>1042</v>
      </c>
      <c r="D87" s="20">
        <f>COUNTIF('S6 - Table 1'!$B$3:$B$20,Table4[[#This Row],[id]])</f>
        <v>0</v>
      </c>
      <c r="E87" s="21" t="s">
        <v>1361</v>
      </c>
      <c r="F87" s="21" t="s">
        <v>1362</v>
      </c>
      <c r="G87" s="21" t="s">
        <v>1363</v>
      </c>
      <c r="H87" s="21" t="s">
        <v>1364</v>
      </c>
      <c r="I87" s="21" t="s">
        <v>1259</v>
      </c>
      <c r="J87" s="21">
        <v>123442</v>
      </c>
      <c r="K87" s="21">
        <v>123738</v>
      </c>
      <c r="L87" s="21">
        <v>100</v>
      </c>
      <c r="M87" s="21" t="s">
        <v>1038</v>
      </c>
      <c r="N87" s="21">
        <v>121025</v>
      </c>
      <c r="O87" s="21">
        <v>121321</v>
      </c>
      <c r="P87" s="21">
        <v>99.66</v>
      </c>
      <c r="Q87" s="21"/>
      <c r="R87" s="21"/>
    </row>
    <row r="88" spans="1:18" x14ac:dyDescent="0.2">
      <c r="A88" s="22" t="s">
        <v>1365</v>
      </c>
      <c r="B88" s="21">
        <v>10244</v>
      </c>
      <c r="C88" s="21" t="s">
        <v>1042</v>
      </c>
      <c r="D88" s="20">
        <f>COUNTIF('S6 - Table 1'!$B$3:$B$20,Table4[[#This Row],[id]])</f>
        <v>0</v>
      </c>
      <c r="E88" s="21" t="s">
        <v>1366</v>
      </c>
      <c r="F88" s="21" t="s">
        <v>1265</v>
      </c>
      <c r="G88" s="21" t="s">
        <v>1266</v>
      </c>
      <c r="H88" s="21" t="s">
        <v>1367</v>
      </c>
      <c r="I88" s="21" t="s">
        <v>1259</v>
      </c>
      <c r="J88" s="21">
        <v>136040</v>
      </c>
      <c r="K88" s="21">
        <v>136195</v>
      </c>
      <c r="L88" s="21">
        <v>100</v>
      </c>
      <c r="M88" s="21" t="s">
        <v>1038</v>
      </c>
      <c r="N88" s="21">
        <v>134093</v>
      </c>
      <c r="O88" s="21">
        <v>134248</v>
      </c>
      <c r="P88" s="21">
        <v>98.71</v>
      </c>
      <c r="Q88" s="21"/>
      <c r="R88" s="21"/>
    </row>
    <row r="89" spans="1:18" x14ac:dyDescent="0.2">
      <c r="A89" s="22" t="s">
        <v>1368</v>
      </c>
      <c r="B89" s="21">
        <v>10244</v>
      </c>
      <c r="C89" s="21" t="s">
        <v>1042</v>
      </c>
      <c r="D89" s="20">
        <f>COUNTIF('S6 - Table 1'!$B$3:$B$20,Table4[[#This Row],[id]])</f>
        <v>0</v>
      </c>
      <c r="E89" s="21" t="s">
        <v>1369</v>
      </c>
      <c r="F89" s="21" t="s">
        <v>1370</v>
      </c>
      <c r="G89" s="21" t="s">
        <v>1371</v>
      </c>
      <c r="H89" s="21" t="s">
        <v>1372</v>
      </c>
      <c r="I89" s="21" t="s">
        <v>1259</v>
      </c>
      <c r="J89" s="21">
        <v>157012</v>
      </c>
      <c r="K89" s="21">
        <v>157408</v>
      </c>
      <c r="L89" s="21">
        <v>100</v>
      </c>
      <c r="M89" s="21" t="s">
        <v>1038</v>
      </c>
      <c r="N89" s="21">
        <v>154981</v>
      </c>
      <c r="O89" s="21">
        <v>155377</v>
      </c>
      <c r="P89" s="21">
        <v>100</v>
      </c>
      <c r="Q89" s="21"/>
      <c r="R89" s="21"/>
    </row>
    <row r="90" spans="1:18" x14ac:dyDescent="0.2">
      <c r="A90" s="22" t="s">
        <v>1373</v>
      </c>
      <c r="B90" s="21">
        <v>10244</v>
      </c>
      <c r="C90" s="21" t="s">
        <v>1042</v>
      </c>
      <c r="D90" s="20">
        <f>COUNTIF('S6 - Table 1'!$B$3:$B$20,Table4[[#This Row],[id]])</f>
        <v>0</v>
      </c>
      <c r="E90" s="21" t="s">
        <v>1374</v>
      </c>
      <c r="F90" s="21" t="s">
        <v>1357</v>
      </c>
      <c r="G90" s="21" t="s">
        <v>1358</v>
      </c>
      <c r="H90" s="21" t="s">
        <v>1375</v>
      </c>
      <c r="I90" s="21" t="s">
        <v>1259</v>
      </c>
      <c r="J90" s="21">
        <v>129789</v>
      </c>
      <c r="K90" s="21">
        <v>129959</v>
      </c>
      <c r="L90" s="21">
        <v>100</v>
      </c>
      <c r="M90" s="21" t="s">
        <v>1038</v>
      </c>
      <c r="N90" s="21">
        <v>127372</v>
      </c>
      <c r="O90" s="21">
        <v>127542</v>
      </c>
      <c r="P90" s="21">
        <v>100</v>
      </c>
      <c r="Q90" s="21"/>
      <c r="R90" s="21"/>
    </row>
    <row r="91" spans="1:18" x14ac:dyDescent="0.2">
      <c r="A91" s="22" t="s">
        <v>1376</v>
      </c>
      <c r="B91" s="21">
        <v>10244</v>
      </c>
      <c r="C91" s="21" t="s">
        <v>1042</v>
      </c>
      <c r="D91" s="20">
        <f>COUNTIF('S6 - Table 1'!$B$3:$B$20,Table4[[#This Row],[id]])</f>
        <v>0</v>
      </c>
      <c r="E91" s="21" t="s">
        <v>1377</v>
      </c>
      <c r="F91" s="21" t="s">
        <v>1378</v>
      </c>
      <c r="G91" s="21" t="s">
        <v>1379</v>
      </c>
      <c r="H91" s="21" t="s">
        <v>1380</v>
      </c>
      <c r="I91" s="21" t="s">
        <v>1259</v>
      </c>
      <c r="J91" s="21">
        <v>1003</v>
      </c>
      <c r="K91" s="21">
        <v>1217</v>
      </c>
      <c r="L91" s="21">
        <v>100</v>
      </c>
      <c r="M91" s="21" t="s">
        <v>1038</v>
      </c>
      <c r="N91" s="21">
        <v>884</v>
      </c>
      <c r="O91" s="21">
        <v>1098</v>
      </c>
      <c r="P91" s="21">
        <v>98.6</v>
      </c>
      <c r="Q91" s="21"/>
      <c r="R91" s="21"/>
    </row>
    <row r="92" spans="1:18" x14ac:dyDescent="0.2">
      <c r="A92" s="22" t="s">
        <v>1381</v>
      </c>
      <c r="B92" s="21">
        <v>10244</v>
      </c>
      <c r="C92" s="21" t="s">
        <v>1042</v>
      </c>
      <c r="D92" s="20">
        <f>COUNTIF('S6 - Table 1'!$B$3:$B$20,Table4[[#This Row],[id]])</f>
        <v>0</v>
      </c>
      <c r="E92" s="21" t="s">
        <v>1382</v>
      </c>
      <c r="F92" s="21" t="s">
        <v>1380</v>
      </c>
      <c r="G92" s="21" t="s">
        <v>1383</v>
      </c>
      <c r="H92" s="21" t="s">
        <v>1378</v>
      </c>
      <c r="I92" s="21" t="s">
        <v>1259</v>
      </c>
      <c r="J92" s="21">
        <v>1003</v>
      </c>
      <c r="K92" s="21">
        <v>1217</v>
      </c>
      <c r="L92" s="21">
        <v>100</v>
      </c>
      <c r="M92" s="21" t="s">
        <v>1038</v>
      </c>
      <c r="N92" s="21">
        <v>884</v>
      </c>
      <c r="O92" s="21">
        <v>1098</v>
      </c>
      <c r="P92" s="21">
        <v>98.6</v>
      </c>
      <c r="Q92" s="21"/>
      <c r="R92" s="21"/>
    </row>
    <row r="93" spans="1:18" x14ac:dyDescent="0.2">
      <c r="A93" s="22" t="s">
        <v>1384</v>
      </c>
      <c r="B93" s="21">
        <v>10244</v>
      </c>
      <c r="C93" s="21" t="s">
        <v>1042</v>
      </c>
      <c r="D93" s="20">
        <f>COUNTIF('S6 - Table 1'!$B$3:$B$20,Table4[[#This Row],[id]])</f>
        <v>0</v>
      </c>
      <c r="E93" s="21" t="s">
        <v>1385</v>
      </c>
      <c r="F93" s="21" t="s">
        <v>1386</v>
      </c>
      <c r="G93" s="21" t="s">
        <v>1387</v>
      </c>
      <c r="H93" s="21" t="s">
        <v>1388</v>
      </c>
      <c r="I93" s="21" t="s">
        <v>1259</v>
      </c>
      <c r="J93" s="21">
        <v>76624</v>
      </c>
      <c r="K93" s="21">
        <v>76831</v>
      </c>
      <c r="L93" s="21">
        <v>100</v>
      </c>
      <c r="M93" s="21" t="s">
        <v>1038</v>
      </c>
      <c r="N93" s="21">
        <v>74217</v>
      </c>
      <c r="O93" s="21">
        <v>74424</v>
      </c>
      <c r="P93" s="21">
        <v>99.03</v>
      </c>
      <c r="Q93" s="21"/>
      <c r="R93" s="21"/>
    </row>
    <row r="94" spans="1:18" x14ac:dyDescent="0.2">
      <c r="A94" s="22" t="s">
        <v>1389</v>
      </c>
      <c r="B94" s="21">
        <v>10244</v>
      </c>
      <c r="C94" s="21" t="s">
        <v>1042</v>
      </c>
      <c r="D94" s="20">
        <f>COUNTIF('S6 - Table 1'!$B$3:$B$20,Table4[[#This Row],[id]])</f>
        <v>0</v>
      </c>
      <c r="E94" s="21" t="s">
        <v>1390</v>
      </c>
      <c r="F94" s="21" t="s">
        <v>1391</v>
      </c>
      <c r="G94" s="21" t="s">
        <v>1392</v>
      </c>
      <c r="H94" s="21" t="s">
        <v>1393</v>
      </c>
      <c r="I94" s="21" t="s">
        <v>1259</v>
      </c>
      <c r="J94" s="21">
        <v>153663</v>
      </c>
      <c r="K94" s="21">
        <v>153972</v>
      </c>
      <c r="L94" s="21">
        <v>100</v>
      </c>
      <c r="M94" s="21" t="s">
        <v>1038</v>
      </c>
      <c r="N94" s="21">
        <v>151627</v>
      </c>
      <c r="O94" s="21">
        <v>151936</v>
      </c>
      <c r="P94" s="21">
        <v>99.68</v>
      </c>
      <c r="Q94" s="21"/>
      <c r="R94" s="21"/>
    </row>
    <row r="95" spans="1:18" x14ac:dyDescent="0.2">
      <c r="A95" s="22" t="s">
        <v>1394</v>
      </c>
      <c r="B95" s="21">
        <v>10244</v>
      </c>
      <c r="C95" s="21" t="s">
        <v>1042</v>
      </c>
      <c r="D95" s="20">
        <f>COUNTIF('S6 - Table 1'!$B$3:$B$20,Table4[[#This Row],[id]])</f>
        <v>0</v>
      </c>
      <c r="E95" s="21" t="s">
        <v>1395</v>
      </c>
      <c r="F95" s="21" t="s">
        <v>1396</v>
      </c>
      <c r="G95" s="21" t="s">
        <v>1397</v>
      </c>
      <c r="H95" s="21" t="s">
        <v>1398</v>
      </c>
      <c r="I95" s="21" t="s">
        <v>1259</v>
      </c>
      <c r="J95" s="21">
        <v>153952</v>
      </c>
      <c r="K95" s="21">
        <v>154158</v>
      </c>
      <c r="L95" s="21">
        <v>100</v>
      </c>
      <c r="M95" s="21" t="s">
        <v>1038</v>
      </c>
      <c r="N95" s="21">
        <v>151916</v>
      </c>
      <c r="O95" s="21">
        <v>152122</v>
      </c>
      <c r="P95" s="21">
        <v>99.51</v>
      </c>
      <c r="Q95" s="21"/>
      <c r="R95" s="21"/>
    </row>
    <row r="96" spans="1:18" x14ac:dyDescent="0.2">
      <c r="A96" s="22" t="s">
        <v>1399</v>
      </c>
      <c r="B96" s="21">
        <v>10244</v>
      </c>
      <c r="C96" s="21" t="s">
        <v>1042</v>
      </c>
      <c r="D96" s="20">
        <f>COUNTIF('S6 - Table 1'!$B$3:$B$20,Table4[[#This Row],[id]])</f>
        <v>0</v>
      </c>
      <c r="E96" s="21" t="s">
        <v>1400</v>
      </c>
      <c r="F96" s="21" t="s">
        <v>1401</v>
      </c>
      <c r="G96" s="21" t="s">
        <v>1402</v>
      </c>
      <c r="H96" s="21" t="s">
        <v>1403</v>
      </c>
      <c r="I96" s="21" t="s">
        <v>1259</v>
      </c>
      <c r="J96" s="21">
        <v>149237</v>
      </c>
      <c r="K96" s="21">
        <v>149383</v>
      </c>
      <c r="L96" s="21">
        <v>100</v>
      </c>
      <c r="M96" s="21" t="s">
        <v>1038</v>
      </c>
      <c r="N96" s="21">
        <v>147234</v>
      </c>
      <c r="O96" s="21">
        <v>147380</v>
      </c>
      <c r="P96" s="21">
        <v>100</v>
      </c>
      <c r="Q96" s="21"/>
      <c r="R96" s="21"/>
    </row>
    <row r="97" spans="1:18" x14ac:dyDescent="0.2">
      <c r="A97" s="22" t="s">
        <v>1404</v>
      </c>
      <c r="B97" s="21">
        <v>10244</v>
      </c>
      <c r="C97" s="21" t="s">
        <v>1042</v>
      </c>
      <c r="D97" s="20">
        <f>COUNTIF('S6 - Table 1'!$B$3:$B$20,Table4[[#This Row],[id]])</f>
        <v>0</v>
      </c>
      <c r="E97" s="21" t="s">
        <v>1405</v>
      </c>
      <c r="F97" s="21" t="s">
        <v>1406</v>
      </c>
      <c r="G97" s="21" t="s">
        <v>1407</v>
      </c>
      <c r="H97" s="21" t="s">
        <v>1408</v>
      </c>
      <c r="I97" s="21" t="s">
        <v>1259</v>
      </c>
      <c r="J97" s="21">
        <v>122624</v>
      </c>
      <c r="K97" s="21">
        <v>122877</v>
      </c>
      <c r="L97" s="21">
        <v>100</v>
      </c>
      <c r="M97" s="21" t="s">
        <v>1038</v>
      </c>
      <c r="N97" s="21">
        <v>120207</v>
      </c>
      <c r="O97" s="21">
        <v>120460</v>
      </c>
      <c r="P97" s="21">
        <v>99.21</v>
      </c>
      <c r="Q97" s="21"/>
      <c r="R97" s="21"/>
    </row>
    <row r="98" spans="1:18" x14ac:dyDescent="0.2">
      <c r="A98" s="22" t="s">
        <v>1409</v>
      </c>
      <c r="B98" s="21">
        <v>10244</v>
      </c>
      <c r="C98" s="21" t="s">
        <v>1042</v>
      </c>
      <c r="D98" s="20">
        <f>COUNTIF('S6 - Table 1'!$B$3:$B$20,Table4[[#This Row],[id]])</f>
        <v>0</v>
      </c>
      <c r="E98" s="21" t="s">
        <v>1410</v>
      </c>
      <c r="F98" s="21" t="s">
        <v>1411</v>
      </c>
      <c r="G98" s="21" t="s">
        <v>1412</v>
      </c>
      <c r="H98" s="21" t="s">
        <v>1413</v>
      </c>
      <c r="I98" s="21" t="s">
        <v>1259</v>
      </c>
      <c r="J98" s="21">
        <v>5397</v>
      </c>
      <c r="K98" s="21">
        <v>5557</v>
      </c>
      <c r="L98" s="21">
        <v>100</v>
      </c>
      <c r="M98" s="21" t="s">
        <v>1038</v>
      </c>
      <c r="N98" s="21">
        <v>5344</v>
      </c>
      <c r="O98" s="21">
        <v>5504</v>
      </c>
      <c r="P98" s="21">
        <v>100</v>
      </c>
      <c r="Q98" s="21"/>
      <c r="R98" s="21"/>
    </row>
    <row r="99" spans="1:18" x14ac:dyDescent="0.2">
      <c r="A99" s="22" t="s">
        <v>1414</v>
      </c>
      <c r="B99" s="21">
        <v>10244</v>
      </c>
      <c r="C99" s="21" t="s">
        <v>1042</v>
      </c>
      <c r="D99" s="20">
        <f>COUNTIF('S6 - Table 1'!$B$3:$B$20,Table4[[#This Row],[id]])</f>
        <v>0</v>
      </c>
      <c r="E99" s="21" t="s">
        <v>1415</v>
      </c>
      <c r="F99" s="21" t="s">
        <v>1416</v>
      </c>
      <c r="G99" s="21" t="s">
        <v>1412</v>
      </c>
      <c r="H99" s="21" t="s">
        <v>1413</v>
      </c>
      <c r="I99" s="21" t="s">
        <v>1259</v>
      </c>
      <c r="J99" s="21">
        <v>5396</v>
      </c>
      <c r="K99" s="21">
        <v>5557</v>
      </c>
      <c r="L99" s="21">
        <v>100</v>
      </c>
      <c r="M99" s="21" t="s">
        <v>1038</v>
      </c>
      <c r="N99" s="21">
        <v>5343</v>
      </c>
      <c r="O99" s="21">
        <v>5504</v>
      </c>
      <c r="P99" s="21">
        <v>100</v>
      </c>
      <c r="Q99" s="21"/>
      <c r="R99" s="21"/>
    </row>
    <row r="100" spans="1:18" x14ac:dyDescent="0.2">
      <c r="A100" s="22" t="s">
        <v>1417</v>
      </c>
      <c r="B100" s="21">
        <v>10244</v>
      </c>
      <c r="C100" s="21" t="s">
        <v>1042</v>
      </c>
      <c r="D100" s="20">
        <f>COUNTIF('S6 - Table 1'!$B$3:$B$20,Table4[[#This Row],[id]])</f>
        <v>0</v>
      </c>
      <c r="E100" s="21" t="s">
        <v>1418</v>
      </c>
      <c r="F100" s="21" t="s">
        <v>1413</v>
      </c>
      <c r="G100" s="21" t="s">
        <v>1419</v>
      </c>
      <c r="H100" s="21" t="s">
        <v>1411</v>
      </c>
      <c r="I100" s="21" t="s">
        <v>1259</v>
      </c>
      <c r="J100" s="21">
        <v>5397</v>
      </c>
      <c r="K100" s="21">
        <v>5557</v>
      </c>
      <c r="L100" s="21">
        <v>100</v>
      </c>
      <c r="M100" s="21" t="s">
        <v>1038</v>
      </c>
      <c r="N100" s="21">
        <v>5344</v>
      </c>
      <c r="O100" s="21">
        <v>5504</v>
      </c>
      <c r="P100" s="21">
        <v>100</v>
      </c>
      <c r="Q100" s="21"/>
      <c r="R100" s="21"/>
    </row>
    <row r="101" spans="1:18" x14ac:dyDescent="0.2">
      <c r="A101" s="22" t="s">
        <v>1420</v>
      </c>
      <c r="B101" s="21">
        <v>10244</v>
      </c>
      <c r="C101" s="21" t="s">
        <v>1042</v>
      </c>
      <c r="D101" s="20">
        <f>COUNTIF('S6 - Table 1'!$B$3:$B$20,Table4[[#This Row],[id]])</f>
        <v>0</v>
      </c>
      <c r="E101" s="21" t="s">
        <v>1421</v>
      </c>
      <c r="F101" s="21" t="s">
        <v>1413</v>
      </c>
      <c r="G101" s="21" t="s">
        <v>1419</v>
      </c>
      <c r="H101" s="21" t="s">
        <v>1416</v>
      </c>
      <c r="I101" s="21" t="s">
        <v>1259</v>
      </c>
      <c r="J101" s="21">
        <v>5396</v>
      </c>
      <c r="K101" s="21">
        <v>5557</v>
      </c>
      <c r="L101" s="21">
        <v>100</v>
      </c>
      <c r="M101" s="21" t="s">
        <v>1038</v>
      </c>
      <c r="N101" s="21">
        <v>5343</v>
      </c>
      <c r="O101" s="21">
        <v>5504</v>
      </c>
      <c r="P101" s="21">
        <v>100</v>
      </c>
      <c r="Q101" s="21"/>
      <c r="R101" s="21"/>
    </row>
    <row r="102" spans="1:18" x14ac:dyDescent="0.2">
      <c r="A102" s="22" t="s">
        <v>1422</v>
      </c>
      <c r="B102" s="21">
        <v>10244</v>
      </c>
      <c r="C102" s="21" t="s">
        <v>1042</v>
      </c>
      <c r="D102" s="20">
        <f>COUNTIF('S6 - Table 1'!$B$3:$B$20,Table4[[#This Row],[id]])</f>
        <v>0</v>
      </c>
      <c r="E102" s="21" t="s">
        <v>1423</v>
      </c>
      <c r="F102" s="21" t="s">
        <v>1424</v>
      </c>
      <c r="G102" s="21" t="s">
        <v>1425</v>
      </c>
      <c r="H102" s="21" t="s">
        <v>1426</v>
      </c>
      <c r="I102" s="21" t="s">
        <v>1259</v>
      </c>
      <c r="J102" s="21">
        <v>100030</v>
      </c>
      <c r="K102" s="21">
        <v>100349</v>
      </c>
      <c r="L102" s="21">
        <v>100</v>
      </c>
      <c r="M102" s="21" t="s">
        <v>1038</v>
      </c>
      <c r="N102" s="21">
        <v>97614</v>
      </c>
      <c r="O102" s="21">
        <v>97933</v>
      </c>
      <c r="P102" s="21">
        <v>100</v>
      </c>
      <c r="Q102" s="21"/>
      <c r="R102" s="21"/>
    </row>
    <row r="103" spans="1:18" x14ac:dyDescent="0.2">
      <c r="A103" s="22" t="s">
        <v>1427</v>
      </c>
      <c r="B103" s="21">
        <v>10244</v>
      </c>
      <c r="C103" s="21" t="s">
        <v>1042</v>
      </c>
      <c r="D103" s="20">
        <f>COUNTIF('S6 - Table 1'!$B$3:$B$20,Table4[[#This Row],[id]])</f>
        <v>0</v>
      </c>
      <c r="E103" s="21" t="s">
        <v>1428</v>
      </c>
      <c r="F103" s="21" t="s">
        <v>1429</v>
      </c>
      <c r="G103" s="21" t="s">
        <v>1425</v>
      </c>
      <c r="H103" s="21" t="s">
        <v>1426</v>
      </c>
      <c r="I103" s="21" t="s">
        <v>1259</v>
      </c>
      <c r="J103" s="21">
        <v>100026</v>
      </c>
      <c r="K103" s="21">
        <v>100349</v>
      </c>
      <c r="L103" s="21">
        <v>100</v>
      </c>
      <c r="M103" s="21" t="s">
        <v>1038</v>
      </c>
      <c r="N103" s="21">
        <v>97610</v>
      </c>
      <c r="O103" s="21">
        <v>97933</v>
      </c>
      <c r="P103" s="21">
        <v>100</v>
      </c>
      <c r="Q103" s="21"/>
      <c r="R103" s="21"/>
    </row>
    <row r="104" spans="1:18" x14ac:dyDescent="0.2">
      <c r="A104" s="22" t="s">
        <v>1430</v>
      </c>
      <c r="B104" s="21">
        <v>10244</v>
      </c>
      <c r="C104" s="21" t="s">
        <v>1042</v>
      </c>
      <c r="D104" s="20">
        <f>COUNTIF('S6 - Table 1'!$B$3:$B$20,Table4[[#This Row],[id]])</f>
        <v>0</v>
      </c>
      <c r="E104" s="21" t="s">
        <v>1431</v>
      </c>
      <c r="F104" s="21" t="s">
        <v>1432</v>
      </c>
      <c r="G104" s="21" t="s">
        <v>1425</v>
      </c>
      <c r="H104" s="21" t="s">
        <v>1426</v>
      </c>
      <c r="I104" s="21" t="s">
        <v>1259</v>
      </c>
      <c r="J104" s="21">
        <v>100023</v>
      </c>
      <c r="K104" s="21">
        <v>100349</v>
      </c>
      <c r="L104" s="21">
        <v>100</v>
      </c>
      <c r="M104" s="21" t="s">
        <v>1038</v>
      </c>
      <c r="N104" s="21">
        <v>97607</v>
      </c>
      <c r="O104" s="21">
        <v>97933</v>
      </c>
      <c r="P104" s="21">
        <v>100</v>
      </c>
      <c r="Q104" s="21"/>
      <c r="R104" s="21"/>
    </row>
    <row r="105" spans="1:18" x14ac:dyDescent="0.2">
      <c r="A105" s="22" t="s">
        <v>1433</v>
      </c>
      <c r="B105" s="21">
        <v>10244</v>
      </c>
      <c r="C105" s="21" t="s">
        <v>1042</v>
      </c>
      <c r="D105" s="20">
        <f>COUNTIF('S6 - Table 1'!$B$3:$B$20,Table4[[#This Row],[id]])</f>
        <v>0</v>
      </c>
      <c r="E105" s="21" t="s">
        <v>1434</v>
      </c>
      <c r="F105" s="21" t="s">
        <v>1435</v>
      </c>
      <c r="G105" s="21" t="s">
        <v>1425</v>
      </c>
      <c r="H105" s="21" t="s">
        <v>1426</v>
      </c>
      <c r="I105" s="21" t="s">
        <v>1259</v>
      </c>
      <c r="J105" s="21">
        <v>100022</v>
      </c>
      <c r="K105" s="21">
        <v>100349</v>
      </c>
      <c r="L105" s="21">
        <v>100</v>
      </c>
      <c r="M105" s="21" t="s">
        <v>1038</v>
      </c>
      <c r="N105" s="21">
        <v>97606</v>
      </c>
      <c r="O105" s="21">
        <v>97933</v>
      </c>
      <c r="P105" s="21">
        <v>100</v>
      </c>
      <c r="Q105" s="21"/>
      <c r="R105" s="21"/>
    </row>
    <row r="106" spans="1:18" x14ac:dyDescent="0.2">
      <c r="A106" s="22" t="s">
        <v>1436</v>
      </c>
      <c r="B106" s="21">
        <v>10244</v>
      </c>
      <c r="C106" s="21" t="s">
        <v>1042</v>
      </c>
      <c r="D106" s="20">
        <f>COUNTIF('S6 - Table 1'!$B$3:$B$20,Table4[[#This Row],[id]])</f>
        <v>0</v>
      </c>
      <c r="E106" s="21" t="s">
        <v>1437</v>
      </c>
      <c r="F106" s="21" t="s">
        <v>1438</v>
      </c>
      <c r="G106" s="21" t="s">
        <v>1439</v>
      </c>
      <c r="H106" s="21" t="s">
        <v>1440</v>
      </c>
      <c r="I106" s="21" t="s">
        <v>1259</v>
      </c>
      <c r="J106" s="21">
        <v>55396</v>
      </c>
      <c r="K106" s="21">
        <v>55795</v>
      </c>
      <c r="L106" s="21">
        <v>100</v>
      </c>
      <c r="M106" s="21" t="s">
        <v>1038</v>
      </c>
      <c r="N106" s="21">
        <v>52990</v>
      </c>
      <c r="O106" s="21">
        <v>53389</v>
      </c>
      <c r="P106" s="21">
        <v>99</v>
      </c>
      <c r="Q106" s="21"/>
      <c r="R106" s="21"/>
    </row>
    <row r="107" spans="1:18" x14ac:dyDescent="0.2">
      <c r="A107" s="22" t="s">
        <v>1441</v>
      </c>
      <c r="B107" s="21">
        <v>10244</v>
      </c>
      <c r="C107" s="21" t="s">
        <v>1042</v>
      </c>
      <c r="D107" s="20">
        <f>COUNTIF('S6 - Table 1'!$B$3:$B$20,Table4[[#This Row],[id]])</f>
        <v>0</v>
      </c>
      <c r="E107" s="21" t="s">
        <v>1442</v>
      </c>
      <c r="F107" s="21" t="s">
        <v>1443</v>
      </c>
      <c r="G107" s="21" t="s">
        <v>1444</v>
      </c>
      <c r="H107" s="21" t="s">
        <v>1329</v>
      </c>
      <c r="I107" s="21" t="s">
        <v>1259</v>
      </c>
      <c r="J107" s="21">
        <v>2015</v>
      </c>
      <c r="K107" s="21">
        <v>2294</v>
      </c>
      <c r="L107" s="21">
        <v>100</v>
      </c>
      <c r="M107" s="21" t="s">
        <v>1038</v>
      </c>
      <c r="N107" s="21">
        <v>1877</v>
      </c>
      <c r="O107" s="21">
        <v>2156</v>
      </c>
      <c r="P107" s="21">
        <v>99.64</v>
      </c>
      <c r="Q107" s="21"/>
      <c r="R107" s="21"/>
    </row>
    <row r="108" spans="1:18" x14ac:dyDescent="0.2">
      <c r="A108" s="22" t="s">
        <v>1445</v>
      </c>
      <c r="B108" s="21">
        <v>10244</v>
      </c>
      <c r="C108" s="21" t="s">
        <v>1042</v>
      </c>
      <c r="D108" s="20">
        <f>COUNTIF('S6 - Table 1'!$B$3:$B$20,Table4[[#This Row],[id]])</f>
        <v>0</v>
      </c>
      <c r="E108" s="21" t="s">
        <v>1446</v>
      </c>
      <c r="F108" s="21" t="s">
        <v>1447</v>
      </c>
      <c r="G108" s="21" t="s">
        <v>1444</v>
      </c>
      <c r="H108" s="21" t="s">
        <v>1329</v>
      </c>
      <c r="I108" s="21" t="s">
        <v>1259</v>
      </c>
      <c r="J108" s="21">
        <v>2013</v>
      </c>
      <c r="K108" s="21">
        <v>2294</v>
      </c>
      <c r="L108" s="21">
        <v>100</v>
      </c>
      <c r="M108" s="21" t="s">
        <v>1038</v>
      </c>
      <c r="N108" s="21">
        <v>1875</v>
      </c>
      <c r="O108" s="21">
        <v>2156</v>
      </c>
      <c r="P108" s="21">
        <v>99.64</v>
      </c>
      <c r="Q108" s="21"/>
      <c r="R108" s="21"/>
    </row>
    <row r="109" spans="1:18" x14ac:dyDescent="0.2">
      <c r="A109" s="22" t="s">
        <v>1448</v>
      </c>
      <c r="B109" s="21">
        <v>10244</v>
      </c>
      <c r="C109" s="21" t="s">
        <v>1042</v>
      </c>
      <c r="D109" s="20">
        <f>COUNTIF('S6 - Table 1'!$B$3:$B$20,Table4[[#This Row],[id]])</f>
        <v>0</v>
      </c>
      <c r="E109" s="21" t="s">
        <v>1449</v>
      </c>
      <c r="F109" s="21" t="s">
        <v>1329</v>
      </c>
      <c r="G109" s="21" t="s">
        <v>1450</v>
      </c>
      <c r="H109" s="21" t="s">
        <v>1443</v>
      </c>
      <c r="I109" s="21" t="s">
        <v>1259</v>
      </c>
      <c r="J109" s="21">
        <v>2015</v>
      </c>
      <c r="K109" s="21">
        <v>2294</v>
      </c>
      <c r="L109" s="21">
        <v>100</v>
      </c>
      <c r="M109" s="21" t="s">
        <v>1038</v>
      </c>
      <c r="N109" s="21">
        <v>1877</v>
      </c>
      <c r="O109" s="21">
        <v>2156</v>
      </c>
      <c r="P109" s="21">
        <v>99.64</v>
      </c>
      <c r="Q109" s="21"/>
      <c r="R109" s="21"/>
    </row>
    <row r="110" spans="1:18" x14ac:dyDescent="0.2">
      <c r="A110" s="22" t="s">
        <v>1451</v>
      </c>
      <c r="B110" s="21">
        <v>10244</v>
      </c>
      <c r="C110" s="21" t="s">
        <v>1042</v>
      </c>
      <c r="D110" s="20">
        <f>COUNTIF('S6 - Table 1'!$B$3:$B$20,Table4[[#This Row],[id]])</f>
        <v>0</v>
      </c>
      <c r="E110" s="21" t="s">
        <v>1452</v>
      </c>
      <c r="F110" s="21" t="s">
        <v>1329</v>
      </c>
      <c r="G110" s="21" t="s">
        <v>1450</v>
      </c>
      <c r="H110" s="21" t="s">
        <v>1447</v>
      </c>
      <c r="I110" s="21" t="s">
        <v>1259</v>
      </c>
      <c r="J110" s="21">
        <v>2013</v>
      </c>
      <c r="K110" s="21">
        <v>2294</v>
      </c>
      <c r="L110" s="21">
        <v>100</v>
      </c>
      <c r="M110" s="21" t="s">
        <v>1038</v>
      </c>
      <c r="N110" s="21">
        <v>1875</v>
      </c>
      <c r="O110" s="21">
        <v>2156</v>
      </c>
      <c r="P110" s="21">
        <v>99.64</v>
      </c>
      <c r="Q110" s="21"/>
      <c r="R110" s="21"/>
    </row>
    <row r="111" spans="1:18" x14ac:dyDescent="0.2">
      <c r="A111" s="22" t="s">
        <v>1453</v>
      </c>
      <c r="B111" s="21">
        <v>10244</v>
      </c>
      <c r="C111" s="21" t="s">
        <v>1042</v>
      </c>
      <c r="D111" s="20">
        <f>COUNTIF('S6 - Table 1'!$B$3:$B$20,Table4[[#This Row],[id]])</f>
        <v>0</v>
      </c>
      <c r="E111" s="21" t="s">
        <v>1454</v>
      </c>
      <c r="F111" s="21" t="s">
        <v>1455</v>
      </c>
      <c r="G111" s="21" t="s">
        <v>1456</v>
      </c>
      <c r="H111" s="21" t="s">
        <v>1457</v>
      </c>
      <c r="I111" s="21" t="s">
        <v>1259</v>
      </c>
      <c r="J111" s="21">
        <v>136391</v>
      </c>
      <c r="K111" s="21">
        <v>136529</v>
      </c>
      <c r="L111" s="21">
        <v>100</v>
      </c>
      <c r="M111" s="21" t="s">
        <v>1038</v>
      </c>
      <c r="N111" s="21">
        <v>134444</v>
      </c>
      <c r="O111" s="21">
        <v>134582</v>
      </c>
      <c r="P111" s="21">
        <v>99.28</v>
      </c>
      <c r="Q111" s="21"/>
      <c r="R111" s="21"/>
    </row>
    <row r="112" spans="1:18" x14ac:dyDescent="0.2">
      <c r="A112" s="22" t="s">
        <v>1458</v>
      </c>
      <c r="B112" s="21">
        <v>10244</v>
      </c>
      <c r="C112" s="21" t="s">
        <v>1042</v>
      </c>
      <c r="D112" s="20">
        <f>COUNTIF('S6 - Table 1'!$B$3:$B$20,Table4[[#This Row],[id]])</f>
        <v>0</v>
      </c>
      <c r="E112" s="21" t="s">
        <v>1459</v>
      </c>
      <c r="F112" s="21" t="s">
        <v>1460</v>
      </c>
      <c r="G112" s="21" t="s">
        <v>1461</v>
      </c>
      <c r="H112" s="21" t="s">
        <v>1462</v>
      </c>
      <c r="I112" s="21" t="s">
        <v>1259</v>
      </c>
      <c r="J112" s="21">
        <v>1197</v>
      </c>
      <c r="K112" s="21">
        <v>1429</v>
      </c>
      <c r="L112" s="21">
        <v>100</v>
      </c>
      <c r="M112" s="21" t="s">
        <v>1038</v>
      </c>
      <c r="N112" s="21">
        <v>1078</v>
      </c>
      <c r="O112" s="21">
        <v>1310</v>
      </c>
      <c r="P112" s="21">
        <v>98.71</v>
      </c>
      <c r="Q112" s="21"/>
      <c r="R112" s="21"/>
    </row>
    <row r="113" spans="1:18" x14ac:dyDescent="0.2">
      <c r="A113" s="22" t="s">
        <v>1463</v>
      </c>
      <c r="B113" s="21">
        <v>10244</v>
      </c>
      <c r="C113" s="21" t="s">
        <v>1042</v>
      </c>
      <c r="D113" s="20">
        <f>COUNTIF('S6 - Table 1'!$B$3:$B$20,Table4[[#This Row],[id]])</f>
        <v>0</v>
      </c>
      <c r="E113" s="21" t="s">
        <v>1464</v>
      </c>
      <c r="F113" s="21" t="s">
        <v>1462</v>
      </c>
      <c r="G113" s="21" t="s">
        <v>1465</v>
      </c>
      <c r="H113" s="21" t="s">
        <v>1460</v>
      </c>
      <c r="I113" s="21" t="s">
        <v>1259</v>
      </c>
      <c r="J113" s="21">
        <v>1197</v>
      </c>
      <c r="K113" s="21">
        <v>1429</v>
      </c>
      <c r="L113" s="21">
        <v>100</v>
      </c>
      <c r="M113" s="21" t="s">
        <v>1038</v>
      </c>
      <c r="N113" s="21">
        <v>1078</v>
      </c>
      <c r="O113" s="21">
        <v>1310</v>
      </c>
      <c r="P113" s="21">
        <v>98.71</v>
      </c>
      <c r="Q113" s="21"/>
      <c r="R113" s="21"/>
    </row>
    <row r="114" spans="1:18" x14ac:dyDescent="0.2">
      <c r="A114" s="22" t="s">
        <v>1466</v>
      </c>
      <c r="B114" s="21">
        <v>10244</v>
      </c>
      <c r="C114" s="21" t="s">
        <v>1042</v>
      </c>
      <c r="D114" s="20">
        <f>COUNTIF('S6 - Table 1'!$B$3:$B$20,Table4[[#This Row],[id]])</f>
        <v>0</v>
      </c>
      <c r="E114" s="21" t="s">
        <v>1467</v>
      </c>
      <c r="F114" s="21" t="s">
        <v>1291</v>
      </c>
      <c r="G114" s="21" t="s">
        <v>1292</v>
      </c>
      <c r="H114" s="21" t="s">
        <v>1468</v>
      </c>
      <c r="I114" s="21" t="s">
        <v>1259</v>
      </c>
      <c r="J114" s="21">
        <v>188459</v>
      </c>
      <c r="K114" s="21">
        <v>188729</v>
      </c>
      <c r="L114" s="21">
        <v>100</v>
      </c>
      <c r="M114" s="21" t="s">
        <v>1038</v>
      </c>
      <c r="N114" s="21">
        <v>188529</v>
      </c>
      <c r="O114" s="21">
        <v>188797</v>
      </c>
      <c r="P114" s="21">
        <v>98.88</v>
      </c>
      <c r="Q114" s="21"/>
      <c r="R114" s="21"/>
    </row>
    <row r="115" spans="1:18" x14ac:dyDescent="0.2">
      <c r="A115" s="22" t="s">
        <v>1469</v>
      </c>
      <c r="B115" s="21">
        <v>10244</v>
      </c>
      <c r="C115" s="21" t="s">
        <v>1042</v>
      </c>
      <c r="D115" s="20">
        <f>COUNTIF('S6 - Table 1'!$B$3:$B$20,Table4[[#This Row],[id]])</f>
        <v>0</v>
      </c>
      <c r="E115" s="21" t="s">
        <v>1470</v>
      </c>
      <c r="F115" s="21" t="s">
        <v>1291</v>
      </c>
      <c r="G115" s="21" t="s">
        <v>1292</v>
      </c>
      <c r="H115" s="21" t="s">
        <v>1471</v>
      </c>
      <c r="I115" s="21" t="s">
        <v>1259</v>
      </c>
      <c r="J115" s="21">
        <v>188459</v>
      </c>
      <c r="K115" s="21">
        <v>188730</v>
      </c>
      <c r="L115" s="21">
        <v>100</v>
      </c>
      <c r="M115" s="21" t="s">
        <v>1038</v>
      </c>
      <c r="N115" s="21">
        <v>188529</v>
      </c>
      <c r="O115" s="21">
        <v>188798</v>
      </c>
      <c r="P115" s="21">
        <v>98.88</v>
      </c>
      <c r="Q115" s="21"/>
      <c r="R115" s="21"/>
    </row>
    <row r="116" spans="1:18" x14ac:dyDescent="0.2">
      <c r="A116" s="22" t="s">
        <v>1472</v>
      </c>
      <c r="B116" s="21">
        <v>10244</v>
      </c>
      <c r="C116" s="21" t="s">
        <v>1042</v>
      </c>
      <c r="D116" s="20">
        <f>COUNTIF('S6 - Table 1'!$B$3:$B$20,Table4[[#This Row],[id]])</f>
        <v>0</v>
      </c>
      <c r="E116" s="21" t="s">
        <v>1473</v>
      </c>
      <c r="F116" s="21" t="s">
        <v>1296</v>
      </c>
      <c r="G116" s="21" t="s">
        <v>1292</v>
      </c>
      <c r="H116" s="21" t="s">
        <v>1468</v>
      </c>
      <c r="I116" s="21" t="s">
        <v>1259</v>
      </c>
      <c r="J116" s="21">
        <v>188458</v>
      </c>
      <c r="K116" s="21">
        <v>188729</v>
      </c>
      <c r="L116" s="21">
        <v>100</v>
      </c>
      <c r="M116" s="21" t="s">
        <v>1038</v>
      </c>
      <c r="N116" s="21">
        <v>188528</v>
      </c>
      <c r="O116" s="21">
        <v>188797</v>
      </c>
      <c r="P116" s="21">
        <v>98.88</v>
      </c>
      <c r="Q116" s="21"/>
      <c r="R116" s="21"/>
    </row>
    <row r="117" spans="1:18" x14ac:dyDescent="0.2">
      <c r="A117" s="22" t="s">
        <v>1474</v>
      </c>
      <c r="B117" s="21">
        <v>10244</v>
      </c>
      <c r="C117" s="21" t="s">
        <v>1042</v>
      </c>
      <c r="D117" s="20">
        <f>COUNTIF('S6 - Table 1'!$B$3:$B$20,Table4[[#This Row],[id]])</f>
        <v>0</v>
      </c>
      <c r="E117" s="21" t="s">
        <v>1475</v>
      </c>
      <c r="F117" s="21" t="s">
        <v>1476</v>
      </c>
      <c r="G117" s="21" t="s">
        <v>1477</v>
      </c>
      <c r="H117" s="21" t="s">
        <v>1478</v>
      </c>
      <c r="I117" s="21" t="s">
        <v>1259</v>
      </c>
      <c r="J117" s="21">
        <v>88223</v>
      </c>
      <c r="K117" s="21">
        <v>88346</v>
      </c>
      <c r="L117" s="21">
        <v>100</v>
      </c>
      <c r="M117" s="21" t="s">
        <v>1038</v>
      </c>
      <c r="N117" s="21">
        <v>85816</v>
      </c>
      <c r="O117" s="21">
        <v>85939</v>
      </c>
      <c r="P117" s="21">
        <v>100</v>
      </c>
      <c r="Q117" s="21"/>
      <c r="R117" s="21"/>
    </row>
    <row r="118" spans="1:18" x14ac:dyDescent="0.2">
      <c r="A118" s="22" t="s">
        <v>1479</v>
      </c>
      <c r="B118" s="21">
        <v>10244</v>
      </c>
      <c r="C118" s="21" t="s">
        <v>1042</v>
      </c>
      <c r="D118" s="20">
        <f>COUNTIF('S6 - Table 1'!$B$3:$B$20,Table4[[#This Row],[id]])</f>
        <v>0</v>
      </c>
      <c r="E118" s="21" t="s">
        <v>1480</v>
      </c>
      <c r="F118" s="21" t="s">
        <v>1481</v>
      </c>
      <c r="G118" s="21" t="s">
        <v>1482</v>
      </c>
      <c r="H118" s="21" t="s">
        <v>1483</v>
      </c>
      <c r="I118" s="21" t="s">
        <v>1259</v>
      </c>
      <c r="J118" s="21">
        <v>162491</v>
      </c>
      <c r="K118" s="21">
        <v>162773</v>
      </c>
      <c r="L118" s="21">
        <v>100</v>
      </c>
      <c r="M118" s="21" t="s">
        <v>1038</v>
      </c>
      <c r="N118" s="21">
        <v>162712</v>
      </c>
      <c r="O118" s="21">
        <v>162994</v>
      </c>
      <c r="P118" s="21">
        <v>98.94</v>
      </c>
      <c r="Q118" s="21"/>
      <c r="R118" s="21"/>
    </row>
    <row r="119" spans="1:18" x14ac:dyDescent="0.2">
      <c r="A119" s="22" t="s">
        <v>1484</v>
      </c>
      <c r="B119" s="21">
        <v>10244</v>
      </c>
      <c r="C119" s="21" t="s">
        <v>1042</v>
      </c>
      <c r="D119" s="20">
        <f>COUNTIF('S6 - Table 1'!$B$3:$B$20,Table4[[#This Row],[id]])</f>
        <v>0</v>
      </c>
      <c r="E119" s="21" t="s">
        <v>1485</v>
      </c>
      <c r="F119" s="21" t="s">
        <v>1481</v>
      </c>
      <c r="G119" s="21" t="s">
        <v>1482</v>
      </c>
      <c r="H119" s="21" t="s">
        <v>1486</v>
      </c>
      <c r="I119" s="21" t="s">
        <v>1259</v>
      </c>
      <c r="J119" s="21">
        <v>162491</v>
      </c>
      <c r="K119" s="21">
        <v>162804</v>
      </c>
      <c r="L119" s="21">
        <v>100</v>
      </c>
      <c r="M119" s="21" t="s">
        <v>1038</v>
      </c>
      <c r="N119" s="21">
        <v>162712</v>
      </c>
      <c r="O119" s="21">
        <v>163025</v>
      </c>
      <c r="P119" s="21">
        <v>99.04</v>
      </c>
      <c r="Q119" s="21"/>
      <c r="R119" s="21"/>
    </row>
    <row r="120" spans="1:18" x14ac:dyDescent="0.2">
      <c r="A120" s="22" t="s">
        <v>1487</v>
      </c>
      <c r="B120" s="21">
        <v>10244</v>
      </c>
      <c r="C120" s="21" t="s">
        <v>1042</v>
      </c>
      <c r="D120" s="20">
        <f>COUNTIF('S6 - Table 1'!$B$3:$B$20,Table4[[#This Row],[id]])</f>
        <v>0</v>
      </c>
      <c r="E120" s="21" t="s">
        <v>1488</v>
      </c>
      <c r="F120" s="21" t="s">
        <v>1489</v>
      </c>
      <c r="G120" s="21" t="s">
        <v>1490</v>
      </c>
      <c r="H120" s="21" t="s">
        <v>1491</v>
      </c>
      <c r="I120" s="21" t="s">
        <v>1259</v>
      </c>
      <c r="J120" s="21">
        <v>40455</v>
      </c>
      <c r="K120" s="21">
        <v>40633</v>
      </c>
      <c r="L120" s="21">
        <v>100</v>
      </c>
      <c r="M120" s="21" t="s">
        <v>1038</v>
      </c>
      <c r="N120" s="21">
        <v>38290</v>
      </c>
      <c r="O120" s="21">
        <v>38468</v>
      </c>
      <c r="P120" s="21">
        <v>100</v>
      </c>
      <c r="Q120" s="21"/>
      <c r="R120" s="21"/>
    </row>
    <row r="121" spans="1:18" x14ac:dyDescent="0.2">
      <c r="A121" s="22" t="s">
        <v>1492</v>
      </c>
      <c r="B121" s="21">
        <v>10244</v>
      </c>
      <c r="C121" s="21" t="s">
        <v>1042</v>
      </c>
      <c r="D121" s="20">
        <f>COUNTIF('S6 - Table 1'!$B$3:$B$20,Table4[[#This Row],[id]])</f>
        <v>0</v>
      </c>
      <c r="E121" s="21" t="s">
        <v>1493</v>
      </c>
      <c r="F121" s="21" t="s">
        <v>1494</v>
      </c>
      <c r="G121" s="21" t="s">
        <v>1495</v>
      </c>
      <c r="H121" s="21" t="s">
        <v>1496</v>
      </c>
      <c r="I121" s="21" t="s">
        <v>1259</v>
      </c>
      <c r="J121" s="21">
        <v>135060</v>
      </c>
      <c r="K121" s="21">
        <v>135332</v>
      </c>
      <c r="L121" s="21">
        <v>100</v>
      </c>
      <c r="M121" s="21" t="s">
        <v>1038</v>
      </c>
      <c r="N121" s="21">
        <v>132634</v>
      </c>
      <c r="O121" s="21">
        <v>132907</v>
      </c>
      <c r="P121" s="21">
        <v>99.26</v>
      </c>
      <c r="Q121" s="21"/>
      <c r="R121" s="21"/>
    </row>
    <row r="122" spans="1:18" x14ac:dyDescent="0.2">
      <c r="A122" s="22" t="s">
        <v>1497</v>
      </c>
      <c r="B122" s="21">
        <v>10244</v>
      </c>
      <c r="C122" s="21" t="s">
        <v>1042</v>
      </c>
      <c r="D122" s="20">
        <f>COUNTIF('S6 - Table 1'!$B$3:$B$20,Table4[[#This Row],[id]])</f>
        <v>0</v>
      </c>
      <c r="E122" s="21" t="s">
        <v>1498</v>
      </c>
      <c r="F122" s="21" t="s">
        <v>1481</v>
      </c>
      <c r="G122" s="21" t="s">
        <v>1482</v>
      </c>
      <c r="H122" s="21" t="s">
        <v>1499</v>
      </c>
      <c r="I122" s="21" t="s">
        <v>1259</v>
      </c>
      <c r="J122" s="21">
        <v>162491</v>
      </c>
      <c r="K122" s="21">
        <v>162797</v>
      </c>
      <c r="L122" s="21">
        <v>100</v>
      </c>
      <c r="M122" s="21" t="s">
        <v>1038</v>
      </c>
      <c r="N122" s="21">
        <v>162712</v>
      </c>
      <c r="O122" s="21">
        <v>163018</v>
      </c>
      <c r="P122" s="21">
        <v>99.02</v>
      </c>
      <c r="Q122" s="21"/>
      <c r="R122" s="21"/>
    </row>
    <row r="123" spans="1:18" x14ac:dyDescent="0.2">
      <c r="A123" s="22" t="s">
        <v>1500</v>
      </c>
      <c r="B123" s="21">
        <v>10244</v>
      </c>
      <c r="C123" s="21" t="s">
        <v>1042</v>
      </c>
      <c r="D123" s="20">
        <f>COUNTIF('S6 - Table 1'!$B$3:$B$20,Table4[[#This Row],[id]])</f>
        <v>0</v>
      </c>
      <c r="E123" s="21" t="s">
        <v>1501</v>
      </c>
      <c r="F123" s="21" t="s">
        <v>1494</v>
      </c>
      <c r="G123" s="21" t="s">
        <v>1495</v>
      </c>
      <c r="H123" s="21" t="s">
        <v>1502</v>
      </c>
      <c r="I123" s="21" t="s">
        <v>1259</v>
      </c>
      <c r="J123" s="21">
        <v>135060</v>
      </c>
      <c r="K123" s="21">
        <v>135328</v>
      </c>
      <c r="L123" s="21">
        <v>100</v>
      </c>
      <c r="M123" s="21" t="s">
        <v>1038</v>
      </c>
      <c r="N123" s="21">
        <v>132634</v>
      </c>
      <c r="O123" s="21">
        <v>132903</v>
      </c>
      <c r="P123" s="21">
        <v>99.25</v>
      </c>
      <c r="Q123" s="21"/>
      <c r="R123" s="21"/>
    </row>
    <row r="124" spans="1:18" x14ac:dyDescent="0.2">
      <c r="A124" s="22" t="s">
        <v>1503</v>
      </c>
      <c r="B124" s="21">
        <v>10244</v>
      </c>
      <c r="C124" s="21" t="s">
        <v>1042</v>
      </c>
      <c r="D124" s="20">
        <f>COUNTIF('S6 - Table 1'!$B$3:$B$20,Table4[[#This Row],[id]])</f>
        <v>0</v>
      </c>
      <c r="E124" s="21" t="s">
        <v>1504</v>
      </c>
      <c r="F124" s="21" t="s">
        <v>1505</v>
      </c>
      <c r="G124" s="21" t="s">
        <v>1506</v>
      </c>
      <c r="H124" s="21" t="s">
        <v>1359</v>
      </c>
      <c r="I124" s="21" t="s">
        <v>1259</v>
      </c>
      <c r="J124" s="21">
        <v>129860</v>
      </c>
      <c r="K124" s="21">
        <v>130035</v>
      </c>
      <c r="L124" s="21">
        <v>100</v>
      </c>
      <c r="M124" s="21" t="s">
        <v>1038</v>
      </c>
      <c r="N124" s="21">
        <v>127443</v>
      </c>
      <c r="O124" s="21">
        <v>127618</v>
      </c>
      <c r="P124" s="21">
        <v>100</v>
      </c>
      <c r="Q124" s="21"/>
      <c r="R124" s="21"/>
    </row>
    <row r="125" spans="1:18" x14ac:dyDescent="0.2">
      <c r="A125" s="22" t="s">
        <v>1507</v>
      </c>
      <c r="B125" s="21">
        <v>10244</v>
      </c>
      <c r="C125" s="21" t="s">
        <v>1042</v>
      </c>
      <c r="D125" s="20">
        <f>COUNTIF('S6 - Table 1'!$B$3:$B$20,Table4[[#This Row],[id]])</f>
        <v>0</v>
      </c>
      <c r="E125" s="21" t="s">
        <v>1508</v>
      </c>
      <c r="F125" s="21" t="s">
        <v>1509</v>
      </c>
      <c r="G125" s="21" t="s">
        <v>1477</v>
      </c>
      <c r="H125" s="21" t="s">
        <v>1478</v>
      </c>
      <c r="I125" s="21" t="s">
        <v>1259</v>
      </c>
      <c r="J125" s="21">
        <v>88218</v>
      </c>
      <c r="K125" s="21">
        <v>88346</v>
      </c>
      <c r="L125" s="21">
        <v>100</v>
      </c>
      <c r="M125" s="21" t="s">
        <v>1038</v>
      </c>
      <c r="N125" s="21">
        <v>85811</v>
      </c>
      <c r="O125" s="21">
        <v>85939</v>
      </c>
      <c r="P125" s="21">
        <v>100</v>
      </c>
      <c r="Q125" s="21"/>
      <c r="R125" s="21"/>
    </row>
    <row r="126" spans="1:18" x14ac:dyDescent="0.2">
      <c r="A126" s="22" t="s">
        <v>1510</v>
      </c>
      <c r="B126" s="21">
        <v>10244</v>
      </c>
      <c r="C126" s="21" t="s">
        <v>1042</v>
      </c>
      <c r="D126" s="20">
        <f>COUNTIF('S6 - Table 1'!$B$3:$B$20,Table4[[#This Row],[id]])</f>
        <v>0</v>
      </c>
      <c r="E126" s="21" t="s">
        <v>1511</v>
      </c>
      <c r="F126" s="21" t="s">
        <v>1512</v>
      </c>
      <c r="G126" s="21" t="s">
        <v>1513</v>
      </c>
      <c r="H126" s="21" t="s">
        <v>1514</v>
      </c>
      <c r="I126" s="21" t="s">
        <v>1259</v>
      </c>
      <c r="J126" s="21">
        <v>63504</v>
      </c>
      <c r="K126" s="21">
        <v>63695</v>
      </c>
      <c r="L126" s="21">
        <v>100</v>
      </c>
      <c r="M126" s="21" t="s">
        <v>1038</v>
      </c>
      <c r="N126" s="21">
        <v>61098</v>
      </c>
      <c r="O126" s="21">
        <v>61289</v>
      </c>
      <c r="P126" s="21">
        <v>100</v>
      </c>
      <c r="Q126" s="21"/>
      <c r="R126" s="21"/>
    </row>
    <row r="127" spans="1:18" x14ac:dyDescent="0.2">
      <c r="A127" s="22" t="s">
        <v>1515</v>
      </c>
      <c r="B127" s="21">
        <v>10244</v>
      </c>
      <c r="C127" s="21" t="s">
        <v>1042</v>
      </c>
      <c r="D127" s="20">
        <f>COUNTIF('S6 - Table 1'!$B$3:$B$20,Table4[[#This Row],[id]])</f>
        <v>0</v>
      </c>
      <c r="E127" s="21" t="s">
        <v>1516</v>
      </c>
      <c r="F127" s="21" t="s">
        <v>1517</v>
      </c>
      <c r="G127" s="21" t="s">
        <v>1518</v>
      </c>
      <c r="H127" s="21" t="s">
        <v>1519</v>
      </c>
      <c r="I127" s="21" t="s">
        <v>1259</v>
      </c>
      <c r="J127" s="21">
        <v>128093</v>
      </c>
      <c r="K127" s="21">
        <v>128322</v>
      </c>
      <c r="L127" s="21">
        <v>100</v>
      </c>
      <c r="M127" s="21" t="s">
        <v>1038</v>
      </c>
      <c r="N127" s="21">
        <v>125676</v>
      </c>
      <c r="O127" s="21">
        <v>125905</v>
      </c>
      <c r="P127" s="21">
        <v>100</v>
      </c>
      <c r="Q127" s="21"/>
      <c r="R127" s="21"/>
    </row>
    <row r="128" spans="1:18" x14ac:dyDescent="0.2">
      <c r="A128" s="22" t="s">
        <v>1520</v>
      </c>
      <c r="B128" s="21">
        <v>10244</v>
      </c>
      <c r="C128" s="21" t="s">
        <v>1042</v>
      </c>
      <c r="D128" s="20">
        <f>COUNTIF('S6 - Table 1'!$B$3:$B$20,Table4[[#This Row],[id]])</f>
        <v>0</v>
      </c>
      <c r="E128" s="21" t="s">
        <v>1521</v>
      </c>
      <c r="F128" s="21" t="s">
        <v>1522</v>
      </c>
      <c r="G128" s="21" t="s">
        <v>1523</v>
      </c>
      <c r="H128" s="21" t="s">
        <v>1524</v>
      </c>
      <c r="I128" s="21" t="s">
        <v>1259</v>
      </c>
      <c r="J128" s="21">
        <v>189153</v>
      </c>
      <c r="K128" s="21">
        <v>189446</v>
      </c>
      <c r="L128" s="21">
        <v>100</v>
      </c>
      <c r="M128" s="21" t="s">
        <v>1038</v>
      </c>
      <c r="N128" s="21">
        <v>189220</v>
      </c>
      <c r="O128" s="21">
        <v>189513</v>
      </c>
      <c r="P128" s="21">
        <v>99.66</v>
      </c>
      <c r="Q128" s="21"/>
      <c r="R128" s="21"/>
    </row>
    <row r="129" spans="1:18" x14ac:dyDescent="0.2">
      <c r="A129" s="22" t="s">
        <v>1525</v>
      </c>
      <c r="B129" s="21">
        <v>10244</v>
      </c>
      <c r="C129" s="21" t="s">
        <v>1042</v>
      </c>
      <c r="D129" s="20">
        <f>COUNTIF('S6 - Table 1'!$B$3:$B$20,Table4[[#This Row],[id]])</f>
        <v>0</v>
      </c>
      <c r="E129" s="21" t="s">
        <v>1526</v>
      </c>
      <c r="F129" s="21" t="s">
        <v>1522</v>
      </c>
      <c r="G129" s="21" t="s">
        <v>1523</v>
      </c>
      <c r="H129" s="21" t="s">
        <v>1527</v>
      </c>
      <c r="I129" s="21" t="s">
        <v>1259</v>
      </c>
      <c r="J129" s="21">
        <v>189153</v>
      </c>
      <c r="K129" s="21">
        <v>189445</v>
      </c>
      <c r="L129" s="21">
        <v>100</v>
      </c>
      <c r="M129" s="21" t="s">
        <v>1038</v>
      </c>
      <c r="N129" s="21">
        <v>189220</v>
      </c>
      <c r="O129" s="21">
        <v>189512</v>
      </c>
      <c r="P129" s="21">
        <v>99.66</v>
      </c>
      <c r="Q129" s="21"/>
      <c r="R129" s="21"/>
    </row>
    <row r="130" spans="1:18" x14ac:dyDescent="0.2">
      <c r="A130" s="22" t="s">
        <v>1528</v>
      </c>
      <c r="B130" s="21">
        <v>10244</v>
      </c>
      <c r="C130" s="21" t="s">
        <v>1042</v>
      </c>
      <c r="D130" s="20">
        <f>COUNTIF('S6 - Table 1'!$B$3:$B$20,Table4[[#This Row],[id]])</f>
        <v>0</v>
      </c>
      <c r="E130" s="21" t="s">
        <v>1529</v>
      </c>
      <c r="F130" s="21" t="s">
        <v>1530</v>
      </c>
      <c r="G130" s="21" t="s">
        <v>1513</v>
      </c>
      <c r="H130" s="21" t="s">
        <v>1514</v>
      </c>
      <c r="I130" s="21" t="s">
        <v>1259</v>
      </c>
      <c r="J130" s="21">
        <v>63506</v>
      </c>
      <c r="K130" s="21">
        <v>63695</v>
      </c>
      <c r="L130" s="21">
        <v>100</v>
      </c>
      <c r="M130" s="21" t="s">
        <v>1038</v>
      </c>
      <c r="N130" s="21">
        <v>61100</v>
      </c>
      <c r="O130" s="21">
        <v>61289</v>
      </c>
      <c r="P130" s="21">
        <v>100</v>
      </c>
      <c r="Q130" s="21"/>
      <c r="R130" s="21"/>
    </row>
    <row r="131" spans="1:18" x14ac:dyDescent="0.2">
      <c r="A131" s="22" t="s">
        <v>1531</v>
      </c>
      <c r="B131" s="21">
        <v>10244</v>
      </c>
      <c r="C131" s="21" t="s">
        <v>1042</v>
      </c>
      <c r="D131" s="20">
        <f>COUNTIF('S6 - Table 1'!$B$3:$B$20,Table4[[#This Row],[id]])</f>
        <v>0</v>
      </c>
      <c r="E131" s="21" t="s">
        <v>1532</v>
      </c>
      <c r="F131" s="21" t="s">
        <v>1533</v>
      </c>
      <c r="G131" s="21" t="s">
        <v>1523</v>
      </c>
      <c r="H131" s="21" t="s">
        <v>1524</v>
      </c>
      <c r="I131" s="21" t="s">
        <v>1259</v>
      </c>
      <c r="J131" s="21">
        <v>189129</v>
      </c>
      <c r="K131" s="21">
        <v>189446</v>
      </c>
      <c r="L131" s="21">
        <v>100</v>
      </c>
      <c r="M131" s="21" t="s">
        <v>1038</v>
      </c>
      <c r="N131" s="21">
        <v>189196</v>
      </c>
      <c r="O131" s="21">
        <v>189513</v>
      </c>
      <c r="P131" s="21">
        <v>99.37</v>
      </c>
      <c r="Q131" s="21"/>
      <c r="R131" s="21"/>
    </row>
    <row r="132" spans="1:18" x14ac:dyDescent="0.2">
      <c r="A132" s="22" t="s">
        <v>1534</v>
      </c>
      <c r="B132" s="21">
        <v>10244</v>
      </c>
      <c r="C132" s="21" t="s">
        <v>1042</v>
      </c>
      <c r="D132" s="20">
        <f>COUNTIF('S6 - Table 1'!$B$3:$B$20,Table4[[#This Row],[id]])</f>
        <v>0</v>
      </c>
      <c r="E132" s="21" t="s">
        <v>1535</v>
      </c>
      <c r="F132" s="21" t="s">
        <v>1533</v>
      </c>
      <c r="G132" s="21" t="s">
        <v>1523</v>
      </c>
      <c r="H132" s="21" t="s">
        <v>1527</v>
      </c>
      <c r="I132" s="21" t="s">
        <v>1259</v>
      </c>
      <c r="J132" s="21">
        <v>189129</v>
      </c>
      <c r="K132" s="21">
        <v>189445</v>
      </c>
      <c r="L132" s="21">
        <v>100</v>
      </c>
      <c r="M132" s="21" t="s">
        <v>1038</v>
      </c>
      <c r="N132" s="21">
        <v>189196</v>
      </c>
      <c r="O132" s="21">
        <v>189512</v>
      </c>
      <c r="P132" s="21">
        <v>99.37</v>
      </c>
      <c r="Q132" s="21"/>
      <c r="R132" s="21"/>
    </row>
    <row r="133" spans="1:18" x14ac:dyDescent="0.2">
      <c r="A133" s="22" t="s">
        <v>1536</v>
      </c>
      <c r="B133" s="21">
        <v>10244</v>
      </c>
      <c r="C133" s="21" t="s">
        <v>1042</v>
      </c>
      <c r="D133" s="20">
        <f>COUNTIF('S6 - Table 1'!$B$3:$B$20,Table4[[#This Row],[id]])</f>
        <v>0</v>
      </c>
      <c r="E133" s="21" t="s">
        <v>1537</v>
      </c>
      <c r="F133" s="21" t="s">
        <v>1538</v>
      </c>
      <c r="G133" s="21" t="s">
        <v>1539</v>
      </c>
      <c r="H133" s="21" t="s">
        <v>1540</v>
      </c>
      <c r="I133" s="21" t="s">
        <v>1259</v>
      </c>
      <c r="J133" s="21">
        <v>165258</v>
      </c>
      <c r="K133" s="21">
        <v>165656</v>
      </c>
      <c r="L133" s="21">
        <v>100</v>
      </c>
      <c r="M133" s="21" t="s">
        <v>1038</v>
      </c>
      <c r="N133" s="21">
        <v>165487</v>
      </c>
      <c r="O133" s="21">
        <v>165885</v>
      </c>
      <c r="P133" s="21">
        <v>99.75</v>
      </c>
      <c r="Q133" s="21"/>
      <c r="R133" s="21"/>
    </row>
    <row r="134" spans="1:18" x14ac:dyDescent="0.2">
      <c r="A134" s="22" t="s">
        <v>1541</v>
      </c>
      <c r="B134" s="21">
        <v>10244</v>
      </c>
      <c r="C134" s="21" t="s">
        <v>1042</v>
      </c>
      <c r="D134" s="20">
        <f>COUNTIF('S6 - Table 1'!$B$3:$B$20,Table4[[#This Row],[id]])</f>
        <v>0</v>
      </c>
      <c r="E134" s="21" t="s">
        <v>1542</v>
      </c>
      <c r="F134" s="21" t="s">
        <v>1543</v>
      </c>
      <c r="G134" s="21" t="s">
        <v>1544</v>
      </c>
      <c r="H134" s="21" t="s">
        <v>1545</v>
      </c>
      <c r="I134" s="21" t="s">
        <v>1259</v>
      </c>
      <c r="J134" s="21">
        <v>125715</v>
      </c>
      <c r="K134" s="21">
        <v>126014</v>
      </c>
      <c r="L134" s="21">
        <v>100</v>
      </c>
      <c r="M134" s="21" t="s">
        <v>1038</v>
      </c>
      <c r="N134" s="21">
        <v>123298</v>
      </c>
      <c r="O134" s="21">
        <v>123597</v>
      </c>
      <c r="P134" s="21">
        <v>99.67</v>
      </c>
      <c r="Q134" s="21"/>
      <c r="R134" s="21"/>
    </row>
    <row r="135" spans="1:18" x14ac:dyDescent="0.2">
      <c r="A135" s="22" t="s">
        <v>1546</v>
      </c>
      <c r="B135" s="21">
        <v>10244</v>
      </c>
      <c r="C135" s="21" t="s">
        <v>1042</v>
      </c>
      <c r="D135" s="20">
        <f>COUNTIF('S6 - Table 1'!$B$3:$B$20,Table4[[#This Row],[id]])</f>
        <v>0</v>
      </c>
      <c r="E135" s="21" t="s">
        <v>1547</v>
      </c>
      <c r="F135" s="21" t="s">
        <v>1548</v>
      </c>
      <c r="G135" s="21" t="s">
        <v>1549</v>
      </c>
      <c r="H135" s="21" t="s">
        <v>1550</v>
      </c>
      <c r="I135" s="21" t="s">
        <v>1259</v>
      </c>
      <c r="J135" s="21">
        <v>90865</v>
      </c>
      <c r="K135" s="21">
        <v>90980</v>
      </c>
      <c r="L135" s="21">
        <v>100</v>
      </c>
      <c r="M135" s="21" t="s">
        <v>1038</v>
      </c>
      <c r="N135" s="21">
        <v>88458</v>
      </c>
      <c r="O135" s="21">
        <v>88573</v>
      </c>
      <c r="P135" s="21">
        <v>100</v>
      </c>
      <c r="Q135" s="21"/>
      <c r="R135" s="21"/>
    </row>
    <row r="136" spans="1:18" x14ac:dyDescent="0.2">
      <c r="A136" s="22" t="s">
        <v>1551</v>
      </c>
      <c r="B136" s="21">
        <v>10244</v>
      </c>
      <c r="C136" s="21" t="s">
        <v>1042</v>
      </c>
      <c r="D136" s="20">
        <f>COUNTIF('S6 - Table 1'!$B$3:$B$20,Table4[[#This Row],[id]])</f>
        <v>0</v>
      </c>
      <c r="E136" s="21" t="s">
        <v>1552</v>
      </c>
      <c r="F136" s="21" t="s">
        <v>1553</v>
      </c>
      <c r="G136" s="21" t="s">
        <v>1554</v>
      </c>
      <c r="H136" s="21" t="s">
        <v>1555</v>
      </c>
      <c r="I136" s="21" t="s">
        <v>1259</v>
      </c>
      <c r="J136" s="21">
        <v>76274</v>
      </c>
      <c r="K136" s="21">
        <v>76644</v>
      </c>
      <c r="L136" s="21">
        <v>100</v>
      </c>
      <c r="M136" s="21" t="s">
        <v>1038</v>
      </c>
      <c r="N136" s="21">
        <v>73867</v>
      </c>
      <c r="O136" s="21">
        <v>74237</v>
      </c>
      <c r="P136" s="21">
        <v>100</v>
      </c>
      <c r="Q136" s="21"/>
      <c r="R136" s="21"/>
    </row>
    <row r="137" spans="1:18" x14ac:dyDescent="0.2">
      <c r="A137" s="22" t="s">
        <v>1556</v>
      </c>
      <c r="B137" s="21">
        <v>10244</v>
      </c>
      <c r="C137" s="21" t="s">
        <v>1042</v>
      </c>
      <c r="D137" s="20">
        <f>COUNTIF('S6 - Table 1'!$B$3:$B$20,Table4[[#This Row],[id]])</f>
        <v>0</v>
      </c>
      <c r="E137" s="21" t="s">
        <v>1557</v>
      </c>
      <c r="F137" s="21" t="s">
        <v>1558</v>
      </c>
      <c r="G137" s="21" t="s">
        <v>1559</v>
      </c>
      <c r="H137" s="21" t="s">
        <v>1560</v>
      </c>
      <c r="I137" s="21" t="s">
        <v>1259</v>
      </c>
      <c r="J137" s="21">
        <v>81031</v>
      </c>
      <c r="K137" s="21">
        <v>81195</v>
      </c>
      <c r="L137" s="21">
        <v>100</v>
      </c>
      <c r="M137" s="21" t="s">
        <v>1038</v>
      </c>
      <c r="N137" s="21">
        <v>78624</v>
      </c>
      <c r="O137" s="21">
        <v>78788</v>
      </c>
      <c r="P137" s="21">
        <v>98.78</v>
      </c>
      <c r="Q137" s="21"/>
      <c r="R137" s="21"/>
    </row>
    <row r="138" spans="1:18" x14ac:dyDescent="0.2">
      <c r="A138" s="22" t="s">
        <v>1561</v>
      </c>
      <c r="B138" s="21">
        <v>10244</v>
      </c>
      <c r="C138" s="21" t="s">
        <v>1042</v>
      </c>
      <c r="D138" s="20">
        <f>COUNTIF('S6 - Table 1'!$B$3:$B$20,Table4[[#This Row],[id]])</f>
        <v>0</v>
      </c>
      <c r="E138" s="21" t="s">
        <v>1562</v>
      </c>
      <c r="F138" s="21" t="s">
        <v>1563</v>
      </c>
      <c r="G138" s="21" t="s">
        <v>1564</v>
      </c>
      <c r="H138" s="21" t="s">
        <v>1565</v>
      </c>
      <c r="I138" s="21" t="s">
        <v>1259</v>
      </c>
      <c r="J138" s="21">
        <v>85517</v>
      </c>
      <c r="K138" s="21">
        <v>85842</v>
      </c>
      <c r="L138" s="21">
        <v>100</v>
      </c>
      <c r="M138" s="21" t="s">
        <v>1038</v>
      </c>
      <c r="N138" s="21">
        <v>83110</v>
      </c>
      <c r="O138" s="21">
        <v>83435</v>
      </c>
      <c r="P138" s="21">
        <v>99.69</v>
      </c>
      <c r="Q138" s="21"/>
      <c r="R138" s="21"/>
    </row>
    <row r="139" spans="1:18" x14ac:dyDescent="0.2">
      <c r="A139" s="22" t="s">
        <v>1566</v>
      </c>
      <c r="B139" s="21">
        <v>10244</v>
      </c>
      <c r="C139" s="21" t="s">
        <v>1042</v>
      </c>
      <c r="D139" s="20">
        <f>COUNTIF('S6 - Table 1'!$B$3:$B$20,Table4[[#This Row],[id]])</f>
        <v>0</v>
      </c>
      <c r="E139" s="21" t="s">
        <v>1567</v>
      </c>
      <c r="F139" s="21" t="s">
        <v>1286</v>
      </c>
      <c r="G139" s="21" t="s">
        <v>1287</v>
      </c>
      <c r="H139" s="21" t="s">
        <v>1568</v>
      </c>
      <c r="I139" s="21" t="s">
        <v>1259</v>
      </c>
      <c r="J139" s="21">
        <v>33676</v>
      </c>
      <c r="K139" s="21">
        <v>33791</v>
      </c>
      <c r="L139" s="21">
        <v>100</v>
      </c>
      <c r="M139" s="21" t="s">
        <v>1038</v>
      </c>
      <c r="N139" s="21">
        <v>31506</v>
      </c>
      <c r="O139" s="21">
        <v>31621</v>
      </c>
      <c r="P139" s="21">
        <v>99.13</v>
      </c>
      <c r="Q139" s="21"/>
      <c r="R139" s="21"/>
    </row>
    <row r="140" spans="1:18" x14ac:dyDescent="0.2">
      <c r="A140" s="22" t="s">
        <v>1569</v>
      </c>
      <c r="B140" s="21">
        <v>10244</v>
      </c>
      <c r="C140" s="21" t="s">
        <v>1042</v>
      </c>
      <c r="D140" s="20">
        <f>COUNTIF('S6 - Table 1'!$B$3:$B$20,Table4[[#This Row],[id]])</f>
        <v>0</v>
      </c>
      <c r="E140" s="21" t="s">
        <v>1570</v>
      </c>
      <c r="F140" s="21" t="s">
        <v>1362</v>
      </c>
      <c r="G140" s="21" t="s">
        <v>1363</v>
      </c>
      <c r="H140" s="21" t="s">
        <v>1571</v>
      </c>
      <c r="I140" s="21" t="s">
        <v>1259</v>
      </c>
      <c r="J140" s="21">
        <v>123442</v>
      </c>
      <c r="K140" s="21">
        <v>123751</v>
      </c>
      <c r="L140" s="21">
        <v>100</v>
      </c>
      <c r="M140" s="21" t="s">
        <v>1038</v>
      </c>
      <c r="N140" s="21">
        <v>121025</v>
      </c>
      <c r="O140" s="21">
        <v>121334</v>
      </c>
      <c r="P140" s="21">
        <v>99.68</v>
      </c>
      <c r="Q140" s="21"/>
      <c r="R140" s="21"/>
    </row>
    <row r="141" spans="1:18" x14ac:dyDescent="0.2">
      <c r="A141" s="22" t="s">
        <v>1572</v>
      </c>
      <c r="B141" s="21">
        <v>10244</v>
      </c>
      <c r="C141" s="21" t="s">
        <v>1042</v>
      </c>
      <c r="D141" s="20">
        <f>COUNTIF('S6 - Table 1'!$B$3:$B$20,Table4[[#This Row],[id]])</f>
        <v>0</v>
      </c>
      <c r="E141" s="21" t="s">
        <v>1573</v>
      </c>
      <c r="F141" s="21" t="s">
        <v>1574</v>
      </c>
      <c r="G141" s="21" t="s">
        <v>1575</v>
      </c>
      <c r="H141" s="21" t="s">
        <v>1576</v>
      </c>
      <c r="I141" s="21" t="s">
        <v>1259</v>
      </c>
      <c r="J141" s="21">
        <v>136509</v>
      </c>
      <c r="K141" s="21">
        <v>136801</v>
      </c>
      <c r="L141" s="21">
        <v>100</v>
      </c>
      <c r="M141" s="21" t="s">
        <v>1038</v>
      </c>
      <c r="N141" s="21">
        <v>134562</v>
      </c>
      <c r="O141" s="21">
        <v>134854</v>
      </c>
      <c r="P141" s="21">
        <v>99.66</v>
      </c>
      <c r="Q141" s="21"/>
      <c r="R141" s="21"/>
    </row>
    <row r="142" spans="1:18" x14ac:dyDescent="0.2">
      <c r="A142" s="22" t="s">
        <v>1577</v>
      </c>
      <c r="B142" s="21">
        <v>10244</v>
      </c>
      <c r="C142" s="21" t="s">
        <v>1042</v>
      </c>
      <c r="D142" s="20">
        <f>COUNTIF('S6 - Table 1'!$B$3:$B$20,Table4[[#This Row],[id]])</f>
        <v>0</v>
      </c>
      <c r="E142" s="21" t="s">
        <v>1578</v>
      </c>
      <c r="F142" s="21" t="s">
        <v>1574</v>
      </c>
      <c r="G142" s="21" t="s">
        <v>1575</v>
      </c>
      <c r="H142" s="21" t="s">
        <v>1579</v>
      </c>
      <c r="I142" s="21" t="s">
        <v>1259</v>
      </c>
      <c r="J142" s="21">
        <v>136509</v>
      </c>
      <c r="K142" s="21">
        <v>136802</v>
      </c>
      <c r="L142" s="21">
        <v>100</v>
      </c>
      <c r="M142" s="21" t="s">
        <v>1038</v>
      </c>
      <c r="N142" s="21">
        <v>134562</v>
      </c>
      <c r="O142" s="21">
        <v>134855</v>
      </c>
      <c r="P142" s="21">
        <v>99.66</v>
      </c>
      <c r="Q142" s="21"/>
      <c r="R142" s="21"/>
    </row>
    <row r="143" spans="1:18" x14ac:dyDescent="0.2">
      <c r="A143" s="22" t="s">
        <v>1580</v>
      </c>
      <c r="B143" s="21">
        <v>10244</v>
      </c>
      <c r="C143" s="21" t="s">
        <v>1042</v>
      </c>
      <c r="D143" s="20">
        <f>COUNTIF('S6 - Table 1'!$B$3:$B$20,Table4[[#This Row],[id]])</f>
        <v>0</v>
      </c>
      <c r="E143" s="21" t="s">
        <v>1581</v>
      </c>
      <c r="F143" s="21" t="s">
        <v>1378</v>
      </c>
      <c r="G143" s="21" t="s">
        <v>1582</v>
      </c>
      <c r="H143" s="21" t="s">
        <v>1583</v>
      </c>
      <c r="I143" s="21" t="s">
        <v>1259</v>
      </c>
      <c r="J143" s="21">
        <v>1003</v>
      </c>
      <c r="K143" s="21">
        <v>1311</v>
      </c>
      <c r="L143" s="21">
        <v>100</v>
      </c>
      <c r="M143" s="21" t="s">
        <v>1038</v>
      </c>
      <c r="N143" s="21">
        <v>884</v>
      </c>
      <c r="O143" s="21">
        <v>1192</v>
      </c>
      <c r="P143" s="21">
        <v>99.03</v>
      </c>
      <c r="Q143" s="21"/>
      <c r="R143" s="21"/>
    </row>
    <row r="144" spans="1:18" x14ac:dyDescent="0.2">
      <c r="A144" s="22" t="s">
        <v>1584</v>
      </c>
      <c r="B144" s="21">
        <v>10244</v>
      </c>
      <c r="C144" s="21" t="s">
        <v>1042</v>
      </c>
      <c r="D144" s="20">
        <f>COUNTIF('S6 - Table 1'!$B$3:$B$20,Table4[[#This Row],[id]])</f>
        <v>0</v>
      </c>
      <c r="E144" s="21" t="s">
        <v>1585</v>
      </c>
      <c r="F144" s="21" t="s">
        <v>1583</v>
      </c>
      <c r="G144" s="21" t="s">
        <v>1586</v>
      </c>
      <c r="H144" s="21" t="s">
        <v>1378</v>
      </c>
      <c r="I144" s="21" t="s">
        <v>1259</v>
      </c>
      <c r="J144" s="21">
        <v>1003</v>
      </c>
      <c r="K144" s="21">
        <v>1311</v>
      </c>
      <c r="L144" s="21">
        <v>100</v>
      </c>
      <c r="M144" s="21" t="s">
        <v>1038</v>
      </c>
      <c r="N144" s="21">
        <v>884</v>
      </c>
      <c r="O144" s="21">
        <v>1192</v>
      </c>
      <c r="P144" s="21">
        <v>99.03</v>
      </c>
      <c r="Q144" s="21"/>
      <c r="R144" s="21"/>
    </row>
    <row r="145" spans="1:18" x14ac:dyDescent="0.2">
      <c r="A145" s="22" t="s">
        <v>1587</v>
      </c>
      <c r="B145" s="21">
        <v>10244</v>
      </c>
      <c r="C145" s="21" t="s">
        <v>1042</v>
      </c>
      <c r="D145" s="20">
        <f>COUNTIF('S6 - Table 1'!$B$3:$B$20,Table4[[#This Row],[id]])</f>
        <v>0</v>
      </c>
      <c r="E145" s="21" t="s">
        <v>1588</v>
      </c>
      <c r="F145" s="21" t="s">
        <v>1589</v>
      </c>
      <c r="G145" s="21" t="s">
        <v>1590</v>
      </c>
      <c r="H145" s="21" t="s">
        <v>1591</v>
      </c>
      <c r="I145" s="21" t="s">
        <v>1259</v>
      </c>
      <c r="J145" s="21">
        <v>40154</v>
      </c>
      <c r="K145" s="21">
        <v>40475</v>
      </c>
      <c r="L145" s="21">
        <v>100</v>
      </c>
      <c r="M145" s="21" t="s">
        <v>1038</v>
      </c>
      <c r="N145" s="21">
        <v>37989</v>
      </c>
      <c r="O145" s="21">
        <v>38310</v>
      </c>
      <c r="P145" s="21">
        <v>99.69</v>
      </c>
      <c r="Q145" s="21"/>
      <c r="R145" s="21"/>
    </row>
    <row r="146" spans="1:18" x14ac:dyDescent="0.2">
      <c r="A146" s="22" t="s">
        <v>1592</v>
      </c>
      <c r="B146" s="21">
        <v>10244</v>
      </c>
      <c r="C146" s="21" t="s">
        <v>1042</v>
      </c>
      <c r="D146" s="20">
        <f>COUNTIF('S6 - Table 1'!$B$3:$B$20,Table4[[#This Row],[id]])</f>
        <v>0</v>
      </c>
      <c r="E146" s="21" t="s">
        <v>1593</v>
      </c>
      <c r="F146" s="21" t="s">
        <v>1594</v>
      </c>
      <c r="G146" s="21" t="s">
        <v>1595</v>
      </c>
      <c r="H146" s="21" t="s">
        <v>1596</v>
      </c>
      <c r="I146" s="21" t="s">
        <v>1259</v>
      </c>
      <c r="J146" s="21">
        <v>110148</v>
      </c>
      <c r="K146" s="21">
        <v>110501</v>
      </c>
      <c r="L146" s="21">
        <v>100</v>
      </c>
      <c r="M146" s="21" t="s">
        <v>1038</v>
      </c>
      <c r="N146" s="21">
        <v>107731</v>
      </c>
      <c r="O146" s="21">
        <v>108084</v>
      </c>
      <c r="P146" s="21">
        <v>99.72</v>
      </c>
      <c r="Q146" s="21"/>
      <c r="R146" s="21"/>
    </row>
    <row r="147" spans="1:18" x14ac:dyDescent="0.2">
      <c r="A147" s="22" t="s">
        <v>1597</v>
      </c>
      <c r="B147" s="21">
        <v>10244</v>
      </c>
      <c r="C147" s="21" t="s">
        <v>1042</v>
      </c>
      <c r="D147" s="20">
        <f>COUNTIF('S6 - Table 1'!$B$3:$B$20,Table4[[#This Row],[id]])</f>
        <v>0</v>
      </c>
      <c r="E147" s="21" t="s">
        <v>1598</v>
      </c>
      <c r="F147" s="21" t="s">
        <v>1378</v>
      </c>
      <c r="G147" s="21" t="s">
        <v>1379</v>
      </c>
      <c r="H147" s="21" t="s">
        <v>1599</v>
      </c>
      <c r="I147" s="21" t="s">
        <v>1259</v>
      </c>
      <c r="J147" s="21">
        <v>1003</v>
      </c>
      <c r="K147" s="21">
        <v>1213</v>
      </c>
      <c r="L147" s="21">
        <v>100</v>
      </c>
      <c r="M147" s="21" t="s">
        <v>1038</v>
      </c>
      <c r="N147" s="21">
        <v>884</v>
      </c>
      <c r="O147" s="21">
        <v>1094</v>
      </c>
      <c r="P147" s="21">
        <v>98.57</v>
      </c>
      <c r="Q147" s="21"/>
      <c r="R147" s="21"/>
    </row>
    <row r="148" spans="1:18" x14ac:dyDescent="0.2">
      <c r="A148" s="22" t="s">
        <v>1600</v>
      </c>
      <c r="B148" s="21">
        <v>10244</v>
      </c>
      <c r="C148" s="21" t="s">
        <v>1042</v>
      </c>
      <c r="D148" s="20">
        <f>COUNTIF('S6 - Table 1'!$B$3:$B$20,Table4[[#This Row],[id]])</f>
        <v>0</v>
      </c>
      <c r="E148" s="21" t="s">
        <v>1601</v>
      </c>
      <c r="F148" s="21" t="s">
        <v>1599</v>
      </c>
      <c r="G148" s="21" t="s">
        <v>1383</v>
      </c>
      <c r="H148" s="21" t="s">
        <v>1378</v>
      </c>
      <c r="I148" s="21" t="s">
        <v>1259</v>
      </c>
      <c r="J148" s="21">
        <v>1003</v>
      </c>
      <c r="K148" s="21">
        <v>1213</v>
      </c>
      <c r="L148" s="21">
        <v>100</v>
      </c>
      <c r="M148" s="21" t="s">
        <v>1038</v>
      </c>
      <c r="N148" s="21">
        <v>884</v>
      </c>
      <c r="O148" s="21">
        <v>1094</v>
      </c>
      <c r="P148" s="21">
        <v>98.57</v>
      </c>
      <c r="Q148" s="21"/>
      <c r="R148" s="21"/>
    </row>
    <row r="149" spans="1:18" x14ac:dyDescent="0.2">
      <c r="A149" s="22" t="s">
        <v>1602</v>
      </c>
      <c r="B149" s="21">
        <v>10244</v>
      </c>
      <c r="C149" s="21" t="s">
        <v>1042</v>
      </c>
      <c r="D149" s="20">
        <f>COUNTIF('S6 - Table 1'!$B$3:$B$20,Table4[[#This Row],[id]])</f>
        <v>0</v>
      </c>
      <c r="E149" s="21" t="s">
        <v>1603</v>
      </c>
      <c r="F149" s="21" t="s">
        <v>1604</v>
      </c>
      <c r="G149" s="21" t="s">
        <v>1605</v>
      </c>
      <c r="H149" s="21" t="s">
        <v>1606</v>
      </c>
      <c r="I149" s="21" t="s">
        <v>1259</v>
      </c>
      <c r="J149" s="21">
        <v>76189</v>
      </c>
      <c r="K149" s="21">
        <v>76546</v>
      </c>
      <c r="L149" s="21">
        <v>100</v>
      </c>
      <c r="M149" s="21" t="s">
        <v>1038</v>
      </c>
      <c r="N149" s="21">
        <v>73782</v>
      </c>
      <c r="O149" s="21">
        <v>74139</v>
      </c>
      <c r="P149" s="21">
        <v>99.72</v>
      </c>
      <c r="Q149" s="21"/>
      <c r="R149" s="21"/>
    </row>
    <row r="150" spans="1:18" x14ac:dyDescent="0.2">
      <c r="A150" s="22" t="s">
        <v>1607</v>
      </c>
      <c r="B150" s="21">
        <v>10244</v>
      </c>
      <c r="C150" s="21" t="s">
        <v>1042</v>
      </c>
      <c r="D150" s="20">
        <f>COUNTIF('S6 - Table 1'!$B$3:$B$20,Table4[[#This Row],[id]])</f>
        <v>0</v>
      </c>
      <c r="E150" s="21" t="s">
        <v>1608</v>
      </c>
      <c r="F150" s="21" t="s">
        <v>1460</v>
      </c>
      <c r="G150" s="21" t="s">
        <v>1582</v>
      </c>
      <c r="H150" s="21" t="s">
        <v>1583</v>
      </c>
      <c r="I150" s="21" t="s">
        <v>1259</v>
      </c>
      <c r="J150" s="21">
        <v>1197</v>
      </c>
      <c r="K150" s="21">
        <v>1311</v>
      </c>
      <c r="L150" s="21">
        <v>100</v>
      </c>
      <c r="M150" s="21" t="s">
        <v>1038</v>
      </c>
      <c r="N150" s="21">
        <v>1078</v>
      </c>
      <c r="O150" s="21">
        <v>1192</v>
      </c>
      <c r="P150" s="21">
        <v>99.12</v>
      </c>
      <c r="Q150" s="21"/>
      <c r="R150" s="21"/>
    </row>
    <row r="151" spans="1:18" x14ac:dyDescent="0.2">
      <c r="A151" s="22" t="s">
        <v>1609</v>
      </c>
      <c r="B151" s="21">
        <v>10244</v>
      </c>
      <c r="C151" s="21" t="s">
        <v>1042</v>
      </c>
      <c r="D151" s="20">
        <f>COUNTIF('S6 - Table 1'!$B$3:$B$20,Table4[[#This Row],[id]])</f>
        <v>0</v>
      </c>
      <c r="E151" s="21" t="s">
        <v>1610</v>
      </c>
      <c r="F151" s="21" t="s">
        <v>1583</v>
      </c>
      <c r="G151" s="21" t="s">
        <v>1586</v>
      </c>
      <c r="H151" s="21" t="s">
        <v>1460</v>
      </c>
      <c r="I151" s="21" t="s">
        <v>1259</v>
      </c>
      <c r="J151" s="21">
        <v>1197</v>
      </c>
      <c r="K151" s="21">
        <v>1311</v>
      </c>
      <c r="L151" s="21">
        <v>100</v>
      </c>
      <c r="M151" s="21" t="s">
        <v>1038</v>
      </c>
      <c r="N151" s="21">
        <v>1078</v>
      </c>
      <c r="O151" s="21">
        <v>1192</v>
      </c>
      <c r="P151" s="21">
        <v>99.12</v>
      </c>
      <c r="Q151" s="21"/>
      <c r="R151" s="21"/>
    </row>
    <row r="152" spans="1:18" x14ac:dyDescent="0.2">
      <c r="A152" s="22" t="s">
        <v>1611</v>
      </c>
      <c r="B152" s="21">
        <v>10244</v>
      </c>
      <c r="C152" s="21" t="s">
        <v>1042</v>
      </c>
      <c r="D152" s="20">
        <f>COUNTIF('S6 - Table 1'!$B$3:$B$20,Table4[[#This Row],[id]])</f>
        <v>0</v>
      </c>
      <c r="E152" s="21" t="s">
        <v>1612</v>
      </c>
      <c r="F152" s="21" t="s">
        <v>1613</v>
      </c>
      <c r="G152" s="21" t="s">
        <v>1614</v>
      </c>
      <c r="H152" s="21" t="s">
        <v>1615</v>
      </c>
      <c r="I152" s="21" t="s">
        <v>1259</v>
      </c>
      <c r="J152" s="21">
        <v>56989</v>
      </c>
      <c r="K152" s="21">
        <v>57257</v>
      </c>
      <c r="L152" s="21">
        <v>100</v>
      </c>
      <c r="M152" s="21" t="s">
        <v>1038</v>
      </c>
      <c r="N152" s="21">
        <v>54583</v>
      </c>
      <c r="O152" s="21">
        <v>54851</v>
      </c>
      <c r="P152" s="21">
        <v>100</v>
      </c>
      <c r="Q152" s="21"/>
      <c r="R152" s="21"/>
    </row>
    <row r="153" spans="1:18" x14ac:dyDescent="0.2">
      <c r="A153" s="22" t="s">
        <v>1616</v>
      </c>
      <c r="B153" s="21">
        <v>10244</v>
      </c>
      <c r="C153" s="21" t="s">
        <v>1042</v>
      </c>
      <c r="D153" s="20">
        <f>COUNTIF('S6 - Table 1'!$B$3:$B$20,Table4[[#This Row],[id]])</f>
        <v>0</v>
      </c>
      <c r="E153" s="21" t="s">
        <v>1617</v>
      </c>
      <c r="F153" s="21" t="s">
        <v>1618</v>
      </c>
      <c r="G153" s="21" t="s">
        <v>1619</v>
      </c>
      <c r="H153" s="21" t="s">
        <v>1555</v>
      </c>
      <c r="I153" s="21" t="s">
        <v>1259</v>
      </c>
      <c r="J153" s="21">
        <v>76526</v>
      </c>
      <c r="K153" s="21">
        <v>76644</v>
      </c>
      <c r="L153" s="21">
        <v>100</v>
      </c>
      <c r="M153" s="21" t="s">
        <v>1038</v>
      </c>
      <c r="N153" s="21">
        <v>74119</v>
      </c>
      <c r="O153" s="21">
        <v>74237</v>
      </c>
      <c r="P153" s="21">
        <v>100</v>
      </c>
      <c r="Q153" s="21"/>
      <c r="R153" s="21"/>
    </row>
    <row r="154" spans="1:18" x14ac:dyDescent="0.2">
      <c r="A154" s="22" t="s">
        <v>1620</v>
      </c>
      <c r="B154" s="21">
        <v>10244</v>
      </c>
      <c r="C154" s="21" t="s">
        <v>1042</v>
      </c>
      <c r="D154" s="20">
        <f>COUNTIF('S6 - Table 1'!$B$3:$B$20,Table4[[#This Row],[id]])</f>
        <v>0</v>
      </c>
      <c r="E154" s="21" t="s">
        <v>1621</v>
      </c>
      <c r="F154" s="21" t="s">
        <v>1604</v>
      </c>
      <c r="G154" s="21" t="s">
        <v>1605</v>
      </c>
      <c r="H154" s="21" t="s">
        <v>1622</v>
      </c>
      <c r="I154" s="21" t="s">
        <v>1259</v>
      </c>
      <c r="J154" s="21">
        <v>76189</v>
      </c>
      <c r="K154" s="21">
        <v>76568</v>
      </c>
      <c r="L154" s="21">
        <v>100</v>
      </c>
      <c r="M154" s="21" t="s">
        <v>1038</v>
      </c>
      <c r="N154" s="21">
        <v>73782</v>
      </c>
      <c r="O154" s="21">
        <v>74161</v>
      </c>
      <c r="P154" s="21">
        <v>99.74</v>
      </c>
      <c r="Q154" s="21"/>
      <c r="R154" s="21"/>
    </row>
    <row r="155" spans="1:18" x14ac:dyDescent="0.2">
      <c r="A155" s="22" t="s">
        <v>1623</v>
      </c>
      <c r="B155" s="21">
        <v>10244</v>
      </c>
      <c r="C155" s="21" t="s">
        <v>1042</v>
      </c>
      <c r="D155" s="20">
        <f>COUNTIF('S6 - Table 1'!$B$3:$B$20,Table4[[#This Row],[id]])</f>
        <v>0</v>
      </c>
      <c r="E155" s="21" t="s">
        <v>1624</v>
      </c>
      <c r="F155" s="21" t="s">
        <v>1625</v>
      </c>
      <c r="G155" s="21" t="s">
        <v>1626</v>
      </c>
      <c r="H155" s="21" t="s">
        <v>1596</v>
      </c>
      <c r="I155" s="21" t="s">
        <v>1259</v>
      </c>
      <c r="J155" s="21">
        <v>110284</v>
      </c>
      <c r="K155" s="21">
        <v>110501</v>
      </c>
      <c r="L155" s="21">
        <v>100</v>
      </c>
      <c r="M155" s="21" t="s">
        <v>1038</v>
      </c>
      <c r="N155" s="21">
        <v>107867</v>
      </c>
      <c r="O155" s="21">
        <v>108084</v>
      </c>
      <c r="P155" s="21">
        <v>100</v>
      </c>
      <c r="Q155" s="21"/>
      <c r="R155" s="21"/>
    </row>
    <row r="156" spans="1:18" x14ac:dyDescent="0.2">
      <c r="A156" s="22" t="s">
        <v>1627</v>
      </c>
      <c r="B156" s="21">
        <v>10244</v>
      </c>
      <c r="C156" s="21" t="s">
        <v>1042</v>
      </c>
      <c r="D156" s="20">
        <f>COUNTIF('S6 - Table 1'!$B$3:$B$20,Table4[[#This Row],[id]])</f>
        <v>0</v>
      </c>
      <c r="E156" s="21" t="s">
        <v>1628</v>
      </c>
      <c r="F156" s="21" t="s">
        <v>1629</v>
      </c>
      <c r="G156" s="21" t="s">
        <v>1630</v>
      </c>
      <c r="H156" s="21" t="s">
        <v>1631</v>
      </c>
      <c r="I156" s="21" t="s">
        <v>1259</v>
      </c>
      <c r="J156" s="21">
        <v>85822</v>
      </c>
      <c r="K156" s="21">
        <v>86047</v>
      </c>
      <c r="L156" s="21">
        <v>100</v>
      </c>
      <c r="M156" s="21" t="s">
        <v>1038</v>
      </c>
      <c r="N156" s="21">
        <v>83415</v>
      </c>
      <c r="O156" s="21">
        <v>83640</v>
      </c>
      <c r="P156" s="21">
        <v>100</v>
      </c>
      <c r="Q156" s="21"/>
      <c r="R156" s="21"/>
    </row>
    <row r="157" spans="1:18" x14ac:dyDescent="0.2">
      <c r="A157" s="22" t="s">
        <v>1632</v>
      </c>
      <c r="B157" s="21">
        <v>10244</v>
      </c>
      <c r="C157" s="21" t="s">
        <v>1042</v>
      </c>
      <c r="D157" s="20">
        <f>COUNTIF('S6 - Table 1'!$B$3:$B$20,Table4[[#This Row],[id]])</f>
        <v>0</v>
      </c>
      <c r="E157" s="21" t="s">
        <v>1633</v>
      </c>
      <c r="F157" s="21" t="s">
        <v>1522</v>
      </c>
      <c r="G157" s="21" t="s">
        <v>1523</v>
      </c>
      <c r="H157" s="21" t="s">
        <v>1634</v>
      </c>
      <c r="I157" s="21" t="s">
        <v>1259</v>
      </c>
      <c r="J157" s="21">
        <v>189153</v>
      </c>
      <c r="K157" s="21">
        <v>189432</v>
      </c>
      <c r="L157" s="21">
        <v>100</v>
      </c>
      <c r="M157" s="21" t="s">
        <v>1038</v>
      </c>
      <c r="N157" s="21">
        <v>189220</v>
      </c>
      <c r="O157" s="21">
        <v>189499</v>
      </c>
      <c r="P157" s="21">
        <v>99.64</v>
      </c>
      <c r="Q157" s="21"/>
      <c r="R157" s="21"/>
    </row>
    <row r="158" spans="1:18" x14ac:dyDescent="0.2">
      <c r="A158" s="22" t="s">
        <v>1635</v>
      </c>
      <c r="B158" s="21">
        <v>10244</v>
      </c>
      <c r="C158" s="21" t="s">
        <v>1042</v>
      </c>
      <c r="D158" s="20">
        <f>COUNTIF('S6 - Table 1'!$B$3:$B$20,Table4[[#This Row],[id]])</f>
        <v>0</v>
      </c>
      <c r="E158" s="21" t="s">
        <v>1636</v>
      </c>
      <c r="F158" s="21" t="s">
        <v>1637</v>
      </c>
      <c r="G158" s="21" t="s">
        <v>1638</v>
      </c>
      <c r="H158" s="21" t="s">
        <v>1639</v>
      </c>
      <c r="I158" s="21" t="s">
        <v>1259</v>
      </c>
      <c r="J158" s="21">
        <v>105821</v>
      </c>
      <c r="K158" s="21">
        <v>106096</v>
      </c>
      <c r="L158" s="21">
        <v>100</v>
      </c>
      <c r="M158" s="21" t="s">
        <v>1038</v>
      </c>
      <c r="N158" s="21">
        <v>103405</v>
      </c>
      <c r="O158" s="21">
        <v>103680</v>
      </c>
      <c r="P158" s="21">
        <v>99.64</v>
      </c>
      <c r="Q158" s="21"/>
      <c r="R158" s="21"/>
    </row>
    <row r="159" spans="1:18" x14ac:dyDescent="0.2">
      <c r="A159" s="22" t="s">
        <v>1640</v>
      </c>
      <c r="B159" s="21">
        <v>10244</v>
      </c>
      <c r="C159" s="21" t="s">
        <v>1042</v>
      </c>
      <c r="D159" s="20">
        <f>COUNTIF('S6 - Table 1'!$B$3:$B$20,Table4[[#This Row],[id]])</f>
        <v>0</v>
      </c>
      <c r="E159" s="21" t="s">
        <v>1641</v>
      </c>
      <c r="F159" s="21" t="s">
        <v>1642</v>
      </c>
      <c r="G159" s="21" t="s">
        <v>1638</v>
      </c>
      <c r="H159" s="21" t="s">
        <v>1639</v>
      </c>
      <c r="I159" s="21" t="s">
        <v>1259</v>
      </c>
      <c r="J159" s="21">
        <v>105820</v>
      </c>
      <c r="K159" s="21">
        <v>106096</v>
      </c>
      <c r="L159" s="21">
        <v>100</v>
      </c>
      <c r="M159" s="21" t="s">
        <v>1038</v>
      </c>
      <c r="N159" s="21">
        <v>103404</v>
      </c>
      <c r="O159" s="21">
        <v>103680</v>
      </c>
      <c r="P159" s="21">
        <v>99.64</v>
      </c>
      <c r="Q159" s="21"/>
      <c r="R159" s="21"/>
    </row>
    <row r="160" spans="1:18" x14ac:dyDescent="0.2">
      <c r="A160" s="22" t="s">
        <v>1643</v>
      </c>
      <c r="B160" s="21">
        <v>10244</v>
      </c>
      <c r="C160" s="21" t="s">
        <v>1042</v>
      </c>
      <c r="D160" s="20">
        <f>COUNTIF('S6 - Table 1'!$B$3:$B$20,Table4[[#This Row],[id]])</f>
        <v>0</v>
      </c>
      <c r="E160" s="21" t="s">
        <v>1644</v>
      </c>
      <c r="F160" s="21" t="s">
        <v>1645</v>
      </c>
      <c r="G160" s="21" t="s">
        <v>1646</v>
      </c>
      <c r="H160" s="21" t="s">
        <v>1647</v>
      </c>
      <c r="I160" s="21" t="s">
        <v>1259</v>
      </c>
      <c r="J160" s="21">
        <v>108056</v>
      </c>
      <c r="K160" s="21">
        <v>108222</v>
      </c>
      <c r="L160" s="21">
        <v>100</v>
      </c>
      <c r="M160" s="21" t="s">
        <v>1038</v>
      </c>
      <c r="N160" s="21">
        <v>105640</v>
      </c>
      <c r="O160" s="21">
        <v>105806</v>
      </c>
      <c r="P160" s="21">
        <v>100</v>
      </c>
      <c r="Q160" s="21"/>
      <c r="R160" s="21"/>
    </row>
    <row r="161" spans="1:18" x14ac:dyDescent="0.2">
      <c r="A161" s="22" t="s">
        <v>1648</v>
      </c>
      <c r="B161" s="21">
        <v>10244</v>
      </c>
      <c r="C161" s="21" t="s">
        <v>1042</v>
      </c>
      <c r="D161" s="20">
        <f>COUNTIF('S6 - Table 1'!$B$3:$B$20,Table4[[#This Row],[id]])</f>
        <v>0</v>
      </c>
      <c r="E161" s="21" t="s">
        <v>1649</v>
      </c>
      <c r="F161" s="21" t="s">
        <v>1650</v>
      </c>
      <c r="G161" s="21" t="s">
        <v>1651</v>
      </c>
      <c r="H161" s="21" t="s">
        <v>1652</v>
      </c>
      <c r="I161" s="21" t="s">
        <v>1259</v>
      </c>
      <c r="J161" s="21">
        <v>153345</v>
      </c>
      <c r="K161" s="21">
        <v>153683</v>
      </c>
      <c r="L161" s="21">
        <v>100</v>
      </c>
      <c r="M161" s="21" t="s">
        <v>1038</v>
      </c>
      <c r="N161" s="21">
        <v>151309</v>
      </c>
      <c r="O161" s="21">
        <v>151647</v>
      </c>
      <c r="P161" s="21">
        <v>99.41</v>
      </c>
      <c r="Q161" s="21"/>
      <c r="R161" s="21"/>
    </row>
    <row r="162" spans="1:18" x14ac:dyDescent="0.2">
      <c r="A162" s="22" t="s">
        <v>1653</v>
      </c>
      <c r="B162" s="21">
        <v>10244</v>
      </c>
      <c r="C162" s="21" t="s">
        <v>1042</v>
      </c>
      <c r="D162" s="20">
        <f>COUNTIF('S6 - Table 1'!$B$3:$B$20,Table4[[#This Row],[id]])</f>
        <v>0</v>
      </c>
      <c r="E162" s="21" t="s">
        <v>1654</v>
      </c>
      <c r="F162" s="21" t="s">
        <v>1655</v>
      </c>
      <c r="G162" s="21" t="s">
        <v>1651</v>
      </c>
      <c r="H162" s="21" t="s">
        <v>1652</v>
      </c>
      <c r="I162" s="21" t="s">
        <v>1259</v>
      </c>
      <c r="J162" s="21">
        <v>153344</v>
      </c>
      <c r="K162" s="21">
        <v>153683</v>
      </c>
      <c r="L162" s="21">
        <v>100</v>
      </c>
      <c r="M162" s="21" t="s">
        <v>1038</v>
      </c>
      <c r="N162" s="21">
        <v>151308</v>
      </c>
      <c r="O162" s="21">
        <v>151647</v>
      </c>
      <c r="P162" s="21">
        <v>99.41</v>
      </c>
      <c r="Q162" s="21"/>
      <c r="R162" s="21"/>
    </row>
    <row r="163" spans="1:18" x14ac:dyDescent="0.2">
      <c r="A163" s="22" t="s">
        <v>1656</v>
      </c>
      <c r="B163" s="21">
        <v>10244</v>
      </c>
      <c r="C163" s="21" t="s">
        <v>1042</v>
      </c>
      <c r="D163" s="20">
        <f>COUNTIF('S6 - Table 1'!$B$3:$B$20,Table4[[#This Row],[id]])</f>
        <v>0</v>
      </c>
      <c r="E163" s="21" t="s">
        <v>1657</v>
      </c>
      <c r="F163" s="21" t="s">
        <v>1658</v>
      </c>
      <c r="G163" s="21" t="s">
        <v>1659</v>
      </c>
      <c r="H163" s="21" t="s">
        <v>1660</v>
      </c>
      <c r="I163" s="21" t="s">
        <v>1259</v>
      </c>
      <c r="J163" s="21">
        <v>72870</v>
      </c>
      <c r="K163" s="21">
        <v>73019</v>
      </c>
      <c r="L163" s="21">
        <v>100</v>
      </c>
      <c r="M163" s="21" t="s">
        <v>1038</v>
      </c>
      <c r="N163" s="21">
        <v>70463</v>
      </c>
      <c r="O163" s="21">
        <v>70612</v>
      </c>
      <c r="P163" s="21">
        <v>100</v>
      </c>
      <c r="Q163" s="21"/>
      <c r="R163" s="21"/>
    </row>
    <row r="164" spans="1:18" x14ac:dyDescent="0.2">
      <c r="A164" s="22" t="s">
        <v>1661</v>
      </c>
      <c r="B164" s="21">
        <v>10244</v>
      </c>
      <c r="C164" s="21" t="s">
        <v>1042</v>
      </c>
      <c r="D164" s="20">
        <f>COUNTIF('S6 - Table 1'!$B$3:$B$20,Table4[[#This Row],[id]])</f>
        <v>0</v>
      </c>
      <c r="E164" s="21" t="s">
        <v>1662</v>
      </c>
      <c r="F164" s="21" t="s">
        <v>1663</v>
      </c>
      <c r="G164" s="21" t="s">
        <v>1659</v>
      </c>
      <c r="H164" s="21" t="s">
        <v>1660</v>
      </c>
      <c r="I164" s="21" t="s">
        <v>1259</v>
      </c>
      <c r="J164" s="21">
        <v>72869</v>
      </c>
      <c r="K164" s="21">
        <v>73019</v>
      </c>
      <c r="L164" s="21">
        <v>100</v>
      </c>
      <c r="M164" s="21" t="s">
        <v>1038</v>
      </c>
      <c r="N164" s="21">
        <v>70462</v>
      </c>
      <c r="O164" s="21">
        <v>70612</v>
      </c>
      <c r="P164" s="21">
        <v>100</v>
      </c>
      <c r="Q164" s="21"/>
      <c r="R164" s="21"/>
    </row>
    <row r="165" spans="1:18" x14ac:dyDescent="0.2">
      <c r="A165" s="22" t="s">
        <v>1664</v>
      </c>
      <c r="B165" s="21">
        <v>10244</v>
      </c>
      <c r="C165" s="21" t="s">
        <v>1042</v>
      </c>
      <c r="D165" s="20">
        <f>COUNTIF('S6 - Table 1'!$B$3:$B$20,Table4[[#This Row],[id]])</f>
        <v>0</v>
      </c>
      <c r="E165" s="21" t="s">
        <v>1665</v>
      </c>
      <c r="F165" s="21" t="s">
        <v>1666</v>
      </c>
      <c r="G165" s="21" t="s">
        <v>1667</v>
      </c>
      <c r="H165" s="21" t="s">
        <v>1668</v>
      </c>
      <c r="I165" s="21" t="s">
        <v>1259</v>
      </c>
      <c r="J165" s="21">
        <v>48395</v>
      </c>
      <c r="K165" s="21">
        <v>48731</v>
      </c>
      <c r="L165" s="21">
        <v>100</v>
      </c>
      <c r="M165" s="21" t="s">
        <v>1038</v>
      </c>
      <c r="N165" s="21">
        <v>46232</v>
      </c>
      <c r="O165" s="21">
        <v>46571</v>
      </c>
      <c r="P165" s="21">
        <v>98.51</v>
      </c>
      <c r="Q165" s="21"/>
      <c r="R165" s="21"/>
    </row>
    <row r="166" spans="1:18" x14ac:dyDescent="0.2">
      <c r="A166" s="22" t="s">
        <v>1669</v>
      </c>
      <c r="B166" s="21">
        <v>10244</v>
      </c>
      <c r="C166" s="21" t="s">
        <v>1042</v>
      </c>
      <c r="D166" s="20">
        <f>COUNTIF('S6 - Table 1'!$B$3:$B$20,Table4[[#This Row],[id]])</f>
        <v>0</v>
      </c>
      <c r="E166" s="21" t="s">
        <v>1670</v>
      </c>
      <c r="F166" s="21" t="s">
        <v>1671</v>
      </c>
      <c r="G166" s="21" t="s">
        <v>1672</v>
      </c>
      <c r="H166" s="21" t="s">
        <v>1673</v>
      </c>
      <c r="I166" s="21" t="s">
        <v>1259</v>
      </c>
      <c r="J166" s="21">
        <v>122020</v>
      </c>
      <c r="K166" s="21">
        <v>122311</v>
      </c>
      <c r="L166" s="21">
        <v>100</v>
      </c>
      <c r="M166" s="21" t="s">
        <v>1038</v>
      </c>
      <c r="N166" s="21">
        <v>119603</v>
      </c>
      <c r="O166" s="21">
        <v>119894</v>
      </c>
      <c r="P166" s="21">
        <v>100</v>
      </c>
      <c r="Q166" s="21"/>
      <c r="R166" s="21"/>
    </row>
    <row r="167" spans="1:18" x14ac:dyDescent="0.2">
      <c r="A167" s="22" t="s">
        <v>1674</v>
      </c>
      <c r="B167" s="21">
        <v>10244</v>
      </c>
      <c r="C167" s="21" t="s">
        <v>1042</v>
      </c>
      <c r="D167" s="20">
        <f>COUNTIF('S6 - Table 1'!$B$3:$B$20,Table4[[#This Row],[id]])</f>
        <v>0</v>
      </c>
      <c r="E167" s="21" t="s">
        <v>1675</v>
      </c>
      <c r="F167" s="21" t="s">
        <v>1671</v>
      </c>
      <c r="G167" s="21" t="s">
        <v>1672</v>
      </c>
      <c r="H167" s="21" t="s">
        <v>1676</v>
      </c>
      <c r="I167" s="21" t="s">
        <v>1259</v>
      </c>
      <c r="J167" s="21">
        <v>122020</v>
      </c>
      <c r="K167" s="21">
        <v>122312</v>
      </c>
      <c r="L167" s="21">
        <v>100</v>
      </c>
      <c r="M167" s="21" t="s">
        <v>1038</v>
      </c>
      <c r="N167" s="21">
        <v>119603</v>
      </c>
      <c r="O167" s="21">
        <v>119895</v>
      </c>
      <c r="P167" s="21">
        <v>100</v>
      </c>
      <c r="Q167" s="21"/>
      <c r="R167" s="21"/>
    </row>
    <row r="168" spans="1:18" x14ac:dyDescent="0.2">
      <c r="A168" s="22" t="s">
        <v>1677</v>
      </c>
      <c r="B168" s="21">
        <v>10244</v>
      </c>
      <c r="C168" s="21" t="s">
        <v>1042</v>
      </c>
      <c r="D168" s="20">
        <f>COUNTIF('S6 - Table 1'!$B$3:$B$20,Table4[[#This Row],[id]])</f>
        <v>0</v>
      </c>
      <c r="E168" s="21" t="s">
        <v>1678</v>
      </c>
      <c r="F168" s="21" t="s">
        <v>1666</v>
      </c>
      <c r="G168" s="21" t="s">
        <v>1667</v>
      </c>
      <c r="H168" s="21" t="s">
        <v>1679</v>
      </c>
      <c r="I168" s="21" t="s">
        <v>1259</v>
      </c>
      <c r="J168" s="21">
        <v>48395</v>
      </c>
      <c r="K168" s="21">
        <v>48732</v>
      </c>
      <c r="L168" s="21">
        <v>100</v>
      </c>
      <c r="M168" s="21" t="s">
        <v>1038</v>
      </c>
      <c r="N168" s="21">
        <v>46232</v>
      </c>
      <c r="O168" s="21">
        <v>46572</v>
      </c>
      <c r="P168" s="21">
        <v>98.52</v>
      </c>
      <c r="Q168" s="21"/>
      <c r="R168" s="21"/>
    </row>
    <row r="169" spans="1:18" x14ac:dyDescent="0.2">
      <c r="A169" s="22" t="s">
        <v>1680</v>
      </c>
      <c r="B169" s="21">
        <v>10244</v>
      </c>
      <c r="C169" s="21" t="s">
        <v>1042</v>
      </c>
      <c r="D169" s="20">
        <f>COUNTIF('S6 - Table 1'!$B$3:$B$20,Table4[[#This Row],[id]])</f>
        <v>0</v>
      </c>
      <c r="E169" s="21" t="s">
        <v>1681</v>
      </c>
      <c r="F169" s="21" t="s">
        <v>1637</v>
      </c>
      <c r="G169" s="21" t="s">
        <v>1682</v>
      </c>
      <c r="H169" s="21" t="s">
        <v>1683</v>
      </c>
      <c r="I169" s="21" t="s">
        <v>1259</v>
      </c>
      <c r="J169" s="21">
        <v>105821</v>
      </c>
      <c r="K169" s="21">
        <v>106155</v>
      </c>
      <c r="L169" s="21">
        <v>100</v>
      </c>
      <c r="M169" s="21" t="s">
        <v>1038</v>
      </c>
      <c r="N169" s="21">
        <v>103405</v>
      </c>
      <c r="O169" s="21">
        <v>103739</v>
      </c>
      <c r="P169" s="21">
        <v>99.7</v>
      </c>
      <c r="Q169" s="21"/>
      <c r="R169" s="21"/>
    </row>
    <row r="170" spans="1:18" x14ac:dyDescent="0.2">
      <c r="A170" s="22" t="s">
        <v>1684</v>
      </c>
      <c r="B170" s="21">
        <v>10244</v>
      </c>
      <c r="C170" s="21" t="s">
        <v>1042</v>
      </c>
      <c r="D170" s="20">
        <f>COUNTIF('S6 - Table 1'!$B$3:$B$20,Table4[[#This Row],[id]])</f>
        <v>0</v>
      </c>
      <c r="E170" s="21" t="s">
        <v>1685</v>
      </c>
      <c r="F170" s="21" t="s">
        <v>1642</v>
      </c>
      <c r="G170" s="21" t="s">
        <v>1682</v>
      </c>
      <c r="H170" s="21" t="s">
        <v>1683</v>
      </c>
      <c r="I170" s="21" t="s">
        <v>1259</v>
      </c>
      <c r="J170" s="21">
        <v>105820</v>
      </c>
      <c r="K170" s="21">
        <v>106155</v>
      </c>
      <c r="L170" s="21">
        <v>100</v>
      </c>
      <c r="M170" s="21" t="s">
        <v>1038</v>
      </c>
      <c r="N170" s="21">
        <v>103404</v>
      </c>
      <c r="O170" s="21">
        <v>103739</v>
      </c>
      <c r="P170" s="21">
        <v>99.7</v>
      </c>
      <c r="Q170" s="21"/>
      <c r="R170" s="21"/>
    </row>
    <row r="171" spans="1:18" x14ac:dyDescent="0.2">
      <c r="A171" s="22" t="s">
        <v>1686</v>
      </c>
      <c r="B171" s="21">
        <v>10244</v>
      </c>
      <c r="C171" s="21" t="s">
        <v>1042</v>
      </c>
      <c r="D171" s="20">
        <f>COUNTIF('S6 - Table 1'!$B$3:$B$20,Table4[[#This Row],[id]])</f>
        <v>0</v>
      </c>
      <c r="E171" s="21" t="s">
        <v>1687</v>
      </c>
      <c r="F171" s="21" t="s">
        <v>1688</v>
      </c>
      <c r="G171" s="21" t="s">
        <v>1689</v>
      </c>
      <c r="H171" s="21" t="s">
        <v>1690</v>
      </c>
      <c r="I171" s="21" t="s">
        <v>1259</v>
      </c>
      <c r="J171" s="21">
        <v>140177</v>
      </c>
      <c r="K171" s="21">
        <v>140520</v>
      </c>
      <c r="L171" s="21">
        <v>100</v>
      </c>
      <c r="M171" s="21" t="s">
        <v>1038</v>
      </c>
      <c r="N171" s="21">
        <v>138200</v>
      </c>
      <c r="O171" s="21">
        <v>138543</v>
      </c>
      <c r="P171" s="21">
        <v>99.71</v>
      </c>
      <c r="Q171" s="21"/>
      <c r="R171" s="21"/>
    </row>
    <row r="172" spans="1:18" x14ac:dyDescent="0.2">
      <c r="A172" s="22" t="s">
        <v>1691</v>
      </c>
      <c r="B172" s="21">
        <v>10244</v>
      </c>
      <c r="C172" s="21" t="s">
        <v>1042</v>
      </c>
      <c r="D172" s="20">
        <f>COUNTIF('S6 - Table 1'!$B$3:$B$20,Table4[[#This Row],[id]])</f>
        <v>0</v>
      </c>
      <c r="E172" s="21" t="s">
        <v>1692</v>
      </c>
      <c r="F172" s="21" t="s">
        <v>1693</v>
      </c>
      <c r="G172" s="21" t="s">
        <v>1402</v>
      </c>
      <c r="H172" s="21" t="s">
        <v>1403</v>
      </c>
      <c r="I172" s="21" t="s">
        <v>1259</v>
      </c>
      <c r="J172" s="21">
        <v>149251</v>
      </c>
      <c r="K172" s="21">
        <v>149383</v>
      </c>
      <c r="L172" s="21">
        <v>100</v>
      </c>
      <c r="M172" s="21" t="s">
        <v>1038</v>
      </c>
      <c r="N172" s="21">
        <v>147248</v>
      </c>
      <c r="O172" s="21">
        <v>147380</v>
      </c>
      <c r="P172" s="21">
        <v>100</v>
      </c>
      <c r="Q172" s="21"/>
      <c r="R172" s="21"/>
    </row>
    <row r="173" spans="1:18" x14ac:dyDescent="0.2">
      <c r="A173" s="22" t="s">
        <v>1694</v>
      </c>
      <c r="B173" s="21">
        <v>10244</v>
      </c>
      <c r="C173" s="21" t="s">
        <v>1042</v>
      </c>
      <c r="D173" s="20">
        <f>COUNTIF('S6 - Table 1'!$B$3:$B$20,Table4[[#This Row],[id]])</f>
        <v>0</v>
      </c>
      <c r="E173" s="21" t="s">
        <v>1695</v>
      </c>
      <c r="F173" s="21" t="s">
        <v>1696</v>
      </c>
      <c r="G173" s="21" t="s">
        <v>1697</v>
      </c>
      <c r="H173" s="21" t="s">
        <v>1698</v>
      </c>
      <c r="I173" s="21" t="s">
        <v>1259</v>
      </c>
      <c r="J173" s="21">
        <v>38770</v>
      </c>
      <c r="K173" s="21">
        <v>38961</v>
      </c>
      <c r="L173" s="21">
        <v>100</v>
      </c>
      <c r="M173" s="21" t="s">
        <v>1038</v>
      </c>
      <c r="N173" s="21">
        <v>36605</v>
      </c>
      <c r="O173" s="21">
        <v>36796</v>
      </c>
      <c r="P173" s="21">
        <v>100</v>
      </c>
      <c r="Q173" s="21"/>
      <c r="R173" s="21"/>
    </row>
    <row r="174" spans="1:18" x14ac:dyDescent="0.2">
      <c r="A174" s="22" t="s">
        <v>1699</v>
      </c>
      <c r="B174" s="21">
        <v>10244</v>
      </c>
      <c r="C174" s="21" t="s">
        <v>1042</v>
      </c>
      <c r="D174" s="20">
        <f>COUNTIF('S6 - Table 1'!$B$3:$B$20,Table4[[#This Row],[id]])</f>
        <v>0</v>
      </c>
      <c r="E174" s="21" t="s">
        <v>1700</v>
      </c>
      <c r="F174" s="21" t="s">
        <v>1701</v>
      </c>
      <c r="G174" s="21" t="s">
        <v>1702</v>
      </c>
      <c r="H174" s="21" t="s">
        <v>1457</v>
      </c>
      <c r="I174" s="21" t="s">
        <v>1259</v>
      </c>
      <c r="J174" s="21">
        <v>136403</v>
      </c>
      <c r="K174" s="21">
        <v>136529</v>
      </c>
      <c r="L174" s="21">
        <v>100</v>
      </c>
      <c r="M174" s="21" t="s">
        <v>1038</v>
      </c>
      <c r="N174" s="21">
        <v>134456</v>
      </c>
      <c r="O174" s="21">
        <v>134582</v>
      </c>
      <c r="P174" s="21">
        <v>99.21</v>
      </c>
      <c r="Q174" s="21"/>
      <c r="R174" s="21"/>
    </row>
    <row r="175" spans="1:18" x14ac:dyDescent="0.2">
      <c r="A175" s="22" t="s">
        <v>1703</v>
      </c>
      <c r="B175" s="21">
        <v>10244</v>
      </c>
      <c r="C175" s="21" t="s">
        <v>1042</v>
      </c>
      <c r="D175" s="20">
        <f>COUNTIF('S6 - Table 1'!$B$3:$B$20,Table4[[#This Row],[id]])</f>
        <v>0</v>
      </c>
      <c r="E175" s="21" t="s">
        <v>1704</v>
      </c>
      <c r="F175" s="21" t="s">
        <v>1705</v>
      </c>
      <c r="G175" s="21" t="s">
        <v>1706</v>
      </c>
      <c r="H175" s="21" t="s">
        <v>1707</v>
      </c>
      <c r="I175" s="21" t="s">
        <v>1259</v>
      </c>
      <c r="J175" s="21">
        <v>92207</v>
      </c>
      <c r="K175" s="21">
        <v>92369</v>
      </c>
      <c r="L175" s="21">
        <v>100</v>
      </c>
      <c r="M175" s="21" t="s">
        <v>1038</v>
      </c>
      <c r="N175" s="21">
        <v>89800</v>
      </c>
      <c r="O175" s="21">
        <v>89953</v>
      </c>
      <c r="P175" s="21">
        <v>100</v>
      </c>
      <c r="Q175" s="21"/>
      <c r="R175" s="21"/>
    </row>
    <row r="176" spans="1:18" x14ac:dyDescent="0.2">
      <c r="A176" s="22" t="s">
        <v>1708</v>
      </c>
      <c r="B176" s="21">
        <v>10244</v>
      </c>
      <c r="C176" s="21" t="s">
        <v>1042</v>
      </c>
      <c r="D176" s="20">
        <f>COUNTIF('S6 - Table 1'!$B$3:$B$20,Table4[[#This Row],[id]])</f>
        <v>0</v>
      </c>
      <c r="E176" s="21" t="s">
        <v>1709</v>
      </c>
      <c r="F176" s="21" t="s">
        <v>1558</v>
      </c>
      <c r="G176" s="21" t="s">
        <v>1559</v>
      </c>
      <c r="H176" s="21" t="s">
        <v>1710</v>
      </c>
      <c r="I176" s="21" t="s">
        <v>1259</v>
      </c>
      <c r="J176" s="21">
        <v>81031</v>
      </c>
      <c r="K176" s="21">
        <v>81190</v>
      </c>
      <c r="L176" s="21">
        <v>100</v>
      </c>
      <c r="M176" s="21" t="s">
        <v>1038</v>
      </c>
      <c r="N176" s="21">
        <v>78624</v>
      </c>
      <c r="O176" s="21">
        <v>78783</v>
      </c>
      <c r="P176" s="21">
        <v>98.74</v>
      </c>
      <c r="Q176" s="21"/>
      <c r="R176" s="21"/>
    </row>
    <row r="177" spans="1:18" x14ac:dyDescent="0.2">
      <c r="A177" s="22" t="s">
        <v>1711</v>
      </c>
      <c r="B177" s="21">
        <v>10244</v>
      </c>
      <c r="C177" s="21" t="s">
        <v>1042</v>
      </c>
      <c r="D177" s="20">
        <f>COUNTIF('S6 - Table 1'!$B$3:$B$20,Table4[[#This Row],[id]])</f>
        <v>0</v>
      </c>
      <c r="E177" s="21" t="s">
        <v>1712</v>
      </c>
      <c r="F177" s="21" t="s">
        <v>1713</v>
      </c>
      <c r="G177" s="21" t="s">
        <v>1714</v>
      </c>
      <c r="H177" s="21" t="s">
        <v>1715</v>
      </c>
      <c r="I177" s="21" t="s">
        <v>1259</v>
      </c>
      <c r="J177" s="21">
        <v>63675</v>
      </c>
      <c r="K177" s="21">
        <v>63832</v>
      </c>
      <c r="L177" s="21">
        <v>100</v>
      </c>
      <c r="M177" s="21" t="s">
        <v>1038</v>
      </c>
      <c r="N177" s="21">
        <v>61269</v>
      </c>
      <c r="O177" s="21">
        <v>61426</v>
      </c>
      <c r="P177" s="21">
        <v>100</v>
      </c>
      <c r="Q177" s="21"/>
      <c r="R177" s="21"/>
    </row>
    <row r="178" spans="1:18" x14ac:dyDescent="0.2">
      <c r="A178" s="22" t="s">
        <v>1716</v>
      </c>
      <c r="B178" s="21">
        <v>10244</v>
      </c>
      <c r="C178" s="21" t="s">
        <v>1042</v>
      </c>
      <c r="D178" s="20">
        <f>COUNTIF('S6 - Table 1'!$B$3:$B$20,Table4[[#This Row],[id]])</f>
        <v>0</v>
      </c>
      <c r="E178" s="21" t="s">
        <v>1717</v>
      </c>
      <c r="F178" s="21" t="s">
        <v>1718</v>
      </c>
      <c r="G178" s="21" t="s">
        <v>1719</v>
      </c>
      <c r="H178" s="21" t="s">
        <v>1707</v>
      </c>
      <c r="I178" s="21" t="s">
        <v>1259</v>
      </c>
      <c r="J178" s="21">
        <v>92181</v>
      </c>
      <c r="K178" s="21">
        <v>92369</v>
      </c>
      <c r="L178" s="21">
        <v>100</v>
      </c>
      <c r="M178" s="21" t="s">
        <v>1038</v>
      </c>
      <c r="N178" s="21">
        <v>89774</v>
      </c>
      <c r="O178" s="21">
        <v>89953</v>
      </c>
      <c r="P178" s="21">
        <v>100</v>
      </c>
      <c r="Q178" s="21"/>
      <c r="R178" s="21"/>
    </row>
    <row r="179" spans="1:18" x14ac:dyDescent="0.2">
      <c r="A179" s="22" t="s">
        <v>1720</v>
      </c>
      <c r="B179" s="21">
        <v>10244</v>
      </c>
      <c r="C179" s="21" t="s">
        <v>1042</v>
      </c>
      <c r="D179" s="20">
        <f>COUNTIF('S6 - Table 1'!$B$3:$B$20,Table4[[#This Row],[id]])</f>
        <v>0</v>
      </c>
      <c r="E179" s="21" t="s">
        <v>1721</v>
      </c>
      <c r="F179" s="21" t="s">
        <v>1722</v>
      </c>
      <c r="G179" s="21" t="s">
        <v>1723</v>
      </c>
      <c r="H179" s="21" t="s">
        <v>1647</v>
      </c>
      <c r="I179" s="21" t="s">
        <v>1259</v>
      </c>
      <c r="J179" s="21">
        <v>108057</v>
      </c>
      <c r="K179" s="21">
        <v>108222</v>
      </c>
      <c r="L179" s="21">
        <v>100</v>
      </c>
      <c r="M179" s="21" t="s">
        <v>1038</v>
      </c>
      <c r="N179" s="21">
        <v>105641</v>
      </c>
      <c r="O179" s="21">
        <v>105806</v>
      </c>
      <c r="P179" s="21">
        <v>100</v>
      </c>
      <c r="Q179" s="21"/>
      <c r="R179" s="21"/>
    </row>
    <row r="180" spans="1:18" x14ac:dyDescent="0.2">
      <c r="A180" s="22" t="s">
        <v>1724</v>
      </c>
      <c r="B180" s="21">
        <v>10244</v>
      </c>
      <c r="C180" s="21" t="s">
        <v>1042</v>
      </c>
      <c r="D180" s="20">
        <f>COUNTIF('S6 - Table 1'!$B$3:$B$20,Table4[[#This Row],[id]])</f>
        <v>0</v>
      </c>
      <c r="E180" s="21" t="s">
        <v>1725</v>
      </c>
      <c r="F180" s="21" t="s">
        <v>1726</v>
      </c>
      <c r="G180" s="21" t="s">
        <v>1727</v>
      </c>
      <c r="H180" s="21" t="s">
        <v>1728</v>
      </c>
      <c r="I180" s="21" t="s">
        <v>1259</v>
      </c>
      <c r="J180" s="21">
        <v>83278</v>
      </c>
      <c r="K180" s="21">
        <v>83675</v>
      </c>
      <c r="L180" s="21">
        <v>100</v>
      </c>
      <c r="M180" s="21" t="s">
        <v>1038</v>
      </c>
      <c r="N180" s="21">
        <v>80871</v>
      </c>
      <c r="O180" s="21">
        <v>81268</v>
      </c>
      <c r="P180" s="21">
        <v>99.24</v>
      </c>
      <c r="Q180" s="21"/>
      <c r="R180" s="21"/>
    </row>
    <row r="181" spans="1:18" x14ac:dyDescent="0.2">
      <c r="A181" s="22" t="s">
        <v>1729</v>
      </c>
      <c r="B181" s="21">
        <v>10244</v>
      </c>
      <c r="C181" s="21" t="s">
        <v>1042</v>
      </c>
      <c r="D181" s="20">
        <f>COUNTIF('S6 - Table 1'!$B$3:$B$20,Table4[[#This Row],[id]])</f>
        <v>0</v>
      </c>
      <c r="E181" s="21" t="s">
        <v>1730</v>
      </c>
      <c r="F181" s="21" t="s">
        <v>1731</v>
      </c>
      <c r="G181" s="21" t="s">
        <v>1732</v>
      </c>
      <c r="H181" s="21" t="s">
        <v>1733</v>
      </c>
      <c r="I181" s="21" t="s">
        <v>1259</v>
      </c>
      <c r="J181" s="21">
        <v>150406</v>
      </c>
      <c r="K181" s="21">
        <v>150793</v>
      </c>
      <c r="L181" s="21">
        <v>100</v>
      </c>
      <c r="M181" s="21" t="s">
        <v>1038</v>
      </c>
      <c r="N181" s="21">
        <v>148386</v>
      </c>
      <c r="O181" s="21">
        <v>148773</v>
      </c>
      <c r="P181" s="21">
        <v>100</v>
      </c>
      <c r="Q181" s="21"/>
      <c r="R181" s="21"/>
    </row>
    <row r="182" spans="1:18" x14ac:dyDescent="0.2">
      <c r="A182" s="22" t="s">
        <v>1734</v>
      </c>
      <c r="B182" s="21">
        <v>10244</v>
      </c>
      <c r="C182" s="21" t="s">
        <v>1042</v>
      </c>
      <c r="D182" s="20">
        <f>COUNTIF('S6 - Table 1'!$B$3:$B$20,Table4[[#This Row],[id]])</f>
        <v>0</v>
      </c>
      <c r="E182" s="21" t="s">
        <v>1735</v>
      </c>
      <c r="F182" s="21" t="s">
        <v>1736</v>
      </c>
      <c r="G182" s="21" t="s">
        <v>1732</v>
      </c>
      <c r="H182" s="21" t="s">
        <v>1733</v>
      </c>
      <c r="I182" s="21" t="s">
        <v>1259</v>
      </c>
      <c r="J182" s="21">
        <v>150405</v>
      </c>
      <c r="K182" s="21">
        <v>150793</v>
      </c>
      <c r="L182" s="21">
        <v>100</v>
      </c>
      <c r="M182" s="21" t="s">
        <v>1038</v>
      </c>
      <c r="N182" s="21">
        <v>148385</v>
      </c>
      <c r="O182" s="21">
        <v>148773</v>
      </c>
      <c r="P182" s="21">
        <v>100</v>
      </c>
      <c r="Q182" s="21"/>
      <c r="R182" s="21"/>
    </row>
    <row r="183" spans="1:18" x14ac:dyDescent="0.2">
      <c r="A183" s="22" t="s">
        <v>1737</v>
      </c>
      <c r="B183" s="21">
        <v>10244</v>
      </c>
      <c r="C183" s="21" t="s">
        <v>1042</v>
      </c>
      <c r="D183" s="20">
        <f>COUNTIF('S6 - Table 1'!$B$3:$B$20,Table4[[#This Row],[id]])</f>
        <v>0</v>
      </c>
      <c r="E183" s="21" t="s">
        <v>1738</v>
      </c>
      <c r="F183" s="21" t="s">
        <v>1739</v>
      </c>
      <c r="G183" s="21" t="s">
        <v>1740</v>
      </c>
      <c r="H183" s="21" t="s">
        <v>1741</v>
      </c>
      <c r="I183" s="21" t="s">
        <v>1259</v>
      </c>
      <c r="J183" s="21">
        <v>12179</v>
      </c>
      <c r="K183" s="21">
        <v>12478</v>
      </c>
      <c r="L183" s="21">
        <v>100</v>
      </c>
      <c r="M183" s="21" t="s">
        <v>1038</v>
      </c>
      <c r="N183" s="21">
        <v>11990</v>
      </c>
      <c r="O183" s="21">
        <v>12289</v>
      </c>
      <c r="P183" s="21">
        <v>99</v>
      </c>
      <c r="Q183" s="21"/>
      <c r="R183" s="21"/>
    </row>
    <row r="184" spans="1:18" x14ac:dyDescent="0.2">
      <c r="A184" s="22" t="s">
        <v>1742</v>
      </c>
      <c r="B184" s="21">
        <v>10244</v>
      </c>
      <c r="C184" s="21" t="s">
        <v>1042</v>
      </c>
      <c r="D184" s="20">
        <f>COUNTIF('S6 - Table 1'!$B$3:$B$20,Table4[[#This Row],[id]])</f>
        <v>0</v>
      </c>
      <c r="E184" s="21" t="s">
        <v>1743</v>
      </c>
      <c r="F184" s="21" t="s">
        <v>1705</v>
      </c>
      <c r="G184" s="21" t="s">
        <v>1744</v>
      </c>
      <c r="H184" s="21" t="s">
        <v>1745</v>
      </c>
      <c r="I184" s="21" t="s">
        <v>1259</v>
      </c>
      <c r="J184" s="21">
        <v>92207</v>
      </c>
      <c r="K184" s="21">
        <v>92353</v>
      </c>
      <c r="L184" s="21">
        <v>100</v>
      </c>
      <c r="M184" s="21" t="s">
        <v>1038</v>
      </c>
      <c r="N184" s="21">
        <v>89800</v>
      </c>
      <c r="O184" s="21">
        <v>89937</v>
      </c>
      <c r="P184" s="21">
        <v>100</v>
      </c>
      <c r="Q184" s="21"/>
      <c r="R184" s="21"/>
    </row>
    <row r="185" spans="1:18" x14ac:dyDescent="0.2">
      <c r="A185" s="22" t="s">
        <v>1746</v>
      </c>
      <c r="B185" s="21">
        <v>10244</v>
      </c>
      <c r="C185" s="21" t="s">
        <v>1042</v>
      </c>
      <c r="D185" s="20">
        <f>COUNTIF('S6 - Table 1'!$B$3:$B$20,Table4[[#This Row],[id]])</f>
        <v>0</v>
      </c>
      <c r="E185" s="21" t="s">
        <v>1747</v>
      </c>
      <c r="F185" s="21" t="s">
        <v>1748</v>
      </c>
      <c r="G185" s="21" t="s">
        <v>1749</v>
      </c>
      <c r="H185" s="21" t="s">
        <v>1750</v>
      </c>
      <c r="I185" s="21" t="s">
        <v>1259</v>
      </c>
      <c r="J185" s="21">
        <v>62735</v>
      </c>
      <c r="K185" s="21">
        <v>62871</v>
      </c>
      <c r="L185" s="21">
        <v>100</v>
      </c>
      <c r="M185" s="21" t="s">
        <v>1038</v>
      </c>
      <c r="N185" s="21">
        <v>60329</v>
      </c>
      <c r="O185" s="21">
        <v>60465</v>
      </c>
      <c r="P185" s="21">
        <v>99.26</v>
      </c>
      <c r="Q185" s="21"/>
      <c r="R185" s="21"/>
    </row>
    <row r="186" spans="1:18" x14ac:dyDescent="0.2">
      <c r="A186" s="22" t="s">
        <v>1751</v>
      </c>
      <c r="B186" s="21">
        <v>10244</v>
      </c>
      <c r="C186" s="21" t="s">
        <v>1042</v>
      </c>
      <c r="D186" s="20">
        <f>COUNTIF('S6 - Table 1'!$B$3:$B$20,Table4[[#This Row],[id]])</f>
        <v>0</v>
      </c>
      <c r="E186" s="21" t="s">
        <v>1752</v>
      </c>
      <c r="F186" s="21" t="s">
        <v>1753</v>
      </c>
      <c r="G186" s="21" t="s">
        <v>1754</v>
      </c>
      <c r="H186" s="21" t="s">
        <v>1755</v>
      </c>
      <c r="I186" s="21" t="s">
        <v>1259</v>
      </c>
      <c r="J186" s="21">
        <v>63812</v>
      </c>
      <c r="K186" s="21">
        <v>64205</v>
      </c>
      <c r="L186" s="21">
        <v>100</v>
      </c>
      <c r="M186" s="21" t="s">
        <v>1038</v>
      </c>
      <c r="N186" s="21">
        <v>61406</v>
      </c>
      <c r="O186" s="21">
        <v>61799</v>
      </c>
      <c r="P186" s="21">
        <v>100</v>
      </c>
      <c r="Q186" s="21"/>
      <c r="R186" s="21"/>
    </row>
    <row r="187" spans="1:18" x14ac:dyDescent="0.2">
      <c r="A187" s="22" t="s">
        <v>1756</v>
      </c>
      <c r="B187" s="21">
        <v>10244</v>
      </c>
      <c r="C187" s="21" t="s">
        <v>1042</v>
      </c>
      <c r="D187" s="20">
        <f>COUNTIF('S6 - Table 1'!$B$3:$B$20,Table4[[#This Row],[id]])</f>
        <v>0</v>
      </c>
      <c r="E187" s="21" t="s">
        <v>1757</v>
      </c>
      <c r="F187" s="21" t="s">
        <v>1758</v>
      </c>
      <c r="G187" s="21" t="s">
        <v>1759</v>
      </c>
      <c r="H187" s="21" t="s">
        <v>1760</v>
      </c>
      <c r="I187" s="21" t="s">
        <v>1259</v>
      </c>
      <c r="J187" s="21">
        <v>19429</v>
      </c>
      <c r="K187" s="21">
        <v>19602</v>
      </c>
      <c r="L187" s="21">
        <v>100</v>
      </c>
      <c r="M187" s="21" t="s">
        <v>1038</v>
      </c>
      <c r="N187" s="21">
        <v>177760</v>
      </c>
      <c r="O187" s="21">
        <v>177934</v>
      </c>
      <c r="P187" s="21">
        <v>59.52</v>
      </c>
      <c r="Q187" s="21"/>
      <c r="R187" s="21"/>
    </row>
    <row r="188" spans="1:18" x14ac:dyDescent="0.2">
      <c r="A188" s="22" t="s">
        <v>1761</v>
      </c>
      <c r="B188" s="21">
        <v>10244</v>
      </c>
      <c r="C188" s="21" t="s">
        <v>1042</v>
      </c>
      <c r="D188" s="20">
        <f>COUNTIF('S6 - Table 1'!$B$3:$B$20,Table4[[#This Row],[id]])</f>
        <v>0</v>
      </c>
      <c r="E188" s="21" t="s">
        <v>1762</v>
      </c>
      <c r="F188" s="21" t="s">
        <v>1763</v>
      </c>
      <c r="G188" s="21" t="s">
        <v>1759</v>
      </c>
      <c r="H188" s="21" t="s">
        <v>1760</v>
      </c>
      <c r="I188" s="21" t="s">
        <v>1259</v>
      </c>
      <c r="J188" s="21">
        <v>19428</v>
      </c>
      <c r="K188" s="21">
        <v>19602</v>
      </c>
      <c r="L188" s="21">
        <v>100</v>
      </c>
      <c r="M188" s="21" t="s">
        <v>1038</v>
      </c>
      <c r="N188" s="21">
        <v>177760</v>
      </c>
      <c r="O188" s="21">
        <v>177935</v>
      </c>
      <c r="P188" s="21">
        <v>59.17</v>
      </c>
      <c r="Q188" s="21"/>
      <c r="R188" s="21"/>
    </row>
    <row r="189" spans="1:18" x14ac:dyDescent="0.2">
      <c r="A189" s="22" t="s">
        <v>1764</v>
      </c>
      <c r="B189" s="21">
        <v>10244</v>
      </c>
      <c r="C189" s="21" t="s">
        <v>1042</v>
      </c>
      <c r="D189" s="20">
        <f>COUNTIF('S6 - Table 1'!$B$3:$B$20,Table4[[#This Row],[id]])</f>
        <v>0</v>
      </c>
      <c r="E189" s="21" t="s">
        <v>1765</v>
      </c>
      <c r="F189" s="21" t="s">
        <v>1766</v>
      </c>
      <c r="G189" s="21" t="s">
        <v>1371</v>
      </c>
      <c r="H189" s="21" t="s">
        <v>1372</v>
      </c>
      <c r="I189" s="21" t="s">
        <v>1259</v>
      </c>
      <c r="J189" s="21">
        <v>157010</v>
      </c>
      <c r="K189" s="21">
        <v>157408</v>
      </c>
      <c r="L189" s="21">
        <v>100</v>
      </c>
      <c r="M189" s="21" t="s">
        <v>1038</v>
      </c>
      <c r="N189" s="21">
        <v>154979</v>
      </c>
      <c r="O189" s="21">
        <v>155377</v>
      </c>
      <c r="P189" s="21">
        <v>100</v>
      </c>
      <c r="Q189" s="21"/>
      <c r="R189" s="21"/>
    </row>
    <row r="190" spans="1:18" x14ac:dyDescent="0.2">
      <c r="A190" s="22" t="s">
        <v>1767</v>
      </c>
      <c r="B190" s="21">
        <v>10244</v>
      </c>
      <c r="C190" s="21" t="s">
        <v>1042</v>
      </c>
      <c r="D190" s="20">
        <f>COUNTIF('S6 - Table 1'!$B$3:$B$20,Table4[[#This Row],[id]])</f>
        <v>0</v>
      </c>
      <c r="E190" s="21" t="s">
        <v>1768</v>
      </c>
      <c r="F190" s="21" t="s">
        <v>1769</v>
      </c>
      <c r="G190" s="21" t="s">
        <v>1770</v>
      </c>
      <c r="H190" s="21" t="s">
        <v>1771</v>
      </c>
      <c r="I190" s="21" t="s">
        <v>1259</v>
      </c>
      <c r="J190" s="21">
        <v>103196</v>
      </c>
      <c r="K190" s="21">
        <v>103453</v>
      </c>
      <c r="L190" s="21">
        <v>100</v>
      </c>
      <c r="M190" s="21" t="s">
        <v>1038</v>
      </c>
      <c r="N190" s="21">
        <v>100780</v>
      </c>
      <c r="O190" s="21">
        <v>101037</v>
      </c>
      <c r="P190" s="21">
        <v>100</v>
      </c>
      <c r="Q190" s="21"/>
      <c r="R190" s="21"/>
    </row>
    <row r="191" spans="1:18" x14ac:dyDescent="0.2">
      <c r="A191" s="22" t="s">
        <v>1772</v>
      </c>
      <c r="B191" s="21">
        <v>10244</v>
      </c>
      <c r="C191" s="21" t="s">
        <v>1042</v>
      </c>
      <c r="D191" s="20">
        <f>COUNTIF('S6 - Table 1'!$B$3:$B$20,Table4[[#This Row],[id]])</f>
        <v>0</v>
      </c>
      <c r="E191" s="21" t="s">
        <v>1773</v>
      </c>
      <c r="F191" s="21" t="s">
        <v>1774</v>
      </c>
      <c r="G191" s="21" t="s">
        <v>1775</v>
      </c>
      <c r="H191" s="21" t="s">
        <v>1776</v>
      </c>
      <c r="I191" s="21" t="s">
        <v>1259</v>
      </c>
      <c r="J191" s="21">
        <v>172160</v>
      </c>
      <c r="K191" s="21">
        <v>172415</v>
      </c>
      <c r="L191" s="21">
        <v>100</v>
      </c>
      <c r="M191" s="21" t="s">
        <v>1038</v>
      </c>
      <c r="N191" s="21">
        <v>172254</v>
      </c>
      <c r="O191" s="21">
        <v>172509</v>
      </c>
      <c r="P191" s="21">
        <v>99.61</v>
      </c>
      <c r="Q191" s="21"/>
      <c r="R191" s="21"/>
    </row>
    <row r="192" spans="1:18" x14ac:dyDescent="0.2">
      <c r="A192" s="22" t="s">
        <v>1777</v>
      </c>
      <c r="B192" s="21">
        <v>10244</v>
      </c>
      <c r="C192" s="21" t="s">
        <v>1042</v>
      </c>
      <c r="D192" s="20">
        <f>COUNTIF('S6 - Table 1'!$B$3:$B$20,Table4[[#This Row],[id]])</f>
        <v>0</v>
      </c>
      <c r="E192" s="21" t="s">
        <v>1778</v>
      </c>
      <c r="F192" s="21" t="s">
        <v>1779</v>
      </c>
      <c r="G192" s="21" t="s">
        <v>1780</v>
      </c>
      <c r="H192" s="21" t="s">
        <v>1781</v>
      </c>
      <c r="I192" s="21" t="s">
        <v>1259</v>
      </c>
      <c r="J192" s="21">
        <v>44022</v>
      </c>
      <c r="K192" s="21">
        <v>44288</v>
      </c>
      <c r="L192" s="21">
        <v>100</v>
      </c>
      <c r="M192" s="21" t="s">
        <v>1038</v>
      </c>
      <c r="N192" s="21">
        <v>41858</v>
      </c>
      <c r="O192" s="21">
        <v>42125</v>
      </c>
      <c r="P192" s="21">
        <v>99.25</v>
      </c>
      <c r="Q192" s="21"/>
      <c r="R192" s="21"/>
    </row>
    <row r="193" spans="1:18" x14ac:dyDescent="0.2">
      <c r="A193" s="22" t="s">
        <v>1782</v>
      </c>
      <c r="B193" s="21">
        <v>10244</v>
      </c>
      <c r="C193" s="21" t="s">
        <v>1042</v>
      </c>
      <c r="D193" s="20">
        <f>COUNTIF('S6 - Table 1'!$B$3:$B$20,Table4[[#This Row],[id]])</f>
        <v>0</v>
      </c>
      <c r="E193" s="21" t="s">
        <v>1783</v>
      </c>
      <c r="F193" s="21" t="s">
        <v>1666</v>
      </c>
      <c r="G193" s="21" t="s">
        <v>1667</v>
      </c>
      <c r="H193" s="21" t="s">
        <v>1784</v>
      </c>
      <c r="I193" s="21" t="s">
        <v>1259</v>
      </c>
      <c r="J193" s="21">
        <v>48395</v>
      </c>
      <c r="K193" s="21">
        <v>48734</v>
      </c>
      <c r="L193" s="21">
        <v>100</v>
      </c>
      <c r="M193" s="21" t="s">
        <v>1038</v>
      </c>
      <c r="N193" s="21">
        <v>46232</v>
      </c>
      <c r="O193" s="21">
        <v>46574</v>
      </c>
      <c r="P193" s="21">
        <v>98.53</v>
      </c>
      <c r="Q193" s="21"/>
      <c r="R193" s="21"/>
    </row>
    <row r="194" spans="1:18" x14ac:dyDescent="0.2">
      <c r="A194" s="22" t="s">
        <v>1785</v>
      </c>
      <c r="B194" s="21">
        <v>10244</v>
      </c>
      <c r="C194" s="21" t="s">
        <v>1042</v>
      </c>
      <c r="D194" s="20">
        <f>COUNTIF('S6 - Table 1'!$B$3:$B$20,Table4[[#This Row],[id]])</f>
        <v>0</v>
      </c>
      <c r="E194" s="21" t="s">
        <v>1786</v>
      </c>
      <c r="F194" s="21" t="s">
        <v>1787</v>
      </c>
      <c r="G194" s="21" t="s">
        <v>1788</v>
      </c>
      <c r="H194" s="21" t="s">
        <v>1789</v>
      </c>
      <c r="I194" s="21" t="s">
        <v>1259</v>
      </c>
      <c r="J194" s="21">
        <v>135312</v>
      </c>
      <c r="K194" s="21">
        <v>135436</v>
      </c>
      <c r="L194" s="21">
        <v>100</v>
      </c>
      <c r="M194" s="21" t="s">
        <v>1038</v>
      </c>
      <c r="N194" s="21">
        <v>132887</v>
      </c>
      <c r="O194" s="21">
        <v>133011</v>
      </c>
      <c r="P194" s="21">
        <v>100</v>
      </c>
      <c r="Q194" s="21"/>
      <c r="R194" s="21"/>
    </row>
    <row r="195" spans="1:18" x14ac:dyDescent="0.2">
      <c r="A195" s="22" t="s">
        <v>1790</v>
      </c>
      <c r="B195" s="21">
        <v>10244</v>
      </c>
      <c r="C195" s="21" t="s">
        <v>1042</v>
      </c>
      <c r="D195" s="20">
        <f>COUNTIF('S6 - Table 1'!$B$3:$B$20,Table4[[#This Row],[id]])</f>
        <v>0</v>
      </c>
      <c r="E195" s="21" t="s">
        <v>1791</v>
      </c>
      <c r="F195" s="21" t="s">
        <v>1718</v>
      </c>
      <c r="G195" s="21" t="s">
        <v>1719</v>
      </c>
      <c r="H195" s="21" t="s">
        <v>1745</v>
      </c>
      <c r="I195" s="21" t="s">
        <v>1259</v>
      </c>
      <c r="J195" s="21">
        <v>92181</v>
      </c>
      <c r="K195" s="21">
        <v>92353</v>
      </c>
      <c r="L195" s="21">
        <v>100</v>
      </c>
      <c r="M195" s="21" t="s">
        <v>1038</v>
      </c>
      <c r="N195" s="21">
        <v>89774</v>
      </c>
      <c r="O195" s="21">
        <v>89937</v>
      </c>
      <c r="P195" s="21">
        <v>100</v>
      </c>
      <c r="Q195" s="21"/>
      <c r="R195" s="21"/>
    </row>
    <row r="196" spans="1:18" x14ac:dyDescent="0.2">
      <c r="A196" s="22" t="s">
        <v>1792</v>
      </c>
      <c r="B196" s="21">
        <v>10244</v>
      </c>
      <c r="C196" s="21" t="s">
        <v>1042</v>
      </c>
      <c r="D196" s="20">
        <f>COUNTIF('S6 - Table 1'!$B$3:$B$20,Table4[[#This Row],[id]])</f>
        <v>0</v>
      </c>
      <c r="E196" s="21" t="s">
        <v>1793</v>
      </c>
      <c r="F196" s="21" t="s">
        <v>1794</v>
      </c>
      <c r="G196" s="21" t="s">
        <v>1638</v>
      </c>
      <c r="H196" s="21" t="s">
        <v>1639</v>
      </c>
      <c r="I196" s="21" t="s">
        <v>1259</v>
      </c>
      <c r="J196" s="21">
        <v>105826</v>
      </c>
      <c r="K196" s="21">
        <v>106096</v>
      </c>
      <c r="L196" s="21">
        <v>100</v>
      </c>
      <c r="M196" s="21" t="s">
        <v>1038</v>
      </c>
      <c r="N196" s="21">
        <v>103410</v>
      </c>
      <c r="O196" s="21">
        <v>103680</v>
      </c>
      <c r="P196" s="21">
        <v>99.63</v>
      </c>
      <c r="Q196" s="21"/>
      <c r="R196" s="21"/>
    </row>
    <row r="197" spans="1:18" x14ac:dyDescent="0.2">
      <c r="A197" s="22" t="s">
        <v>1795</v>
      </c>
      <c r="B197" s="21">
        <v>10244</v>
      </c>
      <c r="C197" s="21" t="s">
        <v>1042</v>
      </c>
      <c r="D197" s="20">
        <f>COUNTIF('S6 - Table 1'!$B$3:$B$20,Table4[[#This Row],[id]])</f>
        <v>0</v>
      </c>
      <c r="E197" s="21" t="s">
        <v>1796</v>
      </c>
      <c r="F197" s="21" t="s">
        <v>1797</v>
      </c>
      <c r="G197" s="21" t="s">
        <v>1788</v>
      </c>
      <c r="H197" s="21" t="s">
        <v>1789</v>
      </c>
      <c r="I197" s="21" t="s">
        <v>1259</v>
      </c>
      <c r="J197" s="21">
        <v>135308</v>
      </c>
      <c r="K197" s="21">
        <v>135436</v>
      </c>
      <c r="L197" s="21">
        <v>100</v>
      </c>
      <c r="M197" s="21" t="s">
        <v>1038</v>
      </c>
      <c r="N197" s="21">
        <v>132883</v>
      </c>
      <c r="O197" s="21">
        <v>133011</v>
      </c>
      <c r="P197" s="21">
        <v>99.22</v>
      </c>
      <c r="Q197" s="21"/>
      <c r="R197" s="21"/>
    </row>
    <row r="198" spans="1:18" x14ac:dyDescent="0.2">
      <c r="A198" s="22" t="s">
        <v>1798</v>
      </c>
      <c r="B198" s="21">
        <v>10244</v>
      </c>
      <c r="C198" s="21" t="s">
        <v>1042</v>
      </c>
      <c r="D198" s="20">
        <f>COUNTIF('S6 - Table 1'!$B$3:$B$20,Table4[[#This Row],[id]])</f>
        <v>0</v>
      </c>
      <c r="E198" s="21" t="s">
        <v>1799</v>
      </c>
      <c r="F198" s="21" t="s">
        <v>1800</v>
      </c>
      <c r="G198" s="21" t="s">
        <v>1801</v>
      </c>
      <c r="H198" s="21" t="s">
        <v>1802</v>
      </c>
      <c r="I198" s="21" t="s">
        <v>1259</v>
      </c>
      <c r="J198" s="21">
        <v>80765</v>
      </c>
      <c r="K198" s="21">
        <v>81051</v>
      </c>
      <c r="L198" s="21">
        <v>100</v>
      </c>
      <c r="M198" s="21" t="s">
        <v>1038</v>
      </c>
      <c r="N198" s="21">
        <v>78358</v>
      </c>
      <c r="O198" s="21">
        <v>78644</v>
      </c>
      <c r="P198" s="21">
        <v>99.3</v>
      </c>
      <c r="Q198" s="21"/>
      <c r="R198" s="21"/>
    </row>
    <row r="199" spans="1:18" x14ac:dyDescent="0.2">
      <c r="A199" s="22" t="s">
        <v>1803</v>
      </c>
      <c r="B199" s="21">
        <v>10244</v>
      </c>
      <c r="C199" s="21" t="s">
        <v>1042</v>
      </c>
      <c r="D199" s="20">
        <f>COUNTIF('S6 - Table 1'!$B$3:$B$20,Table4[[#This Row],[id]])</f>
        <v>0</v>
      </c>
      <c r="E199" s="21" t="s">
        <v>1804</v>
      </c>
      <c r="F199" s="21" t="s">
        <v>1805</v>
      </c>
      <c r="G199" s="21" t="s">
        <v>1806</v>
      </c>
      <c r="H199" s="21" t="s">
        <v>1807</v>
      </c>
      <c r="I199" s="21" t="s">
        <v>1259</v>
      </c>
      <c r="J199" s="21">
        <v>108346</v>
      </c>
      <c r="K199" s="21">
        <v>108703</v>
      </c>
      <c r="L199" s="21">
        <v>100</v>
      </c>
      <c r="M199" s="21" t="s">
        <v>1038</v>
      </c>
      <c r="N199" s="21">
        <v>105930</v>
      </c>
      <c r="O199" s="21">
        <v>106287</v>
      </c>
      <c r="P199" s="21">
        <v>99.72</v>
      </c>
      <c r="Q199" s="21"/>
      <c r="R199" s="21"/>
    </row>
    <row r="200" spans="1:18" x14ac:dyDescent="0.2">
      <c r="A200" s="22" t="s">
        <v>1808</v>
      </c>
      <c r="B200" s="21">
        <v>10244</v>
      </c>
      <c r="C200" s="21" t="s">
        <v>1042</v>
      </c>
      <c r="D200" s="20">
        <f>COUNTIF('S6 - Table 1'!$B$3:$B$20,Table4[[#This Row],[id]])</f>
        <v>0</v>
      </c>
      <c r="E200" s="21" t="s">
        <v>1809</v>
      </c>
      <c r="F200" s="21" t="s">
        <v>1810</v>
      </c>
      <c r="G200" s="21" t="s">
        <v>1482</v>
      </c>
      <c r="H200" s="21" t="s">
        <v>1483</v>
      </c>
      <c r="I200" s="21" t="s">
        <v>1259</v>
      </c>
      <c r="J200" s="21">
        <v>162496</v>
      </c>
      <c r="K200" s="21">
        <v>162773</v>
      </c>
      <c r="L200" s="21">
        <v>100</v>
      </c>
      <c r="M200" s="21" t="s">
        <v>1038</v>
      </c>
      <c r="N200" s="21">
        <v>162717</v>
      </c>
      <c r="O200" s="21">
        <v>162994</v>
      </c>
      <c r="P200" s="21">
        <v>98.92</v>
      </c>
      <c r="Q200" s="21"/>
      <c r="R200" s="21"/>
    </row>
    <row r="201" spans="1:18" x14ac:dyDescent="0.2">
      <c r="A201" s="22" t="s">
        <v>1811</v>
      </c>
      <c r="B201" s="21">
        <v>10244</v>
      </c>
      <c r="C201" s="21" t="s">
        <v>1042</v>
      </c>
      <c r="D201" s="20">
        <f>COUNTIF('S6 - Table 1'!$B$3:$B$20,Table4[[#This Row],[id]])</f>
        <v>0</v>
      </c>
      <c r="E201" s="21" t="s">
        <v>1812</v>
      </c>
      <c r="F201" s="21" t="s">
        <v>1810</v>
      </c>
      <c r="G201" s="21" t="s">
        <v>1482</v>
      </c>
      <c r="H201" s="21" t="s">
        <v>1486</v>
      </c>
      <c r="I201" s="21" t="s">
        <v>1259</v>
      </c>
      <c r="J201" s="21">
        <v>162496</v>
      </c>
      <c r="K201" s="21">
        <v>162804</v>
      </c>
      <c r="L201" s="21">
        <v>100</v>
      </c>
      <c r="M201" s="21" t="s">
        <v>1038</v>
      </c>
      <c r="N201" s="21">
        <v>162717</v>
      </c>
      <c r="O201" s="21">
        <v>163025</v>
      </c>
      <c r="P201" s="21">
        <v>99.03</v>
      </c>
      <c r="Q201" s="21"/>
      <c r="R201" s="21"/>
    </row>
    <row r="202" spans="1:18" x14ac:dyDescent="0.2">
      <c r="A202" s="22" t="s">
        <v>1813</v>
      </c>
      <c r="B202" s="21">
        <v>10244</v>
      </c>
      <c r="C202" s="21" t="s">
        <v>1042</v>
      </c>
      <c r="D202" s="20">
        <f>COUNTIF('S6 - Table 1'!$B$3:$B$20,Table4[[#This Row],[id]])</f>
        <v>0</v>
      </c>
      <c r="E202" s="21" t="s">
        <v>1814</v>
      </c>
      <c r="F202" s="21" t="s">
        <v>1815</v>
      </c>
      <c r="G202" s="21" t="s">
        <v>1816</v>
      </c>
      <c r="H202" s="21" t="s">
        <v>1817</v>
      </c>
      <c r="I202" s="21" t="s">
        <v>1259</v>
      </c>
      <c r="J202" s="21">
        <v>11919</v>
      </c>
      <c r="K202" s="21">
        <v>12199</v>
      </c>
      <c r="L202" s="21">
        <v>100</v>
      </c>
      <c r="M202" s="21" t="s">
        <v>1038</v>
      </c>
      <c r="N202" s="21">
        <v>11730</v>
      </c>
      <c r="O202" s="21">
        <v>12010</v>
      </c>
      <c r="P202" s="21">
        <v>99.29</v>
      </c>
      <c r="Q202" s="21"/>
      <c r="R202" s="21"/>
    </row>
    <row r="203" spans="1:18" x14ac:dyDescent="0.2">
      <c r="A203" s="22" t="s">
        <v>1818</v>
      </c>
      <c r="B203" s="21">
        <v>10244</v>
      </c>
      <c r="C203" s="21" t="s">
        <v>1042</v>
      </c>
      <c r="D203" s="20">
        <f>COUNTIF('S6 - Table 1'!$B$3:$B$20,Table4[[#This Row],[id]])</f>
        <v>0</v>
      </c>
      <c r="E203" s="21" t="s">
        <v>1819</v>
      </c>
      <c r="F203" s="21" t="s">
        <v>1820</v>
      </c>
      <c r="G203" s="21" t="s">
        <v>1821</v>
      </c>
      <c r="H203" s="21" t="s">
        <v>1822</v>
      </c>
      <c r="I203" s="21" t="s">
        <v>1259</v>
      </c>
      <c r="J203" s="21">
        <v>69745</v>
      </c>
      <c r="K203" s="21">
        <v>70144</v>
      </c>
      <c r="L203" s="21">
        <v>100</v>
      </c>
      <c r="M203" s="21" t="s">
        <v>1038</v>
      </c>
      <c r="N203" s="21">
        <v>67338</v>
      </c>
      <c r="O203" s="21">
        <v>67737</v>
      </c>
      <c r="P203" s="21">
        <v>99.5</v>
      </c>
      <c r="Q203" s="21"/>
      <c r="R203" s="21"/>
    </row>
    <row r="204" spans="1:18" x14ac:dyDescent="0.2">
      <c r="A204" s="22" t="s">
        <v>1823</v>
      </c>
      <c r="B204" s="21">
        <v>10244</v>
      </c>
      <c r="C204" s="21" t="s">
        <v>1042</v>
      </c>
      <c r="D204" s="20">
        <f>COUNTIF('S6 - Table 1'!$B$3:$B$20,Table4[[#This Row],[id]])</f>
        <v>0</v>
      </c>
      <c r="E204" s="21" t="s">
        <v>1824</v>
      </c>
      <c r="F204" s="21" t="s">
        <v>1825</v>
      </c>
      <c r="G204" s="21" t="s">
        <v>1826</v>
      </c>
      <c r="H204" s="21" t="s">
        <v>1827</v>
      </c>
      <c r="I204" s="21" t="s">
        <v>1259</v>
      </c>
      <c r="J204" s="21">
        <v>57237</v>
      </c>
      <c r="K204" s="21">
        <v>57484</v>
      </c>
      <c r="L204" s="21">
        <v>100</v>
      </c>
      <c r="M204" s="21" t="s">
        <v>1038</v>
      </c>
      <c r="N204" s="21">
        <v>54831</v>
      </c>
      <c r="O204" s="21">
        <v>55078</v>
      </c>
      <c r="P204" s="21">
        <v>100</v>
      </c>
      <c r="Q204" s="21"/>
      <c r="R204" s="21"/>
    </row>
    <row r="205" spans="1:18" x14ac:dyDescent="0.2">
      <c r="A205" s="22" t="s">
        <v>1828</v>
      </c>
      <c r="B205" s="21">
        <v>10244</v>
      </c>
      <c r="C205" s="21" t="s">
        <v>1042</v>
      </c>
      <c r="D205" s="20">
        <f>COUNTIF('S6 - Table 1'!$B$3:$B$20,Table4[[#This Row],[id]])</f>
        <v>0</v>
      </c>
      <c r="E205" s="21" t="s">
        <v>1829</v>
      </c>
      <c r="F205" s="21" t="s">
        <v>1830</v>
      </c>
      <c r="G205" s="21" t="s">
        <v>1740</v>
      </c>
      <c r="H205" s="21" t="s">
        <v>1741</v>
      </c>
      <c r="I205" s="21" t="s">
        <v>1259</v>
      </c>
      <c r="J205" s="21">
        <v>12183</v>
      </c>
      <c r="K205" s="21">
        <v>12478</v>
      </c>
      <c r="L205" s="21">
        <v>100</v>
      </c>
      <c r="M205" s="21" t="s">
        <v>1038</v>
      </c>
      <c r="N205" s="21">
        <v>11994</v>
      </c>
      <c r="O205" s="21">
        <v>12289</v>
      </c>
      <c r="P205" s="21">
        <v>99.32</v>
      </c>
      <c r="Q205" s="21"/>
      <c r="R205" s="21"/>
    </row>
    <row r="206" spans="1:18" x14ac:dyDescent="0.2">
      <c r="A206" s="22" t="s">
        <v>1831</v>
      </c>
      <c r="B206" s="21">
        <v>10244</v>
      </c>
      <c r="C206" s="21" t="s">
        <v>1042</v>
      </c>
      <c r="D206" s="20">
        <f>COUNTIF('S6 - Table 1'!$B$3:$B$20,Table4[[#This Row],[id]])</f>
        <v>0</v>
      </c>
      <c r="E206" s="21" t="s">
        <v>1832</v>
      </c>
      <c r="F206" s="21" t="s">
        <v>1833</v>
      </c>
      <c r="G206" s="21" t="s">
        <v>1732</v>
      </c>
      <c r="H206" s="21" t="s">
        <v>1733</v>
      </c>
      <c r="I206" s="21" t="s">
        <v>1259</v>
      </c>
      <c r="J206" s="21">
        <v>150413</v>
      </c>
      <c r="K206" s="21">
        <v>150793</v>
      </c>
      <c r="L206" s="21">
        <v>100</v>
      </c>
      <c r="M206" s="21" t="s">
        <v>1038</v>
      </c>
      <c r="N206" s="21">
        <v>148393</v>
      </c>
      <c r="O206" s="21">
        <v>148773</v>
      </c>
      <c r="P206" s="21">
        <v>100</v>
      </c>
      <c r="Q206" s="21"/>
      <c r="R206" s="21"/>
    </row>
    <row r="207" spans="1:18" x14ac:dyDescent="0.2">
      <c r="A207" s="22" t="s">
        <v>1834</v>
      </c>
      <c r="B207" s="21">
        <v>10244</v>
      </c>
      <c r="C207" s="21" t="s">
        <v>1042</v>
      </c>
      <c r="D207" s="20">
        <f>COUNTIF('S6 - Table 1'!$B$3:$B$20,Table4[[#This Row],[id]])</f>
        <v>0</v>
      </c>
      <c r="E207" s="21" t="s">
        <v>1835</v>
      </c>
      <c r="F207" s="21" t="s">
        <v>1836</v>
      </c>
      <c r="G207" s="21" t="s">
        <v>1837</v>
      </c>
      <c r="H207" s="21" t="s">
        <v>1838</v>
      </c>
      <c r="I207" s="21" t="s">
        <v>1259</v>
      </c>
      <c r="J207" s="21">
        <v>24978</v>
      </c>
      <c r="K207" s="21">
        <v>25210</v>
      </c>
      <c r="L207" s="21">
        <v>100</v>
      </c>
      <c r="M207" s="21" t="s">
        <v>1038</v>
      </c>
      <c r="N207" s="21">
        <v>22824</v>
      </c>
      <c r="O207" s="21">
        <v>23056</v>
      </c>
      <c r="P207" s="21">
        <v>99.57</v>
      </c>
      <c r="Q207" s="21"/>
      <c r="R207" s="21"/>
    </row>
    <row r="208" spans="1:18" x14ac:dyDescent="0.2">
      <c r="A208" s="22" t="s">
        <v>1839</v>
      </c>
      <c r="B208" s="21">
        <v>10244</v>
      </c>
      <c r="C208" s="21" t="s">
        <v>1042</v>
      </c>
      <c r="D208" s="20">
        <f>COUNTIF('S6 - Table 1'!$B$3:$B$20,Table4[[#This Row],[id]])</f>
        <v>0</v>
      </c>
      <c r="E208" s="21" t="s">
        <v>1840</v>
      </c>
      <c r="F208" s="21" t="s">
        <v>1841</v>
      </c>
      <c r="G208" s="21" t="s">
        <v>1842</v>
      </c>
      <c r="H208" s="21" t="s">
        <v>1843</v>
      </c>
      <c r="I208" s="21" t="s">
        <v>1259</v>
      </c>
      <c r="J208" s="21">
        <v>184766</v>
      </c>
      <c r="K208" s="21">
        <v>185027</v>
      </c>
      <c r="L208" s="21">
        <v>100</v>
      </c>
      <c r="M208" s="21" t="s">
        <v>1038</v>
      </c>
      <c r="N208" s="21">
        <v>184841</v>
      </c>
      <c r="O208" s="21">
        <v>185102</v>
      </c>
      <c r="P208" s="21">
        <v>99.62</v>
      </c>
      <c r="Q208" s="21"/>
      <c r="R208" s="21"/>
    </row>
    <row r="209" spans="1:18" x14ac:dyDescent="0.2">
      <c r="A209" s="22" t="s">
        <v>1844</v>
      </c>
      <c r="B209" s="21">
        <v>10244</v>
      </c>
      <c r="C209" s="21" t="s">
        <v>1042</v>
      </c>
      <c r="D209" s="20">
        <f>COUNTIF('S6 - Table 1'!$B$3:$B$20,Table4[[#This Row],[id]])</f>
        <v>0</v>
      </c>
      <c r="E209" s="21" t="s">
        <v>1845</v>
      </c>
      <c r="F209" s="21" t="s">
        <v>1629</v>
      </c>
      <c r="G209" s="21" t="s">
        <v>1846</v>
      </c>
      <c r="H209" s="21" t="s">
        <v>1847</v>
      </c>
      <c r="I209" s="21" t="s">
        <v>1259</v>
      </c>
      <c r="J209" s="21">
        <v>85822</v>
      </c>
      <c r="K209" s="21">
        <v>86085</v>
      </c>
      <c r="L209" s="21">
        <v>100</v>
      </c>
      <c r="M209" s="21" t="s">
        <v>1038</v>
      </c>
      <c r="N209" s="21">
        <v>83415</v>
      </c>
      <c r="O209" s="21">
        <v>83678</v>
      </c>
      <c r="P209" s="21">
        <v>100</v>
      </c>
      <c r="Q209" s="21"/>
      <c r="R209" s="21"/>
    </row>
    <row r="210" spans="1:18" x14ac:dyDescent="0.2">
      <c r="A210" s="22" t="s">
        <v>1848</v>
      </c>
      <c r="B210" s="21">
        <v>10244</v>
      </c>
      <c r="C210" s="21" t="s">
        <v>1042</v>
      </c>
      <c r="D210" s="20">
        <f>COUNTIF('S6 - Table 1'!$B$3:$B$20,Table4[[#This Row],[id]])</f>
        <v>1</v>
      </c>
      <c r="E210" s="21" t="s">
        <v>1849</v>
      </c>
      <c r="F210" s="21" t="s">
        <v>1850</v>
      </c>
      <c r="G210" s="21" t="s">
        <v>1851</v>
      </c>
      <c r="H210" s="21" t="s">
        <v>1852</v>
      </c>
      <c r="I210" s="21" t="s">
        <v>1259</v>
      </c>
      <c r="J210" s="21">
        <v>19583</v>
      </c>
      <c r="K210" s="21">
        <v>19841</v>
      </c>
      <c r="L210" s="21">
        <v>100</v>
      </c>
      <c r="M210" s="21" t="s">
        <v>1038</v>
      </c>
      <c r="N210" s="21">
        <v>24923</v>
      </c>
      <c r="O210" s="21">
        <v>25171</v>
      </c>
      <c r="P210" s="21">
        <v>59.58</v>
      </c>
      <c r="Q210" s="21"/>
      <c r="R210" s="21"/>
    </row>
    <row r="211" spans="1:18" x14ac:dyDescent="0.2">
      <c r="A211" s="22" t="s">
        <v>1853</v>
      </c>
      <c r="B211" s="21">
        <v>10244</v>
      </c>
      <c r="C211" s="21" t="s">
        <v>1042</v>
      </c>
      <c r="D211" s="20">
        <f>COUNTIF('S6 - Table 1'!$B$3:$B$20,Table4[[#This Row],[id]])</f>
        <v>0</v>
      </c>
      <c r="E211" s="21" t="s">
        <v>1854</v>
      </c>
      <c r="F211" s="21" t="s">
        <v>1299</v>
      </c>
      <c r="G211" s="21" t="s">
        <v>1855</v>
      </c>
      <c r="H211" s="21" t="s">
        <v>1856</v>
      </c>
      <c r="I211" s="21" t="s">
        <v>1259</v>
      </c>
      <c r="J211" s="21">
        <v>61944</v>
      </c>
      <c r="K211" s="21">
        <v>62215</v>
      </c>
      <c r="L211" s="21">
        <v>100</v>
      </c>
      <c r="M211" s="21" t="s">
        <v>1038</v>
      </c>
      <c r="N211" s="21">
        <v>59538</v>
      </c>
      <c r="O211" s="21">
        <v>59809</v>
      </c>
      <c r="P211" s="21">
        <v>99.26</v>
      </c>
      <c r="Q211" s="21"/>
      <c r="R211" s="21"/>
    </row>
    <row r="212" spans="1:18" x14ac:dyDescent="0.2">
      <c r="A212" s="22" t="s">
        <v>1857</v>
      </c>
      <c r="B212" s="21">
        <v>10244</v>
      </c>
      <c r="C212" s="21" t="s">
        <v>1042</v>
      </c>
      <c r="D212" s="20">
        <f>COUNTIF('S6 - Table 1'!$B$3:$B$20,Table4[[#This Row],[id]])</f>
        <v>0</v>
      </c>
      <c r="E212" s="21" t="s">
        <v>1858</v>
      </c>
      <c r="F212" s="21" t="s">
        <v>1859</v>
      </c>
      <c r="G212" s="21" t="s">
        <v>1860</v>
      </c>
      <c r="H212" s="21" t="s">
        <v>1861</v>
      </c>
      <c r="I212" s="21" t="s">
        <v>1259</v>
      </c>
      <c r="J212" s="21">
        <v>66617</v>
      </c>
      <c r="K212" s="21">
        <v>66964</v>
      </c>
      <c r="L212" s="21">
        <v>100</v>
      </c>
      <c r="M212" s="21" t="s">
        <v>1038</v>
      </c>
      <c r="N212" s="21">
        <v>64210</v>
      </c>
      <c r="O212" s="21">
        <v>64557</v>
      </c>
      <c r="P212" s="21">
        <v>99.71</v>
      </c>
      <c r="Q212" s="21"/>
      <c r="R212" s="21"/>
    </row>
    <row r="213" spans="1:18" x14ac:dyDescent="0.2">
      <c r="A213" s="22" t="s">
        <v>1862</v>
      </c>
      <c r="B213" s="21">
        <v>10244</v>
      </c>
      <c r="C213" s="21" t="s">
        <v>1042</v>
      </c>
      <c r="D213" s="20">
        <f>COUNTIF('S6 - Table 1'!$B$3:$B$20,Table4[[#This Row],[id]])</f>
        <v>0</v>
      </c>
      <c r="E213" s="21" t="s">
        <v>1863</v>
      </c>
      <c r="F213" s="21" t="s">
        <v>1864</v>
      </c>
      <c r="G213" s="21" t="s">
        <v>1860</v>
      </c>
      <c r="H213" s="21" t="s">
        <v>1861</v>
      </c>
      <c r="I213" s="21" t="s">
        <v>1259</v>
      </c>
      <c r="J213" s="21">
        <v>66607</v>
      </c>
      <c r="K213" s="21">
        <v>66964</v>
      </c>
      <c r="L213" s="21">
        <v>100</v>
      </c>
      <c r="M213" s="21" t="s">
        <v>1038</v>
      </c>
      <c r="N213" s="21">
        <v>64200</v>
      </c>
      <c r="O213" s="21">
        <v>64557</v>
      </c>
      <c r="P213" s="21">
        <v>99.72</v>
      </c>
      <c r="Q213" s="21"/>
      <c r="R213" s="21"/>
    </row>
    <row r="214" spans="1:18" x14ac:dyDescent="0.2">
      <c r="A214" s="22" t="s">
        <v>1865</v>
      </c>
      <c r="B214" s="21">
        <v>10244</v>
      </c>
      <c r="C214" s="21" t="s">
        <v>1042</v>
      </c>
      <c r="D214" s="20">
        <f>COUNTIF('S6 - Table 1'!$B$3:$B$20,Table4[[#This Row],[id]])</f>
        <v>0</v>
      </c>
      <c r="E214" s="21" t="s">
        <v>1866</v>
      </c>
      <c r="F214" s="21" t="s">
        <v>1299</v>
      </c>
      <c r="G214" s="21" t="s">
        <v>1300</v>
      </c>
      <c r="H214" s="21" t="s">
        <v>1867</v>
      </c>
      <c r="I214" s="21" t="s">
        <v>1259</v>
      </c>
      <c r="J214" s="21">
        <v>61944</v>
      </c>
      <c r="K214" s="21">
        <v>62344</v>
      </c>
      <c r="L214" s="21">
        <v>100</v>
      </c>
      <c r="M214" s="21" t="s">
        <v>1038</v>
      </c>
      <c r="N214" s="21">
        <v>59538</v>
      </c>
      <c r="O214" s="21">
        <v>59938</v>
      </c>
      <c r="P214" s="21">
        <v>99.5</v>
      </c>
      <c r="Q214" s="21"/>
      <c r="R214" s="21"/>
    </row>
    <row r="215" spans="1:18" x14ac:dyDescent="0.2">
      <c r="A215" s="22" t="s">
        <v>1868</v>
      </c>
      <c r="B215" s="21">
        <v>10244</v>
      </c>
      <c r="C215" s="21" t="s">
        <v>1042</v>
      </c>
      <c r="D215" s="20">
        <f>COUNTIF('S6 - Table 1'!$B$3:$B$20,Table4[[#This Row],[id]])</f>
        <v>0</v>
      </c>
      <c r="E215" s="21" t="s">
        <v>1869</v>
      </c>
      <c r="F215" s="21" t="s">
        <v>1870</v>
      </c>
      <c r="G215" s="21" t="s">
        <v>1871</v>
      </c>
      <c r="H215" s="21" t="s">
        <v>1301</v>
      </c>
      <c r="I215" s="21" t="s">
        <v>1259</v>
      </c>
      <c r="J215" s="21">
        <v>62195</v>
      </c>
      <c r="K215" s="21">
        <v>62340</v>
      </c>
      <c r="L215" s="21">
        <v>100</v>
      </c>
      <c r="M215" s="21" t="s">
        <v>1038</v>
      </c>
      <c r="N215" s="21">
        <v>59789</v>
      </c>
      <c r="O215" s="21">
        <v>59934</v>
      </c>
      <c r="P215" s="21">
        <v>100</v>
      </c>
      <c r="Q215" s="21"/>
      <c r="R215" s="21"/>
    </row>
    <row r="216" spans="1:18" x14ac:dyDescent="0.2">
      <c r="A216" s="22" t="s">
        <v>1872</v>
      </c>
      <c r="B216" s="21">
        <v>10244</v>
      </c>
      <c r="C216" s="21" t="s">
        <v>1042</v>
      </c>
      <c r="D216" s="20">
        <f>COUNTIF('S6 - Table 1'!$B$3:$B$20,Table4[[#This Row],[id]])</f>
        <v>0</v>
      </c>
      <c r="E216" s="21" t="s">
        <v>1873</v>
      </c>
      <c r="F216" s="21" t="s">
        <v>1874</v>
      </c>
      <c r="G216" s="21" t="s">
        <v>1875</v>
      </c>
      <c r="H216" s="21" t="s">
        <v>1876</v>
      </c>
      <c r="I216" s="21" t="s">
        <v>1259</v>
      </c>
      <c r="J216" s="21">
        <v>155605</v>
      </c>
      <c r="K216" s="21">
        <v>155961</v>
      </c>
      <c r="L216" s="21">
        <v>100</v>
      </c>
      <c r="M216" s="21" t="s">
        <v>1038</v>
      </c>
      <c r="N216" s="21">
        <v>153572</v>
      </c>
      <c r="O216" s="21">
        <v>153928</v>
      </c>
      <c r="P216" s="21">
        <v>99.72</v>
      </c>
      <c r="Q216" s="21"/>
      <c r="R216" s="21"/>
    </row>
    <row r="217" spans="1:18" x14ac:dyDescent="0.2">
      <c r="A217" s="22" t="s">
        <v>1877</v>
      </c>
      <c r="B217" s="21">
        <v>10244</v>
      </c>
      <c r="C217" s="21" t="s">
        <v>1042</v>
      </c>
      <c r="D217" s="20">
        <f>COUNTIF('S6 - Table 1'!$B$3:$B$20,Table4[[#This Row],[id]])</f>
        <v>0</v>
      </c>
      <c r="E217" s="21" t="s">
        <v>1878</v>
      </c>
      <c r="F217" s="21" t="s">
        <v>1613</v>
      </c>
      <c r="G217" s="21" t="s">
        <v>1614</v>
      </c>
      <c r="H217" s="21" t="s">
        <v>1879</v>
      </c>
      <c r="I217" s="21" t="s">
        <v>1259</v>
      </c>
      <c r="J217" s="21">
        <v>56989</v>
      </c>
      <c r="K217" s="21">
        <v>57255</v>
      </c>
      <c r="L217" s="21">
        <v>100</v>
      </c>
      <c r="M217" s="21" t="s">
        <v>1038</v>
      </c>
      <c r="N217" s="21">
        <v>54583</v>
      </c>
      <c r="O217" s="21">
        <v>54849</v>
      </c>
      <c r="P217" s="21">
        <v>100</v>
      </c>
      <c r="Q217" s="21"/>
      <c r="R217" s="21"/>
    </row>
    <row r="218" spans="1:18" x14ac:dyDescent="0.2">
      <c r="A218" s="22" t="s">
        <v>1880</v>
      </c>
      <c r="B218" s="21">
        <v>10244</v>
      </c>
      <c r="C218" s="21" t="s">
        <v>1042</v>
      </c>
      <c r="D218" s="20">
        <f>COUNTIF('S6 - Table 1'!$B$3:$B$20,Table4[[#This Row],[id]])</f>
        <v>0</v>
      </c>
      <c r="E218" s="21" t="s">
        <v>1881</v>
      </c>
      <c r="F218" s="21" t="s">
        <v>1882</v>
      </c>
      <c r="G218" s="21" t="s">
        <v>1883</v>
      </c>
      <c r="H218" s="21" t="s">
        <v>1884</v>
      </c>
      <c r="I218" s="21" t="s">
        <v>1259</v>
      </c>
      <c r="J218" s="21">
        <v>56666</v>
      </c>
      <c r="K218" s="21">
        <v>57009</v>
      </c>
      <c r="L218" s="21">
        <v>100</v>
      </c>
      <c r="M218" s="21" t="s">
        <v>1038</v>
      </c>
      <c r="N218" s="21">
        <v>54260</v>
      </c>
      <c r="O218" s="21">
        <v>54603</v>
      </c>
      <c r="P218" s="21">
        <v>99.42</v>
      </c>
      <c r="Q218" s="21"/>
      <c r="R218" s="21"/>
    </row>
    <row r="219" spans="1:18" x14ac:dyDescent="0.2">
      <c r="A219" s="22" t="s">
        <v>1885</v>
      </c>
      <c r="B219" s="21">
        <v>10244</v>
      </c>
      <c r="C219" s="21" t="s">
        <v>1042</v>
      </c>
      <c r="D219" s="20">
        <f>COUNTIF('S6 - Table 1'!$B$3:$B$20,Table4[[#This Row],[id]])</f>
        <v>0</v>
      </c>
      <c r="E219" s="21" t="s">
        <v>1886</v>
      </c>
      <c r="F219" s="21" t="s">
        <v>1887</v>
      </c>
      <c r="G219" s="21" t="s">
        <v>1888</v>
      </c>
      <c r="H219" s="21" t="s">
        <v>1889</v>
      </c>
      <c r="I219" s="21" t="s">
        <v>1259</v>
      </c>
      <c r="J219" s="21">
        <v>38528</v>
      </c>
      <c r="K219" s="21">
        <v>38790</v>
      </c>
      <c r="L219" s="21">
        <v>100</v>
      </c>
      <c r="M219" s="21" t="s">
        <v>1038</v>
      </c>
      <c r="N219" s="21">
        <v>36363</v>
      </c>
      <c r="O219" s="21">
        <v>36625</v>
      </c>
      <c r="P219" s="21">
        <v>99.62</v>
      </c>
      <c r="Q219" s="21"/>
      <c r="R219" s="21"/>
    </row>
    <row r="220" spans="1:18" x14ac:dyDescent="0.2">
      <c r="A220" s="22" t="s">
        <v>1890</v>
      </c>
      <c r="B220" s="21">
        <v>10244</v>
      </c>
      <c r="C220" s="21" t="s">
        <v>1042</v>
      </c>
      <c r="D220" s="20">
        <f>COUNTIF('S6 - Table 1'!$B$3:$B$20,Table4[[#This Row],[id]])</f>
        <v>0</v>
      </c>
      <c r="E220" s="21" t="s">
        <v>1891</v>
      </c>
      <c r="F220" s="21" t="s">
        <v>1815</v>
      </c>
      <c r="G220" s="21" t="s">
        <v>1816</v>
      </c>
      <c r="H220" s="21" t="s">
        <v>1892</v>
      </c>
      <c r="I220" s="21" t="s">
        <v>1259</v>
      </c>
      <c r="J220" s="21">
        <v>11919</v>
      </c>
      <c r="K220" s="21">
        <v>12203</v>
      </c>
      <c r="L220" s="21">
        <v>100</v>
      </c>
      <c r="M220" s="21" t="s">
        <v>1038</v>
      </c>
      <c r="N220" s="21">
        <v>11730</v>
      </c>
      <c r="O220" s="21">
        <v>12014</v>
      </c>
      <c r="P220" s="21">
        <v>99.3</v>
      </c>
      <c r="Q220" s="21"/>
      <c r="R220" s="21"/>
    </row>
    <row r="221" spans="1:18" x14ac:dyDescent="0.2">
      <c r="A221" s="22" t="s">
        <v>1893</v>
      </c>
      <c r="B221" s="21">
        <v>10244</v>
      </c>
      <c r="C221" s="21" t="s">
        <v>1042</v>
      </c>
      <c r="D221" s="20">
        <f>COUNTIF('S6 - Table 1'!$B$3:$B$20,Table4[[#This Row],[id]])</f>
        <v>0</v>
      </c>
      <c r="E221" s="21" t="s">
        <v>1894</v>
      </c>
      <c r="F221" s="21" t="s">
        <v>1895</v>
      </c>
      <c r="G221" s="21" t="s">
        <v>1896</v>
      </c>
      <c r="H221" s="21" t="s">
        <v>1897</v>
      </c>
      <c r="I221" s="21" t="s">
        <v>1259</v>
      </c>
      <c r="J221" s="21">
        <v>44268</v>
      </c>
      <c r="K221" s="21">
        <v>44402</v>
      </c>
      <c r="L221" s="21">
        <v>100</v>
      </c>
      <c r="M221" s="21" t="s">
        <v>1038</v>
      </c>
      <c r="N221" s="21">
        <v>42105</v>
      </c>
      <c r="O221" s="21">
        <v>42239</v>
      </c>
      <c r="P221" s="21">
        <v>100</v>
      </c>
      <c r="Q221" s="21"/>
      <c r="R221" s="21"/>
    </row>
    <row r="222" spans="1:18" x14ac:dyDescent="0.2">
      <c r="A222" s="22" t="s">
        <v>1898</v>
      </c>
      <c r="B222" s="21">
        <v>10244</v>
      </c>
      <c r="C222" s="21" t="s">
        <v>1042</v>
      </c>
      <c r="D222" s="20">
        <f>COUNTIF('S6 - Table 1'!$B$3:$B$20,Table4[[#This Row],[id]])</f>
        <v>0</v>
      </c>
      <c r="E222" s="21" t="s">
        <v>1899</v>
      </c>
      <c r="F222" s="21" t="s">
        <v>1900</v>
      </c>
      <c r="G222" s="21" t="s">
        <v>1901</v>
      </c>
      <c r="H222" s="21" t="s">
        <v>1902</v>
      </c>
      <c r="I222" s="21" t="s">
        <v>1259</v>
      </c>
      <c r="J222" s="21">
        <v>84745</v>
      </c>
      <c r="K222" s="21">
        <v>84898</v>
      </c>
      <c r="L222" s="21">
        <v>100</v>
      </c>
      <c r="M222" s="21" t="s">
        <v>1038</v>
      </c>
      <c r="N222" s="21">
        <v>82338</v>
      </c>
      <c r="O222" s="21">
        <v>82491</v>
      </c>
      <c r="P222" s="21">
        <v>100</v>
      </c>
      <c r="Q222" s="21"/>
      <c r="R222" s="21"/>
    </row>
    <row r="223" spans="1:18" x14ac:dyDescent="0.2">
      <c r="A223" s="22" t="s">
        <v>1903</v>
      </c>
      <c r="B223" s="21">
        <v>10244</v>
      </c>
      <c r="C223" s="21" t="s">
        <v>1042</v>
      </c>
      <c r="D223" s="20">
        <f>COUNTIF('S6 - Table 1'!$B$3:$B$20,Table4[[#This Row],[id]])</f>
        <v>0</v>
      </c>
      <c r="E223" s="21" t="s">
        <v>1904</v>
      </c>
      <c r="F223" s="21" t="s">
        <v>1905</v>
      </c>
      <c r="G223" s="21" t="s">
        <v>1689</v>
      </c>
      <c r="H223" s="21" t="s">
        <v>1690</v>
      </c>
      <c r="I223" s="21" t="s">
        <v>1259</v>
      </c>
      <c r="J223" s="21">
        <v>140175</v>
      </c>
      <c r="K223" s="21">
        <v>140520</v>
      </c>
      <c r="L223" s="21">
        <v>100</v>
      </c>
      <c r="M223" s="21" t="s">
        <v>1038</v>
      </c>
      <c r="N223" s="21">
        <v>138198</v>
      </c>
      <c r="O223" s="21">
        <v>138543</v>
      </c>
      <c r="P223" s="21">
        <v>99.71</v>
      </c>
      <c r="Q223" s="21"/>
      <c r="R223" s="21"/>
    </row>
    <row r="224" spans="1:18" x14ac:dyDescent="0.2">
      <c r="A224" s="22" t="s">
        <v>1906</v>
      </c>
      <c r="B224" s="21">
        <v>10244</v>
      </c>
      <c r="C224" s="21" t="s">
        <v>1042</v>
      </c>
      <c r="D224" s="20">
        <f>COUNTIF('S6 - Table 1'!$B$3:$B$20,Table4[[#This Row],[id]])</f>
        <v>0</v>
      </c>
      <c r="E224" s="21" t="s">
        <v>1907</v>
      </c>
      <c r="F224" s="21" t="s">
        <v>1696</v>
      </c>
      <c r="G224" s="21" t="s">
        <v>1697</v>
      </c>
      <c r="H224" s="21" t="s">
        <v>1908</v>
      </c>
      <c r="I224" s="21" t="s">
        <v>1259</v>
      </c>
      <c r="J224" s="21">
        <v>38770</v>
      </c>
      <c r="K224" s="21">
        <v>39067</v>
      </c>
      <c r="L224" s="21">
        <v>100</v>
      </c>
      <c r="M224" s="21" t="s">
        <v>1038</v>
      </c>
      <c r="N224" s="21">
        <v>36605</v>
      </c>
      <c r="O224" s="21">
        <v>36902</v>
      </c>
      <c r="P224" s="21">
        <v>100</v>
      </c>
      <c r="Q224" s="21"/>
      <c r="R224" s="21"/>
    </row>
    <row r="225" spans="1:18" x14ac:dyDescent="0.2">
      <c r="A225" s="22" t="s">
        <v>1909</v>
      </c>
      <c r="B225" s="21">
        <v>10244</v>
      </c>
      <c r="C225" s="21" t="s">
        <v>1042</v>
      </c>
      <c r="D225" s="20">
        <f>COUNTIF('S6 - Table 1'!$B$3:$B$20,Table4[[#This Row],[id]])</f>
        <v>0</v>
      </c>
      <c r="E225" s="21" t="s">
        <v>1910</v>
      </c>
      <c r="F225" s="21" t="s">
        <v>1509</v>
      </c>
      <c r="G225" s="21" t="s">
        <v>1911</v>
      </c>
      <c r="H225" s="21" t="s">
        <v>1912</v>
      </c>
      <c r="I225" s="21" t="s">
        <v>1259</v>
      </c>
      <c r="J225" s="21">
        <v>88218</v>
      </c>
      <c r="K225" s="21">
        <v>88322</v>
      </c>
      <c r="L225" s="21">
        <v>100</v>
      </c>
      <c r="M225" s="21" t="s">
        <v>1038</v>
      </c>
      <c r="N225" s="21">
        <v>85811</v>
      </c>
      <c r="O225" s="21">
        <v>85915</v>
      </c>
      <c r="P225" s="21">
        <v>100</v>
      </c>
      <c r="Q225" s="21"/>
      <c r="R225" s="21"/>
    </row>
    <row r="226" spans="1:18" x14ac:dyDescent="0.2">
      <c r="A226" s="22" t="s">
        <v>1913</v>
      </c>
      <c r="B226" s="21">
        <v>10244</v>
      </c>
      <c r="C226" s="21" t="s">
        <v>1042</v>
      </c>
      <c r="D226" s="20">
        <f>COUNTIF('S6 - Table 1'!$B$3:$B$20,Table4[[#This Row],[id]])</f>
        <v>0</v>
      </c>
      <c r="E226" s="21" t="s">
        <v>1914</v>
      </c>
      <c r="F226" s="21" t="s">
        <v>1915</v>
      </c>
      <c r="G226" s="21" t="s">
        <v>1916</v>
      </c>
      <c r="H226" s="21" t="s">
        <v>1917</v>
      </c>
      <c r="I226" s="21" t="s">
        <v>1259</v>
      </c>
      <c r="J226" s="21">
        <v>141381</v>
      </c>
      <c r="K226" s="21">
        <v>141732</v>
      </c>
      <c r="L226" s="21">
        <v>100</v>
      </c>
      <c r="M226" s="21" t="s">
        <v>1038</v>
      </c>
      <c r="N226" s="21">
        <v>139404</v>
      </c>
      <c r="O226" s="21">
        <v>139758</v>
      </c>
      <c r="P226" s="21">
        <v>99.72</v>
      </c>
      <c r="Q226" s="21"/>
      <c r="R226" s="21"/>
    </row>
    <row r="227" spans="1:18" x14ac:dyDescent="0.2">
      <c r="A227" s="22" t="s">
        <v>1918</v>
      </c>
      <c r="B227" s="21">
        <v>10244</v>
      </c>
      <c r="C227" s="21" t="s">
        <v>1042</v>
      </c>
      <c r="D227" s="20">
        <f>COUNTIF('S6 - Table 1'!$B$3:$B$20,Table4[[#This Row],[id]])</f>
        <v>0</v>
      </c>
      <c r="E227" s="21" t="s">
        <v>1919</v>
      </c>
      <c r="F227" s="21" t="s">
        <v>1920</v>
      </c>
      <c r="G227" s="21" t="s">
        <v>1901</v>
      </c>
      <c r="H227" s="21" t="s">
        <v>1902</v>
      </c>
      <c r="I227" s="21" t="s">
        <v>1259</v>
      </c>
      <c r="J227" s="21">
        <v>84746</v>
      </c>
      <c r="K227" s="21">
        <v>84898</v>
      </c>
      <c r="L227" s="21">
        <v>100</v>
      </c>
      <c r="M227" s="21" t="s">
        <v>1038</v>
      </c>
      <c r="N227" s="21">
        <v>82339</v>
      </c>
      <c r="O227" s="21">
        <v>82491</v>
      </c>
      <c r="P227" s="21">
        <v>100</v>
      </c>
      <c r="Q227" s="21"/>
      <c r="R227" s="21"/>
    </row>
    <row r="228" spans="1:18" x14ac:dyDescent="0.2">
      <c r="A228" s="22" t="s">
        <v>1921</v>
      </c>
      <c r="B228" s="21">
        <v>10244</v>
      </c>
      <c r="C228" s="21" t="s">
        <v>1042</v>
      </c>
      <c r="D228" s="20">
        <f>COUNTIF('S6 - Table 1'!$B$3:$B$20,Table4[[#This Row],[id]])</f>
        <v>0</v>
      </c>
      <c r="E228" s="21" t="s">
        <v>1922</v>
      </c>
      <c r="F228" s="21" t="s">
        <v>1923</v>
      </c>
      <c r="G228" s="21" t="s">
        <v>1402</v>
      </c>
      <c r="H228" s="21" t="s">
        <v>1403</v>
      </c>
      <c r="I228" s="21" t="s">
        <v>1259</v>
      </c>
      <c r="J228" s="21">
        <v>149278</v>
      </c>
      <c r="K228" s="21">
        <v>149383</v>
      </c>
      <c r="L228" s="21">
        <v>100</v>
      </c>
      <c r="M228" s="21" t="s">
        <v>1038</v>
      </c>
      <c r="N228" s="21">
        <v>147275</v>
      </c>
      <c r="O228" s="21">
        <v>147380</v>
      </c>
      <c r="P228" s="21">
        <v>100</v>
      </c>
      <c r="Q228" s="21"/>
      <c r="R228" s="21"/>
    </row>
    <row r="229" spans="1:18" x14ac:dyDescent="0.2">
      <c r="A229" s="22" t="s">
        <v>1924</v>
      </c>
      <c r="B229" s="21">
        <v>10244</v>
      </c>
      <c r="C229" s="21" t="s">
        <v>1042</v>
      </c>
      <c r="D229" s="20">
        <f>COUNTIF('S6 - Table 1'!$B$3:$B$20,Table4[[#This Row],[id]])</f>
        <v>0</v>
      </c>
      <c r="E229" s="21" t="s">
        <v>1925</v>
      </c>
      <c r="F229" s="21" t="s">
        <v>1926</v>
      </c>
      <c r="G229" s="21" t="s">
        <v>1927</v>
      </c>
      <c r="H229" s="21" t="s">
        <v>1928</v>
      </c>
      <c r="I229" s="21" t="s">
        <v>1259</v>
      </c>
      <c r="J229" s="21">
        <v>179409</v>
      </c>
      <c r="K229" s="21">
        <v>179653</v>
      </c>
      <c r="L229" s="21">
        <v>100</v>
      </c>
      <c r="M229" s="21" t="s">
        <v>1038</v>
      </c>
      <c r="N229" s="21">
        <v>179474</v>
      </c>
      <c r="O229" s="21">
        <v>179718</v>
      </c>
      <c r="P229" s="21">
        <v>98.36</v>
      </c>
      <c r="Q229" s="21"/>
      <c r="R229" s="21"/>
    </row>
    <row r="230" spans="1:18" x14ac:dyDescent="0.2">
      <c r="A230" s="22" t="s">
        <v>1929</v>
      </c>
      <c r="B230" s="21">
        <v>10244</v>
      </c>
      <c r="C230" s="21" t="s">
        <v>1042</v>
      </c>
      <c r="D230" s="20">
        <f>COUNTIF('S6 - Table 1'!$B$3:$B$20,Table4[[#This Row],[id]])</f>
        <v>0</v>
      </c>
      <c r="E230" s="21" t="s">
        <v>1930</v>
      </c>
      <c r="F230" s="21" t="s">
        <v>1931</v>
      </c>
      <c r="G230" s="21" t="s">
        <v>1932</v>
      </c>
      <c r="H230" s="21" t="s">
        <v>1660</v>
      </c>
      <c r="I230" s="21" t="s">
        <v>1259</v>
      </c>
      <c r="J230" s="21">
        <v>72822</v>
      </c>
      <c r="K230" s="21">
        <v>73019</v>
      </c>
      <c r="L230" s="21">
        <v>100</v>
      </c>
      <c r="M230" s="21" t="s">
        <v>1038</v>
      </c>
      <c r="N230" s="21">
        <v>70415</v>
      </c>
      <c r="O230" s="21">
        <v>70612</v>
      </c>
      <c r="P230" s="21">
        <v>100</v>
      </c>
      <c r="Q230" s="21"/>
      <c r="R230" s="21"/>
    </row>
    <row r="231" spans="1:18" x14ac:dyDescent="0.2">
      <c r="A231" s="22" t="s">
        <v>1933</v>
      </c>
      <c r="B231" s="21">
        <v>10244</v>
      </c>
      <c r="C231" s="21" t="s">
        <v>1042</v>
      </c>
      <c r="D231" s="20">
        <f>COUNTIF('S6 - Table 1'!$B$3:$B$20,Table4[[#This Row],[id]])</f>
        <v>0</v>
      </c>
      <c r="E231" s="21" t="s">
        <v>1934</v>
      </c>
      <c r="F231" s="21" t="s">
        <v>1701</v>
      </c>
      <c r="G231" s="21" t="s">
        <v>1935</v>
      </c>
      <c r="H231" s="21" t="s">
        <v>1576</v>
      </c>
      <c r="I231" s="21" t="s">
        <v>1259</v>
      </c>
      <c r="J231" s="21">
        <v>136403</v>
      </c>
      <c r="K231" s="21">
        <v>136801</v>
      </c>
      <c r="L231" s="21">
        <v>100</v>
      </c>
      <c r="M231" s="21" t="s">
        <v>1038</v>
      </c>
      <c r="N231" s="21">
        <v>134456</v>
      </c>
      <c r="O231" s="21">
        <v>134854</v>
      </c>
      <c r="P231" s="21">
        <v>99.5</v>
      </c>
      <c r="Q231" s="21"/>
      <c r="R231" s="21"/>
    </row>
    <row r="232" spans="1:18" x14ac:dyDescent="0.2">
      <c r="A232" s="22" t="s">
        <v>1936</v>
      </c>
      <c r="B232" s="21">
        <v>10244</v>
      </c>
      <c r="C232" s="21" t="s">
        <v>1042</v>
      </c>
      <c r="D232" s="20">
        <f>COUNTIF('S6 - Table 1'!$B$3:$B$20,Table4[[#This Row],[id]])</f>
        <v>0</v>
      </c>
      <c r="E232" s="21" t="s">
        <v>1937</v>
      </c>
      <c r="F232" s="21" t="s">
        <v>1774</v>
      </c>
      <c r="G232" s="21" t="s">
        <v>1775</v>
      </c>
      <c r="H232" s="21" t="s">
        <v>1938</v>
      </c>
      <c r="I232" s="21" t="s">
        <v>1259</v>
      </c>
      <c r="J232" s="21">
        <v>172160</v>
      </c>
      <c r="K232" s="21">
        <v>172267</v>
      </c>
      <c r="L232" s="21">
        <v>100</v>
      </c>
      <c r="M232" s="21" t="s">
        <v>1038</v>
      </c>
      <c r="N232" s="21">
        <v>172254</v>
      </c>
      <c r="O232" s="21">
        <v>172361</v>
      </c>
      <c r="P232" s="21">
        <v>99.07</v>
      </c>
      <c r="Q232" s="21"/>
      <c r="R232" s="21"/>
    </row>
    <row r="233" spans="1:18" x14ac:dyDescent="0.2">
      <c r="A233" s="22" t="s">
        <v>1939</v>
      </c>
      <c r="B233" s="21">
        <v>10244</v>
      </c>
      <c r="C233" s="21" t="s">
        <v>1042</v>
      </c>
      <c r="D233" s="20">
        <f>COUNTIF('S6 - Table 1'!$B$3:$B$20,Table4[[#This Row],[id]])</f>
        <v>0</v>
      </c>
      <c r="E233" s="21" t="s">
        <v>1940</v>
      </c>
      <c r="F233" s="21" t="s">
        <v>1613</v>
      </c>
      <c r="G233" s="21" t="s">
        <v>1614</v>
      </c>
      <c r="H233" s="21" t="s">
        <v>1941</v>
      </c>
      <c r="I233" s="21" t="s">
        <v>1259</v>
      </c>
      <c r="J233" s="21">
        <v>56989</v>
      </c>
      <c r="K233" s="21">
        <v>57256</v>
      </c>
      <c r="L233" s="21">
        <v>100</v>
      </c>
      <c r="M233" s="21" t="s">
        <v>1038</v>
      </c>
      <c r="N233" s="21">
        <v>54583</v>
      </c>
      <c r="O233" s="21">
        <v>54850</v>
      </c>
      <c r="P233" s="21">
        <v>100</v>
      </c>
      <c r="Q233" s="21"/>
      <c r="R233" s="21"/>
    </row>
    <row r="234" spans="1:18" x14ac:dyDescent="0.2">
      <c r="A234" s="22" t="s">
        <v>1942</v>
      </c>
      <c r="B234" s="21">
        <v>10244</v>
      </c>
      <c r="C234" s="21" t="s">
        <v>1042</v>
      </c>
      <c r="D234" s="20">
        <f>COUNTIF('S6 - Table 1'!$B$3:$B$20,Table4[[#This Row],[id]])</f>
        <v>0</v>
      </c>
      <c r="E234" s="21" t="s">
        <v>1943</v>
      </c>
      <c r="F234" s="21" t="s">
        <v>1494</v>
      </c>
      <c r="G234" s="21" t="s">
        <v>1495</v>
      </c>
      <c r="H234" s="21" t="s">
        <v>1789</v>
      </c>
      <c r="I234" s="21" t="s">
        <v>1259</v>
      </c>
      <c r="J234" s="21">
        <v>135060</v>
      </c>
      <c r="K234" s="21">
        <v>135436</v>
      </c>
      <c r="L234" s="21">
        <v>100</v>
      </c>
      <c r="M234" s="21" t="s">
        <v>1038</v>
      </c>
      <c r="N234" s="21">
        <v>132634</v>
      </c>
      <c r="O234" s="21">
        <v>133011</v>
      </c>
      <c r="P234" s="21">
        <v>99.47</v>
      </c>
      <c r="Q234" s="21"/>
      <c r="R234" s="21"/>
    </row>
    <row r="235" spans="1:18" x14ac:dyDescent="0.2">
      <c r="A235" s="22" t="s">
        <v>1944</v>
      </c>
      <c r="B235" s="21">
        <v>10244</v>
      </c>
      <c r="C235" s="21" t="s">
        <v>1042</v>
      </c>
      <c r="D235" s="20">
        <f>COUNTIF('S6 - Table 1'!$B$3:$B$20,Table4[[#This Row],[id]])</f>
        <v>0</v>
      </c>
      <c r="E235" s="21" t="s">
        <v>1945</v>
      </c>
      <c r="F235" s="21" t="s">
        <v>1946</v>
      </c>
      <c r="G235" s="21" t="s">
        <v>1770</v>
      </c>
      <c r="H235" s="21" t="s">
        <v>1771</v>
      </c>
      <c r="I235" s="21" t="s">
        <v>1259</v>
      </c>
      <c r="J235" s="21">
        <v>103205</v>
      </c>
      <c r="K235" s="21">
        <v>103453</v>
      </c>
      <c r="L235" s="21">
        <v>100</v>
      </c>
      <c r="M235" s="21" t="s">
        <v>1038</v>
      </c>
      <c r="N235" s="21">
        <v>100789</v>
      </c>
      <c r="O235" s="21">
        <v>101037</v>
      </c>
      <c r="P235" s="21">
        <v>100</v>
      </c>
      <c r="Q235" s="21"/>
      <c r="R235" s="21"/>
    </row>
    <row r="236" spans="1:18" x14ac:dyDescent="0.2">
      <c r="A236" s="22" t="s">
        <v>1947</v>
      </c>
      <c r="B236" s="21">
        <v>10244</v>
      </c>
      <c r="C236" s="21" t="s">
        <v>1042</v>
      </c>
      <c r="D236" s="20">
        <f>COUNTIF('S6 - Table 1'!$B$3:$B$20,Table4[[#This Row],[id]])</f>
        <v>0</v>
      </c>
      <c r="E236" s="21" t="s">
        <v>1948</v>
      </c>
      <c r="F236" s="21" t="s">
        <v>1949</v>
      </c>
      <c r="G236" s="21" t="s">
        <v>1950</v>
      </c>
      <c r="H236" s="21" t="s">
        <v>1951</v>
      </c>
      <c r="I236" s="21" t="s">
        <v>1259</v>
      </c>
      <c r="J236" s="21">
        <v>168150</v>
      </c>
      <c r="K236" s="21">
        <v>168399</v>
      </c>
      <c r="L236" s="21">
        <v>100</v>
      </c>
      <c r="M236" s="21" t="s">
        <v>1038</v>
      </c>
      <c r="N236" s="21">
        <v>168373</v>
      </c>
      <c r="O236" s="21">
        <v>168622</v>
      </c>
      <c r="P236" s="21">
        <v>99.2</v>
      </c>
      <c r="Q236" s="21"/>
      <c r="R236" s="21"/>
    </row>
    <row r="237" spans="1:18" x14ac:dyDescent="0.2">
      <c r="A237" s="22" t="s">
        <v>1952</v>
      </c>
      <c r="B237" s="21">
        <v>10244</v>
      </c>
      <c r="C237" s="21" t="s">
        <v>1042</v>
      </c>
      <c r="D237" s="20">
        <f>COUNTIF('S6 - Table 1'!$B$3:$B$20,Table4[[#This Row],[id]])</f>
        <v>0</v>
      </c>
      <c r="E237" s="21" t="s">
        <v>1953</v>
      </c>
      <c r="F237" s="21" t="s">
        <v>1954</v>
      </c>
      <c r="G237" s="21" t="s">
        <v>1955</v>
      </c>
      <c r="H237" s="21" t="s">
        <v>1615</v>
      </c>
      <c r="I237" s="21" t="s">
        <v>1259</v>
      </c>
      <c r="J237" s="21">
        <v>57003</v>
      </c>
      <c r="K237" s="21">
        <v>57257</v>
      </c>
      <c r="L237" s="21">
        <v>100</v>
      </c>
      <c r="M237" s="21" t="s">
        <v>1038</v>
      </c>
      <c r="N237" s="21">
        <v>54597</v>
      </c>
      <c r="O237" s="21">
        <v>54851</v>
      </c>
      <c r="P237" s="21">
        <v>100</v>
      </c>
      <c r="Q237" s="21"/>
      <c r="R237" s="21"/>
    </row>
    <row r="238" spans="1:18" x14ac:dyDescent="0.2">
      <c r="A238" s="22" t="s">
        <v>1956</v>
      </c>
      <c r="B238" s="21">
        <v>10244</v>
      </c>
      <c r="C238" s="21" t="s">
        <v>1042</v>
      </c>
      <c r="D238" s="20">
        <f>COUNTIF('S6 - Table 1'!$B$3:$B$20,Table4[[#This Row],[id]])</f>
        <v>0</v>
      </c>
      <c r="E238" s="21" t="s">
        <v>1957</v>
      </c>
      <c r="F238" s="21" t="s">
        <v>1926</v>
      </c>
      <c r="G238" s="21" t="s">
        <v>1927</v>
      </c>
      <c r="H238" s="21" t="s">
        <v>1958</v>
      </c>
      <c r="I238" s="21" t="s">
        <v>1259</v>
      </c>
      <c r="J238" s="21">
        <v>179409</v>
      </c>
      <c r="K238" s="21">
        <v>179652</v>
      </c>
      <c r="L238" s="21">
        <v>100</v>
      </c>
      <c r="M238" s="21" t="s">
        <v>1038</v>
      </c>
      <c r="N238" s="21">
        <v>179474</v>
      </c>
      <c r="O238" s="21">
        <v>179717</v>
      </c>
      <c r="P238" s="21">
        <v>98.35</v>
      </c>
      <c r="Q238" s="21"/>
      <c r="R238" s="21"/>
    </row>
    <row r="239" spans="1:18" x14ac:dyDescent="0.2">
      <c r="A239" s="22" t="s">
        <v>1959</v>
      </c>
      <c r="B239" s="21">
        <v>10244</v>
      </c>
      <c r="C239" s="21" t="s">
        <v>1042</v>
      </c>
      <c r="D239" s="20">
        <f>COUNTIF('S6 - Table 1'!$B$3:$B$20,Table4[[#This Row],[id]])</f>
        <v>0</v>
      </c>
      <c r="E239" s="21" t="s">
        <v>1960</v>
      </c>
      <c r="F239" s="21" t="s">
        <v>1961</v>
      </c>
      <c r="G239" s="21" t="s">
        <v>1962</v>
      </c>
      <c r="H239" s="21" t="s">
        <v>1963</v>
      </c>
      <c r="I239" s="21" t="s">
        <v>1259</v>
      </c>
      <c r="J239" s="21">
        <v>167515</v>
      </c>
      <c r="K239" s="21">
        <v>167698</v>
      </c>
      <c r="L239" s="21">
        <v>100</v>
      </c>
      <c r="M239" s="21" t="s">
        <v>1038</v>
      </c>
      <c r="N239" s="21">
        <v>167740</v>
      </c>
      <c r="O239" s="21">
        <v>167923</v>
      </c>
      <c r="P239" s="21">
        <v>99.45</v>
      </c>
      <c r="Q239" s="21"/>
      <c r="R239" s="21"/>
    </row>
    <row r="240" spans="1:18" x14ac:dyDescent="0.2">
      <c r="A240" s="22" t="s">
        <v>1964</v>
      </c>
      <c r="B240" s="21">
        <v>10244</v>
      </c>
      <c r="C240" s="21" t="s">
        <v>1042</v>
      </c>
      <c r="D240" s="20">
        <f>COUNTIF('S6 - Table 1'!$B$3:$B$20,Table4[[#This Row],[id]])</f>
        <v>0</v>
      </c>
      <c r="E240" s="21" t="s">
        <v>1965</v>
      </c>
      <c r="F240" s="21" t="s">
        <v>1966</v>
      </c>
      <c r="G240" s="21" t="s">
        <v>1287</v>
      </c>
      <c r="H240" s="21" t="s">
        <v>1288</v>
      </c>
      <c r="I240" s="21" t="s">
        <v>1259</v>
      </c>
      <c r="J240" s="21">
        <v>33675</v>
      </c>
      <c r="K240" s="21">
        <v>33888</v>
      </c>
      <c r="L240" s="21">
        <v>100</v>
      </c>
      <c r="M240" s="21" t="s">
        <v>1038</v>
      </c>
      <c r="N240" s="21">
        <v>31505</v>
      </c>
      <c r="O240" s="21">
        <v>31718</v>
      </c>
      <c r="P240" s="21">
        <v>99.53</v>
      </c>
      <c r="Q240" s="21"/>
      <c r="R240" s="21"/>
    </row>
    <row r="241" spans="1:18" x14ac:dyDescent="0.2">
      <c r="A241" s="22" t="s">
        <v>1967</v>
      </c>
      <c r="B241" s="21">
        <v>10244</v>
      </c>
      <c r="C241" s="21" t="s">
        <v>1042</v>
      </c>
      <c r="D241" s="20">
        <f>COUNTIF('S6 - Table 1'!$B$3:$B$20,Table4[[#This Row],[id]])</f>
        <v>0</v>
      </c>
      <c r="E241" s="21" t="s">
        <v>1968</v>
      </c>
      <c r="F241" s="21" t="s">
        <v>1961</v>
      </c>
      <c r="G241" s="21" t="s">
        <v>1962</v>
      </c>
      <c r="H241" s="21" t="s">
        <v>1969</v>
      </c>
      <c r="I241" s="21" t="s">
        <v>1259</v>
      </c>
      <c r="J241" s="21">
        <v>167515</v>
      </c>
      <c r="K241" s="21">
        <v>167697</v>
      </c>
      <c r="L241" s="21">
        <v>100</v>
      </c>
      <c r="M241" s="21" t="s">
        <v>1038</v>
      </c>
      <c r="N241" s="21">
        <v>167740</v>
      </c>
      <c r="O241" s="21">
        <v>167922</v>
      </c>
      <c r="P241" s="21">
        <v>99.45</v>
      </c>
      <c r="Q241" s="21"/>
      <c r="R241" s="21"/>
    </row>
    <row r="242" spans="1:18" x14ac:dyDescent="0.2">
      <c r="A242" s="22" t="s">
        <v>1970</v>
      </c>
      <c r="B242" s="21">
        <v>10244</v>
      </c>
      <c r="C242" s="21" t="s">
        <v>1042</v>
      </c>
      <c r="D242" s="20">
        <f>COUNTIF('S6 - Table 1'!$B$3:$B$20,Table4[[#This Row],[id]])</f>
        <v>0</v>
      </c>
      <c r="E242" s="21" t="s">
        <v>1971</v>
      </c>
      <c r="F242" s="21" t="s">
        <v>1512</v>
      </c>
      <c r="G242" s="21" t="s">
        <v>1513</v>
      </c>
      <c r="H242" s="21" t="s">
        <v>1715</v>
      </c>
      <c r="I242" s="21" t="s">
        <v>1259</v>
      </c>
      <c r="J242" s="21">
        <v>63504</v>
      </c>
      <c r="K242" s="21">
        <v>63832</v>
      </c>
      <c r="L242" s="21">
        <v>100</v>
      </c>
      <c r="M242" s="21" t="s">
        <v>1038</v>
      </c>
      <c r="N242" s="21">
        <v>61098</v>
      </c>
      <c r="O242" s="21">
        <v>61426</v>
      </c>
      <c r="P242" s="21">
        <v>100</v>
      </c>
      <c r="Q242" s="21"/>
      <c r="R242" s="21"/>
    </row>
    <row r="243" spans="1:18" x14ac:dyDescent="0.2">
      <c r="A243" s="22" t="s">
        <v>1972</v>
      </c>
      <c r="B243" s="21">
        <v>10244</v>
      </c>
      <c r="C243" s="21" t="s">
        <v>1042</v>
      </c>
      <c r="D243" s="20">
        <f>COUNTIF('S6 - Table 1'!$B$3:$B$20,Table4[[#This Row],[id]])</f>
        <v>0</v>
      </c>
      <c r="E243" s="21" t="s">
        <v>1973</v>
      </c>
      <c r="F243" s="21" t="s">
        <v>1974</v>
      </c>
      <c r="G243" s="21" t="s">
        <v>1975</v>
      </c>
      <c r="H243" s="21" t="s">
        <v>1976</v>
      </c>
      <c r="I243" s="21" t="s">
        <v>1259</v>
      </c>
      <c r="J243" s="21">
        <v>159848</v>
      </c>
      <c r="K243" s="21">
        <v>160094</v>
      </c>
      <c r="L243" s="21">
        <v>100</v>
      </c>
      <c r="M243" s="21" t="s">
        <v>1038</v>
      </c>
      <c r="N243" s="21">
        <v>160069</v>
      </c>
      <c r="O243" s="21">
        <v>160315</v>
      </c>
      <c r="P243" s="21">
        <v>99.19</v>
      </c>
      <c r="Q243" s="21"/>
      <c r="R243" s="21"/>
    </row>
    <row r="244" spans="1:18" x14ac:dyDescent="0.2">
      <c r="A244" s="22" t="s">
        <v>1977</v>
      </c>
      <c r="B244" s="21">
        <v>10244</v>
      </c>
      <c r="C244" s="21" t="s">
        <v>1042</v>
      </c>
      <c r="D244" s="20">
        <f>COUNTIF('S6 - Table 1'!$B$3:$B$20,Table4[[#This Row],[id]])</f>
        <v>0</v>
      </c>
      <c r="E244" s="21" t="s">
        <v>1978</v>
      </c>
      <c r="F244" s="21" t="s">
        <v>1979</v>
      </c>
      <c r="G244" s="21" t="s">
        <v>1392</v>
      </c>
      <c r="H244" s="21" t="s">
        <v>1393</v>
      </c>
      <c r="I244" s="21" t="s">
        <v>1259</v>
      </c>
      <c r="J244" s="21">
        <v>153660</v>
      </c>
      <c r="K244" s="21">
        <v>153972</v>
      </c>
      <c r="L244" s="21">
        <v>100</v>
      </c>
      <c r="M244" s="21" t="s">
        <v>1038</v>
      </c>
      <c r="N244" s="21">
        <v>151624</v>
      </c>
      <c r="O244" s="21">
        <v>151936</v>
      </c>
      <c r="P244" s="21">
        <v>99.68</v>
      </c>
      <c r="Q244" s="21"/>
      <c r="R244" s="21"/>
    </row>
    <row r="245" spans="1:18" x14ac:dyDescent="0.2">
      <c r="A245" s="22" t="s">
        <v>1980</v>
      </c>
      <c r="B245" s="21">
        <v>10244</v>
      </c>
      <c r="C245" s="21" t="s">
        <v>1042</v>
      </c>
      <c r="D245" s="20">
        <f>COUNTIF('S6 - Table 1'!$B$3:$B$20,Table4[[#This Row],[id]])</f>
        <v>0</v>
      </c>
      <c r="E245" s="21" t="s">
        <v>1981</v>
      </c>
      <c r="F245" s="21" t="s">
        <v>1774</v>
      </c>
      <c r="G245" s="21" t="s">
        <v>1775</v>
      </c>
      <c r="H245" s="21" t="s">
        <v>1982</v>
      </c>
      <c r="I245" s="21" t="s">
        <v>1259</v>
      </c>
      <c r="J245" s="21">
        <v>172160</v>
      </c>
      <c r="K245" s="21">
        <v>172420</v>
      </c>
      <c r="L245" s="21">
        <v>100</v>
      </c>
      <c r="M245" s="21" t="s">
        <v>1038</v>
      </c>
      <c r="N245" s="21">
        <v>172254</v>
      </c>
      <c r="O245" s="21">
        <v>172514</v>
      </c>
      <c r="P245" s="21">
        <v>99.62</v>
      </c>
      <c r="Q245" s="21"/>
      <c r="R245" s="21"/>
    </row>
    <row r="246" spans="1:18" x14ac:dyDescent="0.2">
      <c r="A246" s="22" t="s">
        <v>1983</v>
      </c>
      <c r="B246" s="21">
        <v>10244</v>
      </c>
      <c r="C246" s="21" t="s">
        <v>1042</v>
      </c>
      <c r="D246" s="20">
        <f>COUNTIF('S6 - Table 1'!$B$3:$B$20,Table4[[#This Row],[id]])</f>
        <v>0</v>
      </c>
      <c r="E246" s="21" t="s">
        <v>1984</v>
      </c>
      <c r="F246" s="21" t="s">
        <v>1985</v>
      </c>
      <c r="G246" s="21" t="s">
        <v>1986</v>
      </c>
      <c r="H246" s="21" t="s">
        <v>1987</v>
      </c>
      <c r="I246" s="21" t="s">
        <v>1259</v>
      </c>
      <c r="J246" s="21">
        <v>172073</v>
      </c>
      <c r="K246" s="21">
        <v>172180</v>
      </c>
      <c r="L246" s="21">
        <v>100</v>
      </c>
      <c r="M246" s="21" t="s">
        <v>1038</v>
      </c>
      <c r="N246" s="21">
        <v>172167</v>
      </c>
      <c r="O246" s="21">
        <v>172274</v>
      </c>
      <c r="P246" s="21">
        <v>99.07</v>
      </c>
      <c r="Q246" s="21"/>
      <c r="R246" s="21"/>
    </row>
    <row r="247" spans="1:18" x14ac:dyDescent="0.2">
      <c r="A247" s="22" t="s">
        <v>1988</v>
      </c>
      <c r="B247" s="21">
        <v>10244</v>
      </c>
      <c r="C247" s="21" t="s">
        <v>1042</v>
      </c>
      <c r="D247" s="20">
        <f>COUNTIF('S6 - Table 1'!$B$3:$B$20,Table4[[#This Row],[id]])</f>
        <v>0</v>
      </c>
      <c r="E247" s="21" t="s">
        <v>1989</v>
      </c>
      <c r="F247" s="21" t="s">
        <v>1990</v>
      </c>
      <c r="G247" s="21" t="s">
        <v>1991</v>
      </c>
      <c r="H247" s="21" t="s">
        <v>1306</v>
      </c>
      <c r="I247" s="21" t="s">
        <v>1259</v>
      </c>
      <c r="J247" s="21">
        <v>29656</v>
      </c>
      <c r="K247" s="21">
        <v>29826</v>
      </c>
      <c r="L247" s="21">
        <v>100</v>
      </c>
      <c r="M247" s="21" t="s">
        <v>1038</v>
      </c>
      <c r="N247" s="21">
        <v>27477</v>
      </c>
      <c r="O247" s="21">
        <v>27647</v>
      </c>
      <c r="P247" s="21">
        <v>99.41</v>
      </c>
      <c r="Q247" s="21"/>
      <c r="R247" s="21"/>
    </row>
    <row r="248" spans="1:18" x14ac:dyDescent="0.2">
      <c r="A248" s="22" t="s">
        <v>1992</v>
      </c>
      <c r="B248" s="21">
        <v>10244</v>
      </c>
      <c r="C248" s="21" t="s">
        <v>1042</v>
      </c>
      <c r="D248" s="20">
        <f>COUNTIF('S6 - Table 1'!$B$3:$B$20,Table4[[#This Row],[id]])</f>
        <v>0</v>
      </c>
      <c r="E248" s="21" t="s">
        <v>1993</v>
      </c>
      <c r="F248" s="21" t="s">
        <v>1990</v>
      </c>
      <c r="G248" s="21" t="s">
        <v>1991</v>
      </c>
      <c r="H248" s="21" t="s">
        <v>1309</v>
      </c>
      <c r="I248" s="21" t="s">
        <v>1259</v>
      </c>
      <c r="J248" s="21">
        <v>29656</v>
      </c>
      <c r="K248" s="21">
        <v>29828</v>
      </c>
      <c r="L248" s="21">
        <v>100</v>
      </c>
      <c r="M248" s="21" t="s">
        <v>1038</v>
      </c>
      <c r="N248" s="21">
        <v>27477</v>
      </c>
      <c r="O248" s="21">
        <v>27649</v>
      </c>
      <c r="P248" s="21">
        <v>99.42</v>
      </c>
      <c r="Q248" s="21"/>
      <c r="R248" s="21"/>
    </row>
    <row r="249" spans="1:18" x14ac:dyDescent="0.2">
      <c r="A249" s="22" t="s">
        <v>1994</v>
      </c>
      <c r="B249" s="21">
        <v>10244</v>
      </c>
      <c r="C249" s="21" t="s">
        <v>1042</v>
      </c>
      <c r="D249" s="20">
        <f>COUNTIF('S6 - Table 1'!$B$3:$B$20,Table4[[#This Row],[id]])</f>
        <v>0</v>
      </c>
      <c r="E249" s="21" t="s">
        <v>1995</v>
      </c>
      <c r="F249" s="21" t="s">
        <v>1996</v>
      </c>
      <c r="G249" s="21" t="s">
        <v>1997</v>
      </c>
      <c r="H249" s="21" t="s">
        <v>1998</v>
      </c>
      <c r="I249" s="21" t="s">
        <v>1259</v>
      </c>
      <c r="J249" s="21">
        <v>183448</v>
      </c>
      <c r="K249" s="21">
        <v>183774</v>
      </c>
      <c r="L249" s="21">
        <v>100</v>
      </c>
      <c r="M249" s="21" t="s">
        <v>1038</v>
      </c>
      <c r="N249" s="21">
        <v>183520</v>
      </c>
      <c r="O249" s="21">
        <v>183849</v>
      </c>
      <c r="P249" s="21">
        <v>99.08</v>
      </c>
      <c r="Q249" s="21"/>
      <c r="R249" s="21"/>
    </row>
    <row r="250" spans="1:18" x14ac:dyDescent="0.2">
      <c r="A250" s="22" t="s">
        <v>1999</v>
      </c>
      <c r="B250" s="21">
        <v>10244</v>
      </c>
      <c r="C250" s="21" t="s">
        <v>1042</v>
      </c>
      <c r="D250" s="20">
        <f>COUNTIF('S6 - Table 1'!$B$3:$B$20,Table4[[#This Row],[id]])</f>
        <v>0</v>
      </c>
      <c r="E250" s="21" t="s">
        <v>2000</v>
      </c>
      <c r="F250" s="21" t="s">
        <v>2001</v>
      </c>
      <c r="G250" s="21" t="s">
        <v>2002</v>
      </c>
      <c r="H250" s="21" t="s">
        <v>2003</v>
      </c>
      <c r="I250" s="21" t="s">
        <v>1259</v>
      </c>
      <c r="J250" s="21">
        <v>50830</v>
      </c>
      <c r="K250" s="21">
        <v>50941</v>
      </c>
      <c r="L250" s="21">
        <v>100</v>
      </c>
      <c r="M250" s="21" t="s">
        <v>1038</v>
      </c>
      <c r="N250" s="21">
        <v>48421</v>
      </c>
      <c r="O250" s="21">
        <v>48532</v>
      </c>
      <c r="P250" s="21">
        <v>99.1</v>
      </c>
      <c r="Q250" s="21"/>
      <c r="R250" s="21"/>
    </row>
    <row r="251" spans="1:18" x14ac:dyDescent="0.2">
      <c r="A251" s="22" t="s">
        <v>2004</v>
      </c>
      <c r="B251" s="21">
        <v>10244</v>
      </c>
      <c r="C251" s="21" t="s">
        <v>1042</v>
      </c>
      <c r="D251" s="20">
        <f>COUNTIF('S6 - Table 1'!$B$3:$B$20,Table4[[#This Row],[id]])</f>
        <v>0</v>
      </c>
      <c r="E251" s="21" t="s">
        <v>2005</v>
      </c>
      <c r="F251" s="21" t="s">
        <v>2006</v>
      </c>
      <c r="G251" s="21" t="s">
        <v>2007</v>
      </c>
      <c r="H251" s="21" t="s">
        <v>2008</v>
      </c>
      <c r="I251" s="21" t="s">
        <v>1259</v>
      </c>
      <c r="J251" s="21">
        <v>56584</v>
      </c>
      <c r="K251" s="21">
        <v>56963</v>
      </c>
      <c r="L251" s="21">
        <v>100</v>
      </c>
      <c r="M251" s="21" t="s">
        <v>1038</v>
      </c>
      <c r="N251" s="21">
        <v>54178</v>
      </c>
      <c r="O251" s="21">
        <v>54557</v>
      </c>
      <c r="P251" s="21">
        <v>99.47</v>
      </c>
      <c r="Q251" s="21"/>
      <c r="R251" s="21"/>
    </row>
    <row r="252" spans="1:18" x14ac:dyDescent="0.2">
      <c r="A252" s="22" t="s">
        <v>2009</v>
      </c>
      <c r="B252" s="21">
        <v>10244</v>
      </c>
      <c r="C252" s="21" t="s">
        <v>1042</v>
      </c>
      <c r="D252" s="20">
        <f>COUNTIF('S6 - Table 1'!$B$3:$B$20,Table4[[#This Row],[id]])</f>
        <v>0</v>
      </c>
      <c r="E252" s="21" t="s">
        <v>2010</v>
      </c>
      <c r="F252" s="21" t="s">
        <v>2011</v>
      </c>
      <c r="G252" s="21" t="s">
        <v>2012</v>
      </c>
      <c r="H252" s="21" t="s">
        <v>2013</v>
      </c>
      <c r="I252" s="21" t="s">
        <v>1259</v>
      </c>
      <c r="J252" s="21">
        <v>32185</v>
      </c>
      <c r="K252" s="21">
        <v>32442</v>
      </c>
      <c r="L252" s="21">
        <v>100</v>
      </c>
      <c r="M252" s="21" t="s">
        <v>1038</v>
      </c>
      <c r="N252" s="21">
        <v>30015</v>
      </c>
      <c r="O252" s="21">
        <v>30272</v>
      </c>
      <c r="P252" s="21">
        <v>100</v>
      </c>
      <c r="Q252" s="21"/>
      <c r="R252" s="21"/>
    </row>
    <row r="253" spans="1:18" x14ac:dyDescent="0.2">
      <c r="A253" s="22" t="s">
        <v>2014</v>
      </c>
      <c r="B253" s="21">
        <v>10244</v>
      </c>
      <c r="C253" s="21" t="s">
        <v>1042</v>
      </c>
      <c r="D253" s="20">
        <f>COUNTIF('S6 - Table 1'!$B$3:$B$20,Table4[[#This Row],[id]])</f>
        <v>0</v>
      </c>
      <c r="E253" s="21" t="s">
        <v>2015</v>
      </c>
      <c r="F253" s="21" t="s">
        <v>2011</v>
      </c>
      <c r="G253" s="21" t="s">
        <v>2012</v>
      </c>
      <c r="H253" s="21" t="s">
        <v>2016</v>
      </c>
      <c r="I253" s="21" t="s">
        <v>1259</v>
      </c>
      <c r="J253" s="21">
        <v>32185</v>
      </c>
      <c r="K253" s="21">
        <v>32443</v>
      </c>
      <c r="L253" s="21">
        <v>100</v>
      </c>
      <c r="M253" s="21" t="s">
        <v>1038</v>
      </c>
      <c r="N253" s="21">
        <v>30015</v>
      </c>
      <c r="O253" s="21">
        <v>30273</v>
      </c>
      <c r="P253" s="21">
        <v>100</v>
      </c>
      <c r="Q253" s="21"/>
      <c r="R253" s="21"/>
    </row>
    <row r="254" spans="1:18" x14ac:dyDescent="0.2">
      <c r="A254" s="22" t="s">
        <v>2017</v>
      </c>
      <c r="B254" s="21">
        <v>10244</v>
      </c>
      <c r="C254" s="21" t="s">
        <v>1042</v>
      </c>
      <c r="D254" s="20">
        <f>COUNTIF('S6 - Table 1'!$B$3:$B$20,Table4[[#This Row],[id]])</f>
        <v>0</v>
      </c>
      <c r="E254" s="21" t="s">
        <v>2018</v>
      </c>
      <c r="F254" s="21" t="s">
        <v>2011</v>
      </c>
      <c r="G254" s="21" t="s">
        <v>2012</v>
      </c>
      <c r="H254" s="21" t="s">
        <v>2019</v>
      </c>
      <c r="I254" s="21" t="s">
        <v>1259</v>
      </c>
      <c r="J254" s="21">
        <v>32185</v>
      </c>
      <c r="K254" s="21">
        <v>32444</v>
      </c>
      <c r="L254" s="21">
        <v>100</v>
      </c>
      <c r="M254" s="21" t="s">
        <v>1038</v>
      </c>
      <c r="N254" s="21">
        <v>30015</v>
      </c>
      <c r="O254" s="21">
        <v>30274</v>
      </c>
      <c r="P254" s="21">
        <v>100</v>
      </c>
      <c r="Q254" s="21"/>
      <c r="R254" s="21"/>
    </row>
    <row r="255" spans="1:18" x14ac:dyDescent="0.2">
      <c r="A255" s="22" t="s">
        <v>2020</v>
      </c>
      <c r="B255" s="21">
        <v>10244</v>
      </c>
      <c r="C255" s="21" t="s">
        <v>1042</v>
      </c>
      <c r="D255" s="20">
        <f>COUNTIF('S6 - Table 1'!$B$3:$B$20,Table4[[#This Row],[id]])</f>
        <v>0</v>
      </c>
      <c r="E255" s="21" t="s">
        <v>2021</v>
      </c>
      <c r="F255" s="21" t="s">
        <v>2022</v>
      </c>
      <c r="G255" s="21" t="s">
        <v>2023</v>
      </c>
      <c r="H255" s="21" t="s">
        <v>2024</v>
      </c>
      <c r="I255" s="21" t="s">
        <v>1259</v>
      </c>
      <c r="J255" s="21">
        <v>32351</v>
      </c>
      <c r="K255" s="21">
        <v>32459</v>
      </c>
      <c r="L255" s="21">
        <v>100</v>
      </c>
      <c r="M255" s="21" t="s">
        <v>1038</v>
      </c>
      <c r="N255" s="21">
        <v>30181</v>
      </c>
      <c r="O255" s="21">
        <v>30289</v>
      </c>
      <c r="P255" s="21">
        <v>100</v>
      </c>
      <c r="Q255" s="21"/>
      <c r="R255" s="21"/>
    </row>
    <row r="256" spans="1:18" x14ac:dyDescent="0.2">
      <c r="A256" s="22" t="s">
        <v>2025</v>
      </c>
      <c r="B256" s="21">
        <v>10244</v>
      </c>
      <c r="C256" s="21" t="s">
        <v>1042</v>
      </c>
      <c r="D256" s="20">
        <f>COUNTIF('S6 - Table 1'!$B$3:$B$20,Table4[[#This Row],[id]])</f>
        <v>0</v>
      </c>
      <c r="E256" s="21" t="s">
        <v>2026</v>
      </c>
      <c r="F256" s="21" t="s">
        <v>2027</v>
      </c>
      <c r="G256" s="21" t="s">
        <v>2028</v>
      </c>
      <c r="H256" s="21" t="s">
        <v>2029</v>
      </c>
      <c r="I256" s="21" t="s">
        <v>1259</v>
      </c>
      <c r="J256" s="21">
        <v>39791</v>
      </c>
      <c r="K256" s="21">
        <v>40174</v>
      </c>
      <c r="L256" s="21">
        <v>100</v>
      </c>
      <c r="M256" s="21" t="s">
        <v>1038</v>
      </c>
      <c r="N256" s="21">
        <v>37626</v>
      </c>
      <c r="O256" s="21">
        <v>38009</v>
      </c>
      <c r="P256" s="21">
        <v>100</v>
      </c>
      <c r="Q256" s="21"/>
      <c r="R256" s="21"/>
    </row>
    <row r="257" spans="1:18" x14ac:dyDescent="0.2">
      <c r="A257" s="22" t="s">
        <v>2030</v>
      </c>
      <c r="B257" s="21">
        <v>10244</v>
      </c>
      <c r="C257" s="21" t="s">
        <v>1042</v>
      </c>
      <c r="D257" s="20">
        <f>COUNTIF('S6 - Table 1'!$B$3:$B$20,Table4[[#This Row],[id]])</f>
        <v>0</v>
      </c>
      <c r="E257" s="21" t="s">
        <v>2031</v>
      </c>
      <c r="F257" s="21" t="s">
        <v>1974</v>
      </c>
      <c r="G257" s="21" t="s">
        <v>2032</v>
      </c>
      <c r="H257" s="21" t="s">
        <v>2033</v>
      </c>
      <c r="I257" s="21" t="s">
        <v>1259</v>
      </c>
      <c r="J257" s="21">
        <v>159848</v>
      </c>
      <c r="K257" s="21">
        <v>160146</v>
      </c>
      <c r="L257" s="21">
        <v>100</v>
      </c>
      <c r="M257" s="21" t="s">
        <v>1038</v>
      </c>
      <c r="N257" s="21">
        <v>160069</v>
      </c>
      <c r="O257" s="21">
        <v>160367</v>
      </c>
      <c r="P257" s="21">
        <v>99.33</v>
      </c>
      <c r="Q257" s="21"/>
      <c r="R257" s="21"/>
    </row>
    <row r="258" spans="1:18" x14ac:dyDescent="0.2">
      <c r="A258" s="22" t="s">
        <v>2034</v>
      </c>
      <c r="B258" s="21">
        <v>10244</v>
      </c>
      <c r="C258" s="21" t="s">
        <v>1042</v>
      </c>
      <c r="D258" s="20">
        <f>COUNTIF('S6 - Table 1'!$B$3:$B$20,Table4[[#This Row],[id]])</f>
        <v>0</v>
      </c>
      <c r="E258" s="21" t="s">
        <v>2035</v>
      </c>
      <c r="F258" s="21" t="s">
        <v>2036</v>
      </c>
      <c r="G258" s="21" t="s">
        <v>2037</v>
      </c>
      <c r="H258" s="21" t="s">
        <v>2038</v>
      </c>
      <c r="I258" s="21" t="s">
        <v>1259</v>
      </c>
      <c r="J258" s="21">
        <v>145855</v>
      </c>
      <c r="K258" s="21">
        <v>146189</v>
      </c>
      <c r="L258" s="21">
        <v>100</v>
      </c>
      <c r="M258" s="21" t="s">
        <v>1038</v>
      </c>
      <c r="N258" s="21">
        <v>143880</v>
      </c>
      <c r="O258" s="21">
        <v>144214</v>
      </c>
      <c r="P258" s="21">
        <v>99.1</v>
      </c>
      <c r="Q258" s="21"/>
      <c r="R258" s="21"/>
    </row>
    <row r="259" spans="1:18" x14ac:dyDescent="0.2">
      <c r="A259" s="22" t="s">
        <v>2039</v>
      </c>
      <c r="B259" s="21">
        <v>10244</v>
      </c>
      <c r="C259" s="21" t="s">
        <v>1042</v>
      </c>
      <c r="D259" s="20">
        <f>COUNTIF('S6 - Table 1'!$B$3:$B$20,Table4[[#This Row],[id]])</f>
        <v>0</v>
      </c>
      <c r="E259" s="21" t="s">
        <v>2040</v>
      </c>
      <c r="F259" s="21" t="s">
        <v>2041</v>
      </c>
      <c r="G259" s="21" t="s">
        <v>2042</v>
      </c>
      <c r="H259" s="21" t="s">
        <v>2043</v>
      </c>
      <c r="I259" s="21" t="s">
        <v>1259</v>
      </c>
      <c r="J259" s="21">
        <v>143222</v>
      </c>
      <c r="K259" s="21">
        <v>143326</v>
      </c>
      <c r="L259" s="21">
        <v>100</v>
      </c>
      <c r="M259" s="21" t="s">
        <v>1038</v>
      </c>
      <c r="N259" s="21">
        <v>141248</v>
      </c>
      <c r="O259" s="21">
        <v>141352</v>
      </c>
      <c r="P259" s="21">
        <v>99.04</v>
      </c>
      <c r="Q259" s="21"/>
      <c r="R259" s="21"/>
    </row>
    <row r="260" spans="1:18" x14ac:dyDescent="0.2">
      <c r="A260" s="22" t="s">
        <v>2044</v>
      </c>
      <c r="B260" s="21">
        <v>10244</v>
      </c>
      <c r="C260" s="21" t="s">
        <v>1042</v>
      </c>
      <c r="D260" s="20">
        <f>COUNTIF('S6 - Table 1'!$B$3:$B$20,Table4[[#This Row],[id]])</f>
        <v>0</v>
      </c>
      <c r="E260" s="21" t="s">
        <v>2045</v>
      </c>
      <c r="F260" s="21" t="s">
        <v>2046</v>
      </c>
      <c r="G260" s="21" t="s">
        <v>2047</v>
      </c>
      <c r="H260" s="21" t="s">
        <v>1771</v>
      </c>
      <c r="I260" s="21" t="s">
        <v>1259</v>
      </c>
      <c r="J260" s="21">
        <v>103215</v>
      </c>
      <c r="K260" s="21">
        <v>103453</v>
      </c>
      <c r="L260" s="21">
        <v>100</v>
      </c>
      <c r="M260" s="21" t="s">
        <v>1038</v>
      </c>
      <c r="N260" s="21">
        <v>100799</v>
      </c>
      <c r="O260" s="21">
        <v>101037</v>
      </c>
      <c r="P260" s="21">
        <v>100</v>
      </c>
      <c r="Q260" s="21"/>
      <c r="R260" s="21"/>
    </row>
    <row r="261" spans="1:18" x14ac:dyDescent="0.2">
      <c r="A261" s="22" t="s">
        <v>2048</v>
      </c>
      <c r="B261" s="21">
        <v>10244</v>
      </c>
      <c r="C261" s="21" t="s">
        <v>1042</v>
      </c>
      <c r="D261" s="20">
        <f>COUNTIF('S6 - Table 1'!$B$3:$B$20,Table4[[#This Row],[id]])</f>
        <v>0</v>
      </c>
      <c r="E261" s="21" t="s">
        <v>2049</v>
      </c>
      <c r="F261" s="21" t="s">
        <v>2050</v>
      </c>
      <c r="G261" s="21" t="s">
        <v>2051</v>
      </c>
      <c r="H261" s="21" t="s">
        <v>2052</v>
      </c>
      <c r="I261" s="21" t="s">
        <v>1259</v>
      </c>
      <c r="J261" s="21">
        <v>28804</v>
      </c>
      <c r="K261" s="21">
        <v>28991</v>
      </c>
      <c r="L261" s="21">
        <v>100</v>
      </c>
      <c r="M261" s="21" t="s">
        <v>1038</v>
      </c>
      <c r="N261" s="21">
        <v>26625</v>
      </c>
      <c r="O261" s="21">
        <v>26812</v>
      </c>
      <c r="P261" s="21">
        <v>100</v>
      </c>
      <c r="Q261" s="21"/>
      <c r="R261" s="21"/>
    </row>
    <row r="262" spans="1:18" x14ac:dyDescent="0.2">
      <c r="A262" s="22" t="s">
        <v>2053</v>
      </c>
      <c r="B262" s="21">
        <v>10244</v>
      </c>
      <c r="C262" s="21" t="s">
        <v>1042</v>
      </c>
      <c r="D262" s="20">
        <f>COUNTIF('S6 - Table 1'!$B$3:$B$20,Table4[[#This Row],[id]])</f>
        <v>0</v>
      </c>
      <c r="E262" s="21" t="s">
        <v>2054</v>
      </c>
      <c r="F262" s="21" t="s">
        <v>2055</v>
      </c>
      <c r="G262" s="21" t="s">
        <v>2056</v>
      </c>
      <c r="H262" s="21" t="s">
        <v>2057</v>
      </c>
      <c r="I262" s="21" t="s">
        <v>1259</v>
      </c>
      <c r="J262" s="21">
        <v>149033</v>
      </c>
      <c r="K262" s="21">
        <v>149257</v>
      </c>
      <c r="L262" s="21">
        <v>100</v>
      </c>
      <c r="M262" s="21" t="s">
        <v>1038</v>
      </c>
      <c r="N262" s="21">
        <v>147030</v>
      </c>
      <c r="O262" s="21">
        <v>147254</v>
      </c>
      <c r="P262" s="21">
        <v>100</v>
      </c>
      <c r="Q262" s="21"/>
      <c r="R262" s="21"/>
    </row>
    <row r="263" spans="1:18" x14ac:dyDescent="0.2">
      <c r="A263" s="22" t="s">
        <v>2058</v>
      </c>
      <c r="B263" s="21">
        <v>10244</v>
      </c>
      <c r="C263" s="21" t="s">
        <v>1042</v>
      </c>
      <c r="D263" s="20">
        <f>COUNTIF('S6 - Table 1'!$B$3:$B$20,Table4[[#This Row],[id]])</f>
        <v>1</v>
      </c>
      <c r="E263" s="21" t="s">
        <v>2059</v>
      </c>
      <c r="F263" s="21" t="s">
        <v>1758</v>
      </c>
      <c r="G263" s="21" t="s">
        <v>2060</v>
      </c>
      <c r="H263" s="21" t="s">
        <v>2061</v>
      </c>
      <c r="I263" s="21" t="s">
        <v>1259</v>
      </c>
      <c r="J263" s="21">
        <v>19429</v>
      </c>
      <c r="K263" s="21">
        <v>19789</v>
      </c>
      <c r="L263" s="21">
        <v>100</v>
      </c>
      <c r="M263" s="21" t="s">
        <v>1038</v>
      </c>
      <c r="N263" s="21">
        <v>99395</v>
      </c>
      <c r="O263" s="21">
        <v>99757</v>
      </c>
      <c r="P263" s="21">
        <v>61.72</v>
      </c>
      <c r="Q263" s="21"/>
      <c r="R263" s="21"/>
    </row>
    <row r="264" spans="1:18" x14ac:dyDescent="0.2">
      <c r="A264" s="22" t="s">
        <v>2062</v>
      </c>
      <c r="B264" s="21">
        <v>10244</v>
      </c>
      <c r="C264" s="21" t="s">
        <v>1042</v>
      </c>
      <c r="D264" s="20">
        <f>COUNTIF('S6 - Table 1'!$B$3:$B$20,Table4[[#This Row],[id]])</f>
        <v>0</v>
      </c>
      <c r="E264" s="21" t="s">
        <v>2063</v>
      </c>
      <c r="F264" s="21" t="s">
        <v>1763</v>
      </c>
      <c r="G264" s="21" t="s">
        <v>2060</v>
      </c>
      <c r="H264" s="21" t="s">
        <v>2061</v>
      </c>
      <c r="I264" s="21" t="s">
        <v>1259</v>
      </c>
      <c r="J264" s="21">
        <v>19428</v>
      </c>
      <c r="K264" s="21">
        <v>19789</v>
      </c>
      <c r="L264" s="21">
        <v>100</v>
      </c>
      <c r="M264" s="21" t="s">
        <v>1038</v>
      </c>
      <c r="N264" s="21">
        <v>99395</v>
      </c>
      <c r="O264" s="21">
        <v>99758</v>
      </c>
      <c r="P264" s="21">
        <v>61.54</v>
      </c>
      <c r="Q264" s="21"/>
      <c r="R264" s="21"/>
    </row>
    <row r="265" spans="1:18" x14ac:dyDescent="0.2">
      <c r="A265" s="22" t="s">
        <v>2064</v>
      </c>
      <c r="B265" s="21">
        <v>10244</v>
      </c>
      <c r="C265" s="21" t="s">
        <v>1042</v>
      </c>
      <c r="D265" s="20">
        <f>COUNTIF('S6 - Table 1'!$B$3:$B$20,Table4[[#This Row],[id]])</f>
        <v>0</v>
      </c>
      <c r="E265" s="21" t="s">
        <v>2065</v>
      </c>
      <c r="F265" s="21" t="s">
        <v>2006</v>
      </c>
      <c r="G265" s="21" t="s">
        <v>2007</v>
      </c>
      <c r="H265" s="21" t="s">
        <v>2066</v>
      </c>
      <c r="I265" s="21" t="s">
        <v>1259</v>
      </c>
      <c r="J265" s="21">
        <v>56584</v>
      </c>
      <c r="K265" s="21">
        <v>56942</v>
      </c>
      <c r="L265" s="21">
        <v>100</v>
      </c>
      <c r="M265" s="21" t="s">
        <v>1038</v>
      </c>
      <c r="N265" s="21">
        <v>54178</v>
      </c>
      <c r="O265" s="21">
        <v>54536</v>
      </c>
      <c r="P265" s="21">
        <v>99.44</v>
      </c>
      <c r="Q265" s="21"/>
      <c r="R265" s="21"/>
    </row>
    <row r="266" spans="1:18" x14ac:dyDescent="0.2">
      <c r="A266" s="22" t="s">
        <v>2067</v>
      </c>
      <c r="B266" s="21">
        <v>10244</v>
      </c>
      <c r="C266" s="21" t="s">
        <v>1042</v>
      </c>
      <c r="D266" s="20">
        <f>COUNTIF('S6 - Table 1'!$B$3:$B$20,Table4[[#This Row],[id]])</f>
        <v>0</v>
      </c>
      <c r="E266" s="21" t="s">
        <v>2068</v>
      </c>
      <c r="F266" s="21" t="s">
        <v>1966</v>
      </c>
      <c r="G266" s="21" t="s">
        <v>1287</v>
      </c>
      <c r="H266" s="21" t="s">
        <v>1354</v>
      </c>
      <c r="I266" s="21" t="s">
        <v>1259</v>
      </c>
      <c r="J266" s="21">
        <v>33675</v>
      </c>
      <c r="K266" s="21">
        <v>33786</v>
      </c>
      <c r="L266" s="21">
        <v>100</v>
      </c>
      <c r="M266" s="21" t="s">
        <v>1038</v>
      </c>
      <c r="N266" s="21">
        <v>31505</v>
      </c>
      <c r="O266" s="21">
        <v>31616</v>
      </c>
      <c r="P266" s="21">
        <v>99.1</v>
      </c>
      <c r="Q266" s="21"/>
      <c r="R266" s="21"/>
    </row>
    <row r="267" spans="1:18" x14ac:dyDescent="0.2">
      <c r="A267" s="22" t="s">
        <v>2069</v>
      </c>
      <c r="B267" s="21">
        <v>10244</v>
      </c>
      <c r="C267" s="21" t="s">
        <v>1042</v>
      </c>
      <c r="D267" s="20">
        <f>COUNTIF('S6 - Table 1'!$B$3:$B$20,Table4[[#This Row],[id]])</f>
        <v>0</v>
      </c>
      <c r="E267" s="21" t="s">
        <v>2070</v>
      </c>
      <c r="F267" s="21" t="s">
        <v>2071</v>
      </c>
      <c r="G267" s="21" t="s">
        <v>1821</v>
      </c>
      <c r="H267" s="21" t="s">
        <v>1822</v>
      </c>
      <c r="I267" s="21" t="s">
        <v>1259</v>
      </c>
      <c r="J267" s="21">
        <v>69744</v>
      </c>
      <c r="K267" s="21">
        <v>70144</v>
      </c>
      <c r="L267" s="21">
        <v>100</v>
      </c>
      <c r="M267" s="21" t="s">
        <v>1038</v>
      </c>
      <c r="N267" s="21">
        <v>67337</v>
      </c>
      <c r="O267" s="21">
        <v>67737</v>
      </c>
      <c r="P267" s="21">
        <v>99.5</v>
      </c>
      <c r="Q267" s="21"/>
      <c r="R267" s="21"/>
    </row>
    <row r="268" spans="1:18" x14ac:dyDescent="0.2">
      <c r="A268" s="22" t="s">
        <v>2072</v>
      </c>
      <c r="B268" s="21">
        <v>10244</v>
      </c>
      <c r="C268" s="21" t="s">
        <v>1042</v>
      </c>
      <c r="D268" s="20">
        <f>COUNTIF('S6 - Table 1'!$B$3:$B$20,Table4[[#This Row],[id]])</f>
        <v>0</v>
      </c>
      <c r="E268" s="21" t="s">
        <v>2073</v>
      </c>
      <c r="F268" s="21" t="s">
        <v>1538</v>
      </c>
      <c r="G268" s="21" t="s">
        <v>1539</v>
      </c>
      <c r="H268" s="21" t="s">
        <v>2074</v>
      </c>
      <c r="I268" s="21" t="s">
        <v>1259</v>
      </c>
      <c r="J268" s="21">
        <v>165258</v>
      </c>
      <c r="K268" s="21">
        <v>165648</v>
      </c>
      <c r="L268" s="21">
        <v>100</v>
      </c>
      <c r="M268" s="21" t="s">
        <v>1038</v>
      </c>
      <c r="N268" s="21">
        <v>165487</v>
      </c>
      <c r="O268" s="21">
        <v>165877</v>
      </c>
      <c r="P268" s="21">
        <v>99.74</v>
      </c>
      <c r="Q268" s="21"/>
      <c r="R268" s="21"/>
    </row>
    <row r="269" spans="1:18" x14ac:dyDescent="0.2">
      <c r="A269" s="22" t="s">
        <v>2075</v>
      </c>
      <c r="B269" s="21">
        <v>10244</v>
      </c>
      <c r="C269" s="21" t="s">
        <v>1042</v>
      </c>
      <c r="D269" s="20">
        <f>COUNTIF('S6 - Table 1'!$B$3:$B$20,Table4[[#This Row],[id]])</f>
        <v>0</v>
      </c>
      <c r="E269" s="21" t="s">
        <v>2076</v>
      </c>
      <c r="F269" s="21" t="s">
        <v>2077</v>
      </c>
      <c r="G269" s="21" t="s">
        <v>1732</v>
      </c>
      <c r="H269" s="21" t="s">
        <v>1733</v>
      </c>
      <c r="I269" s="21" t="s">
        <v>1259</v>
      </c>
      <c r="J269" s="21">
        <v>150404</v>
      </c>
      <c r="K269" s="21">
        <v>150793</v>
      </c>
      <c r="L269" s="21">
        <v>100</v>
      </c>
      <c r="M269" s="21" t="s">
        <v>1038</v>
      </c>
      <c r="N269" s="21">
        <v>148384</v>
      </c>
      <c r="O269" s="21">
        <v>148773</v>
      </c>
      <c r="P269" s="21">
        <v>100</v>
      </c>
      <c r="Q269" s="21"/>
      <c r="R269" s="21"/>
    </row>
    <row r="270" spans="1:18" x14ac:dyDescent="0.2">
      <c r="A270" s="22" t="s">
        <v>2078</v>
      </c>
      <c r="B270" s="21">
        <v>10244</v>
      </c>
      <c r="C270" s="21" t="s">
        <v>1042</v>
      </c>
      <c r="D270" s="20">
        <f>COUNTIF('S6 - Table 1'!$B$3:$B$20,Table4[[#This Row],[id]])</f>
        <v>0</v>
      </c>
      <c r="E270" s="21" t="s">
        <v>2079</v>
      </c>
      <c r="F270" s="21" t="s">
        <v>2080</v>
      </c>
      <c r="G270" s="21" t="s">
        <v>2081</v>
      </c>
      <c r="H270" s="21" t="s">
        <v>2082</v>
      </c>
      <c r="I270" s="21" t="s">
        <v>1259</v>
      </c>
      <c r="J270" s="21">
        <v>71898</v>
      </c>
      <c r="K270" s="21">
        <v>72109</v>
      </c>
      <c r="L270" s="21">
        <v>100</v>
      </c>
      <c r="M270" s="21" t="s">
        <v>1038</v>
      </c>
      <c r="N270" s="21">
        <v>69491</v>
      </c>
      <c r="O270" s="21">
        <v>69702</v>
      </c>
      <c r="P270" s="21">
        <v>99.53</v>
      </c>
      <c r="Q270" s="21"/>
      <c r="R270" s="21"/>
    </row>
    <row r="271" spans="1:18" x14ac:dyDescent="0.2">
      <c r="A271" s="22" t="s">
        <v>2083</v>
      </c>
      <c r="B271" s="21">
        <v>10244</v>
      </c>
      <c r="C271" s="21" t="s">
        <v>1042</v>
      </c>
      <c r="D271" s="20">
        <f>COUNTIF('S6 - Table 1'!$B$3:$B$20,Table4[[#This Row],[id]])</f>
        <v>0</v>
      </c>
      <c r="E271" s="21" t="s">
        <v>2084</v>
      </c>
      <c r="F271" s="21" t="s">
        <v>2085</v>
      </c>
      <c r="G271" s="21" t="s">
        <v>1950</v>
      </c>
      <c r="H271" s="21" t="s">
        <v>1951</v>
      </c>
      <c r="I271" s="21" t="s">
        <v>1259</v>
      </c>
      <c r="J271" s="21">
        <v>168159</v>
      </c>
      <c r="K271" s="21">
        <v>168399</v>
      </c>
      <c r="L271" s="21">
        <v>100</v>
      </c>
      <c r="M271" s="21" t="s">
        <v>1038</v>
      </c>
      <c r="N271" s="21">
        <v>168382</v>
      </c>
      <c r="O271" s="21">
        <v>168622</v>
      </c>
      <c r="P271" s="21">
        <v>99.17</v>
      </c>
      <c r="Q271" s="21"/>
      <c r="R271" s="21"/>
    </row>
    <row r="272" spans="1:18" x14ac:dyDescent="0.2">
      <c r="A272" s="22" t="s">
        <v>2086</v>
      </c>
      <c r="B272" s="21">
        <v>10244</v>
      </c>
      <c r="C272" s="21" t="s">
        <v>1042</v>
      </c>
      <c r="D272" s="20">
        <f>COUNTIF('S6 - Table 1'!$B$3:$B$20,Table4[[#This Row],[id]])</f>
        <v>0</v>
      </c>
      <c r="E272" s="21" t="s">
        <v>2087</v>
      </c>
      <c r="F272" s="21" t="s">
        <v>2055</v>
      </c>
      <c r="G272" s="21" t="s">
        <v>2088</v>
      </c>
      <c r="H272" s="21" t="s">
        <v>1403</v>
      </c>
      <c r="I272" s="21" t="s">
        <v>1259</v>
      </c>
      <c r="J272" s="21">
        <v>149033</v>
      </c>
      <c r="K272" s="21">
        <v>149383</v>
      </c>
      <c r="L272" s="21">
        <v>100</v>
      </c>
      <c r="M272" s="21" t="s">
        <v>1038</v>
      </c>
      <c r="N272" s="21">
        <v>147030</v>
      </c>
      <c r="O272" s="21">
        <v>147380</v>
      </c>
      <c r="P272" s="21">
        <v>100</v>
      </c>
      <c r="Q272" s="21"/>
      <c r="R272" s="21"/>
    </row>
    <row r="273" spans="1:18" x14ac:dyDescent="0.2">
      <c r="A273" s="22" t="s">
        <v>2089</v>
      </c>
      <c r="B273" s="21">
        <v>10244</v>
      </c>
      <c r="C273" s="21" t="s">
        <v>1042</v>
      </c>
      <c r="D273" s="20">
        <f>COUNTIF('S6 - Table 1'!$B$3:$B$20,Table4[[#This Row],[id]])</f>
        <v>0</v>
      </c>
      <c r="E273" s="21" t="s">
        <v>2090</v>
      </c>
      <c r="F273" s="21" t="s">
        <v>2091</v>
      </c>
      <c r="G273" s="21" t="s">
        <v>1732</v>
      </c>
      <c r="H273" s="21" t="s">
        <v>1733</v>
      </c>
      <c r="I273" s="21" t="s">
        <v>1259</v>
      </c>
      <c r="J273" s="21">
        <v>150457</v>
      </c>
      <c r="K273" s="21">
        <v>150793</v>
      </c>
      <c r="L273" s="21">
        <v>100</v>
      </c>
      <c r="M273" s="21" t="s">
        <v>1038</v>
      </c>
      <c r="N273" s="21">
        <v>148437</v>
      </c>
      <c r="O273" s="21">
        <v>148773</v>
      </c>
      <c r="P273" s="21">
        <v>100</v>
      </c>
      <c r="Q273" s="21"/>
      <c r="R273" s="21"/>
    </row>
    <row r="274" spans="1:18" x14ac:dyDescent="0.2">
      <c r="A274" s="22" t="s">
        <v>2092</v>
      </c>
      <c r="B274" s="21">
        <v>10244</v>
      </c>
      <c r="C274" s="21" t="s">
        <v>1042</v>
      </c>
      <c r="D274" s="20">
        <f>COUNTIF('S6 - Table 1'!$B$3:$B$20,Table4[[#This Row],[id]])</f>
        <v>0</v>
      </c>
      <c r="E274" s="21" t="s">
        <v>2093</v>
      </c>
      <c r="F274" s="21" t="s">
        <v>1996</v>
      </c>
      <c r="G274" s="21" t="s">
        <v>2094</v>
      </c>
      <c r="H274" s="21" t="s">
        <v>2095</v>
      </c>
      <c r="I274" s="21" t="s">
        <v>1259</v>
      </c>
      <c r="J274" s="21">
        <v>183448</v>
      </c>
      <c r="K274" s="21">
        <v>183796</v>
      </c>
      <c r="L274" s="21">
        <v>100</v>
      </c>
      <c r="M274" s="21" t="s">
        <v>1038</v>
      </c>
      <c r="N274" s="21">
        <v>183520</v>
      </c>
      <c r="O274" s="21">
        <v>183871</v>
      </c>
      <c r="P274" s="21">
        <v>99.14</v>
      </c>
      <c r="Q274" s="21"/>
      <c r="R274" s="21"/>
    </row>
    <row r="275" spans="1:18" x14ac:dyDescent="0.2">
      <c r="A275" s="22" t="s">
        <v>2096</v>
      </c>
      <c r="B275" s="21">
        <v>10244</v>
      </c>
      <c r="C275" s="21" t="s">
        <v>1042</v>
      </c>
      <c r="D275" s="20">
        <f>COUNTIF('S6 - Table 1'!$B$3:$B$20,Table4[[#This Row],[id]])</f>
        <v>0</v>
      </c>
      <c r="E275" s="21" t="s">
        <v>2097</v>
      </c>
      <c r="F275" s="21" t="s">
        <v>1996</v>
      </c>
      <c r="G275" s="21" t="s">
        <v>2094</v>
      </c>
      <c r="H275" s="21" t="s">
        <v>2098</v>
      </c>
      <c r="I275" s="21" t="s">
        <v>1259</v>
      </c>
      <c r="J275" s="21">
        <v>183448</v>
      </c>
      <c r="K275" s="21">
        <v>183799</v>
      </c>
      <c r="L275" s="21">
        <v>100</v>
      </c>
      <c r="M275" s="21" t="s">
        <v>1038</v>
      </c>
      <c r="N275" s="21">
        <v>183520</v>
      </c>
      <c r="O275" s="21">
        <v>183874</v>
      </c>
      <c r="P275" s="21">
        <v>99.15</v>
      </c>
      <c r="Q275" s="21"/>
      <c r="R275" s="21"/>
    </row>
    <row r="276" spans="1:18" x14ac:dyDescent="0.2">
      <c r="A276" s="22" t="s">
        <v>2099</v>
      </c>
      <c r="B276" s="21">
        <v>10244</v>
      </c>
      <c r="C276" s="21" t="s">
        <v>1042</v>
      </c>
      <c r="D276" s="20">
        <f>COUNTIF('S6 - Table 1'!$B$3:$B$20,Table4[[#This Row],[id]])</f>
        <v>0</v>
      </c>
      <c r="E276" s="21" t="s">
        <v>2100</v>
      </c>
      <c r="F276" s="21" t="s">
        <v>2101</v>
      </c>
      <c r="G276" s="21" t="s">
        <v>1916</v>
      </c>
      <c r="H276" s="21" t="s">
        <v>1917</v>
      </c>
      <c r="I276" s="21" t="s">
        <v>1259</v>
      </c>
      <c r="J276" s="21">
        <v>141363</v>
      </c>
      <c r="K276" s="21">
        <v>141732</v>
      </c>
      <c r="L276" s="21">
        <v>100</v>
      </c>
      <c r="M276" s="21" t="s">
        <v>1038</v>
      </c>
      <c r="N276" s="21">
        <v>139386</v>
      </c>
      <c r="O276" s="21">
        <v>139758</v>
      </c>
      <c r="P276" s="21">
        <v>99.73</v>
      </c>
      <c r="Q276" s="21"/>
      <c r="R276" s="21"/>
    </row>
    <row r="277" spans="1:18" x14ac:dyDescent="0.2">
      <c r="A277" s="22" t="s">
        <v>2102</v>
      </c>
      <c r="B277" s="21">
        <v>10244</v>
      </c>
      <c r="C277" s="21" t="s">
        <v>1042</v>
      </c>
      <c r="D277" s="20">
        <f>COUNTIF('S6 - Table 1'!$B$3:$B$20,Table4[[#This Row],[id]])</f>
        <v>0</v>
      </c>
      <c r="E277" s="21" t="s">
        <v>2103</v>
      </c>
      <c r="F277" s="21" t="s">
        <v>2104</v>
      </c>
      <c r="G277" s="21" t="s">
        <v>2105</v>
      </c>
      <c r="H277" s="21" t="s">
        <v>2106</v>
      </c>
      <c r="I277" s="21" t="s">
        <v>1259</v>
      </c>
      <c r="J277" s="21">
        <v>88723</v>
      </c>
      <c r="K277" s="21">
        <v>88888</v>
      </c>
      <c r="L277" s="21">
        <v>100</v>
      </c>
      <c r="M277" s="21" t="s">
        <v>1038</v>
      </c>
      <c r="N277" s="21">
        <v>86316</v>
      </c>
      <c r="O277" s="21">
        <v>86481</v>
      </c>
      <c r="P277" s="21">
        <v>100</v>
      </c>
      <c r="Q277" s="21"/>
      <c r="R277" s="21"/>
    </row>
    <row r="278" spans="1:18" x14ac:dyDescent="0.2">
      <c r="A278" s="22" t="s">
        <v>2107</v>
      </c>
      <c r="B278" s="21">
        <v>10244</v>
      </c>
      <c r="C278" s="21" t="s">
        <v>1042</v>
      </c>
      <c r="D278" s="20">
        <f>COUNTIF('S6 - Table 1'!$B$3:$B$20,Table4[[#This Row],[id]])</f>
        <v>0</v>
      </c>
      <c r="E278" s="21" t="s">
        <v>2108</v>
      </c>
      <c r="F278" s="21" t="s">
        <v>2104</v>
      </c>
      <c r="G278" s="21" t="s">
        <v>2105</v>
      </c>
      <c r="H278" s="21" t="s">
        <v>2109</v>
      </c>
      <c r="I278" s="21" t="s">
        <v>1259</v>
      </c>
      <c r="J278" s="21">
        <v>88723</v>
      </c>
      <c r="K278" s="21">
        <v>88889</v>
      </c>
      <c r="L278" s="21">
        <v>100</v>
      </c>
      <c r="M278" s="21" t="s">
        <v>1038</v>
      </c>
      <c r="N278" s="21">
        <v>86316</v>
      </c>
      <c r="O278" s="21">
        <v>86482</v>
      </c>
      <c r="P278" s="21">
        <v>100</v>
      </c>
      <c r="Q278" s="21"/>
      <c r="R278" s="21"/>
    </row>
    <row r="279" spans="1:18" x14ac:dyDescent="0.2">
      <c r="A279" s="22" t="s">
        <v>2110</v>
      </c>
      <c r="B279" s="21">
        <v>10244</v>
      </c>
      <c r="C279" s="21" t="s">
        <v>1042</v>
      </c>
      <c r="D279" s="20">
        <f>COUNTIF('S6 - Table 1'!$B$3:$B$20,Table4[[#This Row],[id]])</f>
        <v>0</v>
      </c>
      <c r="E279" s="21" t="s">
        <v>2111</v>
      </c>
      <c r="F279" s="21" t="s">
        <v>2112</v>
      </c>
      <c r="G279" s="21" t="s">
        <v>1697</v>
      </c>
      <c r="H279" s="21" t="s">
        <v>1698</v>
      </c>
      <c r="I279" s="21" t="s">
        <v>1259</v>
      </c>
      <c r="J279" s="21">
        <v>38776</v>
      </c>
      <c r="K279" s="21">
        <v>38961</v>
      </c>
      <c r="L279" s="21">
        <v>100</v>
      </c>
      <c r="M279" s="21" t="s">
        <v>1038</v>
      </c>
      <c r="N279" s="21">
        <v>36611</v>
      </c>
      <c r="O279" s="21">
        <v>36796</v>
      </c>
      <c r="P279" s="21">
        <v>100</v>
      </c>
      <c r="Q279" s="21"/>
      <c r="R279" s="21"/>
    </row>
    <row r="280" spans="1:18" x14ac:dyDescent="0.2">
      <c r="A280" s="22" t="s">
        <v>2113</v>
      </c>
      <c r="B280" s="21">
        <v>10244</v>
      </c>
      <c r="C280" s="21" t="s">
        <v>1042</v>
      </c>
      <c r="D280" s="20">
        <f>COUNTIF('S6 - Table 1'!$B$3:$B$20,Table4[[#This Row],[id]])</f>
        <v>0</v>
      </c>
      <c r="E280" s="21" t="s">
        <v>2114</v>
      </c>
      <c r="F280" s="21" t="s">
        <v>2115</v>
      </c>
      <c r="G280" s="21" t="s">
        <v>2012</v>
      </c>
      <c r="H280" s="21" t="s">
        <v>2013</v>
      </c>
      <c r="I280" s="21" t="s">
        <v>1259</v>
      </c>
      <c r="J280" s="21">
        <v>32282</v>
      </c>
      <c r="K280" s="21">
        <v>32442</v>
      </c>
      <c r="L280" s="21">
        <v>100</v>
      </c>
      <c r="M280" s="21" t="s">
        <v>1038</v>
      </c>
      <c r="N280" s="21">
        <v>30112</v>
      </c>
      <c r="O280" s="21">
        <v>30272</v>
      </c>
      <c r="P280" s="21">
        <v>100</v>
      </c>
      <c r="Q280" s="21"/>
      <c r="R280" s="21"/>
    </row>
    <row r="281" spans="1:18" x14ac:dyDescent="0.2">
      <c r="A281" s="22" t="s">
        <v>2116</v>
      </c>
      <c r="B281" s="21">
        <v>10244</v>
      </c>
      <c r="C281" s="21" t="s">
        <v>1042</v>
      </c>
      <c r="D281" s="20">
        <f>COUNTIF('S6 - Table 1'!$B$3:$B$20,Table4[[#This Row],[id]])</f>
        <v>0</v>
      </c>
      <c r="E281" s="21" t="s">
        <v>2117</v>
      </c>
      <c r="F281" s="21" t="s">
        <v>1370</v>
      </c>
      <c r="G281" s="21" t="s">
        <v>1371</v>
      </c>
      <c r="H281" s="21" t="s">
        <v>2118</v>
      </c>
      <c r="I281" s="21" t="s">
        <v>1259</v>
      </c>
      <c r="J281" s="21">
        <v>157012</v>
      </c>
      <c r="K281" s="21">
        <v>157403</v>
      </c>
      <c r="L281" s="21">
        <v>100</v>
      </c>
      <c r="M281" s="21" t="s">
        <v>1038</v>
      </c>
      <c r="N281" s="21">
        <v>154981</v>
      </c>
      <c r="O281" s="21">
        <v>155372</v>
      </c>
      <c r="P281" s="21">
        <v>100</v>
      </c>
      <c r="Q281" s="21"/>
      <c r="R281" s="21"/>
    </row>
    <row r="282" spans="1:18" x14ac:dyDescent="0.2">
      <c r="A282" s="22" t="s">
        <v>2119</v>
      </c>
      <c r="B282" s="21">
        <v>10244</v>
      </c>
      <c r="C282" s="21" t="s">
        <v>1042</v>
      </c>
      <c r="D282" s="20">
        <f>COUNTIF('S6 - Table 1'!$B$3:$B$20,Table4[[#This Row],[id]])</f>
        <v>0</v>
      </c>
      <c r="E282" s="21" t="s">
        <v>2120</v>
      </c>
      <c r="F282" s="21" t="s">
        <v>2121</v>
      </c>
      <c r="G282" s="21" t="s">
        <v>1932</v>
      </c>
      <c r="H282" s="21" t="s">
        <v>1660</v>
      </c>
      <c r="I282" s="21" t="s">
        <v>1259</v>
      </c>
      <c r="J282" s="21">
        <v>72825</v>
      </c>
      <c r="K282" s="21">
        <v>73019</v>
      </c>
      <c r="L282" s="21">
        <v>100</v>
      </c>
      <c r="M282" s="21" t="s">
        <v>1038</v>
      </c>
      <c r="N282" s="21">
        <v>70418</v>
      </c>
      <c r="O282" s="21">
        <v>70612</v>
      </c>
      <c r="P282" s="21">
        <v>100</v>
      </c>
      <c r="Q282" s="21"/>
      <c r="R282" s="21"/>
    </row>
    <row r="283" spans="1:18" x14ac:dyDescent="0.2">
      <c r="A283" s="22" t="s">
        <v>2122</v>
      </c>
      <c r="B283" s="21">
        <v>10244</v>
      </c>
      <c r="C283" s="21" t="s">
        <v>1042</v>
      </c>
      <c r="D283" s="20">
        <f>COUNTIF('S6 - Table 1'!$B$3:$B$20,Table4[[#This Row],[id]])</f>
        <v>0</v>
      </c>
      <c r="E283" s="21" t="s">
        <v>2123</v>
      </c>
      <c r="F283" s="21" t="s">
        <v>1438</v>
      </c>
      <c r="G283" s="21" t="s">
        <v>1439</v>
      </c>
      <c r="H283" s="21" t="s">
        <v>2124</v>
      </c>
      <c r="I283" s="21" t="s">
        <v>1259</v>
      </c>
      <c r="J283" s="21">
        <v>55396</v>
      </c>
      <c r="K283" s="21">
        <v>55793</v>
      </c>
      <c r="L283" s="21">
        <v>100</v>
      </c>
      <c r="M283" s="21" t="s">
        <v>1038</v>
      </c>
      <c r="N283" s="21">
        <v>52990</v>
      </c>
      <c r="O283" s="21">
        <v>53387</v>
      </c>
      <c r="P283" s="21">
        <v>98.99</v>
      </c>
      <c r="Q283" s="21"/>
      <c r="R283" s="21"/>
    </row>
    <row r="284" spans="1:18" x14ac:dyDescent="0.2">
      <c r="A284" s="22" t="s">
        <v>2125</v>
      </c>
      <c r="B284" s="21">
        <v>10244</v>
      </c>
      <c r="C284" s="21" t="s">
        <v>1042</v>
      </c>
      <c r="D284" s="20">
        <f>COUNTIF('S6 - Table 1'!$B$3:$B$20,Table4[[#This Row],[id]])</f>
        <v>0</v>
      </c>
      <c r="E284" s="21" t="s">
        <v>2126</v>
      </c>
      <c r="F284" s="21" t="s">
        <v>2127</v>
      </c>
      <c r="G284" s="21" t="s">
        <v>2128</v>
      </c>
      <c r="H284" s="21" t="s">
        <v>1987</v>
      </c>
      <c r="I284" s="21" t="s">
        <v>1259</v>
      </c>
      <c r="J284" s="21">
        <v>172075</v>
      </c>
      <c r="K284" s="21">
        <v>172180</v>
      </c>
      <c r="L284" s="21">
        <v>100</v>
      </c>
      <c r="M284" s="21" t="s">
        <v>1038</v>
      </c>
      <c r="N284" s="21">
        <v>172169</v>
      </c>
      <c r="O284" s="21">
        <v>172274</v>
      </c>
      <c r="P284" s="21">
        <v>99.05</v>
      </c>
      <c r="Q284" s="21"/>
      <c r="R284" s="21"/>
    </row>
    <row r="285" spans="1:18" x14ac:dyDescent="0.2">
      <c r="A285" s="22" t="s">
        <v>2129</v>
      </c>
      <c r="B285" s="21">
        <v>10244</v>
      </c>
      <c r="C285" s="21" t="s">
        <v>1042</v>
      </c>
      <c r="D285" s="20">
        <f>COUNTIF('S6 - Table 1'!$B$3:$B$20,Table4[[#This Row],[id]])</f>
        <v>0</v>
      </c>
      <c r="E285" s="21" t="s">
        <v>2130</v>
      </c>
      <c r="F285" s="21" t="s">
        <v>2131</v>
      </c>
      <c r="G285" s="21" t="s">
        <v>2132</v>
      </c>
      <c r="H285" s="21" t="s">
        <v>2133</v>
      </c>
      <c r="I285" s="21" t="s">
        <v>1259</v>
      </c>
      <c r="J285" s="21">
        <v>53007</v>
      </c>
      <c r="K285" s="21">
        <v>53367</v>
      </c>
      <c r="L285" s="21">
        <v>100</v>
      </c>
      <c r="M285" s="21" t="s">
        <v>1038</v>
      </c>
      <c r="N285" s="21">
        <v>50602</v>
      </c>
      <c r="O285" s="21">
        <v>50962</v>
      </c>
      <c r="P285" s="21">
        <v>100</v>
      </c>
      <c r="Q285" s="21"/>
      <c r="R285" s="21"/>
    </row>
    <row r="286" spans="1:18" x14ac:dyDescent="0.2">
      <c r="A286" s="22" t="s">
        <v>2134</v>
      </c>
      <c r="B286" s="21">
        <v>10244</v>
      </c>
      <c r="C286" s="21" t="s">
        <v>1042</v>
      </c>
      <c r="D286" s="20">
        <f>COUNTIF('S6 - Table 1'!$B$3:$B$20,Table4[[#This Row],[id]])</f>
        <v>0</v>
      </c>
      <c r="E286" s="21" t="s">
        <v>2135</v>
      </c>
      <c r="F286" s="21" t="s">
        <v>2136</v>
      </c>
      <c r="G286" s="21" t="s">
        <v>2132</v>
      </c>
      <c r="H286" s="21" t="s">
        <v>2133</v>
      </c>
      <c r="I286" s="21" t="s">
        <v>1259</v>
      </c>
      <c r="J286" s="21">
        <v>53006</v>
      </c>
      <c r="K286" s="21">
        <v>53367</v>
      </c>
      <c r="L286" s="21">
        <v>100</v>
      </c>
      <c r="M286" s="21" t="s">
        <v>1038</v>
      </c>
      <c r="N286" s="21">
        <v>50601</v>
      </c>
      <c r="O286" s="21">
        <v>50962</v>
      </c>
      <c r="P286" s="21">
        <v>100</v>
      </c>
      <c r="Q286" s="21"/>
      <c r="R286" s="21"/>
    </row>
    <row r="287" spans="1:18" x14ac:dyDescent="0.2">
      <c r="A287" s="22" t="s">
        <v>2137</v>
      </c>
      <c r="B287" s="21">
        <v>10244</v>
      </c>
      <c r="C287" s="21" t="s">
        <v>1042</v>
      </c>
      <c r="D287" s="20">
        <f>COUNTIF('S6 - Table 1'!$B$3:$B$20,Table4[[#This Row],[id]])</f>
        <v>0</v>
      </c>
      <c r="E287" s="21" t="s">
        <v>2138</v>
      </c>
      <c r="F287" s="21" t="s">
        <v>2139</v>
      </c>
      <c r="G287" s="21" t="s">
        <v>1837</v>
      </c>
      <c r="H287" s="21" t="s">
        <v>1838</v>
      </c>
      <c r="I287" s="21" t="s">
        <v>1259</v>
      </c>
      <c r="J287" s="21">
        <v>24979</v>
      </c>
      <c r="K287" s="21">
        <v>25210</v>
      </c>
      <c r="L287" s="21">
        <v>100</v>
      </c>
      <c r="M287" s="21" t="s">
        <v>1038</v>
      </c>
      <c r="N287" s="21">
        <v>22825</v>
      </c>
      <c r="O287" s="21">
        <v>23056</v>
      </c>
      <c r="P287" s="21">
        <v>99.57</v>
      </c>
      <c r="Q287" s="21"/>
      <c r="R287" s="21"/>
    </row>
    <row r="288" spans="1:18" x14ac:dyDescent="0.2">
      <c r="A288" s="22" t="s">
        <v>2140</v>
      </c>
      <c r="B288" s="21">
        <v>10244</v>
      </c>
      <c r="C288" s="21" t="s">
        <v>1042</v>
      </c>
      <c r="D288" s="20">
        <f>COUNTIF('S6 - Table 1'!$B$3:$B$20,Table4[[#This Row],[id]])</f>
        <v>0</v>
      </c>
      <c r="E288" s="21" t="s">
        <v>2141</v>
      </c>
      <c r="F288" s="21" t="s">
        <v>2142</v>
      </c>
      <c r="G288" s="21" t="s">
        <v>2143</v>
      </c>
      <c r="H288" s="21" t="s">
        <v>2144</v>
      </c>
      <c r="I288" s="21" t="s">
        <v>1259</v>
      </c>
      <c r="J288" s="21">
        <v>145071</v>
      </c>
      <c r="K288" s="21">
        <v>145371</v>
      </c>
      <c r="L288" s="21">
        <v>100</v>
      </c>
      <c r="M288" s="21" t="s">
        <v>1038</v>
      </c>
      <c r="N288" s="21">
        <v>143098</v>
      </c>
      <c r="O288" s="21">
        <v>143398</v>
      </c>
      <c r="P288" s="21">
        <v>99.33</v>
      </c>
      <c r="Q288" s="21"/>
      <c r="R288" s="21"/>
    </row>
    <row r="289" spans="1:18" x14ac:dyDescent="0.2">
      <c r="A289" s="22" t="s">
        <v>2145</v>
      </c>
      <c r="B289" s="21">
        <v>10244</v>
      </c>
      <c r="C289" s="21" t="s">
        <v>1042</v>
      </c>
      <c r="D289" s="20">
        <f>COUNTIF('S6 - Table 1'!$B$3:$B$20,Table4[[#This Row],[id]])</f>
        <v>0</v>
      </c>
      <c r="E289" s="21" t="s">
        <v>2146</v>
      </c>
      <c r="F289" s="21" t="s">
        <v>2147</v>
      </c>
      <c r="G289" s="21" t="s">
        <v>2148</v>
      </c>
      <c r="H289" s="21" t="s">
        <v>2149</v>
      </c>
      <c r="I289" s="21" t="s">
        <v>1259</v>
      </c>
      <c r="J289" s="21">
        <v>34400</v>
      </c>
      <c r="K289" s="21">
        <v>34768</v>
      </c>
      <c r="L289" s="21">
        <v>100</v>
      </c>
      <c r="M289" s="21" t="s">
        <v>1038</v>
      </c>
      <c r="N289" s="21">
        <v>32233</v>
      </c>
      <c r="O289" s="21">
        <v>32601</v>
      </c>
      <c r="P289" s="21">
        <v>99.46</v>
      </c>
      <c r="Q289" s="21"/>
      <c r="R289" s="21"/>
    </row>
    <row r="290" spans="1:18" x14ac:dyDescent="0.2">
      <c r="A290" s="22" t="s">
        <v>2150</v>
      </c>
      <c r="B290" s="21">
        <v>10244</v>
      </c>
      <c r="C290" s="21" t="s">
        <v>1042</v>
      </c>
      <c r="D290" s="20">
        <f>COUNTIF('S6 - Table 1'!$B$3:$B$20,Table4[[#This Row],[id]])</f>
        <v>0</v>
      </c>
      <c r="E290" s="21" t="s">
        <v>2151</v>
      </c>
      <c r="F290" s="21" t="s">
        <v>1688</v>
      </c>
      <c r="G290" s="21" t="s">
        <v>1689</v>
      </c>
      <c r="H290" s="21" t="s">
        <v>2152</v>
      </c>
      <c r="I290" s="21" t="s">
        <v>1259</v>
      </c>
      <c r="J290" s="21">
        <v>140177</v>
      </c>
      <c r="K290" s="21">
        <v>140522</v>
      </c>
      <c r="L290" s="21">
        <v>100</v>
      </c>
      <c r="M290" s="21" t="s">
        <v>1038</v>
      </c>
      <c r="N290" s="21">
        <v>138200</v>
      </c>
      <c r="O290" s="21">
        <v>138545</v>
      </c>
      <c r="P290" s="21">
        <v>99.71</v>
      </c>
      <c r="Q290" s="21"/>
      <c r="R290" s="21"/>
    </row>
    <row r="291" spans="1:18" x14ac:dyDescent="0.2">
      <c r="A291" s="22" t="s">
        <v>2153</v>
      </c>
      <c r="B291" s="21">
        <v>10244</v>
      </c>
      <c r="C291" s="21" t="s">
        <v>1042</v>
      </c>
      <c r="D291" s="20">
        <f>COUNTIF('S6 - Table 1'!$B$3:$B$20,Table4[[#This Row],[id]])</f>
        <v>0</v>
      </c>
      <c r="E291" s="21" t="s">
        <v>2154</v>
      </c>
      <c r="F291" s="21" t="s">
        <v>2155</v>
      </c>
      <c r="G291" s="21" t="s">
        <v>2156</v>
      </c>
      <c r="H291" s="21" t="s">
        <v>1267</v>
      </c>
      <c r="I291" s="21" t="s">
        <v>1259</v>
      </c>
      <c r="J291" s="21">
        <v>135961</v>
      </c>
      <c r="K291" s="21">
        <v>136157</v>
      </c>
      <c r="L291" s="21">
        <v>100</v>
      </c>
      <c r="M291" s="21" t="s">
        <v>1038</v>
      </c>
      <c r="N291" s="21">
        <v>134014</v>
      </c>
      <c r="O291" s="21">
        <v>134210</v>
      </c>
      <c r="P291" s="21">
        <v>99.49</v>
      </c>
      <c r="Q291" s="21"/>
      <c r="R291" s="21"/>
    </row>
    <row r="292" spans="1:18" x14ac:dyDescent="0.2">
      <c r="A292" s="22" t="s">
        <v>2157</v>
      </c>
      <c r="B292" s="21">
        <v>10244</v>
      </c>
      <c r="C292" s="21" t="s">
        <v>1042</v>
      </c>
      <c r="D292" s="20">
        <f>COUNTIF('S6 - Table 1'!$B$3:$B$20,Table4[[#This Row],[id]])</f>
        <v>0</v>
      </c>
      <c r="E292" s="21" t="s">
        <v>2158</v>
      </c>
      <c r="F292" s="21" t="s">
        <v>1949</v>
      </c>
      <c r="G292" s="21" t="s">
        <v>1950</v>
      </c>
      <c r="H292" s="21" t="s">
        <v>2159</v>
      </c>
      <c r="I292" s="21" t="s">
        <v>1259</v>
      </c>
      <c r="J292" s="21">
        <v>168150</v>
      </c>
      <c r="K292" s="21">
        <v>168397</v>
      </c>
      <c r="L292" s="21">
        <v>100</v>
      </c>
      <c r="M292" s="21" t="s">
        <v>1038</v>
      </c>
      <c r="N292" s="21">
        <v>168373</v>
      </c>
      <c r="O292" s="21">
        <v>168620</v>
      </c>
      <c r="P292" s="21">
        <v>99.19</v>
      </c>
      <c r="Q292" s="21"/>
      <c r="R292" s="21"/>
    </row>
    <row r="293" spans="1:18" x14ac:dyDescent="0.2">
      <c r="A293" s="22" t="s">
        <v>2160</v>
      </c>
      <c r="B293" s="21">
        <v>10244</v>
      </c>
      <c r="C293" s="21" t="s">
        <v>1042</v>
      </c>
      <c r="D293" s="20">
        <f>COUNTIF('S6 - Table 1'!$B$3:$B$20,Table4[[#This Row],[id]])</f>
        <v>0</v>
      </c>
      <c r="E293" s="21" t="s">
        <v>2161</v>
      </c>
      <c r="F293" s="21" t="s">
        <v>1726</v>
      </c>
      <c r="G293" s="21" t="s">
        <v>1727</v>
      </c>
      <c r="H293" s="21" t="s">
        <v>2162</v>
      </c>
      <c r="I293" s="21" t="s">
        <v>1259</v>
      </c>
      <c r="J293" s="21">
        <v>83278</v>
      </c>
      <c r="K293" s="21">
        <v>83672</v>
      </c>
      <c r="L293" s="21">
        <v>100</v>
      </c>
      <c r="M293" s="21" t="s">
        <v>1038</v>
      </c>
      <c r="N293" s="21">
        <v>80871</v>
      </c>
      <c r="O293" s="21">
        <v>81265</v>
      </c>
      <c r="P293" s="21">
        <v>99.24</v>
      </c>
      <c r="Q293" s="21"/>
      <c r="R293" s="21"/>
    </row>
    <row r="294" spans="1:18" x14ac:dyDescent="0.2">
      <c r="A294" s="22" t="s">
        <v>2163</v>
      </c>
      <c r="B294" s="21">
        <v>10244</v>
      </c>
      <c r="C294" s="21" t="s">
        <v>1042</v>
      </c>
      <c r="D294" s="20">
        <f>COUNTIF('S6 - Table 1'!$B$3:$B$20,Table4[[#This Row],[id]])</f>
        <v>0</v>
      </c>
      <c r="E294" s="21" t="s">
        <v>2164</v>
      </c>
      <c r="F294" s="21" t="s">
        <v>2165</v>
      </c>
      <c r="G294" s="21" t="s">
        <v>2037</v>
      </c>
      <c r="H294" s="21" t="s">
        <v>2038</v>
      </c>
      <c r="I294" s="21" t="s">
        <v>1259</v>
      </c>
      <c r="J294" s="21">
        <v>145840</v>
      </c>
      <c r="K294" s="21">
        <v>146189</v>
      </c>
      <c r="L294" s="21">
        <v>100</v>
      </c>
      <c r="M294" s="21" t="s">
        <v>1038</v>
      </c>
      <c r="N294" s="21">
        <v>143865</v>
      </c>
      <c r="O294" s="21">
        <v>144214</v>
      </c>
      <c r="P294" s="21">
        <v>99.14</v>
      </c>
      <c r="Q294" s="21"/>
      <c r="R294" s="21"/>
    </row>
    <row r="295" spans="1:18" x14ac:dyDescent="0.2">
      <c r="A295" s="22" t="s">
        <v>2166</v>
      </c>
      <c r="B295" s="21">
        <v>10244</v>
      </c>
      <c r="C295" s="21" t="s">
        <v>1042</v>
      </c>
      <c r="D295" s="20">
        <f>COUNTIF('S6 - Table 1'!$B$3:$B$20,Table4[[#This Row],[id]])</f>
        <v>0</v>
      </c>
      <c r="E295" s="21" t="s">
        <v>2167</v>
      </c>
      <c r="F295" s="21" t="s">
        <v>2168</v>
      </c>
      <c r="G295" s="21" t="s">
        <v>2032</v>
      </c>
      <c r="H295" s="21" t="s">
        <v>2033</v>
      </c>
      <c r="I295" s="21" t="s">
        <v>1259</v>
      </c>
      <c r="J295" s="21">
        <v>160043</v>
      </c>
      <c r="K295" s="21">
        <v>160146</v>
      </c>
      <c r="L295" s="21">
        <v>100</v>
      </c>
      <c r="M295" s="21" t="s">
        <v>1038</v>
      </c>
      <c r="N295" s="21">
        <v>160264</v>
      </c>
      <c r="O295" s="21">
        <v>160367</v>
      </c>
      <c r="P295" s="21">
        <v>99.03</v>
      </c>
      <c r="Q295" s="21"/>
      <c r="R295" s="21"/>
    </row>
    <row r="296" spans="1:18" x14ac:dyDescent="0.2">
      <c r="A296" s="22" t="s">
        <v>2169</v>
      </c>
      <c r="B296" s="21">
        <v>10244</v>
      </c>
      <c r="C296" s="21" t="s">
        <v>1042</v>
      </c>
      <c r="D296" s="20">
        <f>COUNTIF('S6 - Table 1'!$B$3:$B$20,Table4[[#This Row],[id]])</f>
        <v>0</v>
      </c>
      <c r="E296" s="21" t="s">
        <v>2170</v>
      </c>
      <c r="F296" s="21" t="s">
        <v>1887</v>
      </c>
      <c r="G296" s="21" t="s">
        <v>1888</v>
      </c>
      <c r="H296" s="21" t="s">
        <v>2171</v>
      </c>
      <c r="I296" s="21" t="s">
        <v>1259</v>
      </c>
      <c r="J296" s="21">
        <v>38528</v>
      </c>
      <c r="K296" s="21">
        <v>38796</v>
      </c>
      <c r="L296" s="21">
        <v>100</v>
      </c>
      <c r="M296" s="21" t="s">
        <v>1038</v>
      </c>
      <c r="N296" s="21">
        <v>36363</v>
      </c>
      <c r="O296" s="21">
        <v>36631</v>
      </c>
      <c r="P296" s="21">
        <v>99.63</v>
      </c>
      <c r="Q296" s="21"/>
      <c r="R296" s="21"/>
    </row>
    <row r="297" spans="1:18" x14ac:dyDescent="0.2">
      <c r="A297" s="22" t="s">
        <v>2172</v>
      </c>
      <c r="B297" s="21">
        <v>10244</v>
      </c>
      <c r="C297" s="21" t="s">
        <v>1042</v>
      </c>
      <c r="D297" s="20">
        <f>COUNTIF('S6 - Table 1'!$B$3:$B$20,Table4[[#This Row],[id]])</f>
        <v>0</v>
      </c>
      <c r="E297" s="21" t="s">
        <v>2173</v>
      </c>
      <c r="F297" s="21" t="s">
        <v>2174</v>
      </c>
      <c r="G297" s="21" t="s">
        <v>2175</v>
      </c>
      <c r="H297" s="21" t="s">
        <v>2176</v>
      </c>
      <c r="I297" s="21" t="s">
        <v>1259</v>
      </c>
      <c r="J297" s="21">
        <v>175128</v>
      </c>
      <c r="K297" s="21">
        <v>175343</v>
      </c>
      <c r="L297" s="21">
        <v>100</v>
      </c>
      <c r="M297" s="21" t="s">
        <v>1038</v>
      </c>
      <c r="N297" s="21">
        <v>175266</v>
      </c>
      <c r="O297" s="21">
        <v>175481</v>
      </c>
      <c r="P297" s="21">
        <v>100</v>
      </c>
      <c r="Q297" s="21"/>
      <c r="R297" s="21"/>
    </row>
    <row r="298" spans="1:18" x14ac:dyDescent="0.2">
      <c r="A298" s="22" t="s">
        <v>2177</v>
      </c>
      <c r="B298" s="21">
        <v>10244</v>
      </c>
      <c r="C298" s="21" t="s">
        <v>1042</v>
      </c>
      <c r="D298" s="20">
        <f>COUNTIF('S6 - Table 1'!$B$3:$B$20,Table4[[#This Row],[id]])</f>
        <v>0</v>
      </c>
      <c r="E298" s="21" t="s">
        <v>2178</v>
      </c>
      <c r="F298" s="21" t="s">
        <v>2179</v>
      </c>
      <c r="G298" s="21" t="s">
        <v>2180</v>
      </c>
      <c r="H298" s="21" t="s">
        <v>1838</v>
      </c>
      <c r="I298" s="21" t="s">
        <v>1259</v>
      </c>
      <c r="J298" s="21">
        <v>25019</v>
      </c>
      <c r="K298" s="21">
        <v>25210</v>
      </c>
      <c r="L298" s="21">
        <v>100</v>
      </c>
      <c r="M298" s="21" t="s">
        <v>1038</v>
      </c>
      <c r="N298" s="21">
        <v>22865</v>
      </c>
      <c r="O298" s="21">
        <v>23056</v>
      </c>
      <c r="P298" s="21">
        <v>99.48</v>
      </c>
      <c r="Q298" s="21"/>
      <c r="R298" s="21"/>
    </row>
    <row r="299" spans="1:18" x14ac:dyDescent="0.2">
      <c r="A299" s="22" t="s">
        <v>2181</v>
      </c>
      <c r="B299" s="21">
        <v>10244</v>
      </c>
      <c r="C299" s="21" t="s">
        <v>1042</v>
      </c>
      <c r="D299" s="20">
        <f>COUNTIF('S6 - Table 1'!$B$3:$B$20,Table4[[#This Row],[id]])</f>
        <v>0</v>
      </c>
      <c r="E299" s="21" t="s">
        <v>2182</v>
      </c>
      <c r="F299" s="21" t="s">
        <v>2183</v>
      </c>
      <c r="G299" s="21" t="s">
        <v>1740</v>
      </c>
      <c r="H299" s="21" t="s">
        <v>1741</v>
      </c>
      <c r="I299" s="21" t="s">
        <v>1259</v>
      </c>
      <c r="J299" s="21">
        <v>12190</v>
      </c>
      <c r="K299" s="21">
        <v>12478</v>
      </c>
      <c r="L299" s="21">
        <v>100</v>
      </c>
      <c r="M299" s="21" t="s">
        <v>1038</v>
      </c>
      <c r="N299" s="21">
        <v>12001</v>
      </c>
      <c r="O299" s="21">
        <v>12289</v>
      </c>
      <c r="P299" s="21">
        <v>99.31</v>
      </c>
      <c r="Q299" s="21"/>
      <c r="R299" s="21"/>
    </row>
    <row r="300" spans="1:18" x14ac:dyDescent="0.2">
      <c r="A300" s="22" t="s">
        <v>2184</v>
      </c>
      <c r="B300" s="21">
        <v>10244</v>
      </c>
      <c r="C300" s="21" t="s">
        <v>1042</v>
      </c>
      <c r="D300" s="20">
        <f>COUNTIF('S6 - Table 1'!$B$3:$B$20,Table4[[#This Row],[id]])</f>
        <v>0</v>
      </c>
      <c r="E300" s="21" t="s">
        <v>2185</v>
      </c>
      <c r="F300" s="21" t="s">
        <v>2186</v>
      </c>
      <c r="G300" s="21" t="s">
        <v>2187</v>
      </c>
      <c r="H300" s="21" t="s">
        <v>2188</v>
      </c>
      <c r="I300" s="21" t="s">
        <v>1259</v>
      </c>
      <c r="J300" s="21">
        <v>144951</v>
      </c>
      <c r="K300" s="21">
        <v>145091</v>
      </c>
      <c r="L300" s="21">
        <v>100</v>
      </c>
      <c r="M300" s="21" t="s">
        <v>1038</v>
      </c>
      <c r="N300" s="21">
        <v>142978</v>
      </c>
      <c r="O300" s="21">
        <v>143118</v>
      </c>
      <c r="P300" s="21">
        <v>99.29</v>
      </c>
      <c r="Q300" s="21"/>
      <c r="R300" s="21"/>
    </row>
    <row r="301" spans="1:18" x14ac:dyDescent="0.2">
      <c r="A301" s="22" t="s">
        <v>2189</v>
      </c>
      <c r="B301" s="21">
        <v>10244</v>
      </c>
      <c r="C301" s="21" t="s">
        <v>1042</v>
      </c>
      <c r="D301" s="20">
        <f>COUNTIF('S6 - Table 1'!$B$3:$B$20,Table4[[#This Row],[id]])</f>
        <v>0</v>
      </c>
      <c r="E301" s="21" t="s">
        <v>2190</v>
      </c>
      <c r="F301" s="21" t="s">
        <v>2191</v>
      </c>
      <c r="G301" s="21" t="s">
        <v>1590</v>
      </c>
      <c r="H301" s="21" t="s">
        <v>1591</v>
      </c>
      <c r="I301" s="21" t="s">
        <v>1259</v>
      </c>
      <c r="J301" s="21">
        <v>40153</v>
      </c>
      <c r="K301" s="21">
        <v>40475</v>
      </c>
      <c r="L301" s="21">
        <v>100</v>
      </c>
      <c r="M301" s="21" t="s">
        <v>1038</v>
      </c>
      <c r="N301" s="21">
        <v>37988</v>
      </c>
      <c r="O301" s="21">
        <v>38310</v>
      </c>
      <c r="P301" s="21">
        <v>99.69</v>
      </c>
      <c r="Q301" s="21"/>
      <c r="R301" s="21"/>
    </row>
    <row r="302" spans="1:18" x14ac:dyDescent="0.2">
      <c r="A302" s="22" t="s">
        <v>2192</v>
      </c>
      <c r="B302" s="21">
        <v>10244</v>
      </c>
      <c r="C302" s="21" t="s">
        <v>1042</v>
      </c>
      <c r="D302" s="20">
        <f>COUNTIF('S6 - Table 1'!$B$3:$B$20,Table4[[#This Row],[id]])</f>
        <v>0</v>
      </c>
      <c r="E302" s="21" t="s">
        <v>2193</v>
      </c>
      <c r="F302" s="21" t="s">
        <v>2194</v>
      </c>
      <c r="G302" s="21" t="s">
        <v>2195</v>
      </c>
      <c r="H302" s="21" t="s">
        <v>2196</v>
      </c>
      <c r="I302" s="21" t="s">
        <v>1259</v>
      </c>
      <c r="J302" s="21">
        <v>183310</v>
      </c>
      <c r="K302" s="21">
        <v>183468</v>
      </c>
      <c r="L302" s="21">
        <v>100</v>
      </c>
      <c r="M302" s="21" t="s">
        <v>1038</v>
      </c>
      <c r="N302" s="21">
        <v>183382</v>
      </c>
      <c r="O302" s="21">
        <v>183540</v>
      </c>
      <c r="P302" s="21">
        <v>99.37</v>
      </c>
      <c r="Q302" s="21"/>
      <c r="R302" s="21"/>
    </row>
    <row r="303" spans="1:18" x14ac:dyDescent="0.2">
      <c r="A303" s="22" t="s">
        <v>2197</v>
      </c>
      <c r="B303" s="21">
        <v>10244</v>
      </c>
      <c r="C303" s="21" t="s">
        <v>1042</v>
      </c>
      <c r="D303" s="20">
        <f>COUNTIF('S6 - Table 1'!$B$3:$B$20,Table4[[#This Row],[id]])</f>
        <v>0</v>
      </c>
      <c r="E303" s="21" t="s">
        <v>2198</v>
      </c>
      <c r="F303" s="21" t="s">
        <v>2199</v>
      </c>
      <c r="G303" s="21" t="s">
        <v>2200</v>
      </c>
      <c r="H303" s="21" t="s">
        <v>2201</v>
      </c>
      <c r="I303" s="21" t="s">
        <v>1259</v>
      </c>
      <c r="J303" s="21">
        <v>179633</v>
      </c>
      <c r="K303" s="21">
        <v>179865</v>
      </c>
      <c r="L303" s="21">
        <v>100</v>
      </c>
      <c r="M303" s="21" t="s">
        <v>1038</v>
      </c>
      <c r="N303" s="21">
        <v>179698</v>
      </c>
      <c r="O303" s="21">
        <v>179930</v>
      </c>
      <c r="P303" s="21">
        <v>100</v>
      </c>
      <c r="Q303" s="21"/>
      <c r="R303" s="21"/>
    </row>
    <row r="304" spans="1:18" x14ac:dyDescent="0.2">
      <c r="A304" s="22" t="s">
        <v>2202</v>
      </c>
      <c r="B304" s="21">
        <v>10244</v>
      </c>
      <c r="C304" s="21" t="s">
        <v>1042</v>
      </c>
      <c r="D304" s="20">
        <f>COUNTIF('S6 - Table 1'!$B$3:$B$20,Table4[[#This Row],[id]])</f>
        <v>0</v>
      </c>
      <c r="E304" s="21" t="s">
        <v>2203</v>
      </c>
      <c r="F304" s="21" t="s">
        <v>2204</v>
      </c>
      <c r="G304" s="21" t="s">
        <v>2205</v>
      </c>
      <c r="H304" s="21" t="s">
        <v>2206</v>
      </c>
      <c r="I304" s="21" t="s">
        <v>1259</v>
      </c>
      <c r="J304" s="21">
        <v>174797</v>
      </c>
      <c r="K304" s="21">
        <v>175148</v>
      </c>
      <c r="L304" s="21">
        <v>100</v>
      </c>
      <c r="M304" s="21" t="s">
        <v>1038</v>
      </c>
      <c r="N304" s="21">
        <v>174935</v>
      </c>
      <c r="O304" s="21">
        <v>175286</v>
      </c>
      <c r="P304" s="21">
        <v>99.72</v>
      </c>
      <c r="Q304" s="21"/>
      <c r="R304" s="21"/>
    </row>
    <row r="305" spans="1:18" x14ac:dyDescent="0.2">
      <c r="A305" s="22" t="s">
        <v>2207</v>
      </c>
      <c r="B305" s="21">
        <v>10244</v>
      </c>
      <c r="C305" s="21" t="s">
        <v>1042</v>
      </c>
      <c r="D305" s="20">
        <f>COUNTIF('S6 - Table 1'!$B$3:$B$20,Table4[[#This Row],[id]])</f>
        <v>0</v>
      </c>
      <c r="E305" s="21" t="s">
        <v>2208</v>
      </c>
      <c r="F305" s="21" t="s">
        <v>2209</v>
      </c>
      <c r="G305" s="21" t="s">
        <v>2205</v>
      </c>
      <c r="H305" s="21" t="s">
        <v>2206</v>
      </c>
      <c r="I305" s="21" t="s">
        <v>1259</v>
      </c>
      <c r="J305" s="21">
        <v>174798</v>
      </c>
      <c r="K305" s="21">
        <v>175148</v>
      </c>
      <c r="L305" s="21">
        <v>100</v>
      </c>
      <c r="M305" s="21" t="s">
        <v>1038</v>
      </c>
      <c r="N305" s="21">
        <v>174936</v>
      </c>
      <c r="O305" s="21">
        <v>175286</v>
      </c>
      <c r="P305" s="21">
        <v>99.71</v>
      </c>
      <c r="Q305" s="21"/>
      <c r="R305" s="21"/>
    </row>
    <row r="306" spans="1:18" x14ac:dyDescent="0.2">
      <c r="A306" s="22" t="s">
        <v>2210</v>
      </c>
      <c r="B306" s="21">
        <v>10244</v>
      </c>
      <c r="C306" s="21" t="s">
        <v>1042</v>
      </c>
      <c r="D306" s="20">
        <f>COUNTIF('S6 - Table 1'!$B$3:$B$20,Table4[[#This Row],[id]])</f>
        <v>0</v>
      </c>
      <c r="E306" s="21" t="s">
        <v>2211</v>
      </c>
      <c r="F306" s="21" t="s">
        <v>1370</v>
      </c>
      <c r="G306" s="21" t="s">
        <v>2212</v>
      </c>
      <c r="H306" s="21" t="s">
        <v>2213</v>
      </c>
      <c r="I306" s="21" t="s">
        <v>1259</v>
      </c>
      <c r="J306" s="21">
        <v>157012</v>
      </c>
      <c r="K306" s="21">
        <v>157371</v>
      </c>
      <c r="L306" s="21">
        <v>100</v>
      </c>
      <c r="M306" s="21" t="s">
        <v>1038</v>
      </c>
      <c r="N306" s="21">
        <v>154981</v>
      </c>
      <c r="O306" s="21">
        <v>155340</v>
      </c>
      <c r="P306" s="21">
        <v>100</v>
      </c>
      <c r="Q306" s="21"/>
      <c r="R306" s="21"/>
    </row>
    <row r="307" spans="1:18" x14ac:dyDescent="0.2">
      <c r="A307" s="22" t="s">
        <v>2214</v>
      </c>
      <c r="B307" s="21">
        <v>10244</v>
      </c>
      <c r="C307" s="21" t="s">
        <v>1042</v>
      </c>
      <c r="D307" s="20">
        <f>COUNTIF('S6 - Table 1'!$B$3:$B$20,Table4[[#This Row],[id]])</f>
        <v>0</v>
      </c>
      <c r="E307" s="21" t="s">
        <v>2215</v>
      </c>
      <c r="F307" s="21" t="s">
        <v>2085</v>
      </c>
      <c r="G307" s="21" t="s">
        <v>1950</v>
      </c>
      <c r="H307" s="21" t="s">
        <v>2159</v>
      </c>
      <c r="I307" s="21" t="s">
        <v>1259</v>
      </c>
      <c r="J307" s="21">
        <v>168159</v>
      </c>
      <c r="K307" s="21">
        <v>168397</v>
      </c>
      <c r="L307" s="21">
        <v>100</v>
      </c>
      <c r="M307" s="21" t="s">
        <v>1038</v>
      </c>
      <c r="N307" s="21">
        <v>168382</v>
      </c>
      <c r="O307" s="21">
        <v>168620</v>
      </c>
      <c r="P307" s="21">
        <v>99.16</v>
      </c>
      <c r="Q307" s="21"/>
      <c r="R307" s="21"/>
    </row>
    <row r="308" spans="1:18" x14ac:dyDescent="0.2">
      <c r="A308" s="22" t="s">
        <v>2216</v>
      </c>
      <c r="B308" s="21">
        <v>10244</v>
      </c>
      <c r="C308" s="21" t="s">
        <v>1042</v>
      </c>
      <c r="D308" s="20">
        <f>COUNTIF('S6 - Table 1'!$B$3:$B$20,Table4[[#This Row],[id]])</f>
        <v>0</v>
      </c>
      <c r="E308" s="21" t="s">
        <v>2217</v>
      </c>
      <c r="F308" s="21" t="s">
        <v>2218</v>
      </c>
      <c r="G308" s="21" t="s">
        <v>2219</v>
      </c>
      <c r="H308" s="21" t="s">
        <v>2220</v>
      </c>
      <c r="I308" s="21" t="s">
        <v>1259</v>
      </c>
      <c r="J308" s="21">
        <v>75007</v>
      </c>
      <c r="K308" s="21">
        <v>75228</v>
      </c>
      <c r="L308" s="21">
        <v>100</v>
      </c>
      <c r="M308" s="21" t="s">
        <v>1038</v>
      </c>
      <c r="N308" s="21">
        <v>72600</v>
      </c>
      <c r="O308" s="21">
        <v>72821</v>
      </c>
      <c r="P308" s="21">
        <v>100</v>
      </c>
      <c r="Q308" s="21"/>
      <c r="R308" s="21"/>
    </row>
    <row r="309" spans="1:18" x14ac:dyDescent="0.2">
      <c r="A309" s="22" t="s">
        <v>2221</v>
      </c>
      <c r="B309" s="21">
        <v>10244</v>
      </c>
      <c r="C309" s="21" t="s">
        <v>1042</v>
      </c>
      <c r="D309" s="20">
        <f>COUNTIF('S6 - Table 1'!$B$3:$B$20,Table4[[#This Row],[id]])</f>
        <v>0</v>
      </c>
      <c r="E309" s="21" t="s">
        <v>2222</v>
      </c>
      <c r="F309" s="21" t="s">
        <v>2223</v>
      </c>
      <c r="G309" s="21" t="s">
        <v>2037</v>
      </c>
      <c r="H309" s="21" t="s">
        <v>2038</v>
      </c>
      <c r="I309" s="21" t="s">
        <v>1259</v>
      </c>
      <c r="J309" s="21">
        <v>145851</v>
      </c>
      <c r="K309" s="21">
        <v>146189</v>
      </c>
      <c r="L309" s="21">
        <v>100</v>
      </c>
      <c r="M309" s="21" t="s">
        <v>1038</v>
      </c>
      <c r="N309" s="21">
        <v>143876</v>
      </c>
      <c r="O309" s="21">
        <v>144214</v>
      </c>
      <c r="P309" s="21">
        <v>99.11</v>
      </c>
      <c r="Q309" s="21"/>
      <c r="R309" s="21"/>
    </row>
    <row r="310" spans="1:18" x14ac:dyDescent="0.2">
      <c r="A310" s="22" t="s">
        <v>2224</v>
      </c>
      <c r="B310" s="21">
        <v>10244</v>
      </c>
      <c r="C310" s="21" t="s">
        <v>1042</v>
      </c>
      <c r="D310" s="20">
        <f>COUNTIF('S6 - Table 1'!$B$3:$B$20,Table4[[#This Row],[id]])</f>
        <v>0</v>
      </c>
      <c r="E310" s="21" t="s">
        <v>2225</v>
      </c>
      <c r="F310" s="21" t="s">
        <v>2226</v>
      </c>
      <c r="G310" s="21" t="s">
        <v>2227</v>
      </c>
      <c r="H310" s="21" t="s">
        <v>2228</v>
      </c>
      <c r="I310" s="21" t="s">
        <v>1259</v>
      </c>
      <c r="J310" s="21">
        <v>185702</v>
      </c>
      <c r="K310" s="21">
        <v>185946</v>
      </c>
      <c r="L310" s="21">
        <v>100</v>
      </c>
      <c r="M310" s="21" t="s">
        <v>1038</v>
      </c>
      <c r="N310" s="21">
        <v>185777</v>
      </c>
      <c r="O310" s="21">
        <v>186021</v>
      </c>
      <c r="P310" s="21">
        <v>99.59</v>
      </c>
      <c r="Q310" s="21"/>
      <c r="R310" s="21"/>
    </row>
    <row r="311" spans="1:18" x14ac:dyDescent="0.2">
      <c r="A311" s="22" t="s">
        <v>2229</v>
      </c>
      <c r="B311" s="21">
        <v>10244</v>
      </c>
      <c r="C311" s="21" t="s">
        <v>1042</v>
      </c>
      <c r="D311" s="20">
        <f>COUNTIF('S6 - Table 1'!$B$3:$B$20,Table4[[#This Row],[id]])</f>
        <v>0</v>
      </c>
      <c r="E311" s="21" t="s">
        <v>2230</v>
      </c>
      <c r="F311" s="21" t="s">
        <v>2231</v>
      </c>
      <c r="G311" s="21" t="s">
        <v>2227</v>
      </c>
      <c r="H311" s="21" t="s">
        <v>2228</v>
      </c>
      <c r="I311" s="21" t="s">
        <v>1259</v>
      </c>
      <c r="J311" s="21">
        <v>185701</v>
      </c>
      <c r="K311" s="21">
        <v>185946</v>
      </c>
      <c r="L311" s="21">
        <v>100</v>
      </c>
      <c r="M311" s="21" t="s">
        <v>1038</v>
      </c>
      <c r="N311" s="21">
        <v>185776</v>
      </c>
      <c r="O311" s="21">
        <v>186021</v>
      </c>
      <c r="P311" s="21">
        <v>99.59</v>
      </c>
      <c r="Q311" s="21"/>
      <c r="R311" s="21"/>
    </row>
    <row r="312" spans="1:18" x14ac:dyDescent="0.2">
      <c r="A312" s="22" t="s">
        <v>2232</v>
      </c>
      <c r="B312" s="21">
        <v>10244</v>
      </c>
      <c r="C312" s="21" t="s">
        <v>1042</v>
      </c>
      <c r="D312" s="20">
        <f>COUNTIF('S6 - Table 1'!$B$3:$B$20,Table4[[#This Row],[id]])</f>
        <v>0</v>
      </c>
      <c r="E312" s="21" t="s">
        <v>2233</v>
      </c>
      <c r="F312" s="21" t="s">
        <v>2155</v>
      </c>
      <c r="G312" s="21" t="s">
        <v>2156</v>
      </c>
      <c r="H312" s="21" t="s">
        <v>1367</v>
      </c>
      <c r="I312" s="21" t="s">
        <v>1259</v>
      </c>
      <c r="J312" s="21">
        <v>135961</v>
      </c>
      <c r="K312" s="21">
        <v>136195</v>
      </c>
      <c r="L312" s="21">
        <v>100</v>
      </c>
      <c r="M312" s="21" t="s">
        <v>1038</v>
      </c>
      <c r="N312" s="21">
        <v>134014</v>
      </c>
      <c r="O312" s="21">
        <v>134248</v>
      </c>
      <c r="P312" s="21">
        <v>99.15</v>
      </c>
      <c r="Q312" s="21"/>
      <c r="R312" s="21"/>
    </row>
    <row r="313" spans="1:18" x14ac:dyDescent="0.2">
      <c r="A313" s="22" t="s">
        <v>2234</v>
      </c>
      <c r="B313" s="21">
        <v>10244</v>
      </c>
      <c r="C313" s="21" t="s">
        <v>1042</v>
      </c>
      <c r="D313" s="20">
        <f>COUNTIF('S6 - Table 1'!$B$3:$B$20,Table4[[#This Row],[id]])</f>
        <v>0</v>
      </c>
      <c r="E313" s="21" t="s">
        <v>2235</v>
      </c>
      <c r="F313" s="21" t="s">
        <v>1370</v>
      </c>
      <c r="G313" s="21" t="s">
        <v>2212</v>
      </c>
      <c r="H313" s="21" t="s">
        <v>2236</v>
      </c>
      <c r="I313" s="21" t="s">
        <v>1259</v>
      </c>
      <c r="J313" s="21">
        <v>157012</v>
      </c>
      <c r="K313" s="21">
        <v>157366</v>
      </c>
      <c r="L313" s="21">
        <v>100</v>
      </c>
      <c r="M313" s="21" t="s">
        <v>1038</v>
      </c>
      <c r="N313" s="21">
        <v>154981</v>
      </c>
      <c r="O313" s="21">
        <v>155335</v>
      </c>
      <c r="P313" s="21">
        <v>100</v>
      </c>
      <c r="Q313" s="21"/>
      <c r="R313" s="21"/>
    </row>
    <row r="314" spans="1:18" x14ac:dyDescent="0.2">
      <c r="A314" s="22" t="s">
        <v>2237</v>
      </c>
      <c r="B314" s="21">
        <v>10244</v>
      </c>
      <c r="C314" s="21" t="s">
        <v>1042</v>
      </c>
      <c r="D314" s="20">
        <f>COUNTIF('S6 - Table 1'!$B$3:$B$20,Table4[[#This Row],[id]])</f>
        <v>0</v>
      </c>
      <c r="E314" s="21" t="s">
        <v>2238</v>
      </c>
      <c r="F314" s="21" t="s">
        <v>1658</v>
      </c>
      <c r="G314" s="21" t="s">
        <v>1659</v>
      </c>
      <c r="H314" s="21" t="s">
        <v>2239</v>
      </c>
      <c r="I314" s="21" t="s">
        <v>1259</v>
      </c>
      <c r="J314" s="21">
        <v>72870</v>
      </c>
      <c r="K314" s="21">
        <v>73020</v>
      </c>
      <c r="L314" s="21">
        <v>100</v>
      </c>
      <c r="M314" s="21" t="s">
        <v>1038</v>
      </c>
      <c r="N314" s="21">
        <v>70463</v>
      </c>
      <c r="O314" s="21">
        <v>70613</v>
      </c>
      <c r="P314" s="21">
        <v>100</v>
      </c>
      <c r="Q314" s="21"/>
      <c r="R314" s="21"/>
    </row>
    <row r="315" spans="1:18" x14ac:dyDescent="0.2">
      <c r="A315" s="22" t="s">
        <v>2240</v>
      </c>
      <c r="B315" s="21">
        <v>10244</v>
      </c>
      <c r="C315" s="21" t="s">
        <v>1042</v>
      </c>
      <c r="D315" s="20">
        <f>COUNTIF('S6 - Table 1'!$B$3:$B$20,Table4[[#This Row],[id]])</f>
        <v>0</v>
      </c>
      <c r="E315" s="21" t="s">
        <v>2241</v>
      </c>
      <c r="F315" s="21" t="s">
        <v>2242</v>
      </c>
      <c r="G315" s="21" t="s">
        <v>2243</v>
      </c>
      <c r="H315" s="21" t="s">
        <v>2244</v>
      </c>
      <c r="I315" s="21" t="s">
        <v>1259</v>
      </c>
      <c r="J315" s="21">
        <v>166323</v>
      </c>
      <c r="K315" s="21">
        <v>166722</v>
      </c>
      <c r="L315" s="21">
        <v>100</v>
      </c>
      <c r="M315" s="21" t="s">
        <v>1038</v>
      </c>
      <c r="N315" s="21">
        <v>166545</v>
      </c>
      <c r="O315" s="21">
        <v>166947</v>
      </c>
      <c r="P315" s="21">
        <v>99.75</v>
      </c>
      <c r="Q315" s="21"/>
      <c r="R315" s="21"/>
    </row>
    <row r="316" spans="1:18" x14ac:dyDescent="0.2">
      <c r="A316" s="22" t="s">
        <v>2245</v>
      </c>
      <c r="B316" s="21">
        <v>10244</v>
      </c>
      <c r="C316" s="21" t="s">
        <v>1042</v>
      </c>
      <c r="D316" s="20">
        <f>COUNTIF('S6 - Table 1'!$B$3:$B$20,Table4[[#This Row],[id]])</f>
        <v>0</v>
      </c>
      <c r="E316" s="21" t="s">
        <v>2246</v>
      </c>
      <c r="F316" s="21" t="s">
        <v>2131</v>
      </c>
      <c r="G316" s="21" t="s">
        <v>2132</v>
      </c>
      <c r="H316" s="21" t="s">
        <v>2247</v>
      </c>
      <c r="I316" s="21" t="s">
        <v>1259</v>
      </c>
      <c r="J316" s="21">
        <v>53007</v>
      </c>
      <c r="K316" s="21">
        <v>53365</v>
      </c>
      <c r="L316" s="21">
        <v>100</v>
      </c>
      <c r="M316" s="21" t="s">
        <v>1038</v>
      </c>
      <c r="N316" s="21">
        <v>50602</v>
      </c>
      <c r="O316" s="21">
        <v>50960</v>
      </c>
      <c r="P316" s="21">
        <v>100</v>
      </c>
      <c r="Q316" s="21"/>
      <c r="R316" s="21"/>
    </row>
    <row r="317" spans="1:18" x14ac:dyDescent="0.2">
      <c r="A317" s="22" t="s">
        <v>2248</v>
      </c>
      <c r="B317" s="21">
        <v>10244</v>
      </c>
      <c r="C317" s="21" t="s">
        <v>1042</v>
      </c>
      <c r="D317" s="20">
        <f>COUNTIF('S6 - Table 1'!$B$3:$B$20,Table4[[#This Row],[id]])</f>
        <v>0</v>
      </c>
      <c r="E317" s="21" t="s">
        <v>2249</v>
      </c>
      <c r="F317" s="21" t="s">
        <v>2136</v>
      </c>
      <c r="G317" s="21" t="s">
        <v>2132</v>
      </c>
      <c r="H317" s="21" t="s">
        <v>2247</v>
      </c>
      <c r="I317" s="21" t="s">
        <v>1259</v>
      </c>
      <c r="J317" s="21">
        <v>53006</v>
      </c>
      <c r="K317" s="21">
        <v>53365</v>
      </c>
      <c r="L317" s="21">
        <v>100</v>
      </c>
      <c r="M317" s="21" t="s">
        <v>1038</v>
      </c>
      <c r="N317" s="21">
        <v>50601</v>
      </c>
      <c r="O317" s="21">
        <v>50960</v>
      </c>
      <c r="P317" s="21">
        <v>100</v>
      </c>
      <c r="Q317" s="21"/>
      <c r="R317" s="21"/>
    </row>
    <row r="318" spans="1:18" x14ac:dyDescent="0.2">
      <c r="A318" s="22" t="s">
        <v>2250</v>
      </c>
      <c r="B318" s="21">
        <v>10244</v>
      </c>
      <c r="C318" s="21" t="s">
        <v>1042</v>
      </c>
      <c r="D318" s="20">
        <f>COUNTIF('S6 - Table 1'!$B$3:$B$20,Table4[[#This Row],[id]])</f>
        <v>0</v>
      </c>
      <c r="E318" s="21" t="s">
        <v>2251</v>
      </c>
      <c r="F318" s="21" t="s">
        <v>2252</v>
      </c>
      <c r="G318" s="21" t="s">
        <v>2253</v>
      </c>
      <c r="H318" s="21" t="s">
        <v>2254</v>
      </c>
      <c r="I318" s="21" t="s">
        <v>1259</v>
      </c>
      <c r="J318" s="21">
        <v>42061</v>
      </c>
      <c r="K318" s="21">
        <v>42352</v>
      </c>
      <c r="L318" s="21">
        <v>100</v>
      </c>
      <c r="M318" s="21" t="s">
        <v>1038</v>
      </c>
      <c r="N318" s="21">
        <v>39897</v>
      </c>
      <c r="O318" s="21">
        <v>40188</v>
      </c>
      <c r="P318" s="21">
        <v>100</v>
      </c>
      <c r="Q318" s="21"/>
      <c r="R318" s="21"/>
    </row>
    <row r="319" spans="1:18" x14ac:dyDescent="0.2">
      <c r="A319" s="22" t="s">
        <v>2255</v>
      </c>
      <c r="B319" s="21">
        <v>10244</v>
      </c>
      <c r="C319" s="21" t="s">
        <v>1042</v>
      </c>
      <c r="D319" s="20">
        <f>COUNTIF('S6 - Table 1'!$B$3:$B$20,Table4[[#This Row],[id]])</f>
        <v>0</v>
      </c>
      <c r="E319" s="21" t="s">
        <v>2256</v>
      </c>
      <c r="F319" s="21" t="s">
        <v>2257</v>
      </c>
      <c r="G319" s="21" t="s">
        <v>2258</v>
      </c>
      <c r="H319" s="21" t="s">
        <v>2259</v>
      </c>
      <c r="I319" s="21" t="s">
        <v>1259</v>
      </c>
      <c r="J319" s="21">
        <v>160640</v>
      </c>
      <c r="K319" s="21">
        <v>160784</v>
      </c>
      <c r="L319" s="21">
        <v>100</v>
      </c>
      <c r="M319" s="21" t="s">
        <v>1038</v>
      </c>
      <c r="N319" s="21">
        <v>160861</v>
      </c>
      <c r="O319" s="21">
        <v>161005</v>
      </c>
      <c r="P319" s="21">
        <v>98.61</v>
      </c>
      <c r="Q319" s="21"/>
      <c r="R319" s="21"/>
    </row>
    <row r="320" spans="1:18" x14ac:dyDescent="0.2">
      <c r="A320" s="22" t="s">
        <v>2260</v>
      </c>
      <c r="B320" s="21">
        <v>10244</v>
      </c>
      <c r="C320" s="21" t="s">
        <v>1042</v>
      </c>
      <c r="D320" s="20">
        <f>COUNTIF('S6 - Table 1'!$B$3:$B$20,Table4[[#This Row],[id]])</f>
        <v>0</v>
      </c>
      <c r="E320" s="21" t="s">
        <v>2261</v>
      </c>
      <c r="F320" s="21" t="s">
        <v>2262</v>
      </c>
      <c r="G320" s="21" t="s">
        <v>2200</v>
      </c>
      <c r="H320" s="21" t="s">
        <v>2201</v>
      </c>
      <c r="I320" s="21" t="s">
        <v>1259</v>
      </c>
      <c r="J320" s="21">
        <v>179632</v>
      </c>
      <c r="K320" s="21">
        <v>179865</v>
      </c>
      <c r="L320" s="21">
        <v>100</v>
      </c>
      <c r="M320" s="21" t="s">
        <v>1038</v>
      </c>
      <c r="N320" s="21">
        <v>179697</v>
      </c>
      <c r="O320" s="21">
        <v>179930</v>
      </c>
      <c r="P320" s="21">
        <v>100</v>
      </c>
      <c r="Q320" s="21"/>
      <c r="R320" s="21"/>
    </row>
    <row r="321" spans="1:18" x14ac:dyDescent="0.2">
      <c r="A321" s="22" t="s">
        <v>2263</v>
      </c>
      <c r="B321" s="21">
        <v>10244</v>
      </c>
      <c r="C321" s="21" t="s">
        <v>1042</v>
      </c>
      <c r="D321" s="20">
        <f>COUNTIF('S6 - Table 1'!$B$3:$B$20,Table4[[#This Row],[id]])</f>
        <v>0</v>
      </c>
      <c r="E321" s="21" t="s">
        <v>2264</v>
      </c>
      <c r="F321" s="21" t="s">
        <v>2265</v>
      </c>
      <c r="G321" s="21" t="s">
        <v>1539</v>
      </c>
      <c r="H321" s="21" t="s">
        <v>1540</v>
      </c>
      <c r="I321" s="21" t="s">
        <v>1259</v>
      </c>
      <c r="J321" s="21">
        <v>165257</v>
      </c>
      <c r="K321" s="21">
        <v>165656</v>
      </c>
      <c r="L321" s="21">
        <v>100</v>
      </c>
      <c r="M321" s="21" t="s">
        <v>1038</v>
      </c>
      <c r="N321" s="21">
        <v>165486</v>
      </c>
      <c r="O321" s="21">
        <v>165885</v>
      </c>
      <c r="P321" s="21">
        <v>99.75</v>
      </c>
      <c r="Q321" s="21"/>
      <c r="R321" s="21"/>
    </row>
    <row r="322" spans="1:18" x14ac:dyDescent="0.2">
      <c r="A322" s="22" t="s">
        <v>2266</v>
      </c>
      <c r="B322" s="21">
        <v>10244</v>
      </c>
      <c r="C322" s="21" t="s">
        <v>1042</v>
      </c>
      <c r="D322" s="20">
        <f>COUNTIF('S6 - Table 1'!$B$3:$B$20,Table4[[#This Row],[id]])</f>
        <v>0</v>
      </c>
      <c r="E322" s="21" t="s">
        <v>2267</v>
      </c>
      <c r="F322" s="21" t="s">
        <v>2257</v>
      </c>
      <c r="G322" s="21" t="s">
        <v>2258</v>
      </c>
      <c r="H322" s="21" t="s">
        <v>2268</v>
      </c>
      <c r="I322" s="21" t="s">
        <v>1259</v>
      </c>
      <c r="J322" s="21">
        <v>160640</v>
      </c>
      <c r="K322" s="21">
        <v>160783</v>
      </c>
      <c r="L322" s="21">
        <v>100</v>
      </c>
      <c r="M322" s="21" t="s">
        <v>1038</v>
      </c>
      <c r="N322" s="21">
        <v>160861</v>
      </c>
      <c r="O322" s="21">
        <v>161004</v>
      </c>
      <c r="P322" s="21">
        <v>98.6</v>
      </c>
      <c r="Q322" s="21"/>
      <c r="R322" s="21"/>
    </row>
    <row r="323" spans="1:18" x14ac:dyDescent="0.2">
      <c r="A323" s="22" t="s">
        <v>2269</v>
      </c>
      <c r="B323" s="21">
        <v>10244</v>
      </c>
      <c r="C323" s="21" t="s">
        <v>1042</v>
      </c>
      <c r="D323" s="20">
        <f>COUNTIF('S6 - Table 1'!$B$3:$B$20,Table4[[#This Row],[id]])</f>
        <v>0</v>
      </c>
      <c r="E323" s="21" t="s">
        <v>2270</v>
      </c>
      <c r="F323" s="21" t="s">
        <v>2271</v>
      </c>
      <c r="G323" s="21" t="s">
        <v>1266</v>
      </c>
      <c r="H323" s="21" t="s">
        <v>1267</v>
      </c>
      <c r="I323" s="21" t="s">
        <v>1259</v>
      </c>
      <c r="J323" s="21">
        <v>136042</v>
      </c>
      <c r="K323" s="21">
        <v>136157</v>
      </c>
      <c r="L323" s="21">
        <v>100</v>
      </c>
      <c r="M323" s="21" t="s">
        <v>1038</v>
      </c>
      <c r="N323" s="21">
        <v>134095</v>
      </c>
      <c r="O323" s="21">
        <v>134210</v>
      </c>
      <c r="P323" s="21">
        <v>99.13</v>
      </c>
      <c r="Q323" s="21"/>
      <c r="R323" s="21"/>
    </row>
    <row r="324" spans="1:18" x14ac:dyDescent="0.2">
      <c r="A324" s="22" t="s">
        <v>2272</v>
      </c>
      <c r="B324" s="21">
        <v>10244</v>
      </c>
      <c r="C324" s="21" t="s">
        <v>1042</v>
      </c>
      <c r="D324" s="20">
        <f>COUNTIF('S6 - Table 1'!$B$3:$B$20,Table4[[#This Row],[id]])</f>
        <v>0</v>
      </c>
      <c r="E324" s="21" t="s">
        <v>2273</v>
      </c>
      <c r="F324" s="21" t="s">
        <v>2274</v>
      </c>
      <c r="G324" s="21" t="s">
        <v>1539</v>
      </c>
      <c r="H324" s="21" t="s">
        <v>1540</v>
      </c>
      <c r="I324" s="21" t="s">
        <v>1259</v>
      </c>
      <c r="J324" s="21">
        <v>165301</v>
      </c>
      <c r="K324" s="21">
        <v>165656</v>
      </c>
      <c r="L324" s="21">
        <v>100</v>
      </c>
      <c r="M324" s="21" t="s">
        <v>1038</v>
      </c>
      <c r="N324" s="21">
        <v>165530</v>
      </c>
      <c r="O324" s="21">
        <v>165885</v>
      </c>
      <c r="P324" s="21">
        <v>99.72</v>
      </c>
      <c r="Q324" s="21"/>
      <c r="R324" s="21"/>
    </row>
    <row r="325" spans="1:18" x14ac:dyDescent="0.2">
      <c r="A325" s="22" t="s">
        <v>2275</v>
      </c>
      <c r="B325" s="21">
        <v>10244</v>
      </c>
      <c r="C325" s="21" t="s">
        <v>1042</v>
      </c>
      <c r="D325" s="20">
        <f>COUNTIF('S6 - Table 1'!$B$3:$B$20,Table4[[#This Row],[id]])</f>
        <v>0</v>
      </c>
      <c r="E325" s="21" t="s">
        <v>2276</v>
      </c>
      <c r="F325" s="21" t="s">
        <v>1961</v>
      </c>
      <c r="G325" s="21" t="s">
        <v>2277</v>
      </c>
      <c r="H325" s="21" t="s">
        <v>2278</v>
      </c>
      <c r="I325" s="21" t="s">
        <v>1259</v>
      </c>
      <c r="J325" s="21">
        <v>167515</v>
      </c>
      <c r="K325" s="21">
        <v>167631</v>
      </c>
      <c r="L325" s="21">
        <v>100</v>
      </c>
      <c r="M325" s="21" t="s">
        <v>1038</v>
      </c>
      <c r="N325" s="21">
        <v>167740</v>
      </c>
      <c r="O325" s="21">
        <v>167856</v>
      </c>
      <c r="P325" s="21">
        <v>100</v>
      </c>
      <c r="Q325" s="21"/>
      <c r="R325" s="21"/>
    </row>
    <row r="326" spans="1:18" x14ac:dyDescent="0.2">
      <c r="A326" s="22" t="s">
        <v>2279</v>
      </c>
      <c r="B326" s="21">
        <v>10244</v>
      </c>
      <c r="C326" s="21" t="s">
        <v>1042</v>
      </c>
      <c r="D326" s="20">
        <f>COUNTIF('S6 - Table 1'!$B$3:$B$20,Table4[[#This Row],[id]])</f>
        <v>0</v>
      </c>
      <c r="E326" s="21" t="s">
        <v>2280</v>
      </c>
      <c r="F326" s="21" t="s">
        <v>1726</v>
      </c>
      <c r="G326" s="21" t="s">
        <v>1727</v>
      </c>
      <c r="H326" s="21" t="s">
        <v>2281</v>
      </c>
      <c r="I326" s="21" t="s">
        <v>1259</v>
      </c>
      <c r="J326" s="21">
        <v>83278</v>
      </c>
      <c r="K326" s="21">
        <v>83673</v>
      </c>
      <c r="L326" s="21">
        <v>100</v>
      </c>
      <c r="M326" s="21" t="s">
        <v>1038</v>
      </c>
      <c r="N326" s="21">
        <v>80871</v>
      </c>
      <c r="O326" s="21">
        <v>81266</v>
      </c>
      <c r="P326" s="21">
        <v>99.24</v>
      </c>
      <c r="Q326" s="21"/>
      <c r="R326" s="21"/>
    </row>
    <row r="327" spans="1:18" x14ac:dyDescent="0.2">
      <c r="A327" s="22" t="s">
        <v>2282</v>
      </c>
      <c r="B327" s="21">
        <v>10244</v>
      </c>
      <c r="C327" s="21" t="s">
        <v>1042</v>
      </c>
      <c r="D327" s="20">
        <f>COUNTIF('S6 - Table 1'!$B$3:$B$20,Table4[[#This Row],[id]])</f>
        <v>0</v>
      </c>
      <c r="E327" s="21" t="s">
        <v>2283</v>
      </c>
      <c r="F327" s="21" t="s">
        <v>2284</v>
      </c>
      <c r="G327" s="21" t="s">
        <v>2285</v>
      </c>
      <c r="H327" s="21" t="s">
        <v>2286</v>
      </c>
      <c r="I327" s="21" t="s">
        <v>1259</v>
      </c>
      <c r="J327" s="21">
        <v>179845</v>
      </c>
      <c r="K327" s="21">
        <v>180142</v>
      </c>
      <c r="L327" s="21">
        <v>100</v>
      </c>
      <c r="M327" s="21" t="s">
        <v>1038</v>
      </c>
      <c r="N327" s="21">
        <v>179910</v>
      </c>
      <c r="O327" s="21">
        <v>180207</v>
      </c>
      <c r="P327" s="21">
        <v>99.33</v>
      </c>
      <c r="Q327" s="21"/>
      <c r="R327" s="21"/>
    </row>
    <row r="328" spans="1:18" x14ac:dyDescent="0.2">
      <c r="A328" s="22" t="s">
        <v>2287</v>
      </c>
      <c r="B328" s="21">
        <v>10244</v>
      </c>
      <c r="C328" s="21" t="s">
        <v>1042</v>
      </c>
      <c r="D328" s="20">
        <f>COUNTIF('S6 - Table 1'!$B$3:$B$20,Table4[[#This Row],[id]])</f>
        <v>0</v>
      </c>
      <c r="E328" s="21" t="s">
        <v>2288</v>
      </c>
      <c r="F328" s="21" t="s">
        <v>1322</v>
      </c>
      <c r="G328" s="21" t="s">
        <v>1323</v>
      </c>
      <c r="H328" s="21" t="s">
        <v>2289</v>
      </c>
      <c r="I328" s="21" t="s">
        <v>1259</v>
      </c>
      <c r="J328" s="21">
        <v>184441</v>
      </c>
      <c r="K328" s="21">
        <v>184783</v>
      </c>
      <c r="L328" s="21">
        <v>100</v>
      </c>
      <c r="M328" s="21" t="s">
        <v>1038</v>
      </c>
      <c r="N328" s="21">
        <v>184516</v>
      </c>
      <c r="O328" s="21">
        <v>184858</v>
      </c>
      <c r="P328" s="21">
        <v>100</v>
      </c>
      <c r="Q328" s="21"/>
      <c r="R328" s="21"/>
    </row>
    <row r="329" spans="1:18" x14ac:dyDescent="0.2">
      <c r="A329" s="22" t="s">
        <v>2290</v>
      </c>
      <c r="B329" s="21">
        <v>10244</v>
      </c>
      <c r="C329" s="21" t="s">
        <v>1042</v>
      </c>
      <c r="D329" s="20">
        <f>COUNTIF('S6 - Table 1'!$B$3:$B$20,Table4[[#This Row],[id]])</f>
        <v>0</v>
      </c>
      <c r="E329" s="21" t="s">
        <v>2291</v>
      </c>
      <c r="F329" s="21" t="s">
        <v>2292</v>
      </c>
      <c r="G329" s="21" t="s">
        <v>1997</v>
      </c>
      <c r="H329" s="21" t="s">
        <v>1998</v>
      </c>
      <c r="I329" s="21" t="s">
        <v>1259</v>
      </c>
      <c r="J329" s="21">
        <v>183432</v>
      </c>
      <c r="K329" s="21">
        <v>183774</v>
      </c>
      <c r="L329" s="21">
        <v>100</v>
      </c>
      <c r="M329" s="21" t="s">
        <v>1038</v>
      </c>
      <c r="N329" s="21">
        <v>183504</v>
      </c>
      <c r="O329" s="21">
        <v>183849</v>
      </c>
      <c r="P329" s="21">
        <v>99.12</v>
      </c>
      <c r="Q329" s="21"/>
      <c r="R329" s="21"/>
    </row>
    <row r="330" spans="1:18" x14ac:dyDescent="0.2">
      <c r="A330" s="22" t="s">
        <v>2293</v>
      </c>
      <c r="B330" s="21">
        <v>10244</v>
      </c>
      <c r="C330" s="21" t="s">
        <v>1042</v>
      </c>
      <c r="D330" s="20">
        <f>COUNTIF('S6 - Table 1'!$B$3:$B$20,Table4[[#This Row],[id]])</f>
        <v>0</v>
      </c>
      <c r="E330" s="21" t="s">
        <v>2294</v>
      </c>
      <c r="F330" s="21" t="s">
        <v>2295</v>
      </c>
      <c r="G330" s="21" t="s">
        <v>2296</v>
      </c>
      <c r="H330" s="21" t="s">
        <v>2297</v>
      </c>
      <c r="I330" s="21" t="s">
        <v>1259</v>
      </c>
      <c r="J330" s="21">
        <v>51704</v>
      </c>
      <c r="K330" s="21">
        <v>52017</v>
      </c>
      <c r="L330" s="21">
        <v>100</v>
      </c>
      <c r="M330" s="21" t="s">
        <v>1038</v>
      </c>
      <c r="N330" s="21">
        <v>49295</v>
      </c>
      <c r="O330" s="21">
        <v>49608</v>
      </c>
      <c r="P330" s="21">
        <v>100</v>
      </c>
      <c r="Q330" s="21"/>
      <c r="R330" s="21"/>
    </row>
    <row r="331" spans="1:18" x14ac:dyDescent="0.2">
      <c r="A331" s="22" t="s">
        <v>2298</v>
      </c>
      <c r="B331" s="21">
        <v>10244</v>
      </c>
      <c r="C331" s="21" t="s">
        <v>1042</v>
      </c>
      <c r="D331" s="20">
        <f>COUNTIF('S6 - Table 1'!$B$3:$B$20,Table4[[#This Row],[id]])</f>
        <v>0</v>
      </c>
      <c r="E331" s="21" t="s">
        <v>2299</v>
      </c>
      <c r="F331" s="21" t="s">
        <v>2295</v>
      </c>
      <c r="G331" s="21" t="s">
        <v>2296</v>
      </c>
      <c r="H331" s="21" t="s">
        <v>2300</v>
      </c>
      <c r="I331" s="21" t="s">
        <v>1259</v>
      </c>
      <c r="J331" s="21">
        <v>51704</v>
      </c>
      <c r="K331" s="21">
        <v>52018</v>
      </c>
      <c r="L331" s="21">
        <v>100</v>
      </c>
      <c r="M331" s="21" t="s">
        <v>1038</v>
      </c>
      <c r="N331" s="21">
        <v>49295</v>
      </c>
      <c r="O331" s="21">
        <v>49609</v>
      </c>
      <c r="P331" s="21">
        <v>100</v>
      </c>
      <c r="Q331" s="21"/>
      <c r="R331" s="21"/>
    </row>
    <row r="332" spans="1:18" x14ac:dyDescent="0.2">
      <c r="A332" s="22" t="s">
        <v>2301</v>
      </c>
      <c r="B332" s="21">
        <v>10244</v>
      </c>
      <c r="C332" s="21" t="s">
        <v>1042</v>
      </c>
      <c r="D332" s="20">
        <f>COUNTIF('S6 - Table 1'!$B$3:$B$20,Table4[[#This Row],[id]])</f>
        <v>0</v>
      </c>
      <c r="E332" s="21" t="s">
        <v>2302</v>
      </c>
      <c r="F332" s="21" t="s">
        <v>2303</v>
      </c>
      <c r="G332" s="21" t="s">
        <v>2304</v>
      </c>
      <c r="H332" s="21" t="s">
        <v>2305</v>
      </c>
      <c r="I332" s="21" t="s">
        <v>1259</v>
      </c>
      <c r="J332" s="21">
        <v>24726</v>
      </c>
      <c r="K332" s="21">
        <v>25039</v>
      </c>
      <c r="L332" s="21">
        <v>100</v>
      </c>
      <c r="M332" s="21" t="s">
        <v>1038</v>
      </c>
      <c r="N332" s="21">
        <v>22572</v>
      </c>
      <c r="O332" s="21">
        <v>22885</v>
      </c>
      <c r="P332" s="21">
        <v>99.68</v>
      </c>
      <c r="Q332" s="21"/>
      <c r="R332" s="21"/>
    </row>
    <row r="333" spans="1:18" x14ac:dyDescent="0.2">
      <c r="A333" s="22" t="s">
        <v>2306</v>
      </c>
      <c r="B333" s="21">
        <v>10244</v>
      </c>
      <c r="C333" s="21" t="s">
        <v>1042</v>
      </c>
      <c r="D333" s="20">
        <f>COUNTIF('S6 - Table 1'!$B$3:$B$20,Table4[[#This Row],[id]])</f>
        <v>0</v>
      </c>
      <c r="E333" s="21" t="s">
        <v>2307</v>
      </c>
      <c r="F333" s="21" t="s">
        <v>1538</v>
      </c>
      <c r="G333" s="21" t="s">
        <v>1539</v>
      </c>
      <c r="H333" s="21" t="s">
        <v>2308</v>
      </c>
      <c r="I333" s="21" t="s">
        <v>1259</v>
      </c>
      <c r="J333" s="21">
        <v>165258</v>
      </c>
      <c r="K333" s="21">
        <v>165652</v>
      </c>
      <c r="L333" s="21">
        <v>100</v>
      </c>
      <c r="M333" s="21" t="s">
        <v>1038</v>
      </c>
      <c r="N333" s="21">
        <v>165487</v>
      </c>
      <c r="O333" s="21">
        <v>165881</v>
      </c>
      <c r="P333" s="21">
        <v>99.75</v>
      </c>
      <c r="Q333" s="21"/>
      <c r="R333" s="21"/>
    </row>
    <row r="334" spans="1:18" x14ac:dyDescent="0.2">
      <c r="A334" s="22" t="s">
        <v>2309</v>
      </c>
      <c r="B334" s="21">
        <v>10244</v>
      </c>
      <c r="C334" s="21" t="s">
        <v>1042</v>
      </c>
      <c r="D334" s="20">
        <f>COUNTIF('S6 - Table 1'!$B$3:$B$20,Table4[[#This Row],[id]])</f>
        <v>0</v>
      </c>
      <c r="E334" s="21" t="s">
        <v>2310</v>
      </c>
      <c r="F334" s="21" t="s">
        <v>2311</v>
      </c>
      <c r="G334" s="21" t="s">
        <v>2312</v>
      </c>
      <c r="H334" s="21" t="s">
        <v>2313</v>
      </c>
      <c r="I334" s="21" t="s">
        <v>1259</v>
      </c>
      <c r="J334" s="21">
        <v>10657</v>
      </c>
      <c r="K334" s="21">
        <v>10924</v>
      </c>
      <c r="L334" s="21">
        <v>100</v>
      </c>
      <c r="M334" s="21" t="s">
        <v>1038</v>
      </c>
      <c r="N334" s="21">
        <v>10468</v>
      </c>
      <c r="O334" s="21">
        <v>10735</v>
      </c>
      <c r="P334" s="21">
        <v>99.63</v>
      </c>
      <c r="Q334" s="21"/>
      <c r="R334" s="21"/>
    </row>
    <row r="335" spans="1:18" x14ac:dyDescent="0.2">
      <c r="A335" s="22" t="s">
        <v>2314</v>
      </c>
      <c r="B335" s="21">
        <v>10244</v>
      </c>
      <c r="C335" s="21" t="s">
        <v>1042</v>
      </c>
      <c r="D335" s="20">
        <f>COUNTIF('S6 - Table 1'!$B$3:$B$20,Table4[[#This Row],[id]])</f>
        <v>0</v>
      </c>
      <c r="E335" s="21" t="s">
        <v>2315</v>
      </c>
      <c r="F335" s="21" t="s">
        <v>2311</v>
      </c>
      <c r="G335" s="21" t="s">
        <v>2312</v>
      </c>
      <c r="H335" s="21" t="s">
        <v>2316</v>
      </c>
      <c r="I335" s="21" t="s">
        <v>1259</v>
      </c>
      <c r="J335" s="21">
        <v>10657</v>
      </c>
      <c r="K335" s="21">
        <v>10921</v>
      </c>
      <c r="L335" s="21">
        <v>100</v>
      </c>
      <c r="M335" s="21" t="s">
        <v>1038</v>
      </c>
      <c r="N335" s="21">
        <v>10468</v>
      </c>
      <c r="O335" s="21">
        <v>10732</v>
      </c>
      <c r="P335" s="21">
        <v>99.62</v>
      </c>
      <c r="Q335" s="21"/>
      <c r="R335" s="21"/>
    </row>
    <row r="336" spans="1:18" x14ac:dyDescent="0.2">
      <c r="A336" s="22" t="s">
        <v>2317</v>
      </c>
      <c r="B336" s="21">
        <v>10244</v>
      </c>
      <c r="C336" s="21" t="s">
        <v>1042</v>
      </c>
      <c r="D336" s="20">
        <f>COUNTIF('S6 - Table 1'!$B$3:$B$20,Table4[[#This Row],[id]])</f>
        <v>0</v>
      </c>
      <c r="E336" s="21" t="s">
        <v>2318</v>
      </c>
      <c r="F336" s="21" t="s">
        <v>2319</v>
      </c>
      <c r="G336" s="21" t="s">
        <v>2320</v>
      </c>
      <c r="H336" s="21" t="s">
        <v>2297</v>
      </c>
      <c r="I336" s="21" t="s">
        <v>1259</v>
      </c>
      <c r="J336" s="21">
        <v>51874</v>
      </c>
      <c r="K336" s="21">
        <v>52017</v>
      </c>
      <c r="L336" s="21">
        <v>100</v>
      </c>
      <c r="M336" s="21" t="s">
        <v>1038</v>
      </c>
      <c r="N336" s="21">
        <v>49465</v>
      </c>
      <c r="O336" s="21">
        <v>49608</v>
      </c>
      <c r="P336" s="21">
        <v>100</v>
      </c>
      <c r="Q336" s="21"/>
      <c r="R336" s="21"/>
    </row>
    <row r="337" spans="1:18" x14ac:dyDescent="0.2">
      <c r="A337" s="22" t="s">
        <v>2321</v>
      </c>
      <c r="B337" s="21">
        <v>10244</v>
      </c>
      <c r="C337" s="21" t="s">
        <v>1042</v>
      </c>
      <c r="D337" s="20">
        <f>COUNTIF('S6 - Table 1'!$B$3:$B$20,Table4[[#This Row],[id]])</f>
        <v>0</v>
      </c>
      <c r="E337" s="21" t="s">
        <v>2322</v>
      </c>
      <c r="F337" s="21" t="s">
        <v>2319</v>
      </c>
      <c r="G337" s="21" t="s">
        <v>2320</v>
      </c>
      <c r="H337" s="21" t="s">
        <v>2300</v>
      </c>
      <c r="I337" s="21" t="s">
        <v>1259</v>
      </c>
      <c r="J337" s="21">
        <v>51874</v>
      </c>
      <c r="K337" s="21">
        <v>52018</v>
      </c>
      <c r="L337" s="21">
        <v>100</v>
      </c>
      <c r="M337" s="21" t="s">
        <v>1038</v>
      </c>
      <c r="N337" s="21">
        <v>49465</v>
      </c>
      <c r="O337" s="21">
        <v>49609</v>
      </c>
      <c r="P337" s="21">
        <v>100</v>
      </c>
      <c r="Q337" s="21"/>
      <c r="R337" s="21"/>
    </row>
    <row r="338" spans="1:18" x14ac:dyDescent="0.2">
      <c r="A338" s="22" t="s">
        <v>2323</v>
      </c>
      <c r="B338" s="21">
        <v>10244</v>
      </c>
      <c r="C338" s="21" t="s">
        <v>1042</v>
      </c>
      <c r="D338" s="20">
        <f>COUNTIF('S6 - Table 1'!$B$3:$B$20,Table4[[#This Row],[id]])</f>
        <v>0</v>
      </c>
      <c r="E338" s="21" t="s">
        <v>2324</v>
      </c>
      <c r="F338" s="21" t="s">
        <v>2325</v>
      </c>
      <c r="G338" s="21" t="s">
        <v>2037</v>
      </c>
      <c r="H338" s="21" t="s">
        <v>2038</v>
      </c>
      <c r="I338" s="21" t="s">
        <v>1259</v>
      </c>
      <c r="J338" s="21">
        <v>145848</v>
      </c>
      <c r="K338" s="21">
        <v>146189</v>
      </c>
      <c r="L338" s="21">
        <v>100</v>
      </c>
      <c r="M338" s="21" t="s">
        <v>1038</v>
      </c>
      <c r="N338" s="21">
        <v>143873</v>
      </c>
      <c r="O338" s="21">
        <v>144214</v>
      </c>
      <c r="P338" s="21">
        <v>99.12</v>
      </c>
      <c r="Q338" s="21"/>
      <c r="R338" s="21"/>
    </row>
    <row r="339" spans="1:18" x14ac:dyDescent="0.2">
      <c r="A339" s="22" t="s">
        <v>2326</v>
      </c>
      <c r="B339" s="21">
        <v>10244</v>
      </c>
      <c r="C339" s="21" t="s">
        <v>1042</v>
      </c>
      <c r="D339" s="20">
        <f>COUNTIF('S6 - Table 1'!$B$3:$B$20,Table4[[#This Row],[id]])</f>
        <v>0</v>
      </c>
      <c r="E339" s="21" t="s">
        <v>2327</v>
      </c>
      <c r="F339" s="21" t="s">
        <v>2242</v>
      </c>
      <c r="G339" s="21" t="s">
        <v>2243</v>
      </c>
      <c r="H339" s="21" t="s">
        <v>2328</v>
      </c>
      <c r="I339" s="21" t="s">
        <v>1259</v>
      </c>
      <c r="J339" s="21">
        <v>166323</v>
      </c>
      <c r="K339" s="21">
        <v>166716</v>
      </c>
      <c r="L339" s="21">
        <v>100</v>
      </c>
      <c r="M339" s="21" t="s">
        <v>1038</v>
      </c>
      <c r="N339" s="21">
        <v>166545</v>
      </c>
      <c r="O339" s="21">
        <v>166941</v>
      </c>
      <c r="P339" s="21">
        <v>99.75</v>
      </c>
      <c r="Q339" s="21"/>
      <c r="R339" s="21"/>
    </row>
    <row r="340" spans="1:18" x14ac:dyDescent="0.2">
      <c r="A340" s="22" t="s">
        <v>2329</v>
      </c>
      <c r="B340" s="21">
        <v>10244</v>
      </c>
      <c r="C340" s="21" t="s">
        <v>1042</v>
      </c>
      <c r="D340" s="20">
        <f>COUNTIF('S6 - Table 1'!$B$3:$B$20,Table4[[#This Row],[id]])</f>
        <v>0</v>
      </c>
      <c r="E340" s="21" t="s">
        <v>2330</v>
      </c>
      <c r="F340" s="21" t="s">
        <v>1769</v>
      </c>
      <c r="G340" s="21" t="s">
        <v>1770</v>
      </c>
      <c r="H340" s="21" t="s">
        <v>2331</v>
      </c>
      <c r="I340" s="21" t="s">
        <v>1259</v>
      </c>
      <c r="J340" s="21">
        <v>103196</v>
      </c>
      <c r="K340" s="21">
        <v>103437</v>
      </c>
      <c r="L340" s="21">
        <v>100</v>
      </c>
      <c r="M340" s="21" t="s">
        <v>1038</v>
      </c>
      <c r="N340" s="21">
        <v>100780</v>
      </c>
      <c r="O340" s="21">
        <v>101021</v>
      </c>
      <c r="P340" s="21">
        <v>100</v>
      </c>
      <c r="Q340" s="21"/>
      <c r="R340" s="21"/>
    </row>
    <row r="341" spans="1:18" x14ac:dyDescent="0.2">
      <c r="A341" s="22" t="s">
        <v>2332</v>
      </c>
      <c r="B341" s="21">
        <v>10244</v>
      </c>
      <c r="C341" s="21" t="s">
        <v>1042</v>
      </c>
      <c r="D341" s="20">
        <f>COUNTIF('S6 - Table 1'!$B$3:$B$20,Table4[[#This Row],[id]])</f>
        <v>0</v>
      </c>
      <c r="E341" s="21" t="s">
        <v>2333</v>
      </c>
      <c r="F341" s="21" t="s">
        <v>2334</v>
      </c>
      <c r="G341" s="21" t="s">
        <v>2143</v>
      </c>
      <c r="H341" s="21" t="s">
        <v>2144</v>
      </c>
      <c r="I341" s="21" t="s">
        <v>1259</v>
      </c>
      <c r="J341" s="21">
        <v>145074</v>
      </c>
      <c r="K341" s="21">
        <v>145371</v>
      </c>
      <c r="L341" s="21">
        <v>100</v>
      </c>
      <c r="M341" s="21" t="s">
        <v>1038</v>
      </c>
      <c r="N341" s="21">
        <v>143101</v>
      </c>
      <c r="O341" s="21">
        <v>143398</v>
      </c>
      <c r="P341" s="21">
        <v>99.33</v>
      </c>
      <c r="Q341" s="21"/>
      <c r="R341" s="21"/>
    </row>
    <row r="342" spans="1:18" x14ac:dyDescent="0.2">
      <c r="A342" s="22" t="s">
        <v>2335</v>
      </c>
      <c r="B342" s="21">
        <v>10244</v>
      </c>
      <c r="C342" s="21" t="s">
        <v>1042</v>
      </c>
      <c r="D342" s="20">
        <f>COUNTIF('S6 - Table 1'!$B$3:$B$20,Table4[[#This Row],[id]])</f>
        <v>0</v>
      </c>
      <c r="E342" s="21" t="s">
        <v>2336</v>
      </c>
      <c r="F342" s="21" t="s">
        <v>2337</v>
      </c>
      <c r="G342" s="21" t="s">
        <v>2338</v>
      </c>
      <c r="H342" s="21" t="s">
        <v>2339</v>
      </c>
      <c r="I342" s="21" t="s">
        <v>1259</v>
      </c>
      <c r="J342" s="21">
        <v>159291</v>
      </c>
      <c r="K342" s="21">
        <v>159567</v>
      </c>
      <c r="L342" s="21">
        <v>100</v>
      </c>
      <c r="M342" s="21" t="s">
        <v>1038</v>
      </c>
      <c r="N342" s="21">
        <v>159515</v>
      </c>
      <c r="O342" s="21">
        <v>159791</v>
      </c>
      <c r="P342" s="21">
        <v>98.91</v>
      </c>
      <c r="Q342" s="21"/>
      <c r="R342" s="21"/>
    </row>
    <row r="343" spans="1:18" x14ac:dyDescent="0.2">
      <c r="A343" s="22" t="s">
        <v>2340</v>
      </c>
      <c r="B343" s="21">
        <v>10244</v>
      </c>
      <c r="C343" s="21" t="s">
        <v>1042</v>
      </c>
      <c r="D343" s="20">
        <f>COUNTIF('S6 - Table 1'!$B$3:$B$20,Table4[[#This Row],[id]])</f>
        <v>0</v>
      </c>
      <c r="E343" s="21" t="s">
        <v>2341</v>
      </c>
      <c r="F343" s="21" t="s">
        <v>2342</v>
      </c>
      <c r="G343" s="21" t="s">
        <v>2338</v>
      </c>
      <c r="H343" s="21" t="s">
        <v>2339</v>
      </c>
      <c r="I343" s="21" t="s">
        <v>1259</v>
      </c>
      <c r="J343" s="21">
        <v>159290</v>
      </c>
      <c r="K343" s="21">
        <v>159567</v>
      </c>
      <c r="L343" s="21">
        <v>100</v>
      </c>
      <c r="M343" s="21" t="s">
        <v>1038</v>
      </c>
      <c r="N343" s="21">
        <v>159514</v>
      </c>
      <c r="O343" s="21">
        <v>159791</v>
      </c>
      <c r="P343" s="21">
        <v>98.92</v>
      </c>
      <c r="Q343" s="21"/>
      <c r="R343" s="21"/>
    </row>
    <row r="344" spans="1:18" x14ac:dyDescent="0.2">
      <c r="A344" s="22" t="s">
        <v>2343</v>
      </c>
      <c r="B344" s="21">
        <v>10244</v>
      </c>
      <c r="C344" s="21" t="s">
        <v>1042</v>
      </c>
      <c r="D344" s="20">
        <f>COUNTIF('S6 - Table 1'!$B$3:$B$20,Table4[[#This Row],[id]])</f>
        <v>0</v>
      </c>
      <c r="E344" s="21" t="s">
        <v>2344</v>
      </c>
      <c r="F344" s="21" t="s">
        <v>1836</v>
      </c>
      <c r="G344" s="21" t="s">
        <v>1837</v>
      </c>
      <c r="H344" s="21" t="s">
        <v>2345</v>
      </c>
      <c r="I344" s="21" t="s">
        <v>1259</v>
      </c>
      <c r="J344" s="21">
        <v>24978</v>
      </c>
      <c r="K344" s="21">
        <v>25281</v>
      </c>
      <c r="L344" s="21">
        <v>100</v>
      </c>
      <c r="M344" s="21" t="s">
        <v>1038</v>
      </c>
      <c r="N344" s="21">
        <v>22824</v>
      </c>
      <c r="O344" s="21">
        <v>23127</v>
      </c>
      <c r="P344" s="21">
        <v>99.34</v>
      </c>
      <c r="Q344" s="21"/>
      <c r="R344" s="21"/>
    </row>
    <row r="345" spans="1:18" x14ac:dyDescent="0.2">
      <c r="A345" s="22" t="s">
        <v>2346</v>
      </c>
      <c r="B345" s="21">
        <v>10244</v>
      </c>
      <c r="C345" s="21" t="s">
        <v>1042</v>
      </c>
      <c r="D345" s="20">
        <f>COUNTIF('S6 - Table 1'!$B$3:$B$20,Table4[[#This Row],[id]])</f>
        <v>0</v>
      </c>
      <c r="E345" s="21" t="s">
        <v>2347</v>
      </c>
      <c r="F345" s="21" t="s">
        <v>2337</v>
      </c>
      <c r="G345" s="21" t="s">
        <v>2348</v>
      </c>
      <c r="H345" s="21" t="s">
        <v>2349</v>
      </c>
      <c r="I345" s="21" t="s">
        <v>1259</v>
      </c>
      <c r="J345" s="21">
        <v>159291</v>
      </c>
      <c r="K345" s="21">
        <v>159477</v>
      </c>
      <c r="L345" s="21">
        <v>100</v>
      </c>
      <c r="M345" s="21" t="s">
        <v>1038</v>
      </c>
      <c r="N345" s="21">
        <v>159515</v>
      </c>
      <c r="O345" s="21">
        <v>159701</v>
      </c>
      <c r="P345" s="21">
        <v>99.46</v>
      </c>
      <c r="Q345" s="21"/>
      <c r="R345" s="21"/>
    </row>
    <row r="346" spans="1:18" x14ac:dyDescent="0.2">
      <c r="A346" s="22" t="s">
        <v>2350</v>
      </c>
      <c r="B346" s="21">
        <v>10244</v>
      </c>
      <c r="C346" s="21" t="s">
        <v>1042</v>
      </c>
      <c r="D346" s="20">
        <f>COUNTIF('S6 - Table 1'!$B$3:$B$20,Table4[[#This Row],[id]])</f>
        <v>0</v>
      </c>
      <c r="E346" s="21" t="s">
        <v>2351</v>
      </c>
      <c r="F346" s="21" t="s">
        <v>2342</v>
      </c>
      <c r="G346" s="21" t="s">
        <v>2348</v>
      </c>
      <c r="H346" s="21" t="s">
        <v>2349</v>
      </c>
      <c r="I346" s="21" t="s">
        <v>1259</v>
      </c>
      <c r="J346" s="21">
        <v>159290</v>
      </c>
      <c r="K346" s="21">
        <v>159477</v>
      </c>
      <c r="L346" s="21">
        <v>100</v>
      </c>
      <c r="M346" s="21" t="s">
        <v>1038</v>
      </c>
      <c r="N346" s="21">
        <v>159514</v>
      </c>
      <c r="O346" s="21">
        <v>159701</v>
      </c>
      <c r="P346" s="21">
        <v>99.47</v>
      </c>
      <c r="Q346" s="21"/>
      <c r="R346" s="21"/>
    </row>
    <row r="347" spans="1:18" x14ac:dyDescent="0.2">
      <c r="A347" s="22" t="s">
        <v>2352</v>
      </c>
      <c r="B347" s="21">
        <v>10244</v>
      </c>
      <c r="C347" s="21" t="s">
        <v>1042</v>
      </c>
      <c r="D347" s="20">
        <f>COUNTIF('S6 - Table 1'!$B$3:$B$20,Table4[[#This Row],[id]])</f>
        <v>0</v>
      </c>
      <c r="E347" s="21" t="s">
        <v>2353</v>
      </c>
      <c r="F347" s="21" t="s">
        <v>2354</v>
      </c>
      <c r="G347" s="21" t="s">
        <v>2047</v>
      </c>
      <c r="H347" s="21" t="s">
        <v>1771</v>
      </c>
      <c r="I347" s="21" t="s">
        <v>1259</v>
      </c>
      <c r="J347" s="21">
        <v>103226</v>
      </c>
      <c r="K347" s="21">
        <v>103453</v>
      </c>
      <c r="L347" s="21">
        <v>100</v>
      </c>
      <c r="M347" s="21" t="s">
        <v>1038</v>
      </c>
      <c r="N347" s="21">
        <v>100810</v>
      </c>
      <c r="O347" s="21">
        <v>101037</v>
      </c>
      <c r="P347" s="21">
        <v>100</v>
      </c>
      <c r="Q347" s="21"/>
      <c r="R347" s="21"/>
    </row>
    <row r="348" spans="1:18" x14ac:dyDescent="0.2">
      <c r="A348" s="22" t="s">
        <v>2355</v>
      </c>
      <c r="B348" s="21">
        <v>10244</v>
      </c>
      <c r="C348" s="21" t="s">
        <v>1042</v>
      </c>
      <c r="D348" s="20">
        <f>COUNTIF('S6 - Table 1'!$B$3:$B$20,Table4[[#This Row],[id]])</f>
        <v>0</v>
      </c>
      <c r="E348" s="21" t="s">
        <v>2356</v>
      </c>
      <c r="F348" s="21" t="s">
        <v>2357</v>
      </c>
      <c r="G348" s="21" t="s">
        <v>2358</v>
      </c>
      <c r="H348" s="21" t="s">
        <v>2359</v>
      </c>
      <c r="I348" s="21" t="s">
        <v>1259</v>
      </c>
      <c r="J348" s="21">
        <v>156426</v>
      </c>
      <c r="K348" s="21">
        <v>156578</v>
      </c>
      <c r="L348" s="21">
        <v>100</v>
      </c>
      <c r="M348" s="21" t="s">
        <v>1038</v>
      </c>
      <c r="N348" s="21">
        <v>154395</v>
      </c>
      <c r="O348" s="21">
        <v>154547</v>
      </c>
      <c r="P348" s="21">
        <v>98.68</v>
      </c>
      <c r="Q348" s="21"/>
      <c r="R348" s="21"/>
    </row>
    <row r="349" spans="1:18" x14ac:dyDescent="0.2">
      <c r="A349" s="22" t="s">
        <v>2360</v>
      </c>
      <c r="B349" s="21">
        <v>10244</v>
      </c>
      <c r="C349" s="21" t="s">
        <v>1042</v>
      </c>
      <c r="D349" s="20">
        <f>COUNTIF('S6 - Table 1'!$B$3:$B$20,Table4[[#This Row],[id]])</f>
        <v>0</v>
      </c>
      <c r="E349" s="21" t="s">
        <v>2361</v>
      </c>
      <c r="F349" s="21" t="s">
        <v>2362</v>
      </c>
      <c r="G349" s="21" t="s">
        <v>2363</v>
      </c>
      <c r="H349" s="21" t="s">
        <v>2364</v>
      </c>
      <c r="I349" s="21" t="s">
        <v>1259</v>
      </c>
      <c r="J349" s="21">
        <v>132204</v>
      </c>
      <c r="K349" s="21">
        <v>132530</v>
      </c>
      <c r="L349" s="21">
        <v>100</v>
      </c>
      <c r="M349" s="21" t="s">
        <v>1038</v>
      </c>
      <c r="N349" s="21">
        <v>129787</v>
      </c>
      <c r="O349" s="21">
        <v>130113</v>
      </c>
      <c r="P349" s="21">
        <v>99.69</v>
      </c>
      <c r="Q349" s="21"/>
      <c r="R349" s="21"/>
    </row>
    <row r="350" spans="1:18" x14ac:dyDescent="0.2">
      <c r="A350" s="22" t="s">
        <v>2365</v>
      </c>
      <c r="B350" s="21">
        <v>10244</v>
      </c>
      <c r="C350" s="21" t="s">
        <v>1042</v>
      </c>
      <c r="D350" s="20">
        <f>COUNTIF('S6 - Table 1'!$B$3:$B$20,Table4[[#This Row],[id]])</f>
        <v>0</v>
      </c>
      <c r="E350" s="21" t="s">
        <v>2366</v>
      </c>
      <c r="F350" s="21" t="s">
        <v>2367</v>
      </c>
      <c r="G350" s="21" t="s">
        <v>2363</v>
      </c>
      <c r="H350" s="21" t="s">
        <v>2364</v>
      </c>
      <c r="I350" s="21" t="s">
        <v>1259</v>
      </c>
      <c r="J350" s="21">
        <v>132203</v>
      </c>
      <c r="K350" s="21">
        <v>132530</v>
      </c>
      <c r="L350" s="21">
        <v>100</v>
      </c>
      <c r="M350" s="21" t="s">
        <v>1038</v>
      </c>
      <c r="N350" s="21">
        <v>129786</v>
      </c>
      <c r="O350" s="21">
        <v>130113</v>
      </c>
      <c r="P350" s="21">
        <v>99.69</v>
      </c>
      <c r="Q350" s="21"/>
      <c r="R350" s="21"/>
    </row>
    <row r="351" spans="1:18" x14ac:dyDescent="0.2">
      <c r="A351" s="22" t="s">
        <v>2368</v>
      </c>
      <c r="B351" s="21">
        <v>10244</v>
      </c>
      <c r="C351" s="21" t="s">
        <v>1042</v>
      </c>
      <c r="D351" s="20">
        <f>COUNTIF('S6 - Table 1'!$B$3:$B$20,Table4[[#This Row],[id]])</f>
        <v>0</v>
      </c>
      <c r="E351" s="21" t="s">
        <v>2369</v>
      </c>
      <c r="F351" s="21" t="s">
        <v>2218</v>
      </c>
      <c r="G351" s="21" t="s">
        <v>2219</v>
      </c>
      <c r="H351" s="21" t="s">
        <v>2370</v>
      </c>
      <c r="I351" s="21" t="s">
        <v>1259</v>
      </c>
      <c r="J351" s="21">
        <v>75007</v>
      </c>
      <c r="K351" s="21">
        <v>75234</v>
      </c>
      <c r="L351" s="21">
        <v>100</v>
      </c>
      <c r="M351" s="21" t="s">
        <v>1038</v>
      </c>
      <c r="N351" s="21">
        <v>72600</v>
      </c>
      <c r="O351" s="21">
        <v>72827</v>
      </c>
      <c r="P351" s="21">
        <v>100</v>
      </c>
      <c r="Q351" s="21"/>
      <c r="R351" s="21"/>
    </row>
    <row r="352" spans="1:18" x14ac:dyDescent="0.2">
      <c r="A352" s="22" t="s">
        <v>2371</v>
      </c>
      <c r="B352" s="21">
        <v>10244</v>
      </c>
      <c r="C352" s="21" t="s">
        <v>1042</v>
      </c>
      <c r="D352" s="20">
        <f>COUNTIF('S6 - Table 1'!$B$3:$B$20,Table4[[#This Row],[id]])</f>
        <v>0</v>
      </c>
      <c r="E352" s="21" t="s">
        <v>2372</v>
      </c>
      <c r="F352" s="21" t="s">
        <v>2373</v>
      </c>
      <c r="G352" s="21" t="s">
        <v>2374</v>
      </c>
      <c r="H352" s="21" t="s">
        <v>2375</v>
      </c>
      <c r="I352" s="21" t="s">
        <v>1259</v>
      </c>
      <c r="J352" s="21">
        <v>143659</v>
      </c>
      <c r="K352" s="21">
        <v>143783</v>
      </c>
      <c r="L352" s="21">
        <v>100</v>
      </c>
      <c r="M352" s="21" t="s">
        <v>1038</v>
      </c>
      <c r="N352" s="21">
        <v>141685</v>
      </c>
      <c r="O352" s="21">
        <v>141809</v>
      </c>
      <c r="P352" s="21">
        <v>99.19</v>
      </c>
      <c r="Q352" s="21"/>
      <c r="R352" s="21"/>
    </row>
    <row r="353" spans="1:18" x14ac:dyDescent="0.2">
      <c r="A353" s="22" t="s">
        <v>2376</v>
      </c>
      <c r="B353" s="21">
        <v>10244</v>
      </c>
      <c r="C353" s="21" t="s">
        <v>1042</v>
      </c>
      <c r="D353" s="20">
        <f>COUNTIF('S6 - Table 1'!$B$3:$B$20,Table4[[#This Row],[id]])</f>
        <v>0</v>
      </c>
      <c r="E353" s="21" t="s">
        <v>2377</v>
      </c>
      <c r="F353" s="21" t="s">
        <v>2186</v>
      </c>
      <c r="G353" s="21" t="s">
        <v>2187</v>
      </c>
      <c r="H353" s="21" t="s">
        <v>2378</v>
      </c>
      <c r="I353" s="21" t="s">
        <v>1259</v>
      </c>
      <c r="J353" s="21">
        <v>144951</v>
      </c>
      <c r="K353" s="21">
        <v>145094</v>
      </c>
      <c r="L353" s="21">
        <v>100</v>
      </c>
      <c r="M353" s="21" t="s">
        <v>1038</v>
      </c>
      <c r="N353" s="21">
        <v>142978</v>
      </c>
      <c r="O353" s="21">
        <v>143121</v>
      </c>
      <c r="P353" s="21">
        <v>99.3</v>
      </c>
      <c r="Q353" s="21"/>
      <c r="R353" s="21"/>
    </row>
    <row r="354" spans="1:18" x14ac:dyDescent="0.2">
      <c r="A354" s="22" t="s">
        <v>2379</v>
      </c>
      <c r="B354" s="21">
        <v>10244</v>
      </c>
      <c r="C354" s="21" t="s">
        <v>1042</v>
      </c>
      <c r="D354" s="20">
        <f>COUNTIF('S6 - Table 1'!$B$3:$B$20,Table4[[#This Row],[id]])</f>
        <v>0</v>
      </c>
      <c r="E354" s="21" t="s">
        <v>2380</v>
      </c>
      <c r="F354" s="21" t="s">
        <v>2381</v>
      </c>
      <c r="G354" s="21" t="s">
        <v>2382</v>
      </c>
      <c r="H354" s="21" t="s">
        <v>2383</v>
      </c>
      <c r="I354" s="21" t="s">
        <v>1259</v>
      </c>
      <c r="J354" s="21">
        <v>183917</v>
      </c>
      <c r="K354" s="21">
        <v>184032</v>
      </c>
      <c r="L354" s="21">
        <v>100</v>
      </c>
      <c r="M354" s="21" t="s">
        <v>1038</v>
      </c>
      <c r="N354" s="21">
        <v>183992</v>
      </c>
      <c r="O354" s="21">
        <v>184107</v>
      </c>
      <c r="P354" s="21">
        <v>100</v>
      </c>
      <c r="Q354" s="21"/>
      <c r="R354" s="21"/>
    </row>
    <row r="355" spans="1:18" x14ac:dyDescent="0.2">
      <c r="A355" s="22" t="s">
        <v>2384</v>
      </c>
      <c r="B355" s="21">
        <v>10244</v>
      </c>
      <c r="C355" s="21" t="s">
        <v>1042</v>
      </c>
      <c r="D355" s="20">
        <f>COUNTIF('S6 - Table 1'!$B$3:$B$20,Table4[[#This Row],[id]])</f>
        <v>0</v>
      </c>
      <c r="E355" s="21" t="s">
        <v>2385</v>
      </c>
      <c r="F355" s="21" t="s">
        <v>2381</v>
      </c>
      <c r="G355" s="21" t="s">
        <v>2382</v>
      </c>
      <c r="H355" s="21" t="s">
        <v>2386</v>
      </c>
      <c r="I355" s="21" t="s">
        <v>1259</v>
      </c>
      <c r="J355" s="21">
        <v>183917</v>
      </c>
      <c r="K355" s="21">
        <v>184033</v>
      </c>
      <c r="L355" s="21">
        <v>100</v>
      </c>
      <c r="M355" s="21" t="s">
        <v>1038</v>
      </c>
      <c r="N355" s="21">
        <v>183992</v>
      </c>
      <c r="O355" s="21">
        <v>184108</v>
      </c>
      <c r="P355" s="21">
        <v>100</v>
      </c>
      <c r="Q355" s="21"/>
      <c r="R355" s="21"/>
    </row>
    <row r="356" spans="1:18" x14ac:dyDescent="0.2">
      <c r="A356" s="22" t="s">
        <v>2387</v>
      </c>
      <c r="B356" s="21">
        <v>10244</v>
      </c>
      <c r="C356" s="21" t="s">
        <v>1042</v>
      </c>
      <c r="D356" s="20">
        <f>COUNTIF('S6 - Table 1'!$B$3:$B$20,Table4[[#This Row],[id]])</f>
        <v>0</v>
      </c>
      <c r="E356" s="21" t="s">
        <v>2388</v>
      </c>
      <c r="F356" s="21" t="s">
        <v>2311</v>
      </c>
      <c r="G356" s="21" t="s">
        <v>2312</v>
      </c>
      <c r="H356" s="21" t="s">
        <v>2389</v>
      </c>
      <c r="I356" s="21" t="s">
        <v>1259</v>
      </c>
      <c r="J356" s="21">
        <v>10657</v>
      </c>
      <c r="K356" s="21">
        <v>10920</v>
      </c>
      <c r="L356" s="21">
        <v>100</v>
      </c>
      <c r="M356" s="21" t="s">
        <v>1038</v>
      </c>
      <c r="N356" s="21">
        <v>10468</v>
      </c>
      <c r="O356" s="21">
        <v>10731</v>
      </c>
      <c r="P356" s="21">
        <v>99.62</v>
      </c>
      <c r="Q356" s="21"/>
      <c r="R356" s="21"/>
    </row>
    <row r="357" spans="1:18" x14ac:dyDescent="0.2">
      <c r="A357" s="22" t="s">
        <v>2390</v>
      </c>
      <c r="B357" s="21">
        <v>10244</v>
      </c>
      <c r="C357" s="21" t="s">
        <v>1042</v>
      </c>
      <c r="D357" s="20">
        <f>COUNTIF('S6 - Table 1'!$B$3:$B$20,Table4[[#This Row],[id]])</f>
        <v>0</v>
      </c>
      <c r="E357" s="21" t="s">
        <v>2391</v>
      </c>
      <c r="F357" s="21" t="s">
        <v>2392</v>
      </c>
      <c r="G357" s="21" t="s">
        <v>2393</v>
      </c>
      <c r="H357" s="21" t="s">
        <v>2394</v>
      </c>
      <c r="I357" s="21" t="s">
        <v>1259</v>
      </c>
      <c r="J357" s="21">
        <v>83655</v>
      </c>
      <c r="K357" s="21">
        <v>83828</v>
      </c>
      <c r="L357" s="21">
        <v>100</v>
      </c>
      <c r="M357" s="21" t="s">
        <v>1038</v>
      </c>
      <c r="N357" s="21">
        <v>81248</v>
      </c>
      <c r="O357" s="21">
        <v>81421</v>
      </c>
      <c r="P357" s="21">
        <v>100</v>
      </c>
      <c r="Q357" s="21"/>
      <c r="R357" s="21"/>
    </row>
    <row r="358" spans="1:18" x14ac:dyDescent="0.2">
      <c r="A358" s="22" t="s">
        <v>2395</v>
      </c>
      <c r="B358" s="21">
        <v>10244</v>
      </c>
      <c r="C358" s="21" t="s">
        <v>1042</v>
      </c>
      <c r="D358" s="20">
        <f>COUNTIF('S6 - Table 1'!$B$3:$B$20,Table4[[#This Row],[id]])</f>
        <v>0</v>
      </c>
      <c r="E358" s="21" t="s">
        <v>2396</v>
      </c>
      <c r="F358" s="21" t="s">
        <v>2392</v>
      </c>
      <c r="G358" s="21" t="s">
        <v>2393</v>
      </c>
      <c r="H358" s="21" t="s">
        <v>2397</v>
      </c>
      <c r="I358" s="21" t="s">
        <v>1259</v>
      </c>
      <c r="J358" s="21">
        <v>83655</v>
      </c>
      <c r="K358" s="21">
        <v>83846</v>
      </c>
      <c r="L358" s="21">
        <v>100</v>
      </c>
      <c r="M358" s="21" t="s">
        <v>1038</v>
      </c>
      <c r="N358" s="21">
        <v>81248</v>
      </c>
      <c r="O358" s="21">
        <v>81439</v>
      </c>
      <c r="P358" s="21">
        <v>100</v>
      </c>
      <c r="Q358" s="21"/>
      <c r="R358" s="21"/>
    </row>
    <row r="359" spans="1:18" x14ac:dyDescent="0.2">
      <c r="A359" s="22" t="s">
        <v>2398</v>
      </c>
      <c r="B359" s="21">
        <v>10244</v>
      </c>
      <c r="C359" s="21" t="s">
        <v>1042</v>
      </c>
      <c r="D359" s="20">
        <f>COUNTIF('S6 - Table 1'!$B$3:$B$20,Table4[[#This Row],[id]])</f>
        <v>0</v>
      </c>
      <c r="E359" s="21" t="s">
        <v>2399</v>
      </c>
      <c r="F359" s="21" t="s">
        <v>2400</v>
      </c>
      <c r="G359" s="21" t="s">
        <v>2401</v>
      </c>
      <c r="H359" s="21" t="s">
        <v>2176</v>
      </c>
      <c r="I359" s="21" t="s">
        <v>1259</v>
      </c>
      <c r="J359" s="21">
        <v>175204</v>
      </c>
      <c r="K359" s="21">
        <v>175343</v>
      </c>
      <c r="L359" s="21">
        <v>100</v>
      </c>
      <c r="M359" s="21" t="s">
        <v>1038</v>
      </c>
      <c r="N359" s="21">
        <v>175342</v>
      </c>
      <c r="O359" s="21">
        <v>175481</v>
      </c>
      <c r="P359" s="21">
        <v>100</v>
      </c>
      <c r="Q359" s="21"/>
      <c r="R359" s="21"/>
    </row>
    <row r="360" spans="1:18" x14ac:dyDescent="0.2">
      <c r="A360" s="22" t="s">
        <v>2402</v>
      </c>
      <c r="B360" s="21">
        <v>10244</v>
      </c>
      <c r="C360" s="21" t="s">
        <v>1042</v>
      </c>
      <c r="D360" s="20">
        <f>COUNTIF('S6 - Table 1'!$B$3:$B$20,Table4[[#This Row],[id]])</f>
        <v>0</v>
      </c>
      <c r="E360" s="21" t="s">
        <v>2403</v>
      </c>
      <c r="F360" s="21" t="s">
        <v>2337</v>
      </c>
      <c r="G360" s="21" t="s">
        <v>2338</v>
      </c>
      <c r="H360" s="21" t="s">
        <v>2404</v>
      </c>
      <c r="I360" s="21" t="s">
        <v>1259</v>
      </c>
      <c r="J360" s="21">
        <v>159291</v>
      </c>
      <c r="K360" s="21">
        <v>159575</v>
      </c>
      <c r="L360" s="21">
        <v>100</v>
      </c>
      <c r="M360" s="21" t="s">
        <v>1038</v>
      </c>
      <c r="N360" s="21">
        <v>159515</v>
      </c>
      <c r="O360" s="21">
        <v>159799</v>
      </c>
      <c r="P360" s="21">
        <v>98.59</v>
      </c>
      <c r="Q360" s="21"/>
      <c r="R360" s="21"/>
    </row>
    <row r="361" spans="1:18" x14ac:dyDescent="0.2">
      <c r="A361" s="22" t="s">
        <v>2405</v>
      </c>
      <c r="B361" s="21">
        <v>10244</v>
      </c>
      <c r="C361" s="21" t="s">
        <v>1042</v>
      </c>
      <c r="D361" s="20">
        <f>COUNTIF('S6 - Table 1'!$B$3:$B$20,Table4[[#This Row],[id]])</f>
        <v>0</v>
      </c>
      <c r="E361" s="21" t="s">
        <v>2406</v>
      </c>
      <c r="F361" s="21" t="s">
        <v>2407</v>
      </c>
      <c r="G361" s="21" t="s">
        <v>2037</v>
      </c>
      <c r="H361" s="21" t="s">
        <v>2038</v>
      </c>
      <c r="I361" s="21" t="s">
        <v>1259</v>
      </c>
      <c r="J361" s="21">
        <v>145841</v>
      </c>
      <c r="K361" s="21">
        <v>146189</v>
      </c>
      <c r="L361" s="21">
        <v>100</v>
      </c>
      <c r="M361" s="21" t="s">
        <v>1038</v>
      </c>
      <c r="N361" s="21">
        <v>143866</v>
      </c>
      <c r="O361" s="21">
        <v>144214</v>
      </c>
      <c r="P361" s="21">
        <v>99.14</v>
      </c>
      <c r="Q361" s="21"/>
      <c r="R361" s="21"/>
    </row>
    <row r="362" spans="1:18" x14ac:dyDescent="0.2">
      <c r="A362" s="22" t="s">
        <v>2408</v>
      </c>
      <c r="B362" s="21">
        <v>10244</v>
      </c>
      <c r="C362" s="21" t="s">
        <v>1042</v>
      </c>
      <c r="D362" s="20">
        <f>COUNTIF('S6 - Table 1'!$B$3:$B$20,Table4[[#This Row],[id]])</f>
        <v>0</v>
      </c>
      <c r="E362" s="21" t="s">
        <v>2409</v>
      </c>
      <c r="F362" s="21" t="s">
        <v>2410</v>
      </c>
      <c r="G362" s="21" t="s">
        <v>2411</v>
      </c>
      <c r="H362" s="21" t="s">
        <v>2313</v>
      </c>
      <c r="I362" s="21" t="s">
        <v>1259</v>
      </c>
      <c r="J362" s="21">
        <v>10790</v>
      </c>
      <c r="K362" s="21">
        <v>10924</v>
      </c>
      <c r="L362" s="21">
        <v>100</v>
      </c>
      <c r="M362" s="21" t="s">
        <v>1038</v>
      </c>
      <c r="N362" s="21">
        <v>10601</v>
      </c>
      <c r="O362" s="21">
        <v>10735</v>
      </c>
      <c r="P362" s="21">
        <v>99.25</v>
      </c>
      <c r="Q362" s="21"/>
      <c r="R362" s="21"/>
    </row>
    <row r="363" spans="1:18" x14ac:dyDescent="0.2">
      <c r="A363" s="22" t="s">
        <v>2412</v>
      </c>
      <c r="B363" s="21">
        <v>10244</v>
      </c>
      <c r="C363" s="21" t="s">
        <v>1042</v>
      </c>
      <c r="D363" s="20">
        <f>COUNTIF('S6 - Table 1'!$B$3:$B$20,Table4[[#This Row],[id]])</f>
        <v>0</v>
      </c>
      <c r="E363" s="21" t="s">
        <v>2413</v>
      </c>
      <c r="F363" s="21" t="s">
        <v>2410</v>
      </c>
      <c r="G363" s="21" t="s">
        <v>2411</v>
      </c>
      <c r="H363" s="21" t="s">
        <v>2316</v>
      </c>
      <c r="I363" s="21" t="s">
        <v>1259</v>
      </c>
      <c r="J363" s="21">
        <v>10790</v>
      </c>
      <c r="K363" s="21">
        <v>10921</v>
      </c>
      <c r="L363" s="21">
        <v>100</v>
      </c>
      <c r="M363" s="21" t="s">
        <v>1038</v>
      </c>
      <c r="N363" s="21">
        <v>10601</v>
      </c>
      <c r="O363" s="21">
        <v>10732</v>
      </c>
      <c r="P363" s="21">
        <v>99.24</v>
      </c>
      <c r="Q363" s="21"/>
      <c r="R363" s="21"/>
    </row>
    <row r="364" spans="1:18" x14ac:dyDescent="0.2">
      <c r="A364" s="22" t="s">
        <v>2414</v>
      </c>
      <c r="B364" s="21">
        <v>10244</v>
      </c>
      <c r="C364" s="21" t="s">
        <v>1042</v>
      </c>
      <c r="D364" s="20">
        <f>COUNTIF('S6 - Table 1'!$B$3:$B$20,Table4[[#This Row],[id]])</f>
        <v>0</v>
      </c>
      <c r="E364" s="21" t="s">
        <v>2415</v>
      </c>
      <c r="F364" s="21" t="s">
        <v>2416</v>
      </c>
      <c r="G364" s="21" t="s">
        <v>2417</v>
      </c>
      <c r="H364" s="21" t="s">
        <v>2418</v>
      </c>
      <c r="I364" s="21" t="s">
        <v>1259</v>
      </c>
      <c r="J364" s="21">
        <v>48815</v>
      </c>
      <c r="K364" s="21">
        <v>49069</v>
      </c>
      <c r="L364" s="21">
        <v>100</v>
      </c>
      <c r="M364" s="21" t="s">
        <v>1038</v>
      </c>
      <c r="N364" s="21">
        <v>46656</v>
      </c>
      <c r="O364" s="21">
        <v>46910</v>
      </c>
      <c r="P364" s="21">
        <v>99.21</v>
      </c>
      <c r="Q364" s="21"/>
      <c r="R364" s="21"/>
    </row>
    <row r="365" spans="1:18" x14ac:dyDescent="0.2">
      <c r="A365" s="22" t="s">
        <v>2419</v>
      </c>
      <c r="B365" s="21">
        <v>10244</v>
      </c>
      <c r="C365" s="21" t="s">
        <v>1042</v>
      </c>
      <c r="D365" s="20">
        <f>COUNTIF('S6 - Table 1'!$B$3:$B$20,Table4[[#This Row],[id]])</f>
        <v>0</v>
      </c>
      <c r="E365" s="21" t="s">
        <v>2420</v>
      </c>
      <c r="F365" s="21" t="s">
        <v>2416</v>
      </c>
      <c r="G365" s="21" t="s">
        <v>2417</v>
      </c>
      <c r="H365" s="21" t="s">
        <v>2421</v>
      </c>
      <c r="I365" s="21" t="s">
        <v>1259</v>
      </c>
      <c r="J365" s="21">
        <v>48815</v>
      </c>
      <c r="K365" s="21">
        <v>49071</v>
      </c>
      <c r="L365" s="21">
        <v>100</v>
      </c>
      <c r="M365" s="21" t="s">
        <v>1038</v>
      </c>
      <c r="N365" s="21">
        <v>46656</v>
      </c>
      <c r="O365" s="21">
        <v>46912</v>
      </c>
      <c r="P365" s="21">
        <v>99.22</v>
      </c>
      <c r="Q365" s="21"/>
      <c r="R365" s="21"/>
    </row>
    <row r="366" spans="1:18" x14ac:dyDescent="0.2">
      <c r="A366" s="22" t="s">
        <v>2422</v>
      </c>
      <c r="B366" s="21">
        <v>10244</v>
      </c>
      <c r="C366" s="21" t="s">
        <v>1042</v>
      </c>
      <c r="D366" s="20">
        <f>COUNTIF('S6 - Table 1'!$B$3:$B$20,Table4[[#This Row],[id]])</f>
        <v>0</v>
      </c>
      <c r="E366" s="21" t="s">
        <v>2423</v>
      </c>
      <c r="F366" s="21" t="s">
        <v>2416</v>
      </c>
      <c r="G366" s="21" t="s">
        <v>2417</v>
      </c>
      <c r="H366" s="21" t="s">
        <v>2424</v>
      </c>
      <c r="I366" s="21" t="s">
        <v>1259</v>
      </c>
      <c r="J366" s="21">
        <v>48815</v>
      </c>
      <c r="K366" s="21">
        <v>49072</v>
      </c>
      <c r="L366" s="21">
        <v>100</v>
      </c>
      <c r="M366" s="21" t="s">
        <v>1038</v>
      </c>
      <c r="N366" s="21">
        <v>46656</v>
      </c>
      <c r="O366" s="21">
        <v>46913</v>
      </c>
      <c r="P366" s="21">
        <v>99.22</v>
      </c>
      <c r="Q366" s="21"/>
      <c r="R366" s="21"/>
    </row>
    <row r="367" spans="1:18" x14ac:dyDescent="0.2">
      <c r="A367" s="22" t="s">
        <v>2425</v>
      </c>
      <c r="B367" s="21">
        <v>10244</v>
      </c>
      <c r="C367" s="21" t="s">
        <v>1042</v>
      </c>
      <c r="D367" s="20">
        <f>COUNTIF('S6 - Table 1'!$B$3:$B$20,Table4[[#This Row],[id]])</f>
        <v>0</v>
      </c>
      <c r="E367" s="21" t="s">
        <v>2426</v>
      </c>
      <c r="F367" s="21" t="s">
        <v>2427</v>
      </c>
      <c r="G367" s="21" t="s">
        <v>2428</v>
      </c>
      <c r="H367" s="21" t="s">
        <v>2429</v>
      </c>
      <c r="I367" s="21" t="s">
        <v>1259</v>
      </c>
      <c r="J367" s="21">
        <v>143306</v>
      </c>
      <c r="K367" s="21">
        <v>143679</v>
      </c>
      <c r="L367" s="21">
        <v>100</v>
      </c>
      <c r="M367" s="21" t="s">
        <v>1038</v>
      </c>
      <c r="N367" s="21">
        <v>141332</v>
      </c>
      <c r="O367" s="21">
        <v>141705</v>
      </c>
      <c r="P367" s="21">
        <v>99.46</v>
      </c>
      <c r="Q367" s="21"/>
      <c r="R367" s="21"/>
    </row>
    <row r="368" spans="1:18" x14ac:dyDescent="0.2">
      <c r="A368" s="22" t="s">
        <v>2430</v>
      </c>
      <c r="B368" s="21">
        <v>10244</v>
      </c>
      <c r="C368" s="21" t="s">
        <v>1042</v>
      </c>
      <c r="D368" s="20">
        <f>COUNTIF('S6 - Table 1'!$B$3:$B$20,Table4[[#This Row],[id]])</f>
        <v>0</v>
      </c>
      <c r="E368" s="21" t="s">
        <v>2431</v>
      </c>
      <c r="F368" s="21" t="s">
        <v>2432</v>
      </c>
      <c r="G368" s="21" t="s">
        <v>2428</v>
      </c>
      <c r="H368" s="21" t="s">
        <v>2429</v>
      </c>
      <c r="I368" s="21" t="s">
        <v>1259</v>
      </c>
      <c r="J368" s="21">
        <v>143305</v>
      </c>
      <c r="K368" s="21">
        <v>143679</v>
      </c>
      <c r="L368" s="21">
        <v>100</v>
      </c>
      <c r="M368" s="21" t="s">
        <v>1038</v>
      </c>
      <c r="N368" s="21">
        <v>141331</v>
      </c>
      <c r="O368" s="21">
        <v>141705</v>
      </c>
      <c r="P368" s="21">
        <v>99.47</v>
      </c>
      <c r="Q368" s="21"/>
      <c r="R368" s="21"/>
    </row>
    <row r="369" spans="1:18" x14ac:dyDescent="0.2">
      <c r="A369" s="22" t="s">
        <v>2433</v>
      </c>
      <c r="B369" s="21">
        <v>10244</v>
      </c>
      <c r="C369" s="21" t="s">
        <v>1042</v>
      </c>
      <c r="D369" s="20">
        <f>COUNTIF('S6 - Table 1'!$B$3:$B$20,Table4[[#This Row],[id]])</f>
        <v>0</v>
      </c>
      <c r="E369" s="21" t="s">
        <v>2434</v>
      </c>
      <c r="F369" s="21" t="s">
        <v>2357</v>
      </c>
      <c r="G369" s="21" t="s">
        <v>2358</v>
      </c>
      <c r="H369" s="21" t="s">
        <v>2435</v>
      </c>
      <c r="I369" s="21" t="s">
        <v>1259</v>
      </c>
      <c r="J369" s="21">
        <v>156426</v>
      </c>
      <c r="K369" s="21">
        <v>156586</v>
      </c>
      <c r="L369" s="21">
        <v>100</v>
      </c>
      <c r="M369" s="21" t="s">
        <v>1038</v>
      </c>
      <c r="N369" s="21">
        <v>154395</v>
      </c>
      <c r="O369" s="21">
        <v>154555</v>
      </c>
      <c r="P369" s="21">
        <v>98.75</v>
      </c>
      <c r="Q369" s="21"/>
      <c r="R369" s="21"/>
    </row>
    <row r="370" spans="1:18" x14ac:dyDescent="0.2">
      <c r="A370" s="22" t="s">
        <v>2436</v>
      </c>
      <c r="B370" s="21">
        <v>10244</v>
      </c>
      <c r="C370" s="21" t="s">
        <v>1042</v>
      </c>
      <c r="D370" s="20">
        <f>COUNTIF('S6 - Table 1'!$B$3:$B$20,Table4[[#This Row],[id]])</f>
        <v>0</v>
      </c>
      <c r="E370" s="21" t="s">
        <v>2437</v>
      </c>
      <c r="F370" s="21" t="s">
        <v>2438</v>
      </c>
      <c r="G370" s="21" t="s">
        <v>2363</v>
      </c>
      <c r="H370" s="21" t="s">
        <v>2364</v>
      </c>
      <c r="I370" s="21" t="s">
        <v>1259</v>
      </c>
      <c r="J370" s="21">
        <v>132205</v>
      </c>
      <c r="K370" s="21">
        <v>132530</v>
      </c>
      <c r="L370" s="21">
        <v>100</v>
      </c>
      <c r="M370" s="21" t="s">
        <v>1038</v>
      </c>
      <c r="N370" s="21">
        <v>129788</v>
      </c>
      <c r="O370" s="21">
        <v>130113</v>
      </c>
      <c r="P370" s="21">
        <v>99.69</v>
      </c>
      <c r="Q370" s="21"/>
      <c r="R370" s="21"/>
    </row>
    <row r="371" spans="1:18" x14ac:dyDescent="0.2">
      <c r="A371" s="22" t="s">
        <v>2439</v>
      </c>
      <c r="B371" s="21">
        <v>10244</v>
      </c>
      <c r="C371" s="21" t="s">
        <v>1042</v>
      </c>
      <c r="D371" s="20">
        <f>COUNTIF('S6 - Table 1'!$B$3:$B$20,Table4[[#This Row],[id]])</f>
        <v>0</v>
      </c>
      <c r="E371" s="21" t="s">
        <v>2440</v>
      </c>
      <c r="F371" s="21" t="s">
        <v>2441</v>
      </c>
      <c r="G371" s="21" t="s">
        <v>2363</v>
      </c>
      <c r="H371" s="21" t="s">
        <v>2364</v>
      </c>
      <c r="I371" s="21" t="s">
        <v>1259</v>
      </c>
      <c r="J371" s="21">
        <v>132206</v>
      </c>
      <c r="K371" s="21">
        <v>132530</v>
      </c>
      <c r="L371" s="21">
        <v>100</v>
      </c>
      <c r="M371" s="21" t="s">
        <v>1038</v>
      </c>
      <c r="N371" s="21">
        <v>129789</v>
      </c>
      <c r="O371" s="21">
        <v>130113</v>
      </c>
      <c r="P371" s="21">
        <v>99.69</v>
      </c>
      <c r="Q371" s="21"/>
      <c r="R371" s="21"/>
    </row>
    <row r="372" spans="1:18" x14ac:dyDescent="0.2">
      <c r="A372" s="22" t="s">
        <v>2442</v>
      </c>
      <c r="B372" s="21">
        <v>10244</v>
      </c>
      <c r="C372" s="21" t="s">
        <v>1042</v>
      </c>
      <c r="D372" s="20">
        <f>COUNTIF('S6 - Table 1'!$B$3:$B$20,Table4[[#This Row],[id]])</f>
        <v>0</v>
      </c>
      <c r="E372" s="21" t="s">
        <v>2443</v>
      </c>
      <c r="F372" s="21" t="s">
        <v>2444</v>
      </c>
      <c r="G372" s="21" t="s">
        <v>2445</v>
      </c>
      <c r="H372" s="21" t="s">
        <v>2446</v>
      </c>
      <c r="I372" s="21" t="s">
        <v>1259</v>
      </c>
      <c r="J372" s="21">
        <v>23078</v>
      </c>
      <c r="K372" s="21">
        <v>23216</v>
      </c>
      <c r="L372" s="21">
        <v>100</v>
      </c>
      <c r="M372" s="21" t="s">
        <v>1038</v>
      </c>
      <c r="N372" s="21">
        <v>20931</v>
      </c>
      <c r="O372" s="21">
        <v>21069</v>
      </c>
      <c r="P372" s="21">
        <v>98.55</v>
      </c>
      <c r="Q372" s="21"/>
      <c r="R372" s="21"/>
    </row>
    <row r="373" spans="1:18" x14ac:dyDescent="0.2">
      <c r="A373" s="22" t="s">
        <v>2447</v>
      </c>
      <c r="B373" s="21">
        <v>10244</v>
      </c>
      <c r="C373" s="21" t="s">
        <v>1042</v>
      </c>
      <c r="D373" s="20">
        <f>COUNTIF('S6 - Table 1'!$B$3:$B$20,Table4[[#This Row],[id]])</f>
        <v>0</v>
      </c>
      <c r="E373" s="21" t="s">
        <v>2448</v>
      </c>
      <c r="F373" s="21" t="s">
        <v>2449</v>
      </c>
      <c r="G373" s="21" t="s">
        <v>2445</v>
      </c>
      <c r="H373" s="21" t="s">
        <v>2446</v>
      </c>
      <c r="I373" s="21" t="s">
        <v>1259</v>
      </c>
      <c r="J373" s="21">
        <v>23079</v>
      </c>
      <c r="K373" s="21">
        <v>23216</v>
      </c>
      <c r="L373" s="21">
        <v>100</v>
      </c>
      <c r="M373" s="21" t="s">
        <v>1038</v>
      </c>
      <c r="N373" s="21">
        <v>20932</v>
      </c>
      <c r="O373" s="21">
        <v>21069</v>
      </c>
      <c r="P373" s="21">
        <v>98.54</v>
      </c>
      <c r="Q373" s="21"/>
      <c r="R373" s="21"/>
    </row>
    <row r="374" spans="1:18" x14ac:dyDescent="0.2">
      <c r="A374" s="22" t="s">
        <v>2450</v>
      </c>
      <c r="B374" s="21">
        <v>10244</v>
      </c>
      <c r="C374" s="21" t="s">
        <v>1042</v>
      </c>
      <c r="D374" s="20">
        <f>COUNTIF('S6 - Table 1'!$B$3:$B$20,Table4[[#This Row],[id]])</f>
        <v>0</v>
      </c>
      <c r="E374" s="21" t="s">
        <v>2451</v>
      </c>
      <c r="F374" s="21" t="s">
        <v>2452</v>
      </c>
      <c r="G374" s="21" t="s">
        <v>2143</v>
      </c>
      <c r="H374" s="21" t="s">
        <v>2144</v>
      </c>
      <c r="I374" s="21" t="s">
        <v>1259</v>
      </c>
      <c r="J374" s="21">
        <v>145070</v>
      </c>
      <c r="K374" s="21">
        <v>145371</v>
      </c>
      <c r="L374" s="21">
        <v>100</v>
      </c>
      <c r="M374" s="21" t="s">
        <v>1038</v>
      </c>
      <c r="N374" s="21">
        <v>143097</v>
      </c>
      <c r="O374" s="21">
        <v>143398</v>
      </c>
      <c r="P374" s="21">
        <v>99.34</v>
      </c>
      <c r="Q374" s="21"/>
      <c r="R374" s="21"/>
    </row>
    <row r="375" spans="1:18" x14ac:dyDescent="0.2">
      <c r="A375" s="22" t="s">
        <v>2453</v>
      </c>
      <c r="B375" s="21">
        <v>10244</v>
      </c>
      <c r="C375" s="21" t="s">
        <v>1042</v>
      </c>
      <c r="D375" s="20">
        <f>COUNTIF('S6 - Table 1'!$B$3:$B$20,Table4[[#This Row],[id]])</f>
        <v>0</v>
      </c>
      <c r="E375" s="21" t="s">
        <v>2454</v>
      </c>
      <c r="F375" s="21" t="s">
        <v>2147</v>
      </c>
      <c r="G375" s="21" t="s">
        <v>2148</v>
      </c>
      <c r="H375" s="21" t="s">
        <v>2455</v>
      </c>
      <c r="I375" s="21" t="s">
        <v>1259</v>
      </c>
      <c r="J375" s="21">
        <v>34400</v>
      </c>
      <c r="K375" s="21">
        <v>34766</v>
      </c>
      <c r="L375" s="21">
        <v>100</v>
      </c>
      <c r="M375" s="21" t="s">
        <v>1038</v>
      </c>
      <c r="N375" s="21">
        <v>32233</v>
      </c>
      <c r="O375" s="21">
        <v>32599</v>
      </c>
      <c r="P375" s="21">
        <v>99.45</v>
      </c>
      <c r="Q375" s="21"/>
      <c r="R375" s="21"/>
    </row>
    <row r="376" spans="1:18" x14ac:dyDescent="0.2">
      <c r="A376" s="22" t="s">
        <v>2456</v>
      </c>
      <c r="B376" s="21">
        <v>10244</v>
      </c>
      <c r="C376" s="21" t="s">
        <v>1042</v>
      </c>
      <c r="D376" s="20">
        <f>COUNTIF('S6 - Table 1'!$B$3:$B$20,Table4[[#This Row],[id]])</f>
        <v>0</v>
      </c>
      <c r="E376" s="21" t="s">
        <v>2457</v>
      </c>
      <c r="F376" s="21" t="s">
        <v>2416</v>
      </c>
      <c r="G376" s="21" t="s">
        <v>2417</v>
      </c>
      <c r="H376" s="21" t="s">
        <v>2458</v>
      </c>
      <c r="I376" s="21" t="s">
        <v>1259</v>
      </c>
      <c r="J376" s="21">
        <v>48815</v>
      </c>
      <c r="K376" s="21">
        <v>49061</v>
      </c>
      <c r="L376" s="21">
        <v>100</v>
      </c>
      <c r="M376" s="21" t="s">
        <v>1038</v>
      </c>
      <c r="N376" s="21">
        <v>46656</v>
      </c>
      <c r="O376" s="21">
        <v>46902</v>
      </c>
      <c r="P376" s="21">
        <v>99.19</v>
      </c>
      <c r="Q376" s="21"/>
      <c r="R376" s="21"/>
    </row>
    <row r="377" spans="1:18" x14ac:dyDescent="0.2">
      <c r="A377" s="22" t="s">
        <v>2459</v>
      </c>
      <c r="B377" s="21">
        <v>10244</v>
      </c>
      <c r="C377" s="21" t="s">
        <v>1042</v>
      </c>
      <c r="D377" s="20">
        <f>COUNTIF('S6 - Table 1'!$B$3:$B$20,Table4[[#This Row],[id]])</f>
        <v>0</v>
      </c>
      <c r="E377" s="21" t="s">
        <v>2460</v>
      </c>
      <c r="F377" s="21" t="s">
        <v>2461</v>
      </c>
      <c r="G377" s="21" t="s">
        <v>2462</v>
      </c>
      <c r="H377" s="21" t="s">
        <v>2463</v>
      </c>
      <c r="I377" s="21" t="s">
        <v>1259</v>
      </c>
      <c r="J377" s="21">
        <v>24154</v>
      </c>
      <c r="K377" s="21">
        <v>24338</v>
      </c>
      <c r="L377" s="21">
        <v>100</v>
      </c>
      <c r="M377" s="21" t="s">
        <v>1038</v>
      </c>
      <c r="N377" s="21">
        <v>22006</v>
      </c>
      <c r="O377" s="21">
        <v>22190</v>
      </c>
      <c r="P377" s="21">
        <v>100</v>
      </c>
      <c r="Q377" s="21"/>
      <c r="R377" s="21"/>
    </row>
    <row r="378" spans="1:18" x14ac:dyDescent="0.2">
      <c r="A378" s="22" t="s">
        <v>2464</v>
      </c>
      <c r="B378" s="21">
        <v>10244</v>
      </c>
      <c r="C378" s="21" t="s">
        <v>1042</v>
      </c>
      <c r="D378" s="20">
        <f>COUNTIF('S6 - Table 1'!$B$3:$B$20,Table4[[#This Row],[id]])</f>
        <v>0</v>
      </c>
      <c r="E378" s="21" t="s">
        <v>2465</v>
      </c>
      <c r="F378" s="21" t="s">
        <v>2466</v>
      </c>
      <c r="G378" s="21" t="s">
        <v>2219</v>
      </c>
      <c r="H378" s="21" t="s">
        <v>2220</v>
      </c>
      <c r="I378" s="21" t="s">
        <v>1259</v>
      </c>
      <c r="J378" s="21">
        <v>74936</v>
      </c>
      <c r="K378" s="21">
        <v>75228</v>
      </c>
      <c r="L378" s="21">
        <v>100</v>
      </c>
      <c r="M378" s="21" t="s">
        <v>1038</v>
      </c>
      <c r="N378" s="21">
        <v>72529</v>
      </c>
      <c r="O378" s="21">
        <v>72821</v>
      </c>
      <c r="P378" s="21">
        <v>100</v>
      </c>
      <c r="Q378" s="21"/>
      <c r="R378" s="21"/>
    </row>
    <row r="379" spans="1:18" x14ac:dyDescent="0.2">
      <c r="A379" s="22" t="s">
        <v>2467</v>
      </c>
      <c r="B379" s="21">
        <v>10244</v>
      </c>
      <c r="C379" s="21" t="s">
        <v>1042</v>
      </c>
      <c r="D379" s="20">
        <f>COUNTIF('S6 - Table 1'!$B$3:$B$20,Table4[[#This Row],[id]])</f>
        <v>0</v>
      </c>
      <c r="E379" s="21" t="s">
        <v>2468</v>
      </c>
      <c r="F379" s="21" t="s">
        <v>2469</v>
      </c>
      <c r="G379" s="21" t="s">
        <v>2470</v>
      </c>
      <c r="H379" s="21" t="s">
        <v>2471</v>
      </c>
      <c r="I379" s="21" t="s">
        <v>1259</v>
      </c>
      <c r="J379" s="21">
        <v>26620</v>
      </c>
      <c r="K379" s="21">
        <v>26986</v>
      </c>
      <c r="L379" s="21">
        <v>100</v>
      </c>
      <c r="M379" s="21" t="s">
        <v>1038</v>
      </c>
      <c r="N379" s="21">
        <v>24444</v>
      </c>
      <c r="O379" s="21">
        <v>24810</v>
      </c>
      <c r="P379" s="21">
        <v>99.73</v>
      </c>
      <c r="Q379" s="21"/>
      <c r="R379" s="21"/>
    </row>
    <row r="380" spans="1:18" x14ac:dyDescent="0.2">
      <c r="A380" s="22" t="s">
        <v>2472</v>
      </c>
      <c r="B380" s="21">
        <v>10244</v>
      </c>
      <c r="C380" s="21" t="s">
        <v>1042</v>
      </c>
      <c r="D380" s="20">
        <f>COUNTIF('S6 - Table 1'!$B$3:$B$20,Table4[[#This Row],[id]])</f>
        <v>0</v>
      </c>
      <c r="E380" s="21" t="s">
        <v>2473</v>
      </c>
      <c r="F380" s="21" t="s">
        <v>2381</v>
      </c>
      <c r="G380" s="21" t="s">
        <v>2474</v>
      </c>
      <c r="H380" s="21" t="s">
        <v>2475</v>
      </c>
      <c r="I380" s="21" t="s">
        <v>1259</v>
      </c>
      <c r="J380" s="21">
        <v>183917</v>
      </c>
      <c r="K380" s="21">
        <v>184079</v>
      </c>
      <c r="L380" s="21">
        <v>100</v>
      </c>
      <c r="M380" s="21" t="s">
        <v>1038</v>
      </c>
      <c r="N380" s="21">
        <v>183992</v>
      </c>
      <c r="O380" s="21">
        <v>184154</v>
      </c>
      <c r="P380" s="21">
        <v>99.38</v>
      </c>
      <c r="Q380" s="21"/>
      <c r="R380" s="21"/>
    </row>
    <row r="381" spans="1:18" x14ac:dyDescent="0.2">
      <c r="A381" s="22" t="s">
        <v>2476</v>
      </c>
      <c r="B381" s="21">
        <v>10244</v>
      </c>
      <c r="C381" s="21" t="s">
        <v>1042</v>
      </c>
      <c r="D381" s="20">
        <f>COUNTIF('S6 - Table 1'!$B$3:$B$20,Table4[[#This Row],[id]])</f>
        <v>0</v>
      </c>
      <c r="E381" s="21" t="s">
        <v>2477</v>
      </c>
      <c r="F381" s="21" t="s">
        <v>2478</v>
      </c>
      <c r="G381" s="21" t="s">
        <v>2479</v>
      </c>
      <c r="H381" s="21" t="s">
        <v>2480</v>
      </c>
      <c r="I381" s="21" t="s">
        <v>1259</v>
      </c>
      <c r="J381" s="21">
        <v>35693</v>
      </c>
      <c r="K381" s="21">
        <v>35813</v>
      </c>
      <c r="L381" s="21">
        <v>100</v>
      </c>
      <c r="M381" s="21" t="s">
        <v>1038</v>
      </c>
      <c r="N381" s="21">
        <v>33528</v>
      </c>
      <c r="O381" s="21">
        <v>33648</v>
      </c>
      <c r="P381" s="21">
        <v>100</v>
      </c>
      <c r="Q381" s="21"/>
      <c r="R381" s="21"/>
    </row>
    <row r="382" spans="1:18" x14ac:dyDescent="0.2">
      <c r="A382" s="22" t="s">
        <v>2481</v>
      </c>
      <c r="B382" s="21">
        <v>10244</v>
      </c>
      <c r="C382" s="21" t="s">
        <v>1042</v>
      </c>
      <c r="D382" s="20">
        <f>COUNTIF('S6 - Table 1'!$B$3:$B$20,Table4[[#This Row],[id]])</f>
        <v>0</v>
      </c>
      <c r="E382" s="21" t="s">
        <v>2482</v>
      </c>
      <c r="F382" s="21" t="s">
        <v>2357</v>
      </c>
      <c r="G382" s="21" t="s">
        <v>2358</v>
      </c>
      <c r="H382" s="21" t="s">
        <v>2483</v>
      </c>
      <c r="I382" s="21" t="s">
        <v>1259</v>
      </c>
      <c r="J382" s="21">
        <v>156426</v>
      </c>
      <c r="K382" s="21">
        <v>156585</v>
      </c>
      <c r="L382" s="21">
        <v>100</v>
      </c>
      <c r="M382" s="21" t="s">
        <v>1038</v>
      </c>
      <c r="N382" s="21">
        <v>154395</v>
      </c>
      <c r="O382" s="21">
        <v>154554</v>
      </c>
      <c r="P382" s="21">
        <v>98.74</v>
      </c>
      <c r="Q382" s="21"/>
      <c r="R382" s="21"/>
    </row>
    <row r="383" spans="1:18" x14ac:dyDescent="0.2">
      <c r="A383" s="22" t="s">
        <v>2484</v>
      </c>
      <c r="B383" s="21">
        <v>10244</v>
      </c>
      <c r="C383" s="21" t="s">
        <v>1042</v>
      </c>
      <c r="D383" s="20">
        <f>COUNTIF('S6 - Table 1'!$B$3:$B$20,Table4[[#This Row],[id]])</f>
        <v>0</v>
      </c>
      <c r="E383" s="21" t="s">
        <v>2485</v>
      </c>
      <c r="F383" s="21" t="s">
        <v>2486</v>
      </c>
      <c r="G383" s="21" t="s">
        <v>1950</v>
      </c>
      <c r="H383" s="21" t="s">
        <v>1951</v>
      </c>
      <c r="I383" s="21" t="s">
        <v>1259</v>
      </c>
      <c r="J383" s="21">
        <v>168155</v>
      </c>
      <c r="K383" s="21">
        <v>168399</v>
      </c>
      <c r="L383" s="21">
        <v>100</v>
      </c>
      <c r="M383" s="21" t="s">
        <v>1038</v>
      </c>
      <c r="N383" s="21">
        <v>168378</v>
      </c>
      <c r="O383" s="21">
        <v>168622</v>
      </c>
      <c r="P383" s="21">
        <v>99.18</v>
      </c>
      <c r="Q383" s="21"/>
      <c r="R383" s="21"/>
    </row>
    <row r="384" spans="1:18" x14ac:dyDescent="0.2">
      <c r="A384" s="22" t="s">
        <v>2487</v>
      </c>
      <c r="B384" s="21">
        <v>10244</v>
      </c>
      <c r="C384" s="21" t="s">
        <v>1042</v>
      </c>
      <c r="D384" s="20">
        <f>COUNTIF('S6 - Table 1'!$B$3:$B$20,Table4[[#This Row],[id]])</f>
        <v>0</v>
      </c>
      <c r="E384" s="21" t="s">
        <v>2488</v>
      </c>
      <c r="F384" s="21" t="s">
        <v>2489</v>
      </c>
      <c r="G384" s="21" t="s">
        <v>2417</v>
      </c>
      <c r="H384" s="21" t="s">
        <v>2418</v>
      </c>
      <c r="I384" s="21" t="s">
        <v>1259</v>
      </c>
      <c r="J384" s="21">
        <v>48821</v>
      </c>
      <c r="K384" s="21">
        <v>49069</v>
      </c>
      <c r="L384" s="21">
        <v>100</v>
      </c>
      <c r="M384" s="21" t="s">
        <v>1038</v>
      </c>
      <c r="N384" s="21">
        <v>46662</v>
      </c>
      <c r="O384" s="21">
        <v>46910</v>
      </c>
      <c r="P384" s="21">
        <v>99.19</v>
      </c>
      <c r="Q384" s="21"/>
      <c r="R384" s="21"/>
    </row>
    <row r="385" spans="1:18" x14ac:dyDescent="0.2">
      <c r="A385" s="22" t="s">
        <v>2490</v>
      </c>
      <c r="B385" s="21">
        <v>10244</v>
      </c>
      <c r="C385" s="21" t="s">
        <v>1042</v>
      </c>
      <c r="D385" s="20">
        <f>COUNTIF('S6 - Table 1'!$B$3:$B$20,Table4[[#This Row],[id]])</f>
        <v>0</v>
      </c>
      <c r="E385" s="21" t="s">
        <v>2491</v>
      </c>
      <c r="F385" s="21" t="s">
        <v>2492</v>
      </c>
      <c r="G385" s="21" t="s">
        <v>2493</v>
      </c>
      <c r="H385" s="21" t="s">
        <v>2149</v>
      </c>
      <c r="I385" s="21" t="s">
        <v>1259</v>
      </c>
      <c r="J385" s="21">
        <v>34554</v>
      </c>
      <c r="K385" s="21">
        <v>34768</v>
      </c>
      <c r="L385" s="21">
        <v>100</v>
      </c>
      <c r="M385" s="21" t="s">
        <v>1038</v>
      </c>
      <c r="N385" s="21">
        <v>32387</v>
      </c>
      <c r="O385" s="21">
        <v>32601</v>
      </c>
      <c r="P385" s="21">
        <v>99.53</v>
      </c>
      <c r="Q385" s="21"/>
      <c r="R385" s="21"/>
    </row>
    <row r="386" spans="1:18" x14ac:dyDescent="0.2">
      <c r="A386" s="22" t="s">
        <v>2494</v>
      </c>
      <c r="B386" s="21">
        <v>10244</v>
      </c>
      <c r="C386" s="21" t="s">
        <v>1042</v>
      </c>
      <c r="D386" s="20">
        <f>COUNTIF('S6 - Table 1'!$B$3:$B$20,Table4[[#This Row],[id]])</f>
        <v>0</v>
      </c>
      <c r="E386" s="21" t="s">
        <v>2495</v>
      </c>
      <c r="F386" s="21" t="s">
        <v>2496</v>
      </c>
      <c r="G386" s="21" t="s">
        <v>2497</v>
      </c>
      <c r="H386" s="21" t="s">
        <v>2498</v>
      </c>
      <c r="I386" s="21" t="s">
        <v>1259</v>
      </c>
      <c r="J386" s="21">
        <v>170951</v>
      </c>
      <c r="K386" s="21">
        <v>171119</v>
      </c>
      <c r="L386" s="21">
        <v>100</v>
      </c>
      <c r="M386" s="21" t="s">
        <v>1038</v>
      </c>
      <c r="N386" s="21">
        <v>171044</v>
      </c>
      <c r="O386" s="21">
        <v>171212</v>
      </c>
      <c r="P386" s="21">
        <v>100</v>
      </c>
      <c r="Q386" s="21"/>
      <c r="R386" s="21"/>
    </row>
    <row r="387" spans="1:18" x14ac:dyDescent="0.2">
      <c r="A387" s="22" t="s">
        <v>2499</v>
      </c>
      <c r="B387" s="21">
        <v>10244</v>
      </c>
      <c r="C387" s="21" t="s">
        <v>1042</v>
      </c>
      <c r="D387" s="20">
        <f>COUNTIF('S6 - Table 1'!$B$3:$B$20,Table4[[#This Row],[id]])</f>
        <v>0</v>
      </c>
      <c r="E387" s="21" t="s">
        <v>2500</v>
      </c>
      <c r="F387" s="21" t="s">
        <v>2501</v>
      </c>
      <c r="G387" s="21" t="s">
        <v>2502</v>
      </c>
      <c r="H387" s="21" t="s">
        <v>2149</v>
      </c>
      <c r="I387" s="21" t="s">
        <v>1259</v>
      </c>
      <c r="J387" s="21">
        <v>34599</v>
      </c>
      <c r="K387" s="21">
        <v>34768</v>
      </c>
      <c r="L387" s="21">
        <v>100</v>
      </c>
      <c r="M387" s="21" t="s">
        <v>1038</v>
      </c>
      <c r="N387" s="21">
        <v>32432</v>
      </c>
      <c r="O387" s="21">
        <v>32601</v>
      </c>
      <c r="P387" s="21">
        <v>99.41</v>
      </c>
      <c r="Q387" s="21"/>
      <c r="R387" s="21"/>
    </row>
    <row r="388" spans="1:18" x14ac:dyDescent="0.2">
      <c r="A388" s="22" t="s">
        <v>2503</v>
      </c>
      <c r="B388" s="21">
        <v>10244</v>
      </c>
      <c r="C388" s="21" t="s">
        <v>1042</v>
      </c>
      <c r="D388" s="20">
        <f>COUNTIF('S6 - Table 1'!$B$3:$B$20,Table4[[#This Row],[id]])</f>
        <v>0</v>
      </c>
      <c r="E388" s="21" t="s">
        <v>2504</v>
      </c>
      <c r="F388" s="21" t="s">
        <v>2381</v>
      </c>
      <c r="G388" s="21" t="s">
        <v>2474</v>
      </c>
      <c r="H388" s="21" t="s">
        <v>2505</v>
      </c>
      <c r="I388" s="21" t="s">
        <v>1259</v>
      </c>
      <c r="J388" s="21">
        <v>183917</v>
      </c>
      <c r="K388" s="21">
        <v>184132</v>
      </c>
      <c r="L388" s="21">
        <v>100</v>
      </c>
      <c r="M388" s="21" t="s">
        <v>1038</v>
      </c>
      <c r="N388" s="21">
        <v>183992</v>
      </c>
      <c r="O388" s="21">
        <v>184207</v>
      </c>
      <c r="P388" s="21">
        <v>99.53</v>
      </c>
      <c r="Q388" s="21"/>
      <c r="R388" s="21"/>
    </row>
    <row r="389" spans="1:18" x14ac:dyDescent="0.2">
      <c r="A389" s="22" t="s">
        <v>2506</v>
      </c>
      <c r="B389" s="21">
        <v>10244</v>
      </c>
      <c r="C389" s="21" t="s">
        <v>1042</v>
      </c>
      <c r="D389" s="20">
        <f>COUNTIF('S6 - Table 1'!$B$3:$B$20,Table4[[#This Row],[id]])</f>
        <v>0</v>
      </c>
      <c r="E389" s="21" t="s">
        <v>2507</v>
      </c>
      <c r="F389" s="21" t="s">
        <v>2461</v>
      </c>
      <c r="G389" s="21" t="s">
        <v>2462</v>
      </c>
      <c r="H389" s="21" t="s">
        <v>2508</v>
      </c>
      <c r="I389" s="21" t="s">
        <v>1259</v>
      </c>
      <c r="J389" s="21">
        <v>24154</v>
      </c>
      <c r="K389" s="21">
        <v>24337</v>
      </c>
      <c r="L389" s="21">
        <v>100</v>
      </c>
      <c r="M389" s="21" t="s">
        <v>1038</v>
      </c>
      <c r="N389" s="21">
        <v>22006</v>
      </c>
      <c r="O389" s="21">
        <v>22189</v>
      </c>
      <c r="P389" s="21">
        <v>100</v>
      </c>
      <c r="Q389" s="21"/>
      <c r="R389" s="21"/>
    </row>
    <row r="390" spans="1:18" x14ac:dyDescent="0.2">
      <c r="A390" s="22" t="s">
        <v>2509</v>
      </c>
      <c r="B390" s="21">
        <v>10244</v>
      </c>
      <c r="C390" s="21" t="s">
        <v>1042</v>
      </c>
      <c r="D390" s="20">
        <f>COUNTIF('S6 - Table 1'!$B$3:$B$20,Table4[[#This Row],[id]])</f>
        <v>0</v>
      </c>
      <c r="E390" s="21" t="s">
        <v>2510</v>
      </c>
      <c r="F390" s="21" t="s">
        <v>2461</v>
      </c>
      <c r="G390" s="21" t="s">
        <v>2511</v>
      </c>
      <c r="H390" s="21" t="s">
        <v>2512</v>
      </c>
      <c r="I390" s="21" t="s">
        <v>1259</v>
      </c>
      <c r="J390" s="21">
        <v>24154</v>
      </c>
      <c r="K390" s="21">
        <v>24309</v>
      </c>
      <c r="L390" s="21">
        <v>100</v>
      </c>
      <c r="M390" s="21" t="s">
        <v>1038</v>
      </c>
      <c r="N390" s="21">
        <v>22006</v>
      </c>
      <c r="O390" s="21">
        <v>22161</v>
      </c>
      <c r="P390" s="21">
        <v>100</v>
      </c>
      <c r="Q390" s="21"/>
      <c r="R390" s="21"/>
    </row>
    <row r="391" spans="1:18" x14ac:dyDescent="0.2">
      <c r="A391" s="22" t="s">
        <v>2513</v>
      </c>
      <c r="B391" s="21">
        <v>10244</v>
      </c>
      <c r="C391" s="21" t="s">
        <v>1042</v>
      </c>
      <c r="D391" s="20">
        <f>COUNTIF('S6 - Table 1'!$B$3:$B$20,Table4[[#This Row],[id]])</f>
        <v>0</v>
      </c>
      <c r="E391" s="21" t="s">
        <v>2514</v>
      </c>
      <c r="F391" s="21" t="s">
        <v>2515</v>
      </c>
      <c r="G391" s="21" t="s">
        <v>2497</v>
      </c>
      <c r="H391" s="21" t="s">
        <v>2498</v>
      </c>
      <c r="I391" s="21" t="s">
        <v>1259</v>
      </c>
      <c r="J391" s="21">
        <v>170950</v>
      </c>
      <c r="K391" s="21">
        <v>171119</v>
      </c>
      <c r="L391" s="21">
        <v>100</v>
      </c>
      <c r="M391" s="21" t="s">
        <v>1038</v>
      </c>
      <c r="N391" s="21">
        <v>171043</v>
      </c>
      <c r="O391" s="21">
        <v>171212</v>
      </c>
      <c r="P391" s="21">
        <v>100</v>
      </c>
      <c r="Q391" s="21"/>
      <c r="R391" s="21"/>
    </row>
    <row r="392" spans="1:18" x14ac:dyDescent="0.2">
      <c r="A392" s="22" t="s">
        <v>2516</v>
      </c>
      <c r="B392" s="21">
        <v>10244</v>
      </c>
      <c r="C392" s="21" t="s">
        <v>1042</v>
      </c>
      <c r="D392" s="20">
        <f>COUNTIF('S6 - Table 1'!$B$3:$B$20,Table4[[#This Row],[id]])</f>
        <v>0</v>
      </c>
      <c r="E392" s="21" t="s">
        <v>2517</v>
      </c>
      <c r="F392" s="21" t="s">
        <v>2518</v>
      </c>
      <c r="G392" s="21" t="s">
        <v>2497</v>
      </c>
      <c r="H392" s="21" t="s">
        <v>2498</v>
      </c>
      <c r="I392" s="21" t="s">
        <v>1259</v>
      </c>
      <c r="J392" s="21">
        <v>170949</v>
      </c>
      <c r="K392" s="21">
        <v>171119</v>
      </c>
      <c r="L392" s="21">
        <v>100</v>
      </c>
      <c r="M392" s="21" t="s">
        <v>1038</v>
      </c>
      <c r="N392" s="21">
        <v>171042</v>
      </c>
      <c r="O392" s="21">
        <v>171212</v>
      </c>
      <c r="P392" s="21">
        <v>100</v>
      </c>
      <c r="Q392" s="21"/>
      <c r="R392" s="21"/>
    </row>
    <row r="393" spans="1:18" x14ac:dyDescent="0.2">
      <c r="A393" s="22" t="s">
        <v>2519</v>
      </c>
      <c r="B393" s="21">
        <v>10244</v>
      </c>
      <c r="C393" s="21" t="s">
        <v>1042</v>
      </c>
      <c r="D393" s="20">
        <f>COUNTIF('S6 - Table 1'!$B$3:$B$20,Table4[[#This Row],[id]])</f>
        <v>0</v>
      </c>
      <c r="E393" s="21" t="s">
        <v>2520</v>
      </c>
      <c r="F393" s="21" t="s">
        <v>2521</v>
      </c>
      <c r="G393" s="21" t="s">
        <v>1875</v>
      </c>
      <c r="H393" s="21" t="s">
        <v>1876</v>
      </c>
      <c r="I393" s="21" t="s">
        <v>1259</v>
      </c>
      <c r="J393" s="21">
        <v>155602</v>
      </c>
      <c r="K393" s="21">
        <v>155961</v>
      </c>
      <c r="L393" s="21">
        <v>100</v>
      </c>
      <c r="M393" s="21" t="s">
        <v>1038</v>
      </c>
      <c r="N393" s="21">
        <v>153569</v>
      </c>
      <c r="O393" s="21">
        <v>153928</v>
      </c>
      <c r="P393" s="21">
        <v>99.72</v>
      </c>
      <c r="Q393" s="21"/>
      <c r="R393" s="21"/>
    </row>
    <row r="394" spans="1:18" x14ac:dyDescent="0.2">
      <c r="A394" s="22" t="s">
        <v>2522</v>
      </c>
      <c r="B394" s="21">
        <v>10244</v>
      </c>
      <c r="C394" s="21" t="s">
        <v>1042</v>
      </c>
      <c r="D394" s="20">
        <f>COUNTIF('S6 - Table 1'!$B$3:$B$20,Table4[[#This Row],[id]])</f>
        <v>0</v>
      </c>
      <c r="E394" s="21" t="s">
        <v>2523</v>
      </c>
      <c r="F394" s="21" t="s">
        <v>2524</v>
      </c>
      <c r="G394" s="21" t="s">
        <v>2525</v>
      </c>
      <c r="H394" s="21" t="s">
        <v>2526</v>
      </c>
      <c r="I394" s="21" t="s">
        <v>1259</v>
      </c>
      <c r="J394" s="21">
        <v>84112</v>
      </c>
      <c r="K394" s="21">
        <v>84388</v>
      </c>
      <c r="L394" s="21">
        <v>100</v>
      </c>
      <c r="M394" s="21" t="s">
        <v>1038</v>
      </c>
      <c r="N394" s="21">
        <v>81705</v>
      </c>
      <c r="O394" s="21">
        <v>81981</v>
      </c>
      <c r="P394" s="21">
        <v>99.64</v>
      </c>
      <c r="Q394" s="21"/>
      <c r="R394" s="21"/>
    </row>
    <row r="395" spans="1:18" x14ac:dyDescent="0.2">
      <c r="A395" s="22" t="s">
        <v>2527</v>
      </c>
      <c r="B395" s="21">
        <v>10244</v>
      </c>
      <c r="C395" s="21" t="s">
        <v>1042</v>
      </c>
      <c r="D395" s="20">
        <f>COUNTIF('S6 - Table 1'!$B$3:$B$20,Table4[[#This Row],[id]])</f>
        <v>0</v>
      </c>
      <c r="E395" s="21" t="s">
        <v>2528</v>
      </c>
      <c r="F395" s="21" t="s">
        <v>2362</v>
      </c>
      <c r="G395" s="21" t="s">
        <v>2363</v>
      </c>
      <c r="H395" s="21" t="s">
        <v>2529</v>
      </c>
      <c r="I395" s="21" t="s">
        <v>1259</v>
      </c>
      <c r="J395" s="21">
        <v>132204</v>
      </c>
      <c r="K395" s="21">
        <v>132528</v>
      </c>
      <c r="L395" s="21">
        <v>100</v>
      </c>
      <c r="M395" s="21" t="s">
        <v>1038</v>
      </c>
      <c r="N395" s="21">
        <v>129787</v>
      </c>
      <c r="O395" s="21">
        <v>130111</v>
      </c>
      <c r="P395" s="21">
        <v>99.69</v>
      </c>
      <c r="Q395" s="21"/>
      <c r="R395" s="21"/>
    </row>
    <row r="396" spans="1:18" x14ac:dyDescent="0.2">
      <c r="A396" s="22" t="s">
        <v>2530</v>
      </c>
      <c r="B396" s="21">
        <v>10244</v>
      </c>
      <c r="C396" s="21" t="s">
        <v>1042</v>
      </c>
      <c r="D396" s="20">
        <f>COUNTIF('S6 - Table 1'!$B$3:$B$20,Table4[[#This Row],[id]])</f>
        <v>0</v>
      </c>
      <c r="E396" s="21" t="s">
        <v>2531</v>
      </c>
      <c r="F396" s="21" t="s">
        <v>2532</v>
      </c>
      <c r="G396" s="21" t="s">
        <v>2533</v>
      </c>
      <c r="H396" s="21" t="s">
        <v>2534</v>
      </c>
      <c r="I396" s="21" t="s">
        <v>1259</v>
      </c>
      <c r="J396" s="21">
        <v>23818</v>
      </c>
      <c r="K396" s="21">
        <v>24168</v>
      </c>
      <c r="L396" s="21">
        <v>100</v>
      </c>
      <c r="M396" s="21" t="s">
        <v>1038</v>
      </c>
      <c r="N396" s="21">
        <v>21670</v>
      </c>
      <c r="O396" s="21">
        <v>22020</v>
      </c>
      <c r="P396" s="21">
        <v>99.71</v>
      </c>
      <c r="Q396" s="21"/>
      <c r="R396" s="21"/>
    </row>
    <row r="397" spans="1:18" x14ac:dyDescent="0.2">
      <c r="A397" s="22" t="s">
        <v>2535</v>
      </c>
      <c r="B397" s="21">
        <v>10244</v>
      </c>
      <c r="C397" s="21" t="s">
        <v>1042</v>
      </c>
      <c r="D397" s="20">
        <f>COUNTIF('S6 - Table 1'!$B$3:$B$20,Table4[[#This Row],[id]])</f>
        <v>0</v>
      </c>
      <c r="E397" s="21" t="s">
        <v>2536</v>
      </c>
      <c r="F397" s="21" t="s">
        <v>2537</v>
      </c>
      <c r="G397" s="21" t="s">
        <v>2533</v>
      </c>
      <c r="H397" s="21" t="s">
        <v>2534</v>
      </c>
      <c r="I397" s="21" t="s">
        <v>1259</v>
      </c>
      <c r="J397" s="21">
        <v>23817</v>
      </c>
      <c r="K397" s="21">
        <v>24168</v>
      </c>
      <c r="L397" s="21">
        <v>100</v>
      </c>
      <c r="M397" s="21" t="s">
        <v>1038</v>
      </c>
      <c r="N397" s="21">
        <v>21669</v>
      </c>
      <c r="O397" s="21">
        <v>22020</v>
      </c>
      <c r="P397" s="21">
        <v>99.72</v>
      </c>
      <c r="Q397" s="21"/>
      <c r="R397" s="21"/>
    </row>
    <row r="398" spans="1:18" x14ac:dyDescent="0.2">
      <c r="A398" s="22" t="s">
        <v>2538</v>
      </c>
      <c r="B398" s="21">
        <v>10244</v>
      </c>
      <c r="C398" s="21" t="s">
        <v>1042</v>
      </c>
      <c r="D398" s="20">
        <f>COUNTIF('S6 - Table 1'!$B$3:$B$20,Table4[[#This Row],[id]])</f>
        <v>0</v>
      </c>
      <c r="E398" s="21" t="s">
        <v>2539</v>
      </c>
      <c r="F398" s="21" t="s">
        <v>2466</v>
      </c>
      <c r="G398" s="21" t="s">
        <v>2219</v>
      </c>
      <c r="H398" s="21" t="s">
        <v>2370</v>
      </c>
      <c r="I398" s="21" t="s">
        <v>1259</v>
      </c>
      <c r="J398" s="21">
        <v>74936</v>
      </c>
      <c r="K398" s="21">
        <v>75234</v>
      </c>
      <c r="L398" s="21">
        <v>100</v>
      </c>
      <c r="M398" s="21" t="s">
        <v>1038</v>
      </c>
      <c r="N398" s="21">
        <v>72529</v>
      </c>
      <c r="O398" s="21">
        <v>72827</v>
      </c>
      <c r="P398" s="21">
        <v>100</v>
      </c>
      <c r="Q398" s="21"/>
      <c r="R398" s="21"/>
    </row>
    <row r="399" spans="1:18" x14ac:dyDescent="0.2">
      <c r="A399" s="22" t="s">
        <v>2540</v>
      </c>
      <c r="B399" s="21">
        <v>10244</v>
      </c>
      <c r="C399" s="21" t="s">
        <v>1042</v>
      </c>
      <c r="D399" s="20">
        <f>COUNTIF('S6 - Table 1'!$B$3:$B$20,Table4[[#This Row],[id]])</f>
        <v>0</v>
      </c>
      <c r="E399" s="21" t="s">
        <v>2541</v>
      </c>
      <c r="F399" s="21" t="s">
        <v>2542</v>
      </c>
      <c r="G399" s="21" t="s">
        <v>2543</v>
      </c>
      <c r="H399" s="21" t="s">
        <v>2544</v>
      </c>
      <c r="I399" s="21" t="s">
        <v>1259</v>
      </c>
      <c r="J399" s="21">
        <v>53347</v>
      </c>
      <c r="K399" s="21">
        <v>53586</v>
      </c>
      <c r="L399" s="21">
        <v>100</v>
      </c>
      <c r="M399" s="21" t="s">
        <v>1038</v>
      </c>
      <c r="N399" s="21">
        <v>50942</v>
      </c>
      <c r="O399" s="21">
        <v>51181</v>
      </c>
      <c r="P399" s="21">
        <v>99.58</v>
      </c>
      <c r="Q399" s="21"/>
      <c r="R399" s="21"/>
    </row>
    <row r="400" spans="1:18" x14ac:dyDescent="0.2">
      <c r="A400" s="22" t="s">
        <v>2545</v>
      </c>
      <c r="B400" s="21">
        <v>10244</v>
      </c>
      <c r="C400" s="21" t="s">
        <v>1042</v>
      </c>
      <c r="D400" s="20">
        <f>COUNTIF('S6 - Table 1'!$B$3:$B$20,Table4[[#This Row],[id]])</f>
        <v>0</v>
      </c>
      <c r="E400" s="21" t="s">
        <v>2546</v>
      </c>
      <c r="F400" s="21" t="s">
        <v>2381</v>
      </c>
      <c r="G400" s="21" t="s">
        <v>2382</v>
      </c>
      <c r="H400" s="21" t="s">
        <v>2547</v>
      </c>
      <c r="I400" s="21" t="s">
        <v>1259</v>
      </c>
      <c r="J400" s="21">
        <v>183917</v>
      </c>
      <c r="K400" s="21">
        <v>184031</v>
      </c>
      <c r="L400" s="21">
        <v>100</v>
      </c>
      <c r="M400" s="21" t="s">
        <v>1038</v>
      </c>
      <c r="N400" s="21">
        <v>183992</v>
      </c>
      <c r="O400" s="21">
        <v>184106</v>
      </c>
      <c r="P400" s="21">
        <v>100</v>
      </c>
      <c r="Q400" s="21"/>
      <c r="R400" s="21"/>
    </row>
    <row r="401" spans="1:18" x14ac:dyDescent="0.2">
      <c r="A401" s="22" t="s">
        <v>2548</v>
      </c>
      <c r="B401" s="21">
        <v>10244</v>
      </c>
      <c r="C401" s="21" t="s">
        <v>1042</v>
      </c>
      <c r="D401" s="20">
        <f>COUNTIF('S6 - Table 1'!$B$3:$B$20,Table4[[#This Row],[id]])</f>
        <v>0</v>
      </c>
      <c r="E401" s="21" t="s">
        <v>2549</v>
      </c>
      <c r="F401" s="21" t="s">
        <v>2550</v>
      </c>
      <c r="G401" s="21" t="s">
        <v>2401</v>
      </c>
      <c r="H401" s="21" t="s">
        <v>2176</v>
      </c>
      <c r="I401" s="21" t="s">
        <v>1259</v>
      </c>
      <c r="J401" s="21">
        <v>175203</v>
      </c>
      <c r="K401" s="21">
        <v>175343</v>
      </c>
      <c r="L401" s="21">
        <v>100</v>
      </c>
      <c r="M401" s="21" t="s">
        <v>1038</v>
      </c>
      <c r="N401" s="21">
        <v>175341</v>
      </c>
      <c r="O401" s="21">
        <v>175481</v>
      </c>
      <c r="P401" s="21">
        <v>100</v>
      </c>
      <c r="Q401" s="21"/>
      <c r="R401" s="21"/>
    </row>
    <row r="402" spans="1:18" x14ac:dyDescent="0.2">
      <c r="A402" s="22" t="s">
        <v>2551</v>
      </c>
      <c r="B402" s="21">
        <v>10244</v>
      </c>
      <c r="C402" s="21" t="s">
        <v>1042</v>
      </c>
      <c r="D402" s="20">
        <f>COUNTIF('S6 - Table 1'!$B$3:$B$20,Table4[[#This Row],[id]])</f>
        <v>0</v>
      </c>
      <c r="E402" s="21" t="s">
        <v>2552</v>
      </c>
      <c r="F402" s="21" t="s">
        <v>2553</v>
      </c>
      <c r="G402" s="21" t="s">
        <v>2042</v>
      </c>
      <c r="H402" s="21" t="s">
        <v>2043</v>
      </c>
      <c r="I402" s="21" t="s">
        <v>1259</v>
      </c>
      <c r="J402" s="21">
        <v>143221</v>
      </c>
      <c r="K402" s="21">
        <v>143326</v>
      </c>
      <c r="L402" s="21">
        <v>100</v>
      </c>
      <c r="M402" s="21" t="s">
        <v>1038</v>
      </c>
      <c r="N402" s="21">
        <v>141247</v>
      </c>
      <c r="O402" s="21">
        <v>141352</v>
      </c>
      <c r="P402" s="21">
        <v>99.05</v>
      </c>
      <c r="Q402" s="21"/>
      <c r="R402" s="21"/>
    </row>
    <row r="403" spans="1:18" x14ac:dyDescent="0.2">
      <c r="A403" s="22" t="s">
        <v>2554</v>
      </c>
      <c r="B403" s="21">
        <v>10244</v>
      </c>
      <c r="C403" s="21" t="s">
        <v>1042</v>
      </c>
      <c r="D403" s="20">
        <f>COUNTIF('S6 - Table 1'!$B$3:$B$20,Table4[[#This Row],[id]])</f>
        <v>0</v>
      </c>
      <c r="E403" s="21" t="s">
        <v>2555</v>
      </c>
      <c r="F403" s="21" t="s">
        <v>2218</v>
      </c>
      <c r="G403" s="21" t="s">
        <v>2219</v>
      </c>
      <c r="H403" s="21" t="s">
        <v>2556</v>
      </c>
      <c r="I403" s="21" t="s">
        <v>1259</v>
      </c>
      <c r="J403" s="21">
        <v>75007</v>
      </c>
      <c r="K403" s="21">
        <v>75235</v>
      </c>
      <c r="L403" s="21">
        <v>100</v>
      </c>
      <c r="M403" s="21" t="s">
        <v>1038</v>
      </c>
      <c r="N403" s="21">
        <v>72600</v>
      </c>
      <c r="O403" s="21">
        <v>72828</v>
      </c>
      <c r="P403" s="21">
        <v>100</v>
      </c>
      <c r="Q403" s="21"/>
      <c r="R403" s="21"/>
    </row>
    <row r="404" spans="1:18" x14ac:dyDescent="0.2">
      <c r="A404" s="22" t="s">
        <v>2557</v>
      </c>
      <c r="B404" s="21">
        <v>10244</v>
      </c>
      <c r="C404" s="21" t="s">
        <v>1042</v>
      </c>
      <c r="D404" s="20">
        <f>COUNTIF('S6 - Table 1'!$B$3:$B$20,Table4[[#This Row],[id]])</f>
        <v>0</v>
      </c>
      <c r="E404" s="21" t="s">
        <v>2558</v>
      </c>
      <c r="F404" s="21" t="s">
        <v>2559</v>
      </c>
      <c r="G404" s="21" t="s">
        <v>2374</v>
      </c>
      <c r="H404" s="21" t="s">
        <v>2375</v>
      </c>
      <c r="I404" s="21" t="s">
        <v>1259</v>
      </c>
      <c r="J404" s="21">
        <v>143674</v>
      </c>
      <c r="K404" s="21">
        <v>143783</v>
      </c>
      <c r="L404" s="21">
        <v>100</v>
      </c>
      <c r="M404" s="21" t="s">
        <v>1038</v>
      </c>
      <c r="N404" s="21">
        <v>141700</v>
      </c>
      <c r="O404" s="21">
        <v>141809</v>
      </c>
      <c r="P404" s="21">
        <v>99.08</v>
      </c>
      <c r="Q404" s="21"/>
      <c r="R404" s="21"/>
    </row>
    <row r="405" spans="1:18" x14ac:dyDescent="0.2">
      <c r="A405" s="22" t="s">
        <v>2560</v>
      </c>
      <c r="B405" s="21">
        <v>10244</v>
      </c>
      <c r="C405" s="21" t="s">
        <v>1042</v>
      </c>
      <c r="D405" s="20">
        <f>COUNTIF('S6 - Table 1'!$B$3:$B$20,Table4[[#This Row],[id]])</f>
        <v>0</v>
      </c>
      <c r="E405" s="21" t="s">
        <v>2561</v>
      </c>
      <c r="F405" s="21" t="s">
        <v>2562</v>
      </c>
      <c r="G405" s="21" t="s">
        <v>2374</v>
      </c>
      <c r="H405" s="21" t="s">
        <v>2375</v>
      </c>
      <c r="I405" s="21" t="s">
        <v>1259</v>
      </c>
      <c r="J405" s="21">
        <v>143675</v>
      </c>
      <c r="K405" s="21">
        <v>143783</v>
      </c>
      <c r="L405" s="21">
        <v>100</v>
      </c>
      <c r="M405" s="21" t="s">
        <v>1038</v>
      </c>
      <c r="N405" s="21">
        <v>141701</v>
      </c>
      <c r="O405" s="21">
        <v>141809</v>
      </c>
      <c r="P405" s="21">
        <v>99.07</v>
      </c>
      <c r="Q405" s="21"/>
      <c r="R405" s="21"/>
    </row>
    <row r="406" spans="1:18" x14ac:dyDescent="0.2">
      <c r="A406" s="22" t="s">
        <v>2563</v>
      </c>
      <c r="B406" s="21">
        <v>10244</v>
      </c>
      <c r="C406" s="21" t="s">
        <v>1042</v>
      </c>
      <c r="D406" s="20">
        <f>COUNTIF('S6 - Table 1'!$B$3:$B$20,Table4[[#This Row],[id]])</f>
        <v>0</v>
      </c>
      <c r="E406" s="21" t="s">
        <v>2564</v>
      </c>
      <c r="F406" s="21" t="s">
        <v>2444</v>
      </c>
      <c r="G406" s="21" t="s">
        <v>2445</v>
      </c>
      <c r="H406" s="21" t="s">
        <v>2565</v>
      </c>
      <c r="I406" s="21" t="s">
        <v>1259</v>
      </c>
      <c r="J406" s="21">
        <v>23078</v>
      </c>
      <c r="K406" s="21">
        <v>23217</v>
      </c>
      <c r="L406" s="21">
        <v>100</v>
      </c>
      <c r="M406" s="21" t="s">
        <v>1038</v>
      </c>
      <c r="N406" s="21">
        <v>20931</v>
      </c>
      <c r="O406" s="21">
        <v>21070</v>
      </c>
      <c r="P406" s="21">
        <v>98.56</v>
      </c>
      <c r="Q406" s="21"/>
      <c r="R406" s="21"/>
    </row>
    <row r="407" spans="1:18" x14ac:dyDescent="0.2">
      <c r="A407" s="22" t="s">
        <v>2566</v>
      </c>
      <c r="B407" s="21">
        <v>10244</v>
      </c>
      <c r="C407" s="21" t="s">
        <v>1042</v>
      </c>
      <c r="D407" s="20">
        <f>COUNTIF('S6 - Table 1'!$B$3:$B$20,Table4[[#This Row],[id]])</f>
        <v>0</v>
      </c>
      <c r="E407" s="21" t="s">
        <v>2567</v>
      </c>
      <c r="F407" s="21" t="s">
        <v>2449</v>
      </c>
      <c r="G407" s="21" t="s">
        <v>2445</v>
      </c>
      <c r="H407" s="21" t="s">
        <v>2565</v>
      </c>
      <c r="I407" s="21" t="s">
        <v>1259</v>
      </c>
      <c r="J407" s="21">
        <v>23079</v>
      </c>
      <c r="K407" s="21">
        <v>23217</v>
      </c>
      <c r="L407" s="21">
        <v>100</v>
      </c>
      <c r="M407" s="21" t="s">
        <v>1038</v>
      </c>
      <c r="N407" s="21">
        <v>20932</v>
      </c>
      <c r="O407" s="21">
        <v>21070</v>
      </c>
      <c r="P407" s="21">
        <v>98.55</v>
      </c>
      <c r="Q407" s="21"/>
      <c r="R407" s="21"/>
    </row>
    <row r="408" spans="1:18" x14ac:dyDescent="0.2">
      <c r="A408" s="22" t="s">
        <v>2568</v>
      </c>
      <c r="B408" s="21">
        <v>10244</v>
      </c>
      <c r="C408" s="21" t="s">
        <v>1042</v>
      </c>
      <c r="D408" s="20">
        <f>COUNTIF('S6 - Table 1'!$B$3:$B$20,Table4[[#This Row],[id]])</f>
        <v>0</v>
      </c>
      <c r="E408" s="21" t="s">
        <v>2569</v>
      </c>
      <c r="F408" s="21" t="s">
        <v>2496</v>
      </c>
      <c r="G408" s="21" t="s">
        <v>2497</v>
      </c>
      <c r="H408" s="21" t="s">
        <v>2570</v>
      </c>
      <c r="I408" s="21" t="s">
        <v>1259</v>
      </c>
      <c r="J408" s="21">
        <v>170951</v>
      </c>
      <c r="K408" s="21">
        <v>171121</v>
      </c>
      <c r="L408" s="21">
        <v>100</v>
      </c>
      <c r="M408" s="21" t="s">
        <v>1038</v>
      </c>
      <c r="N408" s="21">
        <v>171044</v>
      </c>
      <c r="O408" s="21">
        <v>171214</v>
      </c>
      <c r="P408" s="21">
        <v>100</v>
      </c>
      <c r="Q408" s="21"/>
      <c r="R408" s="21"/>
    </row>
    <row r="409" spans="1:18" x14ac:dyDescent="0.2">
      <c r="A409" s="22" t="s">
        <v>2571</v>
      </c>
      <c r="B409" s="21">
        <v>10244</v>
      </c>
      <c r="C409" s="21" t="s">
        <v>1042</v>
      </c>
      <c r="D409" s="20">
        <f>COUNTIF('S6 - Table 1'!$B$3:$B$20,Table4[[#This Row],[id]])</f>
        <v>0</v>
      </c>
      <c r="E409" s="21" t="s">
        <v>2572</v>
      </c>
      <c r="F409" s="21" t="s">
        <v>2573</v>
      </c>
      <c r="G409" s="21" t="s">
        <v>2574</v>
      </c>
      <c r="H409" s="21" t="s">
        <v>2575</v>
      </c>
      <c r="I409" s="21" t="s">
        <v>1259</v>
      </c>
      <c r="J409" s="21">
        <v>26657</v>
      </c>
      <c r="K409" s="21">
        <v>27054</v>
      </c>
      <c r="L409" s="21">
        <v>100</v>
      </c>
      <c r="M409" s="21" t="s">
        <v>1038</v>
      </c>
      <c r="N409" s="21">
        <v>24481</v>
      </c>
      <c r="O409" s="21">
        <v>24878</v>
      </c>
      <c r="P409" s="21">
        <v>99.75</v>
      </c>
      <c r="Q409" s="21"/>
      <c r="R409" s="21"/>
    </row>
    <row r="410" spans="1:18" x14ac:dyDescent="0.2">
      <c r="A410" s="22" t="s">
        <v>2576</v>
      </c>
      <c r="B410" s="21">
        <v>10244</v>
      </c>
      <c r="C410" s="21" t="s">
        <v>1042</v>
      </c>
      <c r="D410" s="20">
        <f>COUNTIF('S6 - Table 1'!$B$3:$B$20,Table4[[#This Row],[id]])</f>
        <v>0</v>
      </c>
      <c r="E410" s="21" t="s">
        <v>2577</v>
      </c>
      <c r="F410" s="21" t="s">
        <v>2524</v>
      </c>
      <c r="G410" s="21" t="s">
        <v>2525</v>
      </c>
      <c r="H410" s="21" t="s">
        <v>2578</v>
      </c>
      <c r="I410" s="21" t="s">
        <v>1259</v>
      </c>
      <c r="J410" s="21">
        <v>84112</v>
      </c>
      <c r="K410" s="21">
        <v>84386</v>
      </c>
      <c r="L410" s="21">
        <v>100</v>
      </c>
      <c r="M410" s="21" t="s">
        <v>1038</v>
      </c>
      <c r="N410" s="21">
        <v>81705</v>
      </c>
      <c r="O410" s="21">
        <v>81979</v>
      </c>
      <c r="P410" s="21">
        <v>99.64</v>
      </c>
      <c r="Q410" s="21"/>
      <c r="R410" s="21"/>
    </row>
    <row r="411" spans="1:18" x14ac:dyDescent="0.2">
      <c r="A411" s="22" t="s">
        <v>2579</v>
      </c>
      <c r="B411" s="21">
        <v>10244</v>
      </c>
      <c r="C411" s="21" t="s">
        <v>1042</v>
      </c>
      <c r="D411" s="20">
        <f>COUNTIF('S6 - Table 1'!$B$3:$B$20,Table4[[#This Row],[id]])</f>
        <v>0</v>
      </c>
      <c r="E411" s="21" t="s">
        <v>2580</v>
      </c>
      <c r="F411" s="21" t="s">
        <v>2515</v>
      </c>
      <c r="G411" s="21" t="s">
        <v>2497</v>
      </c>
      <c r="H411" s="21" t="s">
        <v>2570</v>
      </c>
      <c r="I411" s="21" t="s">
        <v>1259</v>
      </c>
      <c r="J411" s="21">
        <v>170950</v>
      </c>
      <c r="K411" s="21">
        <v>171121</v>
      </c>
      <c r="L411" s="21">
        <v>100</v>
      </c>
      <c r="M411" s="21" t="s">
        <v>1038</v>
      </c>
      <c r="N411" s="21">
        <v>171043</v>
      </c>
      <c r="O411" s="21">
        <v>171214</v>
      </c>
      <c r="P411" s="21">
        <v>100</v>
      </c>
      <c r="Q411" s="21"/>
      <c r="R411" s="21"/>
    </row>
    <row r="412" spans="1:18" x14ac:dyDescent="0.2">
      <c r="A412" s="22" t="s">
        <v>2581</v>
      </c>
      <c r="B412" s="21">
        <v>10244</v>
      </c>
      <c r="C412" s="21" t="s">
        <v>1042</v>
      </c>
      <c r="D412" s="20">
        <f>COUNTIF('S6 - Table 1'!$B$3:$B$20,Table4[[#This Row],[id]])</f>
        <v>0</v>
      </c>
      <c r="E412" s="21" t="s">
        <v>2582</v>
      </c>
      <c r="F412" s="21" t="s">
        <v>2583</v>
      </c>
      <c r="G412" s="21" t="s">
        <v>2584</v>
      </c>
      <c r="H412" s="21" t="s">
        <v>2585</v>
      </c>
      <c r="I412" s="21" t="s">
        <v>1259</v>
      </c>
      <c r="J412" s="21">
        <v>37382</v>
      </c>
      <c r="K412" s="21">
        <v>37716</v>
      </c>
      <c r="L412" s="21">
        <v>100</v>
      </c>
      <c r="M412" s="21" t="s">
        <v>1038</v>
      </c>
      <c r="N412" s="21">
        <v>35217</v>
      </c>
      <c r="O412" s="21">
        <v>35551</v>
      </c>
      <c r="P412" s="21">
        <v>99.7</v>
      </c>
      <c r="Q412" s="21"/>
      <c r="R412" s="21"/>
    </row>
    <row r="413" spans="1:18" x14ac:dyDescent="0.2">
      <c r="A413" s="22" t="s">
        <v>2586</v>
      </c>
      <c r="B413" s="21">
        <v>10244</v>
      </c>
      <c r="C413" s="21" t="s">
        <v>1042</v>
      </c>
      <c r="D413" s="20">
        <f>COUNTIF('S6 - Table 1'!$B$3:$B$20,Table4[[#This Row],[id]])</f>
        <v>0</v>
      </c>
      <c r="E413" s="21" t="s">
        <v>2587</v>
      </c>
      <c r="F413" s="21" t="s">
        <v>2588</v>
      </c>
      <c r="G413" s="21" t="s">
        <v>2589</v>
      </c>
      <c r="H413" s="21" t="s">
        <v>2471</v>
      </c>
      <c r="I413" s="21" t="s">
        <v>1259</v>
      </c>
      <c r="J413" s="21">
        <v>26652</v>
      </c>
      <c r="K413" s="21">
        <v>26986</v>
      </c>
      <c r="L413" s="21">
        <v>100</v>
      </c>
      <c r="M413" s="21" t="s">
        <v>1038</v>
      </c>
      <c r="N413" s="21">
        <v>24476</v>
      </c>
      <c r="O413" s="21">
        <v>24810</v>
      </c>
      <c r="P413" s="21">
        <v>99.7</v>
      </c>
      <c r="Q413" s="21"/>
      <c r="R413" s="21"/>
    </row>
    <row r="414" spans="1:18" x14ac:dyDescent="0.2">
      <c r="A414" s="22" t="s">
        <v>2590</v>
      </c>
      <c r="B414" s="21">
        <v>10244</v>
      </c>
      <c r="C414" s="21" t="s">
        <v>1042</v>
      </c>
      <c r="D414" s="20">
        <f>COUNTIF('S6 - Table 1'!$B$3:$B$20,Table4[[#This Row],[id]])</f>
        <v>0</v>
      </c>
      <c r="E414" s="21" t="s">
        <v>2591</v>
      </c>
      <c r="F414" s="21" t="s">
        <v>2592</v>
      </c>
      <c r="G414" s="21" t="s">
        <v>2470</v>
      </c>
      <c r="H414" s="21" t="s">
        <v>2471</v>
      </c>
      <c r="I414" s="21" t="s">
        <v>1259</v>
      </c>
      <c r="J414" s="21">
        <v>26628</v>
      </c>
      <c r="K414" s="21">
        <v>26986</v>
      </c>
      <c r="L414" s="21">
        <v>100</v>
      </c>
      <c r="M414" s="21" t="s">
        <v>1038</v>
      </c>
      <c r="N414" s="21">
        <v>24452</v>
      </c>
      <c r="O414" s="21">
        <v>24810</v>
      </c>
      <c r="P414" s="21">
        <v>99.72</v>
      </c>
      <c r="Q414" s="21"/>
      <c r="R414" s="21"/>
    </row>
    <row r="415" spans="1:18" x14ac:dyDescent="0.2">
      <c r="A415" s="22" t="s">
        <v>2593</v>
      </c>
      <c r="B415" s="21">
        <v>10244</v>
      </c>
      <c r="C415" s="21" t="s">
        <v>1042</v>
      </c>
      <c r="D415" s="20">
        <f>COUNTIF('S6 - Table 1'!$B$3:$B$20,Table4[[#This Row],[id]])</f>
        <v>0</v>
      </c>
      <c r="E415" s="21" t="s">
        <v>2594</v>
      </c>
      <c r="F415" s="21" t="s">
        <v>2595</v>
      </c>
      <c r="G415" s="21" t="s">
        <v>2470</v>
      </c>
      <c r="H415" s="21" t="s">
        <v>2471</v>
      </c>
      <c r="I415" s="21" t="s">
        <v>1259</v>
      </c>
      <c r="J415" s="21">
        <v>26625</v>
      </c>
      <c r="K415" s="21">
        <v>26986</v>
      </c>
      <c r="L415" s="21">
        <v>100</v>
      </c>
      <c r="M415" s="21" t="s">
        <v>1038</v>
      </c>
      <c r="N415" s="21">
        <v>24449</v>
      </c>
      <c r="O415" s="21">
        <v>24810</v>
      </c>
      <c r="P415" s="21">
        <v>99.72</v>
      </c>
      <c r="Q415" s="21"/>
      <c r="R415" s="21"/>
    </row>
    <row r="416" spans="1:18" x14ac:dyDescent="0.2">
      <c r="A416" s="22" t="s">
        <v>2596</v>
      </c>
      <c r="B416" s="21">
        <v>10244</v>
      </c>
      <c r="C416" s="21" t="s">
        <v>1042</v>
      </c>
      <c r="D416" s="20">
        <f>COUNTIF('S6 - Table 1'!$B$3:$B$20,Table4[[#This Row],[id]])</f>
        <v>0</v>
      </c>
      <c r="E416" s="21" t="s">
        <v>2597</v>
      </c>
      <c r="F416" s="21" t="s">
        <v>2598</v>
      </c>
      <c r="G416" s="21" t="s">
        <v>2042</v>
      </c>
      <c r="H416" s="21" t="s">
        <v>2043</v>
      </c>
      <c r="I416" s="21" t="s">
        <v>1259</v>
      </c>
      <c r="J416" s="21">
        <v>143160</v>
      </c>
      <c r="K416" s="21">
        <v>143326</v>
      </c>
      <c r="L416" s="21">
        <v>100</v>
      </c>
      <c r="M416" s="21" t="s">
        <v>1038</v>
      </c>
      <c r="N416" s="21">
        <v>141186</v>
      </c>
      <c r="O416" s="21">
        <v>141352</v>
      </c>
      <c r="P416" s="21">
        <v>99.4</v>
      </c>
      <c r="Q416" s="21"/>
      <c r="R416" s="21"/>
    </row>
    <row r="417" spans="1:18" x14ac:dyDescent="0.2">
      <c r="A417" s="22" t="s">
        <v>2599</v>
      </c>
      <c r="B417" s="21">
        <v>10244</v>
      </c>
      <c r="C417" s="21" t="s">
        <v>1042</v>
      </c>
      <c r="D417" s="20">
        <f>COUNTIF('S6 - Table 1'!$B$3:$B$20,Table4[[#This Row],[id]])</f>
        <v>0</v>
      </c>
      <c r="E417" s="21" t="s">
        <v>2600</v>
      </c>
      <c r="F417" s="21" t="s">
        <v>2524</v>
      </c>
      <c r="G417" s="21" t="s">
        <v>2525</v>
      </c>
      <c r="H417" s="21" t="s">
        <v>2601</v>
      </c>
      <c r="I417" s="21" t="s">
        <v>1259</v>
      </c>
      <c r="J417" s="21">
        <v>84112</v>
      </c>
      <c r="K417" s="21">
        <v>84390</v>
      </c>
      <c r="L417" s="21">
        <v>100</v>
      </c>
      <c r="M417" s="21" t="s">
        <v>1038</v>
      </c>
      <c r="N417" s="21">
        <v>81705</v>
      </c>
      <c r="O417" s="21">
        <v>81983</v>
      </c>
      <c r="P417" s="21">
        <v>99.64</v>
      </c>
      <c r="Q417" s="21"/>
      <c r="R417" s="21"/>
    </row>
    <row r="418" spans="1:18" x14ac:dyDescent="0.2">
      <c r="A418" s="22" t="s">
        <v>2602</v>
      </c>
      <c r="B418" s="21">
        <v>10244</v>
      </c>
      <c r="C418" s="21" t="s">
        <v>1042</v>
      </c>
      <c r="D418" s="20">
        <f>COUNTIF('S6 - Table 1'!$B$3:$B$20,Table4[[#This Row],[id]])</f>
        <v>0</v>
      </c>
      <c r="E418" s="21" t="s">
        <v>2603</v>
      </c>
      <c r="F418" s="21" t="s">
        <v>2604</v>
      </c>
      <c r="G418" s="21" t="s">
        <v>2525</v>
      </c>
      <c r="H418" s="21" t="s">
        <v>2526</v>
      </c>
      <c r="I418" s="21" t="s">
        <v>1259</v>
      </c>
      <c r="J418" s="21">
        <v>84113</v>
      </c>
      <c r="K418" s="21">
        <v>84388</v>
      </c>
      <c r="L418" s="21">
        <v>100</v>
      </c>
      <c r="M418" s="21" t="s">
        <v>1038</v>
      </c>
      <c r="N418" s="21">
        <v>81706</v>
      </c>
      <c r="O418" s="21">
        <v>81981</v>
      </c>
      <c r="P418" s="21">
        <v>99.64</v>
      </c>
      <c r="Q418" s="21"/>
      <c r="R418" s="21"/>
    </row>
    <row r="419" spans="1:18" x14ac:dyDescent="0.2">
      <c r="A419" s="22" t="s">
        <v>2605</v>
      </c>
      <c r="B419" s="21">
        <v>10244</v>
      </c>
      <c r="C419" s="21" t="s">
        <v>1042</v>
      </c>
      <c r="D419" s="20">
        <f>COUNTIF('S6 - Table 1'!$B$3:$B$20,Table4[[#This Row],[id]])</f>
        <v>0</v>
      </c>
      <c r="E419" s="21" t="s">
        <v>2606</v>
      </c>
      <c r="F419" s="21" t="s">
        <v>2607</v>
      </c>
      <c r="G419" s="21" t="s">
        <v>2608</v>
      </c>
      <c r="H419" s="21" t="s">
        <v>2609</v>
      </c>
      <c r="I419" s="21" t="s">
        <v>1259</v>
      </c>
      <c r="J419" s="21">
        <v>33884</v>
      </c>
      <c r="K419" s="21">
        <v>34084</v>
      </c>
      <c r="L419" s="21">
        <v>100</v>
      </c>
      <c r="M419" s="21" t="s">
        <v>1038</v>
      </c>
      <c r="N419" s="21">
        <v>31714</v>
      </c>
      <c r="O419" s="21">
        <v>31914</v>
      </c>
      <c r="P419" s="21">
        <v>99.5</v>
      </c>
      <c r="Q419" s="21"/>
      <c r="R419" s="21"/>
    </row>
    <row r="420" spans="1:18" x14ac:dyDescent="0.2">
      <c r="A420" s="22" t="s">
        <v>2610</v>
      </c>
      <c r="B420" s="21">
        <v>10244</v>
      </c>
      <c r="C420" s="21" t="s">
        <v>1042</v>
      </c>
      <c r="D420" s="20">
        <f>COUNTIF('S6 - Table 1'!$B$3:$B$20,Table4[[#This Row],[id]])</f>
        <v>0</v>
      </c>
      <c r="E420" s="21" t="s">
        <v>2611</v>
      </c>
      <c r="F420" s="21" t="s">
        <v>2612</v>
      </c>
      <c r="G420" s="21" t="s">
        <v>2613</v>
      </c>
      <c r="H420" s="21" t="s">
        <v>2614</v>
      </c>
      <c r="I420" s="21" t="s">
        <v>1259</v>
      </c>
      <c r="J420" s="21">
        <v>143102</v>
      </c>
      <c r="K420" s="21">
        <v>143242</v>
      </c>
      <c r="L420" s="21">
        <v>100</v>
      </c>
      <c r="M420" s="21" t="s">
        <v>1038</v>
      </c>
      <c r="N420" s="21">
        <v>141128</v>
      </c>
      <c r="O420" s="21">
        <v>141268</v>
      </c>
      <c r="P420" s="21">
        <v>100</v>
      </c>
      <c r="Q420" s="21"/>
      <c r="R420" s="21"/>
    </row>
    <row r="421" spans="1:18" x14ac:dyDescent="0.2">
      <c r="A421" s="22" t="s">
        <v>2615</v>
      </c>
      <c r="B421" s="21">
        <v>10244</v>
      </c>
      <c r="C421" s="21" t="s">
        <v>1042</v>
      </c>
      <c r="D421" s="20">
        <f>COUNTIF('S6 - Table 1'!$B$3:$B$20,Table4[[#This Row],[id]])</f>
        <v>0</v>
      </c>
      <c r="E421" s="21" t="s">
        <v>2616</v>
      </c>
      <c r="F421" s="21" t="s">
        <v>2617</v>
      </c>
      <c r="G421" s="21" t="s">
        <v>2613</v>
      </c>
      <c r="H421" s="21" t="s">
        <v>2614</v>
      </c>
      <c r="I421" s="21" t="s">
        <v>1259</v>
      </c>
      <c r="J421" s="21">
        <v>143100</v>
      </c>
      <c r="K421" s="21">
        <v>143242</v>
      </c>
      <c r="L421" s="21">
        <v>100</v>
      </c>
      <c r="M421" s="21" t="s">
        <v>1038</v>
      </c>
      <c r="N421" s="21">
        <v>141126</v>
      </c>
      <c r="O421" s="21">
        <v>141268</v>
      </c>
      <c r="P421" s="21">
        <v>100</v>
      </c>
      <c r="Q421" s="21"/>
      <c r="R421" s="21"/>
    </row>
    <row r="422" spans="1:18" x14ac:dyDescent="0.2">
      <c r="A422" s="22" t="s">
        <v>2618</v>
      </c>
      <c r="B422" s="21">
        <v>10244</v>
      </c>
      <c r="C422" s="21" t="s">
        <v>1042</v>
      </c>
      <c r="D422" s="20">
        <f>COUNTIF('S6 - Table 1'!$B$3:$B$20,Table4[[#This Row],[id]])</f>
        <v>0</v>
      </c>
      <c r="E422" s="21" t="s">
        <v>2619</v>
      </c>
      <c r="F422" s="21" t="s">
        <v>2620</v>
      </c>
      <c r="G422" s="21" t="s">
        <v>2621</v>
      </c>
      <c r="H422" s="21" t="s">
        <v>2622</v>
      </c>
      <c r="I422" s="21" t="s">
        <v>1259</v>
      </c>
      <c r="J422" s="21">
        <v>15531</v>
      </c>
      <c r="K422" s="21">
        <v>15843</v>
      </c>
      <c r="L422" s="21">
        <v>100</v>
      </c>
      <c r="M422" s="21" t="s">
        <v>1038</v>
      </c>
      <c r="N422" s="21">
        <v>15329</v>
      </c>
      <c r="O422" s="21">
        <v>15643</v>
      </c>
      <c r="P422" s="21">
        <v>99.68</v>
      </c>
      <c r="Q422" s="21"/>
      <c r="R422" s="21"/>
    </row>
    <row r="423" spans="1:18" x14ac:dyDescent="0.2">
      <c r="A423" s="22" t="s">
        <v>2623</v>
      </c>
      <c r="B423" s="21">
        <v>10244</v>
      </c>
      <c r="C423" s="21" t="s">
        <v>1042</v>
      </c>
      <c r="D423" s="20">
        <f>COUNTIF('S6 - Table 1'!$B$3:$B$20,Table4[[#This Row],[id]])</f>
        <v>0</v>
      </c>
      <c r="E423" s="21" t="s">
        <v>2624</v>
      </c>
      <c r="F423" s="21" t="s">
        <v>2625</v>
      </c>
      <c r="G423" s="21" t="s">
        <v>2621</v>
      </c>
      <c r="H423" s="21" t="s">
        <v>2622</v>
      </c>
      <c r="I423" s="21" t="s">
        <v>1259</v>
      </c>
      <c r="J423" s="21">
        <v>15530</v>
      </c>
      <c r="K423" s="21">
        <v>15843</v>
      </c>
      <c r="L423" s="21">
        <v>100</v>
      </c>
      <c r="M423" s="21" t="s">
        <v>1038</v>
      </c>
      <c r="N423" s="21">
        <v>15328</v>
      </c>
      <c r="O423" s="21">
        <v>15643</v>
      </c>
      <c r="P423" s="21">
        <v>99.68</v>
      </c>
      <c r="Q423" s="21"/>
      <c r="R423" s="21"/>
    </row>
    <row r="424" spans="1:18" x14ac:dyDescent="0.2">
      <c r="A424" s="22" t="s">
        <v>2626</v>
      </c>
      <c r="B424" s="21">
        <v>10244</v>
      </c>
      <c r="C424" s="21" t="s">
        <v>1042</v>
      </c>
      <c r="D424" s="20">
        <f>COUNTIF('S6 - Table 1'!$B$3:$B$20,Table4[[#This Row],[id]])</f>
        <v>0</v>
      </c>
      <c r="E424" s="21" t="s">
        <v>2627</v>
      </c>
      <c r="F424" s="21" t="s">
        <v>2628</v>
      </c>
      <c r="G424" s="21" t="s">
        <v>2629</v>
      </c>
      <c r="H424" s="21" t="s">
        <v>2630</v>
      </c>
      <c r="I424" s="21" t="s">
        <v>1259</v>
      </c>
      <c r="J424" s="21">
        <v>169931</v>
      </c>
      <c r="K424" s="21">
        <v>170164</v>
      </c>
      <c r="L424" s="21">
        <v>100</v>
      </c>
      <c r="M424" s="21" t="s">
        <v>1038</v>
      </c>
      <c r="N424" s="21">
        <v>170030</v>
      </c>
      <c r="O424" s="21">
        <v>170263</v>
      </c>
      <c r="P424" s="21">
        <v>99.14</v>
      </c>
      <c r="Q424" s="21"/>
      <c r="R424" s="21"/>
    </row>
    <row r="425" spans="1:18" x14ac:dyDescent="0.2">
      <c r="A425" s="22" t="s">
        <v>2631</v>
      </c>
      <c r="B425" s="21">
        <v>10244</v>
      </c>
      <c r="C425" s="21" t="s">
        <v>1042</v>
      </c>
      <c r="D425" s="20">
        <f>COUNTIF('S6 - Table 1'!$B$3:$B$20,Table4[[#This Row],[id]])</f>
        <v>0</v>
      </c>
      <c r="E425" s="21" t="s">
        <v>2632</v>
      </c>
      <c r="F425" s="21" t="s">
        <v>2633</v>
      </c>
      <c r="G425" s="21" t="s">
        <v>2634</v>
      </c>
      <c r="H425" s="21" t="s">
        <v>2635</v>
      </c>
      <c r="I425" s="21" t="s">
        <v>1259</v>
      </c>
      <c r="J425" s="21">
        <v>180673</v>
      </c>
      <c r="K425" s="21">
        <v>181004</v>
      </c>
      <c r="L425" s="21">
        <v>100</v>
      </c>
      <c r="M425" s="21" t="s">
        <v>1038</v>
      </c>
      <c r="N425" s="21">
        <v>180738</v>
      </c>
      <c r="O425" s="21">
        <v>181069</v>
      </c>
      <c r="P425" s="21">
        <v>99.7</v>
      </c>
      <c r="Q425" s="21"/>
      <c r="R425" s="21"/>
    </row>
    <row r="426" spans="1:18" x14ac:dyDescent="0.2">
      <c r="A426" s="22" t="s">
        <v>2636</v>
      </c>
      <c r="B426" s="21">
        <v>10244</v>
      </c>
      <c r="C426" s="21" t="s">
        <v>1042</v>
      </c>
      <c r="D426" s="20">
        <f>COUNTIF('S6 - Table 1'!$B$3:$B$20,Table4[[#This Row],[id]])</f>
        <v>0</v>
      </c>
      <c r="E426" s="21" t="s">
        <v>2637</v>
      </c>
      <c r="F426" s="21" t="s">
        <v>2638</v>
      </c>
      <c r="G426" s="21" t="s">
        <v>2445</v>
      </c>
      <c r="H426" s="21" t="s">
        <v>2446</v>
      </c>
      <c r="I426" s="21" t="s">
        <v>1259</v>
      </c>
      <c r="J426" s="21">
        <v>23079</v>
      </c>
      <c r="K426" s="21">
        <v>23216</v>
      </c>
      <c r="L426" s="21">
        <v>100</v>
      </c>
      <c r="M426" s="21" t="s">
        <v>1038</v>
      </c>
      <c r="N426" s="21">
        <v>20932</v>
      </c>
      <c r="O426" s="21">
        <v>21069</v>
      </c>
      <c r="P426" s="21">
        <v>98.54</v>
      </c>
      <c r="Q426" s="21"/>
      <c r="R426" s="21"/>
    </row>
    <row r="427" spans="1:18" x14ac:dyDescent="0.2">
      <c r="A427" s="22" t="s">
        <v>2639</v>
      </c>
      <c r="B427" s="21">
        <v>10244</v>
      </c>
      <c r="C427" s="21" t="s">
        <v>1042</v>
      </c>
      <c r="D427" s="20">
        <f>COUNTIF('S6 - Table 1'!$B$3:$B$20,Table4[[#This Row],[id]])</f>
        <v>0</v>
      </c>
      <c r="E427" s="21" t="s">
        <v>2640</v>
      </c>
      <c r="F427" s="21" t="s">
        <v>2607</v>
      </c>
      <c r="G427" s="21" t="s">
        <v>2641</v>
      </c>
      <c r="H427" s="21" t="s">
        <v>2642</v>
      </c>
      <c r="I427" s="21" t="s">
        <v>1259</v>
      </c>
      <c r="J427" s="21">
        <v>33884</v>
      </c>
      <c r="K427" s="21">
        <v>34252</v>
      </c>
      <c r="L427" s="21">
        <v>100</v>
      </c>
      <c r="M427" s="21" t="s">
        <v>1038</v>
      </c>
      <c r="N427" s="21">
        <v>31714</v>
      </c>
      <c r="O427" s="21">
        <v>32082</v>
      </c>
      <c r="P427" s="21">
        <v>99.46</v>
      </c>
      <c r="Q427" s="21"/>
      <c r="R427" s="21"/>
    </row>
    <row r="428" spans="1:18" x14ac:dyDescent="0.2">
      <c r="A428" s="22" t="s">
        <v>2643</v>
      </c>
      <c r="B428" s="21">
        <v>10244</v>
      </c>
      <c r="C428" s="21" t="s">
        <v>1042</v>
      </c>
      <c r="D428" s="20">
        <f>COUNTIF('S6 - Table 1'!$B$3:$B$20,Table4[[#This Row],[id]])</f>
        <v>0</v>
      </c>
      <c r="E428" s="21" t="s">
        <v>2644</v>
      </c>
      <c r="F428" s="21" t="s">
        <v>2645</v>
      </c>
      <c r="G428" s="21" t="s">
        <v>2584</v>
      </c>
      <c r="H428" s="21" t="s">
        <v>2585</v>
      </c>
      <c r="I428" s="21" t="s">
        <v>1259</v>
      </c>
      <c r="J428" s="21">
        <v>37381</v>
      </c>
      <c r="K428" s="21">
        <v>37716</v>
      </c>
      <c r="L428" s="21">
        <v>100</v>
      </c>
      <c r="M428" s="21" t="s">
        <v>1038</v>
      </c>
      <c r="N428" s="21">
        <v>35216</v>
      </c>
      <c r="O428" s="21">
        <v>35551</v>
      </c>
      <c r="P428" s="21">
        <v>99.7</v>
      </c>
      <c r="Q428" s="21"/>
      <c r="R428" s="21"/>
    </row>
    <row r="429" spans="1:18" x14ac:dyDescent="0.2">
      <c r="A429" s="22" t="s">
        <v>2646</v>
      </c>
      <c r="B429" s="21">
        <v>10244</v>
      </c>
      <c r="C429" s="21" t="s">
        <v>1042</v>
      </c>
      <c r="D429" s="20">
        <f>COUNTIF('S6 - Table 1'!$B$3:$B$20,Table4[[#This Row],[id]])</f>
        <v>0</v>
      </c>
      <c r="E429" s="21" t="s">
        <v>2647</v>
      </c>
      <c r="F429" s="21" t="s">
        <v>2648</v>
      </c>
      <c r="G429" s="21" t="s">
        <v>2649</v>
      </c>
      <c r="H429" s="21" t="s">
        <v>2650</v>
      </c>
      <c r="I429" s="21" t="s">
        <v>1259</v>
      </c>
      <c r="J429" s="21">
        <v>13129</v>
      </c>
      <c r="K429" s="21">
        <v>13316</v>
      </c>
      <c r="L429" s="21">
        <v>100</v>
      </c>
      <c r="M429" s="21" t="s">
        <v>1038</v>
      </c>
      <c r="N429" s="21">
        <v>12940</v>
      </c>
      <c r="O429" s="21">
        <v>13127</v>
      </c>
      <c r="P429" s="21">
        <v>100</v>
      </c>
      <c r="Q429" s="21"/>
      <c r="R429" s="21"/>
    </row>
    <row r="430" spans="1:18" x14ac:dyDescent="0.2">
      <c r="A430" s="22" t="s">
        <v>2651</v>
      </c>
      <c r="B430" s="21">
        <v>10244</v>
      </c>
      <c r="C430" s="21" t="s">
        <v>1042</v>
      </c>
      <c r="D430" s="20">
        <f>COUNTIF('S6 - Table 1'!$B$3:$B$20,Table4[[#This Row],[id]])</f>
        <v>0</v>
      </c>
      <c r="E430" s="21" t="s">
        <v>2652</v>
      </c>
      <c r="F430" s="21" t="s">
        <v>2653</v>
      </c>
      <c r="G430" s="21" t="s">
        <v>2654</v>
      </c>
      <c r="H430" s="21" t="s">
        <v>2655</v>
      </c>
      <c r="I430" s="21" t="s">
        <v>1259</v>
      </c>
      <c r="J430" s="21">
        <v>180520</v>
      </c>
      <c r="K430" s="21">
        <v>180919</v>
      </c>
      <c r="L430" s="21">
        <v>100</v>
      </c>
      <c r="M430" s="21" t="s">
        <v>1038</v>
      </c>
      <c r="N430" s="21">
        <v>180585</v>
      </c>
      <c r="O430" s="21">
        <v>180984</v>
      </c>
      <c r="P430" s="21">
        <v>100</v>
      </c>
      <c r="Q430" s="21"/>
      <c r="R430" s="21"/>
    </row>
    <row r="431" spans="1:18" x14ac:dyDescent="0.2">
      <c r="A431" s="22" t="s">
        <v>2656</v>
      </c>
      <c r="B431" s="21">
        <v>10244</v>
      </c>
      <c r="C431" s="21" t="s">
        <v>1042</v>
      </c>
      <c r="D431" s="20">
        <f>COUNTIF('S6 - Table 1'!$B$3:$B$20,Table4[[#This Row],[id]])</f>
        <v>0</v>
      </c>
      <c r="E431" s="21" t="s">
        <v>2657</v>
      </c>
      <c r="F431" s="21" t="s">
        <v>2658</v>
      </c>
      <c r="G431" s="21" t="s">
        <v>2654</v>
      </c>
      <c r="H431" s="21" t="s">
        <v>2655</v>
      </c>
      <c r="I431" s="21" t="s">
        <v>1259</v>
      </c>
      <c r="J431" s="21">
        <v>180519</v>
      </c>
      <c r="K431" s="21">
        <v>180919</v>
      </c>
      <c r="L431" s="21">
        <v>100</v>
      </c>
      <c r="M431" s="21" t="s">
        <v>1038</v>
      </c>
      <c r="N431" s="21">
        <v>180584</v>
      </c>
      <c r="O431" s="21">
        <v>180984</v>
      </c>
      <c r="P431" s="21">
        <v>100</v>
      </c>
      <c r="Q431" s="21"/>
      <c r="R431" s="21"/>
    </row>
    <row r="432" spans="1:18" x14ac:dyDescent="0.2">
      <c r="A432" s="22" t="s">
        <v>2659</v>
      </c>
      <c r="B432" s="21">
        <v>10244</v>
      </c>
      <c r="C432" s="21" t="s">
        <v>1042</v>
      </c>
      <c r="D432" s="20">
        <f>COUNTIF('S6 - Table 1'!$B$3:$B$20,Table4[[#This Row],[id]])</f>
        <v>0</v>
      </c>
      <c r="E432" s="21" t="s">
        <v>2660</v>
      </c>
      <c r="F432" s="21" t="s">
        <v>2604</v>
      </c>
      <c r="G432" s="21" t="s">
        <v>2525</v>
      </c>
      <c r="H432" s="21" t="s">
        <v>2578</v>
      </c>
      <c r="I432" s="21" t="s">
        <v>1259</v>
      </c>
      <c r="J432" s="21">
        <v>84113</v>
      </c>
      <c r="K432" s="21">
        <v>84386</v>
      </c>
      <c r="L432" s="21">
        <v>100</v>
      </c>
      <c r="M432" s="21" t="s">
        <v>1038</v>
      </c>
      <c r="N432" s="21">
        <v>81706</v>
      </c>
      <c r="O432" s="21">
        <v>81979</v>
      </c>
      <c r="P432" s="21">
        <v>99.63</v>
      </c>
      <c r="Q432" s="21"/>
      <c r="R432" s="21"/>
    </row>
    <row r="433" spans="1:18" x14ac:dyDescent="0.2">
      <c r="A433" s="22" t="s">
        <v>2661</v>
      </c>
      <c r="B433" s="21">
        <v>10244</v>
      </c>
      <c r="C433" s="21" t="s">
        <v>1042</v>
      </c>
      <c r="D433" s="20">
        <f>COUNTIF('S6 - Table 1'!$B$3:$B$20,Table4[[#This Row],[id]])</f>
        <v>0</v>
      </c>
      <c r="E433" s="21" t="s">
        <v>2662</v>
      </c>
      <c r="F433" s="21" t="s">
        <v>2663</v>
      </c>
      <c r="G433" s="21" t="s">
        <v>2664</v>
      </c>
      <c r="H433" s="21" t="s">
        <v>2665</v>
      </c>
      <c r="I433" s="21" t="s">
        <v>1259</v>
      </c>
      <c r="J433" s="21">
        <v>37696</v>
      </c>
      <c r="K433" s="21">
        <v>38039</v>
      </c>
      <c r="L433" s="21">
        <v>100</v>
      </c>
      <c r="M433" s="21" t="s">
        <v>1038</v>
      </c>
      <c r="N433" s="21">
        <v>35531</v>
      </c>
      <c r="O433" s="21">
        <v>35874</v>
      </c>
      <c r="P433" s="21">
        <v>99.71</v>
      </c>
      <c r="Q433" s="21"/>
      <c r="R433" s="21"/>
    </row>
    <row r="434" spans="1:18" x14ac:dyDescent="0.2">
      <c r="A434" s="22" t="s">
        <v>2666</v>
      </c>
      <c r="B434" s="21">
        <v>10244</v>
      </c>
      <c r="C434" s="21" t="s">
        <v>1042</v>
      </c>
      <c r="D434" s="20">
        <f>COUNTIF('S6 - Table 1'!$B$3:$B$20,Table4[[#This Row],[id]])</f>
        <v>0</v>
      </c>
      <c r="E434" s="21" t="s">
        <v>2667</v>
      </c>
      <c r="F434" s="21" t="s">
        <v>2583</v>
      </c>
      <c r="G434" s="21" t="s">
        <v>2584</v>
      </c>
      <c r="H434" s="21" t="s">
        <v>2668</v>
      </c>
      <c r="I434" s="21" t="s">
        <v>1259</v>
      </c>
      <c r="J434" s="21">
        <v>37382</v>
      </c>
      <c r="K434" s="21">
        <v>37717</v>
      </c>
      <c r="L434" s="21">
        <v>100</v>
      </c>
      <c r="M434" s="21" t="s">
        <v>1038</v>
      </c>
      <c r="N434" s="21">
        <v>35217</v>
      </c>
      <c r="O434" s="21">
        <v>35552</v>
      </c>
      <c r="P434" s="21">
        <v>99.7</v>
      </c>
      <c r="Q434" s="21"/>
      <c r="R434" s="21"/>
    </row>
    <row r="435" spans="1:18" x14ac:dyDescent="0.2">
      <c r="A435" s="22" t="s">
        <v>2669</v>
      </c>
      <c r="B435" s="21">
        <v>10244</v>
      </c>
      <c r="C435" s="21" t="s">
        <v>1042</v>
      </c>
      <c r="D435" s="20">
        <f>COUNTIF('S6 - Table 1'!$B$3:$B$20,Table4[[#This Row],[id]])</f>
        <v>0</v>
      </c>
      <c r="E435" s="21" t="s">
        <v>2670</v>
      </c>
      <c r="F435" s="21" t="s">
        <v>2671</v>
      </c>
      <c r="G435" s="21" t="s">
        <v>2672</v>
      </c>
      <c r="H435" s="21" t="s">
        <v>2673</v>
      </c>
      <c r="I435" s="21" t="s">
        <v>1259</v>
      </c>
      <c r="J435" s="21">
        <v>138127</v>
      </c>
      <c r="K435" s="21">
        <v>138387</v>
      </c>
      <c r="L435" s="21">
        <v>100</v>
      </c>
      <c r="M435" s="21" t="s">
        <v>1038</v>
      </c>
      <c r="N435" s="21">
        <v>136180</v>
      </c>
      <c r="O435" s="21">
        <v>136440</v>
      </c>
      <c r="P435" s="21">
        <v>99.23</v>
      </c>
      <c r="Q435" s="21"/>
      <c r="R435" s="21"/>
    </row>
    <row r="436" spans="1:18" x14ac:dyDescent="0.2">
      <c r="A436" s="22" t="s">
        <v>2674</v>
      </c>
      <c r="B436" s="21">
        <v>10244</v>
      </c>
      <c r="C436" s="21" t="s">
        <v>1042</v>
      </c>
      <c r="D436" s="20">
        <f>COUNTIF('S6 - Table 1'!$B$3:$B$20,Table4[[#This Row],[id]])</f>
        <v>0</v>
      </c>
      <c r="E436" s="21" t="s">
        <v>2675</v>
      </c>
      <c r="F436" s="21" t="s">
        <v>2676</v>
      </c>
      <c r="G436" s="21" t="s">
        <v>2654</v>
      </c>
      <c r="H436" s="21" t="s">
        <v>2655</v>
      </c>
      <c r="I436" s="21" t="s">
        <v>1259</v>
      </c>
      <c r="J436" s="21">
        <v>180522</v>
      </c>
      <c r="K436" s="21">
        <v>180919</v>
      </c>
      <c r="L436" s="21">
        <v>100</v>
      </c>
      <c r="M436" s="21" t="s">
        <v>1038</v>
      </c>
      <c r="N436" s="21">
        <v>180587</v>
      </c>
      <c r="O436" s="21">
        <v>180984</v>
      </c>
      <c r="P436" s="21">
        <v>100</v>
      </c>
      <c r="Q436" s="21"/>
      <c r="R436" s="21"/>
    </row>
    <row r="437" spans="1:18" x14ac:dyDescent="0.2">
      <c r="A437" s="22" t="s">
        <v>2677</v>
      </c>
      <c r="B437" s="21">
        <v>10244</v>
      </c>
      <c r="C437" s="21" t="s">
        <v>1042</v>
      </c>
      <c r="D437" s="20">
        <f>COUNTIF('S6 - Table 1'!$B$3:$B$20,Table4[[#This Row],[id]])</f>
        <v>0</v>
      </c>
      <c r="E437" s="21" t="s">
        <v>2678</v>
      </c>
      <c r="F437" s="21" t="s">
        <v>2607</v>
      </c>
      <c r="G437" s="21" t="s">
        <v>2608</v>
      </c>
      <c r="H437" s="21" t="s">
        <v>2679</v>
      </c>
      <c r="I437" s="21" t="s">
        <v>1259</v>
      </c>
      <c r="J437" s="21">
        <v>33884</v>
      </c>
      <c r="K437" s="21">
        <v>34085</v>
      </c>
      <c r="L437" s="21">
        <v>100</v>
      </c>
      <c r="M437" s="21" t="s">
        <v>1038</v>
      </c>
      <c r="N437" s="21">
        <v>31714</v>
      </c>
      <c r="O437" s="21">
        <v>31915</v>
      </c>
      <c r="P437" s="21">
        <v>99.5</v>
      </c>
      <c r="Q437" s="21"/>
      <c r="R437" s="21"/>
    </row>
    <row r="438" spans="1:18" x14ac:dyDescent="0.2">
      <c r="A438" s="22" t="s">
        <v>2680</v>
      </c>
      <c r="B438" s="21">
        <v>10244</v>
      </c>
      <c r="C438" s="21" t="s">
        <v>1042</v>
      </c>
      <c r="D438" s="20">
        <f>COUNTIF('S6 - Table 1'!$B$3:$B$20,Table4[[#This Row],[id]])</f>
        <v>0</v>
      </c>
      <c r="E438" s="21" t="s">
        <v>2681</v>
      </c>
      <c r="F438" s="21" t="s">
        <v>2607</v>
      </c>
      <c r="G438" s="21" t="s">
        <v>2608</v>
      </c>
      <c r="H438" s="21" t="s">
        <v>2682</v>
      </c>
      <c r="I438" s="21" t="s">
        <v>1259</v>
      </c>
      <c r="J438" s="21">
        <v>33884</v>
      </c>
      <c r="K438" s="21">
        <v>34086</v>
      </c>
      <c r="L438" s="21">
        <v>100</v>
      </c>
      <c r="M438" s="21" t="s">
        <v>1038</v>
      </c>
      <c r="N438" s="21">
        <v>31714</v>
      </c>
      <c r="O438" s="21">
        <v>31916</v>
      </c>
      <c r="P438" s="21">
        <v>99.5</v>
      </c>
      <c r="Q438" s="21"/>
      <c r="R438" s="21"/>
    </row>
    <row r="439" spans="1:18" x14ac:dyDescent="0.2">
      <c r="A439" s="22" t="s">
        <v>2683</v>
      </c>
      <c r="B439" s="21">
        <v>10244</v>
      </c>
      <c r="C439" s="21" t="s">
        <v>1042</v>
      </c>
      <c r="D439" s="20">
        <f>COUNTIF('S6 - Table 1'!$B$3:$B$20,Table4[[#This Row],[id]])</f>
        <v>0</v>
      </c>
      <c r="E439" s="21" t="s">
        <v>2684</v>
      </c>
      <c r="F439" s="21" t="s">
        <v>2607</v>
      </c>
      <c r="G439" s="21" t="s">
        <v>2641</v>
      </c>
      <c r="H439" s="21" t="s">
        <v>2685</v>
      </c>
      <c r="I439" s="21" t="s">
        <v>1259</v>
      </c>
      <c r="J439" s="21">
        <v>33884</v>
      </c>
      <c r="K439" s="21">
        <v>34251</v>
      </c>
      <c r="L439" s="21">
        <v>100</v>
      </c>
      <c r="M439" s="21" t="s">
        <v>1038</v>
      </c>
      <c r="N439" s="21">
        <v>31714</v>
      </c>
      <c r="O439" s="21">
        <v>32081</v>
      </c>
      <c r="P439" s="21">
        <v>99.46</v>
      </c>
      <c r="Q439" s="21"/>
      <c r="R439" s="21"/>
    </row>
    <row r="440" spans="1:18" x14ac:dyDescent="0.2">
      <c r="A440" s="22" t="s">
        <v>2686</v>
      </c>
      <c r="B440" s="21">
        <v>10244</v>
      </c>
      <c r="C440" s="21" t="s">
        <v>1042</v>
      </c>
      <c r="D440" s="20">
        <f>COUNTIF('S6 - Table 1'!$B$3:$B$20,Table4[[#This Row],[id]])</f>
        <v>0</v>
      </c>
      <c r="E440" s="21" t="s">
        <v>2687</v>
      </c>
      <c r="F440" s="21" t="s">
        <v>2653</v>
      </c>
      <c r="G440" s="21" t="s">
        <v>2654</v>
      </c>
      <c r="H440" s="21" t="s">
        <v>2688</v>
      </c>
      <c r="I440" s="21" t="s">
        <v>1259</v>
      </c>
      <c r="J440" s="21">
        <v>180520</v>
      </c>
      <c r="K440" s="21">
        <v>180862</v>
      </c>
      <c r="L440" s="21">
        <v>100</v>
      </c>
      <c r="M440" s="21" t="s">
        <v>1038</v>
      </c>
      <c r="N440" s="21">
        <v>180585</v>
      </c>
      <c r="O440" s="21">
        <v>180927</v>
      </c>
      <c r="P440" s="21">
        <v>100</v>
      </c>
      <c r="Q440" s="21"/>
      <c r="R440" s="21"/>
    </row>
    <row r="441" spans="1:18" x14ac:dyDescent="0.2">
      <c r="A441" s="22" t="s">
        <v>2689</v>
      </c>
      <c r="B441" s="21">
        <v>10244</v>
      </c>
      <c r="C441" s="21" t="s">
        <v>1042</v>
      </c>
      <c r="D441" s="20">
        <f>COUNTIF('S6 - Table 1'!$B$3:$B$20,Table4[[#This Row],[id]])</f>
        <v>0</v>
      </c>
      <c r="E441" s="21" t="s">
        <v>2690</v>
      </c>
      <c r="F441" s="21" t="s">
        <v>2691</v>
      </c>
      <c r="G441" s="21" t="s">
        <v>2692</v>
      </c>
      <c r="H441" s="21" t="s">
        <v>2693</v>
      </c>
      <c r="I441" s="21" t="s">
        <v>1259</v>
      </c>
      <c r="J441" s="21">
        <v>59428</v>
      </c>
      <c r="K441" s="21">
        <v>59633</v>
      </c>
      <c r="L441" s="21">
        <v>100</v>
      </c>
      <c r="M441" s="21" t="s">
        <v>1038</v>
      </c>
      <c r="N441" s="21">
        <v>57022</v>
      </c>
      <c r="O441" s="21">
        <v>57227</v>
      </c>
      <c r="P441" s="21">
        <v>100</v>
      </c>
      <c r="Q441" s="21"/>
      <c r="R441" s="21"/>
    </row>
    <row r="442" spans="1:18" x14ac:dyDescent="0.2">
      <c r="A442" s="22" t="s">
        <v>2694</v>
      </c>
      <c r="B442" s="21">
        <v>10244</v>
      </c>
      <c r="C442" s="21" t="s">
        <v>1042</v>
      </c>
      <c r="D442" s="20">
        <f>COUNTIF('S6 - Table 1'!$B$3:$B$20,Table4[[#This Row],[id]])</f>
        <v>0</v>
      </c>
      <c r="E442" s="21" t="s">
        <v>2695</v>
      </c>
      <c r="F442" s="21" t="s">
        <v>2583</v>
      </c>
      <c r="G442" s="21" t="s">
        <v>2584</v>
      </c>
      <c r="H442" s="21" t="s">
        <v>2696</v>
      </c>
      <c r="I442" s="21" t="s">
        <v>1259</v>
      </c>
      <c r="J442" s="21">
        <v>37382</v>
      </c>
      <c r="K442" s="21">
        <v>37730</v>
      </c>
      <c r="L442" s="21">
        <v>100</v>
      </c>
      <c r="M442" s="21" t="s">
        <v>1038</v>
      </c>
      <c r="N442" s="21">
        <v>35217</v>
      </c>
      <c r="O442" s="21">
        <v>35565</v>
      </c>
      <c r="P442" s="21">
        <v>99.71</v>
      </c>
      <c r="Q442" s="21"/>
      <c r="R442" s="21"/>
    </row>
    <row r="443" spans="1:18" x14ac:dyDescent="0.2">
      <c r="A443" s="22" t="s">
        <v>2697</v>
      </c>
      <c r="B443" s="21">
        <v>10244</v>
      </c>
      <c r="C443" s="21" t="s">
        <v>1042</v>
      </c>
      <c r="D443" s="20">
        <f>COUNTIF('S6 - Table 1'!$B$3:$B$20,Table4[[#This Row],[id]])</f>
        <v>0</v>
      </c>
      <c r="E443" s="21" t="s">
        <v>2698</v>
      </c>
      <c r="F443" s="21" t="s">
        <v>2699</v>
      </c>
      <c r="G443" s="21" t="s">
        <v>2700</v>
      </c>
      <c r="H443" s="21" t="s">
        <v>2701</v>
      </c>
      <c r="I443" s="21" t="s">
        <v>1259</v>
      </c>
      <c r="J443" s="21">
        <v>154859</v>
      </c>
      <c r="K443" s="21">
        <v>155226</v>
      </c>
      <c r="L443" s="21">
        <v>100</v>
      </c>
      <c r="M443" s="21" t="s">
        <v>1038</v>
      </c>
      <c r="N443" s="21">
        <v>152826</v>
      </c>
      <c r="O443" s="21">
        <v>153193</v>
      </c>
      <c r="P443" s="21">
        <v>99.73</v>
      </c>
      <c r="Q443" s="21"/>
      <c r="R443" s="21"/>
    </row>
    <row r="444" spans="1:18" x14ac:dyDescent="0.2">
      <c r="A444" s="22" t="s">
        <v>2702</v>
      </c>
      <c r="B444" s="21">
        <v>10244</v>
      </c>
      <c r="C444" s="21" t="s">
        <v>1042</v>
      </c>
      <c r="D444" s="20">
        <f>COUNTIF('S6 - Table 1'!$B$3:$B$20,Table4[[#This Row],[id]])</f>
        <v>0</v>
      </c>
      <c r="E444" s="21" t="s">
        <v>2703</v>
      </c>
      <c r="F444" s="21" t="s">
        <v>2704</v>
      </c>
      <c r="G444" s="21" t="s">
        <v>2705</v>
      </c>
      <c r="H444" s="21" t="s">
        <v>2706</v>
      </c>
      <c r="I444" s="21" t="s">
        <v>1259</v>
      </c>
      <c r="J444" s="21">
        <v>148444</v>
      </c>
      <c r="K444" s="21">
        <v>148587</v>
      </c>
      <c r="L444" s="21">
        <v>100</v>
      </c>
      <c r="M444" s="21" t="s">
        <v>1038</v>
      </c>
      <c r="N444" s="21">
        <v>146449</v>
      </c>
      <c r="O444" s="21">
        <v>146592</v>
      </c>
      <c r="P444" s="21">
        <v>99.3</v>
      </c>
      <c r="Q444" s="21"/>
      <c r="R444" s="21"/>
    </row>
    <row r="445" spans="1:18" x14ac:dyDescent="0.2">
      <c r="A445" s="22" t="s">
        <v>2707</v>
      </c>
      <c r="B445" s="21">
        <v>10244</v>
      </c>
      <c r="C445" s="21" t="s">
        <v>1042</v>
      </c>
      <c r="D445" s="20">
        <f>COUNTIF('S6 - Table 1'!$B$3:$B$20,Table4[[#This Row],[id]])</f>
        <v>0</v>
      </c>
      <c r="E445" s="21" t="s">
        <v>2708</v>
      </c>
      <c r="F445" s="21" t="s">
        <v>2691</v>
      </c>
      <c r="G445" s="21" t="s">
        <v>2692</v>
      </c>
      <c r="H445" s="21" t="s">
        <v>2709</v>
      </c>
      <c r="I445" s="21" t="s">
        <v>1259</v>
      </c>
      <c r="J445" s="21">
        <v>59428</v>
      </c>
      <c r="K445" s="21">
        <v>59635</v>
      </c>
      <c r="L445" s="21">
        <v>100</v>
      </c>
      <c r="M445" s="21" t="s">
        <v>1038</v>
      </c>
      <c r="N445" s="21">
        <v>57022</v>
      </c>
      <c r="O445" s="21">
        <v>57229</v>
      </c>
      <c r="P445" s="21">
        <v>100</v>
      </c>
      <c r="Q445" s="21"/>
      <c r="R445" s="21"/>
    </row>
    <row r="446" spans="1:18" x14ac:dyDescent="0.2">
      <c r="A446" s="22" t="s">
        <v>2710</v>
      </c>
      <c r="B446" s="21">
        <v>10244</v>
      </c>
      <c r="C446" s="21" t="s">
        <v>1042</v>
      </c>
      <c r="D446" s="20">
        <f>COUNTIF('S6 - Table 1'!$B$3:$B$20,Table4[[#This Row],[id]])</f>
        <v>0</v>
      </c>
      <c r="E446" s="21" t="s">
        <v>2711</v>
      </c>
      <c r="F446" s="21" t="s">
        <v>2712</v>
      </c>
      <c r="G446" s="21" t="s">
        <v>2713</v>
      </c>
      <c r="H446" s="21" t="s">
        <v>2714</v>
      </c>
      <c r="I446" s="21" t="s">
        <v>1259</v>
      </c>
      <c r="J446" s="21">
        <v>171713</v>
      </c>
      <c r="K446" s="21">
        <v>171822</v>
      </c>
      <c r="L446" s="21">
        <v>100</v>
      </c>
      <c r="M446" s="21" t="s">
        <v>1038</v>
      </c>
      <c r="N446" s="21">
        <v>171806</v>
      </c>
      <c r="O446" s="21">
        <v>171915</v>
      </c>
      <c r="P446" s="21">
        <v>100</v>
      </c>
      <c r="Q446" s="21"/>
      <c r="R446" s="21"/>
    </row>
    <row r="447" spans="1:18" x14ac:dyDescent="0.2">
      <c r="A447" s="22" t="s">
        <v>2715</v>
      </c>
      <c r="B447" s="21">
        <v>10244</v>
      </c>
      <c r="C447" s="21" t="s">
        <v>1042</v>
      </c>
      <c r="D447" s="20">
        <f>COUNTIF('S6 - Table 1'!$B$3:$B$20,Table4[[#This Row],[id]])</f>
        <v>0</v>
      </c>
      <c r="E447" s="21" t="s">
        <v>2716</v>
      </c>
      <c r="F447" s="21" t="s">
        <v>2717</v>
      </c>
      <c r="G447" s="21" t="s">
        <v>2718</v>
      </c>
      <c r="H447" s="21" t="s">
        <v>2719</v>
      </c>
      <c r="I447" s="21" t="s">
        <v>1259</v>
      </c>
      <c r="J447" s="21">
        <v>146500</v>
      </c>
      <c r="K447" s="21">
        <v>146691</v>
      </c>
      <c r="L447" s="21">
        <v>100</v>
      </c>
      <c r="M447" s="21" t="s">
        <v>1038</v>
      </c>
      <c r="N447" s="21">
        <v>144526</v>
      </c>
      <c r="O447" s="21">
        <v>144717</v>
      </c>
      <c r="P447" s="21">
        <v>100</v>
      </c>
      <c r="Q447" s="21"/>
      <c r="R447" s="21"/>
    </row>
    <row r="448" spans="1:18" x14ac:dyDescent="0.2">
      <c r="A448" s="22" t="s">
        <v>2720</v>
      </c>
      <c r="B448" s="21">
        <v>10244</v>
      </c>
      <c r="C448" s="21" t="s">
        <v>1042</v>
      </c>
      <c r="D448" s="20">
        <f>COUNTIF('S6 - Table 1'!$B$3:$B$20,Table4[[#This Row],[id]])</f>
        <v>0</v>
      </c>
      <c r="E448" s="21" t="s">
        <v>2721</v>
      </c>
      <c r="F448" s="21" t="s">
        <v>2648</v>
      </c>
      <c r="G448" s="21" t="s">
        <v>2722</v>
      </c>
      <c r="H448" s="21" t="s">
        <v>2723</v>
      </c>
      <c r="I448" s="21" t="s">
        <v>1259</v>
      </c>
      <c r="J448" s="21">
        <v>13129</v>
      </c>
      <c r="K448" s="21">
        <v>13327</v>
      </c>
      <c r="L448" s="21">
        <v>100</v>
      </c>
      <c r="M448" s="21" t="s">
        <v>1038</v>
      </c>
      <c r="N448" s="21">
        <v>12940</v>
      </c>
      <c r="O448" s="21">
        <v>13138</v>
      </c>
      <c r="P448" s="21">
        <v>99.49</v>
      </c>
      <c r="Q448" s="21"/>
      <c r="R448" s="21"/>
    </row>
    <row r="449" spans="1:18" x14ac:dyDescent="0.2">
      <c r="A449" s="22" t="s">
        <v>2724</v>
      </c>
      <c r="B449" s="21">
        <v>10244</v>
      </c>
      <c r="C449" s="21" t="s">
        <v>1042</v>
      </c>
      <c r="D449" s="20">
        <f>COUNTIF('S6 - Table 1'!$B$3:$B$20,Table4[[#This Row],[id]])</f>
        <v>0</v>
      </c>
      <c r="E449" s="21" t="s">
        <v>2725</v>
      </c>
      <c r="F449" s="21" t="s">
        <v>2717</v>
      </c>
      <c r="G449" s="21" t="s">
        <v>2718</v>
      </c>
      <c r="H449" s="21" t="s">
        <v>2726</v>
      </c>
      <c r="I449" s="21" t="s">
        <v>1259</v>
      </c>
      <c r="J449" s="21">
        <v>146500</v>
      </c>
      <c r="K449" s="21">
        <v>146882</v>
      </c>
      <c r="L449" s="21">
        <v>100</v>
      </c>
      <c r="M449" s="21" t="s">
        <v>1038</v>
      </c>
      <c r="N449" s="21">
        <v>144526</v>
      </c>
      <c r="O449" s="21">
        <v>144908</v>
      </c>
      <c r="P449" s="21">
        <v>99.74</v>
      </c>
      <c r="Q449" s="21"/>
      <c r="R449" s="21"/>
    </row>
    <row r="450" spans="1:18" x14ac:dyDescent="0.2">
      <c r="A450" s="22" t="s">
        <v>2727</v>
      </c>
      <c r="B450" s="21">
        <v>10244</v>
      </c>
      <c r="C450" s="21" t="s">
        <v>1042</v>
      </c>
      <c r="D450" s="20">
        <f>COUNTIF('S6 - Table 1'!$B$3:$B$20,Table4[[#This Row],[id]])</f>
        <v>0</v>
      </c>
      <c r="E450" s="21" t="s">
        <v>2728</v>
      </c>
      <c r="F450" s="21" t="s">
        <v>2648</v>
      </c>
      <c r="G450" s="21" t="s">
        <v>2649</v>
      </c>
      <c r="H450" s="21" t="s">
        <v>2729</v>
      </c>
      <c r="I450" s="21" t="s">
        <v>1259</v>
      </c>
      <c r="J450" s="21">
        <v>13129</v>
      </c>
      <c r="K450" s="21">
        <v>13319</v>
      </c>
      <c r="L450" s="21">
        <v>100</v>
      </c>
      <c r="M450" s="21" t="s">
        <v>1038</v>
      </c>
      <c r="N450" s="21">
        <v>12940</v>
      </c>
      <c r="O450" s="21">
        <v>13130</v>
      </c>
      <c r="P450" s="21">
        <v>100</v>
      </c>
      <c r="Q450" s="21"/>
      <c r="R450" s="21"/>
    </row>
    <row r="451" spans="1:18" x14ac:dyDescent="0.2">
      <c r="A451" s="22" t="s">
        <v>2730</v>
      </c>
      <c r="B451" s="21">
        <v>10244</v>
      </c>
      <c r="C451" s="21" t="s">
        <v>1042</v>
      </c>
      <c r="D451" s="20">
        <f>COUNTIF('S6 - Table 1'!$B$3:$B$20,Table4[[#This Row],[id]])</f>
        <v>0</v>
      </c>
      <c r="E451" s="21" t="s">
        <v>2731</v>
      </c>
      <c r="F451" s="21" t="s">
        <v>2732</v>
      </c>
      <c r="G451" s="21" t="s">
        <v>2733</v>
      </c>
      <c r="H451" s="21" t="s">
        <v>2734</v>
      </c>
      <c r="I451" s="21" t="s">
        <v>1259</v>
      </c>
      <c r="J451" s="21">
        <v>13296</v>
      </c>
      <c r="K451" s="21">
        <v>13410</v>
      </c>
      <c r="L451" s="21">
        <v>100</v>
      </c>
      <c r="M451" s="21" t="s">
        <v>1038</v>
      </c>
      <c r="N451" s="21">
        <v>13107</v>
      </c>
      <c r="O451" s="21">
        <v>13221</v>
      </c>
      <c r="P451" s="21">
        <v>99.12</v>
      </c>
      <c r="Q451" s="21"/>
      <c r="R451" s="21"/>
    </row>
    <row r="452" spans="1:18" x14ac:dyDescent="0.2">
      <c r="A452" s="22" t="s">
        <v>2735</v>
      </c>
      <c r="B452" s="21">
        <v>10244</v>
      </c>
      <c r="C452" s="21" t="s">
        <v>1042</v>
      </c>
      <c r="D452" s="20">
        <f>COUNTIF('S6 - Table 1'!$B$3:$B$20,Table4[[#This Row],[id]])</f>
        <v>0</v>
      </c>
      <c r="E452" s="21" t="s">
        <v>2736</v>
      </c>
      <c r="F452" s="21" t="s">
        <v>2737</v>
      </c>
      <c r="G452" s="21" t="s">
        <v>2738</v>
      </c>
      <c r="H452" s="21" t="s">
        <v>2739</v>
      </c>
      <c r="I452" s="21" t="s">
        <v>1259</v>
      </c>
      <c r="J452" s="21">
        <v>187480</v>
      </c>
      <c r="K452" s="21">
        <v>187616</v>
      </c>
      <c r="L452" s="21">
        <v>100</v>
      </c>
      <c r="M452" s="21" t="s">
        <v>1038</v>
      </c>
      <c r="N452" s="21">
        <v>187555</v>
      </c>
      <c r="O452" s="21">
        <v>187691</v>
      </c>
      <c r="P452" s="21">
        <v>100</v>
      </c>
      <c r="Q452" s="21"/>
      <c r="R452" s="21"/>
    </row>
    <row r="453" spans="1:18" x14ac:dyDescent="0.2">
      <c r="A453" s="22" t="s">
        <v>2740</v>
      </c>
      <c r="B453" s="21">
        <v>10244</v>
      </c>
      <c r="C453" s="21" t="s">
        <v>1042</v>
      </c>
      <c r="D453" s="20">
        <f>COUNTIF('S6 - Table 1'!$B$3:$B$20,Table4[[#This Row],[id]])</f>
        <v>0</v>
      </c>
      <c r="E453" s="21" t="s">
        <v>2741</v>
      </c>
      <c r="F453" s="21" t="s">
        <v>2691</v>
      </c>
      <c r="G453" s="21" t="s">
        <v>2692</v>
      </c>
      <c r="H453" s="21" t="s">
        <v>2742</v>
      </c>
      <c r="I453" s="21" t="s">
        <v>1259</v>
      </c>
      <c r="J453" s="21">
        <v>59428</v>
      </c>
      <c r="K453" s="21">
        <v>59637</v>
      </c>
      <c r="L453" s="21">
        <v>100</v>
      </c>
      <c r="M453" s="21" t="s">
        <v>1038</v>
      </c>
      <c r="N453" s="21">
        <v>57022</v>
      </c>
      <c r="O453" s="21">
        <v>57231</v>
      </c>
      <c r="P453" s="21">
        <v>100</v>
      </c>
      <c r="Q453" s="21"/>
      <c r="R453" s="21"/>
    </row>
    <row r="454" spans="1:18" x14ac:dyDescent="0.2">
      <c r="A454" s="22" t="s">
        <v>2743</v>
      </c>
      <c r="B454" s="21">
        <v>10244</v>
      </c>
      <c r="C454" s="21" t="s">
        <v>1042</v>
      </c>
      <c r="D454" s="20">
        <f>COUNTIF('S6 - Table 1'!$B$3:$B$20,Table4[[#This Row],[id]])</f>
        <v>0</v>
      </c>
      <c r="E454" s="21" t="s">
        <v>2744</v>
      </c>
      <c r="F454" s="21" t="s">
        <v>2737</v>
      </c>
      <c r="G454" s="21" t="s">
        <v>2738</v>
      </c>
      <c r="H454" s="21" t="s">
        <v>2745</v>
      </c>
      <c r="I454" s="21" t="s">
        <v>1259</v>
      </c>
      <c r="J454" s="21">
        <v>187480</v>
      </c>
      <c r="K454" s="21">
        <v>187611</v>
      </c>
      <c r="L454" s="21">
        <v>100</v>
      </c>
      <c r="M454" s="21" t="s">
        <v>1038</v>
      </c>
      <c r="N454" s="21">
        <v>187555</v>
      </c>
      <c r="O454" s="21">
        <v>187686</v>
      </c>
      <c r="P454" s="21">
        <v>100</v>
      </c>
      <c r="Q454" s="21"/>
      <c r="R454" s="21"/>
    </row>
    <row r="455" spans="1:18" x14ac:dyDescent="0.2">
      <c r="A455" s="22" t="s">
        <v>2746</v>
      </c>
      <c r="B455" s="21">
        <v>10244</v>
      </c>
      <c r="C455" s="21" t="s">
        <v>1042</v>
      </c>
      <c r="D455" s="20">
        <f>COUNTIF('S6 - Table 1'!$B$3:$B$20,Table4[[#This Row],[id]])</f>
        <v>0</v>
      </c>
      <c r="E455" s="21" t="s">
        <v>2747</v>
      </c>
      <c r="F455" s="21" t="s">
        <v>2748</v>
      </c>
      <c r="G455" s="21" t="s">
        <v>2749</v>
      </c>
      <c r="H455" s="21" t="s">
        <v>2750</v>
      </c>
      <c r="I455" s="21" t="s">
        <v>1259</v>
      </c>
      <c r="J455" s="21">
        <v>13248</v>
      </c>
      <c r="K455" s="21">
        <v>13401</v>
      </c>
      <c r="L455" s="21">
        <v>100</v>
      </c>
      <c r="M455" s="21" t="s">
        <v>1038</v>
      </c>
      <c r="N455" s="21">
        <v>13059</v>
      </c>
      <c r="O455" s="21">
        <v>13212</v>
      </c>
      <c r="P455" s="21">
        <v>99.35</v>
      </c>
      <c r="Q455" s="21"/>
      <c r="R455" s="21"/>
    </row>
    <row r="456" spans="1:18" x14ac:dyDescent="0.2">
      <c r="A456" s="22" t="s">
        <v>2751</v>
      </c>
      <c r="B456" s="21">
        <v>10244</v>
      </c>
      <c r="C456" s="21" t="s">
        <v>1042</v>
      </c>
      <c r="D456" s="20">
        <f>COUNTIF('S6 - Table 1'!$B$3:$B$20,Table4[[#This Row],[id]])</f>
        <v>0</v>
      </c>
      <c r="E456" s="21" t="s">
        <v>2752</v>
      </c>
      <c r="F456" s="21" t="s">
        <v>2712</v>
      </c>
      <c r="G456" s="21" t="s">
        <v>2713</v>
      </c>
      <c r="H456" s="21" t="s">
        <v>2753</v>
      </c>
      <c r="I456" s="21" t="s">
        <v>1259</v>
      </c>
      <c r="J456" s="21">
        <v>171713</v>
      </c>
      <c r="K456" s="21">
        <v>171824</v>
      </c>
      <c r="L456" s="21">
        <v>100</v>
      </c>
      <c r="M456" s="21" t="s">
        <v>1038</v>
      </c>
      <c r="N456" s="21">
        <v>171806</v>
      </c>
      <c r="O456" s="21">
        <v>171917</v>
      </c>
      <c r="P456" s="21">
        <v>100</v>
      </c>
      <c r="Q456" s="21"/>
      <c r="R456" s="21"/>
    </row>
    <row r="457" spans="1:18" x14ac:dyDescent="0.2">
      <c r="A457" s="22" t="s">
        <v>2754</v>
      </c>
      <c r="B457" s="21">
        <v>10244</v>
      </c>
      <c r="C457" s="21" t="s">
        <v>1042</v>
      </c>
      <c r="D457" s="20">
        <f>COUNTIF('S6 - Table 1'!$B$3:$B$20,Table4[[#This Row],[id]])</f>
        <v>0</v>
      </c>
      <c r="E457" s="21" t="s">
        <v>2755</v>
      </c>
      <c r="F457" s="21" t="s">
        <v>2756</v>
      </c>
      <c r="G457" s="21" t="s">
        <v>2738</v>
      </c>
      <c r="H457" s="21" t="s">
        <v>2739</v>
      </c>
      <c r="I457" s="21" t="s">
        <v>1259</v>
      </c>
      <c r="J457" s="21">
        <v>187477</v>
      </c>
      <c r="K457" s="21">
        <v>187616</v>
      </c>
      <c r="L457" s="21">
        <v>100</v>
      </c>
      <c r="M457" s="21" t="s">
        <v>1038</v>
      </c>
      <c r="N457" s="21">
        <v>187552</v>
      </c>
      <c r="O457" s="21">
        <v>187691</v>
      </c>
      <c r="P457" s="21">
        <v>100</v>
      </c>
      <c r="Q457" s="21"/>
      <c r="R457" s="21"/>
    </row>
    <row r="458" spans="1:18" x14ac:dyDescent="0.2">
      <c r="A458" s="22" t="s">
        <v>2757</v>
      </c>
      <c r="B458" s="21">
        <v>10244</v>
      </c>
      <c r="C458" s="21" t="s">
        <v>1042</v>
      </c>
      <c r="D458" s="20">
        <f>COUNTIF('S6 - Table 1'!$B$3:$B$20,Table4[[#This Row],[id]])</f>
        <v>0</v>
      </c>
      <c r="E458" s="21" t="s">
        <v>2758</v>
      </c>
      <c r="F458" s="21" t="s">
        <v>2759</v>
      </c>
      <c r="G458" s="21" t="s">
        <v>2629</v>
      </c>
      <c r="H458" s="21" t="s">
        <v>2630</v>
      </c>
      <c r="I458" s="21" t="s">
        <v>1259</v>
      </c>
      <c r="J458" s="21">
        <v>169931</v>
      </c>
      <c r="K458" s="21">
        <v>170164</v>
      </c>
      <c r="L458" s="21">
        <v>100</v>
      </c>
      <c r="M458" s="21" t="s">
        <v>1038</v>
      </c>
      <c r="N458" s="21">
        <v>170030</v>
      </c>
      <c r="O458" s="21">
        <v>170263</v>
      </c>
      <c r="P458" s="21">
        <v>99.14</v>
      </c>
      <c r="Q458" s="21"/>
      <c r="R458" s="21"/>
    </row>
    <row r="459" spans="1:18" x14ac:dyDescent="0.2">
      <c r="A459" s="22" t="s">
        <v>2760</v>
      </c>
      <c r="B459" s="21">
        <v>10244</v>
      </c>
      <c r="C459" s="21" t="s">
        <v>1042</v>
      </c>
      <c r="D459" s="20">
        <f>COUNTIF('S6 - Table 1'!$B$3:$B$20,Table4[[#This Row],[id]])</f>
        <v>0</v>
      </c>
      <c r="E459" s="21" t="s">
        <v>2761</v>
      </c>
      <c r="F459" s="21" t="s">
        <v>2762</v>
      </c>
      <c r="G459" s="21" t="s">
        <v>2738</v>
      </c>
      <c r="H459" s="21" t="s">
        <v>2739</v>
      </c>
      <c r="I459" s="21" t="s">
        <v>1259</v>
      </c>
      <c r="J459" s="21">
        <v>187471</v>
      </c>
      <c r="K459" s="21">
        <v>187616</v>
      </c>
      <c r="L459" s="21">
        <v>100</v>
      </c>
      <c r="M459" s="21" t="s">
        <v>1038</v>
      </c>
      <c r="N459" s="21">
        <v>187546</v>
      </c>
      <c r="O459" s="21">
        <v>187691</v>
      </c>
      <c r="P459" s="21">
        <v>100</v>
      </c>
      <c r="Q459" s="21"/>
      <c r="R459" s="21"/>
    </row>
    <row r="460" spans="1:18" x14ac:dyDescent="0.2">
      <c r="A460" s="22" t="s">
        <v>2763</v>
      </c>
      <c r="B460" s="21">
        <v>10244</v>
      </c>
      <c r="C460" s="21" t="s">
        <v>1042</v>
      </c>
      <c r="D460" s="20">
        <f>COUNTIF('S6 - Table 1'!$B$3:$B$20,Table4[[#This Row],[id]])</f>
        <v>0</v>
      </c>
      <c r="E460" s="21" t="s">
        <v>2764</v>
      </c>
      <c r="F460" s="21" t="s">
        <v>2765</v>
      </c>
      <c r="G460" s="21" t="s">
        <v>2621</v>
      </c>
      <c r="H460" s="21" t="s">
        <v>2622</v>
      </c>
      <c r="I460" s="21" t="s">
        <v>1259</v>
      </c>
      <c r="J460" s="21">
        <v>15529</v>
      </c>
      <c r="K460" s="21">
        <v>15843</v>
      </c>
      <c r="L460" s="21">
        <v>100</v>
      </c>
      <c r="M460" s="21" t="s">
        <v>1038</v>
      </c>
      <c r="N460" s="21">
        <v>15327</v>
      </c>
      <c r="O460" s="21">
        <v>15643</v>
      </c>
      <c r="P460" s="21">
        <v>99.68</v>
      </c>
      <c r="Q460" s="21"/>
      <c r="R460" s="21"/>
    </row>
    <row r="461" spans="1:18" x14ac:dyDescent="0.2">
      <c r="A461" s="22" t="s">
        <v>2766</v>
      </c>
      <c r="B461" s="21">
        <v>10244</v>
      </c>
      <c r="C461" s="21" t="s">
        <v>1042</v>
      </c>
      <c r="D461" s="20">
        <f>COUNTIF('S6 - Table 1'!$B$3:$B$20,Table4[[#This Row],[id]])</f>
        <v>0</v>
      </c>
      <c r="E461" s="21" t="s">
        <v>2767</v>
      </c>
      <c r="F461" s="21" t="s">
        <v>2691</v>
      </c>
      <c r="G461" s="21" t="s">
        <v>2692</v>
      </c>
      <c r="H461" s="21" t="s">
        <v>2768</v>
      </c>
      <c r="I461" s="21" t="s">
        <v>1259</v>
      </c>
      <c r="J461" s="21">
        <v>59428</v>
      </c>
      <c r="K461" s="21">
        <v>59634</v>
      </c>
      <c r="L461" s="21">
        <v>100</v>
      </c>
      <c r="M461" s="21" t="s">
        <v>1038</v>
      </c>
      <c r="N461" s="21">
        <v>57022</v>
      </c>
      <c r="O461" s="21">
        <v>57228</v>
      </c>
      <c r="P461" s="21">
        <v>100</v>
      </c>
      <c r="Q461" s="21"/>
      <c r="R461" s="21"/>
    </row>
    <row r="462" spans="1:18" x14ac:dyDescent="0.2">
      <c r="A462" s="22" t="s">
        <v>2769</v>
      </c>
      <c r="B462" s="21">
        <v>10244</v>
      </c>
      <c r="C462" s="21" t="s">
        <v>1042</v>
      </c>
      <c r="D462" s="20">
        <f>COUNTIF('S6 - Table 1'!$B$3:$B$20,Table4[[#This Row],[id]])</f>
        <v>0</v>
      </c>
      <c r="E462" s="21" t="s">
        <v>2770</v>
      </c>
      <c r="F462" s="21" t="s">
        <v>2756</v>
      </c>
      <c r="G462" s="21" t="s">
        <v>2738</v>
      </c>
      <c r="H462" s="21" t="s">
        <v>2745</v>
      </c>
      <c r="I462" s="21" t="s">
        <v>1259</v>
      </c>
      <c r="J462" s="21">
        <v>187477</v>
      </c>
      <c r="K462" s="21">
        <v>187611</v>
      </c>
      <c r="L462" s="21">
        <v>100</v>
      </c>
      <c r="M462" s="21" t="s">
        <v>1038</v>
      </c>
      <c r="N462" s="21">
        <v>187552</v>
      </c>
      <c r="O462" s="21">
        <v>187686</v>
      </c>
      <c r="P462" s="21">
        <v>100</v>
      </c>
      <c r="Q462" s="21"/>
      <c r="R462" s="21"/>
    </row>
    <row r="463" spans="1:18" x14ac:dyDescent="0.2">
      <c r="A463" s="22" t="s">
        <v>2771</v>
      </c>
      <c r="B463" s="21">
        <v>10244</v>
      </c>
      <c r="C463" s="21" t="s">
        <v>1042</v>
      </c>
      <c r="D463" s="20">
        <f>COUNTIF('S6 - Table 1'!$B$3:$B$20,Table4[[#This Row],[id]])</f>
        <v>0</v>
      </c>
      <c r="E463" s="21" t="s">
        <v>2772</v>
      </c>
      <c r="F463" s="21" t="s">
        <v>2671</v>
      </c>
      <c r="G463" s="21" t="s">
        <v>2672</v>
      </c>
      <c r="H463" s="21" t="s">
        <v>2773</v>
      </c>
      <c r="I463" s="21" t="s">
        <v>1259</v>
      </c>
      <c r="J463" s="21">
        <v>138127</v>
      </c>
      <c r="K463" s="21">
        <v>138389</v>
      </c>
      <c r="L463" s="21">
        <v>100</v>
      </c>
      <c r="M463" s="21" t="s">
        <v>1038</v>
      </c>
      <c r="N463" s="21">
        <v>136180</v>
      </c>
      <c r="O463" s="21">
        <v>136442</v>
      </c>
      <c r="P463" s="21">
        <v>99.24</v>
      </c>
      <c r="Q463" s="21"/>
      <c r="R463" s="21"/>
    </row>
    <row r="464" spans="1:18" x14ac:dyDescent="0.2">
      <c r="A464" s="22" t="s">
        <v>2774</v>
      </c>
      <c r="B464" s="21">
        <v>10244</v>
      </c>
      <c r="C464" s="21" t="s">
        <v>1042</v>
      </c>
      <c r="D464" s="20">
        <f>COUNTIF('S6 - Table 1'!$B$3:$B$20,Table4[[#This Row],[id]])</f>
        <v>0</v>
      </c>
      <c r="E464" s="21" t="s">
        <v>2775</v>
      </c>
      <c r="F464" s="21" t="s">
        <v>2717</v>
      </c>
      <c r="G464" s="21" t="s">
        <v>2718</v>
      </c>
      <c r="H464" s="21" t="s">
        <v>2776</v>
      </c>
      <c r="I464" s="21" t="s">
        <v>1259</v>
      </c>
      <c r="J464" s="21">
        <v>146500</v>
      </c>
      <c r="K464" s="21">
        <v>146899</v>
      </c>
      <c r="L464" s="21">
        <v>100</v>
      </c>
      <c r="M464" s="21" t="s">
        <v>1038</v>
      </c>
      <c r="N464" s="21">
        <v>144526</v>
      </c>
      <c r="O464" s="21">
        <v>144925</v>
      </c>
      <c r="P464" s="21">
        <v>99.75</v>
      </c>
      <c r="Q464" s="21"/>
      <c r="R464" s="21"/>
    </row>
    <row r="465" spans="1:18" x14ac:dyDescent="0.2">
      <c r="A465" s="22" t="s">
        <v>2777</v>
      </c>
      <c r="B465" s="21">
        <v>10244</v>
      </c>
      <c r="C465" s="21" t="s">
        <v>1042</v>
      </c>
      <c r="D465" s="20">
        <f>COUNTIF('S6 - Table 1'!$B$3:$B$20,Table4[[#This Row],[id]])</f>
        <v>0</v>
      </c>
      <c r="E465" s="21" t="s">
        <v>2778</v>
      </c>
      <c r="F465" s="21" t="s">
        <v>2779</v>
      </c>
      <c r="G465" s="21" t="s">
        <v>2700</v>
      </c>
      <c r="H465" s="21" t="s">
        <v>2701</v>
      </c>
      <c r="I465" s="21" t="s">
        <v>1259</v>
      </c>
      <c r="J465" s="21">
        <v>154860</v>
      </c>
      <c r="K465" s="21">
        <v>155226</v>
      </c>
      <c r="L465" s="21">
        <v>100</v>
      </c>
      <c r="M465" s="21" t="s">
        <v>1038</v>
      </c>
      <c r="N465" s="21">
        <v>152827</v>
      </c>
      <c r="O465" s="21">
        <v>153193</v>
      </c>
      <c r="P465" s="21">
        <v>99.73</v>
      </c>
      <c r="Q465" s="21"/>
      <c r="R465" s="21"/>
    </row>
    <row r="466" spans="1:18" x14ac:dyDescent="0.2">
      <c r="A466" s="22" t="s">
        <v>2780</v>
      </c>
      <c r="B466" s="21">
        <v>10244</v>
      </c>
      <c r="C466" s="21" t="s">
        <v>1042</v>
      </c>
      <c r="D466" s="20">
        <f>COUNTIF('S6 - Table 1'!$B$3:$B$20,Table4[[#This Row],[id]])</f>
        <v>0</v>
      </c>
      <c r="E466" s="21" t="s">
        <v>2781</v>
      </c>
      <c r="F466" s="21" t="s">
        <v>2712</v>
      </c>
      <c r="G466" s="21" t="s">
        <v>2713</v>
      </c>
      <c r="H466" s="21" t="s">
        <v>2782</v>
      </c>
      <c r="I466" s="21" t="s">
        <v>1259</v>
      </c>
      <c r="J466" s="21">
        <v>171713</v>
      </c>
      <c r="K466" s="21">
        <v>171823</v>
      </c>
      <c r="L466" s="21">
        <v>100</v>
      </c>
      <c r="M466" s="21" t="s">
        <v>1038</v>
      </c>
      <c r="N466" s="21">
        <v>171806</v>
      </c>
      <c r="O466" s="21">
        <v>171916</v>
      </c>
      <c r="P466" s="21">
        <v>100</v>
      </c>
      <c r="Q466" s="21"/>
      <c r="R466" s="21"/>
    </row>
    <row r="467" spans="1:18" x14ac:dyDescent="0.2">
      <c r="A467" s="22" t="s">
        <v>2783</v>
      </c>
      <c r="B467" s="21">
        <v>10244</v>
      </c>
      <c r="C467" s="21" t="s">
        <v>1042</v>
      </c>
      <c r="D467" s="20">
        <f>COUNTIF('S6 - Table 1'!$B$3:$B$20,Table4[[#This Row],[id]])</f>
        <v>0</v>
      </c>
      <c r="E467" s="21" t="s">
        <v>2784</v>
      </c>
      <c r="F467" s="21" t="s">
        <v>2785</v>
      </c>
      <c r="G467" s="21" t="s">
        <v>2786</v>
      </c>
      <c r="H467" s="21" t="s">
        <v>2787</v>
      </c>
      <c r="I467" s="21" t="s">
        <v>1259</v>
      </c>
      <c r="J467" s="21">
        <v>7668</v>
      </c>
      <c r="K467" s="21">
        <v>7807</v>
      </c>
      <c r="L467" s="21">
        <v>100</v>
      </c>
      <c r="M467" s="21" t="s">
        <v>1038</v>
      </c>
      <c r="N467" s="21">
        <v>7593</v>
      </c>
      <c r="O467" s="21">
        <v>7732</v>
      </c>
      <c r="P467" s="21">
        <v>99.28</v>
      </c>
      <c r="Q467" s="21"/>
      <c r="R467" s="21"/>
    </row>
    <row r="468" spans="1:18" x14ac:dyDescent="0.2">
      <c r="A468" s="22" t="s">
        <v>2788</v>
      </c>
      <c r="B468" s="21">
        <v>10244</v>
      </c>
      <c r="C468" s="21" t="s">
        <v>1042</v>
      </c>
      <c r="D468" s="20">
        <f>COUNTIF('S6 - Table 1'!$B$3:$B$20,Table4[[#This Row],[id]])</f>
        <v>0</v>
      </c>
      <c r="E468" s="21" t="s">
        <v>2789</v>
      </c>
      <c r="F468" s="21" t="s">
        <v>2790</v>
      </c>
      <c r="G468" s="21" t="s">
        <v>2786</v>
      </c>
      <c r="H468" s="21" t="s">
        <v>2787</v>
      </c>
      <c r="I468" s="21" t="s">
        <v>1259</v>
      </c>
      <c r="J468" s="21">
        <v>7669</v>
      </c>
      <c r="K468" s="21">
        <v>7807</v>
      </c>
      <c r="L468" s="21">
        <v>100</v>
      </c>
      <c r="M468" s="21" t="s">
        <v>1038</v>
      </c>
      <c r="N468" s="21">
        <v>7594</v>
      </c>
      <c r="O468" s="21">
        <v>7732</v>
      </c>
      <c r="P468" s="21">
        <v>99.28</v>
      </c>
      <c r="Q468" s="21"/>
      <c r="R468" s="21"/>
    </row>
    <row r="469" spans="1:18" x14ac:dyDescent="0.2">
      <c r="A469" s="22" t="s">
        <v>2791</v>
      </c>
      <c r="B469" s="21">
        <v>10244</v>
      </c>
      <c r="C469" s="21" t="s">
        <v>1042</v>
      </c>
      <c r="D469" s="20">
        <f>COUNTIF('S6 - Table 1'!$B$3:$B$20,Table4[[#This Row],[id]])</f>
        <v>0</v>
      </c>
      <c r="E469" s="21" t="s">
        <v>2792</v>
      </c>
      <c r="F469" s="21" t="s">
        <v>2793</v>
      </c>
      <c r="G469" s="21" t="s">
        <v>2794</v>
      </c>
      <c r="H469" s="21" t="s">
        <v>2795</v>
      </c>
      <c r="I469" s="21" t="s">
        <v>1259</v>
      </c>
      <c r="J469" s="21">
        <v>153032</v>
      </c>
      <c r="K469" s="21">
        <v>153211</v>
      </c>
      <c r="L469" s="21">
        <v>100</v>
      </c>
      <c r="M469" s="21" t="s">
        <v>1038</v>
      </c>
      <c r="N469" s="21">
        <v>150990</v>
      </c>
      <c r="O469" s="21">
        <v>151175</v>
      </c>
      <c r="P469" s="21">
        <v>100</v>
      </c>
      <c r="Q469" s="21"/>
      <c r="R469" s="21"/>
    </row>
    <row r="470" spans="1:18" x14ac:dyDescent="0.2">
      <c r="A470" s="22" t="s">
        <v>2796</v>
      </c>
      <c r="B470" s="21">
        <v>10244</v>
      </c>
      <c r="C470" s="21" t="s">
        <v>1042</v>
      </c>
      <c r="D470" s="20">
        <f>COUNTIF('S6 - Table 1'!$B$3:$B$20,Table4[[#This Row],[id]])</f>
        <v>0</v>
      </c>
      <c r="E470" s="21" t="s">
        <v>2797</v>
      </c>
      <c r="F470" s="21" t="s">
        <v>2798</v>
      </c>
      <c r="G470" s="21" t="s">
        <v>2794</v>
      </c>
      <c r="H470" s="21" t="s">
        <v>2795</v>
      </c>
      <c r="I470" s="21" t="s">
        <v>1259</v>
      </c>
      <c r="J470" s="21">
        <v>153030</v>
      </c>
      <c r="K470" s="21">
        <v>153211</v>
      </c>
      <c r="L470" s="21">
        <v>100</v>
      </c>
      <c r="M470" s="21" t="s">
        <v>1038</v>
      </c>
      <c r="N470" s="21">
        <v>150988</v>
      </c>
      <c r="O470" s="21">
        <v>151175</v>
      </c>
      <c r="P470" s="21">
        <v>100</v>
      </c>
      <c r="Q470" s="21"/>
      <c r="R470" s="21"/>
    </row>
    <row r="471" spans="1:18" x14ac:dyDescent="0.2">
      <c r="A471" s="22" t="s">
        <v>2799</v>
      </c>
      <c r="B471" s="21">
        <v>10244</v>
      </c>
      <c r="C471" s="21" t="s">
        <v>1042</v>
      </c>
      <c r="D471" s="20">
        <f>COUNTIF('S6 - Table 1'!$B$3:$B$20,Table4[[#This Row],[id]])</f>
        <v>0</v>
      </c>
      <c r="E471" s="21" t="s">
        <v>2800</v>
      </c>
      <c r="F471" s="21" t="s">
        <v>2801</v>
      </c>
      <c r="G471" s="21" t="s">
        <v>2794</v>
      </c>
      <c r="H471" s="21" t="s">
        <v>2795</v>
      </c>
      <c r="I471" s="21" t="s">
        <v>1259</v>
      </c>
      <c r="J471" s="21">
        <v>153029</v>
      </c>
      <c r="K471" s="21">
        <v>153211</v>
      </c>
      <c r="L471" s="21">
        <v>100</v>
      </c>
      <c r="M471" s="21" t="s">
        <v>1038</v>
      </c>
      <c r="N471" s="21">
        <v>150987</v>
      </c>
      <c r="O471" s="21">
        <v>151175</v>
      </c>
      <c r="P471" s="21">
        <v>100</v>
      </c>
      <c r="Q471" s="21"/>
      <c r="R471" s="21"/>
    </row>
    <row r="472" spans="1:18" x14ac:dyDescent="0.2">
      <c r="A472" s="22" t="s">
        <v>2802</v>
      </c>
      <c r="B472" s="21">
        <v>10244</v>
      </c>
      <c r="C472" s="21" t="s">
        <v>1042</v>
      </c>
      <c r="D472" s="20">
        <f>COUNTIF('S6 - Table 1'!$B$3:$B$20,Table4[[#This Row],[id]])</f>
        <v>0</v>
      </c>
      <c r="E472" s="21" t="s">
        <v>2803</v>
      </c>
      <c r="F472" s="21" t="s">
        <v>2804</v>
      </c>
      <c r="G472" s="21" t="s">
        <v>2805</v>
      </c>
      <c r="H472" s="21" t="s">
        <v>2806</v>
      </c>
      <c r="I472" s="21" t="s">
        <v>1259</v>
      </c>
      <c r="J472" s="21">
        <v>75501</v>
      </c>
      <c r="K472" s="21">
        <v>75605</v>
      </c>
      <c r="L472" s="21">
        <v>100</v>
      </c>
      <c r="M472" s="21" t="s">
        <v>1038</v>
      </c>
      <c r="N472" s="21">
        <v>73094</v>
      </c>
      <c r="O472" s="21">
        <v>73198</v>
      </c>
      <c r="P472" s="21">
        <v>100</v>
      </c>
      <c r="Q472" s="21"/>
      <c r="R472" s="21"/>
    </row>
    <row r="473" spans="1:18" x14ac:dyDescent="0.2">
      <c r="A473" s="22" t="s">
        <v>2807</v>
      </c>
      <c r="B473" s="21">
        <v>10244</v>
      </c>
      <c r="C473" s="21" t="s">
        <v>1042</v>
      </c>
      <c r="D473" s="20">
        <f>COUNTIF('S6 - Table 1'!$B$3:$B$20,Table4[[#This Row],[id]])</f>
        <v>0</v>
      </c>
      <c r="E473" s="21" t="s">
        <v>2808</v>
      </c>
      <c r="F473" s="21" t="s">
        <v>2809</v>
      </c>
      <c r="G473" s="21" t="s">
        <v>2786</v>
      </c>
      <c r="H473" s="21" t="s">
        <v>2787</v>
      </c>
      <c r="I473" s="21" t="s">
        <v>1259</v>
      </c>
      <c r="J473" s="21">
        <v>7670</v>
      </c>
      <c r="K473" s="21">
        <v>7807</v>
      </c>
      <c r="L473" s="21">
        <v>100</v>
      </c>
      <c r="M473" s="21" t="s">
        <v>1038</v>
      </c>
      <c r="N473" s="21">
        <v>7595</v>
      </c>
      <c r="O473" s="21">
        <v>7732</v>
      </c>
      <c r="P473" s="21">
        <v>99.27</v>
      </c>
      <c r="Q473" s="21"/>
      <c r="R473" s="21"/>
    </row>
    <row r="474" spans="1:18" x14ac:dyDescent="0.2">
      <c r="A474" s="22" t="s">
        <v>2810</v>
      </c>
      <c r="B474" s="21">
        <v>10244</v>
      </c>
      <c r="C474" s="21" t="s">
        <v>1042</v>
      </c>
      <c r="D474" s="20">
        <f>COUNTIF('S6 - Table 1'!$B$3:$B$20,Table4[[#This Row],[id]])</f>
        <v>0</v>
      </c>
      <c r="E474" s="21" t="s">
        <v>2811</v>
      </c>
      <c r="F474" s="21" t="s">
        <v>2812</v>
      </c>
      <c r="G474" s="21" t="s">
        <v>2813</v>
      </c>
      <c r="H474" s="21" t="s">
        <v>2814</v>
      </c>
      <c r="I474" s="21" t="s">
        <v>1259</v>
      </c>
      <c r="J474" s="21">
        <v>1553</v>
      </c>
      <c r="K474" s="21">
        <v>1700</v>
      </c>
      <c r="L474" s="21">
        <v>100</v>
      </c>
      <c r="M474" s="21" t="s">
        <v>1038</v>
      </c>
      <c r="N474" s="21">
        <v>1416</v>
      </c>
      <c r="O474" s="21">
        <v>1563</v>
      </c>
      <c r="P474" s="21">
        <v>99.32</v>
      </c>
      <c r="Q474" s="21"/>
      <c r="R474" s="21"/>
    </row>
    <row r="475" spans="1:18" x14ac:dyDescent="0.2">
      <c r="A475" s="22" t="s">
        <v>2815</v>
      </c>
      <c r="B475" s="21">
        <v>10244</v>
      </c>
      <c r="C475" s="21" t="s">
        <v>1042</v>
      </c>
      <c r="D475" s="20">
        <f>COUNTIF('S6 - Table 1'!$B$3:$B$20,Table4[[#This Row],[id]])</f>
        <v>0</v>
      </c>
      <c r="E475" s="21" t="s">
        <v>2816</v>
      </c>
      <c r="F475" s="21" t="s">
        <v>2814</v>
      </c>
      <c r="G475" s="21" t="s">
        <v>2817</v>
      </c>
      <c r="H475" s="21" t="s">
        <v>2812</v>
      </c>
      <c r="I475" s="21" t="s">
        <v>1259</v>
      </c>
      <c r="J475" s="21">
        <v>1553</v>
      </c>
      <c r="K475" s="21">
        <v>1700</v>
      </c>
      <c r="L475" s="21">
        <v>100</v>
      </c>
      <c r="M475" s="21" t="s">
        <v>1038</v>
      </c>
      <c r="N475" s="21">
        <v>1416</v>
      </c>
      <c r="O475" s="21">
        <v>1563</v>
      </c>
      <c r="P475" s="21">
        <v>99.32</v>
      </c>
      <c r="Q475" s="21"/>
      <c r="R475" s="21"/>
    </row>
    <row r="476" spans="1:18" x14ac:dyDescent="0.2">
      <c r="A476" s="22" t="s">
        <v>2818</v>
      </c>
      <c r="B476" s="21">
        <v>10244</v>
      </c>
      <c r="C476" s="21" t="s">
        <v>1042</v>
      </c>
      <c r="D476" s="20">
        <f>COUNTIF('S6 - Table 1'!$B$3:$B$20,Table4[[#This Row],[id]])</f>
        <v>0</v>
      </c>
      <c r="E476" s="21" t="s">
        <v>2819</v>
      </c>
      <c r="F476" s="21" t="s">
        <v>2820</v>
      </c>
      <c r="G476" s="21" t="s">
        <v>2821</v>
      </c>
      <c r="H476" s="21" t="s">
        <v>2822</v>
      </c>
      <c r="I476" s="21" t="s">
        <v>1259</v>
      </c>
      <c r="J476" s="21">
        <v>101474</v>
      </c>
      <c r="K476" s="21">
        <v>101712</v>
      </c>
      <c r="L476" s="21">
        <v>100</v>
      </c>
      <c r="M476" s="21" t="s">
        <v>1038</v>
      </c>
      <c r="N476" s="21">
        <v>99058</v>
      </c>
      <c r="O476" s="21">
        <v>99296</v>
      </c>
      <c r="P476" s="21">
        <v>99.16</v>
      </c>
      <c r="Q476" s="21"/>
      <c r="R476" s="21"/>
    </row>
    <row r="477" spans="1:18" x14ac:dyDescent="0.2">
      <c r="A477" s="22" t="s">
        <v>2823</v>
      </c>
      <c r="B477" s="21">
        <v>10244</v>
      </c>
      <c r="C477" s="21" t="s">
        <v>1042</v>
      </c>
      <c r="D477" s="20">
        <f>COUNTIF('S6 - Table 1'!$B$3:$B$20,Table4[[#This Row],[id]])</f>
        <v>0</v>
      </c>
      <c r="E477" s="21" t="s">
        <v>2824</v>
      </c>
      <c r="F477" s="21" t="s">
        <v>2628</v>
      </c>
      <c r="G477" s="21" t="s">
        <v>2629</v>
      </c>
      <c r="H477" s="21" t="s">
        <v>2825</v>
      </c>
      <c r="I477" s="21" t="s">
        <v>1259</v>
      </c>
      <c r="J477" s="21">
        <v>169931</v>
      </c>
      <c r="K477" s="21">
        <v>170166</v>
      </c>
      <c r="L477" s="21">
        <v>100</v>
      </c>
      <c r="M477" s="21" t="s">
        <v>1038</v>
      </c>
      <c r="N477" s="21">
        <v>170030</v>
      </c>
      <c r="O477" s="21">
        <v>170265</v>
      </c>
      <c r="P477" s="21">
        <v>99.15</v>
      </c>
      <c r="Q477" s="21"/>
      <c r="R477" s="21"/>
    </row>
    <row r="478" spans="1:18" x14ac:dyDescent="0.2">
      <c r="A478" s="22" t="s">
        <v>2826</v>
      </c>
      <c r="B478" s="21">
        <v>10244</v>
      </c>
      <c r="C478" s="21" t="s">
        <v>1042</v>
      </c>
      <c r="D478" s="20">
        <f>COUNTIF('S6 - Table 1'!$B$3:$B$20,Table4[[#This Row],[id]])</f>
        <v>0</v>
      </c>
      <c r="E478" s="21" t="s">
        <v>2827</v>
      </c>
      <c r="F478" s="21" t="s">
        <v>2812</v>
      </c>
      <c r="G478" s="21" t="s">
        <v>2828</v>
      </c>
      <c r="H478" s="21" t="s">
        <v>2829</v>
      </c>
      <c r="I478" s="21" t="s">
        <v>1259</v>
      </c>
      <c r="J478" s="21">
        <v>1553</v>
      </c>
      <c r="K478" s="21">
        <v>1680</v>
      </c>
      <c r="L478" s="21">
        <v>100</v>
      </c>
      <c r="M478" s="21" t="s">
        <v>1038</v>
      </c>
      <c r="N478" s="21">
        <v>1416</v>
      </c>
      <c r="O478" s="21">
        <v>1543</v>
      </c>
      <c r="P478" s="21">
        <v>99.21</v>
      </c>
      <c r="Q478" s="21"/>
      <c r="R478" s="21"/>
    </row>
    <row r="479" spans="1:18" x14ac:dyDescent="0.2">
      <c r="A479" s="22" t="s">
        <v>2830</v>
      </c>
      <c r="B479" s="21">
        <v>10244</v>
      </c>
      <c r="C479" s="21" t="s">
        <v>1042</v>
      </c>
      <c r="D479" s="20">
        <f>COUNTIF('S6 - Table 1'!$B$3:$B$20,Table4[[#This Row],[id]])</f>
        <v>0</v>
      </c>
      <c r="E479" s="21" t="s">
        <v>2831</v>
      </c>
      <c r="F479" s="21" t="s">
        <v>2829</v>
      </c>
      <c r="G479" s="21" t="s">
        <v>2832</v>
      </c>
      <c r="H479" s="21" t="s">
        <v>2812</v>
      </c>
      <c r="I479" s="21" t="s">
        <v>1259</v>
      </c>
      <c r="J479" s="21">
        <v>1553</v>
      </c>
      <c r="K479" s="21">
        <v>1680</v>
      </c>
      <c r="L479" s="21">
        <v>100</v>
      </c>
      <c r="M479" s="21" t="s">
        <v>1038</v>
      </c>
      <c r="N479" s="21">
        <v>1416</v>
      </c>
      <c r="O479" s="21">
        <v>1543</v>
      </c>
      <c r="P479" s="21">
        <v>99.21</v>
      </c>
      <c r="Q479" s="21"/>
      <c r="R479" s="21"/>
    </row>
    <row r="480" spans="1:18" x14ac:dyDescent="0.2">
      <c r="A480" s="22" t="s">
        <v>2833</v>
      </c>
      <c r="B480" s="21">
        <v>10244</v>
      </c>
      <c r="C480" s="21" t="s">
        <v>1042</v>
      </c>
      <c r="D480" s="20">
        <f>COUNTIF('S6 - Table 1'!$B$3:$B$20,Table4[[#This Row],[id]])</f>
        <v>0</v>
      </c>
      <c r="E480" s="21" t="s">
        <v>2834</v>
      </c>
      <c r="F480" s="21" t="s">
        <v>2699</v>
      </c>
      <c r="G480" s="21" t="s">
        <v>2700</v>
      </c>
      <c r="H480" s="21" t="s">
        <v>2835</v>
      </c>
      <c r="I480" s="21" t="s">
        <v>1259</v>
      </c>
      <c r="J480" s="21">
        <v>154859</v>
      </c>
      <c r="K480" s="21">
        <v>155224</v>
      </c>
      <c r="L480" s="21">
        <v>100</v>
      </c>
      <c r="M480" s="21" t="s">
        <v>1038</v>
      </c>
      <c r="N480" s="21">
        <v>152826</v>
      </c>
      <c r="O480" s="21">
        <v>153191</v>
      </c>
      <c r="P480" s="21">
        <v>99.73</v>
      </c>
      <c r="Q480" s="21"/>
      <c r="R480" s="21"/>
    </row>
    <row r="481" spans="1:18" x14ac:dyDescent="0.2">
      <c r="A481" s="22" t="s">
        <v>2836</v>
      </c>
      <c r="B481" s="21">
        <v>10244</v>
      </c>
      <c r="C481" s="21" t="s">
        <v>1042</v>
      </c>
      <c r="D481" s="20">
        <f>COUNTIF('S6 - Table 1'!$B$3:$B$20,Table4[[#This Row],[id]])</f>
        <v>0</v>
      </c>
      <c r="E481" s="21" t="s">
        <v>2837</v>
      </c>
      <c r="F481" s="21" t="s">
        <v>2699</v>
      </c>
      <c r="G481" s="21" t="s">
        <v>2700</v>
      </c>
      <c r="H481" s="21" t="s">
        <v>2838</v>
      </c>
      <c r="I481" s="21" t="s">
        <v>1259</v>
      </c>
      <c r="J481" s="21">
        <v>154859</v>
      </c>
      <c r="K481" s="21">
        <v>155216</v>
      </c>
      <c r="L481" s="21">
        <v>100</v>
      </c>
      <c r="M481" s="21" t="s">
        <v>1038</v>
      </c>
      <c r="N481" s="21">
        <v>152826</v>
      </c>
      <c r="O481" s="21">
        <v>153183</v>
      </c>
      <c r="P481" s="21">
        <v>99.72</v>
      </c>
      <c r="Q481" s="21"/>
      <c r="R481" s="21"/>
    </row>
    <row r="482" spans="1:18" x14ac:dyDescent="0.2">
      <c r="A482" s="22" t="s">
        <v>2839</v>
      </c>
      <c r="B482" s="21">
        <v>10244</v>
      </c>
      <c r="C482" s="21" t="s">
        <v>1042</v>
      </c>
      <c r="D482" s="20">
        <f>COUNTIF('S6 - Table 1'!$B$3:$B$20,Table4[[#This Row],[id]])</f>
        <v>0</v>
      </c>
      <c r="E482" s="21" t="s">
        <v>2840</v>
      </c>
      <c r="F482" s="21" t="s">
        <v>2717</v>
      </c>
      <c r="G482" s="21" t="s">
        <v>2718</v>
      </c>
      <c r="H482" s="21" t="s">
        <v>2841</v>
      </c>
      <c r="I482" s="21" t="s">
        <v>1259</v>
      </c>
      <c r="J482" s="21">
        <v>146500</v>
      </c>
      <c r="K482" s="21">
        <v>146615</v>
      </c>
      <c r="L482" s="21">
        <v>100</v>
      </c>
      <c r="M482" s="21" t="s">
        <v>1038</v>
      </c>
      <c r="N482" s="21">
        <v>144526</v>
      </c>
      <c r="O482" s="21">
        <v>144641</v>
      </c>
      <c r="P482" s="21">
        <v>100</v>
      </c>
      <c r="Q482" s="21"/>
      <c r="R482" s="21"/>
    </row>
    <row r="483" spans="1:18" x14ac:dyDescent="0.2">
      <c r="A483" s="22" t="s">
        <v>2842</v>
      </c>
      <c r="B483" s="21">
        <v>10244</v>
      </c>
      <c r="C483" s="21" t="s">
        <v>1042</v>
      </c>
      <c r="D483" s="20">
        <f>COUNTIF('S6 - Table 1'!$B$3:$B$20,Table4[[#This Row],[id]])</f>
        <v>0</v>
      </c>
      <c r="E483" s="21" t="s">
        <v>2843</v>
      </c>
      <c r="F483" s="21" t="s">
        <v>2844</v>
      </c>
      <c r="G483" s="21" t="s">
        <v>2845</v>
      </c>
      <c r="H483" s="21" t="s">
        <v>2846</v>
      </c>
      <c r="I483" s="21" t="s">
        <v>1259</v>
      </c>
      <c r="J483" s="21">
        <v>154247</v>
      </c>
      <c r="K483" s="21">
        <v>154613</v>
      </c>
      <c r="L483" s="21">
        <v>100</v>
      </c>
      <c r="M483" s="21" t="s">
        <v>1038</v>
      </c>
      <c r="N483" s="21">
        <v>152211</v>
      </c>
      <c r="O483" s="21">
        <v>152580</v>
      </c>
      <c r="P483" s="21">
        <v>99.73</v>
      </c>
      <c r="Q483" s="21"/>
      <c r="R483" s="21"/>
    </row>
    <row r="484" spans="1:18" x14ac:dyDescent="0.2">
      <c r="A484" s="22" t="s">
        <v>2847</v>
      </c>
      <c r="B484" s="21">
        <v>10244</v>
      </c>
      <c r="C484" s="21" t="s">
        <v>1042</v>
      </c>
      <c r="D484" s="20">
        <f>COUNTIF('S6 - Table 1'!$B$3:$B$20,Table4[[#This Row],[id]])</f>
        <v>0</v>
      </c>
      <c r="E484" s="21" t="s">
        <v>2848</v>
      </c>
      <c r="F484" s="21" t="s">
        <v>2717</v>
      </c>
      <c r="G484" s="21" t="s">
        <v>2718</v>
      </c>
      <c r="H484" s="21" t="s">
        <v>2849</v>
      </c>
      <c r="I484" s="21" t="s">
        <v>1259</v>
      </c>
      <c r="J484" s="21">
        <v>146500</v>
      </c>
      <c r="K484" s="21">
        <v>146690</v>
      </c>
      <c r="L484" s="21">
        <v>100</v>
      </c>
      <c r="M484" s="21" t="s">
        <v>1038</v>
      </c>
      <c r="N484" s="21">
        <v>144526</v>
      </c>
      <c r="O484" s="21">
        <v>144716</v>
      </c>
      <c r="P484" s="21">
        <v>100</v>
      </c>
      <c r="Q484" s="21"/>
      <c r="R484" s="21"/>
    </row>
    <row r="485" spans="1:18" x14ac:dyDescent="0.2">
      <c r="A485" s="22" t="s">
        <v>2850</v>
      </c>
      <c r="B485" s="21">
        <v>10244</v>
      </c>
      <c r="C485" s="21" t="s">
        <v>1042</v>
      </c>
      <c r="D485" s="20">
        <f>COUNTIF('S6 - Table 1'!$B$3:$B$20,Table4[[#This Row],[id]])</f>
        <v>0</v>
      </c>
      <c r="E485" s="21" t="s">
        <v>2851</v>
      </c>
      <c r="F485" s="21" t="s">
        <v>2671</v>
      </c>
      <c r="G485" s="21" t="s">
        <v>2672</v>
      </c>
      <c r="H485" s="21" t="s">
        <v>2852</v>
      </c>
      <c r="I485" s="21" t="s">
        <v>1259</v>
      </c>
      <c r="J485" s="21">
        <v>138127</v>
      </c>
      <c r="K485" s="21">
        <v>138435</v>
      </c>
      <c r="L485" s="21">
        <v>100</v>
      </c>
      <c r="M485" s="21" t="s">
        <v>1038</v>
      </c>
      <c r="N485" s="21">
        <v>136180</v>
      </c>
      <c r="O485" s="21">
        <v>136488</v>
      </c>
      <c r="P485" s="21">
        <v>99.03</v>
      </c>
      <c r="Q485" s="21"/>
      <c r="R485" s="21"/>
    </row>
    <row r="486" spans="1:18" x14ac:dyDescent="0.2">
      <c r="A486" s="22" t="s">
        <v>2853</v>
      </c>
      <c r="B486" s="21">
        <v>10244</v>
      </c>
      <c r="C486" s="21" t="s">
        <v>1042</v>
      </c>
      <c r="D486" s="20">
        <f>COUNTIF('S6 - Table 1'!$B$3:$B$20,Table4[[#This Row],[id]])</f>
        <v>0</v>
      </c>
      <c r="E486" s="21" t="s">
        <v>2854</v>
      </c>
      <c r="F486" s="21" t="s">
        <v>2671</v>
      </c>
      <c r="G486" s="21" t="s">
        <v>2672</v>
      </c>
      <c r="H486" s="21" t="s">
        <v>2855</v>
      </c>
      <c r="I486" s="21" t="s">
        <v>1259</v>
      </c>
      <c r="J486" s="21">
        <v>138127</v>
      </c>
      <c r="K486" s="21">
        <v>138436</v>
      </c>
      <c r="L486" s="21">
        <v>100</v>
      </c>
      <c r="M486" s="21" t="s">
        <v>1038</v>
      </c>
      <c r="N486" s="21">
        <v>136180</v>
      </c>
      <c r="O486" s="21">
        <v>136489</v>
      </c>
      <c r="P486" s="21">
        <v>99.03</v>
      </c>
      <c r="Q486" s="21"/>
      <c r="R486" s="21"/>
    </row>
    <row r="487" spans="1:18" x14ac:dyDescent="0.2">
      <c r="A487" s="22" t="s">
        <v>2856</v>
      </c>
      <c r="B487" s="21">
        <v>10244</v>
      </c>
      <c r="C487" s="21" t="s">
        <v>1042</v>
      </c>
      <c r="D487" s="20">
        <f>COUNTIF('S6 - Table 1'!$B$3:$B$20,Table4[[#This Row],[id]])</f>
        <v>0</v>
      </c>
      <c r="E487" s="21" t="s">
        <v>2857</v>
      </c>
      <c r="F487" s="21" t="s">
        <v>2628</v>
      </c>
      <c r="G487" s="21" t="s">
        <v>2629</v>
      </c>
      <c r="H487" s="21" t="s">
        <v>2858</v>
      </c>
      <c r="I487" s="21" t="s">
        <v>1259</v>
      </c>
      <c r="J487" s="21">
        <v>169931</v>
      </c>
      <c r="K487" s="21">
        <v>170165</v>
      </c>
      <c r="L487" s="21">
        <v>100</v>
      </c>
      <c r="M487" s="21" t="s">
        <v>1038</v>
      </c>
      <c r="N487" s="21">
        <v>170030</v>
      </c>
      <c r="O487" s="21">
        <v>170264</v>
      </c>
      <c r="P487" s="21">
        <v>99.15</v>
      </c>
      <c r="Q487" s="21"/>
      <c r="R487" s="21"/>
    </row>
    <row r="488" spans="1:18" x14ac:dyDescent="0.2">
      <c r="A488" s="22" t="s">
        <v>2859</v>
      </c>
      <c r="B488" s="21">
        <v>10244</v>
      </c>
      <c r="C488" s="21" t="s">
        <v>1042</v>
      </c>
      <c r="D488" s="20">
        <f>COUNTIF('S6 - Table 1'!$B$3:$B$20,Table4[[#This Row],[id]])</f>
        <v>0</v>
      </c>
      <c r="E488" s="21" t="s">
        <v>2860</v>
      </c>
      <c r="F488" s="21" t="s">
        <v>2671</v>
      </c>
      <c r="G488" s="21" t="s">
        <v>2672</v>
      </c>
      <c r="H488" s="21" t="s">
        <v>2861</v>
      </c>
      <c r="I488" s="21" t="s">
        <v>1259</v>
      </c>
      <c r="J488" s="21">
        <v>138127</v>
      </c>
      <c r="K488" s="21">
        <v>138388</v>
      </c>
      <c r="L488" s="21">
        <v>100</v>
      </c>
      <c r="M488" s="21" t="s">
        <v>1038</v>
      </c>
      <c r="N488" s="21">
        <v>136180</v>
      </c>
      <c r="O488" s="21">
        <v>136441</v>
      </c>
      <c r="P488" s="21">
        <v>99.23</v>
      </c>
      <c r="Q488" s="21"/>
      <c r="R488" s="21"/>
    </row>
    <row r="489" spans="1:18" x14ac:dyDescent="0.2">
      <c r="A489" s="22" t="s">
        <v>2862</v>
      </c>
      <c r="B489" s="21">
        <v>10244</v>
      </c>
      <c r="C489" s="21" t="s">
        <v>1042</v>
      </c>
      <c r="D489" s="20">
        <f>COUNTIF('S6 - Table 1'!$B$3:$B$20,Table4[[#This Row],[id]])</f>
        <v>0</v>
      </c>
      <c r="E489" s="21" t="s">
        <v>2863</v>
      </c>
      <c r="F489" s="21" t="s">
        <v>2628</v>
      </c>
      <c r="G489" s="21" t="s">
        <v>2629</v>
      </c>
      <c r="H489" s="21" t="s">
        <v>2864</v>
      </c>
      <c r="I489" s="21" t="s">
        <v>1259</v>
      </c>
      <c r="J489" s="21">
        <v>169931</v>
      </c>
      <c r="K489" s="21">
        <v>170163</v>
      </c>
      <c r="L489" s="21">
        <v>100</v>
      </c>
      <c r="M489" s="21" t="s">
        <v>1038</v>
      </c>
      <c r="N489" s="21">
        <v>170030</v>
      </c>
      <c r="O489" s="21">
        <v>170262</v>
      </c>
      <c r="P489" s="21">
        <v>99.14</v>
      </c>
      <c r="Q489" s="21"/>
      <c r="R489" s="21"/>
    </row>
    <row r="490" spans="1:18" x14ac:dyDescent="0.2">
      <c r="A490" s="22" t="s">
        <v>2865</v>
      </c>
      <c r="B490" s="21">
        <v>10244</v>
      </c>
      <c r="C490" s="21" t="s">
        <v>1042</v>
      </c>
      <c r="D490" s="20">
        <f>COUNTIF('S6 - Table 1'!$B$3:$B$20,Table4[[#This Row],[id]])</f>
        <v>0</v>
      </c>
      <c r="E490" s="21" t="s">
        <v>2866</v>
      </c>
      <c r="F490" s="21" t="s">
        <v>2691</v>
      </c>
      <c r="G490" s="21" t="s">
        <v>2692</v>
      </c>
      <c r="H490" s="21" t="s">
        <v>2867</v>
      </c>
      <c r="I490" s="21" t="s">
        <v>1259</v>
      </c>
      <c r="J490" s="21">
        <v>59428</v>
      </c>
      <c r="K490" s="21">
        <v>59636</v>
      </c>
      <c r="L490" s="21">
        <v>100</v>
      </c>
      <c r="M490" s="21" t="s">
        <v>1038</v>
      </c>
      <c r="N490" s="21">
        <v>57022</v>
      </c>
      <c r="O490" s="21">
        <v>57230</v>
      </c>
      <c r="P490" s="21">
        <v>100</v>
      </c>
      <c r="Q490" s="21"/>
      <c r="R490" s="21"/>
    </row>
    <row r="491" spans="1:18" x14ac:dyDescent="0.2">
      <c r="A491" s="22" t="s">
        <v>2868</v>
      </c>
      <c r="B491" s="21">
        <v>10244</v>
      </c>
      <c r="C491" s="21" t="s">
        <v>1042</v>
      </c>
      <c r="D491" s="20">
        <f>COUNTIF('S6 - Table 1'!$B$3:$B$20,Table4[[#This Row],[id]])</f>
        <v>0</v>
      </c>
      <c r="E491" s="21" t="s">
        <v>2869</v>
      </c>
      <c r="F491" s="21" t="s">
        <v>2620</v>
      </c>
      <c r="G491" s="21" t="s">
        <v>2621</v>
      </c>
      <c r="H491" s="21" t="s">
        <v>2870</v>
      </c>
      <c r="I491" s="21" t="s">
        <v>1259</v>
      </c>
      <c r="J491" s="21">
        <v>15531</v>
      </c>
      <c r="K491" s="21">
        <v>15843</v>
      </c>
      <c r="L491" s="21">
        <v>100</v>
      </c>
      <c r="M491" s="21" t="s">
        <v>1038</v>
      </c>
      <c r="N491" s="21">
        <v>15329</v>
      </c>
      <c r="O491" s="21">
        <v>15643</v>
      </c>
      <c r="P491" s="21">
        <v>99.68</v>
      </c>
      <c r="Q491" s="21"/>
      <c r="R491" s="21"/>
    </row>
    <row r="492" spans="1:18" x14ac:dyDescent="0.2">
      <c r="A492" s="22" t="s">
        <v>2871</v>
      </c>
      <c r="B492" s="21">
        <v>10244</v>
      </c>
      <c r="C492" s="21" t="s">
        <v>1042</v>
      </c>
      <c r="D492" s="20">
        <f>COUNTIF('S6 - Table 1'!$B$3:$B$20,Table4[[#This Row],[id]])</f>
        <v>0</v>
      </c>
      <c r="E492" s="21" t="s">
        <v>2872</v>
      </c>
      <c r="F492" s="21" t="s">
        <v>2625</v>
      </c>
      <c r="G492" s="21" t="s">
        <v>2621</v>
      </c>
      <c r="H492" s="21" t="s">
        <v>2870</v>
      </c>
      <c r="I492" s="21" t="s">
        <v>1259</v>
      </c>
      <c r="J492" s="21">
        <v>15530</v>
      </c>
      <c r="K492" s="21">
        <v>15843</v>
      </c>
      <c r="L492" s="21">
        <v>100</v>
      </c>
      <c r="M492" s="21" t="s">
        <v>1038</v>
      </c>
      <c r="N492" s="21">
        <v>15328</v>
      </c>
      <c r="O492" s="21">
        <v>15643</v>
      </c>
      <c r="P492" s="21">
        <v>99.68</v>
      </c>
      <c r="Q492" s="21"/>
      <c r="R492" s="21"/>
    </row>
    <row r="493" spans="1:18" x14ac:dyDescent="0.2">
      <c r="A493" s="22" t="s">
        <v>2873</v>
      </c>
      <c r="B493" s="21">
        <v>10244</v>
      </c>
      <c r="C493" s="21" t="s">
        <v>1042</v>
      </c>
      <c r="D493" s="20">
        <f>COUNTIF('S6 - Table 1'!$B$3:$B$20,Table4[[#This Row],[id]])</f>
        <v>0</v>
      </c>
      <c r="E493" s="21" t="s">
        <v>2874</v>
      </c>
      <c r="F493" s="21" t="s">
        <v>2875</v>
      </c>
      <c r="G493" s="21" t="s">
        <v>2813</v>
      </c>
      <c r="H493" s="21" t="s">
        <v>2814</v>
      </c>
      <c r="I493" s="21" t="s">
        <v>1259</v>
      </c>
      <c r="J493" s="21">
        <v>1554</v>
      </c>
      <c r="K493" s="21">
        <v>1700</v>
      </c>
      <c r="L493" s="21">
        <v>100</v>
      </c>
      <c r="M493" s="21" t="s">
        <v>1038</v>
      </c>
      <c r="N493" s="21">
        <v>1417</v>
      </c>
      <c r="O493" s="21">
        <v>1563</v>
      </c>
      <c r="P493" s="21">
        <v>99.32</v>
      </c>
      <c r="Q493" s="21"/>
      <c r="R493" s="21"/>
    </row>
    <row r="494" spans="1:18" x14ac:dyDescent="0.2">
      <c r="A494" s="22" t="s">
        <v>2876</v>
      </c>
      <c r="B494" s="21">
        <v>10244</v>
      </c>
      <c r="C494" s="21" t="s">
        <v>1042</v>
      </c>
      <c r="D494" s="20">
        <f>COUNTIF('S6 - Table 1'!$B$3:$B$20,Table4[[#This Row],[id]])</f>
        <v>0</v>
      </c>
      <c r="E494" s="21" t="s">
        <v>2877</v>
      </c>
      <c r="F494" s="21" t="s">
        <v>2814</v>
      </c>
      <c r="G494" s="21" t="s">
        <v>2817</v>
      </c>
      <c r="H494" s="21" t="s">
        <v>2875</v>
      </c>
      <c r="I494" s="21" t="s">
        <v>1259</v>
      </c>
      <c r="J494" s="21">
        <v>1554</v>
      </c>
      <c r="K494" s="21">
        <v>1700</v>
      </c>
      <c r="L494" s="21">
        <v>100</v>
      </c>
      <c r="M494" s="21" t="s">
        <v>1038</v>
      </c>
      <c r="N494" s="21">
        <v>1417</v>
      </c>
      <c r="O494" s="21">
        <v>1563</v>
      </c>
      <c r="P494" s="21">
        <v>99.32</v>
      </c>
      <c r="Q494" s="21"/>
      <c r="R494" s="21"/>
    </row>
    <row r="495" spans="1:18" x14ac:dyDescent="0.2">
      <c r="A495" s="22" t="s">
        <v>2878</v>
      </c>
      <c r="B495" s="21">
        <v>10244</v>
      </c>
      <c r="C495" s="21" t="s">
        <v>1042</v>
      </c>
      <c r="D495" s="20">
        <f>COUNTIF('S6 - Table 1'!$B$3:$B$20,Table4[[#This Row],[id]])</f>
        <v>0</v>
      </c>
      <c r="E495" s="21" t="s">
        <v>2879</v>
      </c>
      <c r="F495" s="21" t="s">
        <v>2880</v>
      </c>
      <c r="G495" s="21" t="s">
        <v>2881</v>
      </c>
      <c r="H495" s="21" t="s">
        <v>2882</v>
      </c>
      <c r="I495" s="21" t="s">
        <v>1259</v>
      </c>
      <c r="J495" s="21">
        <v>148234</v>
      </c>
      <c r="K495" s="21">
        <v>148465</v>
      </c>
      <c r="L495" s="21">
        <v>100</v>
      </c>
      <c r="M495" s="21" t="s">
        <v>1038</v>
      </c>
      <c r="N495" s="21">
        <v>146239</v>
      </c>
      <c r="O495" s="21">
        <v>146470</v>
      </c>
      <c r="P495" s="21">
        <v>98.7</v>
      </c>
      <c r="Q495" s="21"/>
      <c r="R495" s="21"/>
    </row>
    <row r="496" spans="1:18" x14ac:dyDescent="0.2">
      <c r="A496" s="22" t="s">
        <v>2883</v>
      </c>
      <c r="B496" s="21">
        <v>10244</v>
      </c>
      <c r="C496" s="21" t="s">
        <v>1042</v>
      </c>
      <c r="D496" s="20">
        <f>COUNTIF('S6 - Table 1'!$B$3:$B$20,Table4[[#This Row],[id]])</f>
        <v>0</v>
      </c>
      <c r="E496" s="21" t="s">
        <v>2884</v>
      </c>
      <c r="F496" s="21" t="s">
        <v>2885</v>
      </c>
      <c r="G496" s="21" t="s">
        <v>2881</v>
      </c>
      <c r="H496" s="21" t="s">
        <v>2882</v>
      </c>
      <c r="I496" s="21" t="s">
        <v>1259</v>
      </c>
      <c r="J496" s="21">
        <v>148233</v>
      </c>
      <c r="K496" s="21">
        <v>148465</v>
      </c>
      <c r="L496" s="21">
        <v>100</v>
      </c>
      <c r="M496" s="21" t="s">
        <v>1038</v>
      </c>
      <c r="N496" s="21">
        <v>146238</v>
      </c>
      <c r="O496" s="21">
        <v>146470</v>
      </c>
      <c r="P496" s="21">
        <v>98.71</v>
      </c>
      <c r="Q496" s="21"/>
      <c r="R496" s="21"/>
    </row>
    <row r="497" spans="1:18" x14ac:dyDescent="0.2">
      <c r="A497" s="22" t="s">
        <v>2886</v>
      </c>
      <c r="B497" s="21">
        <v>10244</v>
      </c>
      <c r="C497" s="21" t="s">
        <v>1042</v>
      </c>
      <c r="D497" s="20">
        <f>COUNTIF('S6 - Table 1'!$B$3:$B$20,Table4[[#This Row],[id]])</f>
        <v>0</v>
      </c>
      <c r="E497" s="21" t="s">
        <v>2887</v>
      </c>
      <c r="F497" s="21" t="s">
        <v>2712</v>
      </c>
      <c r="G497" s="21" t="s">
        <v>2713</v>
      </c>
      <c r="H497" s="21" t="s">
        <v>2888</v>
      </c>
      <c r="I497" s="21" t="s">
        <v>1259</v>
      </c>
      <c r="J497" s="21">
        <v>171713</v>
      </c>
      <c r="K497" s="21">
        <v>171825</v>
      </c>
      <c r="L497" s="21">
        <v>100</v>
      </c>
      <c r="M497" s="21" t="s">
        <v>1038</v>
      </c>
      <c r="N497" s="21">
        <v>171806</v>
      </c>
      <c r="O497" s="21">
        <v>171918</v>
      </c>
      <c r="P497" s="21">
        <v>100</v>
      </c>
      <c r="Q497" s="21"/>
      <c r="R497" s="21"/>
    </row>
    <row r="498" spans="1:18" x14ac:dyDescent="0.2">
      <c r="A498" s="22" t="s">
        <v>2889</v>
      </c>
      <c r="B498" s="21">
        <v>10244</v>
      </c>
      <c r="C498" s="21" t="s">
        <v>1042</v>
      </c>
      <c r="D498" s="20">
        <f>COUNTIF('S6 - Table 1'!$B$3:$B$20,Table4[[#This Row],[id]])</f>
        <v>0</v>
      </c>
      <c r="E498" s="21" t="s">
        <v>2890</v>
      </c>
      <c r="F498" s="21" t="s">
        <v>2793</v>
      </c>
      <c r="G498" s="21" t="s">
        <v>2794</v>
      </c>
      <c r="H498" s="21" t="s">
        <v>2891</v>
      </c>
      <c r="I498" s="21" t="s">
        <v>1259</v>
      </c>
      <c r="J498" s="21">
        <v>153032</v>
      </c>
      <c r="K498" s="21">
        <v>153209</v>
      </c>
      <c r="L498" s="21">
        <v>100</v>
      </c>
      <c r="M498" s="21" t="s">
        <v>1038</v>
      </c>
      <c r="N498" s="21">
        <v>150990</v>
      </c>
      <c r="O498" s="21">
        <v>151173</v>
      </c>
      <c r="P498" s="21">
        <v>100</v>
      </c>
      <c r="Q498" s="21"/>
      <c r="R498" s="21"/>
    </row>
    <row r="499" spans="1:18" x14ac:dyDescent="0.2">
      <c r="A499" s="22" t="s">
        <v>2892</v>
      </c>
      <c r="B499" s="21">
        <v>10244</v>
      </c>
      <c r="C499" s="21" t="s">
        <v>1042</v>
      </c>
      <c r="D499" s="20">
        <f>COUNTIF('S6 - Table 1'!$B$3:$B$20,Table4[[#This Row],[id]])</f>
        <v>0</v>
      </c>
      <c r="E499" s="21" t="s">
        <v>2893</v>
      </c>
      <c r="F499" s="21" t="s">
        <v>2798</v>
      </c>
      <c r="G499" s="21" t="s">
        <v>2794</v>
      </c>
      <c r="H499" s="21" t="s">
        <v>2891</v>
      </c>
      <c r="I499" s="21" t="s">
        <v>1259</v>
      </c>
      <c r="J499" s="21">
        <v>153030</v>
      </c>
      <c r="K499" s="21">
        <v>153209</v>
      </c>
      <c r="L499" s="21">
        <v>100</v>
      </c>
      <c r="M499" s="21" t="s">
        <v>1038</v>
      </c>
      <c r="N499" s="21">
        <v>150988</v>
      </c>
      <c r="O499" s="21">
        <v>151173</v>
      </c>
      <c r="P499" s="21">
        <v>100</v>
      </c>
      <c r="Q499" s="21"/>
      <c r="R499" s="21"/>
    </row>
    <row r="500" spans="1:18" x14ac:dyDescent="0.2">
      <c r="A500" s="22" t="s">
        <v>2894</v>
      </c>
      <c r="B500" s="21">
        <v>10244</v>
      </c>
      <c r="C500" s="21" t="s">
        <v>1042</v>
      </c>
      <c r="D500" s="20">
        <f>COUNTIF('S6 - Table 1'!$B$3:$B$20,Table4[[#This Row],[id]])</f>
        <v>0</v>
      </c>
      <c r="E500" s="21" t="s">
        <v>2895</v>
      </c>
      <c r="F500" s="21" t="s">
        <v>2785</v>
      </c>
      <c r="G500" s="21" t="s">
        <v>2786</v>
      </c>
      <c r="H500" s="21" t="s">
        <v>2896</v>
      </c>
      <c r="I500" s="21" t="s">
        <v>1259</v>
      </c>
      <c r="J500" s="21">
        <v>7668</v>
      </c>
      <c r="K500" s="21">
        <v>7806</v>
      </c>
      <c r="L500" s="21">
        <v>100</v>
      </c>
      <c r="M500" s="21" t="s">
        <v>1038</v>
      </c>
      <c r="N500" s="21">
        <v>7593</v>
      </c>
      <c r="O500" s="21">
        <v>7731</v>
      </c>
      <c r="P500" s="21">
        <v>99.28</v>
      </c>
      <c r="Q500" s="21"/>
      <c r="R500" s="21"/>
    </row>
    <row r="501" spans="1:18" x14ac:dyDescent="0.2">
      <c r="A501" s="22" t="s">
        <v>2897</v>
      </c>
      <c r="B501" s="21">
        <v>10244</v>
      </c>
      <c r="C501" s="21" t="s">
        <v>1042</v>
      </c>
      <c r="D501" s="20">
        <f>COUNTIF('S6 - Table 1'!$B$3:$B$20,Table4[[#This Row],[id]])</f>
        <v>0</v>
      </c>
      <c r="E501" s="21" t="s">
        <v>2898</v>
      </c>
      <c r="F501" s="21" t="s">
        <v>2790</v>
      </c>
      <c r="G501" s="21" t="s">
        <v>2786</v>
      </c>
      <c r="H501" s="21" t="s">
        <v>2896</v>
      </c>
      <c r="I501" s="21" t="s">
        <v>1259</v>
      </c>
      <c r="J501" s="21">
        <v>7669</v>
      </c>
      <c r="K501" s="21">
        <v>7806</v>
      </c>
      <c r="L501" s="21">
        <v>100</v>
      </c>
      <c r="M501" s="21" t="s">
        <v>1038</v>
      </c>
      <c r="N501" s="21">
        <v>7594</v>
      </c>
      <c r="O501" s="21">
        <v>7731</v>
      </c>
      <c r="P501" s="21">
        <v>99.27</v>
      </c>
      <c r="Q501" s="21"/>
      <c r="R501" s="21"/>
    </row>
    <row r="502" spans="1:18" x14ac:dyDescent="0.2">
      <c r="A502" s="22" t="s">
        <v>2899</v>
      </c>
      <c r="B502" s="21">
        <v>10244</v>
      </c>
      <c r="C502" s="21" t="s">
        <v>1042</v>
      </c>
      <c r="D502" s="20">
        <f>COUNTIF('S6 - Table 1'!$B$3:$B$20,Table4[[#This Row],[id]])</f>
        <v>0</v>
      </c>
      <c r="E502" s="21" t="s">
        <v>2900</v>
      </c>
      <c r="F502" s="21" t="s">
        <v>2901</v>
      </c>
      <c r="G502" s="21" t="s">
        <v>2713</v>
      </c>
      <c r="H502" s="21" t="s">
        <v>2714</v>
      </c>
      <c r="I502" s="21" t="s">
        <v>1259</v>
      </c>
      <c r="J502" s="21">
        <v>171713</v>
      </c>
      <c r="K502" s="21">
        <v>171822</v>
      </c>
      <c r="L502" s="21">
        <v>100</v>
      </c>
      <c r="M502" s="21" t="s">
        <v>1038</v>
      </c>
      <c r="N502" s="21">
        <v>171806</v>
      </c>
      <c r="O502" s="21">
        <v>171915</v>
      </c>
      <c r="P502" s="21">
        <v>100</v>
      </c>
      <c r="Q502" s="21"/>
      <c r="R502" s="21"/>
    </row>
    <row r="503" spans="1:18" x14ac:dyDescent="0.2">
      <c r="A503" s="22" t="s">
        <v>2902</v>
      </c>
      <c r="B503" s="21">
        <v>10244</v>
      </c>
      <c r="C503" s="21" t="s">
        <v>1042</v>
      </c>
      <c r="D503" s="20">
        <f>COUNTIF('S6 - Table 1'!$B$3:$B$20,Table4[[#This Row],[id]])</f>
        <v>0</v>
      </c>
      <c r="E503" s="21" t="s">
        <v>2903</v>
      </c>
      <c r="F503" s="21" t="s">
        <v>2875</v>
      </c>
      <c r="G503" s="21" t="s">
        <v>2828</v>
      </c>
      <c r="H503" s="21" t="s">
        <v>2829</v>
      </c>
      <c r="I503" s="21" t="s">
        <v>1259</v>
      </c>
      <c r="J503" s="21">
        <v>1554</v>
      </c>
      <c r="K503" s="21">
        <v>1680</v>
      </c>
      <c r="L503" s="21">
        <v>100</v>
      </c>
      <c r="M503" s="21" t="s">
        <v>1038</v>
      </c>
      <c r="N503" s="21">
        <v>1417</v>
      </c>
      <c r="O503" s="21">
        <v>1543</v>
      </c>
      <c r="P503" s="21">
        <v>99.21</v>
      </c>
      <c r="Q503" s="21"/>
      <c r="R503" s="21"/>
    </row>
    <row r="504" spans="1:18" x14ac:dyDescent="0.2">
      <c r="A504" s="22" t="s">
        <v>2904</v>
      </c>
      <c r="B504" s="21">
        <v>10244</v>
      </c>
      <c r="C504" s="21" t="s">
        <v>1042</v>
      </c>
      <c r="D504" s="20">
        <f>COUNTIF('S6 - Table 1'!$B$3:$B$20,Table4[[#This Row],[id]])</f>
        <v>0</v>
      </c>
      <c r="E504" s="21" t="s">
        <v>2905</v>
      </c>
      <c r="F504" s="21" t="s">
        <v>2829</v>
      </c>
      <c r="G504" s="21" t="s">
        <v>2832</v>
      </c>
      <c r="H504" s="21" t="s">
        <v>2875</v>
      </c>
      <c r="I504" s="21" t="s">
        <v>1259</v>
      </c>
      <c r="J504" s="21">
        <v>1554</v>
      </c>
      <c r="K504" s="21">
        <v>1680</v>
      </c>
      <c r="L504" s="21">
        <v>100</v>
      </c>
      <c r="M504" s="21" t="s">
        <v>1038</v>
      </c>
      <c r="N504" s="21">
        <v>1417</v>
      </c>
      <c r="O504" s="21">
        <v>1543</v>
      </c>
      <c r="P504" s="21">
        <v>99.21</v>
      </c>
      <c r="Q504" s="21"/>
      <c r="R504" s="21"/>
    </row>
    <row r="505" spans="1:18" x14ac:dyDescent="0.2">
      <c r="A505" s="22" t="s">
        <v>2906</v>
      </c>
      <c r="B505" s="21">
        <v>10244</v>
      </c>
      <c r="C505" s="21" t="s">
        <v>1042</v>
      </c>
      <c r="D505" s="20">
        <f>COUNTIF('S6 - Table 1'!$B$3:$B$20,Table4[[#This Row],[id]])</f>
        <v>0</v>
      </c>
      <c r="E505" s="21" t="s">
        <v>2907</v>
      </c>
      <c r="F505" s="21" t="s">
        <v>2908</v>
      </c>
      <c r="G505" s="21" t="s">
        <v>2909</v>
      </c>
      <c r="H505" s="21" t="s">
        <v>2910</v>
      </c>
      <c r="I505" s="21" t="s">
        <v>1259</v>
      </c>
      <c r="J505" s="21">
        <v>16364</v>
      </c>
      <c r="K505" s="21">
        <v>16607</v>
      </c>
      <c r="L505" s="21">
        <v>100</v>
      </c>
      <c r="M505" s="21" t="s">
        <v>1038</v>
      </c>
      <c r="N505" s="21">
        <v>16166</v>
      </c>
      <c r="O505" s="21">
        <v>16409</v>
      </c>
      <c r="P505" s="21">
        <v>97.94</v>
      </c>
      <c r="Q505" s="21"/>
      <c r="R505" s="21"/>
    </row>
    <row r="506" spans="1:18" x14ac:dyDescent="0.2">
      <c r="A506" s="22" t="s">
        <v>2911</v>
      </c>
      <c r="B506" s="21">
        <v>10244</v>
      </c>
      <c r="C506" s="21" t="s">
        <v>1042</v>
      </c>
      <c r="D506" s="20">
        <f>COUNTIF('S6 - Table 1'!$B$3:$B$20,Table4[[#This Row],[id]])</f>
        <v>0</v>
      </c>
      <c r="E506" s="21" t="s">
        <v>2912</v>
      </c>
      <c r="F506" s="21" t="s">
        <v>2913</v>
      </c>
      <c r="G506" s="21" t="s">
        <v>2813</v>
      </c>
      <c r="H506" s="21" t="s">
        <v>2814</v>
      </c>
      <c r="I506" s="21" t="s">
        <v>1259</v>
      </c>
      <c r="J506" s="21">
        <v>1552</v>
      </c>
      <c r="K506" s="21">
        <v>1700</v>
      </c>
      <c r="L506" s="21">
        <v>100</v>
      </c>
      <c r="M506" s="21" t="s">
        <v>1038</v>
      </c>
      <c r="N506" s="21">
        <v>1415</v>
      </c>
      <c r="O506" s="21">
        <v>1563</v>
      </c>
      <c r="P506" s="21">
        <v>99.32</v>
      </c>
      <c r="Q506" s="21"/>
      <c r="R506" s="21"/>
    </row>
    <row r="507" spans="1:18" x14ac:dyDescent="0.2">
      <c r="A507" s="22" t="s">
        <v>2914</v>
      </c>
      <c r="B507" s="21">
        <v>10244</v>
      </c>
      <c r="C507" s="21" t="s">
        <v>1042</v>
      </c>
      <c r="D507" s="20">
        <f>COUNTIF('S6 - Table 1'!$B$3:$B$20,Table4[[#This Row],[id]])</f>
        <v>0</v>
      </c>
      <c r="E507" s="21" t="s">
        <v>2915</v>
      </c>
      <c r="F507" s="21" t="s">
        <v>2814</v>
      </c>
      <c r="G507" s="21" t="s">
        <v>2817</v>
      </c>
      <c r="H507" s="21" t="s">
        <v>2913</v>
      </c>
      <c r="I507" s="21" t="s">
        <v>1259</v>
      </c>
      <c r="J507" s="21">
        <v>1552</v>
      </c>
      <c r="K507" s="21">
        <v>1700</v>
      </c>
      <c r="L507" s="21">
        <v>100</v>
      </c>
      <c r="M507" s="21" t="s">
        <v>1038</v>
      </c>
      <c r="N507" s="21">
        <v>1415</v>
      </c>
      <c r="O507" s="21">
        <v>1563</v>
      </c>
      <c r="P507" s="21">
        <v>99.32</v>
      </c>
      <c r="Q507" s="21"/>
      <c r="R507" s="21"/>
    </row>
    <row r="508" spans="1:18" x14ac:dyDescent="0.2">
      <c r="A508" s="22" t="s">
        <v>2916</v>
      </c>
      <c r="B508" s="21">
        <v>10244</v>
      </c>
      <c r="C508" s="21" t="s">
        <v>1042</v>
      </c>
      <c r="D508" s="20">
        <f>COUNTIF('S6 - Table 1'!$B$3:$B$20,Table4[[#This Row],[id]])</f>
        <v>0</v>
      </c>
      <c r="E508" s="21" t="s">
        <v>2917</v>
      </c>
      <c r="F508" s="21" t="s">
        <v>2918</v>
      </c>
      <c r="G508" s="21" t="s">
        <v>2919</v>
      </c>
      <c r="H508" s="21" t="s">
        <v>2920</v>
      </c>
      <c r="I508" s="21" t="s">
        <v>1259</v>
      </c>
      <c r="J508" s="21">
        <v>18118</v>
      </c>
      <c r="K508" s="21">
        <v>18484</v>
      </c>
      <c r="L508" s="21">
        <v>100</v>
      </c>
      <c r="M508" s="21" t="s">
        <v>1038</v>
      </c>
      <c r="N508" s="21">
        <v>17922</v>
      </c>
      <c r="O508" s="21">
        <v>18291</v>
      </c>
      <c r="P508" s="21">
        <v>99.45</v>
      </c>
      <c r="Q508" s="21"/>
      <c r="R508" s="21"/>
    </row>
    <row r="509" spans="1:18" x14ac:dyDescent="0.2">
      <c r="A509" s="22" t="s">
        <v>2921</v>
      </c>
      <c r="B509" s="21">
        <v>10244</v>
      </c>
      <c r="C509" s="21" t="s">
        <v>1042</v>
      </c>
      <c r="D509" s="20">
        <f>COUNTIF('S6 - Table 1'!$B$3:$B$20,Table4[[#This Row],[id]])</f>
        <v>0</v>
      </c>
      <c r="E509" s="21" t="s">
        <v>2922</v>
      </c>
      <c r="F509" s="21" t="s">
        <v>2923</v>
      </c>
      <c r="G509" s="21" t="s">
        <v>2924</v>
      </c>
      <c r="H509" s="21" t="s">
        <v>2925</v>
      </c>
      <c r="I509" s="21" t="s">
        <v>1259</v>
      </c>
      <c r="J509" s="21">
        <v>111408</v>
      </c>
      <c r="K509" s="21">
        <v>111804</v>
      </c>
      <c r="L509" s="21">
        <v>100</v>
      </c>
      <c r="M509" s="21" t="s">
        <v>1038</v>
      </c>
      <c r="N509" s="21">
        <v>108991</v>
      </c>
      <c r="O509" s="21">
        <v>109387</v>
      </c>
      <c r="P509" s="21">
        <v>99.75</v>
      </c>
      <c r="Q509" s="21"/>
      <c r="R509" s="21"/>
    </row>
    <row r="510" spans="1:18" x14ac:dyDescent="0.2">
      <c r="A510" s="22" t="s">
        <v>2926</v>
      </c>
      <c r="B510" s="21">
        <v>10244</v>
      </c>
      <c r="C510" s="21" t="s">
        <v>1042</v>
      </c>
      <c r="D510" s="20">
        <f>COUNTIF('S6 - Table 1'!$B$3:$B$20,Table4[[#This Row],[id]])</f>
        <v>0</v>
      </c>
      <c r="E510" s="21" t="s">
        <v>2927</v>
      </c>
      <c r="F510" s="21" t="s">
        <v>2908</v>
      </c>
      <c r="G510" s="21" t="s">
        <v>2909</v>
      </c>
      <c r="H510" s="21" t="s">
        <v>2928</v>
      </c>
      <c r="I510" s="21" t="s">
        <v>1259</v>
      </c>
      <c r="J510" s="21">
        <v>16364</v>
      </c>
      <c r="K510" s="21">
        <v>16608</v>
      </c>
      <c r="L510" s="21">
        <v>100</v>
      </c>
      <c r="M510" s="21" t="s">
        <v>1038</v>
      </c>
      <c r="N510" s="21">
        <v>16166</v>
      </c>
      <c r="O510" s="21">
        <v>16410</v>
      </c>
      <c r="P510" s="21">
        <v>97.54</v>
      </c>
      <c r="Q510" s="21"/>
      <c r="R510" s="21"/>
    </row>
    <row r="511" spans="1:18" x14ac:dyDescent="0.2">
      <c r="A511" s="22" t="s">
        <v>2929</v>
      </c>
      <c r="B511" s="21">
        <v>10244</v>
      </c>
      <c r="C511" s="21" t="s">
        <v>1042</v>
      </c>
      <c r="D511" s="20">
        <f>COUNTIF('S6 - Table 1'!$B$3:$B$20,Table4[[#This Row],[id]])</f>
        <v>0</v>
      </c>
      <c r="E511" s="21" t="s">
        <v>2930</v>
      </c>
      <c r="F511" s="21" t="s">
        <v>2908</v>
      </c>
      <c r="G511" s="21" t="s">
        <v>2909</v>
      </c>
      <c r="H511" s="21" t="s">
        <v>2931</v>
      </c>
      <c r="I511" s="21" t="s">
        <v>1259</v>
      </c>
      <c r="J511" s="21">
        <v>16364</v>
      </c>
      <c r="K511" s="21">
        <v>16609</v>
      </c>
      <c r="L511" s="21">
        <v>100</v>
      </c>
      <c r="M511" s="21" t="s">
        <v>1038</v>
      </c>
      <c r="N511" s="21">
        <v>16166</v>
      </c>
      <c r="O511" s="21">
        <v>16411</v>
      </c>
      <c r="P511" s="21">
        <v>97.55</v>
      </c>
      <c r="Q511" s="21"/>
      <c r="R511" s="21"/>
    </row>
    <row r="512" spans="1:18" x14ac:dyDescent="0.2">
      <c r="A512" s="22" t="s">
        <v>2932</v>
      </c>
      <c r="B512" s="21">
        <v>10244</v>
      </c>
      <c r="C512" s="21" t="s">
        <v>1042</v>
      </c>
      <c r="D512" s="20">
        <f>COUNTIF('S6 - Table 1'!$B$3:$B$20,Table4[[#This Row],[id]])</f>
        <v>0</v>
      </c>
      <c r="E512" s="21" t="s">
        <v>2933</v>
      </c>
      <c r="F512" s="21" t="s">
        <v>2934</v>
      </c>
      <c r="G512" s="21" t="s">
        <v>2821</v>
      </c>
      <c r="H512" s="21" t="s">
        <v>2822</v>
      </c>
      <c r="I512" s="21" t="s">
        <v>1259</v>
      </c>
      <c r="J512" s="21">
        <v>101469</v>
      </c>
      <c r="K512" s="21">
        <v>101712</v>
      </c>
      <c r="L512" s="21">
        <v>100</v>
      </c>
      <c r="M512" s="21" t="s">
        <v>1038</v>
      </c>
      <c r="N512" s="21">
        <v>99053</v>
      </c>
      <c r="O512" s="21">
        <v>99296</v>
      </c>
      <c r="P512" s="21">
        <v>99.18</v>
      </c>
      <c r="Q512" s="21"/>
      <c r="R512" s="21"/>
    </row>
    <row r="513" spans="1:18" x14ac:dyDescent="0.2">
      <c r="A513" s="22" t="s">
        <v>2935</v>
      </c>
      <c r="B513" s="21">
        <v>10244</v>
      </c>
      <c r="C513" s="21" t="s">
        <v>1042</v>
      </c>
      <c r="D513" s="20">
        <f>COUNTIF('S6 - Table 1'!$B$3:$B$20,Table4[[#This Row],[id]])</f>
        <v>0</v>
      </c>
      <c r="E513" s="21" t="s">
        <v>2936</v>
      </c>
      <c r="F513" s="21" t="s">
        <v>2937</v>
      </c>
      <c r="G513" s="21" t="s">
        <v>2821</v>
      </c>
      <c r="H513" s="21" t="s">
        <v>2822</v>
      </c>
      <c r="I513" s="21" t="s">
        <v>1259</v>
      </c>
      <c r="J513" s="21">
        <v>101473</v>
      </c>
      <c r="K513" s="21">
        <v>101712</v>
      </c>
      <c r="L513" s="21">
        <v>100</v>
      </c>
      <c r="M513" s="21" t="s">
        <v>1038</v>
      </c>
      <c r="N513" s="21">
        <v>99057</v>
      </c>
      <c r="O513" s="21">
        <v>99296</v>
      </c>
      <c r="P513" s="21">
        <v>99.16</v>
      </c>
      <c r="Q513" s="21"/>
      <c r="R513" s="21"/>
    </row>
    <row r="514" spans="1:18" x14ac:dyDescent="0.2">
      <c r="A514" s="22" t="s">
        <v>2938</v>
      </c>
      <c r="B514" s="21">
        <v>10244</v>
      </c>
      <c r="C514" s="21" t="s">
        <v>1042</v>
      </c>
      <c r="D514" s="20">
        <f>COUNTIF('S6 - Table 1'!$B$3:$B$20,Table4[[#This Row],[id]])</f>
        <v>0</v>
      </c>
      <c r="E514" s="21" t="s">
        <v>2939</v>
      </c>
      <c r="F514" s="21" t="s">
        <v>2940</v>
      </c>
      <c r="G514" s="21" t="s">
        <v>2941</v>
      </c>
      <c r="H514" s="21" t="s">
        <v>2942</v>
      </c>
      <c r="I514" s="21" t="s">
        <v>1259</v>
      </c>
      <c r="J514" s="21">
        <v>170249</v>
      </c>
      <c r="K514" s="21">
        <v>170589</v>
      </c>
      <c r="L514" s="21">
        <v>100</v>
      </c>
      <c r="M514" s="21" t="s">
        <v>1038</v>
      </c>
      <c r="N514" s="21">
        <v>170348</v>
      </c>
      <c r="O514" s="21">
        <v>170688</v>
      </c>
      <c r="P514" s="21">
        <v>99.71</v>
      </c>
      <c r="Q514" s="21"/>
      <c r="R514" s="21"/>
    </row>
    <row r="515" spans="1:18" x14ac:dyDescent="0.2">
      <c r="A515" s="22" t="s">
        <v>2943</v>
      </c>
      <c r="B515" s="21">
        <v>10244</v>
      </c>
      <c r="C515" s="21" t="s">
        <v>1042</v>
      </c>
      <c r="D515" s="20">
        <f>COUNTIF('S6 - Table 1'!$B$3:$B$20,Table4[[#This Row],[id]])</f>
        <v>0</v>
      </c>
      <c r="E515" s="21" t="s">
        <v>2944</v>
      </c>
      <c r="F515" s="21" t="s">
        <v>2945</v>
      </c>
      <c r="G515" s="21" t="s">
        <v>2941</v>
      </c>
      <c r="H515" s="21" t="s">
        <v>2942</v>
      </c>
      <c r="I515" s="21" t="s">
        <v>1259</v>
      </c>
      <c r="J515" s="21">
        <v>170247</v>
      </c>
      <c r="K515" s="21">
        <v>170589</v>
      </c>
      <c r="L515" s="21">
        <v>100</v>
      </c>
      <c r="M515" s="21" t="s">
        <v>1038</v>
      </c>
      <c r="N515" s="21">
        <v>170346</v>
      </c>
      <c r="O515" s="21">
        <v>170688</v>
      </c>
      <c r="P515" s="21">
        <v>99.71</v>
      </c>
      <c r="Q515" s="21"/>
      <c r="R515" s="21"/>
    </row>
    <row r="516" spans="1:18" x14ac:dyDescent="0.2">
      <c r="A516" s="22" t="s">
        <v>2946</v>
      </c>
      <c r="B516" s="21">
        <v>10244</v>
      </c>
      <c r="C516" s="21" t="s">
        <v>1042</v>
      </c>
      <c r="D516" s="20">
        <f>COUNTIF('S6 - Table 1'!$B$3:$B$20,Table4[[#This Row],[id]])</f>
        <v>0</v>
      </c>
      <c r="E516" s="21" t="s">
        <v>2947</v>
      </c>
      <c r="F516" s="21" t="s">
        <v>2948</v>
      </c>
      <c r="G516" s="21" t="s">
        <v>2821</v>
      </c>
      <c r="H516" s="21" t="s">
        <v>2822</v>
      </c>
      <c r="I516" s="21" t="s">
        <v>1259</v>
      </c>
      <c r="J516" s="21">
        <v>101475</v>
      </c>
      <c r="K516" s="21">
        <v>101712</v>
      </c>
      <c r="L516" s="21">
        <v>100</v>
      </c>
      <c r="M516" s="21" t="s">
        <v>1038</v>
      </c>
      <c r="N516" s="21">
        <v>99059</v>
      </c>
      <c r="O516" s="21">
        <v>99296</v>
      </c>
      <c r="P516" s="21">
        <v>99.16</v>
      </c>
      <c r="Q516" s="21"/>
      <c r="R516" s="21"/>
    </row>
    <row r="517" spans="1:18" x14ac:dyDescent="0.2">
      <c r="A517" s="22" t="s">
        <v>2949</v>
      </c>
      <c r="B517" s="21">
        <v>10244</v>
      </c>
      <c r="C517" s="21" t="s">
        <v>1042</v>
      </c>
      <c r="D517" s="20">
        <f>COUNTIF('S6 - Table 1'!$B$3:$B$20,Table4[[#This Row],[id]])</f>
        <v>0</v>
      </c>
      <c r="E517" s="21" t="s">
        <v>2950</v>
      </c>
      <c r="F517" s="21" t="s">
        <v>2951</v>
      </c>
      <c r="G517" s="21" t="s">
        <v>2952</v>
      </c>
      <c r="H517" s="21" t="s">
        <v>2953</v>
      </c>
      <c r="I517" s="21" t="s">
        <v>1259</v>
      </c>
      <c r="J517" s="21">
        <v>73593</v>
      </c>
      <c r="K517" s="21">
        <v>73818</v>
      </c>
      <c r="L517" s="21">
        <v>100</v>
      </c>
      <c r="M517" s="21" t="s">
        <v>1038</v>
      </c>
      <c r="N517" s="21">
        <v>71186</v>
      </c>
      <c r="O517" s="21">
        <v>71411</v>
      </c>
      <c r="P517" s="21">
        <v>99.56</v>
      </c>
      <c r="Q517" s="21"/>
      <c r="R517" s="21"/>
    </row>
    <row r="518" spans="1:18" x14ac:dyDescent="0.2">
      <c r="A518" s="22" t="s">
        <v>2954</v>
      </c>
      <c r="B518" s="21">
        <v>10244</v>
      </c>
      <c r="C518" s="21" t="s">
        <v>1042</v>
      </c>
      <c r="D518" s="20">
        <f>COUNTIF('S6 - Table 1'!$B$3:$B$20,Table4[[#This Row],[id]])</f>
        <v>0</v>
      </c>
      <c r="E518" s="21" t="s">
        <v>2955</v>
      </c>
      <c r="F518" s="21" t="s">
        <v>2956</v>
      </c>
      <c r="G518" s="21" t="s">
        <v>2957</v>
      </c>
      <c r="H518" s="21" t="s">
        <v>2958</v>
      </c>
      <c r="I518" s="21" t="s">
        <v>1259</v>
      </c>
      <c r="J518" s="21">
        <v>148567</v>
      </c>
      <c r="K518" s="21">
        <v>148726</v>
      </c>
      <c r="L518" s="21">
        <v>100</v>
      </c>
      <c r="M518" s="21" t="s">
        <v>1038</v>
      </c>
      <c r="N518" s="21">
        <v>146572</v>
      </c>
      <c r="O518" s="21">
        <v>146731</v>
      </c>
      <c r="P518" s="21">
        <v>98.74</v>
      </c>
      <c r="Q518" s="21"/>
      <c r="R518" s="21"/>
    </row>
    <row r="519" spans="1:18" x14ac:dyDescent="0.2">
      <c r="A519" s="22" t="s">
        <v>2959</v>
      </c>
      <c r="B519" s="21">
        <v>10244</v>
      </c>
      <c r="C519" s="21" t="s">
        <v>1042</v>
      </c>
      <c r="D519" s="20">
        <f>COUNTIF('S6 - Table 1'!$B$3:$B$20,Table4[[#This Row],[id]])</f>
        <v>0</v>
      </c>
      <c r="E519" s="21" t="s">
        <v>2960</v>
      </c>
      <c r="F519" s="21" t="s">
        <v>2961</v>
      </c>
      <c r="G519" s="21" t="s">
        <v>2705</v>
      </c>
      <c r="H519" s="21" t="s">
        <v>2706</v>
      </c>
      <c r="I519" s="21" t="s">
        <v>1259</v>
      </c>
      <c r="J519" s="21">
        <v>148445</v>
      </c>
      <c r="K519" s="21">
        <v>148587</v>
      </c>
      <c r="L519" s="21">
        <v>100</v>
      </c>
      <c r="M519" s="21" t="s">
        <v>1038</v>
      </c>
      <c r="N519" s="21">
        <v>146450</v>
      </c>
      <c r="O519" s="21">
        <v>146592</v>
      </c>
      <c r="P519" s="21">
        <v>99.3</v>
      </c>
      <c r="Q519" s="21"/>
      <c r="R519" s="21"/>
    </row>
    <row r="520" spans="1:18" x14ac:dyDescent="0.2">
      <c r="A520" s="22" t="s">
        <v>2962</v>
      </c>
      <c r="B520" s="21">
        <v>10244</v>
      </c>
      <c r="C520" s="21" t="s">
        <v>1042</v>
      </c>
      <c r="D520" s="20">
        <f>COUNTIF('S6 - Table 1'!$B$3:$B$20,Table4[[#This Row],[id]])</f>
        <v>0</v>
      </c>
      <c r="E520" s="21" t="s">
        <v>2963</v>
      </c>
      <c r="F520" s="21" t="s">
        <v>2951</v>
      </c>
      <c r="G520" s="21" t="s">
        <v>2952</v>
      </c>
      <c r="H520" s="21" t="s">
        <v>2964</v>
      </c>
      <c r="I520" s="21" t="s">
        <v>1259</v>
      </c>
      <c r="J520" s="21">
        <v>73593</v>
      </c>
      <c r="K520" s="21">
        <v>73818</v>
      </c>
      <c r="L520" s="21">
        <v>100</v>
      </c>
      <c r="M520" s="21" t="s">
        <v>1038</v>
      </c>
      <c r="N520" s="21">
        <v>71186</v>
      </c>
      <c r="O520" s="21">
        <v>71411</v>
      </c>
      <c r="P520" s="21">
        <v>99.56</v>
      </c>
      <c r="Q520" s="21"/>
      <c r="R520" s="21"/>
    </row>
    <row r="521" spans="1:18" x14ac:dyDescent="0.2">
      <c r="A521" s="22" t="s">
        <v>2965</v>
      </c>
      <c r="B521" s="21">
        <v>10244</v>
      </c>
      <c r="C521" s="21" t="s">
        <v>1042</v>
      </c>
      <c r="D521" s="20">
        <f>COUNTIF('S6 - Table 1'!$B$3:$B$20,Table4[[#This Row],[id]])</f>
        <v>0</v>
      </c>
      <c r="E521" s="21" t="s">
        <v>2966</v>
      </c>
      <c r="F521" s="21" t="s">
        <v>2704</v>
      </c>
      <c r="G521" s="21" t="s">
        <v>2705</v>
      </c>
      <c r="H521" s="21" t="s">
        <v>2967</v>
      </c>
      <c r="I521" s="21" t="s">
        <v>1259</v>
      </c>
      <c r="J521" s="21">
        <v>148444</v>
      </c>
      <c r="K521" s="21">
        <v>148588</v>
      </c>
      <c r="L521" s="21">
        <v>100</v>
      </c>
      <c r="M521" s="21" t="s">
        <v>1038</v>
      </c>
      <c r="N521" s="21">
        <v>146449</v>
      </c>
      <c r="O521" s="21">
        <v>146593</v>
      </c>
      <c r="P521" s="21">
        <v>99.31</v>
      </c>
      <c r="Q521" s="21"/>
      <c r="R521" s="21"/>
    </row>
    <row r="522" spans="1:18" x14ac:dyDescent="0.2">
      <c r="A522" s="22" t="s">
        <v>2968</v>
      </c>
      <c r="B522" s="21">
        <v>10244</v>
      </c>
      <c r="C522" s="21" t="s">
        <v>1042</v>
      </c>
      <c r="D522" s="20">
        <f>COUNTIF('S6 - Table 1'!$B$3:$B$20,Table4[[#This Row],[id]])</f>
        <v>0</v>
      </c>
      <c r="E522" s="21" t="s">
        <v>2969</v>
      </c>
      <c r="F522" s="21" t="s">
        <v>2970</v>
      </c>
      <c r="G522" s="21" t="s">
        <v>2941</v>
      </c>
      <c r="H522" s="21" t="s">
        <v>2942</v>
      </c>
      <c r="I522" s="21" t="s">
        <v>1259</v>
      </c>
      <c r="J522" s="21">
        <v>170248</v>
      </c>
      <c r="K522" s="21">
        <v>170589</v>
      </c>
      <c r="L522" s="21">
        <v>100</v>
      </c>
      <c r="M522" s="21" t="s">
        <v>1038</v>
      </c>
      <c r="N522" s="21">
        <v>170347</v>
      </c>
      <c r="O522" s="21">
        <v>170688</v>
      </c>
      <c r="P522" s="21">
        <v>99.71</v>
      </c>
      <c r="Q522" s="21"/>
      <c r="R522" s="21"/>
    </row>
    <row r="523" spans="1:18" x14ac:dyDescent="0.2">
      <c r="A523" s="22" t="s">
        <v>2971</v>
      </c>
      <c r="B523" s="21">
        <v>10244</v>
      </c>
      <c r="C523" s="21" t="s">
        <v>1042</v>
      </c>
      <c r="D523" s="20">
        <f>COUNTIF('S6 - Table 1'!$B$3:$B$20,Table4[[#This Row],[id]])</f>
        <v>0</v>
      </c>
      <c r="E523" s="21" t="s">
        <v>2972</v>
      </c>
      <c r="F523" s="21" t="s">
        <v>2973</v>
      </c>
      <c r="G523" s="21" t="s">
        <v>2974</v>
      </c>
      <c r="H523" s="21" t="s">
        <v>2953</v>
      </c>
      <c r="I523" s="21" t="s">
        <v>1259</v>
      </c>
      <c r="J523" s="21">
        <v>73602</v>
      </c>
      <c r="K523" s="21">
        <v>73818</v>
      </c>
      <c r="L523" s="21">
        <v>100</v>
      </c>
      <c r="M523" s="21" t="s">
        <v>1038</v>
      </c>
      <c r="N523" s="21">
        <v>71195</v>
      </c>
      <c r="O523" s="21">
        <v>71411</v>
      </c>
      <c r="P523" s="21">
        <v>99.54</v>
      </c>
      <c r="Q523" s="21"/>
      <c r="R523" s="21"/>
    </row>
    <row r="524" spans="1:18" x14ac:dyDescent="0.2">
      <c r="A524" s="22" t="s">
        <v>2975</v>
      </c>
      <c r="B524" s="21">
        <v>10244</v>
      </c>
      <c r="C524" s="21" t="s">
        <v>1042</v>
      </c>
      <c r="D524" s="20">
        <f>COUNTIF('S6 - Table 1'!$B$3:$B$20,Table4[[#This Row],[id]])</f>
        <v>0</v>
      </c>
      <c r="E524" s="21" t="s">
        <v>2976</v>
      </c>
      <c r="F524" s="21" t="s">
        <v>2977</v>
      </c>
      <c r="G524" s="21" t="s">
        <v>2919</v>
      </c>
      <c r="H524" s="21" t="s">
        <v>2920</v>
      </c>
      <c r="I524" s="21" t="s">
        <v>1259</v>
      </c>
      <c r="J524" s="21">
        <v>18130</v>
      </c>
      <c r="K524" s="21">
        <v>18484</v>
      </c>
      <c r="L524" s="21">
        <v>100</v>
      </c>
      <c r="M524" s="21" t="s">
        <v>1038</v>
      </c>
      <c r="N524" s="21">
        <v>17934</v>
      </c>
      <c r="O524" s="21">
        <v>18291</v>
      </c>
      <c r="P524" s="21">
        <v>99.44</v>
      </c>
      <c r="Q524" s="21"/>
      <c r="R524" s="21"/>
    </row>
    <row r="525" spans="1:18" x14ac:dyDescent="0.2">
      <c r="A525" s="22" t="s">
        <v>2978</v>
      </c>
      <c r="B525" s="21">
        <v>10244</v>
      </c>
      <c r="C525" s="21" t="s">
        <v>1042</v>
      </c>
      <c r="D525" s="20">
        <f>COUNTIF('S6 - Table 1'!$B$3:$B$20,Table4[[#This Row],[id]])</f>
        <v>0</v>
      </c>
      <c r="E525" s="21" t="s">
        <v>2979</v>
      </c>
      <c r="F525" s="21" t="s">
        <v>2973</v>
      </c>
      <c r="G525" s="21" t="s">
        <v>2974</v>
      </c>
      <c r="H525" s="21" t="s">
        <v>2964</v>
      </c>
      <c r="I525" s="21" t="s">
        <v>1259</v>
      </c>
      <c r="J525" s="21">
        <v>73602</v>
      </c>
      <c r="K525" s="21">
        <v>73818</v>
      </c>
      <c r="L525" s="21">
        <v>100</v>
      </c>
      <c r="M525" s="21" t="s">
        <v>1038</v>
      </c>
      <c r="N525" s="21">
        <v>71195</v>
      </c>
      <c r="O525" s="21">
        <v>71411</v>
      </c>
      <c r="P525" s="21">
        <v>99.54</v>
      </c>
      <c r="Q525" s="21"/>
      <c r="R525" s="21"/>
    </row>
    <row r="526" spans="1:18" x14ac:dyDescent="0.2">
      <c r="A526" s="22" t="s">
        <v>2980</v>
      </c>
      <c r="B526" s="21">
        <v>10244</v>
      </c>
      <c r="C526" s="21" t="s">
        <v>1042</v>
      </c>
      <c r="D526" s="20">
        <f>COUNTIF('S6 - Table 1'!$B$3:$B$20,Table4[[#This Row],[id]])</f>
        <v>0</v>
      </c>
      <c r="E526" s="21" t="s">
        <v>2981</v>
      </c>
      <c r="F526" s="21" t="s">
        <v>2918</v>
      </c>
      <c r="G526" s="21" t="s">
        <v>2919</v>
      </c>
      <c r="H526" s="21" t="s">
        <v>2982</v>
      </c>
      <c r="I526" s="21" t="s">
        <v>1259</v>
      </c>
      <c r="J526" s="21">
        <v>18118</v>
      </c>
      <c r="K526" s="21">
        <v>18487</v>
      </c>
      <c r="L526" s="21">
        <v>100</v>
      </c>
      <c r="M526" s="21" t="s">
        <v>1038</v>
      </c>
      <c r="N526" s="21">
        <v>17922</v>
      </c>
      <c r="O526" s="21">
        <v>18294</v>
      </c>
      <c r="P526" s="21">
        <v>99.46</v>
      </c>
      <c r="Q526" s="21"/>
      <c r="R526" s="21"/>
    </row>
    <row r="527" spans="1:18" x14ac:dyDescent="0.2">
      <c r="A527" s="22" t="s">
        <v>2983</v>
      </c>
      <c r="B527" s="21">
        <v>10244</v>
      </c>
      <c r="C527" s="21" t="s">
        <v>1042</v>
      </c>
      <c r="D527" s="20">
        <f>COUNTIF('S6 - Table 1'!$B$3:$B$20,Table4[[#This Row],[id]])</f>
        <v>0</v>
      </c>
      <c r="E527" s="21" t="s">
        <v>2984</v>
      </c>
      <c r="F527" s="21" t="s">
        <v>2985</v>
      </c>
      <c r="G527" s="21" t="s">
        <v>2986</v>
      </c>
      <c r="H527" s="21" t="s">
        <v>2987</v>
      </c>
      <c r="I527" s="21" t="s">
        <v>1259</v>
      </c>
      <c r="J527" s="21">
        <v>177062</v>
      </c>
      <c r="K527" s="21">
        <v>177353</v>
      </c>
      <c r="L527" s="21">
        <v>100</v>
      </c>
      <c r="M527" s="21" t="s">
        <v>1038</v>
      </c>
      <c r="N527" s="21">
        <v>177200</v>
      </c>
      <c r="O527" s="21">
        <v>177491</v>
      </c>
      <c r="P527" s="21">
        <v>100</v>
      </c>
      <c r="Q527" s="21"/>
      <c r="R527" s="21"/>
    </row>
    <row r="528" spans="1:18" x14ac:dyDescent="0.2">
      <c r="A528" s="22" t="s">
        <v>2988</v>
      </c>
      <c r="B528" s="21">
        <v>10244</v>
      </c>
      <c r="C528" s="21" t="s">
        <v>1042</v>
      </c>
      <c r="D528" s="20">
        <f>COUNTIF('S6 - Table 1'!$B$3:$B$20,Table4[[#This Row],[id]])</f>
        <v>0</v>
      </c>
      <c r="E528" s="21" t="s">
        <v>2989</v>
      </c>
      <c r="F528" s="21" t="s">
        <v>2908</v>
      </c>
      <c r="G528" s="21" t="s">
        <v>2909</v>
      </c>
      <c r="H528" s="21" t="s">
        <v>2990</v>
      </c>
      <c r="I528" s="21" t="s">
        <v>1259</v>
      </c>
      <c r="J528" s="21">
        <v>16364</v>
      </c>
      <c r="K528" s="21">
        <v>16605</v>
      </c>
      <c r="L528" s="21">
        <v>100</v>
      </c>
      <c r="M528" s="21" t="s">
        <v>1038</v>
      </c>
      <c r="N528" s="21">
        <v>16166</v>
      </c>
      <c r="O528" s="21">
        <v>16407</v>
      </c>
      <c r="P528" s="21">
        <v>98.76</v>
      </c>
      <c r="Q528" s="21"/>
      <c r="R528" s="21"/>
    </row>
    <row r="529" spans="1:18" x14ac:dyDescent="0.2">
      <c r="A529" s="22" t="s">
        <v>2991</v>
      </c>
      <c r="B529" s="21">
        <v>10244</v>
      </c>
      <c r="C529" s="21" t="s">
        <v>1042</v>
      </c>
      <c r="D529" s="20">
        <f>COUNTIF('S6 - Table 1'!$B$3:$B$20,Table4[[#This Row],[id]])</f>
        <v>0</v>
      </c>
      <c r="E529" s="21" t="s">
        <v>2992</v>
      </c>
      <c r="F529" s="21" t="s">
        <v>2993</v>
      </c>
      <c r="G529" s="21" t="s">
        <v>2924</v>
      </c>
      <c r="H529" s="21" t="s">
        <v>2925</v>
      </c>
      <c r="I529" s="21" t="s">
        <v>1259</v>
      </c>
      <c r="J529" s="21">
        <v>111569</v>
      </c>
      <c r="K529" s="21">
        <v>111804</v>
      </c>
      <c r="L529" s="21">
        <v>100</v>
      </c>
      <c r="M529" s="21" t="s">
        <v>1038</v>
      </c>
      <c r="N529" s="21">
        <v>109152</v>
      </c>
      <c r="O529" s="21">
        <v>109387</v>
      </c>
      <c r="P529" s="21">
        <v>99.57</v>
      </c>
      <c r="Q529" s="21"/>
      <c r="R529" s="21"/>
    </row>
    <row r="530" spans="1:18" x14ac:dyDescent="0.2">
      <c r="A530" s="22" t="s">
        <v>2994</v>
      </c>
      <c r="B530" s="21">
        <v>10244</v>
      </c>
      <c r="C530" s="21" t="s">
        <v>1042</v>
      </c>
      <c r="D530" s="20">
        <f>COUNTIF('S6 - Table 1'!$B$3:$B$20,Table4[[#This Row],[id]])</f>
        <v>0</v>
      </c>
      <c r="E530" s="21" t="s">
        <v>2995</v>
      </c>
      <c r="F530" s="21" t="s">
        <v>2996</v>
      </c>
      <c r="G530" s="21" t="s">
        <v>2997</v>
      </c>
      <c r="H530" s="21" t="s">
        <v>2953</v>
      </c>
      <c r="I530" s="21" t="s">
        <v>1259</v>
      </c>
      <c r="J530" s="21">
        <v>73592</v>
      </c>
      <c r="K530" s="21">
        <v>73818</v>
      </c>
      <c r="L530" s="21">
        <v>100</v>
      </c>
      <c r="M530" s="21" t="s">
        <v>1038</v>
      </c>
      <c r="N530" s="21">
        <v>71185</v>
      </c>
      <c r="O530" s="21">
        <v>71411</v>
      </c>
      <c r="P530" s="21">
        <v>99.56</v>
      </c>
      <c r="Q530" s="21"/>
      <c r="R530" s="21"/>
    </row>
    <row r="531" spans="1:18" x14ac:dyDescent="0.2">
      <c r="A531" s="22" t="s">
        <v>2998</v>
      </c>
      <c r="B531" s="21">
        <v>10244</v>
      </c>
      <c r="C531" s="21" t="s">
        <v>1042</v>
      </c>
      <c r="D531" s="20">
        <f>COUNTIF('S6 - Table 1'!$B$3:$B$20,Table4[[#This Row],[id]])</f>
        <v>0</v>
      </c>
      <c r="E531" s="21" t="s">
        <v>2999</v>
      </c>
      <c r="F531" s="21" t="s">
        <v>3000</v>
      </c>
      <c r="G531" s="21" t="s">
        <v>2881</v>
      </c>
      <c r="H531" s="21" t="s">
        <v>2882</v>
      </c>
      <c r="I531" s="21" t="s">
        <v>1259</v>
      </c>
      <c r="J531" s="21">
        <v>148234</v>
      </c>
      <c r="K531" s="21">
        <v>148465</v>
      </c>
      <c r="L531" s="21">
        <v>100</v>
      </c>
      <c r="M531" s="21" t="s">
        <v>1038</v>
      </c>
      <c r="N531" s="21">
        <v>146239</v>
      </c>
      <c r="O531" s="21">
        <v>146470</v>
      </c>
      <c r="P531" s="21">
        <v>98.7</v>
      </c>
      <c r="Q531" s="21"/>
      <c r="R531" s="21"/>
    </row>
    <row r="532" spans="1:18" x14ac:dyDescent="0.2">
      <c r="A532" s="22" t="s">
        <v>3001</v>
      </c>
      <c r="B532" s="21">
        <v>10244</v>
      </c>
      <c r="C532" s="21" t="s">
        <v>1042</v>
      </c>
      <c r="D532" s="20">
        <f>COUNTIF('S6 - Table 1'!$B$3:$B$20,Table4[[#This Row],[id]])</f>
        <v>0</v>
      </c>
      <c r="E532" s="21" t="s">
        <v>3002</v>
      </c>
      <c r="F532" s="21" t="s">
        <v>3003</v>
      </c>
      <c r="G532" s="21" t="s">
        <v>2909</v>
      </c>
      <c r="H532" s="21" t="s">
        <v>2910</v>
      </c>
      <c r="I532" s="21" t="s">
        <v>1259</v>
      </c>
      <c r="J532" s="21">
        <v>16364</v>
      </c>
      <c r="K532" s="21">
        <v>16607</v>
      </c>
      <c r="L532" s="21">
        <v>100</v>
      </c>
      <c r="M532" s="21" t="s">
        <v>1038</v>
      </c>
      <c r="N532" s="21">
        <v>16166</v>
      </c>
      <c r="O532" s="21">
        <v>16409</v>
      </c>
      <c r="P532" s="21">
        <v>97.94</v>
      </c>
      <c r="Q532" s="21"/>
      <c r="R532" s="21"/>
    </row>
    <row r="533" spans="1:18" x14ac:dyDescent="0.2">
      <c r="A533" s="22" t="s">
        <v>3004</v>
      </c>
      <c r="B533" s="21">
        <v>10244</v>
      </c>
      <c r="C533" s="21" t="s">
        <v>1042</v>
      </c>
      <c r="D533" s="20">
        <f>COUNTIF('S6 - Table 1'!$B$3:$B$20,Table4[[#This Row],[id]])</f>
        <v>0</v>
      </c>
      <c r="E533" s="21" t="s">
        <v>3005</v>
      </c>
      <c r="F533" s="21" t="s">
        <v>3006</v>
      </c>
      <c r="G533" s="21" t="s">
        <v>3007</v>
      </c>
      <c r="H533" s="21" t="s">
        <v>3008</v>
      </c>
      <c r="I533" s="21" t="s">
        <v>1259</v>
      </c>
      <c r="J533" s="21">
        <v>111368</v>
      </c>
      <c r="K533" s="21">
        <v>111743</v>
      </c>
      <c r="L533" s="21">
        <v>100</v>
      </c>
      <c r="M533" s="21" t="s">
        <v>1038</v>
      </c>
      <c r="N533" s="21">
        <v>108951</v>
      </c>
      <c r="O533" s="21">
        <v>109326</v>
      </c>
      <c r="P533" s="21">
        <v>100</v>
      </c>
      <c r="Q533" s="21"/>
      <c r="R533" s="21"/>
    </row>
    <row r="534" spans="1:18" x14ac:dyDescent="0.2">
      <c r="A534" s="22" t="s">
        <v>3009</v>
      </c>
      <c r="B534" s="21">
        <v>10244</v>
      </c>
      <c r="C534" s="21" t="s">
        <v>1042</v>
      </c>
      <c r="D534" s="20">
        <f>COUNTIF('S6 - Table 1'!$B$3:$B$20,Table4[[#This Row],[id]])</f>
        <v>0</v>
      </c>
      <c r="E534" s="21" t="s">
        <v>3010</v>
      </c>
      <c r="F534" s="21" t="s">
        <v>3006</v>
      </c>
      <c r="G534" s="21" t="s">
        <v>3007</v>
      </c>
      <c r="H534" s="21" t="s">
        <v>3011</v>
      </c>
      <c r="I534" s="21" t="s">
        <v>1259</v>
      </c>
      <c r="J534" s="21">
        <v>111368</v>
      </c>
      <c r="K534" s="21">
        <v>111742</v>
      </c>
      <c r="L534" s="21">
        <v>100</v>
      </c>
      <c r="M534" s="21" t="s">
        <v>1038</v>
      </c>
      <c r="N534" s="21">
        <v>108951</v>
      </c>
      <c r="O534" s="21">
        <v>109325</v>
      </c>
      <c r="P534" s="21">
        <v>100</v>
      </c>
      <c r="Q534" s="21"/>
      <c r="R534" s="21"/>
    </row>
    <row r="535" spans="1:18" x14ac:dyDescent="0.2">
      <c r="A535" s="22" t="s">
        <v>3012</v>
      </c>
      <c r="B535" s="21">
        <v>10244</v>
      </c>
      <c r="C535" s="21" t="s">
        <v>1042</v>
      </c>
      <c r="D535" s="20">
        <f>COUNTIF('S6 - Table 1'!$B$3:$B$20,Table4[[#This Row],[id]])</f>
        <v>0</v>
      </c>
      <c r="E535" s="21" t="s">
        <v>3013</v>
      </c>
      <c r="F535" s="21" t="s">
        <v>3014</v>
      </c>
      <c r="G535" s="21" t="s">
        <v>3015</v>
      </c>
      <c r="H535" s="21" t="s">
        <v>3016</v>
      </c>
      <c r="I535" s="21" t="s">
        <v>1259</v>
      </c>
      <c r="J535" s="21">
        <v>176673</v>
      </c>
      <c r="K535" s="21">
        <v>176974</v>
      </c>
      <c r="L535" s="21">
        <v>100</v>
      </c>
      <c r="M535" s="21" t="s">
        <v>1038</v>
      </c>
      <c r="N535" s="21">
        <v>176811</v>
      </c>
      <c r="O535" s="21">
        <v>177112</v>
      </c>
      <c r="P535" s="21">
        <v>100</v>
      </c>
      <c r="Q535" s="21"/>
      <c r="R535" s="21"/>
    </row>
    <row r="536" spans="1:18" x14ac:dyDescent="0.2">
      <c r="A536" s="22" t="s">
        <v>3017</v>
      </c>
      <c r="B536" s="21">
        <v>10244</v>
      </c>
      <c r="C536" s="21" t="s">
        <v>1042</v>
      </c>
      <c r="D536" s="20">
        <f>COUNTIF('S6 - Table 1'!$B$3:$B$20,Table4[[#This Row],[id]])</f>
        <v>0</v>
      </c>
      <c r="E536" s="21" t="s">
        <v>3018</v>
      </c>
      <c r="F536" s="21" t="s">
        <v>3019</v>
      </c>
      <c r="G536" s="21" t="s">
        <v>2881</v>
      </c>
      <c r="H536" s="21" t="s">
        <v>2882</v>
      </c>
      <c r="I536" s="21" t="s">
        <v>1259</v>
      </c>
      <c r="J536" s="21">
        <v>148226</v>
      </c>
      <c r="K536" s="21">
        <v>148465</v>
      </c>
      <c r="L536" s="21">
        <v>100</v>
      </c>
      <c r="M536" s="21" t="s">
        <v>1038</v>
      </c>
      <c r="N536" s="21">
        <v>146231</v>
      </c>
      <c r="O536" s="21">
        <v>146470</v>
      </c>
      <c r="P536" s="21">
        <v>98.74</v>
      </c>
      <c r="Q536" s="21"/>
      <c r="R536" s="21"/>
    </row>
    <row r="537" spans="1:18" x14ac:dyDescent="0.2">
      <c r="A537" s="22" t="s">
        <v>3020</v>
      </c>
      <c r="B537" s="21">
        <v>10244</v>
      </c>
      <c r="C537" s="21" t="s">
        <v>1042</v>
      </c>
      <c r="D537" s="20">
        <f>COUNTIF('S6 - Table 1'!$B$3:$B$20,Table4[[#This Row],[id]])</f>
        <v>0</v>
      </c>
      <c r="E537" s="21" t="s">
        <v>3021</v>
      </c>
      <c r="F537" s="21" t="s">
        <v>2820</v>
      </c>
      <c r="G537" s="21" t="s">
        <v>2821</v>
      </c>
      <c r="H537" s="21" t="s">
        <v>3022</v>
      </c>
      <c r="I537" s="21" t="s">
        <v>1259</v>
      </c>
      <c r="J537" s="21">
        <v>101474</v>
      </c>
      <c r="K537" s="21">
        <v>101715</v>
      </c>
      <c r="L537" s="21">
        <v>100</v>
      </c>
      <c r="M537" s="21" t="s">
        <v>1038</v>
      </c>
      <c r="N537" s="21">
        <v>99058</v>
      </c>
      <c r="O537" s="21">
        <v>99299</v>
      </c>
      <c r="P537" s="21">
        <v>99.17</v>
      </c>
      <c r="Q537" s="21"/>
      <c r="R537" s="21"/>
    </row>
    <row r="538" spans="1:18" x14ac:dyDescent="0.2">
      <c r="A538" s="22" t="s">
        <v>3023</v>
      </c>
      <c r="B538" s="21">
        <v>10244</v>
      </c>
      <c r="C538" s="21" t="s">
        <v>1042</v>
      </c>
      <c r="D538" s="20">
        <f>COUNTIF('S6 - Table 1'!$B$3:$B$20,Table4[[#This Row],[id]])</f>
        <v>0</v>
      </c>
      <c r="E538" s="21" t="s">
        <v>3024</v>
      </c>
      <c r="F538" s="21" t="s">
        <v>3025</v>
      </c>
      <c r="G538" s="21" t="s">
        <v>3026</v>
      </c>
      <c r="H538" s="21" t="s">
        <v>3027</v>
      </c>
      <c r="I538" s="21" t="s">
        <v>1259</v>
      </c>
      <c r="J538" s="21">
        <v>9460</v>
      </c>
      <c r="K538" s="21">
        <v>9840</v>
      </c>
      <c r="L538" s="21">
        <v>100</v>
      </c>
      <c r="M538" s="21" t="s">
        <v>1038</v>
      </c>
      <c r="N538" s="21">
        <v>9387</v>
      </c>
      <c r="O538" s="21">
        <v>9766</v>
      </c>
      <c r="P538" s="21">
        <v>99.21</v>
      </c>
      <c r="Q538" s="21"/>
      <c r="R538" s="21"/>
    </row>
    <row r="539" spans="1:18" x14ac:dyDescent="0.2">
      <c r="A539" s="22" t="s">
        <v>3028</v>
      </c>
      <c r="B539" s="21">
        <v>10244</v>
      </c>
      <c r="C539" s="21" t="s">
        <v>1042</v>
      </c>
      <c r="D539" s="20">
        <f>COUNTIF('S6 - Table 1'!$B$3:$B$20,Table4[[#This Row],[id]])</f>
        <v>0</v>
      </c>
      <c r="E539" s="21" t="s">
        <v>3029</v>
      </c>
      <c r="F539" s="21" t="s">
        <v>2704</v>
      </c>
      <c r="G539" s="21" t="s">
        <v>2705</v>
      </c>
      <c r="H539" s="21" t="s">
        <v>3030</v>
      </c>
      <c r="I539" s="21" t="s">
        <v>1259</v>
      </c>
      <c r="J539" s="21">
        <v>148444</v>
      </c>
      <c r="K539" s="21">
        <v>148586</v>
      </c>
      <c r="L539" s="21">
        <v>100</v>
      </c>
      <c r="M539" s="21" t="s">
        <v>1038</v>
      </c>
      <c r="N539" s="21">
        <v>146449</v>
      </c>
      <c r="O539" s="21">
        <v>146591</v>
      </c>
      <c r="P539" s="21">
        <v>99.3</v>
      </c>
      <c r="Q539" s="21"/>
      <c r="R539" s="21"/>
    </row>
    <row r="540" spans="1:18" x14ac:dyDescent="0.2">
      <c r="A540" s="22" t="s">
        <v>3031</v>
      </c>
      <c r="B540" s="21">
        <v>10244</v>
      </c>
      <c r="C540" s="21" t="s">
        <v>1042</v>
      </c>
      <c r="D540" s="20">
        <f>COUNTIF('S6 - Table 1'!$B$3:$B$20,Table4[[#This Row],[id]])</f>
        <v>0</v>
      </c>
      <c r="E540" s="21" t="s">
        <v>3032</v>
      </c>
      <c r="F540" s="21" t="s">
        <v>2985</v>
      </c>
      <c r="G540" s="21" t="s">
        <v>2986</v>
      </c>
      <c r="H540" s="21" t="s">
        <v>3033</v>
      </c>
      <c r="I540" s="21" t="s">
        <v>1259</v>
      </c>
      <c r="J540" s="21">
        <v>177062</v>
      </c>
      <c r="K540" s="21">
        <v>177356</v>
      </c>
      <c r="L540" s="21">
        <v>100</v>
      </c>
      <c r="M540" s="21" t="s">
        <v>1038</v>
      </c>
      <c r="N540" s="21">
        <v>177200</v>
      </c>
      <c r="O540" s="21">
        <v>177494</v>
      </c>
      <c r="P540" s="21">
        <v>100</v>
      </c>
      <c r="Q540" s="21"/>
      <c r="R540" s="21"/>
    </row>
    <row r="541" spans="1:18" x14ac:dyDescent="0.2">
      <c r="A541" s="22" t="s">
        <v>3034</v>
      </c>
      <c r="B541" s="21">
        <v>10244</v>
      </c>
      <c r="C541" s="21" t="s">
        <v>1042</v>
      </c>
      <c r="D541" s="20">
        <f>COUNTIF('S6 - Table 1'!$B$3:$B$20,Table4[[#This Row],[id]])</f>
        <v>0</v>
      </c>
      <c r="E541" s="21" t="s">
        <v>3035</v>
      </c>
      <c r="F541" s="21" t="s">
        <v>3036</v>
      </c>
      <c r="G541" s="21" t="s">
        <v>2924</v>
      </c>
      <c r="H541" s="21" t="s">
        <v>2925</v>
      </c>
      <c r="I541" s="21" t="s">
        <v>1259</v>
      </c>
      <c r="J541" s="21">
        <v>111407</v>
      </c>
      <c r="K541" s="21">
        <v>111804</v>
      </c>
      <c r="L541" s="21">
        <v>100</v>
      </c>
      <c r="M541" s="21" t="s">
        <v>1038</v>
      </c>
      <c r="N541" s="21">
        <v>108990</v>
      </c>
      <c r="O541" s="21">
        <v>109387</v>
      </c>
      <c r="P541" s="21">
        <v>99.75</v>
      </c>
      <c r="Q541" s="21"/>
      <c r="R541" s="21"/>
    </row>
    <row r="542" spans="1:18" x14ac:dyDescent="0.2">
      <c r="A542" s="22" t="s">
        <v>3037</v>
      </c>
      <c r="B542" s="21">
        <v>10244</v>
      </c>
      <c r="C542" s="21" t="s">
        <v>1042</v>
      </c>
      <c r="D542" s="20">
        <f>COUNTIF('S6 - Table 1'!$B$3:$B$20,Table4[[#This Row],[id]])</f>
        <v>0</v>
      </c>
      <c r="E542" s="21" t="s">
        <v>3038</v>
      </c>
      <c r="F542" s="21" t="s">
        <v>3039</v>
      </c>
      <c r="G542" s="21" t="s">
        <v>3040</v>
      </c>
      <c r="H542" s="21" t="s">
        <v>3041</v>
      </c>
      <c r="I542" s="21" t="s">
        <v>1259</v>
      </c>
      <c r="J542" s="21">
        <v>16910</v>
      </c>
      <c r="K542" s="21">
        <v>17151</v>
      </c>
      <c r="L542" s="21">
        <v>100</v>
      </c>
      <c r="M542" s="21" t="s">
        <v>1038</v>
      </c>
      <c r="N542" s="21">
        <v>16714</v>
      </c>
      <c r="O542" s="21">
        <v>16955</v>
      </c>
      <c r="P542" s="21">
        <v>99.59</v>
      </c>
      <c r="Q542" s="21"/>
      <c r="R542" s="21"/>
    </row>
    <row r="543" spans="1:18" x14ac:dyDescent="0.2">
      <c r="A543" s="22" t="s">
        <v>3042</v>
      </c>
      <c r="B543" s="21">
        <v>10244</v>
      </c>
      <c r="C543" s="21" t="s">
        <v>1042</v>
      </c>
      <c r="D543" s="20">
        <f>COUNTIF('S6 - Table 1'!$B$3:$B$20,Table4[[#This Row],[id]])</f>
        <v>0</v>
      </c>
      <c r="E543" s="21" t="s">
        <v>3043</v>
      </c>
      <c r="F543" s="21" t="s">
        <v>3044</v>
      </c>
      <c r="G543" s="21" t="s">
        <v>3040</v>
      </c>
      <c r="H543" s="21" t="s">
        <v>3041</v>
      </c>
      <c r="I543" s="21" t="s">
        <v>1259</v>
      </c>
      <c r="J543" s="21">
        <v>16908</v>
      </c>
      <c r="K543" s="21">
        <v>17151</v>
      </c>
      <c r="L543" s="21">
        <v>100</v>
      </c>
      <c r="M543" s="21" t="s">
        <v>1038</v>
      </c>
      <c r="N543" s="21">
        <v>16712</v>
      </c>
      <c r="O543" s="21">
        <v>16955</v>
      </c>
      <c r="P543" s="21">
        <v>99.59</v>
      </c>
      <c r="Q543" s="21"/>
      <c r="R543" s="21"/>
    </row>
    <row r="544" spans="1:18" x14ac:dyDescent="0.2">
      <c r="A544" s="22" t="s">
        <v>3045</v>
      </c>
      <c r="B544" s="21">
        <v>10244</v>
      </c>
      <c r="C544" s="21" t="s">
        <v>1042</v>
      </c>
      <c r="D544" s="20">
        <f>COUNTIF('S6 - Table 1'!$B$3:$B$20,Table4[[#This Row],[id]])</f>
        <v>0</v>
      </c>
      <c r="E544" s="21" t="s">
        <v>3046</v>
      </c>
      <c r="F544" s="21" t="s">
        <v>3047</v>
      </c>
      <c r="G544" s="21" t="s">
        <v>3048</v>
      </c>
      <c r="H544" s="21" t="s">
        <v>3049</v>
      </c>
      <c r="I544" s="21" t="s">
        <v>1259</v>
      </c>
      <c r="J544" s="21">
        <v>9650</v>
      </c>
      <c r="K544" s="21">
        <v>9865</v>
      </c>
      <c r="L544" s="21">
        <v>100</v>
      </c>
      <c r="M544" s="21" t="s">
        <v>1038</v>
      </c>
      <c r="N544" s="21">
        <v>9576</v>
      </c>
      <c r="O544" s="21">
        <v>9791</v>
      </c>
      <c r="P544" s="21">
        <v>99.53</v>
      </c>
      <c r="Q544" s="21"/>
      <c r="R544" s="21"/>
    </row>
    <row r="545" spans="1:18" x14ac:dyDescent="0.2">
      <c r="A545" s="22" t="s">
        <v>3050</v>
      </c>
      <c r="B545" s="21">
        <v>10244</v>
      </c>
      <c r="C545" s="21" t="s">
        <v>1042</v>
      </c>
      <c r="D545" s="20">
        <f>COUNTIF('S6 - Table 1'!$B$3:$B$20,Table4[[#This Row],[id]])</f>
        <v>0</v>
      </c>
      <c r="E545" s="21" t="s">
        <v>3051</v>
      </c>
      <c r="F545" s="21" t="s">
        <v>3052</v>
      </c>
      <c r="G545" s="21" t="s">
        <v>3026</v>
      </c>
      <c r="H545" s="21" t="s">
        <v>3027</v>
      </c>
      <c r="I545" s="21" t="s">
        <v>1259</v>
      </c>
      <c r="J545" s="21">
        <v>9461</v>
      </c>
      <c r="K545" s="21">
        <v>9840</v>
      </c>
      <c r="L545" s="21">
        <v>100</v>
      </c>
      <c r="M545" s="21" t="s">
        <v>1038</v>
      </c>
      <c r="N545" s="21">
        <v>9388</v>
      </c>
      <c r="O545" s="21">
        <v>9766</v>
      </c>
      <c r="P545" s="21">
        <v>99.2</v>
      </c>
      <c r="Q545" s="21"/>
      <c r="R545" s="21"/>
    </row>
    <row r="546" spans="1:18" x14ac:dyDescent="0.2">
      <c r="A546" s="22" t="s">
        <v>3053</v>
      </c>
      <c r="B546" s="21">
        <v>10244</v>
      </c>
      <c r="C546" s="21" t="s">
        <v>1042</v>
      </c>
      <c r="D546" s="20">
        <f>COUNTIF('S6 - Table 1'!$B$3:$B$20,Table4[[#This Row],[id]])</f>
        <v>0</v>
      </c>
      <c r="E546" s="21" t="s">
        <v>3054</v>
      </c>
      <c r="F546" s="21" t="s">
        <v>3055</v>
      </c>
      <c r="G546" s="21" t="s">
        <v>3056</v>
      </c>
      <c r="H546" s="21" t="s">
        <v>3057</v>
      </c>
      <c r="I546" s="21" t="s">
        <v>1259</v>
      </c>
      <c r="J546" s="21">
        <v>75435</v>
      </c>
      <c r="K546" s="21">
        <v>75580</v>
      </c>
      <c r="L546" s="21">
        <v>100</v>
      </c>
      <c r="M546" s="21" t="s">
        <v>1038</v>
      </c>
      <c r="N546" s="21">
        <v>73028</v>
      </c>
      <c r="O546" s="21">
        <v>73173</v>
      </c>
      <c r="P546" s="21">
        <v>99.31</v>
      </c>
      <c r="Q546" s="21"/>
      <c r="R546" s="21"/>
    </row>
    <row r="547" spans="1:18" x14ac:dyDescent="0.2">
      <c r="A547" s="22" t="s">
        <v>3058</v>
      </c>
      <c r="B547" s="21">
        <v>10244</v>
      </c>
      <c r="C547" s="21" t="s">
        <v>1042</v>
      </c>
      <c r="D547" s="20">
        <f>COUNTIF('S6 - Table 1'!$B$3:$B$20,Table4[[#This Row],[id]])</f>
        <v>0</v>
      </c>
      <c r="E547" s="21" t="s">
        <v>3059</v>
      </c>
      <c r="F547" s="21" t="s">
        <v>3060</v>
      </c>
      <c r="G547" s="21" t="s">
        <v>2805</v>
      </c>
      <c r="H547" s="21" t="s">
        <v>2806</v>
      </c>
      <c r="I547" s="21" t="s">
        <v>1259</v>
      </c>
      <c r="J547" s="21">
        <v>75501</v>
      </c>
      <c r="K547" s="21">
        <v>75605</v>
      </c>
      <c r="L547" s="21">
        <v>100</v>
      </c>
      <c r="M547" s="21" t="s">
        <v>1038</v>
      </c>
      <c r="N547" s="21">
        <v>73094</v>
      </c>
      <c r="O547" s="21">
        <v>73198</v>
      </c>
      <c r="P547" s="21">
        <v>100</v>
      </c>
      <c r="Q547" s="21"/>
      <c r="R547" s="21"/>
    </row>
    <row r="548" spans="1:18" x14ac:dyDescent="0.2">
      <c r="A548" s="22" t="s">
        <v>3061</v>
      </c>
      <c r="B548" s="21">
        <v>10244</v>
      </c>
      <c r="C548" s="21" t="s">
        <v>1042</v>
      </c>
      <c r="D548" s="20">
        <f>COUNTIF('S6 - Table 1'!$B$3:$B$20,Table4[[#This Row],[id]])</f>
        <v>0</v>
      </c>
      <c r="E548" s="21" t="s">
        <v>3062</v>
      </c>
      <c r="F548" s="21" t="s">
        <v>3063</v>
      </c>
      <c r="G548" s="21" t="s">
        <v>2881</v>
      </c>
      <c r="H548" s="21" t="s">
        <v>2882</v>
      </c>
      <c r="I548" s="21" t="s">
        <v>1259</v>
      </c>
      <c r="J548" s="21">
        <v>148232</v>
      </c>
      <c r="K548" s="21">
        <v>148465</v>
      </c>
      <c r="L548" s="21">
        <v>100</v>
      </c>
      <c r="M548" s="21" t="s">
        <v>1038</v>
      </c>
      <c r="N548" s="21">
        <v>146237</v>
      </c>
      <c r="O548" s="21">
        <v>146470</v>
      </c>
      <c r="P548" s="21">
        <v>98.71</v>
      </c>
      <c r="Q548" s="21"/>
      <c r="R548" s="21"/>
    </row>
    <row r="549" spans="1:18" x14ac:dyDescent="0.2">
      <c r="A549" s="22" t="s">
        <v>3064</v>
      </c>
      <c r="B549" s="21">
        <v>10244</v>
      </c>
      <c r="C549" s="21" t="s">
        <v>1042</v>
      </c>
      <c r="D549" s="20">
        <f>COUNTIF('S6 - Table 1'!$B$3:$B$20,Table4[[#This Row],[id]])</f>
        <v>0</v>
      </c>
      <c r="E549" s="21" t="s">
        <v>3065</v>
      </c>
      <c r="F549" s="21" t="s">
        <v>3066</v>
      </c>
      <c r="G549" s="21" t="s">
        <v>3067</v>
      </c>
      <c r="H549" s="21" t="s">
        <v>3068</v>
      </c>
      <c r="I549" s="21" t="s">
        <v>1259</v>
      </c>
      <c r="J549" s="21">
        <v>178105</v>
      </c>
      <c r="K549" s="21">
        <v>178294</v>
      </c>
      <c r="L549" s="21">
        <v>100</v>
      </c>
      <c r="M549" s="21" t="s">
        <v>1038</v>
      </c>
      <c r="N549" s="21">
        <v>178234</v>
      </c>
      <c r="O549" s="21">
        <v>178424</v>
      </c>
      <c r="P549" s="21">
        <v>97.35</v>
      </c>
      <c r="Q549" s="21"/>
      <c r="R549" s="21"/>
    </row>
    <row r="550" spans="1:18" x14ac:dyDescent="0.2">
      <c r="A550" s="22" t="s">
        <v>3069</v>
      </c>
      <c r="B550" s="21">
        <v>10244</v>
      </c>
      <c r="C550" s="21" t="s">
        <v>1042</v>
      </c>
      <c r="D550" s="20">
        <f>COUNTIF('S6 - Table 1'!$B$3:$B$20,Table4[[#This Row],[id]])</f>
        <v>0</v>
      </c>
      <c r="E550" s="21" t="s">
        <v>3070</v>
      </c>
      <c r="F550" s="21" t="s">
        <v>2940</v>
      </c>
      <c r="G550" s="21" t="s">
        <v>2941</v>
      </c>
      <c r="H550" s="21" t="s">
        <v>3071</v>
      </c>
      <c r="I550" s="21" t="s">
        <v>1259</v>
      </c>
      <c r="J550" s="21">
        <v>170249</v>
      </c>
      <c r="K550" s="21">
        <v>170593</v>
      </c>
      <c r="L550" s="21">
        <v>100</v>
      </c>
      <c r="M550" s="21" t="s">
        <v>1038</v>
      </c>
      <c r="N550" s="21">
        <v>170348</v>
      </c>
      <c r="O550" s="21">
        <v>170692</v>
      </c>
      <c r="P550" s="21">
        <v>99.71</v>
      </c>
      <c r="Q550" s="21"/>
      <c r="R550" s="21"/>
    </row>
    <row r="551" spans="1:18" x14ac:dyDescent="0.2">
      <c r="A551" s="22" t="s">
        <v>3072</v>
      </c>
      <c r="B551" s="21">
        <v>10244</v>
      </c>
      <c r="C551" s="21" t="s">
        <v>1042</v>
      </c>
      <c r="D551" s="20">
        <f>COUNTIF('S6 - Table 1'!$B$3:$B$20,Table4[[#This Row],[id]])</f>
        <v>0</v>
      </c>
      <c r="E551" s="21" t="s">
        <v>3073</v>
      </c>
      <c r="F551" s="21" t="s">
        <v>2945</v>
      </c>
      <c r="G551" s="21" t="s">
        <v>2941</v>
      </c>
      <c r="H551" s="21" t="s">
        <v>3071</v>
      </c>
      <c r="I551" s="21" t="s">
        <v>1259</v>
      </c>
      <c r="J551" s="21">
        <v>170247</v>
      </c>
      <c r="K551" s="21">
        <v>170593</v>
      </c>
      <c r="L551" s="21">
        <v>100</v>
      </c>
      <c r="M551" s="21" t="s">
        <v>1038</v>
      </c>
      <c r="N551" s="21">
        <v>170346</v>
      </c>
      <c r="O551" s="21">
        <v>170692</v>
      </c>
      <c r="P551" s="21">
        <v>99.71</v>
      </c>
      <c r="Q551" s="21"/>
      <c r="R551" s="21"/>
    </row>
    <row r="552" spans="1:18" x14ac:dyDescent="0.2">
      <c r="A552" s="22" t="s">
        <v>3074</v>
      </c>
      <c r="B552" s="21">
        <v>10244</v>
      </c>
      <c r="C552" s="21" t="s">
        <v>1042</v>
      </c>
      <c r="D552" s="20">
        <f>COUNTIF('S6 - Table 1'!$B$3:$B$20,Table4[[#This Row],[id]])</f>
        <v>0</v>
      </c>
      <c r="E552" s="21" t="s">
        <v>3075</v>
      </c>
      <c r="F552" s="21" t="s">
        <v>3055</v>
      </c>
      <c r="G552" s="21" t="s">
        <v>3056</v>
      </c>
      <c r="H552" s="21" t="s">
        <v>3076</v>
      </c>
      <c r="I552" s="21" t="s">
        <v>1259</v>
      </c>
      <c r="J552" s="21">
        <v>75435</v>
      </c>
      <c r="K552" s="21">
        <v>75567</v>
      </c>
      <c r="L552" s="21">
        <v>100</v>
      </c>
      <c r="M552" s="21" t="s">
        <v>1038</v>
      </c>
      <c r="N552" s="21">
        <v>73028</v>
      </c>
      <c r="O552" s="21">
        <v>73160</v>
      </c>
      <c r="P552" s="21">
        <v>99.24</v>
      </c>
      <c r="Q552" s="21"/>
      <c r="R552" s="21"/>
    </row>
    <row r="553" spans="1:18" x14ac:dyDescent="0.2">
      <c r="A553" s="22" t="s">
        <v>3077</v>
      </c>
      <c r="B553" s="21">
        <v>10244</v>
      </c>
      <c r="C553" s="21" t="s">
        <v>1042</v>
      </c>
      <c r="D553" s="20">
        <f>COUNTIF('S6 - Table 1'!$B$3:$B$20,Table4[[#This Row],[id]])</f>
        <v>0</v>
      </c>
      <c r="E553" s="21" t="s">
        <v>3078</v>
      </c>
      <c r="F553" s="21" t="s">
        <v>3079</v>
      </c>
      <c r="G553" s="21" t="s">
        <v>2805</v>
      </c>
      <c r="H553" s="21" t="s">
        <v>2806</v>
      </c>
      <c r="I553" s="21" t="s">
        <v>1259</v>
      </c>
      <c r="J553" s="21">
        <v>75502</v>
      </c>
      <c r="K553" s="21">
        <v>75605</v>
      </c>
      <c r="L553" s="21">
        <v>100</v>
      </c>
      <c r="M553" s="21" t="s">
        <v>1038</v>
      </c>
      <c r="N553" s="21">
        <v>73095</v>
      </c>
      <c r="O553" s="21">
        <v>73198</v>
      </c>
      <c r="P553" s="21">
        <v>100</v>
      </c>
      <c r="Q553" s="21"/>
      <c r="R553" s="21"/>
    </row>
    <row r="554" spans="1:18" x14ac:dyDescent="0.2">
      <c r="A554" s="22" t="s">
        <v>3080</v>
      </c>
      <c r="B554" s="21">
        <v>10244</v>
      </c>
      <c r="C554" s="21" t="s">
        <v>1042</v>
      </c>
      <c r="D554" s="20">
        <f>COUNTIF('S6 - Table 1'!$B$3:$B$20,Table4[[#This Row],[id]])</f>
        <v>0</v>
      </c>
      <c r="E554" s="21" t="s">
        <v>3081</v>
      </c>
      <c r="F554" s="21" t="s">
        <v>3082</v>
      </c>
      <c r="G554" s="21" t="s">
        <v>3083</v>
      </c>
      <c r="H554" s="21" t="s">
        <v>3084</v>
      </c>
      <c r="I554" s="21" t="s">
        <v>1259</v>
      </c>
      <c r="J554" s="21">
        <v>22262</v>
      </c>
      <c r="K554" s="21">
        <v>22411</v>
      </c>
      <c r="L554" s="21">
        <v>100</v>
      </c>
      <c r="M554" s="21" t="s">
        <v>1038</v>
      </c>
      <c r="N554" s="21">
        <v>20115</v>
      </c>
      <c r="O554" s="21">
        <v>20264</v>
      </c>
      <c r="P554" s="21">
        <v>100</v>
      </c>
      <c r="Q554" s="21"/>
      <c r="R554" s="21"/>
    </row>
    <row r="555" spans="1:18" x14ac:dyDescent="0.2">
      <c r="A555" s="22" t="s">
        <v>3085</v>
      </c>
      <c r="B555" s="21">
        <v>10244</v>
      </c>
      <c r="C555" s="21" t="s">
        <v>1042</v>
      </c>
      <c r="D555" s="20">
        <f>COUNTIF('S6 - Table 1'!$B$3:$B$20,Table4[[#This Row],[id]])</f>
        <v>0</v>
      </c>
      <c r="E555" s="21" t="s">
        <v>3086</v>
      </c>
      <c r="F555" s="21" t="s">
        <v>3082</v>
      </c>
      <c r="G555" s="21" t="s">
        <v>3083</v>
      </c>
      <c r="H555" s="21" t="s">
        <v>3087</v>
      </c>
      <c r="I555" s="21" t="s">
        <v>1259</v>
      </c>
      <c r="J555" s="21">
        <v>22262</v>
      </c>
      <c r="K555" s="21">
        <v>22412</v>
      </c>
      <c r="L555" s="21">
        <v>100</v>
      </c>
      <c r="M555" s="21" t="s">
        <v>1038</v>
      </c>
      <c r="N555" s="21">
        <v>20115</v>
      </c>
      <c r="O555" s="21">
        <v>20265</v>
      </c>
      <c r="P555" s="21">
        <v>100</v>
      </c>
      <c r="Q555" s="21"/>
      <c r="R555" s="21"/>
    </row>
    <row r="556" spans="1:18" x14ac:dyDescent="0.2">
      <c r="A556" s="22" t="s">
        <v>3088</v>
      </c>
      <c r="B556" s="21">
        <v>10244</v>
      </c>
      <c r="C556" s="21" t="s">
        <v>1042</v>
      </c>
      <c r="D556" s="20">
        <f>COUNTIF('S6 - Table 1'!$B$3:$B$20,Table4[[#This Row],[id]])</f>
        <v>0</v>
      </c>
      <c r="E556" s="21" t="s">
        <v>3089</v>
      </c>
      <c r="F556" s="21" t="s">
        <v>3090</v>
      </c>
      <c r="G556" s="21" t="s">
        <v>3091</v>
      </c>
      <c r="H556" s="21" t="s">
        <v>3092</v>
      </c>
      <c r="I556" s="21" t="s">
        <v>1259</v>
      </c>
      <c r="J556" s="21">
        <v>164922</v>
      </c>
      <c r="K556" s="21">
        <v>165202</v>
      </c>
      <c r="L556" s="21">
        <v>100</v>
      </c>
      <c r="M556" s="21" t="s">
        <v>1038</v>
      </c>
      <c r="N556" s="21">
        <v>165151</v>
      </c>
      <c r="O556" s="21">
        <v>165431</v>
      </c>
      <c r="P556" s="21">
        <v>99.64</v>
      </c>
      <c r="Q556" s="21"/>
      <c r="R556" s="21"/>
    </row>
    <row r="557" spans="1:18" x14ac:dyDescent="0.2">
      <c r="A557" s="22" t="s">
        <v>3093</v>
      </c>
      <c r="B557" s="21">
        <v>10244</v>
      </c>
      <c r="C557" s="21" t="s">
        <v>1042</v>
      </c>
      <c r="D557" s="20">
        <f>COUNTIF('S6 - Table 1'!$B$3:$B$20,Table4[[#This Row],[id]])</f>
        <v>0</v>
      </c>
      <c r="E557" s="21" t="s">
        <v>3094</v>
      </c>
      <c r="F557" s="21" t="s">
        <v>3095</v>
      </c>
      <c r="G557" s="21" t="s">
        <v>3015</v>
      </c>
      <c r="H557" s="21" t="s">
        <v>3016</v>
      </c>
      <c r="I557" s="21" t="s">
        <v>1259</v>
      </c>
      <c r="J557" s="21">
        <v>176674</v>
      </c>
      <c r="K557" s="21">
        <v>176974</v>
      </c>
      <c r="L557" s="21">
        <v>100</v>
      </c>
      <c r="M557" s="21" t="s">
        <v>1038</v>
      </c>
      <c r="N557" s="21">
        <v>176812</v>
      </c>
      <c r="O557" s="21">
        <v>177112</v>
      </c>
      <c r="P557" s="21">
        <v>100</v>
      </c>
      <c r="Q557" s="21"/>
      <c r="R557" s="21"/>
    </row>
    <row r="558" spans="1:18" x14ac:dyDescent="0.2">
      <c r="A558" s="22" t="s">
        <v>3096</v>
      </c>
      <c r="B558" s="21">
        <v>10244</v>
      </c>
      <c r="C558" s="21" t="s">
        <v>1042</v>
      </c>
      <c r="D558" s="20">
        <f>COUNTIF('S6 - Table 1'!$B$3:$B$20,Table4[[#This Row],[id]])</f>
        <v>0</v>
      </c>
      <c r="E558" s="21" t="s">
        <v>3097</v>
      </c>
      <c r="F558" s="21" t="s">
        <v>3098</v>
      </c>
      <c r="G558" s="21" t="s">
        <v>3015</v>
      </c>
      <c r="H558" s="21" t="s">
        <v>3016</v>
      </c>
      <c r="I558" s="21" t="s">
        <v>1259</v>
      </c>
      <c r="J558" s="21">
        <v>176672</v>
      </c>
      <c r="K558" s="21">
        <v>176974</v>
      </c>
      <c r="L558" s="21">
        <v>100</v>
      </c>
      <c r="M558" s="21" t="s">
        <v>1038</v>
      </c>
      <c r="N558" s="21">
        <v>176810</v>
      </c>
      <c r="O558" s="21">
        <v>177112</v>
      </c>
      <c r="P558" s="21">
        <v>100</v>
      </c>
      <c r="Q558" s="21"/>
      <c r="R558" s="21"/>
    </row>
    <row r="559" spans="1:18" x14ac:dyDescent="0.2">
      <c r="A559" s="22" t="s">
        <v>3099</v>
      </c>
      <c r="B559" s="21">
        <v>10244</v>
      </c>
      <c r="C559" s="21" t="s">
        <v>1042</v>
      </c>
      <c r="D559" s="20">
        <f>COUNTIF('S6 - Table 1'!$B$3:$B$20,Table4[[#This Row],[id]])</f>
        <v>0</v>
      </c>
      <c r="E559" s="21" t="s">
        <v>3100</v>
      </c>
      <c r="F559" s="21" t="s">
        <v>3101</v>
      </c>
      <c r="G559" s="21" t="s">
        <v>3048</v>
      </c>
      <c r="H559" s="21" t="s">
        <v>3049</v>
      </c>
      <c r="I559" s="21" t="s">
        <v>1259</v>
      </c>
      <c r="J559" s="21">
        <v>9653</v>
      </c>
      <c r="K559" s="21">
        <v>9865</v>
      </c>
      <c r="L559" s="21">
        <v>100</v>
      </c>
      <c r="M559" s="21" t="s">
        <v>1038</v>
      </c>
      <c r="N559" s="21">
        <v>9579</v>
      </c>
      <c r="O559" s="21">
        <v>9791</v>
      </c>
      <c r="P559" s="21">
        <v>99.53</v>
      </c>
      <c r="Q559" s="21"/>
      <c r="R559" s="21"/>
    </row>
    <row r="560" spans="1:18" x14ac:dyDescent="0.2">
      <c r="A560" s="22" t="s">
        <v>3102</v>
      </c>
      <c r="B560" s="21">
        <v>10244</v>
      </c>
      <c r="C560" s="21" t="s">
        <v>1042</v>
      </c>
      <c r="D560" s="20">
        <f>COUNTIF('S6 - Table 1'!$B$3:$B$20,Table4[[#This Row],[id]])</f>
        <v>0</v>
      </c>
      <c r="E560" s="21" t="s">
        <v>3103</v>
      </c>
      <c r="F560" s="21" t="s">
        <v>3047</v>
      </c>
      <c r="G560" s="21" t="s">
        <v>3048</v>
      </c>
      <c r="H560" s="21" t="s">
        <v>3104</v>
      </c>
      <c r="I560" s="21" t="s">
        <v>1259</v>
      </c>
      <c r="J560" s="21">
        <v>9650</v>
      </c>
      <c r="K560" s="21">
        <v>9875</v>
      </c>
      <c r="L560" s="21">
        <v>100</v>
      </c>
      <c r="M560" s="21" t="s">
        <v>1038</v>
      </c>
      <c r="N560" s="21">
        <v>9576</v>
      </c>
      <c r="O560" s="21">
        <v>9801</v>
      </c>
      <c r="P560" s="21">
        <v>99.56</v>
      </c>
      <c r="Q560" s="21"/>
      <c r="R560" s="21"/>
    </row>
    <row r="561" spans="1:18" x14ac:dyDescent="0.2">
      <c r="A561" s="22" t="s">
        <v>3105</v>
      </c>
      <c r="B561" s="21">
        <v>10244</v>
      </c>
      <c r="C561" s="21" t="s">
        <v>1042</v>
      </c>
      <c r="D561" s="20">
        <f>COUNTIF('S6 - Table 1'!$B$3:$B$20,Table4[[#This Row],[id]])</f>
        <v>0</v>
      </c>
      <c r="E561" s="21" t="s">
        <v>3106</v>
      </c>
      <c r="F561" s="21" t="s">
        <v>3082</v>
      </c>
      <c r="G561" s="21" t="s">
        <v>3107</v>
      </c>
      <c r="H561" s="21" t="s">
        <v>3108</v>
      </c>
      <c r="I561" s="21" t="s">
        <v>1259</v>
      </c>
      <c r="J561" s="21">
        <v>22262</v>
      </c>
      <c r="K561" s="21">
        <v>22520</v>
      </c>
      <c r="L561" s="21">
        <v>100</v>
      </c>
      <c r="M561" s="21" t="s">
        <v>1038</v>
      </c>
      <c r="N561" s="21">
        <v>20115</v>
      </c>
      <c r="O561" s="21">
        <v>20373</v>
      </c>
      <c r="P561" s="21">
        <v>100</v>
      </c>
      <c r="Q561" s="21"/>
      <c r="R561" s="21"/>
    </row>
    <row r="562" spans="1:18" x14ac:dyDescent="0.2">
      <c r="A562" s="22" t="s">
        <v>3109</v>
      </c>
      <c r="B562" s="21">
        <v>10244</v>
      </c>
      <c r="C562" s="21" t="s">
        <v>1042</v>
      </c>
      <c r="D562" s="20">
        <f>COUNTIF('S6 - Table 1'!$B$3:$B$20,Table4[[#This Row],[id]])</f>
        <v>0</v>
      </c>
      <c r="E562" s="21" t="s">
        <v>3110</v>
      </c>
      <c r="F562" s="21" t="s">
        <v>3082</v>
      </c>
      <c r="G562" s="21" t="s">
        <v>3107</v>
      </c>
      <c r="H562" s="21" t="s">
        <v>3111</v>
      </c>
      <c r="I562" s="21" t="s">
        <v>1259</v>
      </c>
      <c r="J562" s="21">
        <v>22262</v>
      </c>
      <c r="K562" s="21">
        <v>22521</v>
      </c>
      <c r="L562" s="21">
        <v>100</v>
      </c>
      <c r="M562" s="21" t="s">
        <v>1038</v>
      </c>
      <c r="N562" s="21">
        <v>20115</v>
      </c>
      <c r="O562" s="21">
        <v>20374</v>
      </c>
      <c r="P562" s="21">
        <v>100</v>
      </c>
      <c r="Q562" s="21"/>
      <c r="R562" s="21"/>
    </row>
    <row r="563" spans="1:18" x14ac:dyDescent="0.2">
      <c r="A563" s="22" t="s">
        <v>3112</v>
      </c>
      <c r="B563" s="21">
        <v>10244</v>
      </c>
      <c r="C563" s="21" t="s">
        <v>1042</v>
      </c>
      <c r="D563" s="20">
        <f>COUNTIF('S6 - Table 1'!$B$3:$B$20,Table4[[#This Row],[id]])</f>
        <v>0</v>
      </c>
      <c r="E563" s="21" t="s">
        <v>3113</v>
      </c>
      <c r="F563" s="21" t="s">
        <v>3066</v>
      </c>
      <c r="G563" s="21" t="s">
        <v>3067</v>
      </c>
      <c r="H563" s="21" t="s">
        <v>3114</v>
      </c>
      <c r="I563" s="21" t="s">
        <v>1259</v>
      </c>
      <c r="J563" s="21">
        <v>178105</v>
      </c>
      <c r="K563" s="21">
        <v>178291</v>
      </c>
      <c r="L563" s="21">
        <v>100</v>
      </c>
      <c r="M563" s="21" t="s">
        <v>1038</v>
      </c>
      <c r="N563" s="21">
        <v>178234</v>
      </c>
      <c r="O563" s="21">
        <v>178421</v>
      </c>
      <c r="P563" s="21">
        <v>97.85</v>
      </c>
      <c r="Q563" s="21"/>
      <c r="R563" s="21"/>
    </row>
    <row r="564" spans="1:18" x14ac:dyDescent="0.2">
      <c r="A564" s="22" t="s">
        <v>3115</v>
      </c>
      <c r="B564" s="21">
        <v>10244</v>
      </c>
      <c r="C564" s="21" t="s">
        <v>1042</v>
      </c>
      <c r="D564" s="20">
        <f>COUNTIF('S6 - Table 1'!$B$3:$B$20,Table4[[#This Row],[id]])</f>
        <v>0</v>
      </c>
      <c r="E564" s="21" t="s">
        <v>3116</v>
      </c>
      <c r="F564" s="21" t="s">
        <v>3090</v>
      </c>
      <c r="G564" s="21" t="s">
        <v>3091</v>
      </c>
      <c r="H564" s="21" t="s">
        <v>3117</v>
      </c>
      <c r="I564" s="21" t="s">
        <v>1259</v>
      </c>
      <c r="J564" s="21">
        <v>164922</v>
      </c>
      <c r="K564" s="21">
        <v>165200</v>
      </c>
      <c r="L564" s="21">
        <v>100</v>
      </c>
      <c r="M564" s="21" t="s">
        <v>1038</v>
      </c>
      <c r="N564" s="21">
        <v>165151</v>
      </c>
      <c r="O564" s="21">
        <v>165429</v>
      </c>
      <c r="P564" s="21">
        <v>99.64</v>
      </c>
      <c r="Q564" s="21"/>
      <c r="R564" s="21"/>
    </row>
    <row r="565" spans="1:18" x14ac:dyDescent="0.2">
      <c r="A565" s="22" t="s">
        <v>3118</v>
      </c>
      <c r="B565" s="21">
        <v>10244</v>
      </c>
      <c r="C565" s="21" t="s">
        <v>1042</v>
      </c>
      <c r="D565" s="20">
        <f>COUNTIF('S6 - Table 1'!$B$3:$B$20,Table4[[#This Row],[id]])</f>
        <v>0</v>
      </c>
      <c r="E565" s="21" t="s">
        <v>3119</v>
      </c>
      <c r="F565" s="21" t="s">
        <v>3090</v>
      </c>
      <c r="G565" s="21" t="s">
        <v>3091</v>
      </c>
      <c r="H565" s="21" t="s">
        <v>3120</v>
      </c>
      <c r="I565" s="21" t="s">
        <v>1259</v>
      </c>
      <c r="J565" s="21">
        <v>164922</v>
      </c>
      <c r="K565" s="21">
        <v>165196</v>
      </c>
      <c r="L565" s="21">
        <v>100</v>
      </c>
      <c r="M565" s="21" t="s">
        <v>1038</v>
      </c>
      <c r="N565" s="21">
        <v>165151</v>
      </c>
      <c r="O565" s="21">
        <v>165425</v>
      </c>
      <c r="P565" s="21">
        <v>99.64</v>
      </c>
      <c r="Q565" s="21"/>
      <c r="R565" s="21"/>
    </row>
    <row r="566" spans="1:18" x14ac:dyDescent="0.2">
      <c r="A566" s="22" t="s">
        <v>3121</v>
      </c>
      <c r="B566" s="21">
        <v>10244</v>
      </c>
      <c r="C566" s="21" t="s">
        <v>1042</v>
      </c>
      <c r="D566" s="20">
        <f>COUNTIF('S6 - Table 1'!$B$3:$B$20,Table4[[#This Row],[id]])</f>
        <v>0</v>
      </c>
      <c r="E566" s="21" t="s">
        <v>3122</v>
      </c>
      <c r="F566" s="21" t="s">
        <v>3123</v>
      </c>
      <c r="G566" s="21" t="s">
        <v>3107</v>
      </c>
      <c r="H566" s="21" t="s">
        <v>3108</v>
      </c>
      <c r="I566" s="21" t="s">
        <v>1259</v>
      </c>
      <c r="J566" s="21">
        <v>22313</v>
      </c>
      <c r="K566" s="21">
        <v>22520</v>
      </c>
      <c r="L566" s="21">
        <v>100</v>
      </c>
      <c r="M566" s="21" t="s">
        <v>1038</v>
      </c>
      <c r="N566" s="21">
        <v>20166</v>
      </c>
      <c r="O566" s="21">
        <v>20373</v>
      </c>
      <c r="P566" s="21">
        <v>100</v>
      </c>
      <c r="Q566" s="21"/>
      <c r="R566" s="21"/>
    </row>
    <row r="567" spans="1:18" x14ac:dyDescent="0.2">
      <c r="A567" s="22" t="s">
        <v>3124</v>
      </c>
      <c r="B567" s="21">
        <v>10244</v>
      </c>
      <c r="C567" s="21" t="s">
        <v>1042</v>
      </c>
      <c r="D567" s="20">
        <f>COUNTIF('S6 - Table 1'!$B$3:$B$20,Table4[[#This Row],[id]])</f>
        <v>0</v>
      </c>
      <c r="E567" s="21" t="s">
        <v>3125</v>
      </c>
      <c r="F567" s="21" t="s">
        <v>3126</v>
      </c>
      <c r="G567" s="21" t="s">
        <v>3127</v>
      </c>
      <c r="H567" s="21" t="s">
        <v>3128</v>
      </c>
      <c r="I567" s="21" t="s">
        <v>1259</v>
      </c>
      <c r="J567" s="21">
        <v>163909</v>
      </c>
      <c r="K567" s="21">
        <v>164267</v>
      </c>
      <c r="L567" s="21">
        <v>100</v>
      </c>
      <c r="M567" s="21" t="s">
        <v>1038</v>
      </c>
      <c r="N567" s="21">
        <v>164138</v>
      </c>
      <c r="O567" s="21">
        <v>164496</v>
      </c>
      <c r="P567" s="21">
        <v>100</v>
      </c>
      <c r="Q567" s="21"/>
      <c r="R567" s="21"/>
    </row>
    <row r="568" spans="1:18" x14ac:dyDescent="0.2">
      <c r="A568" s="22" t="s">
        <v>3129</v>
      </c>
      <c r="B568" s="21">
        <v>10244</v>
      </c>
      <c r="C568" s="21" t="s">
        <v>1042</v>
      </c>
      <c r="D568" s="20">
        <f>COUNTIF('S6 - Table 1'!$B$3:$B$20,Table4[[#This Row],[id]])</f>
        <v>0</v>
      </c>
      <c r="E568" s="21" t="s">
        <v>3130</v>
      </c>
      <c r="F568" s="21" t="s">
        <v>3066</v>
      </c>
      <c r="G568" s="21" t="s">
        <v>3067</v>
      </c>
      <c r="H568" s="21" t="s">
        <v>3131</v>
      </c>
      <c r="I568" s="21" t="s">
        <v>1259</v>
      </c>
      <c r="J568" s="21">
        <v>178105</v>
      </c>
      <c r="K568" s="21">
        <v>178295</v>
      </c>
      <c r="L568" s="21">
        <v>100</v>
      </c>
      <c r="M568" s="21" t="s">
        <v>1038</v>
      </c>
      <c r="N568" s="21">
        <v>178234</v>
      </c>
      <c r="O568" s="21">
        <v>178425</v>
      </c>
      <c r="P568" s="21">
        <v>97.37</v>
      </c>
      <c r="Q568" s="21"/>
      <c r="R568" s="21"/>
    </row>
    <row r="569" spans="1:18" x14ac:dyDescent="0.2">
      <c r="A569" s="22" t="s">
        <v>3132</v>
      </c>
      <c r="B569" s="21">
        <v>10244</v>
      </c>
      <c r="C569" s="21" t="s">
        <v>1042</v>
      </c>
      <c r="D569" s="20">
        <f>COUNTIF('S6 - Table 1'!$B$3:$B$20,Table4[[#This Row],[id]])</f>
        <v>0</v>
      </c>
      <c r="E569" s="21" t="s">
        <v>3133</v>
      </c>
      <c r="F569" s="21" t="s">
        <v>3090</v>
      </c>
      <c r="G569" s="21" t="s">
        <v>3091</v>
      </c>
      <c r="H569" s="21" t="s">
        <v>3134</v>
      </c>
      <c r="I569" s="21" t="s">
        <v>1259</v>
      </c>
      <c r="J569" s="21">
        <v>164922</v>
      </c>
      <c r="K569" s="21">
        <v>165203</v>
      </c>
      <c r="L569" s="21">
        <v>100</v>
      </c>
      <c r="M569" s="21" t="s">
        <v>1038</v>
      </c>
      <c r="N569" s="21">
        <v>165151</v>
      </c>
      <c r="O569" s="21">
        <v>165432</v>
      </c>
      <c r="P569" s="21">
        <v>99.64</v>
      </c>
      <c r="Q569" s="21"/>
      <c r="R569" s="21"/>
    </row>
    <row r="570" spans="1:18" x14ac:dyDescent="0.2">
      <c r="A570" s="22" t="s">
        <v>3135</v>
      </c>
      <c r="B570" s="21">
        <v>10244</v>
      </c>
      <c r="C570" s="21" t="s">
        <v>1042</v>
      </c>
      <c r="D570" s="20">
        <f>COUNTIF('S6 - Table 1'!$B$3:$B$20,Table4[[#This Row],[id]])</f>
        <v>0</v>
      </c>
      <c r="E570" s="21" t="s">
        <v>3136</v>
      </c>
      <c r="F570" s="21" t="s">
        <v>3137</v>
      </c>
      <c r="G570" s="21" t="s">
        <v>3138</v>
      </c>
      <c r="H570" s="21" t="s">
        <v>3139</v>
      </c>
      <c r="I570" s="21" t="s">
        <v>1259</v>
      </c>
      <c r="J570" s="21">
        <v>49474</v>
      </c>
      <c r="K570" s="21">
        <v>49849</v>
      </c>
      <c r="L570" s="21">
        <v>100</v>
      </c>
      <c r="M570" s="21" t="s">
        <v>1038</v>
      </c>
      <c r="N570" s="21">
        <v>47315</v>
      </c>
      <c r="O570" s="21">
        <v>47691</v>
      </c>
      <c r="P570" s="21">
        <v>100</v>
      </c>
      <c r="Q570" s="21"/>
      <c r="R570" s="21"/>
    </row>
    <row r="571" spans="1:18" x14ac:dyDescent="0.2">
      <c r="A571" s="22" t="s">
        <v>3140</v>
      </c>
      <c r="B571" s="21">
        <v>10244</v>
      </c>
      <c r="C571" s="21" t="s">
        <v>1042</v>
      </c>
      <c r="D571" s="20">
        <f>COUNTIF('S6 - Table 1'!$B$3:$B$20,Table4[[#This Row],[id]])</f>
        <v>0</v>
      </c>
      <c r="E571" s="21" t="s">
        <v>3141</v>
      </c>
      <c r="F571" s="21" t="s">
        <v>3142</v>
      </c>
      <c r="G571" s="21" t="s">
        <v>3067</v>
      </c>
      <c r="H571" s="21" t="s">
        <v>3068</v>
      </c>
      <c r="I571" s="21" t="s">
        <v>1259</v>
      </c>
      <c r="J571" s="21">
        <v>178101</v>
      </c>
      <c r="K571" s="21">
        <v>178294</v>
      </c>
      <c r="L571" s="21">
        <v>100</v>
      </c>
      <c r="M571" s="21" t="s">
        <v>1038</v>
      </c>
      <c r="N571" s="21">
        <v>178230</v>
      </c>
      <c r="O571" s="21">
        <v>178424</v>
      </c>
      <c r="P571" s="21">
        <v>97.41</v>
      </c>
      <c r="Q571" s="21"/>
      <c r="R571" s="21"/>
    </row>
    <row r="572" spans="1:18" x14ac:dyDescent="0.2">
      <c r="A572" s="22" t="s">
        <v>3143</v>
      </c>
      <c r="B572" s="21">
        <v>10244</v>
      </c>
      <c r="C572" s="21" t="s">
        <v>1042</v>
      </c>
      <c r="D572" s="20">
        <f>COUNTIF('S6 - Table 1'!$B$3:$B$20,Table4[[#This Row],[id]])</f>
        <v>0</v>
      </c>
      <c r="E572" s="21" t="s">
        <v>3144</v>
      </c>
      <c r="F572" s="21" t="s">
        <v>3066</v>
      </c>
      <c r="G572" s="21" t="s">
        <v>3067</v>
      </c>
      <c r="H572" s="21" t="s">
        <v>3145</v>
      </c>
      <c r="I572" s="21" t="s">
        <v>1259</v>
      </c>
      <c r="J572" s="21">
        <v>178105</v>
      </c>
      <c r="K572" s="21">
        <v>178293</v>
      </c>
      <c r="L572" s="21">
        <v>100</v>
      </c>
      <c r="M572" s="21" t="s">
        <v>1038</v>
      </c>
      <c r="N572" s="21">
        <v>178234</v>
      </c>
      <c r="O572" s="21">
        <v>178423</v>
      </c>
      <c r="P572" s="21">
        <v>97.34</v>
      </c>
      <c r="Q572" s="21"/>
      <c r="R572" s="21"/>
    </row>
    <row r="573" spans="1:18" x14ac:dyDescent="0.2">
      <c r="A573" s="22" t="s">
        <v>3146</v>
      </c>
      <c r="B573" s="21">
        <v>10244</v>
      </c>
      <c r="C573" s="21" t="s">
        <v>1042</v>
      </c>
      <c r="D573" s="20">
        <f>COUNTIF('S6 - Table 1'!$B$3:$B$20,Table4[[#This Row],[id]])</f>
        <v>0</v>
      </c>
      <c r="E573" s="21" t="s">
        <v>3147</v>
      </c>
      <c r="F573" s="21" t="s">
        <v>3126</v>
      </c>
      <c r="G573" s="21" t="s">
        <v>3127</v>
      </c>
      <c r="H573" s="21" t="s">
        <v>3148</v>
      </c>
      <c r="I573" s="21" t="s">
        <v>1259</v>
      </c>
      <c r="J573" s="21">
        <v>163909</v>
      </c>
      <c r="K573" s="21">
        <v>164259</v>
      </c>
      <c r="L573" s="21">
        <v>100</v>
      </c>
      <c r="M573" s="21" t="s">
        <v>1038</v>
      </c>
      <c r="N573" s="21">
        <v>164138</v>
      </c>
      <c r="O573" s="21">
        <v>164488</v>
      </c>
      <c r="P573" s="21">
        <v>100</v>
      </c>
      <c r="Q573" s="21"/>
      <c r="R573" s="21"/>
    </row>
    <row r="574" spans="1:18" x14ac:dyDescent="0.2">
      <c r="A574" s="22" t="s">
        <v>3149</v>
      </c>
      <c r="B574" s="21">
        <v>10244</v>
      </c>
      <c r="C574" s="21" t="s">
        <v>1042</v>
      </c>
      <c r="D574" s="20">
        <f>COUNTIF('S6 - Table 1'!$B$3:$B$20,Table4[[#This Row],[id]])</f>
        <v>0</v>
      </c>
      <c r="E574" s="21" t="s">
        <v>3150</v>
      </c>
      <c r="F574" s="21" t="s">
        <v>3090</v>
      </c>
      <c r="G574" s="21" t="s">
        <v>3091</v>
      </c>
      <c r="H574" s="21" t="s">
        <v>3151</v>
      </c>
      <c r="I574" s="21" t="s">
        <v>1259</v>
      </c>
      <c r="J574" s="21">
        <v>164922</v>
      </c>
      <c r="K574" s="21">
        <v>165201</v>
      </c>
      <c r="L574" s="21">
        <v>100</v>
      </c>
      <c r="M574" s="21" t="s">
        <v>1038</v>
      </c>
      <c r="N574" s="21">
        <v>165151</v>
      </c>
      <c r="O574" s="21">
        <v>165430</v>
      </c>
      <c r="P574" s="21">
        <v>99.64</v>
      </c>
      <c r="Q574" s="21"/>
      <c r="R574" s="21"/>
    </row>
    <row r="575" spans="1:18" x14ac:dyDescent="0.2">
      <c r="A575" s="22" t="s">
        <v>3152</v>
      </c>
      <c r="B575" s="21">
        <v>10244</v>
      </c>
      <c r="C575" s="21" t="s">
        <v>1042</v>
      </c>
      <c r="D575" s="20">
        <f>COUNTIF('S6 - Table 1'!$B$3:$B$20,Table4[[#This Row],[id]])</f>
        <v>0</v>
      </c>
      <c r="E575" s="21" t="s">
        <v>3153</v>
      </c>
      <c r="F575" s="21" t="s">
        <v>3126</v>
      </c>
      <c r="G575" s="21" t="s">
        <v>3127</v>
      </c>
      <c r="H575" s="21" t="s">
        <v>3154</v>
      </c>
      <c r="I575" s="21" t="s">
        <v>1259</v>
      </c>
      <c r="J575" s="21">
        <v>163909</v>
      </c>
      <c r="K575" s="21">
        <v>164269</v>
      </c>
      <c r="L575" s="21">
        <v>100</v>
      </c>
      <c r="M575" s="21" t="s">
        <v>1038</v>
      </c>
      <c r="N575" s="21">
        <v>164138</v>
      </c>
      <c r="O575" s="21">
        <v>164498</v>
      </c>
      <c r="P575" s="21">
        <v>100</v>
      </c>
      <c r="Q575" s="21"/>
      <c r="R575" s="21"/>
    </row>
    <row r="576" spans="1:18" x14ac:dyDescent="0.2">
      <c r="A576" s="22" t="s">
        <v>3155</v>
      </c>
      <c r="B576" s="21">
        <v>10244</v>
      </c>
      <c r="C576" s="21" t="s">
        <v>1042</v>
      </c>
      <c r="D576" s="20">
        <f>COUNTIF('S6 - Table 1'!$B$3:$B$20,Table4[[#This Row],[id]])</f>
        <v>0</v>
      </c>
      <c r="E576" s="21" t="s">
        <v>3156</v>
      </c>
      <c r="F576" s="21" t="s">
        <v>3126</v>
      </c>
      <c r="G576" s="21" t="s">
        <v>3127</v>
      </c>
      <c r="H576" s="21" t="s">
        <v>3157</v>
      </c>
      <c r="I576" s="21" t="s">
        <v>1259</v>
      </c>
      <c r="J576" s="21">
        <v>163909</v>
      </c>
      <c r="K576" s="21">
        <v>164258</v>
      </c>
      <c r="L576" s="21">
        <v>100</v>
      </c>
      <c r="M576" s="21" t="s">
        <v>1038</v>
      </c>
      <c r="N576" s="21">
        <v>164138</v>
      </c>
      <c r="O576" s="21">
        <v>164487</v>
      </c>
      <c r="P576" s="21">
        <v>100</v>
      </c>
      <c r="Q576" s="21"/>
      <c r="R576" s="21"/>
    </row>
    <row r="577" spans="1:18" x14ac:dyDescent="0.2">
      <c r="A577" s="22" t="s">
        <v>3158</v>
      </c>
      <c r="B577" s="21">
        <v>10244</v>
      </c>
      <c r="C577" s="21" t="s">
        <v>1042</v>
      </c>
      <c r="D577" s="20">
        <f>COUNTIF('S6 - Table 1'!$B$3:$B$20,Table4[[#This Row],[id]])</f>
        <v>0</v>
      </c>
      <c r="E577" s="21" t="s">
        <v>3159</v>
      </c>
      <c r="F577" s="21" t="s">
        <v>3126</v>
      </c>
      <c r="G577" s="21" t="s">
        <v>3127</v>
      </c>
      <c r="H577" s="21" t="s">
        <v>3160</v>
      </c>
      <c r="I577" s="21" t="s">
        <v>1259</v>
      </c>
      <c r="J577" s="21">
        <v>163909</v>
      </c>
      <c r="K577" s="21">
        <v>164266</v>
      </c>
      <c r="L577" s="21">
        <v>100</v>
      </c>
      <c r="M577" s="21" t="s">
        <v>1038</v>
      </c>
      <c r="N577" s="21">
        <v>164138</v>
      </c>
      <c r="O577" s="21">
        <v>164495</v>
      </c>
      <c r="P577" s="21">
        <v>100</v>
      </c>
      <c r="Q577" s="21"/>
      <c r="R577" s="21"/>
    </row>
    <row r="578" spans="1:18" x14ac:dyDescent="0.2">
      <c r="A578" s="22" t="s">
        <v>3161</v>
      </c>
      <c r="B578" s="21">
        <v>10244</v>
      </c>
      <c r="C578" s="21" t="s">
        <v>1042</v>
      </c>
      <c r="D578" s="20">
        <f>COUNTIF('S6 - Table 1'!$B$3:$B$20,Table4[[#This Row],[id]])</f>
        <v>0</v>
      </c>
      <c r="E578" s="21" t="s">
        <v>3162</v>
      </c>
      <c r="F578" s="21" t="s">
        <v>3163</v>
      </c>
      <c r="G578" s="21" t="s">
        <v>3164</v>
      </c>
      <c r="H578" s="21" t="s">
        <v>3165</v>
      </c>
      <c r="I578" s="21" t="s">
        <v>1259</v>
      </c>
      <c r="J578" s="21">
        <v>58508</v>
      </c>
      <c r="K578" s="21">
        <v>58819</v>
      </c>
      <c r="L578" s="21">
        <v>100</v>
      </c>
      <c r="M578" s="21" t="s">
        <v>1038</v>
      </c>
      <c r="N578" s="21">
        <v>56102</v>
      </c>
      <c r="O578" s="21">
        <v>56413</v>
      </c>
      <c r="P578" s="21">
        <v>100</v>
      </c>
      <c r="Q578" s="21"/>
      <c r="R578" s="21"/>
    </row>
    <row r="579" spans="1:18" x14ac:dyDescent="0.2">
      <c r="A579" s="22" t="s">
        <v>3166</v>
      </c>
      <c r="B579" s="21">
        <v>10244</v>
      </c>
      <c r="C579" s="21" t="s">
        <v>1042</v>
      </c>
      <c r="D579" s="20">
        <f>COUNTIF('S6 - Table 1'!$B$3:$B$20,Table4[[#This Row],[id]])</f>
        <v>0</v>
      </c>
      <c r="E579" s="21" t="s">
        <v>3167</v>
      </c>
      <c r="F579" s="21" t="s">
        <v>3168</v>
      </c>
      <c r="G579" s="21" t="s">
        <v>3164</v>
      </c>
      <c r="H579" s="21" t="s">
        <v>3165</v>
      </c>
      <c r="I579" s="21" t="s">
        <v>1259</v>
      </c>
      <c r="J579" s="21">
        <v>58507</v>
      </c>
      <c r="K579" s="21">
        <v>58819</v>
      </c>
      <c r="L579" s="21">
        <v>100</v>
      </c>
      <c r="M579" s="21" t="s">
        <v>1038</v>
      </c>
      <c r="N579" s="21">
        <v>56101</v>
      </c>
      <c r="O579" s="21">
        <v>56413</v>
      </c>
      <c r="P579" s="21">
        <v>100</v>
      </c>
      <c r="Q579" s="21"/>
      <c r="R579" s="21"/>
    </row>
    <row r="580" spans="1:18" x14ac:dyDescent="0.2">
      <c r="A580" s="22" t="s">
        <v>3169</v>
      </c>
      <c r="B580" s="21">
        <v>10244</v>
      </c>
      <c r="C580" s="21" t="s">
        <v>1042</v>
      </c>
      <c r="D580" s="20">
        <f>COUNTIF('S6 - Table 1'!$B$3:$B$20,Table4[[#This Row],[id]])</f>
        <v>0</v>
      </c>
      <c r="E580" s="21" t="s">
        <v>3170</v>
      </c>
      <c r="F580" s="21" t="s">
        <v>3171</v>
      </c>
      <c r="G580" s="21" t="s">
        <v>3164</v>
      </c>
      <c r="H580" s="21" t="s">
        <v>3165</v>
      </c>
      <c r="I580" s="21" t="s">
        <v>1259</v>
      </c>
      <c r="J580" s="21">
        <v>58511</v>
      </c>
      <c r="K580" s="21">
        <v>58819</v>
      </c>
      <c r="L580" s="21">
        <v>100</v>
      </c>
      <c r="M580" s="21" t="s">
        <v>1038</v>
      </c>
      <c r="N580" s="21">
        <v>56105</v>
      </c>
      <c r="O580" s="21">
        <v>56413</v>
      </c>
      <c r="P580" s="21">
        <v>100</v>
      </c>
      <c r="Q580" s="21"/>
      <c r="R580" s="21"/>
    </row>
    <row r="581" spans="1:18" x14ac:dyDescent="0.2">
      <c r="A581" s="22" t="s">
        <v>3172</v>
      </c>
      <c r="B581" s="21">
        <v>10244</v>
      </c>
      <c r="C581" s="21" t="s">
        <v>1042</v>
      </c>
      <c r="D581" s="20">
        <f>COUNTIF('S6 - Table 1'!$B$3:$B$20,Table4[[#This Row],[id]])</f>
        <v>0</v>
      </c>
      <c r="E581" s="21" t="s">
        <v>3173</v>
      </c>
      <c r="F581" s="21" t="s">
        <v>3163</v>
      </c>
      <c r="G581" s="21" t="s">
        <v>3164</v>
      </c>
      <c r="H581" s="21" t="s">
        <v>3174</v>
      </c>
      <c r="I581" s="21" t="s">
        <v>1259</v>
      </c>
      <c r="J581" s="21">
        <v>58508</v>
      </c>
      <c r="K581" s="21">
        <v>58822</v>
      </c>
      <c r="L581" s="21">
        <v>100</v>
      </c>
      <c r="M581" s="21" t="s">
        <v>1038</v>
      </c>
      <c r="N581" s="21">
        <v>56102</v>
      </c>
      <c r="O581" s="21">
        <v>56416</v>
      </c>
      <c r="P581" s="21">
        <v>100</v>
      </c>
      <c r="Q581" s="21"/>
      <c r="R581" s="21"/>
    </row>
    <row r="582" spans="1:18" x14ac:dyDescent="0.2">
      <c r="A582" s="22" t="s">
        <v>3175</v>
      </c>
      <c r="B582" s="21">
        <v>10244</v>
      </c>
      <c r="C582" s="21" t="s">
        <v>1042</v>
      </c>
      <c r="D582" s="20">
        <f>COUNTIF('S6 - Table 1'!$B$3:$B$20,Table4[[#This Row],[id]])</f>
        <v>0</v>
      </c>
      <c r="E582" s="21" t="s">
        <v>3176</v>
      </c>
      <c r="F582" s="21" t="s">
        <v>3168</v>
      </c>
      <c r="G582" s="21" t="s">
        <v>3164</v>
      </c>
      <c r="H582" s="21" t="s">
        <v>3174</v>
      </c>
      <c r="I582" s="21" t="s">
        <v>1259</v>
      </c>
      <c r="J582" s="21">
        <v>58507</v>
      </c>
      <c r="K582" s="21">
        <v>58822</v>
      </c>
      <c r="L582" s="21">
        <v>100</v>
      </c>
      <c r="M582" s="21" t="s">
        <v>1038</v>
      </c>
      <c r="N582" s="21">
        <v>56101</v>
      </c>
      <c r="O582" s="21">
        <v>56416</v>
      </c>
      <c r="P582" s="21">
        <v>100</v>
      </c>
      <c r="Q582" s="21"/>
      <c r="R582" s="21"/>
    </row>
    <row r="583" spans="1:18" x14ac:dyDescent="0.2">
      <c r="A583" s="22" t="s">
        <v>3177</v>
      </c>
      <c r="B583" s="21">
        <v>10244</v>
      </c>
      <c r="C583" s="21" t="s">
        <v>1042</v>
      </c>
      <c r="D583" s="20">
        <f>COUNTIF('S6 - Table 1'!$B$3:$B$20,Table4[[#This Row],[id]])</f>
        <v>0</v>
      </c>
      <c r="E583" s="21" t="s">
        <v>3178</v>
      </c>
      <c r="F583" s="21" t="s">
        <v>3179</v>
      </c>
      <c r="G583" s="21" t="s">
        <v>3180</v>
      </c>
      <c r="H583" s="21" t="s">
        <v>3181</v>
      </c>
      <c r="I583" s="21" t="s">
        <v>1259</v>
      </c>
      <c r="J583" s="21">
        <v>49297</v>
      </c>
      <c r="K583" s="21">
        <v>49538</v>
      </c>
      <c r="L583" s="21">
        <v>100</v>
      </c>
      <c r="M583" s="21" t="s">
        <v>1038</v>
      </c>
      <c r="N583" s="21">
        <v>47138</v>
      </c>
      <c r="O583" s="21">
        <v>47379</v>
      </c>
      <c r="P583" s="21">
        <v>99.17</v>
      </c>
      <c r="Q583" s="21"/>
      <c r="R583" s="21"/>
    </row>
    <row r="584" spans="1:18" x14ac:dyDescent="0.2">
      <c r="A584" s="22" t="s">
        <v>3182</v>
      </c>
      <c r="B584" s="21">
        <v>10244</v>
      </c>
      <c r="C584" s="21" t="s">
        <v>1042</v>
      </c>
      <c r="D584" s="20">
        <f>COUNTIF('S6 - Table 1'!$B$3:$B$20,Table4[[#This Row],[id]])</f>
        <v>0</v>
      </c>
      <c r="E584" s="21" t="s">
        <v>3183</v>
      </c>
      <c r="F584" s="21" t="s">
        <v>3179</v>
      </c>
      <c r="G584" s="21" t="s">
        <v>3180</v>
      </c>
      <c r="H584" s="21" t="s">
        <v>3184</v>
      </c>
      <c r="I584" s="21" t="s">
        <v>1259</v>
      </c>
      <c r="J584" s="21">
        <v>49297</v>
      </c>
      <c r="K584" s="21">
        <v>49539</v>
      </c>
      <c r="L584" s="21">
        <v>100</v>
      </c>
      <c r="M584" s="21" t="s">
        <v>1038</v>
      </c>
      <c r="N584" s="21">
        <v>47138</v>
      </c>
      <c r="O584" s="21">
        <v>47380</v>
      </c>
      <c r="P584" s="21">
        <v>99.17</v>
      </c>
      <c r="Q584" s="21"/>
      <c r="R584" s="21"/>
    </row>
    <row r="585" spans="1:18" x14ac:dyDescent="0.2">
      <c r="A585" s="22" t="s">
        <v>3185</v>
      </c>
      <c r="B585" s="21">
        <v>10244</v>
      </c>
      <c r="C585" s="21" t="s">
        <v>1042</v>
      </c>
      <c r="D585" s="20">
        <f>COUNTIF('S6 - Table 1'!$B$3:$B$20,Table4[[#This Row],[id]])</f>
        <v>0</v>
      </c>
      <c r="E585" s="21" t="s">
        <v>3186</v>
      </c>
      <c r="F585" s="21" t="s">
        <v>3179</v>
      </c>
      <c r="G585" s="21" t="s">
        <v>3180</v>
      </c>
      <c r="H585" s="21" t="s">
        <v>3187</v>
      </c>
      <c r="I585" s="21" t="s">
        <v>1259</v>
      </c>
      <c r="J585" s="21">
        <v>49297</v>
      </c>
      <c r="K585" s="21">
        <v>49541</v>
      </c>
      <c r="L585" s="21">
        <v>100</v>
      </c>
      <c r="M585" s="21" t="s">
        <v>1038</v>
      </c>
      <c r="N585" s="21">
        <v>47138</v>
      </c>
      <c r="O585" s="21">
        <v>47382</v>
      </c>
      <c r="P585" s="21">
        <v>99.18</v>
      </c>
      <c r="Q585" s="21"/>
      <c r="R585" s="21"/>
    </row>
    <row r="586" spans="1:18" x14ac:dyDescent="0.2">
      <c r="A586" s="22" t="s">
        <v>3188</v>
      </c>
      <c r="B586" s="21">
        <v>10244</v>
      </c>
      <c r="C586" s="21" t="s">
        <v>1042</v>
      </c>
      <c r="D586" s="20">
        <f>COUNTIF('S6 - Table 1'!$B$3:$B$20,Table4[[#This Row],[id]])</f>
        <v>0</v>
      </c>
      <c r="E586" s="21" t="s">
        <v>3189</v>
      </c>
      <c r="F586" s="21" t="s">
        <v>3179</v>
      </c>
      <c r="G586" s="21" t="s">
        <v>3180</v>
      </c>
      <c r="H586" s="21" t="s">
        <v>3190</v>
      </c>
      <c r="I586" s="21" t="s">
        <v>1259</v>
      </c>
      <c r="J586" s="21">
        <v>49297</v>
      </c>
      <c r="K586" s="21">
        <v>49542</v>
      </c>
      <c r="L586" s="21">
        <v>100</v>
      </c>
      <c r="M586" s="21" t="s">
        <v>1038</v>
      </c>
      <c r="N586" s="21">
        <v>47138</v>
      </c>
      <c r="O586" s="21">
        <v>47383</v>
      </c>
      <c r="P586" s="21">
        <v>99.18</v>
      </c>
      <c r="Q586" s="21"/>
      <c r="R586" s="21"/>
    </row>
    <row r="587" spans="1:18" x14ac:dyDescent="0.2">
      <c r="A587" s="22" t="s">
        <v>3191</v>
      </c>
      <c r="B587" s="21">
        <v>10244</v>
      </c>
      <c r="C587" s="21" t="s">
        <v>1042</v>
      </c>
      <c r="D587" s="20">
        <f>COUNTIF('S6 - Table 1'!$B$3:$B$20,Table4[[#This Row],[id]])</f>
        <v>0</v>
      </c>
      <c r="E587" s="21" t="s">
        <v>3192</v>
      </c>
      <c r="F587" s="21" t="s">
        <v>3193</v>
      </c>
      <c r="G587" s="21" t="s">
        <v>3194</v>
      </c>
      <c r="H587" s="21" t="s">
        <v>3195</v>
      </c>
      <c r="I587" s="21" t="s">
        <v>1259</v>
      </c>
      <c r="J587" s="21">
        <v>176007</v>
      </c>
      <c r="K587" s="21">
        <v>176152</v>
      </c>
      <c r="L587" s="21">
        <v>100</v>
      </c>
      <c r="M587" s="21" t="s">
        <v>1038</v>
      </c>
      <c r="N587" s="21">
        <v>176145</v>
      </c>
      <c r="O587" s="21">
        <v>176290</v>
      </c>
      <c r="P587" s="21">
        <v>99.31</v>
      </c>
      <c r="Q587" s="21"/>
      <c r="R587" s="21"/>
    </row>
    <row r="588" spans="1:18" x14ac:dyDescent="0.2">
      <c r="A588" s="22" t="s">
        <v>3196</v>
      </c>
      <c r="B588" s="21">
        <v>10244</v>
      </c>
      <c r="C588" s="21" t="s">
        <v>1042</v>
      </c>
      <c r="D588" s="20">
        <f>COUNTIF('S6 - Table 1'!$B$3:$B$20,Table4[[#This Row],[id]])</f>
        <v>0</v>
      </c>
      <c r="E588" s="21" t="s">
        <v>3197</v>
      </c>
      <c r="F588" s="21" t="s">
        <v>3198</v>
      </c>
      <c r="G588" s="21" t="s">
        <v>3194</v>
      </c>
      <c r="H588" s="21" t="s">
        <v>3195</v>
      </c>
      <c r="I588" s="21" t="s">
        <v>1259</v>
      </c>
      <c r="J588" s="21">
        <v>176004</v>
      </c>
      <c r="K588" s="21">
        <v>176152</v>
      </c>
      <c r="L588" s="21">
        <v>100</v>
      </c>
      <c r="M588" s="21" t="s">
        <v>1038</v>
      </c>
      <c r="N588" s="21">
        <v>176142</v>
      </c>
      <c r="O588" s="21">
        <v>176290</v>
      </c>
      <c r="P588" s="21">
        <v>99.32</v>
      </c>
      <c r="Q588" s="21"/>
      <c r="R588" s="21"/>
    </row>
    <row r="589" spans="1:18" x14ac:dyDescent="0.2">
      <c r="A589" s="22" t="s">
        <v>3199</v>
      </c>
      <c r="B589" s="21">
        <v>10244</v>
      </c>
      <c r="C589" s="21" t="s">
        <v>1042</v>
      </c>
      <c r="D589" s="20">
        <f>COUNTIF('S6 - Table 1'!$B$3:$B$20,Table4[[#This Row],[id]])</f>
        <v>0</v>
      </c>
      <c r="E589" s="21" t="s">
        <v>3200</v>
      </c>
      <c r="F589" s="21" t="s">
        <v>3201</v>
      </c>
      <c r="G589" s="21" t="s">
        <v>3194</v>
      </c>
      <c r="H589" s="21" t="s">
        <v>3195</v>
      </c>
      <c r="I589" s="21" t="s">
        <v>1259</v>
      </c>
      <c r="J589" s="21">
        <v>176005</v>
      </c>
      <c r="K589" s="21">
        <v>176152</v>
      </c>
      <c r="L589" s="21">
        <v>100</v>
      </c>
      <c r="M589" s="21" t="s">
        <v>1038</v>
      </c>
      <c r="N589" s="21">
        <v>176143</v>
      </c>
      <c r="O589" s="21">
        <v>176290</v>
      </c>
      <c r="P589" s="21">
        <v>99.32</v>
      </c>
      <c r="Q589" s="21"/>
      <c r="R589" s="21"/>
    </row>
    <row r="590" spans="1:18" x14ac:dyDescent="0.2">
      <c r="A590" s="22" t="s">
        <v>3202</v>
      </c>
      <c r="B590" s="21">
        <v>10244</v>
      </c>
      <c r="C590" s="21" t="s">
        <v>1042</v>
      </c>
      <c r="D590" s="20">
        <f>COUNTIF('S6 - Table 1'!$B$3:$B$20,Table4[[#This Row],[id]])</f>
        <v>0</v>
      </c>
      <c r="E590" s="21" t="s">
        <v>3203</v>
      </c>
      <c r="F590" s="21" t="s">
        <v>3204</v>
      </c>
      <c r="G590" s="21" t="s">
        <v>3205</v>
      </c>
      <c r="H590" s="21" t="s">
        <v>3206</v>
      </c>
      <c r="I590" s="21" t="s">
        <v>1259</v>
      </c>
      <c r="J590" s="21">
        <v>21053</v>
      </c>
      <c r="K590" s="21">
        <v>21442</v>
      </c>
      <c r="L590" s="21">
        <v>100</v>
      </c>
      <c r="M590" s="21" t="s">
        <v>1038</v>
      </c>
      <c r="N590" s="21">
        <v>18907</v>
      </c>
      <c r="O590" s="21">
        <v>19296</v>
      </c>
      <c r="P590" s="21">
        <v>98.71</v>
      </c>
      <c r="Q590" s="21"/>
      <c r="R590" s="21"/>
    </row>
    <row r="591" spans="1:18" x14ac:dyDescent="0.2">
      <c r="A591" s="22" t="s">
        <v>3207</v>
      </c>
      <c r="B591" s="21">
        <v>10244</v>
      </c>
      <c r="C591" s="21" t="s">
        <v>1042</v>
      </c>
      <c r="D591" s="20">
        <f>COUNTIF('S6 - Table 1'!$B$3:$B$20,Table4[[#This Row],[id]])</f>
        <v>0</v>
      </c>
      <c r="E591" s="21" t="s">
        <v>3208</v>
      </c>
      <c r="F591" s="21" t="s">
        <v>3209</v>
      </c>
      <c r="G591" s="21" t="s">
        <v>3210</v>
      </c>
      <c r="H591" s="21" t="s">
        <v>3211</v>
      </c>
      <c r="I591" s="21" t="s">
        <v>1259</v>
      </c>
      <c r="J591" s="21">
        <v>186575</v>
      </c>
      <c r="K591" s="21">
        <v>186730</v>
      </c>
      <c r="L591" s="21">
        <v>100</v>
      </c>
      <c r="M591" s="21" t="s">
        <v>1038</v>
      </c>
      <c r="N591" s="21">
        <v>186650</v>
      </c>
      <c r="O591" s="21">
        <v>186805</v>
      </c>
      <c r="P591" s="21">
        <v>100</v>
      </c>
      <c r="Q591" s="21"/>
      <c r="R591" s="21"/>
    </row>
    <row r="592" spans="1:18" x14ac:dyDescent="0.2">
      <c r="A592" s="22" t="s">
        <v>3212</v>
      </c>
      <c r="B592" s="21">
        <v>10244</v>
      </c>
      <c r="C592" s="21" t="s">
        <v>1042</v>
      </c>
      <c r="D592" s="20">
        <f>COUNTIF('S6 - Table 1'!$B$3:$B$20,Table4[[#This Row],[id]])</f>
        <v>0</v>
      </c>
      <c r="E592" s="21" t="s">
        <v>3213</v>
      </c>
      <c r="F592" s="21" t="s">
        <v>3209</v>
      </c>
      <c r="G592" s="21" t="s">
        <v>3210</v>
      </c>
      <c r="H592" s="21" t="s">
        <v>3214</v>
      </c>
      <c r="I592" s="21" t="s">
        <v>1259</v>
      </c>
      <c r="J592" s="21">
        <v>186575</v>
      </c>
      <c r="K592" s="21">
        <v>186729</v>
      </c>
      <c r="L592" s="21">
        <v>100</v>
      </c>
      <c r="M592" s="21" t="s">
        <v>1038</v>
      </c>
      <c r="N592" s="21">
        <v>186650</v>
      </c>
      <c r="O592" s="21">
        <v>186804</v>
      </c>
      <c r="P592" s="21">
        <v>100</v>
      </c>
      <c r="Q592" s="21"/>
      <c r="R592" s="21"/>
    </row>
    <row r="593" spans="1:18" x14ac:dyDescent="0.2">
      <c r="A593" s="22" t="s">
        <v>3215</v>
      </c>
      <c r="B593" s="21">
        <v>10244</v>
      </c>
      <c r="C593" s="21" t="s">
        <v>1042</v>
      </c>
      <c r="D593" s="20">
        <f>COUNTIF('S6 - Table 1'!$B$3:$B$20,Table4[[#This Row],[id]])</f>
        <v>0</v>
      </c>
      <c r="E593" s="21" t="s">
        <v>3216</v>
      </c>
      <c r="F593" s="21" t="s">
        <v>3217</v>
      </c>
      <c r="G593" s="21" t="s">
        <v>3194</v>
      </c>
      <c r="H593" s="21" t="s">
        <v>3195</v>
      </c>
      <c r="I593" s="21" t="s">
        <v>1259</v>
      </c>
      <c r="J593" s="21">
        <v>176006</v>
      </c>
      <c r="K593" s="21">
        <v>176152</v>
      </c>
      <c r="L593" s="21">
        <v>100</v>
      </c>
      <c r="M593" s="21" t="s">
        <v>1038</v>
      </c>
      <c r="N593" s="21">
        <v>176144</v>
      </c>
      <c r="O593" s="21">
        <v>176290</v>
      </c>
      <c r="P593" s="21">
        <v>99.32</v>
      </c>
      <c r="Q593" s="21"/>
      <c r="R593" s="21"/>
    </row>
    <row r="594" spans="1:18" x14ac:dyDescent="0.2">
      <c r="A594" s="22" t="s">
        <v>3218</v>
      </c>
      <c r="B594" s="21">
        <v>10244</v>
      </c>
      <c r="C594" s="21" t="s">
        <v>1042</v>
      </c>
      <c r="D594" s="20">
        <f>COUNTIF('S6 - Table 1'!$B$3:$B$20,Table4[[#This Row],[id]])</f>
        <v>0</v>
      </c>
      <c r="E594" s="21" t="s">
        <v>3219</v>
      </c>
      <c r="F594" s="21" t="s">
        <v>3220</v>
      </c>
      <c r="G594" s="21" t="s">
        <v>3221</v>
      </c>
      <c r="H594" s="21" t="s">
        <v>3222</v>
      </c>
      <c r="I594" s="21" t="s">
        <v>1259</v>
      </c>
      <c r="J594" s="21">
        <v>7880</v>
      </c>
      <c r="K594" s="21">
        <v>8278</v>
      </c>
      <c r="L594" s="21">
        <v>100</v>
      </c>
      <c r="M594" s="21" t="s">
        <v>1038</v>
      </c>
      <c r="N594" s="21">
        <v>7805</v>
      </c>
      <c r="O594" s="21">
        <v>8204</v>
      </c>
      <c r="P594" s="21">
        <v>99.25</v>
      </c>
      <c r="Q594" s="21"/>
      <c r="R594" s="21"/>
    </row>
    <row r="595" spans="1:18" x14ac:dyDescent="0.2">
      <c r="A595" s="22" t="s">
        <v>3223</v>
      </c>
      <c r="B595" s="21">
        <v>10244</v>
      </c>
      <c r="C595" s="21" t="s">
        <v>1042</v>
      </c>
      <c r="D595" s="20">
        <f>COUNTIF('S6 - Table 1'!$B$3:$B$20,Table4[[#This Row],[id]])</f>
        <v>0</v>
      </c>
      <c r="E595" s="21" t="s">
        <v>3224</v>
      </c>
      <c r="F595" s="21" t="s">
        <v>3225</v>
      </c>
      <c r="G595" s="21" t="s">
        <v>3221</v>
      </c>
      <c r="H595" s="21" t="s">
        <v>3222</v>
      </c>
      <c r="I595" s="21" t="s">
        <v>1259</v>
      </c>
      <c r="J595" s="21">
        <v>7879</v>
      </c>
      <c r="K595" s="21">
        <v>8278</v>
      </c>
      <c r="L595" s="21">
        <v>100</v>
      </c>
      <c r="M595" s="21" t="s">
        <v>1038</v>
      </c>
      <c r="N595" s="21">
        <v>7804</v>
      </c>
      <c r="O595" s="21">
        <v>8204</v>
      </c>
      <c r="P595" s="21">
        <v>99.25</v>
      </c>
      <c r="Q595" s="21"/>
      <c r="R595" s="21"/>
    </row>
    <row r="596" spans="1:18" x14ac:dyDescent="0.2">
      <c r="A596" s="22" t="s">
        <v>3226</v>
      </c>
      <c r="B596" s="21">
        <v>10244</v>
      </c>
      <c r="C596" s="21" t="s">
        <v>1042</v>
      </c>
      <c r="D596" s="20">
        <f>COUNTIF('S6 - Table 1'!$B$3:$B$20,Table4[[#This Row],[id]])</f>
        <v>0</v>
      </c>
      <c r="E596" s="21" t="s">
        <v>3227</v>
      </c>
      <c r="F596" s="21" t="s">
        <v>3193</v>
      </c>
      <c r="G596" s="21" t="s">
        <v>3194</v>
      </c>
      <c r="H596" s="21" t="s">
        <v>3228</v>
      </c>
      <c r="I596" s="21" t="s">
        <v>1259</v>
      </c>
      <c r="J596" s="21">
        <v>176007</v>
      </c>
      <c r="K596" s="21">
        <v>176361</v>
      </c>
      <c r="L596" s="21">
        <v>100</v>
      </c>
      <c r="M596" s="21" t="s">
        <v>1038</v>
      </c>
      <c r="N596" s="21">
        <v>176145</v>
      </c>
      <c r="O596" s="21">
        <v>176499</v>
      </c>
      <c r="P596" s="21">
        <v>99.44</v>
      </c>
      <c r="Q596" s="21"/>
      <c r="R596" s="21"/>
    </row>
    <row r="597" spans="1:18" x14ac:dyDescent="0.2">
      <c r="A597" s="22" t="s">
        <v>3229</v>
      </c>
      <c r="B597" s="21">
        <v>10244</v>
      </c>
      <c r="C597" s="21" t="s">
        <v>1042</v>
      </c>
      <c r="D597" s="20">
        <f>COUNTIF('S6 - Table 1'!$B$3:$B$20,Table4[[#This Row],[id]])</f>
        <v>0</v>
      </c>
      <c r="E597" s="21" t="s">
        <v>3230</v>
      </c>
      <c r="F597" s="21" t="s">
        <v>3231</v>
      </c>
      <c r="G597" s="21" t="s">
        <v>3232</v>
      </c>
      <c r="H597" s="21" t="s">
        <v>3206</v>
      </c>
      <c r="I597" s="21" t="s">
        <v>1259</v>
      </c>
      <c r="J597" s="21">
        <v>21196</v>
      </c>
      <c r="K597" s="21">
        <v>21442</v>
      </c>
      <c r="L597" s="21">
        <v>100</v>
      </c>
      <c r="M597" s="21" t="s">
        <v>1038</v>
      </c>
      <c r="N597" s="21">
        <v>19050</v>
      </c>
      <c r="O597" s="21">
        <v>19296</v>
      </c>
      <c r="P597" s="21">
        <v>98.37</v>
      </c>
      <c r="Q597" s="21"/>
      <c r="R597" s="21"/>
    </row>
    <row r="598" spans="1:18" x14ac:dyDescent="0.2">
      <c r="A598" s="22" t="s">
        <v>3233</v>
      </c>
      <c r="B598" s="21">
        <v>10244</v>
      </c>
      <c r="C598" s="21" t="s">
        <v>1042</v>
      </c>
      <c r="D598" s="20">
        <f>COUNTIF('S6 - Table 1'!$B$3:$B$20,Table4[[#This Row],[id]])</f>
        <v>0</v>
      </c>
      <c r="E598" s="21" t="s">
        <v>3234</v>
      </c>
      <c r="F598" s="21" t="s">
        <v>3235</v>
      </c>
      <c r="G598" s="21" t="s">
        <v>3236</v>
      </c>
      <c r="H598" s="21" t="s">
        <v>3237</v>
      </c>
      <c r="I598" s="21" t="s">
        <v>1259</v>
      </c>
      <c r="J598" s="21">
        <v>42609</v>
      </c>
      <c r="K598" s="21">
        <v>42757</v>
      </c>
      <c r="L598" s="21">
        <v>100</v>
      </c>
      <c r="M598" s="21" t="s">
        <v>1038</v>
      </c>
      <c r="N598" s="21">
        <v>40445</v>
      </c>
      <c r="O598" s="21">
        <v>40593</v>
      </c>
      <c r="P598" s="21">
        <v>97.97</v>
      </c>
      <c r="Q598" s="21"/>
      <c r="R598" s="21"/>
    </row>
    <row r="599" spans="1:18" x14ac:dyDescent="0.2">
      <c r="A599" s="22" t="s">
        <v>3238</v>
      </c>
      <c r="B599" s="21">
        <v>10244</v>
      </c>
      <c r="C599" s="21" t="s">
        <v>1042</v>
      </c>
      <c r="D599" s="20">
        <f>COUNTIF('S6 - Table 1'!$B$3:$B$20,Table4[[#This Row],[id]])</f>
        <v>0</v>
      </c>
      <c r="E599" s="21" t="s">
        <v>3239</v>
      </c>
      <c r="F599" s="21" t="s">
        <v>3240</v>
      </c>
      <c r="G599" s="21" t="s">
        <v>3221</v>
      </c>
      <c r="H599" s="21" t="s">
        <v>3222</v>
      </c>
      <c r="I599" s="21" t="s">
        <v>1259</v>
      </c>
      <c r="J599" s="21">
        <v>7879</v>
      </c>
      <c r="K599" s="21">
        <v>8278</v>
      </c>
      <c r="L599" s="21">
        <v>100</v>
      </c>
      <c r="M599" s="21" t="s">
        <v>1038</v>
      </c>
      <c r="N599" s="21">
        <v>7804</v>
      </c>
      <c r="O599" s="21">
        <v>8204</v>
      </c>
      <c r="P599" s="21">
        <v>99.25</v>
      </c>
      <c r="Q599" s="21"/>
      <c r="R599" s="21"/>
    </row>
    <row r="600" spans="1:18" x14ac:dyDescent="0.2">
      <c r="A600" s="22" t="s">
        <v>3241</v>
      </c>
      <c r="B600" s="21">
        <v>10244</v>
      </c>
      <c r="C600" s="21" t="s">
        <v>1042</v>
      </c>
      <c r="D600" s="20">
        <f>COUNTIF('S6 - Table 1'!$B$3:$B$20,Table4[[#This Row],[id]])</f>
        <v>0</v>
      </c>
      <c r="E600" s="21" t="s">
        <v>3242</v>
      </c>
      <c r="F600" s="21" t="s">
        <v>3243</v>
      </c>
      <c r="G600" s="21" t="s">
        <v>3236</v>
      </c>
      <c r="H600" s="21" t="s">
        <v>3237</v>
      </c>
      <c r="I600" s="21" t="s">
        <v>1259</v>
      </c>
      <c r="J600" s="21">
        <v>42437</v>
      </c>
      <c r="K600" s="21">
        <v>42757</v>
      </c>
      <c r="L600" s="21">
        <v>100</v>
      </c>
      <c r="M600" s="21" t="s">
        <v>1038</v>
      </c>
      <c r="N600" s="21">
        <v>40273</v>
      </c>
      <c r="O600" s="21">
        <v>40593</v>
      </c>
      <c r="P600" s="21">
        <v>99.06</v>
      </c>
      <c r="Q600" s="21"/>
      <c r="R600" s="21"/>
    </row>
    <row r="601" spans="1:18" x14ac:dyDescent="0.2">
      <c r="A601" s="22" t="s">
        <v>3244</v>
      </c>
      <c r="B601" s="21">
        <v>10244</v>
      </c>
      <c r="C601" s="21" t="s">
        <v>1042</v>
      </c>
      <c r="D601" s="20">
        <f>COUNTIF('S6 - Table 1'!$B$3:$B$20,Table4[[#This Row],[id]])</f>
        <v>0</v>
      </c>
      <c r="E601" s="21" t="s">
        <v>3245</v>
      </c>
      <c r="F601" s="21" t="s">
        <v>3220</v>
      </c>
      <c r="G601" s="21" t="s">
        <v>3221</v>
      </c>
      <c r="H601" s="21" t="s">
        <v>3246</v>
      </c>
      <c r="I601" s="21" t="s">
        <v>1259</v>
      </c>
      <c r="J601" s="21">
        <v>7880</v>
      </c>
      <c r="K601" s="21">
        <v>8276</v>
      </c>
      <c r="L601" s="21">
        <v>100</v>
      </c>
      <c r="M601" s="21" t="s">
        <v>1038</v>
      </c>
      <c r="N601" s="21">
        <v>7805</v>
      </c>
      <c r="O601" s="21">
        <v>8202</v>
      </c>
      <c r="P601" s="21">
        <v>99.24</v>
      </c>
      <c r="Q601" s="21"/>
      <c r="R601" s="21"/>
    </row>
    <row r="602" spans="1:18" x14ac:dyDescent="0.2">
      <c r="A602" s="22" t="s">
        <v>3247</v>
      </c>
      <c r="B602" s="21">
        <v>10244</v>
      </c>
      <c r="C602" s="21" t="s">
        <v>1042</v>
      </c>
      <c r="D602" s="20">
        <f>COUNTIF('S6 - Table 1'!$B$3:$B$20,Table4[[#This Row],[id]])</f>
        <v>0</v>
      </c>
      <c r="E602" s="21" t="s">
        <v>3248</v>
      </c>
      <c r="F602" s="21" t="s">
        <v>3225</v>
      </c>
      <c r="G602" s="21" t="s">
        <v>3221</v>
      </c>
      <c r="H602" s="21" t="s">
        <v>3246</v>
      </c>
      <c r="I602" s="21" t="s">
        <v>1259</v>
      </c>
      <c r="J602" s="21">
        <v>7879</v>
      </c>
      <c r="K602" s="21">
        <v>8276</v>
      </c>
      <c r="L602" s="21">
        <v>100</v>
      </c>
      <c r="M602" s="21" t="s">
        <v>1038</v>
      </c>
      <c r="N602" s="21">
        <v>7804</v>
      </c>
      <c r="O602" s="21">
        <v>8202</v>
      </c>
      <c r="P602" s="21">
        <v>99.24</v>
      </c>
      <c r="Q602" s="21"/>
      <c r="R602" s="21"/>
    </row>
    <row r="603" spans="1:18" x14ac:dyDescent="0.2">
      <c r="A603" s="22" t="s">
        <v>3249</v>
      </c>
      <c r="B603" s="21">
        <v>10244</v>
      </c>
      <c r="C603" s="21" t="s">
        <v>1042</v>
      </c>
      <c r="D603" s="20">
        <f>COUNTIF('S6 - Table 1'!$B$3:$B$20,Table4[[#This Row],[id]])</f>
        <v>0</v>
      </c>
      <c r="E603" s="21" t="s">
        <v>3250</v>
      </c>
      <c r="F603" s="21" t="s">
        <v>3251</v>
      </c>
      <c r="G603" s="21" t="s">
        <v>3252</v>
      </c>
      <c r="H603" s="21" t="s">
        <v>3253</v>
      </c>
      <c r="I603" s="21" t="s">
        <v>1259</v>
      </c>
      <c r="J603" s="21">
        <v>186625</v>
      </c>
      <c r="K603" s="21">
        <v>186821</v>
      </c>
      <c r="L603" s="21">
        <v>100</v>
      </c>
      <c r="M603" s="21" t="s">
        <v>1038</v>
      </c>
      <c r="N603" s="21">
        <v>186700</v>
      </c>
      <c r="O603" s="21">
        <v>186896</v>
      </c>
      <c r="P603" s="21">
        <v>99.49</v>
      </c>
      <c r="Q603" s="21"/>
      <c r="R603" s="21"/>
    </row>
    <row r="604" spans="1:18" x14ac:dyDescent="0.2">
      <c r="A604" s="22" t="s">
        <v>3254</v>
      </c>
      <c r="B604" s="21">
        <v>10244</v>
      </c>
      <c r="C604" s="21" t="s">
        <v>1042</v>
      </c>
      <c r="D604" s="20">
        <f>COUNTIF('S6 - Table 1'!$B$3:$B$20,Table4[[#This Row],[id]])</f>
        <v>0</v>
      </c>
      <c r="E604" s="21" t="s">
        <v>3255</v>
      </c>
      <c r="F604" s="21" t="s">
        <v>3256</v>
      </c>
      <c r="G604" s="21" t="s">
        <v>3257</v>
      </c>
      <c r="H604" s="21" t="s">
        <v>3206</v>
      </c>
      <c r="I604" s="21" t="s">
        <v>1259</v>
      </c>
      <c r="J604" s="21">
        <v>21296</v>
      </c>
      <c r="K604" s="21">
        <v>21442</v>
      </c>
      <c r="L604" s="21">
        <v>100</v>
      </c>
      <c r="M604" s="21" t="s">
        <v>1038</v>
      </c>
      <c r="N604" s="21">
        <v>19150</v>
      </c>
      <c r="O604" s="21">
        <v>19296</v>
      </c>
      <c r="P604" s="21">
        <v>98.63</v>
      </c>
      <c r="Q604" s="21"/>
      <c r="R604" s="21"/>
    </row>
    <row r="605" spans="1:18" x14ac:dyDescent="0.2">
      <c r="A605" s="22" t="s">
        <v>3258</v>
      </c>
      <c r="B605" s="21">
        <v>10244</v>
      </c>
      <c r="C605" s="21" t="s">
        <v>1042</v>
      </c>
      <c r="D605" s="20">
        <f>COUNTIF('S6 - Table 1'!$B$3:$B$20,Table4[[#This Row],[id]])</f>
        <v>0</v>
      </c>
      <c r="E605" s="21" t="s">
        <v>3259</v>
      </c>
      <c r="F605" s="21" t="s">
        <v>3260</v>
      </c>
      <c r="G605" s="21" t="s">
        <v>3236</v>
      </c>
      <c r="H605" s="21" t="s">
        <v>3237</v>
      </c>
      <c r="I605" s="21" t="s">
        <v>1259</v>
      </c>
      <c r="J605" s="21">
        <v>42443</v>
      </c>
      <c r="K605" s="21">
        <v>42757</v>
      </c>
      <c r="L605" s="21">
        <v>100</v>
      </c>
      <c r="M605" s="21" t="s">
        <v>1038</v>
      </c>
      <c r="N605" s="21">
        <v>40279</v>
      </c>
      <c r="O605" s="21">
        <v>40593</v>
      </c>
      <c r="P605" s="21">
        <v>99.04</v>
      </c>
      <c r="Q605" s="21"/>
      <c r="R605" s="21"/>
    </row>
    <row r="606" spans="1:18" x14ac:dyDescent="0.2">
      <c r="A606" s="22" t="s">
        <v>3261</v>
      </c>
      <c r="B606" s="21">
        <v>10244</v>
      </c>
      <c r="C606" s="21" t="s">
        <v>1042</v>
      </c>
      <c r="D606" s="20">
        <f>COUNTIF('S6 - Table 1'!$B$3:$B$20,Table4[[#This Row],[id]])</f>
        <v>0</v>
      </c>
      <c r="E606" s="21" t="s">
        <v>3262</v>
      </c>
      <c r="F606" s="21" t="s">
        <v>3263</v>
      </c>
      <c r="G606" s="21" t="s">
        <v>3236</v>
      </c>
      <c r="H606" s="21" t="s">
        <v>3237</v>
      </c>
      <c r="I606" s="21" t="s">
        <v>1259</v>
      </c>
      <c r="J606" s="21">
        <v>42441</v>
      </c>
      <c r="K606" s="21">
        <v>42757</v>
      </c>
      <c r="L606" s="21">
        <v>100</v>
      </c>
      <c r="M606" s="21" t="s">
        <v>1038</v>
      </c>
      <c r="N606" s="21">
        <v>40277</v>
      </c>
      <c r="O606" s="21">
        <v>40593</v>
      </c>
      <c r="P606" s="21">
        <v>99.05</v>
      </c>
      <c r="Q606" s="21"/>
      <c r="R606" s="21"/>
    </row>
    <row r="607" spans="1:18" x14ac:dyDescent="0.2">
      <c r="A607" s="22" t="s">
        <v>3264</v>
      </c>
      <c r="B607" s="21">
        <v>10244</v>
      </c>
      <c r="C607" s="21" t="s">
        <v>1042</v>
      </c>
      <c r="D607" s="20">
        <f>COUNTIF('S6 - Table 1'!$B$3:$B$20,Table4[[#This Row],[id]])</f>
        <v>0</v>
      </c>
      <c r="E607" s="21" t="s">
        <v>3265</v>
      </c>
      <c r="F607" s="21" t="s">
        <v>3266</v>
      </c>
      <c r="G607" s="21" t="s">
        <v>3205</v>
      </c>
      <c r="H607" s="21" t="s">
        <v>3206</v>
      </c>
      <c r="I607" s="21" t="s">
        <v>1259</v>
      </c>
      <c r="J607" s="21">
        <v>21044</v>
      </c>
      <c r="K607" s="21">
        <v>21442</v>
      </c>
      <c r="L607" s="21">
        <v>100</v>
      </c>
      <c r="M607" s="21" t="s">
        <v>1038</v>
      </c>
      <c r="N607" s="21">
        <v>18898</v>
      </c>
      <c r="O607" s="21">
        <v>19296</v>
      </c>
      <c r="P607" s="21">
        <v>98.24</v>
      </c>
      <c r="Q607" s="21"/>
      <c r="R607" s="21"/>
    </row>
    <row r="608" spans="1:18" x14ac:dyDescent="0.2">
      <c r="A608" s="22" t="s">
        <v>3267</v>
      </c>
      <c r="B608" s="21">
        <v>10244</v>
      </c>
      <c r="C608" s="21" t="s">
        <v>1042</v>
      </c>
      <c r="D608" s="20">
        <f>COUNTIF('S6 - Table 1'!$B$3:$B$20,Table4[[#This Row],[id]])</f>
        <v>0</v>
      </c>
      <c r="E608" s="21" t="s">
        <v>3268</v>
      </c>
      <c r="F608" s="21" t="s">
        <v>3204</v>
      </c>
      <c r="G608" s="21" t="s">
        <v>3205</v>
      </c>
      <c r="H608" s="21" t="s">
        <v>3269</v>
      </c>
      <c r="I608" s="21" t="s">
        <v>1259</v>
      </c>
      <c r="J608" s="21">
        <v>21053</v>
      </c>
      <c r="K608" s="21">
        <v>21441</v>
      </c>
      <c r="L608" s="21">
        <v>100</v>
      </c>
      <c r="M608" s="21" t="s">
        <v>1038</v>
      </c>
      <c r="N608" s="21">
        <v>18907</v>
      </c>
      <c r="O608" s="21">
        <v>19295</v>
      </c>
      <c r="P608" s="21">
        <v>98.71</v>
      </c>
      <c r="Q608" s="21"/>
      <c r="R608" s="21"/>
    </row>
    <row r="609" spans="1:18" x14ac:dyDescent="0.2">
      <c r="A609" s="22" t="s">
        <v>3270</v>
      </c>
      <c r="B609" s="21">
        <v>10244</v>
      </c>
      <c r="C609" s="21" t="s">
        <v>1042</v>
      </c>
      <c r="D609" s="20">
        <f>COUNTIF('S6 - Table 1'!$B$3:$B$20,Table4[[#This Row],[id]])</f>
        <v>0</v>
      </c>
      <c r="E609" s="21" t="s">
        <v>3271</v>
      </c>
      <c r="F609" s="21" t="s">
        <v>3272</v>
      </c>
      <c r="G609" s="21" t="s">
        <v>3273</v>
      </c>
      <c r="H609" s="21" t="s">
        <v>3274</v>
      </c>
      <c r="I609" s="21" t="s">
        <v>1259</v>
      </c>
      <c r="J609" s="21">
        <v>137589</v>
      </c>
      <c r="K609" s="21">
        <v>137954</v>
      </c>
      <c r="L609" s="21">
        <v>100</v>
      </c>
      <c r="M609" s="21" t="s">
        <v>1038</v>
      </c>
      <c r="N609" s="21">
        <v>135642</v>
      </c>
      <c r="O609" s="21">
        <v>136007</v>
      </c>
      <c r="P609" s="21">
        <v>99.45</v>
      </c>
      <c r="Q609" s="21"/>
      <c r="R609" s="21"/>
    </row>
    <row r="610" spans="1:18" x14ac:dyDescent="0.2">
      <c r="A610" s="22" t="s">
        <v>3275</v>
      </c>
      <c r="B610" s="21">
        <v>10244</v>
      </c>
      <c r="C610" s="21" t="s">
        <v>1042</v>
      </c>
      <c r="D610" s="20">
        <f>COUNTIF('S6 - Table 1'!$B$3:$B$20,Table4[[#This Row],[id]])</f>
        <v>0</v>
      </c>
      <c r="E610" s="21" t="s">
        <v>3276</v>
      </c>
      <c r="F610" s="21" t="s">
        <v>3277</v>
      </c>
      <c r="G610" s="21" t="s">
        <v>3278</v>
      </c>
      <c r="H610" s="21" t="s">
        <v>3279</v>
      </c>
      <c r="I610" s="21" t="s">
        <v>1259</v>
      </c>
      <c r="J610" s="21">
        <v>42655</v>
      </c>
      <c r="K610" s="21">
        <v>42779</v>
      </c>
      <c r="L610" s="21">
        <v>100</v>
      </c>
      <c r="M610" s="21" t="s">
        <v>1038</v>
      </c>
      <c r="N610" s="21">
        <v>40491</v>
      </c>
      <c r="O610" s="21">
        <v>40615</v>
      </c>
      <c r="P610" s="21">
        <v>97.58</v>
      </c>
      <c r="Q610" s="21"/>
      <c r="R610" s="21"/>
    </row>
    <row r="611" spans="1:18" x14ac:dyDescent="0.2">
      <c r="A611" s="22" t="s">
        <v>3280</v>
      </c>
      <c r="B611" s="21">
        <v>10244</v>
      </c>
      <c r="C611" s="21" t="s">
        <v>1042</v>
      </c>
      <c r="D611" s="20">
        <f>COUNTIF('S6 - Table 1'!$B$3:$B$20,Table4[[#This Row],[id]])</f>
        <v>0</v>
      </c>
      <c r="E611" s="21" t="s">
        <v>3281</v>
      </c>
      <c r="F611" s="21" t="s">
        <v>3209</v>
      </c>
      <c r="G611" s="21" t="s">
        <v>3210</v>
      </c>
      <c r="H611" s="21" t="s">
        <v>3282</v>
      </c>
      <c r="I611" s="21" t="s">
        <v>1259</v>
      </c>
      <c r="J611" s="21">
        <v>186575</v>
      </c>
      <c r="K611" s="21">
        <v>186730</v>
      </c>
      <c r="L611" s="21">
        <v>100</v>
      </c>
      <c r="M611" s="21" t="s">
        <v>1038</v>
      </c>
      <c r="N611" s="21">
        <v>186650</v>
      </c>
      <c r="O611" s="21">
        <v>186805</v>
      </c>
      <c r="P611" s="21">
        <v>100</v>
      </c>
      <c r="Q611" s="21"/>
      <c r="R611" s="21"/>
    </row>
    <row r="612" spans="1:18" x14ac:dyDescent="0.2">
      <c r="A612" s="22" t="s">
        <v>3283</v>
      </c>
      <c r="B612" s="21">
        <v>10244</v>
      </c>
      <c r="C612" s="21" t="s">
        <v>1042</v>
      </c>
      <c r="D612" s="20">
        <f>COUNTIF('S6 - Table 1'!$B$3:$B$20,Table4[[#This Row],[id]])</f>
        <v>0</v>
      </c>
      <c r="E612" s="21" t="s">
        <v>3284</v>
      </c>
      <c r="F612" s="21" t="s">
        <v>3285</v>
      </c>
      <c r="G612" s="21" t="s">
        <v>3286</v>
      </c>
      <c r="H612" s="21" t="s">
        <v>3287</v>
      </c>
      <c r="I612" s="21" t="s">
        <v>1259</v>
      </c>
      <c r="J612" s="21">
        <v>11348</v>
      </c>
      <c r="K612" s="21">
        <v>11628</v>
      </c>
      <c r="L612" s="21">
        <v>100</v>
      </c>
      <c r="M612" s="21" t="s">
        <v>1038</v>
      </c>
      <c r="N612" s="21">
        <v>11159</v>
      </c>
      <c r="O612" s="21">
        <v>11439</v>
      </c>
      <c r="P612" s="21">
        <v>99.64</v>
      </c>
      <c r="Q612" s="21"/>
      <c r="R612" s="21"/>
    </row>
    <row r="613" spans="1:18" x14ac:dyDescent="0.2">
      <c r="A613" s="22" t="s">
        <v>3288</v>
      </c>
      <c r="B613" s="21">
        <v>10244</v>
      </c>
      <c r="C613" s="21" t="s">
        <v>1042</v>
      </c>
      <c r="D613" s="20">
        <f>COUNTIF('S6 - Table 1'!$B$3:$B$20,Table4[[#This Row],[id]])</f>
        <v>0</v>
      </c>
      <c r="E613" s="21" t="s">
        <v>3289</v>
      </c>
      <c r="F613" s="21" t="s">
        <v>3285</v>
      </c>
      <c r="G613" s="21" t="s">
        <v>3286</v>
      </c>
      <c r="H613" s="21" t="s">
        <v>3290</v>
      </c>
      <c r="I613" s="21" t="s">
        <v>1259</v>
      </c>
      <c r="J613" s="21">
        <v>11348</v>
      </c>
      <c r="K613" s="21">
        <v>11629</v>
      </c>
      <c r="L613" s="21">
        <v>100</v>
      </c>
      <c r="M613" s="21" t="s">
        <v>1038</v>
      </c>
      <c r="N613" s="21">
        <v>11159</v>
      </c>
      <c r="O613" s="21">
        <v>11440</v>
      </c>
      <c r="P613" s="21">
        <v>99.64</v>
      </c>
      <c r="Q613" s="21"/>
      <c r="R613" s="21"/>
    </row>
    <row r="614" spans="1:18" x14ac:dyDescent="0.2">
      <c r="A614" s="22" t="s">
        <v>3291</v>
      </c>
      <c r="B614" s="21">
        <v>10244</v>
      </c>
      <c r="C614" s="21" t="s">
        <v>1042</v>
      </c>
      <c r="D614" s="20">
        <f>COUNTIF('S6 - Table 1'!$B$3:$B$20,Table4[[#This Row],[id]])</f>
        <v>0</v>
      </c>
      <c r="E614" s="21" t="s">
        <v>3292</v>
      </c>
      <c r="F614" s="21" t="s">
        <v>3251</v>
      </c>
      <c r="G614" s="21" t="s">
        <v>3252</v>
      </c>
      <c r="H614" s="21" t="s">
        <v>3293</v>
      </c>
      <c r="I614" s="21" t="s">
        <v>1259</v>
      </c>
      <c r="J614" s="21">
        <v>186625</v>
      </c>
      <c r="K614" s="21">
        <v>186807</v>
      </c>
      <c r="L614" s="21">
        <v>100</v>
      </c>
      <c r="M614" s="21" t="s">
        <v>1038</v>
      </c>
      <c r="N614" s="21">
        <v>186700</v>
      </c>
      <c r="O614" s="21">
        <v>186882</v>
      </c>
      <c r="P614" s="21">
        <v>99.45</v>
      </c>
      <c r="Q614" s="21"/>
      <c r="R614" s="21"/>
    </row>
    <row r="615" spans="1:18" x14ac:dyDescent="0.2">
      <c r="A615" s="22" t="s">
        <v>3294</v>
      </c>
      <c r="B615" s="21">
        <v>10244</v>
      </c>
      <c r="C615" s="21" t="s">
        <v>1042</v>
      </c>
      <c r="D615" s="20">
        <f>COUNTIF('S6 - Table 1'!$B$3:$B$20,Table4[[#This Row],[id]])</f>
        <v>0</v>
      </c>
      <c r="E615" s="21" t="s">
        <v>3295</v>
      </c>
      <c r="F615" s="21" t="s">
        <v>3296</v>
      </c>
      <c r="G615" s="21" t="s">
        <v>3273</v>
      </c>
      <c r="H615" s="21" t="s">
        <v>3274</v>
      </c>
      <c r="I615" s="21" t="s">
        <v>1259</v>
      </c>
      <c r="J615" s="21">
        <v>137587</v>
      </c>
      <c r="K615" s="21">
        <v>137954</v>
      </c>
      <c r="L615" s="21">
        <v>100</v>
      </c>
      <c r="M615" s="21" t="s">
        <v>1038</v>
      </c>
      <c r="N615" s="21">
        <v>135640</v>
      </c>
      <c r="O615" s="21">
        <v>136007</v>
      </c>
      <c r="P615" s="21">
        <v>99.46</v>
      </c>
      <c r="Q615" s="21"/>
      <c r="R615" s="21"/>
    </row>
    <row r="616" spans="1:18" x14ac:dyDescent="0.2">
      <c r="A616" s="22" t="s">
        <v>3297</v>
      </c>
      <c r="B616" s="21">
        <v>10244</v>
      </c>
      <c r="C616" s="21" t="s">
        <v>1042</v>
      </c>
      <c r="D616" s="20">
        <f>COUNTIF('S6 - Table 1'!$B$3:$B$20,Table4[[#This Row],[id]])</f>
        <v>0</v>
      </c>
      <c r="E616" s="21" t="s">
        <v>3298</v>
      </c>
      <c r="F616" s="21" t="s">
        <v>3285</v>
      </c>
      <c r="G616" s="21" t="s">
        <v>3286</v>
      </c>
      <c r="H616" s="21" t="s">
        <v>3299</v>
      </c>
      <c r="I616" s="21" t="s">
        <v>1259</v>
      </c>
      <c r="J616" s="21">
        <v>11348</v>
      </c>
      <c r="K616" s="21">
        <v>11629</v>
      </c>
      <c r="L616" s="21">
        <v>100</v>
      </c>
      <c r="M616" s="21" t="s">
        <v>1038</v>
      </c>
      <c r="N616" s="21">
        <v>11159</v>
      </c>
      <c r="O616" s="21">
        <v>11440</v>
      </c>
      <c r="P616" s="21">
        <v>99.64</v>
      </c>
      <c r="Q616" s="21"/>
      <c r="R616" s="21"/>
    </row>
    <row r="617" spans="1:18" x14ac:dyDescent="0.2">
      <c r="A617" s="22" t="s">
        <v>3300</v>
      </c>
      <c r="B617" s="21">
        <v>10244</v>
      </c>
      <c r="C617" s="21" t="s">
        <v>1042</v>
      </c>
      <c r="D617" s="20">
        <f>COUNTIF('S6 - Table 1'!$B$3:$B$20,Table4[[#This Row],[id]])</f>
        <v>0</v>
      </c>
      <c r="E617" s="21" t="s">
        <v>3301</v>
      </c>
      <c r="F617" s="21" t="s">
        <v>3302</v>
      </c>
      <c r="G617" s="21" t="s">
        <v>3303</v>
      </c>
      <c r="H617" s="21" t="s">
        <v>3304</v>
      </c>
      <c r="I617" s="21" t="s">
        <v>1259</v>
      </c>
      <c r="J617" s="21">
        <v>178411</v>
      </c>
      <c r="K617" s="21">
        <v>178714</v>
      </c>
      <c r="L617" s="21">
        <v>100</v>
      </c>
      <c r="M617" s="21" t="s">
        <v>1038</v>
      </c>
      <c r="N617" s="21">
        <v>178541</v>
      </c>
      <c r="O617" s="21">
        <v>178844</v>
      </c>
      <c r="P617" s="21">
        <v>99.01</v>
      </c>
      <c r="Q617" s="21"/>
      <c r="R617" s="21"/>
    </row>
    <row r="618" spans="1:18" x14ac:dyDescent="0.2">
      <c r="A618" s="22" t="s">
        <v>3305</v>
      </c>
      <c r="B618" s="21">
        <v>10244</v>
      </c>
      <c r="C618" s="21" t="s">
        <v>1042</v>
      </c>
      <c r="D618" s="20">
        <f>COUNTIF('S6 - Table 1'!$B$3:$B$20,Table4[[#This Row],[id]])</f>
        <v>0</v>
      </c>
      <c r="E618" s="21" t="s">
        <v>3306</v>
      </c>
      <c r="F618" s="21" t="s">
        <v>3307</v>
      </c>
      <c r="G618" s="21" t="s">
        <v>3308</v>
      </c>
      <c r="H618" s="21" t="s">
        <v>3309</v>
      </c>
      <c r="I618" s="21" t="s">
        <v>1259</v>
      </c>
      <c r="J618" s="21">
        <v>11608</v>
      </c>
      <c r="K618" s="21">
        <v>11736</v>
      </c>
      <c r="L618" s="21">
        <v>100</v>
      </c>
      <c r="M618" s="21" t="s">
        <v>1038</v>
      </c>
      <c r="N618" s="21">
        <v>11419</v>
      </c>
      <c r="O618" s="21">
        <v>11547</v>
      </c>
      <c r="P618" s="21">
        <v>99.22</v>
      </c>
      <c r="Q618" s="21"/>
      <c r="R618" s="21"/>
    </row>
    <row r="619" spans="1:18" x14ac:dyDescent="0.2">
      <c r="A619" s="22" t="s">
        <v>3310</v>
      </c>
      <c r="B619" s="21">
        <v>10244</v>
      </c>
      <c r="C619" s="21" t="s">
        <v>1042</v>
      </c>
      <c r="D619" s="20">
        <f>COUNTIF('S6 - Table 1'!$B$3:$B$20,Table4[[#This Row],[id]])</f>
        <v>0</v>
      </c>
      <c r="E619" s="21" t="s">
        <v>3311</v>
      </c>
      <c r="F619" s="21" t="s">
        <v>3312</v>
      </c>
      <c r="G619" s="21" t="s">
        <v>3308</v>
      </c>
      <c r="H619" s="21" t="s">
        <v>3309</v>
      </c>
      <c r="I619" s="21" t="s">
        <v>1259</v>
      </c>
      <c r="J619" s="21">
        <v>11607</v>
      </c>
      <c r="K619" s="21">
        <v>11736</v>
      </c>
      <c r="L619" s="21">
        <v>100</v>
      </c>
      <c r="M619" s="21" t="s">
        <v>1038</v>
      </c>
      <c r="N619" s="21">
        <v>11418</v>
      </c>
      <c r="O619" s="21">
        <v>11547</v>
      </c>
      <c r="P619" s="21">
        <v>99.22</v>
      </c>
      <c r="Q619" s="21"/>
      <c r="R619" s="21"/>
    </row>
    <row r="620" spans="1:18" x14ac:dyDescent="0.2">
      <c r="A620" s="22" t="s">
        <v>3313</v>
      </c>
      <c r="B620" s="21">
        <v>10244</v>
      </c>
      <c r="C620" s="21" t="s">
        <v>1042</v>
      </c>
      <c r="D620" s="20">
        <f>COUNTIF('S6 - Table 1'!$B$3:$B$20,Table4[[#This Row],[id]])</f>
        <v>0</v>
      </c>
      <c r="E620" s="21" t="s">
        <v>3314</v>
      </c>
      <c r="F620" s="21" t="s">
        <v>3315</v>
      </c>
      <c r="G620" s="21" t="s">
        <v>3316</v>
      </c>
      <c r="H620" s="21" t="s">
        <v>3317</v>
      </c>
      <c r="I620" s="21" t="s">
        <v>1259</v>
      </c>
      <c r="J620" s="21">
        <v>49986</v>
      </c>
      <c r="K620" s="21">
        <v>50269</v>
      </c>
      <c r="L620" s="21">
        <v>100</v>
      </c>
      <c r="M620" s="21" t="s">
        <v>1038</v>
      </c>
      <c r="N620" s="21">
        <v>47827</v>
      </c>
      <c r="O620" s="21">
        <v>48087</v>
      </c>
      <c r="P620" s="21">
        <v>75.58</v>
      </c>
      <c r="Q620" s="21"/>
      <c r="R620" s="21"/>
    </row>
    <row r="621" spans="1:18" x14ac:dyDescent="0.2">
      <c r="A621" s="22" t="s">
        <v>3318</v>
      </c>
      <c r="B621" s="21">
        <v>10244</v>
      </c>
      <c r="C621" s="21" t="s">
        <v>1042</v>
      </c>
      <c r="D621" s="20">
        <f>COUNTIF('S6 - Table 1'!$B$3:$B$20,Table4[[#This Row],[id]])</f>
        <v>0</v>
      </c>
      <c r="E621" s="21" t="s">
        <v>3319</v>
      </c>
      <c r="F621" s="21" t="s">
        <v>3320</v>
      </c>
      <c r="G621" s="21" t="s">
        <v>3321</v>
      </c>
      <c r="H621" s="21" t="s">
        <v>3322</v>
      </c>
      <c r="I621" s="21" t="s">
        <v>1259</v>
      </c>
      <c r="J621" s="21">
        <v>12958</v>
      </c>
      <c r="K621" s="21">
        <v>13150</v>
      </c>
      <c r="L621" s="21">
        <v>100</v>
      </c>
      <c r="M621" s="21" t="s">
        <v>1038</v>
      </c>
      <c r="N621" s="21">
        <v>12769</v>
      </c>
      <c r="O621" s="21">
        <v>12961</v>
      </c>
      <c r="P621" s="21">
        <v>100</v>
      </c>
      <c r="Q621" s="21"/>
      <c r="R621" s="21"/>
    </row>
    <row r="622" spans="1:18" x14ac:dyDescent="0.2">
      <c r="A622" s="22" t="s">
        <v>3323</v>
      </c>
      <c r="B622" s="21">
        <v>10244</v>
      </c>
      <c r="C622" s="21" t="s">
        <v>1042</v>
      </c>
      <c r="D622" s="20">
        <f>COUNTIF('S6 - Table 1'!$B$3:$B$20,Table4[[#This Row],[id]])</f>
        <v>0</v>
      </c>
      <c r="E622" s="21" t="s">
        <v>3324</v>
      </c>
      <c r="F622" s="21" t="s">
        <v>3325</v>
      </c>
      <c r="G622" s="21" t="s">
        <v>3273</v>
      </c>
      <c r="H622" s="21" t="s">
        <v>3274</v>
      </c>
      <c r="I622" s="21" t="s">
        <v>1259</v>
      </c>
      <c r="J622" s="21">
        <v>137588</v>
      </c>
      <c r="K622" s="21">
        <v>137954</v>
      </c>
      <c r="L622" s="21">
        <v>100</v>
      </c>
      <c r="M622" s="21" t="s">
        <v>1038</v>
      </c>
      <c r="N622" s="21">
        <v>135641</v>
      </c>
      <c r="O622" s="21">
        <v>136007</v>
      </c>
      <c r="P622" s="21">
        <v>99.45</v>
      </c>
      <c r="Q622" s="21"/>
      <c r="R622" s="21"/>
    </row>
    <row r="623" spans="1:18" x14ac:dyDescent="0.2">
      <c r="A623" s="22" t="s">
        <v>3326</v>
      </c>
      <c r="B623" s="21">
        <v>10244</v>
      </c>
      <c r="C623" s="21" t="s">
        <v>1042</v>
      </c>
      <c r="D623" s="20">
        <f>COUNTIF('S6 - Table 1'!$B$3:$B$20,Table4[[#This Row],[id]])</f>
        <v>0</v>
      </c>
      <c r="E623" s="21" t="s">
        <v>3327</v>
      </c>
      <c r="F623" s="21" t="s">
        <v>3328</v>
      </c>
      <c r="G623" s="21" t="s">
        <v>3321</v>
      </c>
      <c r="H623" s="21" t="s">
        <v>3322</v>
      </c>
      <c r="I623" s="21" t="s">
        <v>1259</v>
      </c>
      <c r="J623" s="21">
        <v>12959</v>
      </c>
      <c r="K623" s="21">
        <v>13150</v>
      </c>
      <c r="L623" s="21">
        <v>100</v>
      </c>
      <c r="M623" s="21" t="s">
        <v>1038</v>
      </c>
      <c r="N623" s="21">
        <v>12770</v>
      </c>
      <c r="O623" s="21">
        <v>12961</v>
      </c>
      <c r="P623" s="21">
        <v>100</v>
      </c>
      <c r="Q623" s="21"/>
      <c r="R623" s="21"/>
    </row>
    <row r="624" spans="1:18" x14ac:dyDescent="0.2">
      <c r="A624" s="22" t="s">
        <v>3329</v>
      </c>
      <c r="B624" s="21">
        <v>10244</v>
      </c>
      <c r="C624" s="21" t="s">
        <v>1042</v>
      </c>
      <c r="D624" s="20">
        <f>COUNTIF('S6 - Table 1'!$B$3:$B$20,Table4[[#This Row],[id]])</f>
        <v>0</v>
      </c>
      <c r="E624" s="21" t="s">
        <v>3330</v>
      </c>
      <c r="F624" s="21" t="s">
        <v>3331</v>
      </c>
      <c r="G624" s="21" t="s">
        <v>3321</v>
      </c>
      <c r="H624" s="21" t="s">
        <v>3322</v>
      </c>
      <c r="I624" s="21" t="s">
        <v>1259</v>
      </c>
      <c r="J624" s="21">
        <v>12958</v>
      </c>
      <c r="K624" s="21">
        <v>13150</v>
      </c>
      <c r="L624" s="21">
        <v>100</v>
      </c>
      <c r="M624" s="21" t="s">
        <v>1038</v>
      </c>
      <c r="N624" s="21">
        <v>12769</v>
      </c>
      <c r="O624" s="21">
        <v>12961</v>
      </c>
      <c r="P624" s="21">
        <v>100</v>
      </c>
      <c r="Q624" s="21"/>
      <c r="R624" s="21"/>
    </row>
    <row r="625" spans="1:18" x14ac:dyDescent="0.2">
      <c r="A625" s="22" t="s">
        <v>3332</v>
      </c>
      <c r="B625" s="21">
        <v>10244</v>
      </c>
      <c r="C625" s="21" t="s">
        <v>1042</v>
      </c>
      <c r="D625" s="20">
        <f>COUNTIF('S6 - Table 1'!$B$3:$B$20,Table4[[#This Row],[id]])</f>
        <v>0</v>
      </c>
      <c r="E625" s="21" t="s">
        <v>3333</v>
      </c>
      <c r="F625" s="21" t="s">
        <v>3272</v>
      </c>
      <c r="G625" s="21" t="s">
        <v>3273</v>
      </c>
      <c r="H625" s="21" t="s">
        <v>3334</v>
      </c>
      <c r="I625" s="21" t="s">
        <v>1259</v>
      </c>
      <c r="J625" s="21">
        <v>137589</v>
      </c>
      <c r="K625" s="21">
        <v>137954</v>
      </c>
      <c r="L625" s="21">
        <v>100</v>
      </c>
      <c r="M625" s="21" t="s">
        <v>1038</v>
      </c>
      <c r="N625" s="21">
        <v>135642</v>
      </c>
      <c r="O625" s="21">
        <v>136007</v>
      </c>
      <c r="P625" s="21">
        <v>99.45</v>
      </c>
      <c r="Q625" s="21"/>
      <c r="R625" s="21"/>
    </row>
    <row r="626" spans="1:18" x14ac:dyDescent="0.2">
      <c r="A626" s="22" t="s">
        <v>3335</v>
      </c>
      <c r="B626" s="21">
        <v>10244</v>
      </c>
      <c r="C626" s="21" t="s">
        <v>1042</v>
      </c>
      <c r="D626" s="20">
        <f>COUNTIF('S6 - Table 1'!$B$3:$B$20,Table4[[#This Row],[id]])</f>
        <v>0</v>
      </c>
      <c r="E626" s="21" t="s">
        <v>3336</v>
      </c>
      <c r="F626" s="21" t="s">
        <v>3272</v>
      </c>
      <c r="G626" s="21" t="s">
        <v>3273</v>
      </c>
      <c r="H626" s="21" t="s">
        <v>3337</v>
      </c>
      <c r="I626" s="21" t="s">
        <v>1259</v>
      </c>
      <c r="J626" s="21">
        <v>137589</v>
      </c>
      <c r="K626" s="21">
        <v>137955</v>
      </c>
      <c r="L626" s="21">
        <v>100</v>
      </c>
      <c r="M626" s="21" t="s">
        <v>1038</v>
      </c>
      <c r="N626" s="21">
        <v>135642</v>
      </c>
      <c r="O626" s="21">
        <v>136008</v>
      </c>
      <c r="P626" s="21">
        <v>99.45</v>
      </c>
      <c r="Q626" s="21"/>
      <c r="R626" s="21"/>
    </row>
    <row r="627" spans="1:18" x14ac:dyDescent="0.2">
      <c r="A627" s="22" t="s">
        <v>3338</v>
      </c>
      <c r="B627" s="21">
        <v>10244</v>
      </c>
      <c r="C627" s="21" t="s">
        <v>1042</v>
      </c>
      <c r="D627" s="20">
        <f>COUNTIF('S6 - Table 1'!$B$3:$B$20,Table4[[#This Row],[id]])</f>
        <v>0</v>
      </c>
      <c r="E627" s="21" t="s">
        <v>3339</v>
      </c>
      <c r="F627" s="21" t="s">
        <v>3340</v>
      </c>
      <c r="G627" s="21" t="s">
        <v>3341</v>
      </c>
      <c r="H627" s="21" t="s">
        <v>3342</v>
      </c>
      <c r="I627" s="21" t="s">
        <v>1259</v>
      </c>
      <c r="J627" s="21">
        <v>6821</v>
      </c>
      <c r="K627" s="21">
        <v>6953</v>
      </c>
      <c r="L627" s="21">
        <v>100</v>
      </c>
      <c r="M627" s="21" t="s">
        <v>1038</v>
      </c>
      <c r="N627" s="21">
        <v>6767</v>
      </c>
      <c r="O627" s="21">
        <v>6899</v>
      </c>
      <c r="P627" s="21">
        <v>100</v>
      </c>
      <c r="Q627" s="21"/>
      <c r="R627" s="21"/>
    </row>
    <row r="628" spans="1:18" x14ac:dyDescent="0.2">
      <c r="A628" s="22" t="s">
        <v>3343</v>
      </c>
      <c r="B628" s="21">
        <v>10244</v>
      </c>
      <c r="C628" s="21" t="s">
        <v>1042</v>
      </c>
      <c r="D628" s="20">
        <f>COUNTIF('S6 - Table 1'!$B$3:$B$20,Table4[[#This Row],[id]])</f>
        <v>0</v>
      </c>
      <c r="E628" s="21" t="s">
        <v>3344</v>
      </c>
      <c r="F628" s="21" t="s">
        <v>3340</v>
      </c>
      <c r="G628" s="21" t="s">
        <v>3341</v>
      </c>
      <c r="H628" s="21" t="s">
        <v>3345</v>
      </c>
      <c r="I628" s="21" t="s">
        <v>1259</v>
      </c>
      <c r="J628" s="21">
        <v>6821</v>
      </c>
      <c r="K628" s="21">
        <v>6952</v>
      </c>
      <c r="L628" s="21">
        <v>100</v>
      </c>
      <c r="M628" s="21" t="s">
        <v>1038</v>
      </c>
      <c r="N628" s="21">
        <v>6767</v>
      </c>
      <c r="O628" s="21">
        <v>6898</v>
      </c>
      <c r="P628" s="21">
        <v>100</v>
      </c>
      <c r="Q628" s="21"/>
      <c r="R628" s="21"/>
    </row>
    <row r="629" spans="1:18" x14ac:dyDescent="0.2">
      <c r="A629" s="22" t="s">
        <v>3346</v>
      </c>
      <c r="B629" s="21">
        <v>10244</v>
      </c>
      <c r="C629" s="21" t="s">
        <v>1042</v>
      </c>
      <c r="D629" s="20">
        <f>COUNTIF('S6 - Table 1'!$B$3:$B$20,Table4[[#This Row],[id]])</f>
        <v>0</v>
      </c>
      <c r="E629" s="21" t="s">
        <v>3347</v>
      </c>
      <c r="F629" s="21" t="s">
        <v>3340</v>
      </c>
      <c r="G629" s="21" t="s">
        <v>3341</v>
      </c>
      <c r="H629" s="21" t="s">
        <v>3348</v>
      </c>
      <c r="I629" s="21" t="s">
        <v>1259</v>
      </c>
      <c r="J629" s="21">
        <v>6821</v>
      </c>
      <c r="K629" s="21">
        <v>6953</v>
      </c>
      <c r="L629" s="21">
        <v>100</v>
      </c>
      <c r="M629" s="21" t="s">
        <v>1038</v>
      </c>
      <c r="N629" s="21">
        <v>6767</v>
      </c>
      <c r="O629" s="21">
        <v>6899</v>
      </c>
      <c r="P629" s="21">
        <v>100</v>
      </c>
      <c r="Q629" s="21"/>
      <c r="R629" s="21"/>
    </row>
    <row r="630" spans="1:18" x14ac:dyDescent="0.2">
      <c r="A630" s="22" t="s">
        <v>3349</v>
      </c>
      <c r="B630" s="21">
        <v>10244</v>
      </c>
      <c r="C630" s="21" t="s">
        <v>1042</v>
      </c>
      <c r="D630" s="20">
        <f>COUNTIF('S6 - Table 1'!$B$3:$B$20,Table4[[#This Row],[id]])</f>
        <v>0</v>
      </c>
      <c r="E630" s="21" t="s">
        <v>3350</v>
      </c>
      <c r="F630" s="21" t="s">
        <v>3320</v>
      </c>
      <c r="G630" s="21" t="s">
        <v>3321</v>
      </c>
      <c r="H630" s="21" t="s">
        <v>3351</v>
      </c>
      <c r="I630" s="21" t="s">
        <v>1259</v>
      </c>
      <c r="J630" s="21">
        <v>12958</v>
      </c>
      <c r="K630" s="21">
        <v>13150</v>
      </c>
      <c r="L630" s="21">
        <v>100</v>
      </c>
      <c r="M630" s="21" t="s">
        <v>1038</v>
      </c>
      <c r="N630" s="21">
        <v>12769</v>
      </c>
      <c r="O630" s="21">
        <v>12961</v>
      </c>
      <c r="P630" s="21">
        <v>100</v>
      </c>
      <c r="Q630" s="21"/>
      <c r="R630" s="21"/>
    </row>
    <row r="631" spans="1:18" x14ac:dyDescent="0.2">
      <c r="A631" s="22" t="s">
        <v>3352</v>
      </c>
      <c r="B631" s="21">
        <v>10244</v>
      </c>
      <c r="C631" s="21" t="s">
        <v>1042</v>
      </c>
      <c r="D631" s="20">
        <f>COUNTIF('S6 - Table 1'!$B$3:$B$20,Table4[[#This Row],[id]])</f>
        <v>0</v>
      </c>
      <c r="E631" s="21" t="s">
        <v>3353</v>
      </c>
      <c r="F631" s="21" t="s">
        <v>3320</v>
      </c>
      <c r="G631" s="21" t="s">
        <v>3321</v>
      </c>
      <c r="H631" s="21" t="s">
        <v>3354</v>
      </c>
      <c r="I631" s="21" t="s">
        <v>1259</v>
      </c>
      <c r="J631" s="21">
        <v>12958</v>
      </c>
      <c r="K631" s="21">
        <v>13149</v>
      </c>
      <c r="L631" s="21">
        <v>100</v>
      </c>
      <c r="M631" s="21" t="s">
        <v>1038</v>
      </c>
      <c r="N631" s="21">
        <v>12769</v>
      </c>
      <c r="O631" s="21">
        <v>12960</v>
      </c>
      <c r="P631" s="21">
        <v>100</v>
      </c>
      <c r="Q631" s="21"/>
      <c r="R631" s="21"/>
    </row>
    <row r="632" spans="1:18" x14ac:dyDescent="0.2">
      <c r="A632" s="22" t="s">
        <v>3355</v>
      </c>
      <c r="B632" s="21">
        <v>10244</v>
      </c>
      <c r="C632" s="21" t="s">
        <v>1042</v>
      </c>
      <c r="D632" s="20">
        <f>COUNTIF('S6 - Table 1'!$B$3:$B$20,Table4[[#This Row],[id]])</f>
        <v>0</v>
      </c>
      <c r="E632" s="21" t="s">
        <v>3356</v>
      </c>
      <c r="F632" s="21" t="s">
        <v>3315</v>
      </c>
      <c r="G632" s="21" t="s">
        <v>3316</v>
      </c>
      <c r="H632" s="21" t="s">
        <v>3357</v>
      </c>
      <c r="I632" s="21" t="s">
        <v>1259</v>
      </c>
      <c r="J632" s="21">
        <v>49986</v>
      </c>
      <c r="K632" s="21">
        <v>50268</v>
      </c>
      <c r="L632" s="21">
        <v>100</v>
      </c>
      <c r="M632" s="21" t="s">
        <v>1038</v>
      </c>
      <c r="N632" s="21">
        <v>47827</v>
      </c>
      <c r="O632" s="21">
        <v>48089</v>
      </c>
      <c r="P632" s="21">
        <v>74.23</v>
      </c>
      <c r="Q632" s="21"/>
      <c r="R632" s="21"/>
    </row>
    <row r="633" spans="1:18" x14ac:dyDescent="0.2">
      <c r="A633" s="22" t="s">
        <v>3358</v>
      </c>
      <c r="B633" s="21">
        <v>10244</v>
      </c>
      <c r="C633" s="21" t="s">
        <v>1042</v>
      </c>
      <c r="D633" s="20">
        <f>COUNTIF('S6 - Table 1'!$B$3:$B$20,Table4[[#This Row],[id]])</f>
        <v>0</v>
      </c>
      <c r="E633" s="21" t="s">
        <v>3359</v>
      </c>
      <c r="F633" s="21" t="s">
        <v>3360</v>
      </c>
      <c r="G633" s="21" t="s">
        <v>3303</v>
      </c>
      <c r="H633" s="21" t="s">
        <v>3304</v>
      </c>
      <c r="I633" s="21" t="s">
        <v>1259</v>
      </c>
      <c r="J633" s="21">
        <v>178406</v>
      </c>
      <c r="K633" s="21">
        <v>178714</v>
      </c>
      <c r="L633" s="21">
        <v>100</v>
      </c>
      <c r="M633" s="21" t="s">
        <v>1038</v>
      </c>
      <c r="N633" s="21">
        <v>178536</v>
      </c>
      <c r="O633" s="21">
        <v>178844</v>
      </c>
      <c r="P633" s="21">
        <v>98.7</v>
      </c>
      <c r="Q633" s="21"/>
      <c r="R633" s="21"/>
    </row>
    <row r="634" spans="1:18" x14ac:dyDescent="0.2">
      <c r="A634" s="22" t="s">
        <v>3361</v>
      </c>
      <c r="B634" s="21">
        <v>10244</v>
      </c>
      <c r="C634" s="21" t="s">
        <v>1042</v>
      </c>
      <c r="D634" s="20">
        <f>COUNTIF('S6 - Table 1'!$B$3:$B$20,Table4[[#This Row],[id]])</f>
        <v>0</v>
      </c>
      <c r="E634" s="21" t="s">
        <v>3362</v>
      </c>
      <c r="F634" s="21" t="s">
        <v>3363</v>
      </c>
      <c r="G634" s="21" t="s">
        <v>3316</v>
      </c>
      <c r="H634" s="21" t="s">
        <v>3317</v>
      </c>
      <c r="I634" s="21" t="s">
        <v>1259</v>
      </c>
      <c r="J634" s="21">
        <v>49987</v>
      </c>
      <c r="K634" s="21">
        <v>50269</v>
      </c>
      <c r="L634" s="21">
        <v>100</v>
      </c>
      <c r="M634" s="21" t="s">
        <v>1038</v>
      </c>
      <c r="N634" s="21">
        <v>47828</v>
      </c>
      <c r="O634" s="21">
        <v>48087</v>
      </c>
      <c r="P634" s="21">
        <v>75.489999999999995</v>
      </c>
      <c r="Q634" s="21"/>
      <c r="R634" s="21"/>
    </row>
    <row r="635" spans="1:18" x14ac:dyDescent="0.2">
      <c r="A635" s="22" t="s">
        <v>3364</v>
      </c>
      <c r="B635" s="21">
        <v>10244</v>
      </c>
      <c r="C635" s="21" t="s">
        <v>1042</v>
      </c>
      <c r="D635" s="20">
        <f>COUNTIF('S6 - Table 1'!$B$3:$B$20,Table4[[#This Row],[id]])</f>
        <v>0</v>
      </c>
      <c r="E635" s="21" t="s">
        <v>3365</v>
      </c>
      <c r="F635" s="21" t="s">
        <v>3366</v>
      </c>
      <c r="G635" s="21" t="s">
        <v>3367</v>
      </c>
      <c r="H635" s="21" t="s">
        <v>3368</v>
      </c>
      <c r="I635" s="21" t="s">
        <v>1259</v>
      </c>
      <c r="J635" s="21">
        <v>8808</v>
      </c>
      <c r="K635" s="21">
        <v>8923</v>
      </c>
      <c r="L635" s="21">
        <v>100</v>
      </c>
      <c r="M635" s="21" t="s">
        <v>1038</v>
      </c>
      <c r="N635" s="21">
        <v>8733</v>
      </c>
      <c r="O635" s="21">
        <v>8848</v>
      </c>
      <c r="P635" s="21">
        <v>98.26</v>
      </c>
      <c r="Q635" s="21"/>
      <c r="R635" s="21"/>
    </row>
    <row r="636" spans="1:18" x14ac:dyDescent="0.2">
      <c r="A636" s="22" t="s">
        <v>3369</v>
      </c>
      <c r="B636" s="21">
        <v>10244</v>
      </c>
      <c r="C636" s="21" t="s">
        <v>1042</v>
      </c>
      <c r="D636" s="20">
        <f>COUNTIF('S6 - Table 1'!$B$3:$B$20,Table4[[#This Row],[id]])</f>
        <v>0</v>
      </c>
      <c r="E636" s="21" t="s">
        <v>3370</v>
      </c>
      <c r="F636" s="21" t="s">
        <v>3371</v>
      </c>
      <c r="G636" s="21" t="s">
        <v>3367</v>
      </c>
      <c r="H636" s="21" t="s">
        <v>3368</v>
      </c>
      <c r="I636" s="21" t="s">
        <v>1259</v>
      </c>
      <c r="J636" s="21">
        <v>8807</v>
      </c>
      <c r="K636" s="21">
        <v>8923</v>
      </c>
      <c r="L636" s="21">
        <v>100</v>
      </c>
      <c r="M636" s="21" t="s">
        <v>1038</v>
      </c>
      <c r="N636" s="21">
        <v>8732</v>
      </c>
      <c r="O636" s="21">
        <v>8848</v>
      </c>
      <c r="P636" s="21">
        <v>98.28</v>
      </c>
      <c r="Q636" s="21"/>
      <c r="R636" s="21"/>
    </row>
    <row r="637" spans="1:18" x14ac:dyDescent="0.2">
      <c r="A637" s="22" t="s">
        <v>3372</v>
      </c>
      <c r="B637" s="21">
        <v>10244</v>
      </c>
      <c r="C637" s="21" t="s">
        <v>1042</v>
      </c>
      <c r="D637" s="20">
        <f>COUNTIF('S6 - Table 1'!$B$3:$B$20,Table4[[#This Row],[id]])</f>
        <v>0</v>
      </c>
      <c r="E637" s="21" t="s">
        <v>3373</v>
      </c>
      <c r="F637" s="21" t="s">
        <v>3374</v>
      </c>
      <c r="G637" s="21" t="s">
        <v>3367</v>
      </c>
      <c r="H637" s="21" t="s">
        <v>3368</v>
      </c>
      <c r="I637" s="21" t="s">
        <v>1259</v>
      </c>
      <c r="J637" s="21">
        <v>8806</v>
      </c>
      <c r="K637" s="21">
        <v>8923</v>
      </c>
      <c r="L637" s="21">
        <v>100</v>
      </c>
      <c r="M637" s="21" t="s">
        <v>1038</v>
      </c>
      <c r="N637" s="21">
        <v>8731</v>
      </c>
      <c r="O637" s="21">
        <v>8848</v>
      </c>
      <c r="P637" s="21">
        <v>98.29</v>
      </c>
      <c r="Q637" s="21"/>
      <c r="R637" s="21"/>
    </row>
    <row r="638" spans="1:18" x14ac:dyDescent="0.2">
      <c r="A638" s="22" t="s">
        <v>3375</v>
      </c>
      <c r="B638" s="21">
        <v>10244</v>
      </c>
      <c r="C638" s="21" t="s">
        <v>1042</v>
      </c>
      <c r="D638" s="20">
        <f>COUNTIF('S6 - Table 1'!$B$3:$B$20,Table4[[#This Row],[id]])</f>
        <v>0</v>
      </c>
      <c r="E638" s="21" t="s">
        <v>3376</v>
      </c>
      <c r="F638" s="21" t="s">
        <v>3377</v>
      </c>
      <c r="G638" s="21" t="s">
        <v>3303</v>
      </c>
      <c r="H638" s="21" t="s">
        <v>3304</v>
      </c>
      <c r="I638" s="21" t="s">
        <v>1259</v>
      </c>
      <c r="J638" s="21">
        <v>178405</v>
      </c>
      <c r="K638" s="21">
        <v>178714</v>
      </c>
      <c r="L638" s="21">
        <v>100</v>
      </c>
      <c r="M638" s="21" t="s">
        <v>1038</v>
      </c>
      <c r="N638" s="21">
        <v>178535</v>
      </c>
      <c r="O638" s="21">
        <v>178844</v>
      </c>
      <c r="P638" s="21">
        <v>98.71</v>
      </c>
      <c r="Q638" s="21"/>
      <c r="R638" s="21"/>
    </row>
    <row r="639" spans="1:18" x14ac:dyDescent="0.2">
      <c r="A639" s="22" t="s">
        <v>3378</v>
      </c>
      <c r="B639" s="21">
        <v>10244</v>
      </c>
      <c r="C639" s="21" t="s">
        <v>1042</v>
      </c>
      <c r="D639" s="20">
        <f>COUNTIF('S6 - Table 1'!$B$3:$B$20,Table4[[#This Row],[id]])</f>
        <v>1</v>
      </c>
      <c r="E639" s="21" t="s">
        <v>3379</v>
      </c>
      <c r="F639" s="21" t="s">
        <v>3380</v>
      </c>
      <c r="G639" s="21" t="s">
        <v>3316</v>
      </c>
      <c r="H639" s="21" t="s">
        <v>3317</v>
      </c>
      <c r="I639" s="21" t="s">
        <v>1259</v>
      </c>
      <c r="J639" s="21">
        <v>49969</v>
      </c>
      <c r="K639" s="21">
        <v>50269</v>
      </c>
      <c r="L639" s="21">
        <v>100</v>
      </c>
      <c r="M639" s="21" t="s">
        <v>1038</v>
      </c>
      <c r="N639" s="21">
        <v>47810</v>
      </c>
      <c r="O639" s="21">
        <v>48087</v>
      </c>
      <c r="P639" s="21">
        <v>77.09</v>
      </c>
      <c r="Q639" s="21"/>
      <c r="R639" s="21"/>
    </row>
    <row r="640" spans="1:18" x14ac:dyDescent="0.2">
      <c r="A640" s="22" t="s">
        <v>3381</v>
      </c>
      <c r="B640" s="21">
        <v>10244</v>
      </c>
      <c r="C640" s="21" t="s">
        <v>1042</v>
      </c>
      <c r="D640" s="20">
        <f>COUNTIF('S6 - Table 1'!$B$3:$B$20,Table4[[#This Row],[id]])</f>
        <v>0</v>
      </c>
      <c r="E640" s="21" t="s">
        <v>3382</v>
      </c>
      <c r="F640" s="21" t="s">
        <v>3383</v>
      </c>
      <c r="G640" s="21" t="s">
        <v>3316</v>
      </c>
      <c r="H640" s="21" t="s">
        <v>3317</v>
      </c>
      <c r="I640" s="21" t="s">
        <v>1259</v>
      </c>
      <c r="J640" s="21">
        <v>49985</v>
      </c>
      <c r="K640" s="21">
        <v>50269</v>
      </c>
      <c r="L640" s="21">
        <v>100</v>
      </c>
      <c r="M640" s="21" t="s">
        <v>1038</v>
      </c>
      <c r="N640" s="21">
        <v>47826</v>
      </c>
      <c r="O640" s="21">
        <v>48087</v>
      </c>
      <c r="P640" s="21">
        <v>75.680000000000007</v>
      </c>
      <c r="Q640" s="21"/>
      <c r="R640" s="21"/>
    </row>
    <row r="641" spans="1:18" x14ac:dyDescent="0.2">
      <c r="A641" s="22" t="s">
        <v>3384</v>
      </c>
      <c r="B641" s="21">
        <v>10244</v>
      </c>
      <c r="C641" s="21" t="s">
        <v>1042</v>
      </c>
      <c r="D641" s="20">
        <f>COUNTIF('S6 - Table 1'!$B$3:$B$20,Table4[[#This Row],[id]])</f>
        <v>0</v>
      </c>
      <c r="E641" s="21" t="s">
        <v>3385</v>
      </c>
      <c r="F641" s="21" t="s">
        <v>3340</v>
      </c>
      <c r="G641" s="21" t="s">
        <v>3341</v>
      </c>
      <c r="H641" s="21" t="s">
        <v>3386</v>
      </c>
      <c r="I641" s="21" t="s">
        <v>1259</v>
      </c>
      <c r="J641" s="21">
        <v>6821</v>
      </c>
      <c r="K641" s="21">
        <v>6954</v>
      </c>
      <c r="L641" s="21">
        <v>100</v>
      </c>
      <c r="M641" s="21" t="s">
        <v>1038</v>
      </c>
      <c r="N641" s="21">
        <v>6767</v>
      </c>
      <c r="O641" s="21">
        <v>6900</v>
      </c>
      <c r="P641" s="21">
        <v>100</v>
      </c>
      <c r="Q641" s="21"/>
      <c r="R641" s="21"/>
    </row>
    <row r="642" spans="1:18" x14ac:dyDescent="0.2">
      <c r="A642" s="22" t="s">
        <v>3387</v>
      </c>
      <c r="B642" s="21">
        <v>10244</v>
      </c>
      <c r="C642" s="21" t="s">
        <v>1042</v>
      </c>
      <c r="D642" s="20">
        <f>COUNTIF('S6 - Table 1'!$B$3:$B$20,Table4[[#This Row],[id]])</f>
        <v>0</v>
      </c>
      <c r="E642" s="21" t="s">
        <v>3388</v>
      </c>
      <c r="F642" s="21" t="s">
        <v>3340</v>
      </c>
      <c r="G642" s="21" t="s">
        <v>3341</v>
      </c>
      <c r="H642" s="21" t="s">
        <v>3389</v>
      </c>
      <c r="I642" s="21" t="s">
        <v>1259</v>
      </c>
      <c r="J642" s="21">
        <v>6821</v>
      </c>
      <c r="K642" s="21">
        <v>6960</v>
      </c>
      <c r="L642" s="21">
        <v>100</v>
      </c>
      <c r="M642" s="21" t="s">
        <v>1038</v>
      </c>
      <c r="N642" s="21">
        <v>6767</v>
      </c>
      <c r="O642" s="21">
        <v>6906</v>
      </c>
      <c r="P642" s="21">
        <v>99.28</v>
      </c>
      <c r="Q642" s="21"/>
      <c r="R642" s="21"/>
    </row>
    <row r="643" spans="1:18" x14ac:dyDescent="0.2">
      <c r="A643" s="22" t="s">
        <v>3390</v>
      </c>
      <c r="B643" s="21">
        <v>10244</v>
      </c>
      <c r="C643" s="21" t="s">
        <v>1042</v>
      </c>
      <c r="D643" s="20">
        <f>COUNTIF('S6 - Table 1'!$B$3:$B$20,Table4[[#This Row],[id]])</f>
        <v>0</v>
      </c>
      <c r="E643" s="21" t="s">
        <v>3391</v>
      </c>
      <c r="F643" s="21" t="s">
        <v>3392</v>
      </c>
      <c r="G643" s="21" t="s">
        <v>3393</v>
      </c>
      <c r="H643" s="21" t="s">
        <v>3394</v>
      </c>
      <c r="I643" s="21" t="s">
        <v>1259</v>
      </c>
      <c r="J643" s="21">
        <v>315</v>
      </c>
      <c r="K643" s="21">
        <v>580</v>
      </c>
      <c r="L643" s="21">
        <v>100</v>
      </c>
      <c r="M643" s="21" t="s">
        <v>1038</v>
      </c>
      <c r="N643" s="21">
        <v>193</v>
      </c>
      <c r="O643" s="21">
        <v>458</v>
      </c>
      <c r="P643" s="21">
        <v>99.25</v>
      </c>
      <c r="Q643" s="21"/>
      <c r="R643" s="21"/>
    </row>
    <row r="644" spans="1:18" x14ac:dyDescent="0.2">
      <c r="A644" s="22" t="s">
        <v>3395</v>
      </c>
      <c r="B644" s="21">
        <v>10244</v>
      </c>
      <c r="C644" s="21" t="s">
        <v>1042</v>
      </c>
      <c r="D644" s="20">
        <f>COUNTIF('S6 - Table 1'!$B$3:$B$20,Table4[[#This Row],[id]])</f>
        <v>0</v>
      </c>
      <c r="E644" s="21" t="s">
        <v>3396</v>
      </c>
      <c r="F644" s="21" t="s">
        <v>3394</v>
      </c>
      <c r="G644" s="21" t="s">
        <v>3397</v>
      </c>
      <c r="H644" s="21" t="s">
        <v>3392</v>
      </c>
      <c r="I644" s="21" t="s">
        <v>1259</v>
      </c>
      <c r="J644" s="21">
        <v>315</v>
      </c>
      <c r="K644" s="21">
        <v>580</v>
      </c>
      <c r="L644" s="21">
        <v>100</v>
      </c>
      <c r="M644" s="21" t="s">
        <v>1038</v>
      </c>
      <c r="N644" s="21">
        <v>193</v>
      </c>
      <c r="O644" s="21">
        <v>458</v>
      </c>
      <c r="P644" s="21">
        <v>99.25</v>
      </c>
      <c r="Q644" s="21"/>
      <c r="R644" s="21"/>
    </row>
    <row r="645" spans="1:18" x14ac:dyDescent="0.2">
      <c r="A645" s="22" t="s">
        <v>3398</v>
      </c>
      <c r="B645" s="21">
        <v>10244</v>
      </c>
      <c r="C645" s="21" t="s">
        <v>1042</v>
      </c>
      <c r="D645" s="20">
        <f>COUNTIF('S6 - Table 1'!$B$3:$B$20,Table4[[#This Row],[id]])</f>
        <v>0</v>
      </c>
      <c r="E645" s="21" t="s">
        <v>3399</v>
      </c>
      <c r="F645" s="21" t="s">
        <v>3400</v>
      </c>
      <c r="G645" s="21" t="s">
        <v>3393</v>
      </c>
      <c r="H645" s="21" t="s">
        <v>3394</v>
      </c>
      <c r="I645" s="21" t="s">
        <v>1259</v>
      </c>
      <c r="J645" s="21">
        <v>316</v>
      </c>
      <c r="K645" s="21">
        <v>580</v>
      </c>
      <c r="L645" s="21">
        <v>100</v>
      </c>
      <c r="M645" s="21" t="s">
        <v>1038</v>
      </c>
      <c r="N645" s="21">
        <v>194</v>
      </c>
      <c r="O645" s="21">
        <v>458</v>
      </c>
      <c r="P645" s="21">
        <v>99.24</v>
      </c>
      <c r="Q645" s="21"/>
      <c r="R645" s="21"/>
    </row>
    <row r="646" spans="1:18" x14ac:dyDescent="0.2">
      <c r="A646" s="22" t="s">
        <v>3401</v>
      </c>
      <c r="B646" s="21">
        <v>10244</v>
      </c>
      <c r="C646" s="21" t="s">
        <v>1042</v>
      </c>
      <c r="D646" s="20">
        <f>COUNTIF('S6 - Table 1'!$B$3:$B$20,Table4[[#This Row],[id]])</f>
        <v>0</v>
      </c>
      <c r="E646" s="21" t="s">
        <v>3402</v>
      </c>
      <c r="F646" s="21" t="s">
        <v>3394</v>
      </c>
      <c r="G646" s="21" t="s">
        <v>3397</v>
      </c>
      <c r="H646" s="21" t="s">
        <v>3400</v>
      </c>
      <c r="I646" s="21" t="s">
        <v>1259</v>
      </c>
      <c r="J646" s="21">
        <v>316</v>
      </c>
      <c r="K646" s="21">
        <v>580</v>
      </c>
      <c r="L646" s="21">
        <v>100</v>
      </c>
      <c r="M646" s="21" t="s">
        <v>1038</v>
      </c>
      <c r="N646" s="21">
        <v>194</v>
      </c>
      <c r="O646" s="21">
        <v>458</v>
      </c>
      <c r="P646" s="21">
        <v>99.24</v>
      </c>
      <c r="Q646" s="21"/>
      <c r="R646" s="21"/>
    </row>
    <row r="647" spans="1:18" x14ac:dyDescent="0.2">
      <c r="A647" s="22" t="s">
        <v>3403</v>
      </c>
      <c r="B647" s="21">
        <v>10244</v>
      </c>
      <c r="C647" s="21" t="s">
        <v>1042</v>
      </c>
      <c r="D647" s="20">
        <f>COUNTIF('S6 - Table 1'!$B$3:$B$20,Table4[[#This Row],[id]])</f>
        <v>0</v>
      </c>
      <c r="E647" s="21" t="s">
        <v>3404</v>
      </c>
      <c r="F647" s="21" t="s">
        <v>3405</v>
      </c>
      <c r="G647" s="21" t="s">
        <v>3367</v>
      </c>
      <c r="H647" s="21" t="s">
        <v>3368</v>
      </c>
      <c r="I647" s="21" t="s">
        <v>1259</v>
      </c>
      <c r="J647" s="21">
        <v>8805</v>
      </c>
      <c r="K647" s="21">
        <v>8923</v>
      </c>
      <c r="L647" s="21">
        <v>100</v>
      </c>
      <c r="M647" s="21" t="s">
        <v>1038</v>
      </c>
      <c r="N647" s="21">
        <v>8730</v>
      </c>
      <c r="O647" s="21">
        <v>8848</v>
      </c>
      <c r="P647" s="21">
        <v>98.31</v>
      </c>
      <c r="Q647" s="21"/>
      <c r="R647" s="21"/>
    </row>
    <row r="648" spans="1:18" x14ac:dyDescent="0.2">
      <c r="A648" s="22" t="s">
        <v>3406</v>
      </c>
      <c r="B648" s="21">
        <v>10244</v>
      </c>
      <c r="C648" s="21" t="s">
        <v>1042</v>
      </c>
      <c r="D648" s="20">
        <f>COUNTIF('S6 - Table 1'!$B$3:$B$20,Table4[[#This Row],[id]])</f>
        <v>0</v>
      </c>
      <c r="E648" s="21" t="s">
        <v>3407</v>
      </c>
      <c r="F648" s="21" t="s">
        <v>3408</v>
      </c>
      <c r="G648" s="21" t="s">
        <v>3393</v>
      </c>
      <c r="H648" s="21" t="s">
        <v>3394</v>
      </c>
      <c r="I648" s="21" t="s">
        <v>1259</v>
      </c>
      <c r="J648" s="21">
        <v>316</v>
      </c>
      <c r="K648" s="21">
        <v>580</v>
      </c>
      <c r="L648" s="21">
        <v>100</v>
      </c>
      <c r="M648" s="21" t="s">
        <v>1038</v>
      </c>
      <c r="N648" s="21">
        <v>194</v>
      </c>
      <c r="O648" s="21">
        <v>458</v>
      </c>
      <c r="P648" s="21">
        <v>99.24</v>
      </c>
      <c r="Q648" s="21"/>
      <c r="R648" s="21"/>
    </row>
    <row r="649" spans="1:18" x14ac:dyDescent="0.2">
      <c r="A649" s="22" t="s">
        <v>3409</v>
      </c>
      <c r="B649" s="21">
        <v>10244</v>
      </c>
      <c r="C649" s="21" t="s">
        <v>1042</v>
      </c>
      <c r="D649" s="20">
        <f>COUNTIF('S6 - Table 1'!$B$3:$B$20,Table4[[#This Row],[id]])</f>
        <v>0</v>
      </c>
      <c r="E649" s="21" t="s">
        <v>3410</v>
      </c>
      <c r="F649" s="21" t="s">
        <v>3394</v>
      </c>
      <c r="G649" s="21" t="s">
        <v>3397</v>
      </c>
      <c r="H649" s="21" t="s">
        <v>3408</v>
      </c>
      <c r="I649" s="21" t="s">
        <v>1259</v>
      </c>
      <c r="J649" s="21">
        <v>316</v>
      </c>
      <c r="K649" s="21">
        <v>580</v>
      </c>
      <c r="L649" s="21">
        <v>100</v>
      </c>
      <c r="M649" s="21" t="s">
        <v>1038</v>
      </c>
      <c r="N649" s="21">
        <v>194</v>
      </c>
      <c r="O649" s="21">
        <v>458</v>
      </c>
      <c r="P649" s="21">
        <v>99.24</v>
      </c>
      <c r="Q649" s="21"/>
      <c r="R649" s="21"/>
    </row>
    <row r="650" spans="1:18" x14ac:dyDescent="0.2">
      <c r="A650" s="22" t="s">
        <v>3411</v>
      </c>
      <c r="B650" s="21">
        <v>10244</v>
      </c>
      <c r="C650" s="21" t="s">
        <v>1042</v>
      </c>
      <c r="D650" s="20">
        <f>COUNTIF('S6 - Table 1'!$B$3:$B$20,Table4[[#This Row],[id]])</f>
        <v>0</v>
      </c>
      <c r="E650" s="21" t="s">
        <v>3412</v>
      </c>
      <c r="F650" s="21" t="s">
        <v>3413</v>
      </c>
      <c r="G650" s="21" t="s">
        <v>3303</v>
      </c>
      <c r="H650" s="21" t="s">
        <v>3304</v>
      </c>
      <c r="I650" s="21" t="s">
        <v>1259</v>
      </c>
      <c r="J650" s="21">
        <v>178411</v>
      </c>
      <c r="K650" s="21">
        <v>178714</v>
      </c>
      <c r="L650" s="21">
        <v>100</v>
      </c>
      <c r="M650" s="21" t="s">
        <v>1038</v>
      </c>
      <c r="N650" s="21">
        <v>178541</v>
      </c>
      <c r="O650" s="21">
        <v>178844</v>
      </c>
      <c r="P650" s="21">
        <v>99.01</v>
      </c>
      <c r="Q650" s="21"/>
      <c r="R650" s="21"/>
    </row>
    <row r="651" spans="1:18" x14ac:dyDescent="0.2">
      <c r="A651" s="22" t="s">
        <v>3414</v>
      </c>
      <c r="B651" s="21">
        <v>10244</v>
      </c>
      <c r="C651" s="21" t="s">
        <v>1042</v>
      </c>
      <c r="D651" s="20">
        <f>COUNTIF('S6 - Table 1'!$B$3:$B$20,Table4[[#This Row],[id]])</f>
        <v>0</v>
      </c>
      <c r="E651" s="21" t="s">
        <v>3415</v>
      </c>
      <c r="F651" s="21" t="s">
        <v>3366</v>
      </c>
      <c r="G651" s="21" t="s">
        <v>3367</v>
      </c>
      <c r="H651" s="21" t="s">
        <v>3416</v>
      </c>
      <c r="I651" s="21" t="s">
        <v>1259</v>
      </c>
      <c r="J651" s="21">
        <v>8808</v>
      </c>
      <c r="K651" s="21">
        <v>8917</v>
      </c>
      <c r="L651" s="21">
        <v>100</v>
      </c>
      <c r="M651" s="21" t="s">
        <v>1038</v>
      </c>
      <c r="N651" s="21">
        <v>8733</v>
      </c>
      <c r="O651" s="21">
        <v>8842</v>
      </c>
      <c r="P651" s="21">
        <v>98.17</v>
      </c>
      <c r="Q651" s="21"/>
      <c r="R651" s="21"/>
    </row>
    <row r="652" spans="1:18" x14ac:dyDescent="0.2">
      <c r="A652" s="22" t="s">
        <v>3417</v>
      </c>
      <c r="B652" s="21">
        <v>10244</v>
      </c>
      <c r="C652" s="21" t="s">
        <v>1042</v>
      </c>
      <c r="D652" s="20">
        <f>COUNTIF('S6 - Table 1'!$B$3:$B$20,Table4[[#This Row],[id]])</f>
        <v>0</v>
      </c>
      <c r="E652" s="21" t="s">
        <v>3418</v>
      </c>
      <c r="F652" s="21" t="s">
        <v>3302</v>
      </c>
      <c r="G652" s="21" t="s">
        <v>3303</v>
      </c>
      <c r="H652" s="21" t="s">
        <v>3419</v>
      </c>
      <c r="I652" s="21" t="s">
        <v>1259</v>
      </c>
      <c r="J652" s="21">
        <v>178411</v>
      </c>
      <c r="K652" s="21">
        <v>178715</v>
      </c>
      <c r="L652" s="21">
        <v>100</v>
      </c>
      <c r="M652" s="21" t="s">
        <v>1038</v>
      </c>
      <c r="N652" s="21">
        <v>178541</v>
      </c>
      <c r="O652" s="21">
        <v>178845</v>
      </c>
      <c r="P652" s="21">
        <v>99.01</v>
      </c>
      <c r="Q652" s="21"/>
      <c r="R652" s="21"/>
    </row>
    <row r="653" spans="1:18" x14ac:dyDescent="0.2">
      <c r="A653" s="22" t="s">
        <v>3420</v>
      </c>
      <c r="B653" s="21">
        <v>10244</v>
      </c>
      <c r="C653" s="21" t="s">
        <v>1042</v>
      </c>
      <c r="D653" s="20">
        <f>COUNTIF('S6 - Table 1'!$B$3:$B$20,Table4[[#This Row],[id]])</f>
        <v>0</v>
      </c>
      <c r="E653" s="21" t="s">
        <v>3421</v>
      </c>
      <c r="F653" s="21" t="s">
        <v>3422</v>
      </c>
      <c r="G653" s="21" t="s">
        <v>3393</v>
      </c>
      <c r="H653" s="21" t="s">
        <v>3394</v>
      </c>
      <c r="I653" s="21" t="s">
        <v>1259</v>
      </c>
      <c r="J653" s="21">
        <v>317</v>
      </c>
      <c r="K653" s="21">
        <v>580</v>
      </c>
      <c r="L653" s="21">
        <v>100</v>
      </c>
      <c r="M653" s="21" t="s">
        <v>1038</v>
      </c>
      <c r="N653" s="21">
        <v>195</v>
      </c>
      <c r="O653" s="21">
        <v>458</v>
      </c>
      <c r="P653" s="21">
        <v>99.24</v>
      </c>
      <c r="Q653" s="21"/>
      <c r="R653" s="21"/>
    </row>
    <row r="654" spans="1:18" x14ac:dyDescent="0.2">
      <c r="A654" s="22" t="s">
        <v>3423</v>
      </c>
      <c r="B654" s="21">
        <v>10244</v>
      </c>
      <c r="C654" s="21" t="s">
        <v>1042</v>
      </c>
      <c r="D654" s="20">
        <f>COUNTIF('S6 - Table 1'!$B$3:$B$20,Table4[[#This Row],[id]])</f>
        <v>0</v>
      </c>
      <c r="E654" s="21" t="s">
        <v>3424</v>
      </c>
      <c r="F654" s="21" t="s">
        <v>3394</v>
      </c>
      <c r="G654" s="21" t="s">
        <v>3397</v>
      </c>
      <c r="H654" s="21" t="s">
        <v>3422</v>
      </c>
      <c r="I654" s="21" t="s">
        <v>1259</v>
      </c>
      <c r="J654" s="21">
        <v>317</v>
      </c>
      <c r="K654" s="21">
        <v>580</v>
      </c>
      <c r="L654" s="21">
        <v>100</v>
      </c>
      <c r="M654" s="21" t="s">
        <v>1038</v>
      </c>
      <c r="N654" s="21">
        <v>195</v>
      </c>
      <c r="O654" s="21">
        <v>458</v>
      </c>
      <c r="P654" s="21">
        <v>99.24</v>
      </c>
      <c r="Q654" s="21"/>
      <c r="R654" s="21"/>
    </row>
    <row r="655" spans="1:18" x14ac:dyDescent="0.2">
      <c r="A655" s="22" t="s">
        <v>3425</v>
      </c>
      <c r="B655" s="21">
        <v>10244</v>
      </c>
      <c r="C655" s="21" t="s">
        <v>1042</v>
      </c>
      <c r="D655" s="20">
        <f>COUNTIF('S6 - Table 1'!$B$3:$B$20,Table4[[#This Row],[id]])</f>
        <v>0</v>
      </c>
      <c r="E655" s="21" t="s">
        <v>3426</v>
      </c>
      <c r="F655" s="21" t="s">
        <v>3427</v>
      </c>
      <c r="G655" s="21" t="s">
        <v>3428</v>
      </c>
      <c r="H655" s="21" t="s">
        <v>3429</v>
      </c>
      <c r="I655" s="21" t="s">
        <v>1259</v>
      </c>
      <c r="J655" s="21">
        <v>73287</v>
      </c>
      <c r="K655" s="21">
        <v>73480</v>
      </c>
      <c r="L655" s="21">
        <v>100</v>
      </c>
      <c r="M655" s="21" t="s">
        <v>1038</v>
      </c>
      <c r="N655" s="21">
        <v>70880</v>
      </c>
      <c r="O655" s="21">
        <v>71073</v>
      </c>
      <c r="P655" s="21">
        <v>99.48</v>
      </c>
      <c r="Q655" s="21"/>
      <c r="R655" s="21"/>
    </row>
    <row r="656" spans="1:18" x14ac:dyDescent="0.2">
      <c r="A656" s="22" t="s">
        <v>3430</v>
      </c>
      <c r="B656" s="21">
        <v>10244</v>
      </c>
      <c r="C656" s="21" t="s">
        <v>1042</v>
      </c>
      <c r="D656" s="20">
        <f>COUNTIF('S6 - Table 1'!$B$3:$B$20,Table4[[#This Row],[id]])</f>
        <v>0</v>
      </c>
      <c r="E656" s="21" t="s">
        <v>3431</v>
      </c>
      <c r="F656" s="21" t="s">
        <v>3432</v>
      </c>
      <c r="G656" s="21" t="s">
        <v>3393</v>
      </c>
      <c r="H656" s="21" t="s">
        <v>3394</v>
      </c>
      <c r="I656" s="21" t="s">
        <v>1259</v>
      </c>
      <c r="J656" s="21">
        <v>315</v>
      </c>
      <c r="K656" s="21">
        <v>580</v>
      </c>
      <c r="L656" s="21">
        <v>100</v>
      </c>
      <c r="M656" s="21" t="s">
        <v>1038</v>
      </c>
      <c r="N656" s="21">
        <v>193</v>
      </c>
      <c r="O656" s="21">
        <v>458</v>
      </c>
      <c r="P656" s="21">
        <v>99.25</v>
      </c>
      <c r="Q656" s="21"/>
      <c r="R656" s="21"/>
    </row>
    <row r="657" spans="1:18" x14ac:dyDescent="0.2">
      <c r="A657" s="22" t="s">
        <v>3433</v>
      </c>
      <c r="B657" s="21">
        <v>10244</v>
      </c>
      <c r="C657" s="21" t="s">
        <v>1042</v>
      </c>
      <c r="D657" s="20">
        <f>COUNTIF('S6 - Table 1'!$B$3:$B$20,Table4[[#This Row],[id]])</f>
        <v>0</v>
      </c>
      <c r="E657" s="21" t="s">
        <v>3434</v>
      </c>
      <c r="F657" s="21" t="s">
        <v>3394</v>
      </c>
      <c r="G657" s="21" t="s">
        <v>3397</v>
      </c>
      <c r="H657" s="21" t="s">
        <v>3432</v>
      </c>
      <c r="I657" s="21" t="s">
        <v>1259</v>
      </c>
      <c r="J657" s="21">
        <v>315</v>
      </c>
      <c r="K657" s="21">
        <v>580</v>
      </c>
      <c r="L657" s="21">
        <v>100</v>
      </c>
      <c r="M657" s="21" t="s">
        <v>1038</v>
      </c>
      <c r="N657" s="21">
        <v>193</v>
      </c>
      <c r="O657" s="21">
        <v>458</v>
      </c>
      <c r="P657" s="21">
        <v>99.25</v>
      </c>
      <c r="Q657" s="21"/>
      <c r="R657" s="21"/>
    </row>
    <row r="658" spans="1:18" x14ac:dyDescent="0.2">
      <c r="A658" s="22" t="s">
        <v>3435</v>
      </c>
      <c r="B658" s="21">
        <v>10244</v>
      </c>
      <c r="C658" s="21" t="s">
        <v>1042</v>
      </c>
      <c r="D658" s="20">
        <f>COUNTIF('S6 - Table 1'!$B$3:$B$20,Table4[[#This Row],[id]])</f>
        <v>0</v>
      </c>
      <c r="E658" s="21" t="s">
        <v>3436</v>
      </c>
      <c r="F658" s="21" t="s">
        <v>3427</v>
      </c>
      <c r="G658" s="21" t="s">
        <v>3428</v>
      </c>
      <c r="H658" s="21" t="s">
        <v>3437</v>
      </c>
      <c r="I658" s="21" t="s">
        <v>1259</v>
      </c>
      <c r="J658" s="21">
        <v>73287</v>
      </c>
      <c r="K658" s="21">
        <v>73479</v>
      </c>
      <c r="L658" s="21">
        <v>100</v>
      </c>
      <c r="M658" s="21" t="s">
        <v>1038</v>
      </c>
      <c r="N658" s="21">
        <v>70880</v>
      </c>
      <c r="O658" s="21">
        <v>71072</v>
      </c>
      <c r="P658" s="21">
        <v>99.48</v>
      </c>
      <c r="Q658" s="21"/>
      <c r="R658" s="21"/>
    </row>
    <row r="659" spans="1:18" x14ac:dyDescent="0.2">
      <c r="A659" s="22" t="s">
        <v>3438</v>
      </c>
      <c r="B659" s="21">
        <v>10244</v>
      </c>
      <c r="C659" s="21" t="s">
        <v>1042</v>
      </c>
      <c r="D659" s="20">
        <f>COUNTIF('S6 - Table 1'!$B$3:$B$20,Table4[[#This Row],[id]])</f>
        <v>0</v>
      </c>
      <c r="E659" s="21" t="s">
        <v>3439</v>
      </c>
      <c r="F659" s="21" t="s">
        <v>3427</v>
      </c>
      <c r="G659" s="21" t="s">
        <v>3428</v>
      </c>
      <c r="H659" s="21" t="s">
        <v>3440</v>
      </c>
      <c r="I659" s="21" t="s">
        <v>1259</v>
      </c>
      <c r="J659" s="21">
        <v>73287</v>
      </c>
      <c r="K659" s="21">
        <v>73479</v>
      </c>
      <c r="L659" s="21">
        <v>100</v>
      </c>
      <c r="M659" s="21" t="s">
        <v>1038</v>
      </c>
      <c r="N659" s="21">
        <v>70880</v>
      </c>
      <c r="O659" s="21">
        <v>71072</v>
      </c>
      <c r="P659" s="21">
        <v>99.48</v>
      </c>
      <c r="Q659" s="21"/>
      <c r="R659" s="21"/>
    </row>
    <row r="660" spans="1:18" x14ac:dyDescent="0.2">
      <c r="A660" s="22" t="s">
        <v>3441</v>
      </c>
      <c r="B660" s="21">
        <v>10244</v>
      </c>
      <c r="C660" s="21" t="s">
        <v>1042</v>
      </c>
      <c r="D660" s="20">
        <f>COUNTIF('S6 - Table 1'!$B$3:$B$20,Table4[[#This Row],[id]])</f>
        <v>0</v>
      </c>
      <c r="E660" s="21" t="s">
        <v>3442</v>
      </c>
      <c r="F660" s="21" t="s">
        <v>3443</v>
      </c>
      <c r="G660" s="21" t="s">
        <v>3444</v>
      </c>
      <c r="H660" s="21" t="s">
        <v>3445</v>
      </c>
      <c r="I660" s="21" t="s">
        <v>1259</v>
      </c>
      <c r="J660" s="21">
        <v>60420</v>
      </c>
      <c r="K660" s="21">
        <v>60594</v>
      </c>
      <c r="L660" s="21">
        <v>100</v>
      </c>
      <c r="M660" s="21" t="s">
        <v>1038</v>
      </c>
      <c r="N660" s="21">
        <v>58014</v>
      </c>
      <c r="O660" s="21">
        <v>58188</v>
      </c>
      <c r="P660" s="21">
        <v>98.85</v>
      </c>
      <c r="Q660" s="21"/>
      <c r="R660" s="21"/>
    </row>
    <row r="661" spans="1:18" x14ac:dyDescent="0.2">
      <c r="A661" s="22" t="s">
        <v>3446</v>
      </c>
      <c r="B661" s="21">
        <v>10244</v>
      </c>
      <c r="C661" s="21" t="s">
        <v>1042</v>
      </c>
      <c r="D661" s="20">
        <f>COUNTIF('S6 - Table 1'!$B$3:$B$20,Table4[[#This Row],[id]])</f>
        <v>0</v>
      </c>
      <c r="E661" s="21" t="s">
        <v>3447</v>
      </c>
      <c r="F661" s="21" t="s">
        <v>3448</v>
      </c>
      <c r="G661" s="21" t="s">
        <v>3449</v>
      </c>
      <c r="H661" s="21" t="s">
        <v>3450</v>
      </c>
      <c r="I661" s="21" t="s">
        <v>1259</v>
      </c>
      <c r="J661" s="21">
        <v>152803</v>
      </c>
      <c r="K661" s="21">
        <v>152934</v>
      </c>
      <c r="L661" s="21">
        <v>100</v>
      </c>
      <c r="M661" s="21" t="s">
        <v>1038</v>
      </c>
      <c r="N661" s="21">
        <v>150761</v>
      </c>
      <c r="O661" s="21">
        <v>150892</v>
      </c>
      <c r="P661" s="21">
        <v>99.24</v>
      </c>
      <c r="Q661" s="21"/>
      <c r="R661" s="21"/>
    </row>
    <row r="662" spans="1:18" x14ac:dyDescent="0.2">
      <c r="A662" s="22" t="s">
        <v>3451</v>
      </c>
      <c r="B662" s="21">
        <v>10244</v>
      </c>
      <c r="C662" s="21" t="s">
        <v>1042</v>
      </c>
      <c r="D662" s="20">
        <f>COUNTIF('S6 - Table 1'!$B$3:$B$20,Table4[[#This Row],[id]])</f>
        <v>0</v>
      </c>
      <c r="E662" s="21" t="s">
        <v>3452</v>
      </c>
      <c r="F662" s="21" t="s">
        <v>3448</v>
      </c>
      <c r="G662" s="21" t="s">
        <v>3449</v>
      </c>
      <c r="H662" s="21" t="s">
        <v>3453</v>
      </c>
      <c r="I662" s="21" t="s">
        <v>1259</v>
      </c>
      <c r="J662" s="21">
        <v>152803</v>
      </c>
      <c r="K662" s="21">
        <v>152935</v>
      </c>
      <c r="L662" s="21">
        <v>100</v>
      </c>
      <c r="M662" s="21" t="s">
        <v>1038</v>
      </c>
      <c r="N662" s="21">
        <v>150761</v>
      </c>
      <c r="O662" s="21">
        <v>150893</v>
      </c>
      <c r="P662" s="21">
        <v>99.24</v>
      </c>
      <c r="Q662" s="21"/>
      <c r="R662" s="21"/>
    </row>
    <row r="663" spans="1:18" x14ac:dyDescent="0.2">
      <c r="A663" s="22" t="s">
        <v>3454</v>
      </c>
      <c r="B663" s="21">
        <v>10244</v>
      </c>
      <c r="C663" s="21" t="s">
        <v>1042</v>
      </c>
      <c r="D663" s="20">
        <f>COUNTIF('S6 - Table 1'!$B$3:$B$20,Table4[[#This Row],[id]])</f>
        <v>0</v>
      </c>
      <c r="E663" s="21" t="s">
        <v>3455</v>
      </c>
      <c r="F663" s="21" t="s">
        <v>3456</v>
      </c>
      <c r="G663" s="21" t="s">
        <v>3457</v>
      </c>
      <c r="H663" s="21" t="s">
        <v>3458</v>
      </c>
      <c r="I663" s="21" t="s">
        <v>1259</v>
      </c>
      <c r="J663" s="21">
        <v>60474</v>
      </c>
      <c r="K663" s="21">
        <v>60691</v>
      </c>
      <c r="L663" s="21">
        <v>100</v>
      </c>
      <c r="M663" s="21" t="s">
        <v>1038</v>
      </c>
      <c r="N663" s="21">
        <v>58068</v>
      </c>
      <c r="O663" s="21">
        <v>58285</v>
      </c>
      <c r="P663" s="21">
        <v>99.54</v>
      </c>
      <c r="Q663" s="21"/>
      <c r="R663" s="21"/>
    </row>
    <row r="664" spans="1:18" x14ac:dyDescent="0.2">
      <c r="A664" s="22" t="s">
        <v>3459</v>
      </c>
      <c r="B664" s="21">
        <v>10244</v>
      </c>
      <c r="C664" s="21" t="s">
        <v>1042</v>
      </c>
      <c r="D664" s="20">
        <f>COUNTIF('S6 - Table 1'!$B$3:$B$20,Table4[[#This Row],[id]])</f>
        <v>0</v>
      </c>
      <c r="E664" s="21" t="s">
        <v>3460</v>
      </c>
      <c r="F664" s="21" t="s">
        <v>3456</v>
      </c>
      <c r="G664" s="21" t="s">
        <v>3457</v>
      </c>
      <c r="H664" s="21" t="s">
        <v>3461</v>
      </c>
      <c r="I664" s="21" t="s">
        <v>1259</v>
      </c>
      <c r="J664" s="21">
        <v>60474</v>
      </c>
      <c r="K664" s="21">
        <v>60691</v>
      </c>
      <c r="L664" s="21">
        <v>100</v>
      </c>
      <c r="M664" s="21" t="s">
        <v>1038</v>
      </c>
      <c r="N664" s="21">
        <v>58068</v>
      </c>
      <c r="O664" s="21">
        <v>58285</v>
      </c>
      <c r="P664" s="21">
        <v>99.54</v>
      </c>
      <c r="Q664" s="21"/>
      <c r="R664" s="21"/>
    </row>
    <row r="665" spans="1:18" x14ac:dyDescent="0.2">
      <c r="A665" s="22" t="s">
        <v>3462</v>
      </c>
      <c r="B665" s="21">
        <v>10244</v>
      </c>
      <c r="C665" s="21" t="s">
        <v>1042</v>
      </c>
      <c r="D665" s="20">
        <f>COUNTIF('S6 - Table 1'!$B$3:$B$20,Table4[[#This Row],[id]])</f>
        <v>0</v>
      </c>
      <c r="E665" s="21" t="s">
        <v>3463</v>
      </c>
      <c r="F665" s="21" t="s">
        <v>3464</v>
      </c>
      <c r="G665" s="21" t="s">
        <v>3444</v>
      </c>
      <c r="H665" s="21" t="s">
        <v>3445</v>
      </c>
      <c r="I665" s="21" t="s">
        <v>1259</v>
      </c>
      <c r="J665" s="21">
        <v>60414</v>
      </c>
      <c r="K665" s="21">
        <v>60594</v>
      </c>
      <c r="L665" s="21">
        <v>100</v>
      </c>
      <c r="M665" s="21" t="s">
        <v>1038</v>
      </c>
      <c r="N665" s="21">
        <v>58008</v>
      </c>
      <c r="O665" s="21">
        <v>58188</v>
      </c>
      <c r="P665" s="21">
        <v>98.89</v>
      </c>
      <c r="Q665" s="21"/>
      <c r="R665" s="21"/>
    </row>
    <row r="666" spans="1:18" x14ac:dyDescent="0.2">
      <c r="A666" s="22" t="s">
        <v>3465</v>
      </c>
      <c r="B666" s="21">
        <v>10244</v>
      </c>
      <c r="C666" s="21" t="s">
        <v>1042</v>
      </c>
      <c r="D666" s="20">
        <f>COUNTIF('S6 - Table 1'!$B$3:$B$20,Table4[[#This Row],[id]])</f>
        <v>0</v>
      </c>
      <c r="E666" s="21" t="s">
        <v>3466</v>
      </c>
      <c r="F666" s="21" t="s">
        <v>3467</v>
      </c>
      <c r="G666" s="21" t="s">
        <v>3444</v>
      </c>
      <c r="H666" s="21" t="s">
        <v>3445</v>
      </c>
      <c r="I666" s="21" t="s">
        <v>1259</v>
      </c>
      <c r="J666" s="21">
        <v>60421</v>
      </c>
      <c r="K666" s="21">
        <v>60594</v>
      </c>
      <c r="L666" s="21">
        <v>100</v>
      </c>
      <c r="M666" s="21" t="s">
        <v>1038</v>
      </c>
      <c r="N666" s="21">
        <v>58015</v>
      </c>
      <c r="O666" s="21">
        <v>58188</v>
      </c>
      <c r="P666" s="21">
        <v>98.84</v>
      </c>
      <c r="Q666" s="21"/>
      <c r="R666" s="21"/>
    </row>
    <row r="667" spans="1:18" x14ac:dyDescent="0.2">
      <c r="A667" s="22" t="s">
        <v>3468</v>
      </c>
      <c r="B667" s="21">
        <v>10244</v>
      </c>
      <c r="C667" s="21" t="s">
        <v>1042</v>
      </c>
      <c r="D667" s="20">
        <f>COUNTIF('S6 - Table 1'!$B$3:$B$20,Table4[[#This Row],[id]])</f>
        <v>0</v>
      </c>
      <c r="E667" s="21" t="s">
        <v>3469</v>
      </c>
      <c r="F667" s="21" t="s">
        <v>3427</v>
      </c>
      <c r="G667" s="21" t="s">
        <v>3428</v>
      </c>
      <c r="H667" s="21" t="s">
        <v>3470</v>
      </c>
      <c r="I667" s="21" t="s">
        <v>1259</v>
      </c>
      <c r="J667" s="21">
        <v>73287</v>
      </c>
      <c r="K667" s="21">
        <v>73478</v>
      </c>
      <c r="L667" s="21">
        <v>100</v>
      </c>
      <c r="M667" s="21" t="s">
        <v>1038</v>
      </c>
      <c r="N667" s="21">
        <v>70880</v>
      </c>
      <c r="O667" s="21">
        <v>71071</v>
      </c>
      <c r="P667" s="21">
        <v>99.48</v>
      </c>
      <c r="Q667" s="21"/>
      <c r="R667" s="21"/>
    </row>
    <row r="668" spans="1:18" x14ac:dyDescent="0.2">
      <c r="A668" s="22" t="s">
        <v>3471</v>
      </c>
      <c r="B668" s="21">
        <v>10244</v>
      </c>
      <c r="C668" s="21" t="s">
        <v>1042</v>
      </c>
      <c r="D668" s="20">
        <f>COUNTIF('S6 - Table 1'!$B$3:$B$20,Table4[[#This Row],[id]])</f>
        <v>0</v>
      </c>
      <c r="E668" s="21" t="s">
        <v>3472</v>
      </c>
      <c r="F668" s="21" t="s">
        <v>3473</v>
      </c>
      <c r="G668" s="21" t="s">
        <v>3428</v>
      </c>
      <c r="H668" s="21" t="s">
        <v>3429</v>
      </c>
      <c r="I668" s="21" t="s">
        <v>1259</v>
      </c>
      <c r="J668" s="21">
        <v>73287</v>
      </c>
      <c r="K668" s="21">
        <v>73480</v>
      </c>
      <c r="L668" s="21">
        <v>100</v>
      </c>
      <c r="M668" s="21" t="s">
        <v>1038</v>
      </c>
      <c r="N668" s="21">
        <v>70880</v>
      </c>
      <c r="O668" s="21">
        <v>71073</v>
      </c>
      <c r="P668" s="21">
        <v>99.48</v>
      </c>
      <c r="Q668" s="21"/>
      <c r="R668" s="21"/>
    </row>
    <row r="669" spans="1:18" x14ac:dyDescent="0.2">
      <c r="A669" s="22" t="s">
        <v>3474</v>
      </c>
      <c r="B669" s="21">
        <v>10244</v>
      </c>
      <c r="C669" s="21" t="s">
        <v>1042</v>
      </c>
      <c r="D669" s="20">
        <f>COUNTIF('S6 - Table 1'!$B$3:$B$20,Table4[[#This Row],[id]])</f>
        <v>0</v>
      </c>
      <c r="E669" s="21" t="s">
        <v>3475</v>
      </c>
      <c r="F669" s="21" t="s">
        <v>3448</v>
      </c>
      <c r="G669" s="21" t="s">
        <v>3449</v>
      </c>
      <c r="H669" s="21" t="s">
        <v>3476</v>
      </c>
      <c r="I669" s="21" t="s">
        <v>1259</v>
      </c>
      <c r="J669" s="21">
        <v>152803</v>
      </c>
      <c r="K669" s="21">
        <v>152935</v>
      </c>
      <c r="L669" s="21">
        <v>100</v>
      </c>
      <c r="M669" s="21" t="s">
        <v>1038</v>
      </c>
      <c r="N669" s="21">
        <v>150761</v>
      </c>
      <c r="O669" s="21">
        <v>150893</v>
      </c>
      <c r="P669" s="21">
        <v>99.24</v>
      </c>
      <c r="Q669" s="21"/>
      <c r="R669" s="21"/>
    </row>
    <row r="670" spans="1:18" x14ac:dyDescent="0.2">
      <c r="A670" s="22" t="s">
        <v>3477</v>
      </c>
      <c r="B670" s="21">
        <v>10244</v>
      </c>
      <c r="C670" s="21" t="s">
        <v>1042</v>
      </c>
      <c r="D670" s="20">
        <f>COUNTIF('S6 - Table 1'!$B$3:$B$20,Table4[[#This Row],[id]])</f>
        <v>0</v>
      </c>
      <c r="E670" s="21" t="s">
        <v>3478</v>
      </c>
      <c r="F670" s="21" t="s">
        <v>3479</v>
      </c>
      <c r="G670" s="21" t="s">
        <v>3449</v>
      </c>
      <c r="H670" s="21" t="s">
        <v>3450</v>
      </c>
      <c r="I670" s="21" t="s">
        <v>1259</v>
      </c>
      <c r="J670" s="21">
        <v>152802</v>
      </c>
      <c r="K670" s="21">
        <v>152934</v>
      </c>
      <c r="L670" s="21">
        <v>100</v>
      </c>
      <c r="M670" s="21" t="s">
        <v>1038</v>
      </c>
      <c r="N670" s="21">
        <v>150760</v>
      </c>
      <c r="O670" s="21">
        <v>150892</v>
      </c>
      <c r="P670" s="21">
        <v>99.24</v>
      </c>
      <c r="Q670" s="21"/>
      <c r="R670" s="21"/>
    </row>
    <row r="671" spans="1:18" x14ac:dyDescent="0.2">
      <c r="A671" s="22" t="s">
        <v>3480</v>
      </c>
      <c r="B671" s="21">
        <v>10244</v>
      </c>
      <c r="C671" s="21" t="s">
        <v>1042</v>
      </c>
      <c r="D671" s="20">
        <f>COUNTIF('S6 - Table 1'!$B$3:$B$20,Table4[[#This Row],[id]])</f>
        <v>0</v>
      </c>
      <c r="E671" s="21" t="s">
        <v>3481</v>
      </c>
      <c r="F671" s="21" t="s">
        <v>3479</v>
      </c>
      <c r="G671" s="21" t="s">
        <v>3449</v>
      </c>
      <c r="H671" s="21" t="s">
        <v>3453</v>
      </c>
      <c r="I671" s="21" t="s">
        <v>1259</v>
      </c>
      <c r="J671" s="21">
        <v>152802</v>
      </c>
      <c r="K671" s="21">
        <v>152935</v>
      </c>
      <c r="L671" s="21">
        <v>100</v>
      </c>
      <c r="M671" s="21" t="s">
        <v>1038</v>
      </c>
      <c r="N671" s="21">
        <v>150760</v>
      </c>
      <c r="O671" s="21">
        <v>150893</v>
      </c>
      <c r="P671" s="21">
        <v>99.25</v>
      </c>
      <c r="Q671" s="21"/>
      <c r="R671" s="21"/>
    </row>
    <row r="672" spans="1:18" x14ac:dyDescent="0.2">
      <c r="A672" s="22" t="s">
        <v>3482</v>
      </c>
      <c r="B672" s="21">
        <v>10244</v>
      </c>
      <c r="C672" s="21" t="s">
        <v>1042</v>
      </c>
      <c r="D672" s="20">
        <f>COUNTIF('S6 - Table 1'!$B$3:$B$20,Table4[[#This Row],[id]])</f>
        <v>0</v>
      </c>
      <c r="E672" s="21" t="s">
        <v>3483</v>
      </c>
      <c r="F672" s="21" t="s">
        <v>3484</v>
      </c>
      <c r="G672" s="21" t="s">
        <v>3485</v>
      </c>
      <c r="H672" s="21" t="s">
        <v>3486</v>
      </c>
      <c r="I672" s="21" t="s">
        <v>1259</v>
      </c>
      <c r="J672" s="21">
        <v>138588</v>
      </c>
      <c r="K672" s="21">
        <v>138908</v>
      </c>
      <c r="L672" s="21">
        <v>100</v>
      </c>
      <c r="M672" s="21" t="s">
        <v>1038</v>
      </c>
      <c r="N672" s="21">
        <v>136611</v>
      </c>
      <c r="O672" s="21">
        <v>136931</v>
      </c>
      <c r="P672" s="21">
        <v>99.06</v>
      </c>
      <c r="Q672" s="21"/>
      <c r="R672" s="21"/>
    </row>
    <row r="673" spans="1:18" x14ac:dyDescent="0.2">
      <c r="A673" s="22" t="s">
        <v>3487</v>
      </c>
      <c r="B673" s="21">
        <v>10244</v>
      </c>
      <c r="C673" s="21" t="s">
        <v>1042</v>
      </c>
      <c r="D673" s="20">
        <f>COUNTIF('S6 - Table 1'!$B$3:$B$20,Table4[[#This Row],[id]])</f>
        <v>0</v>
      </c>
      <c r="E673" s="21" t="s">
        <v>3488</v>
      </c>
      <c r="F673" s="21" t="s">
        <v>3489</v>
      </c>
      <c r="G673" s="21" t="s">
        <v>3490</v>
      </c>
      <c r="H673" s="21" t="s">
        <v>3491</v>
      </c>
      <c r="I673" s="21" t="s">
        <v>1259</v>
      </c>
      <c r="J673" s="21">
        <v>7143</v>
      </c>
      <c r="K673" s="21">
        <v>7485</v>
      </c>
      <c r="L673" s="21">
        <v>100</v>
      </c>
      <c r="M673" s="21" t="s">
        <v>1038</v>
      </c>
      <c r="N673" s="21">
        <v>7066</v>
      </c>
      <c r="O673" s="21">
        <v>7413</v>
      </c>
      <c r="P673" s="21">
        <v>99.42</v>
      </c>
      <c r="Q673" s="21"/>
      <c r="R673" s="21"/>
    </row>
    <row r="674" spans="1:18" x14ac:dyDescent="0.2">
      <c r="A674" s="22" t="s">
        <v>3492</v>
      </c>
      <c r="B674" s="21">
        <v>10244</v>
      </c>
      <c r="C674" s="21" t="s">
        <v>1042</v>
      </c>
      <c r="D674" s="20">
        <f>COUNTIF('S6 - Table 1'!$B$3:$B$20,Table4[[#This Row],[id]])</f>
        <v>0</v>
      </c>
      <c r="E674" s="21" t="s">
        <v>3493</v>
      </c>
      <c r="F674" s="21" t="s">
        <v>3489</v>
      </c>
      <c r="G674" s="21" t="s">
        <v>3490</v>
      </c>
      <c r="H674" s="21" t="s">
        <v>3494</v>
      </c>
      <c r="I674" s="21" t="s">
        <v>1259</v>
      </c>
      <c r="J674" s="21">
        <v>7143</v>
      </c>
      <c r="K674" s="21">
        <v>7490</v>
      </c>
      <c r="L674" s="21">
        <v>100</v>
      </c>
      <c r="M674" s="21" t="s">
        <v>1038</v>
      </c>
      <c r="N674" s="21">
        <v>7066</v>
      </c>
      <c r="O674" s="21">
        <v>7418</v>
      </c>
      <c r="P674" s="21">
        <v>99.42</v>
      </c>
      <c r="Q674" s="21"/>
      <c r="R674" s="21"/>
    </row>
    <row r="675" spans="1:18" x14ac:dyDescent="0.2">
      <c r="A675" s="22" t="s">
        <v>3495</v>
      </c>
      <c r="B675" s="21">
        <v>10244</v>
      </c>
      <c r="C675" s="21" t="s">
        <v>1042</v>
      </c>
      <c r="D675" s="20">
        <f>COUNTIF('S6 - Table 1'!$B$3:$B$20,Table4[[#This Row],[id]])</f>
        <v>0</v>
      </c>
      <c r="E675" s="21" t="s">
        <v>3496</v>
      </c>
      <c r="F675" s="21" t="s">
        <v>3489</v>
      </c>
      <c r="G675" s="21" t="s">
        <v>3490</v>
      </c>
      <c r="H675" s="21" t="s">
        <v>3497</v>
      </c>
      <c r="I675" s="21" t="s">
        <v>1259</v>
      </c>
      <c r="J675" s="21">
        <v>7143</v>
      </c>
      <c r="K675" s="21">
        <v>7486</v>
      </c>
      <c r="L675" s="21">
        <v>100</v>
      </c>
      <c r="M675" s="21" t="s">
        <v>1038</v>
      </c>
      <c r="N675" s="21">
        <v>7066</v>
      </c>
      <c r="O675" s="21">
        <v>7414</v>
      </c>
      <c r="P675" s="21">
        <v>99.42</v>
      </c>
      <c r="Q675" s="21"/>
      <c r="R675" s="21"/>
    </row>
    <row r="676" spans="1:18" x14ac:dyDescent="0.2">
      <c r="A676" s="22" t="s">
        <v>3498</v>
      </c>
      <c r="B676" s="21">
        <v>10244</v>
      </c>
      <c r="C676" s="21" t="s">
        <v>1042</v>
      </c>
      <c r="D676" s="20">
        <f>COUNTIF('S6 - Table 1'!$B$3:$B$20,Table4[[#This Row],[id]])</f>
        <v>0</v>
      </c>
      <c r="E676" s="21" t="s">
        <v>3499</v>
      </c>
      <c r="F676" s="21" t="s">
        <v>3484</v>
      </c>
      <c r="G676" s="21" t="s">
        <v>3485</v>
      </c>
      <c r="H676" s="21" t="s">
        <v>3500</v>
      </c>
      <c r="I676" s="21" t="s">
        <v>1259</v>
      </c>
      <c r="J676" s="21">
        <v>138588</v>
      </c>
      <c r="K676" s="21">
        <v>138909</v>
      </c>
      <c r="L676" s="21">
        <v>100</v>
      </c>
      <c r="M676" s="21" t="s">
        <v>1038</v>
      </c>
      <c r="N676" s="21">
        <v>136611</v>
      </c>
      <c r="O676" s="21">
        <v>136932</v>
      </c>
      <c r="P676" s="21">
        <v>99.07</v>
      </c>
      <c r="Q676" s="21"/>
      <c r="R676" s="21"/>
    </row>
    <row r="677" spans="1:18" x14ac:dyDescent="0.2">
      <c r="A677" s="22" t="s">
        <v>3501</v>
      </c>
      <c r="B677" s="21">
        <v>10244</v>
      </c>
      <c r="C677" s="21" t="s">
        <v>1042</v>
      </c>
      <c r="D677" s="20">
        <f>COUNTIF('S6 - Table 1'!$B$3:$B$20,Table4[[#This Row],[id]])</f>
        <v>0</v>
      </c>
      <c r="E677" s="21" t="s">
        <v>3502</v>
      </c>
      <c r="F677" s="21" t="s">
        <v>3503</v>
      </c>
      <c r="G677" s="21" t="s">
        <v>3485</v>
      </c>
      <c r="H677" s="21" t="s">
        <v>3486</v>
      </c>
      <c r="I677" s="21" t="s">
        <v>1259</v>
      </c>
      <c r="J677" s="21">
        <v>138589</v>
      </c>
      <c r="K677" s="21">
        <v>138908</v>
      </c>
      <c r="L677" s="21">
        <v>100</v>
      </c>
      <c r="M677" s="21" t="s">
        <v>1038</v>
      </c>
      <c r="N677" s="21">
        <v>136612</v>
      </c>
      <c r="O677" s="21">
        <v>136931</v>
      </c>
      <c r="P677" s="21">
        <v>99.06</v>
      </c>
      <c r="Q677" s="21"/>
      <c r="R677" s="21"/>
    </row>
    <row r="678" spans="1:18" x14ac:dyDescent="0.2">
      <c r="A678" s="22" t="s">
        <v>3504</v>
      </c>
      <c r="B678" s="21">
        <v>10244</v>
      </c>
      <c r="C678" s="21" t="s">
        <v>1042</v>
      </c>
      <c r="D678" s="20">
        <f>COUNTIF('S6 - Table 1'!$B$3:$B$20,Table4[[#This Row],[id]])</f>
        <v>0</v>
      </c>
      <c r="E678" s="21" t="s">
        <v>3505</v>
      </c>
      <c r="F678" s="21" t="s">
        <v>3506</v>
      </c>
      <c r="G678" s="21" t="s">
        <v>3485</v>
      </c>
      <c r="H678" s="21" t="s">
        <v>3486</v>
      </c>
      <c r="I678" s="21" t="s">
        <v>1259</v>
      </c>
      <c r="J678" s="21">
        <v>138588</v>
      </c>
      <c r="K678" s="21">
        <v>138908</v>
      </c>
      <c r="L678" s="21">
        <v>100</v>
      </c>
      <c r="M678" s="21" t="s">
        <v>1038</v>
      </c>
      <c r="N678" s="21">
        <v>136611</v>
      </c>
      <c r="O678" s="21">
        <v>136931</v>
      </c>
      <c r="P678" s="21">
        <v>99.06</v>
      </c>
      <c r="Q678" s="21"/>
      <c r="R678" s="21"/>
    </row>
    <row r="679" spans="1:18" x14ac:dyDescent="0.2">
      <c r="A679" s="22" t="s">
        <v>3507</v>
      </c>
      <c r="B679" s="21">
        <v>10244</v>
      </c>
      <c r="C679" s="21" t="s">
        <v>1042</v>
      </c>
      <c r="D679" s="20">
        <f>COUNTIF('S6 - Table 1'!$B$3:$B$20,Table4[[#This Row],[id]])</f>
        <v>0</v>
      </c>
      <c r="E679" s="21" t="s">
        <v>3508</v>
      </c>
      <c r="F679" s="21" t="s">
        <v>3489</v>
      </c>
      <c r="G679" s="21" t="s">
        <v>3490</v>
      </c>
      <c r="H679" s="21" t="s">
        <v>3509</v>
      </c>
      <c r="I679" s="21" t="s">
        <v>1259</v>
      </c>
      <c r="J679" s="21">
        <v>7143</v>
      </c>
      <c r="K679" s="21">
        <v>7492</v>
      </c>
      <c r="L679" s="21">
        <v>100</v>
      </c>
      <c r="M679" s="21" t="s">
        <v>1038</v>
      </c>
      <c r="N679" s="21">
        <v>7066</v>
      </c>
      <c r="O679" s="21">
        <v>7420</v>
      </c>
      <c r="P679" s="21">
        <v>99.43</v>
      </c>
      <c r="Q679" s="21"/>
      <c r="R679" s="21"/>
    </row>
    <row r="680" spans="1:18" x14ac:dyDescent="0.2">
      <c r="A680" s="22" t="s">
        <v>3510</v>
      </c>
      <c r="B680" s="21">
        <v>10244</v>
      </c>
      <c r="C680" s="21" t="s">
        <v>1042</v>
      </c>
      <c r="D680" s="20">
        <f>COUNTIF('S6 - Table 1'!$B$3:$B$20,Table4[[#This Row],[id]])</f>
        <v>0</v>
      </c>
      <c r="E680" s="21" t="s">
        <v>3511</v>
      </c>
      <c r="F680" s="21" t="s">
        <v>3489</v>
      </c>
      <c r="G680" s="21" t="s">
        <v>3490</v>
      </c>
      <c r="H680" s="21" t="s">
        <v>3512</v>
      </c>
      <c r="I680" s="21" t="s">
        <v>1259</v>
      </c>
      <c r="J680" s="21">
        <v>7143</v>
      </c>
      <c r="K680" s="21">
        <v>7489</v>
      </c>
      <c r="L680" s="21">
        <v>100</v>
      </c>
      <c r="M680" s="21" t="s">
        <v>1038</v>
      </c>
      <c r="N680" s="21">
        <v>7066</v>
      </c>
      <c r="O680" s="21">
        <v>7417</v>
      </c>
      <c r="P680" s="21">
        <v>99.42</v>
      </c>
      <c r="Q680" s="21"/>
      <c r="R680" s="21"/>
    </row>
    <row r="681" spans="1:18" x14ac:dyDescent="0.2">
      <c r="A681" s="22" t="s">
        <v>3513</v>
      </c>
      <c r="B681" s="21">
        <v>10244</v>
      </c>
      <c r="C681" s="21" t="s">
        <v>1042</v>
      </c>
      <c r="D681" s="20">
        <f>COUNTIF('S6 - Table 1'!$B$3:$B$20,Table4[[#This Row],[id]])</f>
        <v>0</v>
      </c>
      <c r="E681" s="21" t="s">
        <v>3514</v>
      </c>
      <c r="F681" s="21" t="s">
        <v>3484</v>
      </c>
      <c r="G681" s="21" t="s">
        <v>3485</v>
      </c>
      <c r="H681" s="21" t="s">
        <v>3515</v>
      </c>
      <c r="I681" s="21" t="s">
        <v>1259</v>
      </c>
      <c r="J681" s="21">
        <v>138588</v>
      </c>
      <c r="K681" s="21">
        <v>138906</v>
      </c>
      <c r="L681" s="21">
        <v>100</v>
      </c>
      <c r="M681" s="21" t="s">
        <v>1038</v>
      </c>
      <c r="N681" s="21">
        <v>136611</v>
      </c>
      <c r="O681" s="21">
        <v>136929</v>
      </c>
      <c r="P681" s="21">
        <v>99.06</v>
      </c>
      <c r="Q681" s="21"/>
      <c r="R681" s="21"/>
    </row>
    <row r="682" spans="1:18" x14ac:dyDescent="0.2">
      <c r="A682" s="22" t="s">
        <v>3516</v>
      </c>
      <c r="B682" s="21">
        <v>10244</v>
      </c>
      <c r="C682" s="21" t="s">
        <v>1042</v>
      </c>
      <c r="D682" s="20">
        <f>COUNTIF('S6 - Table 1'!$B$3:$B$20,Table4[[#This Row],[id]])</f>
        <v>0</v>
      </c>
      <c r="E682" s="21" t="s">
        <v>3517</v>
      </c>
      <c r="F682" s="21" t="s">
        <v>3518</v>
      </c>
      <c r="G682" s="21" t="s">
        <v>3519</v>
      </c>
      <c r="H682" s="21" t="s">
        <v>3520</v>
      </c>
      <c r="I682" s="21" t="s">
        <v>1259</v>
      </c>
      <c r="J682" s="21">
        <v>60084</v>
      </c>
      <c r="K682" s="21">
        <v>60291</v>
      </c>
      <c r="L682" s="21">
        <v>100</v>
      </c>
      <c r="M682" s="21" t="s">
        <v>1038</v>
      </c>
      <c r="N682" s="21">
        <v>57678</v>
      </c>
      <c r="O682" s="21">
        <v>57885</v>
      </c>
      <c r="P682" s="21">
        <v>100</v>
      </c>
      <c r="Q682" s="21"/>
      <c r="R682" s="21"/>
    </row>
    <row r="683" spans="1:18" x14ac:dyDescent="0.2">
      <c r="A683" s="22" t="s">
        <v>3521</v>
      </c>
      <c r="B683" s="21">
        <v>10244</v>
      </c>
      <c r="C683" s="21" t="s">
        <v>1042</v>
      </c>
      <c r="D683" s="20">
        <f>COUNTIF('S6 - Table 1'!$B$3:$B$20,Table4[[#This Row],[id]])</f>
        <v>0</v>
      </c>
      <c r="E683" s="21" t="s">
        <v>3522</v>
      </c>
      <c r="F683" s="21" t="s">
        <v>3523</v>
      </c>
      <c r="G683" s="21" t="s">
        <v>3519</v>
      </c>
      <c r="H683" s="21" t="s">
        <v>3520</v>
      </c>
      <c r="I683" s="21" t="s">
        <v>1259</v>
      </c>
      <c r="J683" s="21">
        <v>60190</v>
      </c>
      <c r="K683" s="21">
        <v>60291</v>
      </c>
      <c r="L683" s="21">
        <v>100</v>
      </c>
      <c r="M683" s="21" t="s">
        <v>1038</v>
      </c>
      <c r="N683" s="21">
        <v>57784</v>
      </c>
      <c r="O683" s="21">
        <v>57885</v>
      </c>
      <c r="P683" s="21">
        <v>100</v>
      </c>
      <c r="Q683" s="21"/>
      <c r="R683" s="21"/>
    </row>
    <row r="684" spans="1:18" x14ac:dyDescent="0.2">
      <c r="A684" s="22" t="s">
        <v>3524</v>
      </c>
      <c r="B684" s="21">
        <v>10244</v>
      </c>
      <c r="C684" s="21" t="s">
        <v>1042</v>
      </c>
      <c r="D684" s="20">
        <f>COUNTIF('S6 - Table 1'!$B$3:$B$20,Table4[[#This Row],[id]])</f>
        <v>0</v>
      </c>
      <c r="E684" s="21" t="s">
        <v>3525</v>
      </c>
      <c r="F684" s="21" t="s">
        <v>3526</v>
      </c>
      <c r="G684" s="21" t="s">
        <v>3527</v>
      </c>
      <c r="H684" s="21" t="s">
        <v>3528</v>
      </c>
      <c r="I684" s="21" t="s">
        <v>1259</v>
      </c>
      <c r="J684" s="21">
        <v>173191</v>
      </c>
      <c r="K684" s="21">
        <v>173367</v>
      </c>
      <c r="L684" s="21">
        <v>100</v>
      </c>
      <c r="M684" s="21" t="s">
        <v>1038</v>
      </c>
      <c r="N684" s="21">
        <v>173316</v>
      </c>
      <c r="O684" s="21">
        <v>173492</v>
      </c>
      <c r="P684" s="21">
        <v>97.16</v>
      </c>
      <c r="Q684" s="21"/>
      <c r="R684" s="21"/>
    </row>
    <row r="685" spans="1:18" x14ac:dyDescent="0.2">
      <c r="A685" s="22" t="s">
        <v>3529</v>
      </c>
      <c r="B685" s="21">
        <v>10244</v>
      </c>
      <c r="C685" s="21" t="s">
        <v>1042</v>
      </c>
      <c r="D685" s="20">
        <f>COUNTIF('S6 - Table 1'!$B$3:$B$20,Table4[[#This Row],[id]])</f>
        <v>0</v>
      </c>
      <c r="E685" s="21" t="s">
        <v>3530</v>
      </c>
      <c r="F685" s="21" t="s">
        <v>3531</v>
      </c>
      <c r="G685" s="21" t="s">
        <v>3527</v>
      </c>
      <c r="H685" s="21" t="s">
        <v>3528</v>
      </c>
      <c r="I685" s="21" t="s">
        <v>1259</v>
      </c>
      <c r="J685" s="21">
        <v>173191</v>
      </c>
      <c r="K685" s="21">
        <v>173367</v>
      </c>
      <c r="L685" s="21">
        <v>100</v>
      </c>
      <c r="M685" s="21" t="s">
        <v>1038</v>
      </c>
      <c r="N685" s="21">
        <v>173316</v>
      </c>
      <c r="O685" s="21">
        <v>173492</v>
      </c>
      <c r="P685" s="21">
        <v>97.16</v>
      </c>
      <c r="Q685" s="21"/>
      <c r="R685" s="21"/>
    </row>
    <row r="686" spans="1:18" x14ac:dyDescent="0.2">
      <c r="A686" s="22" t="s">
        <v>3532</v>
      </c>
      <c r="B686" s="21">
        <v>10244</v>
      </c>
      <c r="C686" s="21" t="s">
        <v>1042</v>
      </c>
      <c r="D686" s="20">
        <f>COUNTIF('S6 - Table 1'!$B$3:$B$20,Table4[[#This Row],[id]])</f>
        <v>0</v>
      </c>
      <c r="E686" s="21" t="s">
        <v>3533</v>
      </c>
      <c r="F686" s="21" t="s">
        <v>3518</v>
      </c>
      <c r="G686" s="21" t="s">
        <v>3519</v>
      </c>
      <c r="H686" s="21" t="s">
        <v>3534</v>
      </c>
      <c r="I686" s="21" t="s">
        <v>1259</v>
      </c>
      <c r="J686" s="21">
        <v>60084</v>
      </c>
      <c r="K686" s="21">
        <v>60290</v>
      </c>
      <c r="L686" s="21">
        <v>100</v>
      </c>
      <c r="M686" s="21" t="s">
        <v>1038</v>
      </c>
      <c r="N686" s="21">
        <v>57678</v>
      </c>
      <c r="O686" s="21">
        <v>57884</v>
      </c>
      <c r="P686" s="21">
        <v>100</v>
      </c>
      <c r="Q686" s="21"/>
      <c r="R686" s="21"/>
    </row>
    <row r="687" spans="1:18" x14ac:dyDescent="0.2">
      <c r="A687" s="22" t="s">
        <v>3535</v>
      </c>
      <c r="B687" s="21">
        <v>10244</v>
      </c>
      <c r="C687" s="21" t="s">
        <v>1042</v>
      </c>
      <c r="D687" s="20">
        <f>COUNTIF('S6 - Table 1'!$B$3:$B$20,Table4[[#This Row],[id]])</f>
        <v>0</v>
      </c>
      <c r="E687" s="21" t="s">
        <v>3536</v>
      </c>
      <c r="F687" s="21" t="s">
        <v>3518</v>
      </c>
      <c r="G687" s="21" t="s">
        <v>3519</v>
      </c>
      <c r="H687" s="21" t="s">
        <v>3537</v>
      </c>
      <c r="I687" s="21" t="s">
        <v>1259</v>
      </c>
      <c r="J687" s="21">
        <v>60084</v>
      </c>
      <c r="K687" s="21">
        <v>60290</v>
      </c>
      <c r="L687" s="21">
        <v>100</v>
      </c>
      <c r="M687" s="21" t="s">
        <v>1038</v>
      </c>
      <c r="N687" s="21">
        <v>57678</v>
      </c>
      <c r="O687" s="21">
        <v>57884</v>
      </c>
      <c r="P687" s="21">
        <v>100</v>
      </c>
      <c r="Q687" s="21"/>
      <c r="R687" s="21"/>
    </row>
    <row r="688" spans="1:18" x14ac:dyDescent="0.2">
      <c r="A688" s="22" t="s">
        <v>3538</v>
      </c>
      <c r="B688" s="21">
        <v>10244</v>
      </c>
      <c r="C688" s="21" t="s">
        <v>1042</v>
      </c>
      <c r="D688" s="20">
        <f>COUNTIF('S6 - Table 1'!$B$3:$B$20,Table4[[#This Row],[id]])</f>
        <v>0</v>
      </c>
      <c r="E688" s="21" t="s">
        <v>3539</v>
      </c>
      <c r="F688" s="21" t="s">
        <v>3540</v>
      </c>
      <c r="G688" s="21" t="s">
        <v>3519</v>
      </c>
      <c r="H688" s="21" t="s">
        <v>3520</v>
      </c>
      <c r="I688" s="21" t="s">
        <v>1259</v>
      </c>
      <c r="J688" s="21">
        <v>60084</v>
      </c>
      <c r="K688" s="21">
        <v>60291</v>
      </c>
      <c r="L688" s="21">
        <v>100</v>
      </c>
      <c r="M688" s="21" t="s">
        <v>1038</v>
      </c>
      <c r="N688" s="21">
        <v>57678</v>
      </c>
      <c r="O688" s="21">
        <v>57885</v>
      </c>
      <c r="P688" s="21">
        <v>100</v>
      </c>
      <c r="Q688" s="21"/>
      <c r="R688" s="21"/>
    </row>
    <row r="689" spans="1:18" x14ac:dyDescent="0.2">
      <c r="A689" s="22" t="s">
        <v>3541</v>
      </c>
      <c r="B689" s="21">
        <v>10244</v>
      </c>
      <c r="C689" s="21" t="s">
        <v>1042</v>
      </c>
      <c r="D689" s="20">
        <f>COUNTIF('S6 - Table 1'!$B$3:$B$20,Table4[[#This Row],[id]])</f>
        <v>0</v>
      </c>
      <c r="E689" s="21" t="s">
        <v>3542</v>
      </c>
      <c r="F689" s="21" t="s">
        <v>3543</v>
      </c>
      <c r="G689" s="21" t="s">
        <v>3527</v>
      </c>
      <c r="H689" s="21" t="s">
        <v>3528</v>
      </c>
      <c r="I689" s="21" t="s">
        <v>1259</v>
      </c>
      <c r="J689" s="21">
        <v>173192</v>
      </c>
      <c r="K689" s="21">
        <v>173367</v>
      </c>
      <c r="L689" s="21">
        <v>100</v>
      </c>
      <c r="M689" s="21" t="s">
        <v>1038</v>
      </c>
      <c r="N689" s="21">
        <v>173317</v>
      </c>
      <c r="O689" s="21">
        <v>173492</v>
      </c>
      <c r="P689" s="21">
        <v>97.14</v>
      </c>
      <c r="Q689" s="21"/>
      <c r="R689" s="21"/>
    </row>
    <row r="690" spans="1:18" x14ac:dyDescent="0.2">
      <c r="A690" s="22" t="s">
        <v>3544</v>
      </c>
      <c r="B690" s="21">
        <v>10244</v>
      </c>
      <c r="C690" s="21" t="s">
        <v>1042</v>
      </c>
      <c r="D690" s="20">
        <f>COUNTIF('S6 - Table 1'!$B$3:$B$20,Table4[[#This Row],[id]])</f>
        <v>0</v>
      </c>
      <c r="E690" s="21" t="s">
        <v>3545</v>
      </c>
      <c r="F690" s="21" t="s">
        <v>3546</v>
      </c>
      <c r="G690" s="21" t="s">
        <v>3547</v>
      </c>
      <c r="H690" s="21" t="s">
        <v>3548</v>
      </c>
      <c r="I690" s="21" t="s">
        <v>1259</v>
      </c>
      <c r="J690" s="21">
        <v>19027</v>
      </c>
      <c r="K690" s="21">
        <v>19130</v>
      </c>
      <c r="L690" s="21">
        <v>100</v>
      </c>
      <c r="M690" s="21" t="s">
        <v>1038</v>
      </c>
      <c r="N690" s="21">
        <v>18834</v>
      </c>
      <c r="O690" s="21">
        <v>18937</v>
      </c>
      <c r="P690" s="21">
        <v>82.35</v>
      </c>
      <c r="Q690" s="21"/>
      <c r="R690" s="21"/>
    </row>
    <row r="691" spans="1:18" x14ac:dyDescent="0.2">
      <c r="A691" s="22" t="s">
        <v>3549</v>
      </c>
      <c r="B691" s="21">
        <v>10244</v>
      </c>
      <c r="C691" s="21" t="s">
        <v>1042</v>
      </c>
      <c r="D691" s="20">
        <f>COUNTIF('S6 - Table 1'!$B$3:$B$20,Table4[[#This Row],[id]])</f>
        <v>0</v>
      </c>
      <c r="E691" s="21" t="s">
        <v>3550</v>
      </c>
      <c r="F691" s="21" t="s">
        <v>3551</v>
      </c>
      <c r="G691" s="21" t="s">
        <v>3527</v>
      </c>
      <c r="H691" s="21" t="s">
        <v>3528</v>
      </c>
      <c r="I691" s="21" t="s">
        <v>1259</v>
      </c>
      <c r="J691" s="21">
        <v>173192</v>
      </c>
      <c r="K691" s="21">
        <v>173367</v>
      </c>
      <c r="L691" s="21">
        <v>100</v>
      </c>
      <c r="M691" s="21" t="s">
        <v>1038</v>
      </c>
      <c r="N691" s="21">
        <v>173317</v>
      </c>
      <c r="O691" s="21">
        <v>173492</v>
      </c>
      <c r="P691" s="21">
        <v>97.14</v>
      </c>
      <c r="Q691" s="21"/>
      <c r="R691" s="21"/>
    </row>
    <row r="692" spans="1:18" x14ac:dyDescent="0.2">
      <c r="A692" s="22" t="s">
        <v>3552</v>
      </c>
      <c r="B692" s="21">
        <v>10244</v>
      </c>
      <c r="C692" s="21" t="s">
        <v>1042</v>
      </c>
      <c r="D692" s="20">
        <f>COUNTIF('S6 - Table 1'!$B$3:$B$20,Table4[[#This Row],[id]])</f>
        <v>0</v>
      </c>
      <c r="E692" s="21" t="s">
        <v>3553</v>
      </c>
      <c r="F692" s="21" t="s">
        <v>3554</v>
      </c>
      <c r="G692" s="21" t="s">
        <v>3527</v>
      </c>
      <c r="H692" s="21" t="s">
        <v>3528</v>
      </c>
      <c r="I692" s="21" t="s">
        <v>1259</v>
      </c>
      <c r="J692" s="21">
        <v>173191</v>
      </c>
      <c r="K692" s="21">
        <v>173367</v>
      </c>
      <c r="L692" s="21">
        <v>100</v>
      </c>
      <c r="M692" s="21" t="s">
        <v>1038</v>
      </c>
      <c r="N692" s="21">
        <v>173316</v>
      </c>
      <c r="O692" s="21">
        <v>173492</v>
      </c>
      <c r="P692" s="21">
        <v>97.16</v>
      </c>
      <c r="Q692" s="21"/>
      <c r="R692" s="21"/>
    </row>
    <row r="693" spans="1:18" x14ac:dyDescent="0.2">
      <c r="A693" s="22" t="s">
        <v>3555</v>
      </c>
      <c r="B693" s="21">
        <v>10244</v>
      </c>
      <c r="C693" s="21" t="s">
        <v>1042</v>
      </c>
      <c r="D693" s="20">
        <f>COUNTIF('S6 - Table 1'!$B$3:$B$20,Table4[[#This Row],[id]])</f>
        <v>0</v>
      </c>
      <c r="E693" s="21" t="s">
        <v>3556</v>
      </c>
      <c r="F693" s="21" t="s">
        <v>3557</v>
      </c>
      <c r="G693" s="21" t="s">
        <v>3558</v>
      </c>
      <c r="H693" s="21" t="s">
        <v>3559</v>
      </c>
      <c r="I693" s="21" t="s">
        <v>1259</v>
      </c>
      <c r="J693" s="21">
        <v>23274</v>
      </c>
      <c r="K693" s="21">
        <v>23460</v>
      </c>
      <c r="L693" s="21">
        <v>100</v>
      </c>
      <c r="M693" s="21" t="s">
        <v>1038</v>
      </c>
      <c r="N693" s="21">
        <v>21126</v>
      </c>
      <c r="O693" s="21">
        <v>21312</v>
      </c>
      <c r="P693" s="21">
        <v>99.46</v>
      </c>
      <c r="Q693" s="21"/>
      <c r="R693" s="21"/>
    </row>
    <row r="694" spans="1:18" x14ac:dyDescent="0.2">
      <c r="A694" s="22" t="s">
        <v>3560</v>
      </c>
      <c r="B694" s="21">
        <v>10244</v>
      </c>
      <c r="C694" s="21" t="s">
        <v>1042</v>
      </c>
      <c r="D694" s="20">
        <f>COUNTIF('S6 - Table 1'!$B$3:$B$20,Table4[[#This Row],[id]])</f>
        <v>0</v>
      </c>
      <c r="E694" s="21" t="s">
        <v>3561</v>
      </c>
      <c r="F694" s="21" t="s">
        <v>3546</v>
      </c>
      <c r="G694" s="21" t="s">
        <v>3547</v>
      </c>
      <c r="H694" s="21" t="s">
        <v>3562</v>
      </c>
      <c r="I694" s="21" t="s">
        <v>1259</v>
      </c>
      <c r="J694" s="21">
        <v>19027</v>
      </c>
      <c r="K694" s="21">
        <v>19132</v>
      </c>
      <c r="L694" s="21">
        <v>100</v>
      </c>
      <c r="M694" s="21" t="s">
        <v>1038</v>
      </c>
      <c r="N694" s="21">
        <v>18834</v>
      </c>
      <c r="O694" s="21">
        <v>18939</v>
      </c>
      <c r="P694" s="21">
        <v>81.73</v>
      </c>
      <c r="Q694" s="21"/>
      <c r="R694" s="21"/>
    </row>
    <row r="695" spans="1:18" x14ac:dyDescent="0.2">
      <c r="A695" s="22" t="s">
        <v>3563</v>
      </c>
      <c r="B695" s="21">
        <v>10244</v>
      </c>
      <c r="C695" s="21" t="s">
        <v>1042</v>
      </c>
      <c r="D695" s="20">
        <f>COUNTIF('S6 - Table 1'!$B$3:$B$20,Table4[[#This Row],[id]])</f>
        <v>1</v>
      </c>
      <c r="E695" s="21" t="s">
        <v>3564</v>
      </c>
      <c r="F695" s="21" t="s">
        <v>3546</v>
      </c>
      <c r="G695" s="21" t="s">
        <v>3547</v>
      </c>
      <c r="H695" s="21" t="s">
        <v>3565</v>
      </c>
      <c r="I695" s="21" t="s">
        <v>1259</v>
      </c>
      <c r="J695" s="21">
        <v>19027</v>
      </c>
      <c r="K695" s="21">
        <v>19133</v>
      </c>
      <c r="L695" s="21">
        <v>100</v>
      </c>
      <c r="M695" s="21" t="s">
        <v>1038</v>
      </c>
      <c r="N695" s="21">
        <v>18834</v>
      </c>
      <c r="O695" s="21">
        <v>18937</v>
      </c>
      <c r="P695" s="21">
        <v>83.33</v>
      </c>
      <c r="Q695" s="21"/>
      <c r="R695" s="21"/>
    </row>
    <row r="696" spans="1:18" x14ac:dyDescent="0.2">
      <c r="A696" s="22" t="s">
        <v>3566</v>
      </c>
      <c r="B696" s="21">
        <v>10244</v>
      </c>
      <c r="C696" s="21" t="s">
        <v>1042</v>
      </c>
      <c r="D696" s="20">
        <f>COUNTIF('S6 - Table 1'!$B$3:$B$20,Table4[[#This Row],[id]])</f>
        <v>0</v>
      </c>
      <c r="E696" s="21" t="s">
        <v>3567</v>
      </c>
      <c r="F696" s="21" t="s">
        <v>3546</v>
      </c>
      <c r="G696" s="21" t="s">
        <v>3547</v>
      </c>
      <c r="H696" s="21" t="s">
        <v>3568</v>
      </c>
      <c r="I696" s="21" t="s">
        <v>1259</v>
      </c>
      <c r="J696" s="21">
        <v>19027</v>
      </c>
      <c r="K696" s="21">
        <v>19135</v>
      </c>
      <c r="L696" s="21">
        <v>100</v>
      </c>
      <c r="M696" s="21" t="s">
        <v>1038</v>
      </c>
      <c r="N696" s="21">
        <v>18834</v>
      </c>
      <c r="O696" s="21">
        <v>18939</v>
      </c>
      <c r="P696" s="21">
        <v>81.73</v>
      </c>
      <c r="Q696" s="21"/>
      <c r="R696" s="21"/>
    </row>
    <row r="697" spans="1:18" x14ac:dyDescent="0.2">
      <c r="A697" s="22" t="s">
        <v>3569</v>
      </c>
      <c r="B697" s="21">
        <v>10244</v>
      </c>
      <c r="C697" s="21" t="s">
        <v>1042</v>
      </c>
      <c r="D697" s="20">
        <f>COUNTIF('S6 - Table 1'!$B$3:$B$20,Table4[[#This Row],[id]])</f>
        <v>0</v>
      </c>
      <c r="E697" s="21" t="s">
        <v>3570</v>
      </c>
      <c r="F697" s="21" t="s">
        <v>3571</v>
      </c>
      <c r="G697" s="21" t="s">
        <v>3572</v>
      </c>
      <c r="H697" s="21" t="s">
        <v>3573</v>
      </c>
      <c r="I697" s="21" t="s">
        <v>1259</v>
      </c>
      <c r="J697" s="21">
        <v>20610</v>
      </c>
      <c r="K697" s="21">
        <v>20771</v>
      </c>
      <c r="L697" s="21">
        <v>100</v>
      </c>
      <c r="M697" s="21" t="s">
        <v>1038</v>
      </c>
      <c r="N697" s="21">
        <v>30991</v>
      </c>
      <c r="O697" s="21">
        <v>31146</v>
      </c>
      <c r="P697" s="21">
        <v>66.89</v>
      </c>
      <c r="Q697" s="21"/>
      <c r="R697" s="21"/>
    </row>
    <row r="698" spans="1:18" x14ac:dyDescent="0.2">
      <c r="A698" s="22" t="s">
        <v>3574</v>
      </c>
      <c r="B698" s="21">
        <v>10244</v>
      </c>
      <c r="C698" s="21" t="s">
        <v>1042</v>
      </c>
      <c r="D698" s="20">
        <f>COUNTIF('S6 - Table 1'!$B$3:$B$20,Table4[[#This Row],[id]])</f>
        <v>0</v>
      </c>
      <c r="E698" s="21" t="s">
        <v>3575</v>
      </c>
      <c r="F698" s="21" t="s">
        <v>3546</v>
      </c>
      <c r="G698" s="21" t="s">
        <v>3547</v>
      </c>
      <c r="H698" s="21" t="s">
        <v>3576</v>
      </c>
      <c r="I698" s="21" t="s">
        <v>1259</v>
      </c>
      <c r="J698" s="21">
        <v>19027</v>
      </c>
      <c r="K698" s="21">
        <v>19130</v>
      </c>
      <c r="L698" s="21">
        <v>100</v>
      </c>
      <c r="M698" s="21" t="s">
        <v>1038</v>
      </c>
      <c r="N698" s="21">
        <v>18834</v>
      </c>
      <c r="O698" s="21">
        <v>18937</v>
      </c>
      <c r="P698" s="21">
        <v>82.35</v>
      </c>
      <c r="Q698" s="21"/>
      <c r="R698" s="21"/>
    </row>
    <row r="699" spans="1:18" x14ac:dyDescent="0.2">
      <c r="A699" s="22" t="s">
        <v>3577</v>
      </c>
      <c r="B699" s="21">
        <v>10244</v>
      </c>
      <c r="C699" s="21" t="s">
        <v>1042</v>
      </c>
      <c r="D699" s="20">
        <f>COUNTIF('S6 - Table 1'!$B$3:$B$20,Table4[[#This Row],[id]])</f>
        <v>0</v>
      </c>
      <c r="E699" s="21" t="s">
        <v>3578</v>
      </c>
      <c r="F699" s="21" t="s">
        <v>3579</v>
      </c>
      <c r="G699" s="21" t="s">
        <v>3572</v>
      </c>
      <c r="H699" s="21" t="s">
        <v>3573</v>
      </c>
      <c r="I699" s="21" t="s">
        <v>1259</v>
      </c>
      <c r="J699" s="21">
        <v>20606</v>
      </c>
      <c r="K699" s="21">
        <v>20771</v>
      </c>
      <c r="L699" s="21">
        <v>100</v>
      </c>
      <c r="M699" s="21" t="s">
        <v>1038</v>
      </c>
      <c r="N699" s="21">
        <v>30989</v>
      </c>
      <c r="O699" s="21">
        <v>31146</v>
      </c>
      <c r="P699" s="21">
        <v>67.33</v>
      </c>
      <c r="Q699" s="21"/>
      <c r="R699" s="21"/>
    </row>
    <row r="700" spans="1:18" x14ac:dyDescent="0.2">
      <c r="A700" s="22" t="s">
        <v>3580</v>
      </c>
      <c r="B700" s="21">
        <v>10244</v>
      </c>
      <c r="C700" s="21" t="s">
        <v>1042</v>
      </c>
      <c r="D700" s="20">
        <f>COUNTIF('S6 - Table 1'!$B$3:$B$20,Table4[[#This Row],[id]])</f>
        <v>0</v>
      </c>
      <c r="E700" s="21" t="s">
        <v>3581</v>
      </c>
      <c r="F700" s="21" t="s">
        <v>3582</v>
      </c>
      <c r="G700" s="21" t="s">
        <v>3583</v>
      </c>
      <c r="H700" s="21" t="s">
        <v>3584</v>
      </c>
      <c r="I700" s="21" t="s">
        <v>1259</v>
      </c>
      <c r="J700" s="21">
        <v>145416</v>
      </c>
      <c r="K700" s="21">
        <v>145535</v>
      </c>
      <c r="L700" s="21">
        <v>100</v>
      </c>
      <c r="M700" s="21" t="s">
        <v>1038</v>
      </c>
      <c r="N700" s="21">
        <v>143440</v>
      </c>
      <c r="O700" s="21">
        <v>143560</v>
      </c>
      <c r="P700" s="21">
        <v>100</v>
      </c>
      <c r="Q700" s="21"/>
      <c r="R700" s="21"/>
    </row>
    <row r="701" spans="1:18" x14ac:dyDescent="0.2">
      <c r="A701" s="22" t="s">
        <v>3585</v>
      </c>
      <c r="B701" s="21">
        <v>10244</v>
      </c>
      <c r="C701" s="21" t="s">
        <v>1042</v>
      </c>
      <c r="D701" s="20">
        <f>COUNTIF('S6 - Table 1'!$B$3:$B$20,Table4[[#This Row],[id]])</f>
        <v>1</v>
      </c>
      <c r="E701" s="21" t="s">
        <v>3586</v>
      </c>
      <c r="F701" s="21" t="s">
        <v>3571</v>
      </c>
      <c r="G701" s="21" t="s">
        <v>3572</v>
      </c>
      <c r="H701" s="21" t="s">
        <v>3587</v>
      </c>
      <c r="I701" s="21" t="s">
        <v>1259</v>
      </c>
      <c r="J701" s="21">
        <v>20610</v>
      </c>
      <c r="K701" s="21">
        <v>20762</v>
      </c>
      <c r="L701" s="21">
        <v>100</v>
      </c>
      <c r="M701" s="21" t="s">
        <v>1038</v>
      </c>
      <c r="N701" s="21">
        <v>30991</v>
      </c>
      <c r="O701" s="21">
        <v>31140</v>
      </c>
      <c r="P701" s="21">
        <v>66.430000000000007</v>
      </c>
      <c r="Q701" s="21"/>
      <c r="R701" s="21"/>
    </row>
    <row r="702" spans="1:18" x14ac:dyDescent="0.2">
      <c r="A702" s="22" t="s">
        <v>3588</v>
      </c>
      <c r="B702" s="21">
        <v>10244</v>
      </c>
      <c r="C702" s="21" t="s">
        <v>1042</v>
      </c>
      <c r="D702" s="20">
        <f>COUNTIF('S6 - Table 1'!$B$3:$B$20,Table4[[#This Row],[id]])</f>
        <v>0</v>
      </c>
      <c r="E702" s="21" t="s">
        <v>3589</v>
      </c>
      <c r="F702" s="21" t="s">
        <v>3579</v>
      </c>
      <c r="G702" s="21" t="s">
        <v>3572</v>
      </c>
      <c r="H702" s="21" t="s">
        <v>3587</v>
      </c>
      <c r="I702" s="21" t="s">
        <v>1259</v>
      </c>
      <c r="J702" s="21">
        <v>20606</v>
      </c>
      <c r="K702" s="21">
        <v>20762</v>
      </c>
      <c r="L702" s="21">
        <v>100</v>
      </c>
      <c r="M702" s="21" t="s">
        <v>1038</v>
      </c>
      <c r="N702" s="21">
        <v>30989</v>
      </c>
      <c r="O702" s="21">
        <v>31140</v>
      </c>
      <c r="P702" s="21">
        <v>66.900000000000006</v>
      </c>
      <c r="Q702" s="21"/>
      <c r="R702" s="21"/>
    </row>
    <row r="703" spans="1:18" x14ac:dyDescent="0.2">
      <c r="A703" s="22" t="s">
        <v>3590</v>
      </c>
      <c r="B703" s="21">
        <v>10244</v>
      </c>
      <c r="C703" s="21" t="s">
        <v>1042</v>
      </c>
      <c r="D703" s="20">
        <f>COUNTIF('S6 - Table 1'!$B$3:$B$20,Table4[[#This Row],[id]])</f>
        <v>0</v>
      </c>
      <c r="E703" s="21" t="s">
        <v>3591</v>
      </c>
      <c r="F703" s="21" t="s">
        <v>3571</v>
      </c>
      <c r="G703" s="21" t="s">
        <v>3572</v>
      </c>
      <c r="H703" s="21" t="s">
        <v>3592</v>
      </c>
      <c r="I703" s="21" t="s">
        <v>1259</v>
      </c>
      <c r="J703" s="21">
        <v>20610</v>
      </c>
      <c r="K703" s="21">
        <v>20771</v>
      </c>
      <c r="L703" s="21">
        <v>100</v>
      </c>
      <c r="M703" s="21" t="s">
        <v>1038</v>
      </c>
      <c r="N703" s="21">
        <v>30991</v>
      </c>
      <c r="O703" s="21">
        <v>31146</v>
      </c>
      <c r="P703" s="21">
        <v>66.89</v>
      </c>
      <c r="Q703" s="21"/>
      <c r="R703" s="21"/>
    </row>
    <row r="704" spans="1:18" x14ac:dyDescent="0.2">
      <c r="A704" s="22" t="s">
        <v>3593</v>
      </c>
      <c r="B704" s="21">
        <v>10244</v>
      </c>
      <c r="C704" s="21" t="s">
        <v>1042</v>
      </c>
      <c r="D704" s="20">
        <f>COUNTIF('S6 - Table 1'!$B$3:$B$20,Table4[[#This Row],[id]])</f>
        <v>0</v>
      </c>
      <c r="E704" s="21" t="s">
        <v>3594</v>
      </c>
      <c r="F704" s="21" t="s">
        <v>3557</v>
      </c>
      <c r="G704" s="21" t="s">
        <v>3558</v>
      </c>
      <c r="H704" s="21" t="s">
        <v>3595</v>
      </c>
      <c r="I704" s="21" t="s">
        <v>1259</v>
      </c>
      <c r="J704" s="21">
        <v>23274</v>
      </c>
      <c r="K704" s="21">
        <v>23461</v>
      </c>
      <c r="L704" s="21">
        <v>100</v>
      </c>
      <c r="M704" s="21" t="s">
        <v>1038</v>
      </c>
      <c r="N704" s="21">
        <v>21126</v>
      </c>
      <c r="O704" s="21">
        <v>21313</v>
      </c>
      <c r="P704" s="21">
        <v>99.47</v>
      </c>
      <c r="Q704" s="21"/>
      <c r="R704" s="21"/>
    </row>
    <row r="705" spans="1:18" x14ac:dyDescent="0.2">
      <c r="A705" s="22" t="s">
        <v>3596</v>
      </c>
      <c r="B705" s="21">
        <v>10244</v>
      </c>
      <c r="C705" s="21" t="s">
        <v>1042</v>
      </c>
      <c r="D705" s="20">
        <f>COUNTIF('S6 - Table 1'!$B$3:$B$20,Table4[[#This Row],[id]])</f>
        <v>0</v>
      </c>
      <c r="E705" s="21" t="s">
        <v>3597</v>
      </c>
      <c r="F705" s="21" t="s">
        <v>3598</v>
      </c>
      <c r="G705" s="21" t="s">
        <v>3558</v>
      </c>
      <c r="H705" s="21" t="s">
        <v>3559</v>
      </c>
      <c r="I705" s="21" t="s">
        <v>1259</v>
      </c>
      <c r="J705" s="21">
        <v>23274</v>
      </c>
      <c r="K705" s="21">
        <v>23460</v>
      </c>
      <c r="L705" s="21">
        <v>100</v>
      </c>
      <c r="M705" s="21" t="s">
        <v>1038</v>
      </c>
      <c r="N705" s="21">
        <v>21126</v>
      </c>
      <c r="O705" s="21">
        <v>21312</v>
      </c>
      <c r="P705" s="21">
        <v>99.46</v>
      </c>
      <c r="Q705" s="21"/>
      <c r="R705" s="21"/>
    </row>
    <row r="706" spans="1:18" x14ac:dyDescent="0.2">
      <c r="A706" s="22" t="s">
        <v>3599</v>
      </c>
      <c r="B706" s="21">
        <v>10244</v>
      </c>
      <c r="C706" s="21" t="s">
        <v>1042</v>
      </c>
      <c r="D706" s="20">
        <f>COUNTIF('S6 - Table 1'!$B$3:$B$20,Table4[[#This Row],[id]])</f>
        <v>0</v>
      </c>
      <c r="E706" s="21" t="s">
        <v>3600</v>
      </c>
      <c r="F706" s="21" t="s">
        <v>3601</v>
      </c>
      <c r="G706" s="21" t="s">
        <v>3602</v>
      </c>
      <c r="H706" s="21" t="s">
        <v>3603</v>
      </c>
      <c r="I706" s="21" t="s">
        <v>1259</v>
      </c>
      <c r="J706" s="21">
        <v>150160</v>
      </c>
      <c r="K706" s="21">
        <v>150336</v>
      </c>
      <c r="L706" s="21">
        <v>100</v>
      </c>
      <c r="M706" s="21" t="s">
        <v>1038</v>
      </c>
      <c r="N706" s="21">
        <v>148145</v>
      </c>
      <c r="O706" s="21">
        <v>148320</v>
      </c>
      <c r="P706" s="21">
        <v>100</v>
      </c>
      <c r="Q706" s="21"/>
      <c r="R706" s="21"/>
    </row>
    <row r="707" spans="1:18" x14ac:dyDescent="0.2">
      <c r="A707" s="22" t="s">
        <v>3604</v>
      </c>
      <c r="B707" s="21">
        <v>10244</v>
      </c>
      <c r="C707" s="21" t="s">
        <v>1042</v>
      </c>
      <c r="D707" s="20">
        <f>COUNTIF('S6 - Table 1'!$B$3:$B$20,Table4[[#This Row],[id]])</f>
        <v>0</v>
      </c>
      <c r="E707" s="21" t="s">
        <v>3605</v>
      </c>
      <c r="F707" s="21" t="s">
        <v>3582</v>
      </c>
      <c r="G707" s="21" t="s">
        <v>3583</v>
      </c>
      <c r="H707" s="21" t="s">
        <v>3606</v>
      </c>
      <c r="I707" s="21" t="s">
        <v>1259</v>
      </c>
      <c r="J707" s="21">
        <v>145416</v>
      </c>
      <c r="K707" s="21">
        <v>145535</v>
      </c>
      <c r="L707" s="21">
        <v>100</v>
      </c>
      <c r="M707" s="21" t="s">
        <v>1038</v>
      </c>
      <c r="N707" s="21">
        <v>143440</v>
      </c>
      <c r="O707" s="21">
        <v>143560</v>
      </c>
      <c r="P707" s="21">
        <v>100</v>
      </c>
      <c r="Q707" s="21"/>
      <c r="R707" s="21"/>
    </row>
    <row r="708" spans="1:18" x14ac:dyDescent="0.2">
      <c r="A708" s="22" t="s">
        <v>3607</v>
      </c>
      <c r="B708" s="21">
        <v>10244</v>
      </c>
      <c r="C708" s="21" t="s">
        <v>1042</v>
      </c>
      <c r="D708" s="20">
        <f>COUNTIF('S6 - Table 1'!$B$3:$B$20,Table4[[#This Row],[id]])</f>
        <v>0</v>
      </c>
      <c r="E708" s="21" t="s">
        <v>3608</v>
      </c>
      <c r="F708" s="21" t="s">
        <v>3609</v>
      </c>
      <c r="G708" s="21" t="s">
        <v>3610</v>
      </c>
      <c r="H708" s="21" t="s">
        <v>3611</v>
      </c>
      <c r="I708" s="21" t="s">
        <v>1259</v>
      </c>
      <c r="J708" s="21">
        <v>89680</v>
      </c>
      <c r="K708" s="21">
        <v>89917</v>
      </c>
      <c r="L708" s="21">
        <v>100</v>
      </c>
      <c r="M708" s="21" t="s">
        <v>1038</v>
      </c>
      <c r="N708" s="21">
        <v>87273</v>
      </c>
      <c r="O708" s="21">
        <v>87510</v>
      </c>
      <c r="P708" s="21">
        <v>99.16</v>
      </c>
      <c r="Q708" s="21"/>
      <c r="R708" s="21"/>
    </row>
    <row r="709" spans="1:18" x14ac:dyDescent="0.2">
      <c r="A709" s="22" t="s">
        <v>3612</v>
      </c>
      <c r="B709" s="21">
        <v>10244</v>
      </c>
      <c r="C709" s="21" t="s">
        <v>1042</v>
      </c>
      <c r="D709" s="20">
        <f>COUNTIF('S6 - Table 1'!$B$3:$B$20,Table4[[#This Row],[id]])</f>
        <v>0</v>
      </c>
      <c r="E709" s="21" t="s">
        <v>3613</v>
      </c>
      <c r="F709" s="21" t="s">
        <v>3614</v>
      </c>
      <c r="G709" s="21" t="s">
        <v>3583</v>
      </c>
      <c r="H709" s="21" t="s">
        <v>3584</v>
      </c>
      <c r="I709" s="21" t="s">
        <v>1259</v>
      </c>
      <c r="J709" s="21">
        <v>145416</v>
      </c>
      <c r="K709" s="21">
        <v>145535</v>
      </c>
      <c r="L709" s="21">
        <v>100</v>
      </c>
      <c r="M709" s="21" t="s">
        <v>1038</v>
      </c>
      <c r="N709" s="21">
        <v>143440</v>
      </c>
      <c r="O709" s="21">
        <v>143560</v>
      </c>
      <c r="P709" s="21">
        <v>100</v>
      </c>
      <c r="Q709" s="21"/>
      <c r="R709" s="21"/>
    </row>
    <row r="710" spans="1:18" x14ac:dyDescent="0.2">
      <c r="A710" s="22" t="s">
        <v>3615</v>
      </c>
      <c r="B710" s="21">
        <v>10244</v>
      </c>
      <c r="C710" s="21" t="s">
        <v>1042</v>
      </c>
      <c r="D710" s="20">
        <f>COUNTIF('S6 - Table 1'!$B$3:$B$20,Table4[[#This Row],[id]])</f>
        <v>0</v>
      </c>
      <c r="E710" s="21" t="s">
        <v>3616</v>
      </c>
      <c r="F710" s="21" t="s">
        <v>3617</v>
      </c>
      <c r="G710" s="21" t="s">
        <v>3583</v>
      </c>
      <c r="H710" s="21" t="s">
        <v>3584</v>
      </c>
      <c r="I710" s="21" t="s">
        <v>1259</v>
      </c>
      <c r="J710" s="21">
        <v>145415</v>
      </c>
      <c r="K710" s="21">
        <v>145535</v>
      </c>
      <c r="L710" s="21">
        <v>100</v>
      </c>
      <c r="M710" s="21" t="s">
        <v>1038</v>
      </c>
      <c r="N710" s="21">
        <v>143439</v>
      </c>
      <c r="O710" s="21">
        <v>143560</v>
      </c>
      <c r="P710" s="21">
        <v>100</v>
      </c>
      <c r="Q710" s="21"/>
      <c r="R710" s="21"/>
    </row>
    <row r="711" spans="1:18" x14ac:dyDescent="0.2">
      <c r="A711" s="22" t="s">
        <v>3618</v>
      </c>
      <c r="B711" s="21">
        <v>10244</v>
      </c>
      <c r="C711" s="21" t="s">
        <v>1042</v>
      </c>
      <c r="D711" s="20">
        <f>COUNTIF('S6 - Table 1'!$B$3:$B$20,Table4[[#This Row],[id]])</f>
        <v>0</v>
      </c>
      <c r="E711" s="21" t="s">
        <v>3619</v>
      </c>
      <c r="F711" s="21" t="s">
        <v>3620</v>
      </c>
      <c r="G711" s="21" t="s">
        <v>3602</v>
      </c>
      <c r="H711" s="21" t="s">
        <v>3603</v>
      </c>
      <c r="I711" s="21" t="s">
        <v>1259</v>
      </c>
      <c r="J711" s="21">
        <v>150161</v>
      </c>
      <c r="K711" s="21">
        <v>150336</v>
      </c>
      <c r="L711" s="21">
        <v>100</v>
      </c>
      <c r="M711" s="21" t="s">
        <v>1038</v>
      </c>
      <c r="N711" s="21">
        <v>148146</v>
      </c>
      <c r="O711" s="21">
        <v>148320</v>
      </c>
      <c r="P711" s="21">
        <v>100</v>
      </c>
      <c r="Q711" s="21"/>
      <c r="R711" s="21"/>
    </row>
    <row r="712" spans="1:18" x14ac:dyDescent="0.2">
      <c r="A712" s="22" t="s">
        <v>3621</v>
      </c>
      <c r="B712" s="21">
        <v>10244</v>
      </c>
      <c r="C712" s="21" t="s">
        <v>1042</v>
      </c>
      <c r="D712" s="20">
        <f>COUNTIF('S6 - Table 1'!$B$3:$B$20,Table4[[#This Row],[id]])</f>
        <v>0</v>
      </c>
      <c r="E712" s="21" t="s">
        <v>3622</v>
      </c>
      <c r="F712" s="21" t="s">
        <v>3557</v>
      </c>
      <c r="G712" s="21" t="s">
        <v>3558</v>
      </c>
      <c r="H712" s="21" t="s">
        <v>3623</v>
      </c>
      <c r="I712" s="21" t="s">
        <v>1259</v>
      </c>
      <c r="J712" s="21">
        <v>23274</v>
      </c>
      <c r="K712" s="21">
        <v>23462</v>
      </c>
      <c r="L712" s="21">
        <v>100</v>
      </c>
      <c r="M712" s="21" t="s">
        <v>1038</v>
      </c>
      <c r="N712" s="21">
        <v>21126</v>
      </c>
      <c r="O712" s="21">
        <v>21314</v>
      </c>
      <c r="P712" s="21">
        <v>99.47</v>
      </c>
      <c r="Q712" s="21"/>
      <c r="R712" s="21"/>
    </row>
    <row r="713" spans="1:18" x14ac:dyDescent="0.2">
      <c r="A713" s="22" t="s">
        <v>3624</v>
      </c>
      <c r="B713" s="21">
        <v>10244</v>
      </c>
      <c r="C713" s="21" t="s">
        <v>1042</v>
      </c>
      <c r="D713" s="20">
        <f>COUNTIF('S6 - Table 1'!$B$3:$B$20,Table4[[#This Row],[id]])</f>
        <v>0</v>
      </c>
      <c r="E713" s="21" t="s">
        <v>3625</v>
      </c>
      <c r="F713" s="21" t="s">
        <v>3609</v>
      </c>
      <c r="G713" s="21" t="s">
        <v>3610</v>
      </c>
      <c r="H713" s="21" t="s">
        <v>3626</v>
      </c>
      <c r="I713" s="21" t="s">
        <v>1259</v>
      </c>
      <c r="J713" s="21">
        <v>89680</v>
      </c>
      <c r="K713" s="21">
        <v>89921</v>
      </c>
      <c r="L713" s="21">
        <v>100</v>
      </c>
      <c r="M713" s="21" t="s">
        <v>1038</v>
      </c>
      <c r="N713" s="21">
        <v>87273</v>
      </c>
      <c r="O713" s="21">
        <v>87514</v>
      </c>
      <c r="P713" s="21">
        <v>99.17</v>
      </c>
      <c r="Q713" s="21"/>
      <c r="R713" s="21"/>
    </row>
    <row r="714" spans="1:18" x14ac:dyDescent="0.2">
      <c r="A714" s="22" t="s">
        <v>3627</v>
      </c>
      <c r="B714" s="21">
        <v>10244</v>
      </c>
      <c r="C714" s="21" t="s">
        <v>1042</v>
      </c>
      <c r="D714" s="20">
        <f>COUNTIF('S6 - Table 1'!$B$3:$B$20,Table4[[#This Row],[id]])</f>
        <v>0</v>
      </c>
      <c r="E714" s="21" t="s">
        <v>3628</v>
      </c>
      <c r="F714" s="21" t="s">
        <v>3629</v>
      </c>
      <c r="G714" s="21" t="s">
        <v>3610</v>
      </c>
      <c r="H714" s="21" t="s">
        <v>3611</v>
      </c>
      <c r="I714" s="21" t="s">
        <v>1259</v>
      </c>
      <c r="J714" s="21">
        <v>89681</v>
      </c>
      <c r="K714" s="21">
        <v>89917</v>
      </c>
      <c r="L714" s="21">
        <v>100</v>
      </c>
      <c r="M714" s="21" t="s">
        <v>1038</v>
      </c>
      <c r="N714" s="21">
        <v>87274</v>
      </c>
      <c r="O714" s="21">
        <v>87510</v>
      </c>
      <c r="P714" s="21">
        <v>99.15</v>
      </c>
      <c r="Q714" s="21"/>
      <c r="R714" s="21"/>
    </row>
    <row r="715" spans="1:18" x14ac:dyDescent="0.2">
      <c r="A715" s="22" t="s">
        <v>3630</v>
      </c>
      <c r="B715" s="21">
        <v>10244</v>
      </c>
      <c r="C715" s="21" t="s">
        <v>1042</v>
      </c>
      <c r="D715" s="20">
        <f>COUNTIF('S6 - Table 1'!$B$3:$B$20,Table4[[#This Row],[id]])</f>
        <v>0</v>
      </c>
      <c r="E715" s="21" t="s">
        <v>3631</v>
      </c>
      <c r="F715" s="21" t="s">
        <v>3632</v>
      </c>
      <c r="G715" s="21" t="s">
        <v>3610</v>
      </c>
      <c r="H715" s="21" t="s">
        <v>3611</v>
      </c>
      <c r="I715" s="21" t="s">
        <v>1259</v>
      </c>
      <c r="J715" s="21">
        <v>89680</v>
      </c>
      <c r="K715" s="21">
        <v>89917</v>
      </c>
      <c r="L715" s="21">
        <v>100</v>
      </c>
      <c r="M715" s="21" t="s">
        <v>1038</v>
      </c>
      <c r="N715" s="21">
        <v>87273</v>
      </c>
      <c r="O715" s="21">
        <v>87510</v>
      </c>
      <c r="P715" s="21">
        <v>99.16</v>
      </c>
      <c r="Q715" s="21"/>
      <c r="R715" s="21"/>
    </row>
    <row r="716" spans="1:18" x14ac:dyDescent="0.2">
      <c r="A716" s="22" t="s">
        <v>3633</v>
      </c>
      <c r="B716" s="21">
        <v>10244</v>
      </c>
      <c r="C716" s="21" t="s">
        <v>1042</v>
      </c>
      <c r="D716" s="20">
        <f>COUNTIF('S6 - Table 1'!$B$3:$B$20,Table4[[#This Row],[id]])</f>
        <v>0</v>
      </c>
      <c r="E716" s="21" t="s">
        <v>3634</v>
      </c>
      <c r="F716" s="21" t="s">
        <v>3635</v>
      </c>
      <c r="G716" s="21" t="s">
        <v>3636</v>
      </c>
      <c r="H716" s="21" t="s">
        <v>3603</v>
      </c>
      <c r="I716" s="21" t="s">
        <v>1259</v>
      </c>
      <c r="J716" s="21">
        <v>150160</v>
      </c>
      <c r="K716" s="21">
        <v>150336</v>
      </c>
      <c r="L716" s="21">
        <v>100</v>
      </c>
      <c r="M716" s="21" t="s">
        <v>1038</v>
      </c>
      <c r="N716" s="21">
        <v>148145</v>
      </c>
      <c r="O716" s="21">
        <v>148320</v>
      </c>
      <c r="P716" s="21">
        <v>100</v>
      </c>
      <c r="Q716" s="21"/>
      <c r="R716" s="21"/>
    </row>
    <row r="717" spans="1:18" x14ac:dyDescent="0.2">
      <c r="A717" s="22" t="s">
        <v>3637</v>
      </c>
      <c r="B717" s="21">
        <v>10244</v>
      </c>
      <c r="C717" s="21" t="s">
        <v>1042</v>
      </c>
      <c r="D717" s="20">
        <f>COUNTIF('S6 - Table 1'!$B$3:$B$20,Table4[[#This Row],[id]])</f>
        <v>0</v>
      </c>
      <c r="E717" s="21" t="s">
        <v>3638</v>
      </c>
      <c r="F717" s="21" t="s">
        <v>3639</v>
      </c>
      <c r="G717" s="21" t="s">
        <v>3602</v>
      </c>
      <c r="H717" s="21" t="s">
        <v>3603</v>
      </c>
      <c r="I717" s="21" t="s">
        <v>1259</v>
      </c>
      <c r="J717" s="21">
        <v>150159</v>
      </c>
      <c r="K717" s="21">
        <v>150336</v>
      </c>
      <c r="L717" s="21">
        <v>100</v>
      </c>
      <c r="M717" s="21" t="s">
        <v>1038</v>
      </c>
      <c r="N717" s="21">
        <v>148144</v>
      </c>
      <c r="O717" s="21">
        <v>148320</v>
      </c>
      <c r="P717" s="21">
        <v>100</v>
      </c>
      <c r="Q717" s="21"/>
      <c r="R717" s="21"/>
    </row>
    <row r="718" spans="1:18" x14ac:dyDescent="0.2">
      <c r="A718" s="22" t="s">
        <v>3640</v>
      </c>
      <c r="B718" s="21">
        <v>10244</v>
      </c>
      <c r="C718" s="21" t="s">
        <v>1042</v>
      </c>
      <c r="D718" s="20">
        <f>COUNTIF('S6 - Table 1'!$B$3:$B$20,Table4[[#This Row],[id]])</f>
        <v>0</v>
      </c>
      <c r="E718" s="21" t="s">
        <v>3641</v>
      </c>
      <c r="F718" s="21" t="s">
        <v>3598</v>
      </c>
      <c r="G718" s="21" t="s">
        <v>3558</v>
      </c>
      <c r="H718" s="21" t="s">
        <v>3595</v>
      </c>
      <c r="I718" s="21" t="s">
        <v>1259</v>
      </c>
      <c r="J718" s="21">
        <v>23274</v>
      </c>
      <c r="K718" s="21">
        <v>23461</v>
      </c>
      <c r="L718" s="21">
        <v>100</v>
      </c>
      <c r="M718" s="21" t="s">
        <v>1038</v>
      </c>
      <c r="N718" s="21">
        <v>21126</v>
      </c>
      <c r="O718" s="21">
        <v>21313</v>
      </c>
      <c r="P718" s="21">
        <v>99.47</v>
      </c>
      <c r="Q718" s="21"/>
      <c r="R718" s="21"/>
    </row>
    <row r="719" spans="1:18" x14ac:dyDescent="0.2">
      <c r="A719" s="22" t="s">
        <v>3642</v>
      </c>
      <c r="B719" s="21">
        <v>10244</v>
      </c>
      <c r="C719" s="21" t="s">
        <v>1042</v>
      </c>
      <c r="D719" s="20">
        <f>COUNTIF('S6 - Table 1'!$B$3:$B$20,Table4[[#This Row],[id]])</f>
        <v>0</v>
      </c>
      <c r="E719" s="21" t="s">
        <v>3643</v>
      </c>
      <c r="F719" s="21" t="s">
        <v>3644</v>
      </c>
      <c r="G719" s="21" t="s">
        <v>3602</v>
      </c>
      <c r="H719" s="21" t="s">
        <v>3603</v>
      </c>
      <c r="I719" s="21" t="s">
        <v>1259</v>
      </c>
      <c r="J719" s="21">
        <v>150160</v>
      </c>
      <c r="K719" s="21">
        <v>150336</v>
      </c>
      <c r="L719" s="21">
        <v>100</v>
      </c>
      <c r="M719" s="21" t="s">
        <v>1038</v>
      </c>
      <c r="N719" s="21">
        <v>148145</v>
      </c>
      <c r="O719" s="21">
        <v>148320</v>
      </c>
      <c r="P719" s="21">
        <v>100</v>
      </c>
      <c r="Q719" s="21"/>
      <c r="R719" s="21"/>
    </row>
    <row r="720" spans="1:18" x14ac:dyDescent="0.2">
      <c r="A720" s="22" t="s">
        <v>3645</v>
      </c>
      <c r="B720" s="21">
        <v>10244</v>
      </c>
      <c r="C720" s="21" t="s">
        <v>1042</v>
      </c>
      <c r="D720" s="20">
        <f>COUNTIF('S6 - Table 1'!$B$3:$B$20,Table4[[#This Row],[id]])</f>
        <v>0</v>
      </c>
      <c r="E720" s="21" t="s">
        <v>3646</v>
      </c>
      <c r="F720" s="21" t="s">
        <v>3629</v>
      </c>
      <c r="G720" s="21" t="s">
        <v>3610</v>
      </c>
      <c r="H720" s="21" t="s">
        <v>3626</v>
      </c>
      <c r="I720" s="21" t="s">
        <v>1259</v>
      </c>
      <c r="J720" s="21">
        <v>89681</v>
      </c>
      <c r="K720" s="21">
        <v>89921</v>
      </c>
      <c r="L720" s="21">
        <v>100</v>
      </c>
      <c r="M720" s="21" t="s">
        <v>1038</v>
      </c>
      <c r="N720" s="21">
        <v>87274</v>
      </c>
      <c r="O720" s="21">
        <v>87514</v>
      </c>
      <c r="P720" s="21">
        <v>99.17</v>
      </c>
      <c r="Q720" s="21"/>
      <c r="R720" s="21"/>
    </row>
    <row r="721" spans="1:18" x14ac:dyDescent="0.2">
      <c r="A721" s="22" t="s">
        <v>3647</v>
      </c>
      <c r="B721" s="21">
        <v>10244</v>
      </c>
      <c r="C721" s="21" t="s">
        <v>1042</v>
      </c>
      <c r="D721" s="20">
        <f>COUNTIF('S6 - Table 1'!$B$3:$B$20,Table4[[#This Row],[id]])</f>
        <v>0</v>
      </c>
      <c r="E721" s="21" t="s">
        <v>3648</v>
      </c>
      <c r="F721" s="21" t="s">
        <v>3649</v>
      </c>
      <c r="G721" s="21" t="s">
        <v>3583</v>
      </c>
      <c r="H721" s="21" t="s">
        <v>3584</v>
      </c>
      <c r="I721" s="21" t="s">
        <v>1259</v>
      </c>
      <c r="J721" s="21">
        <v>145416</v>
      </c>
      <c r="K721" s="21">
        <v>145535</v>
      </c>
      <c r="L721" s="21">
        <v>100</v>
      </c>
      <c r="M721" s="21" t="s">
        <v>1038</v>
      </c>
      <c r="N721" s="21">
        <v>143440</v>
      </c>
      <c r="O721" s="21">
        <v>143560</v>
      </c>
      <c r="P721" s="21">
        <v>100</v>
      </c>
      <c r="Q721" s="21"/>
      <c r="R721" s="21"/>
    </row>
    <row r="722" spans="1:18" x14ac:dyDescent="0.2">
      <c r="A722" s="22" t="s">
        <v>3650</v>
      </c>
      <c r="B722" s="21">
        <v>10244</v>
      </c>
      <c r="C722" s="21" t="s">
        <v>1042</v>
      </c>
      <c r="D722" s="20">
        <f>COUNTIF('S6 - Table 1'!$B$3:$B$20,Table4[[#This Row],[id]])</f>
        <v>0</v>
      </c>
      <c r="E722" s="21" t="s">
        <v>3651</v>
      </c>
      <c r="F722" s="21" t="s">
        <v>3652</v>
      </c>
      <c r="G722" s="21" t="s">
        <v>3653</v>
      </c>
      <c r="H722" s="21" t="s">
        <v>3654</v>
      </c>
      <c r="I722" s="21" t="s">
        <v>1259</v>
      </c>
      <c r="J722" s="21">
        <v>157819</v>
      </c>
      <c r="K722" s="21">
        <v>157995</v>
      </c>
      <c r="L722" s="21">
        <v>100</v>
      </c>
      <c r="M722" s="21" t="s">
        <v>1038</v>
      </c>
      <c r="N722" s="21">
        <v>155781</v>
      </c>
      <c r="O722" s="21">
        <v>155956</v>
      </c>
      <c r="P722" s="21">
        <v>98.86</v>
      </c>
      <c r="Q722" s="21"/>
      <c r="R722" s="21"/>
    </row>
    <row r="723" spans="1:18" x14ac:dyDescent="0.2">
      <c r="A723" s="22" t="s">
        <v>3655</v>
      </c>
      <c r="B723" s="21">
        <v>10244</v>
      </c>
      <c r="C723" s="21" t="s">
        <v>1042</v>
      </c>
      <c r="D723" s="20">
        <f>COUNTIF('S6 - Table 1'!$B$3:$B$20,Table4[[#This Row],[id]])</f>
        <v>0</v>
      </c>
      <c r="E723" s="21" t="s">
        <v>3656</v>
      </c>
      <c r="F723" s="21" t="s">
        <v>3657</v>
      </c>
      <c r="G723" s="21" t="s">
        <v>3658</v>
      </c>
      <c r="H723" s="21" t="s">
        <v>3659</v>
      </c>
      <c r="I723" s="21" t="s">
        <v>1259</v>
      </c>
      <c r="J723" s="21">
        <v>149643</v>
      </c>
      <c r="K723" s="21">
        <v>149990</v>
      </c>
      <c r="L723" s="21">
        <v>100</v>
      </c>
      <c r="M723" s="21" t="s">
        <v>1038</v>
      </c>
      <c r="N723" s="21">
        <v>147628</v>
      </c>
      <c r="O723" s="21">
        <v>147982</v>
      </c>
      <c r="P723" s="21">
        <v>98.87</v>
      </c>
      <c r="Q723" s="21"/>
      <c r="R723" s="21"/>
    </row>
    <row r="724" spans="1:18" x14ac:dyDescent="0.2">
      <c r="A724" s="22" t="s">
        <v>3660</v>
      </c>
      <c r="B724" s="21">
        <v>10244</v>
      </c>
      <c r="C724" s="21" t="s">
        <v>1042</v>
      </c>
      <c r="D724" s="20">
        <f>COUNTIF('S6 - Table 1'!$B$3:$B$20,Table4[[#This Row],[id]])</f>
        <v>0</v>
      </c>
      <c r="E724" s="21" t="s">
        <v>3661</v>
      </c>
      <c r="F724" s="21" t="s">
        <v>3662</v>
      </c>
      <c r="G724" s="21" t="s">
        <v>3663</v>
      </c>
      <c r="H724" s="21" t="s">
        <v>3664</v>
      </c>
      <c r="I724" s="21" t="s">
        <v>1259</v>
      </c>
      <c r="J724" s="21">
        <v>142160</v>
      </c>
      <c r="K724" s="21">
        <v>142347</v>
      </c>
      <c r="L724" s="21">
        <v>100</v>
      </c>
      <c r="M724" s="21" t="s">
        <v>1038</v>
      </c>
      <c r="N724" s="21">
        <v>140186</v>
      </c>
      <c r="O724" s="21">
        <v>140373</v>
      </c>
      <c r="P724" s="21">
        <v>100</v>
      </c>
      <c r="Q724" s="21"/>
      <c r="R724" s="21"/>
    </row>
    <row r="725" spans="1:18" x14ac:dyDescent="0.2">
      <c r="A725" s="22" t="s">
        <v>3665</v>
      </c>
      <c r="B725" s="21">
        <v>10244</v>
      </c>
      <c r="C725" s="21" t="s">
        <v>1042</v>
      </c>
      <c r="D725" s="20">
        <f>COUNTIF('S6 - Table 1'!$B$3:$B$20,Table4[[#This Row],[id]])</f>
        <v>0</v>
      </c>
      <c r="E725" s="21" t="s">
        <v>3666</v>
      </c>
      <c r="F725" s="21" t="s">
        <v>3667</v>
      </c>
      <c r="G725" s="21" t="s">
        <v>3668</v>
      </c>
      <c r="H725" s="21" t="s">
        <v>3669</v>
      </c>
      <c r="I725" s="21" t="s">
        <v>1259</v>
      </c>
      <c r="J725" s="21">
        <v>7035</v>
      </c>
      <c r="K725" s="21">
        <v>7149</v>
      </c>
      <c r="L725" s="21">
        <v>100</v>
      </c>
      <c r="M725" s="21" t="s">
        <v>1038</v>
      </c>
      <c r="N725" s="21">
        <v>6953</v>
      </c>
      <c r="O725" s="21">
        <v>7072</v>
      </c>
      <c r="P725" s="21">
        <v>91.15</v>
      </c>
      <c r="Q725" s="21"/>
      <c r="R725" s="21"/>
    </row>
    <row r="726" spans="1:18" x14ac:dyDescent="0.2">
      <c r="A726" s="22" t="s">
        <v>3670</v>
      </c>
      <c r="B726" s="21">
        <v>10244</v>
      </c>
      <c r="C726" s="21" t="s">
        <v>1042</v>
      </c>
      <c r="D726" s="20">
        <f>COUNTIF('S6 - Table 1'!$B$3:$B$20,Table4[[#This Row],[id]])</f>
        <v>0</v>
      </c>
      <c r="E726" s="21" t="s">
        <v>3671</v>
      </c>
      <c r="F726" s="21" t="s">
        <v>3662</v>
      </c>
      <c r="G726" s="21" t="s">
        <v>3663</v>
      </c>
      <c r="H726" s="21" t="s">
        <v>3672</v>
      </c>
      <c r="I726" s="21" t="s">
        <v>1259</v>
      </c>
      <c r="J726" s="21">
        <v>142160</v>
      </c>
      <c r="K726" s="21">
        <v>142350</v>
      </c>
      <c r="L726" s="21">
        <v>100</v>
      </c>
      <c r="M726" s="21" t="s">
        <v>1038</v>
      </c>
      <c r="N726" s="21">
        <v>140186</v>
      </c>
      <c r="O726" s="21">
        <v>140376</v>
      </c>
      <c r="P726" s="21">
        <v>100</v>
      </c>
      <c r="Q726" s="21"/>
      <c r="R726" s="21"/>
    </row>
    <row r="727" spans="1:18" x14ac:dyDescent="0.2">
      <c r="A727" s="22" t="s">
        <v>3673</v>
      </c>
      <c r="B727" s="21">
        <v>10244</v>
      </c>
      <c r="C727" s="21" t="s">
        <v>1042</v>
      </c>
      <c r="D727" s="20">
        <f>COUNTIF('S6 - Table 1'!$B$3:$B$20,Table4[[#This Row],[id]])</f>
        <v>0</v>
      </c>
      <c r="E727" s="21" t="s">
        <v>3674</v>
      </c>
      <c r="F727" s="21" t="s">
        <v>3675</v>
      </c>
      <c r="G727" s="21" t="s">
        <v>3658</v>
      </c>
      <c r="H727" s="21" t="s">
        <v>3659</v>
      </c>
      <c r="I727" s="21" t="s">
        <v>1259</v>
      </c>
      <c r="J727" s="21">
        <v>149643</v>
      </c>
      <c r="K727" s="21">
        <v>149990</v>
      </c>
      <c r="L727" s="21">
        <v>100</v>
      </c>
      <c r="M727" s="21" t="s">
        <v>1038</v>
      </c>
      <c r="N727" s="21">
        <v>147628</v>
      </c>
      <c r="O727" s="21">
        <v>147982</v>
      </c>
      <c r="P727" s="21">
        <v>98.87</v>
      </c>
      <c r="Q727" s="21"/>
      <c r="R727" s="21"/>
    </row>
    <row r="728" spans="1:18" x14ac:dyDescent="0.2">
      <c r="A728" s="22" t="s">
        <v>3676</v>
      </c>
      <c r="B728" s="21">
        <v>10244</v>
      </c>
      <c r="C728" s="21" t="s">
        <v>1042</v>
      </c>
      <c r="D728" s="20">
        <f>COUNTIF('S6 - Table 1'!$B$3:$B$20,Table4[[#This Row],[id]])</f>
        <v>0</v>
      </c>
      <c r="E728" s="21" t="s">
        <v>3677</v>
      </c>
      <c r="F728" s="21" t="s">
        <v>3652</v>
      </c>
      <c r="G728" s="21" t="s">
        <v>3653</v>
      </c>
      <c r="H728" s="21" t="s">
        <v>3678</v>
      </c>
      <c r="I728" s="21" t="s">
        <v>1259</v>
      </c>
      <c r="J728" s="21">
        <v>157819</v>
      </c>
      <c r="K728" s="21">
        <v>157995</v>
      </c>
      <c r="L728" s="21">
        <v>100</v>
      </c>
      <c r="M728" s="21" t="s">
        <v>1038</v>
      </c>
      <c r="N728" s="21">
        <v>155781</v>
      </c>
      <c r="O728" s="21">
        <v>155956</v>
      </c>
      <c r="P728" s="21">
        <v>98.86</v>
      </c>
      <c r="Q728" s="21"/>
      <c r="R728" s="21"/>
    </row>
    <row r="729" spans="1:18" x14ac:dyDescent="0.2">
      <c r="A729" s="22" t="s">
        <v>3679</v>
      </c>
      <c r="B729" s="21">
        <v>10244</v>
      </c>
      <c r="C729" s="21" t="s">
        <v>1042</v>
      </c>
      <c r="D729" s="20">
        <f>COUNTIF('S6 - Table 1'!$B$3:$B$20,Table4[[#This Row],[id]])</f>
        <v>0</v>
      </c>
      <c r="E729" s="21" t="s">
        <v>3680</v>
      </c>
      <c r="F729" s="21" t="s">
        <v>3652</v>
      </c>
      <c r="G729" s="21" t="s">
        <v>3653</v>
      </c>
      <c r="H729" s="21" t="s">
        <v>3681</v>
      </c>
      <c r="I729" s="21" t="s">
        <v>1259</v>
      </c>
      <c r="J729" s="21">
        <v>157819</v>
      </c>
      <c r="K729" s="21">
        <v>157994</v>
      </c>
      <c r="L729" s="21">
        <v>100</v>
      </c>
      <c r="M729" s="21" t="s">
        <v>1038</v>
      </c>
      <c r="N729" s="21">
        <v>155781</v>
      </c>
      <c r="O729" s="21">
        <v>155955</v>
      </c>
      <c r="P729" s="21">
        <v>98.85</v>
      </c>
      <c r="Q729" s="21"/>
      <c r="R729" s="21"/>
    </row>
    <row r="730" spans="1:18" x14ac:dyDescent="0.2">
      <c r="A730" s="22" t="s">
        <v>3682</v>
      </c>
      <c r="B730" s="21">
        <v>10244</v>
      </c>
      <c r="C730" s="21" t="s">
        <v>1042</v>
      </c>
      <c r="D730" s="20">
        <f>COUNTIF('S6 - Table 1'!$B$3:$B$20,Table4[[#This Row],[id]])</f>
        <v>0</v>
      </c>
      <c r="E730" s="21" t="s">
        <v>3683</v>
      </c>
      <c r="F730" s="21" t="s">
        <v>3652</v>
      </c>
      <c r="G730" s="21" t="s">
        <v>3653</v>
      </c>
      <c r="H730" s="21" t="s">
        <v>3684</v>
      </c>
      <c r="I730" s="21" t="s">
        <v>1259</v>
      </c>
      <c r="J730" s="21">
        <v>157819</v>
      </c>
      <c r="K730" s="21">
        <v>158005</v>
      </c>
      <c r="L730" s="21">
        <v>100</v>
      </c>
      <c r="M730" s="21" t="s">
        <v>1038</v>
      </c>
      <c r="N730" s="21">
        <v>155781</v>
      </c>
      <c r="O730" s="21">
        <v>155966</v>
      </c>
      <c r="P730" s="21">
        <v>98.92</v>
      </c>
      <c r="Q730" s="21"/>
      <c r="R730" s="21"/>
    </row>
    <row r="731" spans="1:18" x14ac:dyDescent="0.2">
      <c r="A731" s="22" t="s">
        <v>3685</v>
      </c>
      <c r="B731" s="21">
        <v>10244</v>
      </c>
      <c r="C731" s="21" t="s">
        <v>1042</v>
      </c>
      <c r="D731" s="20">
        <f>COUNTIF('S6 - Table 1'!$B$3:$B$20,Table4[[#This Row],[id]])</f>
        <v>0</v>
      </c>
      <c r="E731" s="21" t="s">
        <v>3686</v>
      </c>
      <c r="F731" s="21" t="s">
        <v>3652</v>
      </c>
      <c r="G731" s="21" t="s">
        <v>3653</v>
      </c>
      <c r="H731" s="21" t="s">
        <v>3687</v>
      </c>
      <c r="I731" s="21" t="s">
        <v>1259</v>
      </c>
      <c r="J731" s="21">
        <v>157819</v>
      </c>
      <c r="K731" s="21">
        <v>158006</v>
      </c>
      <c r="L731" s="21">
        <v>100</v>
      </c>
      <c r="M731" s="21" t="s">
        <v>1038</v>
      </c>
      <c r="N731" s="21">
        <v>155781</v>
      </c>
      <c r="O731" s="21">
        <v>155967</v>
      </c>
      <c r="P731" s="21">
        <v>98.92</v>
      </c>
      <c r="Q731" s="21"/>
      <c r="R731" s="21"/>
    </row>
    <row r="732" spans="1:18" x14ac:dyDescent="0.2">
      <c r="A732" s="22" t="s">
        <v>3688</v>
      </c>
      <c r="B732" s="21">
        <v>10244</v>
      </c>
      <c r="C732" s="21" t="s">
        <v>1042</v>
      </c>
      <c r="D732" s="20">
        <f>COUNTIF('S6 - Table 1'!$B$3:$B$20,Table4[[#This Row],[id]])</f>
        <v>0</v>
      </c>
      <c r="E732" s="21" t="s">
        <v>3689</v>
      </c>
      <c r="F732" s="21" t="s">
        <v>3690</v>
      </c>
      <c r="G732" s="21" t="s">
        <v>3668</v>
      </c>
      <c r="H732" s="21" t="s">
        <v>3669</v>
      </c>
      <c r="I732" s="21" t="s">
        <v>1259</v>
      </c>
      <c r="J732" s="21">
        <v>7036</v>
      </c>
      <c r="K732" s="21">
        <v>7149</v>
      </c>
      <c r="L732" s="21">
        <v>100</v>
      </c>
      <c r="M732" s="21" t="s">
        <v>1038</v>
      </c>
      <c r="N732" s="21">
        <v>6954</v>
      </c>
      <c r="O732" s="21">
        <v>7072</v>
      </c>
      <c r="P732" s="21">
        <v>91.96</v>
      </c>
      <c r="Q732" s="21"/>
      <c r="R732" s="21"/>
    </row>
    <row r="733" spans="1:18" x14ac:dyDescent="0.2">
      <c r="A733" s="22" t="s">
        <v>3691</v>
      </c>
      <c r="B733" s="21">
        <v>10244</v>
      </c>
      <c r="C733" s="21" t="s">
        <v>1042</v>
      </c>
      <c r="D733" s="20">
        <f>COUNTIF('S6 - Table 1'!$B$3:$B$20,Table4[[#This Row],[id]])</f>
        <v>0</v>
      </c>
      <c r="E733" s="21" t="s">
        <v>3692</v>
      </c>
      <c r="F733" s="21" t="s">
        <v>3662</v>
      </c>
      <c r="G733" s="21" t="s">
        <v>3663</v>
      </c>
      <c r="H733" s="21" t="s">
        <v>3693</v>
      </c>
      <c r="I733" s="21" t="s">
        <v>1259</v>
      </c>
      <c r="J733" s="21">
        <v>142160</v>
      </c>
      <c r="K733" s="21">
        <v>142346</v>
      </c>
      <c r="L733" s="21">
        <v>100</v>
      </c>
      <c r="M733" s="21" t="s">
        <v>1038</v>
      </c>
      <c r="N733" s="21">
        <v>140186</v>
      </c>
      <c r="O733" s="21">
        <v>140372</v>
      </c>
      <c r="P733" s="21">
        <v>100</v>
      </c>
      <c r="Q733" s="21"/>
      <c r="R733" s="21"/>
    </row>
    <row r="734" spans="1:18" x14ac:dyDescent="0.2">
      <c r="A734" s="22" t="s">
        <v>3694</v>
      </c>
      <c r="B734" s="21">
        <v>10244</v>
      </c>
      <c r="C734" s="21" t="s">
        <v>1042</v>
      </c>
      <c r="D734" s="20">
        <f>COUNTIF('S6 - Table 1'!$B$3:$B$20,Table4[[#This Row],[id]])</f>
        <v>0</v>
      </c>
      <c r="E734" s="21" t="s">
        <v>3695</v>
      </c>
      <c r="F734" s="21" t="s">
        <v>3662</v>
      </c>
      <c r="G734" s="21" t="s">
        <v>3663</v>
      </c>
      <c r="H734" s="21" t="s">
        <v>3696</v>
      </c>
      <c r="I734" s="21" t="s">
        <v>1259</v>
      </c>
      <c r="J734" s="21">
        <v>142160</v>
      </c>
      <c r="K734" s="21">
        <v>142347</v>
      </c>
      <c r="L734" s="21">
        <v>100</v>
      </c>
      <c r="M734" s="21" t="s">
        <v>1038</v>
      </c>
      <c r="N734" s="21">
        <v>140186</v>
      </c>
      <c r="O734" s="21">
        <v>140373</v>
      </c>
      <c r="P734" s="21">
        <v>100</v>
      </c>
      <c r="Q734" s="21"/>
      <c r="R734" s="21"/>
    </row>
    <row r="735" spans="1:18" x14ac:dyDescent="0.2">
      <c r="A735" s="22" t="s">
        <v>3697</v>
      </c>
      <c r="B735" s="21">
        <v>10244</v>
      </c>
      <c r="C735" s="21" t="s">
        <v>1042</v>
      </c>
      <c r="D735" s="20">
        <f>COUNTIF('S6 - Table 1'!$B$3:$B$20,Table4[[#This Row],[id]])</f>
        <v>0</v>
      </c>
      <c r="E735" s="21" t="s">
        <v>3698</v>
      </c>
      <c r="F735" s="21" t="s">
        <v>3662</v>
      </c>
      <c r="G735" s="21" t="s">
        <v>3663</v>
      </c>
      <c r="H735" s="21" t="s">
        <v>3699</v>
      </c>
      <c r="I735" s="21" t="s">
        <v>1259</v>
      </c>
      <c r="J735" s="21">
        <v>142160</v>
      </c>
      <c r="K735" s="21">
        <v>142345</v>
      </c>
      <c r="L735" s="21">
        <v>100</v>
      </c>
      <c r="M735" s="21" t="s">
        <v>1038</v>
      </c>
      <c r="N735" s="21">
        <v>140186</v>
      </c>
      <c r="O735" s="21">
        <v>140371</v>
      </c>
      <c r="P735" s="21">
        <v>100</v>
      </c>
      <c r="Q735" s="21"/>
      <c r="R735" s="21"/>
    </row>
    <row r="736" spans="1:18" x14ac:dyDescent="0.2">
      <c r="A736" s="22" t="s">
        <v>3700</v>
      </c>
      <c r="B736" s="21">
        <v>10244</v>
      </c>
      <c r="C736" s="21" t="s">
        <v>1042</v>
      </c>
      <c r="D736" s="20">
        <f>COUNTIF('S6 - Table 1'!$B$3:$B$20,Table4[[#This Row],[id]])</f>
        <v>0</v>
      </c>
      <c r="E736" s="21" t="s">
        <v>3701</v>
      </c>
      <c r="F736" s="21" t="s">
        <v>3657</v>
      </c>
      <c r="G736" s="21" t="s">
        <v>3658</v>
      </c>
      <c r="H736" s="21" t="s">
        <v>3702</v>
      </c>
      <c r="I736" s="21" t="s">
        <v>1259</v>
      </c>
      <c r="J736" s="21">
        <v>149643</v>
      </c>
      <c r="K736" s="21">
        <v>149979</v>
      </c>
      <c r="L736" s="21">
        <v>100</v>
      </c>
      <c r="M736" s="21" t="s">
        <v>1038</v>
      </c>
      <c r="N736" s="21">
        <v>147628</v>
      </c>
      <c r="O736" s="21">
        <v>147964</v>
      </c>
      <c r="P736" s="21">
        <v>98.81</v>
      </c>
      <c r="Q736" s="21"/>
      <c r="R736" s="21"/>
    </row>
    <row r="737" spans="1:18" x14ac:dyDescent="0.2">
      <c r="A737" s="22" t="s">
        <v>3703</v>
      </c>
      <c r="B737" s="21">
        <v>10244</v>
      </c>
      <c r="C737" s="21" t="s">
        <v>1042</v>
      </c>
      <c r="D737" s="20">
        <f>COUNTIF('S6 - Table 1'!$B$3:$B$20,Table4[[#This Row],[id]])</f>
        <v>0</v>
      </c>
      <c r="E737" s="21" t="s">
        <v>3704</v>
      </c>
      <c r="F737" s="21" t="s">
        <v>3705</v>
      </c>
      <c r="G737" s="21" t="s">
        <v>3658</v>
      </c>
      <c r="H737" s="21" t="s">
        <v>3659</v>
      </c>
      <c r="I737" s="21" t="s">
        <v>1259</v>
      </c>
      <c r="J737" s="21">
        <v>149643</v>
      </c>
      <c r="K737" s="21">
        <v>149990</v>
      </c>
      <c r="L737" s="21">
        <v>100</v>
      </c>
      <c r="M737" s="21" t="s">
        <v>1038</v>
      </c>
      <c r="N737" s="21">
        <v>147628</v>
      </c>
      <c r="O737" s="21">
        <v>147982</v>
      </c>
      <c r="P737" s="21">
        <v>98.87</v>
      </c>
      <c r="Q737" s="21"/>
      <c r="R737" s="21"/>
    </row>
    <row r="738" spans="1:18" x14ac:dyDescent="0.2">
      <c r="A738" s="22" t="s">
        <v>3706</v>
      </c>
      <c r="B738" s="21">
        <v>10244</v>
      </c>
      <c r="C738" s="21" t="s">
        <v>1042</v>
      </c>
      <c r="D738" s="20">
        <f>COUNTIF('S6 - Table 1'!$B$3:$B$20,Table4[[#This Row],[id]])</f>
        <v>0</v>
      </c>
      <c r="E738" s="21" t="s">
        <v>3707</v>
      </c>
      <c r="F738" s="21" t="s">
        <v>3667</v>
      </c>
      <c r="G738" s="21" t="s">
        <v>3668</v>
      </c>
      <c r="H738" s="21" t="s">
        <v>3708</v>
      </c>
      <c r="I738" s="21" t="s">
        <v>1259</v>
      </c>
      <c r="J738" s="21">
        <v>7035</v>
      </c>
      <c r="K738" s="21">
        <v>7149</v>
      </c>
      <c r="L738" s="21">
        <v>100</v>
      </c>
      <c r="M738" s="21" t="s">
        <v>1038</v>
      </c>
      <c r="N738" s="21">
        <v>6953</v>
      </c>
      <c r="O738" s="21">
        <v>7072</v>
      </c>
      <c r="P738" s="21">
        <v>91.15</v>
      </c>
      <c r="Q738" s="21"/>
      <c r="R738" s="21"/>
    </row>
    <row r="739" spans="1:18" x14ac:dyDescent="0.2">
      <c r="A739" s="22" t="s">
        <v>3709</v>
      </c>
      <c r="B739" s="21">
        <v>10244</v>
      </c>
      <c r="C739" s="21" t="s">
        <v>1042</v>
      </c>
      <c r="D739" s="20">
        <f>COUNTIF('S6 - Table 1'!$B$3:$B$20,Table4[[#This Row],[id]])</f>
        <v>0</v>
      </c>
      <c r="E739" s="21" t="s">
        <v>3710</v>
      </c>
      <c r="F739" s="21" t="s">
        <v>3711</v>
      </c>
      <c r="G739" s="21" t="s">
        <v>3668</v>
      </c>
      <c r="H739" s="21" t="s">
        <v>3669</v>
      </c>
      <c r="I739" s="21" t="s">
        <v>1259</v>
      </c>
      <c r="J739" s="21">
        <v>7037</v>
      </c>
      <c r="K739" s="21">
        <v>7149</v>
      </c>
      <c r="L739" s="21">
        <v>100</v>
      </c>
      <c r="M739" s="21" t="s">
        <v>1038</v>
      </c>
      <c r="N739" s="21">
        <v>6955</v>
      </c>
      <c r="O739" s="21">
        <v>7072</v>
      </c>
      <c r="P739" s="21">
        <v>91.89</v>
      </c>
      <c r="Q739" s="21"/>
      <c r="R739" s="21"/>
    </row>
    <row r="740" spans="1:18" x14ac:dyDescent="0.2">
      <c r="A740" s="22" t="s">
        <v>3712</v>
      </c>
      <c r="B740" s="21">
        <v>10244</v>
      </c>
      <c r="C740" s="21" t="s">
        <v>1042</v>
      </c>
      <c r="D740" s="20">
        <f>COUNTIF('S6 - Table 1'!$B$3:$B$20,Table4[[#This Row],[id]])</f>
        <v>0</v>
      </c>
      <c r="E740" s="21" t="s">
        <v>3713</v>
      </c>
      <c r="F740" s="21" t="s">
        <v>3657</v>
      </c>
      <c r="G740" s="21" t="s">
        <v>3658</v>
      </c>
      <c r="H740" s="21" t="s">
        <v>3714</v>
      </c>
      <c r="I740" s="21" t="s">
        <v>1259</v>
      </c>
      <c r="J740" s="21">
        <v>149643</v>
      </c>
      <c r="K740" s="21">
        <v>149980</v>
      </c>
      <c r="L740" s="21">
        <v>100</v>
      </c>
      <c r="M740" s="21" t="s">
        <v>1038</v>
      </c>
      <c r="N740" s="21">
        <v>147628</v>
      </c>
      <c r="O740" s="21">
        <v>147965</v>
      </c>
      <c r="P740" s="21">
        <v>98.81</v>
      </c>
      <c r="Q740" s="21"/>
      <c r="R740" s="21"/>
    </row>
    <row r="741" spans="1:18" x14ac:dyDescent="0.2">
      <c r="A741" s="22" t="s">
        <v>3715</v>
      </c>
      <c r="B741" s="21">
        <v>10244</v>
      </c>
      <c r="C741" s="21" t="s">
        <v>1042</v>
      </c>
      <c r="D741" s="20">
        <f>COUNTIF('S6 - Table 1'!$B$3:$B$20,Table4[[#This Row],[id]])</f>
        <v>0</v>
      </c>
      <c r="E741" s="21" t="s">
        <v>3716</v>
      </c>
      <c r="F741" s="21" t="s">
        <v>3667</v>
      </c>
      <c r="G741" s="21" t="s">
        <v>3668</v>
      </c>
      <c r="H741" s="21" t="s">
        <v>3717</v>
      </c>
      <c r="I741" s="21" t="s">
        <v>1259</v>
      </c>
      <c r="J741" s="21">
        <v>7035</v>
      </c>
      <c r="K741" s="21">
        <v>7167</v>
      </c>
      <c r="L741" s="21">
        <v>100</v>
      </c>
      <c r="M741" s="21" t="s">
        <v>1038</v>
      </c>
      <c r="N741" s="21">
        <v>6953</v>
      </c>
      <c r="O741" s="21">
        <v>7090</v>
      </c>
      <c r="P741" s="21">
        <v>92.37</v>
      </c>
      <c r="Q741" s="21"/>
      <c r="R741" s="21"/>
    </row>
    <row r="742" spans="1:18" x14ac:dyDescent="0.2">
      <c r="A742" s="22" t="s">
        <v>3718</v>
      </c>
      <c r="B742" s="21">
        <v>10244</v>
      </c>
      <c r="C742" s="21" t="s">
        <v>1042</v>
      </c>
      <c r="D742" s="20">
        <f>COUNTIF('S6 - Table 1'!$B$3:$B$20,Table4[[#This Row],[id]])</f>
        <v>0</v>
      </c>
      <c r="E742" s="21" t="s">
        <v>3719</v>
      </c>
      <c r="F742" s="21" t="s">
        <v>3720</v>
      </c>
      <c r="G742" s="21" t="s">
        <v>3721</v>
      </c>
      <c r="H742" s="21" t="s">
        <v>3722</v>
      </c>
      <c r="I742" s="21" t="s">
        <v>1259</v>
      </c>
      <c r="J742" s="21">
        <v>189525</v>
      </c>
      <c r="K742" s="21">
        <v>189626</v>
      </c>
      <c r="L742" s="21">
        <v>100</v>
      </c>
      <c r="M742" s="21" t="s">
        <v>1038</v>
      </c>
      <c r="N742" s="21">
        <v>189592</v>
      </c>
      <c r="O742" s="21">
        <v>189693</v>
      </c>
      <c r="P742" s="21">
        <v>99.01</v>
      </c>
      <c r="Q742" s="21"/>
      <c r="R742" s="21"/>
    </row>
    <row r="743" spans="1:18" x14ac:dyDescent="0.2">
      <c r="A743" s="22" t="s">
        <v>3723</v>
      </c>
      <c r="B743" s="21">
        <v>10244</v>
      </c>
      <c r="C743" s="21" t="s">
        <v>1042</v>
      </c>
      <c r="D743" s="20">
        <f>COUNTIF('S6 - Table 1'!$B$3:$B$20,Table4[[#This Row],[id]])</f>
        <v>0</v>
      </c>
      <c r="E743" s="21" t="s">
        <v>3724</v>
      </c>
      <c r="F743" s="21" t="s">
        <v>3725</v>
      </c>
      <c r="G743" s="21" t="s">
        <v>3721</v>
      </c>
      <c r="H743" s="21" t="s">
        <v>3722</v>
      </c>
      <c r="I743" s="21" t="s">
        <v>1259</v>
      </c>
      <c r="J743" s="21">
        <v>189526</v>
      </c>
      <c r="K743" s="21">
        <v>189626</v>
      </c>
      <c r="L743" s="21">
        <v>100</v>
      </c>
      <c r="M743" s="21" t="s">
        <v>1038</v>
      </c>
      <c r="N743" s="21">
        <v>189593</v>
      </c>
      <c r="O743" s="21">
        <v>189693</v>
      </c>
      <c r="P743" s="21">
        <v>99</v>
      </c>
      <c r="Q743" s="21"/>
      <c r="R743" s="21"/>
    </row>
    <row r="744" spans="1:18" x14ac:dyDescent="0.2">
      <c r="A744" s="22" t="s">
        <v>3726</v>
      </c>
      <c r="B744" s="21">
        <v>10244</v>
      </c>
      <c r="C744" s="21" t="s">
        <v>1042</v>
      </c>
      <c r="D744" s="20">
        <f>COUNTIF('S6 - Table 1'!$B$3:$B$20,Table4[[#This Row],[id]])</f>
        <v>0</v>
      </c>
      <c r="E744" s="21" t="s">
        <v>3727</v>
      </c>
      <c r="F744" s="21" t="s">
        <v>3720</v>
      </c>
      <c r="G744" s="21" t="s">
        <v>3721</v>
      </c>
      <c r="H744" s="21" t="s">
        <v>3728</v>
      </c>
      <c r="I744" s="21" t="s">
        <v>1259</v>
      </c>
      <c r="J744" s="21">
        <v>189525</v>
      </c>
      <c r="K744" s="21">
        <v>189626</v>
      </c>
      <c r="L744" s="21">
        <v>100</v>
      </c>
      <c r="M744" s="21" t="s">
        <v>1038</v>
      </c>
      <c r="N744" s="21">
        <v>189592</v>
      </c>
      <c r="O744" s="21">
        <v>189693</v>
      </c>
      <c r="P744" s="21">
        <v>99.01</v>
      </c>
      <c r="Q744" s="21"/>
      <c r="R744" s="21"/>
    </row>
    <row r="745" spans="1:18" x14ac:dyDescent="0.2">
      <c r="A745" s="22" t="s">
        <v>3729</v>
      </c>
      <c r="B745" s="21">
        <v>10244</v>
      </c>
      <c r="C745" s="21" t="s">
        <v>1042</v>
      </c>
      <c r="D745" s="20">
        <f>COUNTIF('S6 - Table 1'!$B$3:$B$20,Table4[[#This Row],[id]])</f>
        <v>0</v>
      </c>
      <c r="E745" s="21" t="s">
        <v>3730</v>
      </c>
      <c r="F745" s="21" t="s">
        <v>3731</v>
      </c>
      <c r="G745" s="21" t="s">
        <v>3721</v>
      </c>
      <c r="H745" s="21" t="s">
        <v>3722</v>
      </c>
      <c r="I745" s="21" t="s">
        <v>1259</v>
      </c>
      <c r="J745" s="21">
        <v>189526</v>
      </c>
      <c r="K745" s="21">
        <v>189626</v>
      </c>
      <c r="L745" s="21">
        <v>100</v>
      </c>
      <c r="M745" s="21" t="s">
        <v>1038</v>
      </c>
      <c r="N745" s="21">
        <v>189593</v>
      </c>
      <c r="O745" s="21">
        <v>189693</v>
      </c>
      <c r="P745" s="21">
        <v>99</v>
      </c>
      <c r="Q745" s="21"/>
      <c r="R745" s="21"/>
    </row>
    <row r="746" spans="1:18" x14ac:dyDescent="0.2">
      <c r="A746" s="22" t="s">
        <v>3732</v>
      </c>
      <c r="B746" s="21">
        <v>10244</v>
      </c>
      <c r="C746" s="21" t="s">
        <v>1042</v>
      </c>
      <c r="D746" s="20">
        <f>COUNTIF('S6 - Table 1'!$B$3:$B$20,Table4[[#This Row],[id]])</f>
        <v>0</v>
      </c>
      <c r="E746" s="21" t="s">
        <v>3733</v>
      </c>
      <c r="F746" s="21" t="s">
        <v>3734</v>
      </c>
      <c r="G746" s="21" t="s">
        <v>3721</v>
      </c>
      <c r="H746" s="21" t="s">
        <v>3735</v>
      </c>
      <c r="I746" s="21" t="s">
        <v>1259</v>
      </c>
      <c r="J746" s="21">
        <v>189524</v>
      </c>
      <c r="K746" s="21">
        <v>189624</v>
      </c>
      <c r="L746" s="21">
        <v>100</v>
      </c>
      <c r="M746" s="21" t="s">
        <v>1038</v>
      </c>
      <c r="N746" s="21">
        <v>189591</v>
      </c>
      <c r="O746" s="21">
        <v>189691</v>
      </c>
      <c r="P746" s="21">
        <v>99</v>
      </c>
      <c r="Q746" s="21"/>
      <c r="R746" s="21"/>
    </row>
    <row r="747" spans="1:18" x14ac:dyDescent="0.2">
      <c r="A747" s="22" t="s">
        <v>3736</v>
      </c>
      <c r="B747" s="21">
        <v>10244</v>
      </c>
      <c r="C747" s="21" t="s">
        <v>1042</v>
      </c>
      <c r="D747" s="20">
        <f>COUNTIF('S6 - Table 1'!$B$3:$B$20,Table4[[#This Row],[id]])</f>
        <v>0</v>
      </c>
      <c r="E747" s="21" t="s">
        <v>3737</v>
      </c>
      <c r="F747" s="21" t="s">
        <v>3738</v>
      </c>
      <c r="G747" s="21" t="s">
        <v>3739</v>
      </c>
      <c r="H747" s="21" t="s">
        <v>3740</v>
      </c>
      <c r="I747" s="21" t="s">
        <v>1259</v>
      </c>
      <c r="J747" s="21">
        <v>54295</v>
      </c>
      <c r="K747" s="21">
        <v>54478</v>
      </c>
      <c r="L747" s="21">
        <v>100</v>
      </c>
      <c r="M747" s="21" t="s">
        <v>1038</v>
      </c>
      <c r="N747" s="21">
        <v>51889</v>
      </c>
      <c r="O747" s="21">
        <v>52072</v>
      </c>
      <c r="P747" s="21">
        <v>100</v>
      </c>
      <c r="Q747" s="21"/>
      <c r="R747" s="21"/>
    </row>
    <row r="748" spans="1:18" x14ac:dyDescent="0.2">
      <c r="A748" s="22" t="s">
        <v>3741</v>
      </c>
      <c r="B748" s="21">
        <v>10244</v>
      </c>
      <c r="C748" s="21" t="s">
        <v>1042</v>
      </c>
      <c r="D748" s="20">
        <f>COUNTIF('S6 - Table 1'!$B$3:$B$20,Table4[[#This Row],[id]])</f>
        <v>0</v>
      </c>
      <c r="E748" s="21" t="s">
        <v>3742</v>
      </c>
      <c r="F748" s="21" t="s">
        <v>3743</v>
      </c>
      <c r="G748" s="21" t="s">
        <v>3739</v>
      </c>
      <c r="H748" s="21" t="s">
        <v>3740</v>
      </c>
      <c r="I748" s="21" t="s">
        <v>1259</v>
      </c>
      <c r="J748" s="21">
        <v>54328</v>
      </c>
      <c r="K748" s="21">
        <v>54478</v>
      </c>
      <c r="L748" s="21">
        <v>100</v>
      </c>
      <c r="M748" s="21" t="s">
        <v>1038</v>
      </c>
      <c r="N748" s="21">
        <v>51922</v>
      </c>
      <c r="O748" s="21">
        <v>52072</v>
      </c>
      <c r="P748" s="21">
        <v>100</v>
      </c>
      <c r="Q748" s="21"/>
      <c r="R748" s="21"/>
    </row>
    <row r="749" spans="1:18" x14ac:dyDescent="0.2">
      <c r="A749" s="22" t="s">
        <v>3744</v>
      </c>
      <c r="B749" s="21">
        <v>10244</v>
      </c>
      <c r="C749" s="21" t="s">
        <v>1042</v>
      </c>
      <c r="D749" s="20">
        <f>COUNTIF('S6 - Table 1'!$B$3:$B$20,Table4[[#This Row],[id]])</f>
        <v>0</v>
      </c>
      <c r="E749" s="21" t="s">
        <v>3745</v>
      </c>
      <c r="F749" s="21" t="s">
        <v>3738</v>
      </c>
      <c r="G749" s="21" t="s">
        <v>3739</v>
      </c>
      <c r="H749" s="21" t="s">
        <v>3746</v>
      </c>
      <c r="I749" s="21" t="s">
        <v>1259</v>
      </c>
      <c r="J749" s="21">
        <v>54295</v>
      </c>
      <c r="K749" s="21">
        <v>54487</v>
      </c>
      <c r="L749" s="21">
        <v>100</v>
      </c>
      <c r="M749" s="21" t="s">
        <v>1038</v>
      </c>
      <c r="N749" s="21">
        <v>51889</v>
      </c>
      <c r="O749" s="21">
        <v>52081</v>
      </c>
      <c r="P749" s="21">
        <v>100</v>
      </c>
      <c r="Q749" s="21"/>
      <c r="R749" s="21"/>
    </row>
    <row r="750" spans="1:18" x14ac:dyDescent="0.2">
      <c r="A750" s="22" t="s">
        <v>3747</v>
      </c>
      <c r="B750" s="21">
        <v>10244</v>
      </c>
      <c r="C750" s="21" t="s">
        <v>1042</v>
      </c>
      <c r="D750" s="20">
        <f>COUNTIF('S6 - Table 1'!$B$3:$B$20,Table4[[#This Row],[id]])</f>
        <v>0</v>
      </c>
      <c r="E750" s="21" t="s">
        <v>3748</v>
      </c>
      <c r="F750" s="21" t="s">
        <v>3743</v>
      </c>
      <c r="G750" s="21" t="s">
        <v>3739</v>
      </c>
      <c r="H750" s="21" t="s">
        <v>3746</v>
      </c>
      <c r="I750" s="21" t="s">
        <v>1259</v>
      </c>
      <c r="J750" s="21">
        <v>54328</v>
      </c>
      <c r="K750" s="21">
        <v>54487</v>
      </c>
      <c r="L750" s="21">
        <v>100</v>
      </c>
      <c r="M750" s="21" t="s">
        <v>1038</v>
      </c>
      <c r="N750" s="21">
        <v>51922</v>
      </c>
      <c r="O750" s="21">
        <v>52081</v>
      </c>
      <c r="P750" s="21">
        <v>100</v>
      </c>
      <c r="Q750" s="21"/>
      <c r="R750" s="21"/>
    </row>
    <row r="751" spans="1:18" x14ac:dyDescent="0.2">
      <c r="A751" s="22" t="s">
        <v>3749</v>
      </c>
      <c r="B751" s="21">
        <v>10244</v>
      </c>
      <c r="C751" s="21" t="s">
        <v>1042</v>
      </c>
      <c r="D751" s="20">
        <f>COUNTIF('S6 - Table 1'!$B$3:$B$20,Table4[[#This Row],[id]])</f>
        <v>0</v>
      </c>
      <c r="E751" s="21" t="s">
        <v>3750</v>
      </c>
      <c r="F751" s="21" t="s">
        <v>3751</v>
      </c>
      <c r="G751" s="21" t="s">
        <v>3739</v>
      </c>
      <c r="H751" s="21" t="s">
        <v>3740</v>
      </c>
      <c r="I751" s="21" t="s">
        <v>1259</v>
      </c>
      <c r="J751" s="21">
        <v>54328</v>
      </c>
      <c r="K751" s="21">
        <v>54478</v>
      </c>
      <c r="L751" s="21">
        <v>100</v>
      </c>
      <c r="M751" s="21" t="s">
        <v>1038</v>
      </c>
      <c r="N751" s="21">
        <v>51922</v>
      </c>
      <c r="O751" s="21">
        <v>52072</v>
      </c>
      <c r="P751" s="21">
        <v>100</v>
      </c>
      <c r="Q751" s="21"/>
      <c r="R751" s="21"/>
    </row>
    <row r="752" spans="1:18" x14ac:dyDescent="0.2">
      <c r="A752" s="22" t="s">
        <v>3752</v>
      </c>
      <c r="B752" s="21">
        <v>10244</v>
      </c>
      <c r="C752" s="21" t="s">
        <v>1062</v>
      </c>
      <c r="D752" s="20">
        <f>COUNTIF('S6 - Table 1'!$B$3:$B$20,Table4[[#This Row],[id]])</f>
        <v>0</v>
      </c>
      <c r="E752" s="21" t="s">
        <v>3753</v>
      </c>
      <c r="F752" s="21" t="s">
        <v>1265</v>
      </c>
      <c r="G752" s="21" t="s">
        <v>3754</v>
      </c>
      <c r="H752" s="21" t="s">
        <v>1267</v>
      </c>
      <c r="I752" s="21" t="s">
        <v>3755</v>
      </c>
      <c r="J752" s="21">
        <v>136037</v>
      </c>
      <c r="K752" s="21">
        <v>136154</v>
      </c>
      <c r="L752" s="21">
        <v>100</v>
      </c>
      <c r="M752" s="21" t="s">
        <v>1038</v>
      </c>
      <c r="N752" s="21">
        <v>134093</v>
      </c>
      <c r="O752" s="21">
        <v>134210</v>
      </c>
      <c r="P752" s="21">
        <v>100</v>
      </c>
      <c r="Q752" s="21"/>
      <c r="R752" s="21"/>
    </row>
    <row r="753" spans="1:18" x14ac:dyDescent="0.2">
      <c r="A753" s="22" t="s">
        <v>3756</v>
      </c>
      <c r="B753" s="21">
        <v>10244</v>
      </c>
      <c r="C753" s="21" t="s">
        <v>1062</v>
      </c>
      <c r="D753" s="20">
        <f>COUNTIF('S6 - Table 1'!$B$3:$B$20,Table4[[#This Row],[id]])</f>
        <v>0</v>
      </c>
      <c r="E753" s="21" t="s">
        <v>3757</v>
      </c>
      <c r="F753" s="21" t="s">
        <v>3758</v>
      </c>
      <c r="G753" s="21" t="s">
        <v>1513</v>
      </c>
      <c r="H753" s="21" t="s">
        <v>1514</v>
      </c>
      <c r="I753" s="21" t="s">
        <v>3755</v>
      </c>
      <c r="J753" s="21">
        <v>62861</v>
      </c>
      <c r="K753" s="21">
        <v>63234</v>
      </c>
      <c r="L753" s="21">
        <v>100</v>
      </c>
      <c r="M753" s="21" t="s">
        <v>1038</v>
      </c>
      <c r="N753" s="21">
        <v>60916</v>
      </c>
      <c r="O753" s="21">
        <v>61289</v>
      </c>
      <c r="P753" s="21">
        <v>100</v>
      </c>
      <c r="Q753" s="21"/>
      <c r="R753" s="21"/>
    </row>
    <row r="754" spans="1:18" x14ac:dyDescent="0.2">
      <c r="A754" s="22" t="s">
        <v>3759</v>
      </c>
      <c r="B754" s="21">
        <v>10244</v>
      </c>
      <c r="C754" s="21" t="s">
        <v>1062</v>
      </c>
      <c r="D754" s="20">
        <f>COUNTIF('S6 - Table 1'!$B$3:$B$20,Table4[[#This Row],[id]])</f>
        <v>0</v>
      </c>
      <c r="E754" s="21" t="s">
        <v>1280</v>
      </c>
      <c r="F754" s="21" t="s">
        <v>1281</v>
      </c>
      <c r="G754" s="21" t="s">
        <v>1282</v>
      </c>
      <c r="H754" s="21" t="s">
        <v>1283</v>
      </c>
      <c r="I754" s="21" t="s">
        <v>3755</v>
      </c>
      <c r="J754" s="21">
        <v>117221</v>
      </c>
      <c r="K754" s="21">
        <v>117599</v>
      </c>
      <c r="L754" s="21">
        <v>100</v>
      </c>
      <c r="M754" s="21" t="s">
        <v>1038</v>
      </c>
      <c r="N754" s="21">
        <v>115279</v>
      </c>
      <c r="O754" s="21">
        <v>115657</v>
      </c>
      <c r="P754" s="21">
        <v>100</v>
      </c>
      <c r="Q754" s="21"/>
      <c r="R754" s="21"/>
    </row>
    <row r="755" spans="1:18" x14ac:dyDescent="0.2">
      <c r="A755" s="22" t="s">
        <v>3760</v>
      </c>
      <c r="B755" s="21">
        <v>10244</v>
      </c>
      <c r="C755" s="21" t="s">
        <v>1062</v>
      </c>
      <c r="D755" s="20">
        <f>COUNTIF('S6 - Table 1'!$B$3:$B$20,Table4[[#This Row],[id]])</f>
        <v>0</v>
      </c>
      <c r="E755" s="21" t="s">
        <v>3761</v>
      </c>
      <c r="F755" s="21" t="s">
        <v>1286</v>
      </c>
      <c r="G755" s="21" t="s">
        <v>1287</v>
      </c>
      <c r="H755" s="21" t="s">
        <v>1288</v>
      </c>
      <c r="I755" s="21" t="s">
        <v>3755</v>
      </c>
      <c r="J755" s="21">
        <v>33456</v>
      </c>
      <c r="K755" s="21">
        <v>33668</v>
      </c>
      <c r="L755" s="21">
        <v>100</v>
      </c>
      <c r="M755" s="21" t="s">
        <v>1038</v>
      </c>
      <c r="N755" s="21">
        <v>31506</v>
      </c>
      <c r="O755" s="21">
        <v>31718</v>
      </c>
      <c r="P755" s="21">
        <v>100</v>
      </c>
      <c r="Q755" s="21"/>
      <c r="R755" s="21"/>
    </row>
    <row r="756" spans="1:18" x14ac:dyDescent="0.2">
      <c r="A756" s="22" t="s">
        <v>3762</v>
      </c>
      <c r="B756" s="21">
        <v>10244</v>
      </c>
      <c r="C756" s="21" t="s">
        <v>1062</v>
      </c>
      <c r="D756" s="20">
        <f>COUNTIF('S6 - Table 1'!$B$3:$B$20,Table4[[#This Row],[id]])</f>
        <v>0</v>
      </c>
      <c r="E756" s="21" t="s">
        <v>3763</v>
      </c>
      <c r="F756" s="21" t="s">
        <v>1270</v>
      </c>
      <c r="G756" s="21" t="s">
        <v>3764</v>
      </c>
      <c r="H756" s="21" t="s">
        <v>3765</v>
      </c>
      <c r="I756" s="21" t="s">
        <v>3755</v>
      </c>
      <c r="J756" s="21">
        <v>36104</v>
      </c>
      <c r="K756" s="21">
        <v>36246</v>
      </c>
      <c r="L756" s="21">
        <v>100</v>
      </c>
      <c r="M756" s="21" t="s">
        <v>1038</v>
      </c>
      <c r="N756" s="21">
        <v>34159</v>
      </c>
      <c r="O756" s="21">
        <v>34301</v>
      </c>
      <c r="P756" s="21">
        <v>99.3</v>
      </c>
      <c r="Q756" s="21"/>
      <c r="R756" s="21"/>
    </row>
    <row r="757" spans="1:18" x14ac:dyDescent="0.2">
      <c r="A757" s="22" t="s">
        <v>3766</v>
      </c>
      <c r="B757" s="21">
        <v>10244</v>
      </c>
      <c r="C757" s="21" t="s">
        <v>1062</v>
      </c>
      <c r="D757" s="20">
        <f>COUNTIF('S6 - Table 1'!$B$3:$B$20,Table4[[#This Row],[id]])</f>
        <v>0</v>
      </c>
      <c r="E757" s="21" t="s">
        <v>3767</v>
      </c>
      <c r="F757" s="21" t="s">
        <v>1275</v>
      </c>
      <c r="G757" s="21" t="s">
        <v>3764</v>
      </c>
      <c r="H757" s="21" t="s">
        <v>3765</v>
      </c>
      <c r="I757" s="21" t="s">
        <v>3755</v>
      </c>
      <c r="J757" s="21">
        <v>36103</v>
      </c>
      <c r="K757" s="21">
        <v>36246</v>
      </c>
      <c r="L757" s="21">
        <v>100</v>
      </c>
      <c r="M757" s="21" t="s">
        <v>1038</v>
      </c>
      <c r="N757" s="21">
        <v>34158</v>
      </c>
      <c r="O757" s="21">
        <v>34301</v>
      </c>
      <c r="P757" s="21">
        <v>99.3</v>
      </c>
      <c r="Q757" s="21"/>
      <c r="R757" s="21"/>
    </row>
    <row r="758" spans="1:18" x14ac:dyDescent="0.2">
      <c r="A758" s="22" t="s">
        <v>3768</v>
      </c>
      <c r="B758" s="21">
        <v>10244</v>
      </c>
      <c r="C758" s="21" t="s">
        <v>1062</v>
      </c>
      <c r="D758" s="20">
        <f>COUNTIF('S6 - Table 1'!$B$3:$B$20,Table4[[#This Row],[id]])</f>
        <v>0</v>
      </c>
      <c r="E758" s="21" t="s">
        <v>3769</v>
      </c>
      <c r="F758" s="21" t="s">
        <v>3770</v>
      </c>
      <c r="G758" s="21" t="s">
        <v>3771</v>
      </c>
      <c r="H758" s="21" t="s">
        <v>3772</v>
      </c>
      <c r="I758" s="21" t="s">
        <v>3755</v>
      </c>
      <c r="J758" s="21">
        <v>2073</v>
      </c>
      <c r="K758" s="21">
        <v>2183</v>
      </c>
      <c r="L758" s="21">
        <v>100</v>
      </c>
      <c r="M758" s="21" t="s">
        <v>1038</v>
      </c>
      <c r="N758" s="21">
        <v>2136</v>
      </c>
      <c r="O758" s="21">
        <v>2246</v>
      </c>
      <c r="P758" s="21">
        <v>100</v>
      </c>
      <c r="Q758" s="21"/>
      <c r="R758" s="21"/>
    </row>
    <row r="759" spans="1:18" x14ac:dyDescent="0.2">
      <c r="A759" s="22" t="s">
        <v>3773</v>
      </c>
      <c r="B759" s="21">
        <v>10244</v>
      </c>
      <c r="C759" s="21" t="s">
        <v>1062</v>
      </c>
      <c r="D759" s="20">
        <f>COUNTIF('S6 - Table 1'!$B$3:$B$20,Table4[[#This Row],[id]])</f>
        <v>0</v>
      </c>
      <c r="E759" s="21" t="s">
        <v>3774</v>
      </c>
      <c r="F759" s="21" t="s">
        <v>3772</v>
      </c>
      <c r="G759" s="21" t="s">
        <v>3775</v>
      </c>
      <c r="H759" s="21" t="s">
        <v>3770</v>
      </c>
      <c r="I759" s="21" t="s">
        <v>3755</v>
      </c>
      <c r="J759" s="21">
        <v>2073</v>
      </c>
      <c r="K759" s="21">
        <v>2183</v>
      </c>
      <c r="L759" s="21">
        <v>100</v>
      </c>
      <c r="M759" s="21" t="s">
        <v>1038</v>
      </c>
      <c r="N759" s="21">
        <v>2136</v>
      </c>
      <c r="O759" s="21">
        <v>2246</v>
      </c>
      <c r="P759" s="21">
        <v>100</v>
      </c>
      <c r="Q759" s="21"/>
      <c r="R759" s="21"/>
    </row>
    <row r="760" spans="1:18" x14ac:dyDescent="0.2">
      <c r="A760" s="22" t="s">
        <v>3776</v>
      </c>
      <c r="B760" s="21">
        <v>10244</v>
      </c>
      <c r="C760" s="21" t="s">
        <v>1062</v>
      </c>
      <c r="D760" s="20">
        <f>COUNTIF('S6 - Table 1'!$B$3:$B$20,Table4[[#This Row],[id]])</f>
        <v>0</v>
      </c>
      <c r="E760" s="21" t="s">
        <v>3777</v>
      </c>
      <c r="F760" s="21" t="s">
        <v>1299</v>
      </c>
      <c r="G760" s="21" t="s">
        <v>1300</v>
      </c>
      <c r="H760" s="21" t="s">
        <v>1301</v>
      </c>
      <c r="I760" s="21" t="s">
        <v>3755</v>
      </c>
      <c r="J760" s="21">
        <v>61483</v>
      </c>
      <c r="K760" s="21">
        <v>61879</v>
      </c>
      <c r="L760" s="21">
        <v>100</v>
      </c>
      <c r="M760" s="21" t="s">
        <v>1038</v>
      </c>
      <c r="N760" s="21">
        <v>59538</v>
      </c>
      <c r="O760" s="21">
        <v>59934</v>
      </c>
      <c r="P760" s="21">
        <v>100</v>
      </c>
      <c r="Q760" s="21"/>
      <c r="R760" s="21"/>
    </row>
    <row r="761" spans="1:18" x14ac:dyDescent="0.2">
      <c r="A761" s="22" t="s">
        <v>3778</v>
      </c>
      <c r="B761" s="21">
        <v>10244</v>
      </c>
      <c r="C761" s="21" t="s">
        <v>1062</v>
      </c>
      <c r="D761" s="20">
        <f>COUNTIF('S6 - Table 1'!$B$3:$B$20,Table4[[#This Row],[id]])</f>
        <v>0</v>
      </c>
      <c r="E761" s="21" t="s">
        <v>3779</v>
      </c>
      <c r="F761" s="21" t="s">
        <v>1304</v>
      </c>
      <c r="G761" s="21" t="s">
        <v>3780</v>
      </c>
      <c r="H761" s="21" t="s">
        <v>1306</v>
      </c>
      <c r="I761" s="21" t="s">
        <v>3755</v>
      </c>
      <c r="J761" s="21">
        <v>29465</v>
      </c>
      <c r="K761" s="21">
        <v>29577</v>
      </c>
      <c r="L761" s="21">
        <v>100</v>
      </c>
      <c r="M761" s="21" t="s">
        <v>1038</v>
      </c>
      <c r="N761" s="21">
        <v>27535</v>
      </c>
      <c r="O761" s="21">
        <v>27647</v>
      </c>
      <c r="P761" s="21">
        <v>100</v>
      </c>
      <c r="Q761" s="21"/>
      <c r="R761" s="21"/>
    </row>
    <row r="762" spans="1:18" x14ac:dyDescent="0.2">
      <c r="A762" s="22" t="s">
        <v>3781</v>
      </c>
      <c r="B762" s="21">
        <v>10244</v>
      </c>
      <c r="C762" s="21" t="s">
        <v>1062</v>
      </c>
      <c r="D762" s="20">
        <f>COUNTIF('S6 - Table 1'!$B$3:$B$20,Table4[[#This Row],[id]])</f>
        <v>0</v>
      </c>
      <c r="E762" s="21" t="s">
        <v>3782</v>
      </c>
      <c r="F762" s="21" t="s">
        <v>1304</v>
      </c>
      <c r="G762" s="21" t="s">
        <v>3780</v>
      </c>
      <c r="H762" s="21" t="s">
        <v>1309</v>
      </c>
      <c r="I762" s="21" t="s">
        <v>3755</v>
      </c>
      <c r="J762" s="21">
        <v>29465</v>
      </c>
      <c r="K762" s="21">
        <v>29579</v>
      </c>
      <c r="L762" s="21">
        <v>100</v>
      </c>
      <c r="M762" s="21" t="s">
        <v>1038</v>
      </c>
      <c r="N762" s="21">
        <v>27535</v>
      </c>
      <c r="O762" s="21">
        <v>27649</v>
      </c>
      <c r="P762" s="21">
        <v>100</v>
      </c>
      <c r="Q762" s="21"/>
      <c r="R762" s="21"/>
    </row>
    <row r="763" spans="1:18" x14ac:dyDescent="0.2">
      <c r="A763" s="22" t="s">
        <v>3783</v>
      </c>
      <c r="B763" s="21">
        <v>10244</v>
      </c>
      <c r="C763" s="21" t="s">
        <v>1062</v>
      </c>
      <c r="D763" s="20">
        <f>COUNTIF('S6 - Table 1'!$B$3:$B$20,Table4[[#This Row],[id]])</f>
        <v>0</v>
      </c>
      <c r="E763" s="21" t="s">
        <v>1321</v>
      </c>
      <c r="F763" s="21" t="s">
        <v>1322</v>
      </c>
      <c r="G763" s="21" t="s">
        <v>1323</v>
      </c>
      <c r="H763" s="21" t="s">
        <v>1324</v>
      </c>
      <c r="I763" s="21" t="s">
        <v>3755</v>
      </c>
      <c r="J763" s="21">
        <v>186478</v>
      </c>
      <c r="K763" s="21">
        <v>186823</v>
      </c>
      <c r="L763" s="21">
        <v>100</v>
      </c>
      <c r="M763" s="21" t="s">
        <v>1038</v>
      </c>
      <c r="N763" s="21">
        <v>184516</v>
      </c>
      <c r="O763" s="21">
        <v>184861</v>
      </c>
      <c r="P763" s="21">
        <v>100</v>
      </c>
      <c r="Q763" s="21"/>
      <c r="R763" s="21"/>
    </row>
    <row r="764" spans="1:18" x14ac:dyDescent="0.2">
      <c r="A764" s="22" t="s">
        <v>3784</v>
      </c>
      <c r="B764" s="21">
        <v>10244</v>
      </c>
      <c r="C764" s="21" t="s">
        <v>1062</v>
      </c>
      <c r="D764" s="20">
        <f>COUNTIF('S6 - Table 1'!$B$3:$B$20,Table4[[#This Row],[id]])</f>
        <v>0</v>
      </c>
      <c r="E764" s="21" t="s">
        <v>3785</v>
      </c>
      <c r="F764" s="21" t="s">
        <v>1327</v>
      </c>
      <c r="G764" s="21" t="s">
        <v>1328</v>
      </c>
      <c r="H764" s="21" t="s">
        <v>1329</v>
      </c>
      <c r="I764" s="21" t="s">
        <v>3755</v>
      </c>
      <c r="J764" s="21">
        <v>1807</v>
      </c>
      <c r="K764" s="21">
        <v>2093</v>
      </c>
      <c r="L764" s="21">
        <v>100</v>
      </c>
      <c r="M764" s="21" t="s">
        <v>1038</v>
      </c>
      <c r="N764" s="21">
        <v>1870</v>
      </c>
      <c r="O764" s="21">
        <v>2156</v>
      </c>
      <c r="P764" s="21">
        <v>100</v>
      </c>
      <c r="Q764" s="21"/>
      <c r="R764" s="21"/>
    </row>
    <row r="765" spans="1:18" x14ac:dyDescent="0.2">
      <c r="A765" s="22" t="s">
        <v>3786</v>
      </c>
      <c r="B765" s="21">
        <v>10244</v>
      </c>
      <c r="C765" s="21" t="s">
        <v>1062</v>
      </c>
      <c r="D765" s="20">
        <f>COUNTIF('S6 - Table 1'!$B$3:$B$20,Table4[[#This Row],[id]])</f>
        <v>0</v>
      </c>
      <c r="E765" s="21" t="s">
        <v>3787</v>
      </c>
      <c r="F765" s="21" t="s">
        <v>1329</v>
      </c>
      <c r="G765" s="21" t="s">
        <v>1332</v>
      </c>
      <c r="H765" s="21" t="s">
        <v>1327</v>
      </c>
      <c r="I765" s="21" t="s">
        <v>3755</v>
      </c>
      <c r="J765" s="21">
        <v>1807</v>
      </c>
      <c r="K765" s="21">
        <v>2093</v>
      </c>
      <c r="L765" s="21">
        <v>100</v>
      </c>
      <c r="M765" s="21" t="s">
        <v>1038</v>
      </c>
      <c r="N765" s="21">
        <v>1870</v>
      </c>
      <c r="O765" s="21">
        <v>2156</v>
      </c>
      <c r="P765" s="21">
        <v>100</v>
      </c>
      <c r="Q765" s="21"/>
      <c r="R765" s="21"/>
    </row>
    <row r="766" spans="1:18" x14ac:dyDescent="0.2">
      <c r="A766" s="22" t="s">
        <v>3788</v>
      </c>
      <c r="B766" s="21">
        <v>10244</v>
      </c>
      <c r="C766" s="21" t="s">
        <v>1062</v>
      </c>
      <c r="D766" s="20">
        <f>COUNTIF('S6 - Table 1'!$B$3:$B$20,Table4[[#This Row],[id]])</f>
        <v>0</v>
      </c>
      <c r="E766" s="21" t="s">
        <v>3789</v>
      </c>
      <c r="F766" s="21" t="s">
        <v>3790</v>
      </c>
      <c r="G766" s="21" t="s">
        <v>3791</v>
      </c>
      <c r="H766" s="21" t="s">
        <v>3792</v>
      </c>
      <c r="I766" s="21" t="s">
        <v>3755</v>
      </c>
      <c r="J766" s="21">
        <v>2163</v>
      </c>
      <c r="K766" s="21">
        <v>2555</v>
      </c>
      <c r="L766" s="21">
        <v>100</v>
      </c>
      <c r="M766" s="21" t="s">
        <v>1038</v>
      </c>
      <c r="N766" s="21">
        <v>2226</v>
      </c>
      <c r="O766" s="21">
        <v>2618</v>
      </c>
      <c r="P766" s="21">
        <v>100</v>
      </c>
      <c r="Q766" s="21"/>
      <c r="R766" s="21"/>
    </row>
    <row r="767" spans="1:18" x14ac:dyDescent="0.2">
      <c r="A767" s="22" t="s">
        <v>3793</v>
      </c>
      <c r="B767" s="21">
        <v>10244</v>
      </c>
      <c r="C767" s="21" t="s">
        <v>1062</v>
      </c>
      <c r="D767" s="20">
        <f>COUNTIF('S6 - Table 1'!$B$3:$B$20,Table4[[#This Row],[id]])</f>
        <v>0</v>
      </c>
      <c r="E767" s="21" t="s">
        <v>3794</v>
      </c>
      <c r="F767" s="21" t="s">
        <v>3792</v>
      </c>
      <c r="G767" s="21" t="s">
        <v>3795</v>
      </c>
      <c r="H767" s="21" t="s">
        <v>3790</v>
      </c>
      <c r="I767" s="21" t="s">
        <v>3755</v>
      </c>
      <c r="J767" s="21">
        <v>2163</v>
      </c>
      <c r="K767" s="21">
        <v>2555</v>
      </c>
      <c r="L767" s="21">
        <v>100</v>
      </c>
      <c r="M767" s="21" t="s">
        <v>1038</v>
      </c>
      <c r="N767" s="21">
        <v>2226</v>
      </c>
      <c r="O767" s="21">
        <v>2618</v>
      </c>
      <c r="P767" s="21">
        <v>100</v>
      </c>
      <c r="Q767" s="21"/>
      <c r="R767" s="21"/>
    </row>
    <row r="768" spans="1:18" x14ac:dyDescent="0.2">
      <c r="A768" s="22" t="s">
        <v>3796</v>
      </c>
      <c r="B768" s="21">
        <v>10244</v>
      </c>
      <c r="C768" s="21" t="s">
        <v>1062</v>
      </c>
      <c r="D768" s="20">
        <f>COUNTIF('S6 - Table 1'!$B$3:$B$20,Table4[[#This Row],[id]])</f>
        <v>0</v>
      </c>
      <c r="E768" s="21" t="s">
        <v>3797</v>
      </c>
      <c r="F768" s="21" t="s">
        <v>1335</v>
      </c>
      <c r="G768" s="21" t="s">
        <v>1336</v>
      </c>
      <c r="H768" s="21" t="s">
        <v>1337</v>
      </c>
      <c r="I768" s="21" t="s">
        <v>3755</v>
      </c>
      <c r="J768" s="21">
        <v>78489</v>
      </c>
      <c r="K768" s="21">
        <v>78699</v>
      </c>
      <c r="L768" s="21">
        <v>100</v>
      </c>
      <c r="M768" s="21" t="s">
        <v>1038</v>
      </c>
      <c r="N768" s="21">
        <v>76543</v>
      </c>
      <c r="O768" s="21">
        <v>76753</v>
      </c>
      <c r="P768" s="21">
        <v>100</v>
      </c>
      <c r="Q768" s="21"/>
      <c r="R768" s="21"/>
    </row>
    <row r="769" spans="1:18" x14ac:dyDescent="0.2">
      <c r="A769" s="22" t="s">
        <v>3798</v>
      </c>
      <c r="B769" s="21">
        <v>10244</v>
      </c>
      <c r="C769" s="21" t="s">
        <v>1062</v>
      </c>
      <c r="D769" s="20">
        <f>COUNTIF('S6 - Table 1'!$B$3:$B$20,Table4[[#This Row],[id]])</f>
        <v>0</v>
      </c>
      <c r="E769" s="21" t="s">
        <v>3799</v>
      </c>
      <c r="F769" s="21" t="s">
        <v>1340</v>
      </c>
      <c r="G769" s="21" t="s">
        <v>1341</v>
      </c>
      <c r="H769" s="21" t="s">
        <v>1342</v>
      </c>
      <c r="I769" s="21" t="s">
        <v>3755</v>
      </c>
      <c r="J769" s="21">
        <v>113422</v>
      </c>
      <c r="K769" s="21">
        <v>113592</v>
      </c>
      <c r="L769" s="21">
        <v>100</v>
      </c>
      <c r="M769" s="21" t="s">
        <v>1038</v>
      </c>
      <c r="N769" s="21">
        <v>111480</v>
      </c>
      <c r="O769" s="21">
        <v>111650</v>
      </c>
      <c r="P769" s="21">
        <v>100</v>
      </c>
      <c r="Q769" s="21"/>
      <c r="R769" s="21"/>
    </row>
    <row r="770" spans="1:18" x14ac:dyDescent="0.2">
      <c r="A770" s="22" t="s">
        <v>3800</v>
      </c>
      <c r="B770" s="21">
        <v>10244</v>
      </c>
      <c r="C770" s="21" t="s">
        <v>1062</v>
      </c>
      <c r="D770" s="20">
        <f>COUNTIF('S6 - Table 1'!$B$3:$B$20,Table4[[#This Row],[id]])</f>
        <v>0</v>
      </c>
      <c r="E770" s="21" t="s">
        <v>3801</v>
      </c>
      <c r="F770" s="21" t="s">
        <v>1345</v>
      </c>
      <c r="G770" s="21" t="s">
        <v>1341</v>
      </c>
      <c r="H770" s="21" t="s">
        <v>1342</v>
      </c>
      <c r="I770" s="21" t="s">
        <v>3755</v>
      </c>
      <c r="J770" s="21">
        <v>113421</v>
      </c>
      <c r="K770" s="21">
        <v>113592</v>
      </c>
      <c r="L770" s="21">
        <v>100</v>
      </c>
      <c r="M770" s="21" t="s">
        <v>1038</v>
      </c>
      <c r="N770" s="21">
        <v>111479</v>
      </c>
      <c r="O770" s="21">
        <v>111650</v>
      </c>
      <c r="P770" s="21">
        <v>100</v>
      </c>
      <c r="Q770" s="21"/>
      <c r="R770" s="21"/>
    </row>
    <row r="771" spans="1:18" x14ac:dyDescent="0.2">
      <c r="A771" s="22" t="s">
        <v>3802</v>
      </c>
      <c r="B771" s="21">
        <v>10244</v>
      </c>
      <c r="C771" s="21" t="s">
        <v>1062</v>
      </c>
      <c r="D771" s="20">
        <f>COUNTIF('S6 - Table 1'!$B$3:$B$20,Table4[[#This Row],[id]])</f>
        <v>0</v>
      </c>
      <c r="E771" s="21" t="s">
        <v>3803</v>
      </c>
      <c r="F771" s="21" t="s">
        <v>1348</v>
      </c>
      <c r="G771" s="21" t="s">
        <v>1341</v>
      </c>
      <c r="H771" s="21" t="s">
        <v>1342</v>
      </c>
      <c r="I771" s="21" t="s">
        <v>3755</v>
      </c>
      <c r="J771" s="21">
        <v>113419</v>
      </c>
      <c r="K771" s="21">
        <v>113592</v>
      </c>
      <c r="L771" s="21">
        <v>100</v>
      </c>
      <c r="M771" s="21" t="s">
        <v>1038</v>
      </c>
      <c r="N771" s="21">
        <v>111477</v>
      </c>
      <c r="O771" s="21">
        <v>111650</v>
      </c>
      <c r="P771" s="21">
        <v>100</v>
      </c>
      <c r="Q771" s="21"/>
      <c r="R771" s="21"/>
    </row>
    <row r="772" spans="1:18" x14ac:dyDescent="0.2">
      <c r="A772" s="22" t="s">
        <v>3804</v>
      </c>
      <c r="B772" s="21">
        <v>10244</v>
      </c>
      <c r="C772" s="21" t="s">
        <v>1062</v>
      </c>
      <c r="D772" s="20">
        <f>COUNTIF('S6 - Table 1'!$B$3:$B$20,Table4[[#This Row],[id]])</f>
        <v>0</v>
      </c>
      <c r="E772" s="21" t="s">
        <v>3805</v>
      </c>
      <c r="F772" s="21" t="s">
        <v>1351</v>
      </c>
      <c r="G772" s="21" t="s">
        <v>1336</v>
      </c>
      <c r="H772" s="21" t="s">
        <v>1337</v>
      </c>
      <c r="I772" s="21" t="s">
        <v>3755</v>
      </c>
      <c r="J772" s="21">
        <v>78488</v>
      </c>
      <c r="K772" s="21">
        <v>78699</v>
      </c>
      <c r="L772" s="21">
        <v>100</v>
      </c>
      <c r="M772" s="21" t="s">
        <v>1038</v>
      </c>
      <c r="N772" s="21">
        <v>76542</v>
      </c>
      <c r="O772" s="21">
        <v>76753</v>
      </c>
      <c r="P772" s="21">
        <v>100</v>
      </c>
      <c r="Q772" s="21"/>
      <c r="R772" s="21"/>
    </row>
    <row r="773" spans="1:18" x14ac:dyDescent="0.2">
      <c r="A773" s="22" t="s">
        <v>3806</v>
      </c>
      <c r="B773" s="21">
        <v>10244</v>
      </c>
      <c r="C773" s="21" t="s">
        <v>1062</v>
      </c>
      <c r="D773" s="20">
        <f>COUNTIF('S6 - Table 1'!$B$3:$B$20,Table4[[#This Row],[id]])</f>
        <v>0</v>
      </c>
      <c r="E773" s="21" t="s">
        <v>3807</v>
      </c>
      <c r="F773" s="21" t="s">
        <v>3808</v>
      </c>
      <c r="G773" s="21" t="s">
        <v>3809</v>
      </c>
      <c r="H773" s="21" t="s">
        <v>3810</v>
      </c>
      <c r="I773" s="21" t="s">
        <v>3755</v>
      </c>
      <c r="J773" s="21">
        <v>116884</v>
      </c>
      <c r="K773" s="21">
        <v>117241</v>
      </c>
      <c r="L773" s="21">
        <v>100</v>
      </c>
      <c r="M773" s="21" t="s">
        <v>1038</v>
      </c>
      <c r="N773" s="21">
        <v>114942</v>
      </c>
      <c r="O773" s="21">
        <v>115299</v>
      </c>
      <c r="P773" s="21">
        <v>100</v>
      </c>
      <c r="Q773" s="21"/>
      <c r="R773" s="21"/>
    </row>
    <row r="774" spans="1:18" x14ac:dyDescent="0.2">
      <c r="A774" s="22" t="s">
        <v>3811</v>
      </c>
      <c r="B774" s="21">
        <v>10244</v>
      </c>
      <c r="C774" s="21" t="s">
        <v>1062</v>
      </c>
      <c r="D774" s="20">
        <f>COUNTIF('S6 - Table 1'!$B$3:$B$20,Table4[[#This Row],[id]])</f>
        <v>0</v>
      </c>
      <c r="E774" s="21" t="s">
        <v>3812</v>
      </c>
      <c r="F774" s="21" t="s">
        <v>1286</v>
      </c>
      <c r="G774" s="21" t="s">
        <v>1287</v>
      </c>
      <c r="H774" s="21" t="s">
        <v>1354</v>
      </c>
      <c r="I774" s="21" t="s">
        <v>3755</v>
      </c>
      <c r="J774" s="21">
        <v>33456</v>
      </c>
      <c r="K774" s="21">
        <v>33566</v>
      </c>
      <c r="L774" s="21">
        <v>100</v>
      </c>
      <c r="M774" s="21" t="s">
        <v>1038</v>
      </c>
      <c r="N774" s="21">
        <v>31506</v>
      </c>
      <c r="O774" s="21">
        <v>31616</v>
      </c>
      <c r="P774" s="21">
        <v>100</v>
      </c>
      <c r="Q774" s="21"/>
      <c r="R774" s="21"/>
    </row>
    <row r="775" spans="1:18" x14ac:dyDescent="0.2">
      <c r="A775" s="22" t="s">
        <v>3813</v>
      </c>
      <c r="B775" s="21">
        <v>10244</v>
      </c>
      <c r="C775" s="21" t="s">
        <v>1062</v>
      </c>
      <c r="D775" s="20">
        <f>COUNTIF('S6 - Table 1'!$B$3:$B$20,Table4[[#This Row],[id]])</f>
        <v>0</v>
      </c>
      <c r="E775" s="21" t="s">
        <v>1356</v>
      </c>
      <c r="F775" s="21" t="s">
        <v>1357</v>
      </c>
      <c r="G775" s="21" t="s">
        <v>1358</v>
      </c>
      <c r="H775" s="21" t="s">
        <v>1359</v>
      </c>
      <c r="I775" s="21" t="s">
        <v>3755</v>
      </c>
      <c r="J775" s="21">
        <v>129332</v>
      </c>
      <c r="K775" s="21">
        <v>129578</v>
      </c>
      <c r="L775" s="21">
        <v>100</v>
      </c>
      <c r="M775" s="21" t="s">
        <v>1038</v>
      </c>
      <c r="N775" s="21">
        <v>127372</v>
      </c>
      <c r="O775" s="21">
        <v>127618</v>
      </c>
      <c r="P775" s="21">
        <v>100</v>
      </c>
      <c r="Q775" s="21"/>
      <c r="R775" s="21"/>
    </row>
    <row r="776" spans="1:18" x14ac:dyDescent="0.2">
      <c r="A776" s="22" t="s">
        <v>3814</v>
      </c>
      <c r="B776" s="21">
        <v>10244</v>
      </c>
      <c r="C776" s="21" t="s">
        <v>1062</v>
      </c>
      <c r="D776" s="20">
        <f>COUNTIF('S6 - Table 1'!$B$3:$B$20,Table4[[#This Row],[id]])</f>
        <v>0</v>
      </c>
      <c r="E776" s="21" t="s">
        <v>3815</v>
      </c>
      <c r="F776" s="21" t="s">
        <v>1378</v>
      </c>
      <c r="G776" s="21" t="s">
        <v>3816</v>
      </c>
      <c r="H776" s="21" t="s">
        <v>3817</v>
      </c>
      <c r="I776" s="21" t="s">
        <v>3755</v>
      </c>
      <c r="J776" s="21">
        <v>821</v>
      </c>
      <c r="K776" s="21">
        <v>1142</v>
      </c>
      <c r="L776" s="21">
        <v>100</v>
      </c>
      <c r="M776" s="21" t="s">
        <v>1038</v>
      </c>
      <c r="N776" s="21">
        <v>884</v>
      </c>
      <c r="O776" s="21">
        <v>1205</v>
      </c>
      <c r="P776" s="21">
        <v>100</v>
      </c>
      <c r="Q776" s="21"/>
      <c r="R776" s="21"/>
    </row>
    <row r="777" spans="1:18" x14ac:dyDescent="0.2">
      <c r="A777" s="22" t="s">
        <v>3818</v>
      </c>
      <c r="B777" s="21">
        <v>10244</v>
      </c>
      <c r="C777" s="21" t="s">
        <v>1062</v>
      </c>
      <c r="D777" s="20">
        <f>COUNTIF('S6 - Table 1'!$B$3:$B$20,Table4[[#This Row],[id]])</f>
        <v>0</v>
      </c>
      <c r="E777" s="21" t="s">
        <v>3819</v>
      </c>
      <c r="F777" s="21" t="s">
        <v>1378</v>
      </c>
      <c r="G777" s="21" t="s">
        <v>3816</v>
      </c>
      <c r="H777" s="21" t="s">
        <v>3820</v>
      </c>
      <c r="I777" s="21" t="s">
        <v>3755</v>
      </c>
      <c r="J777" s="21">
        <v>821</v>
      </c>
      <c r="K777" s="21">
        <v>1144</v>
      </c>
      <c r="L777" s="21">
        <v>100</v>
      </c>
      <c r="M777" s="21" t="s">
        <v>1038</v>
      </c>
      <c r="N777" s="21">
        <v>884</v>
      </c>
      <c r="O777" s="21">
        <v>1207</v>
      </c>
      <c r="P777" s="21">
        <v>100</v>
      </c>
      <c r="Q777" s="21"/>
      <c r="R777" s="21"/>
    </row>
    <row r="778" spans="1:18" x14ac:dyDescent="0.2">
      <c r="A778" s="22" t="s">
        <v>3821</v>
      </c>
      <c r="B778" s="21">
        <v>10244</v>
      </c>
      <c r="C778" s="21" t="s">
        <v>1062</v>
      </c>
      <c r="D778" s="20">
        <f>COUNTIF('S6 - Table 1'!$B$3:$B$20,Table4[[#This Row],[id]])</f>
        <v>0</v>
      </c>
      <c r="E778" s="21" t="s">
        <v>3822</v>
      </c>
      <c r="F778" s="21" t="s">
        <v>3817</v>
      </c>
      <c r="G778" s="21" t="s">
        <v>3823</v>
      </c>
      <c r="H778" s="21" t="s">
        <v>1378</v>
      </c>
      <c r="I778" s="21" t="s">
        <v>3755</v>
      </c>
      <c r="J778" s="21">
        <v>821</v>
      </c>
      <c r="K778" s="21">
        <v>1142</v>
      </c>
      <c r="L778" s="21">
        <v>100</v>
      </c>
      <c r="M778" s="21" t="s">
        <v>1038</v>
      </c>
      <c r="N778" s="21">
        <v>884</v>
      </c>
      <c r="O778" s="21">
        <v>1205</v>
      </c>
      <c r="P778" s="21">
        <v>100</v>
      </c>
      <c r="Q778" s="21"/>
      <c r="R778" s="21"/>
    </row>
    <row r="779" spans="1:18" x14ac:dyDescent="0.2">
      <c r="A779" s="22" t="s">
        <v>3824</v>
      </c>
      <c r="B779" s="21">
        <v>10244</v>
      </c>
      <c r="C779" s="21" t="s">
        <v>1062</v>
      </c>
      <c r="D779" s="20">
        <f>COUNTIF('S6 - Table 1'!$B$3:$B$20,Table4[[#This Row],[id]])</f>
        <v>0</v>
      </c>
      <c r="E779" s="21" t="s">
        <v>3825</v>
      </c>
      <c r="F779" s="21" t="s">
        <v>3820</v>
      </c>
      <c r="G779" s="21" t="s">
        <v>3823</v>
      </c>
      <c r="H779" s="21" t="s">
        <v>1378</v>
      </c>
      <c r="I779" s="21" t="s">
        <v>3755</v>
      </c>
      <c r="J779" s="21">
        <v>821</v>
      </c>
      <c r="K779" s="21">
        <v>1144</v>
      </c>
      <c r="L779" s="21">
        <v>100</v>
      </c>
      <c r="M779" s="21" t="s">
        <v>1038</v>
      </c>
      <c r="N779" s="21">
        <v>884</v>
      </c>
      <c r="O779" s="21">
        <v>1207</v>
      </c>
      <c r="P779" s="21">
        <v>100</v>
      </c>
      <c r="Q779" s="21"/>
      <c r="R779" s="21"/>
    </row>
    <row r="780" spans="1:18" x14ac:dyDescent="0.2">
      <c r="A780" s="22" t="s">
        <v>3826</v>
      </c>
      <c r="B780" s="21">
        <v>10244</v>
      </c>
      <c r="C780" s="21" t="s">
        <v>1062</v>
      </c>
      <c r="D780" s="20">
        <f>COUNTIF('S6 - Table 1'!$B$3:$B$20,Table4[[#This Row],[id]])</f>
        <v>0</v>
      </c>
      <c r="E780" s="21" t="s">
        <v>3827</v>
      </c>
      <c r="F780" s="21" t="s">
        <v>1362</v>
      </c>
      <c r="G780" s="21" t="s">
        <v>1363</v>
      </c>
      <c r="H780" s="21" t="s">
        <v>1364</v>
      </c>
      <c r="I780" s="21" t="s">
        <v>3755</v>
      </c>
      <c r="J780" s="21">
        <v>122985</v>
      </c>
      <c r="K780" s="21">
        <v>123281</v>
      </c>
      <c r="L780" s="21">
        <v>100</v>
      </c>
      <c r="M780" s="21" t="s">
        <v>1038</v>
      </c>
      <c r="N780" s="21">
        <v>121025</v>
      </c>
      <c r="O780" s="21">
        <v>121321</v>
      </c>
      <c r="P780" s="21">
        <v>100</v>
      </c>
      <c r="Q780" s="21"/>
      <c r="R780" s="21"/>
    </row>
    <row r="781" spans="1:18" x14ac:dyDescent="0.2">
      <c r="A781" s="22" t="s">
        <v>3828</v>
      </c>
      <c r="B781" s="21">
        <v>10244</v>
      </c>
      <c r="C781" s="21" t="s">
        <v>1062</v>
      </c>
      <c r="D781" s="20">
        <f>COUNTIF('S6 - Table 1'!$B$3:$B$20,Table4[[#This Row],[id]])</f>
        <v>0</v>
      </c>
      <c r="E781" s="21" t="s">
        <v>3829</v>
      </c>
      <c r="F781" s="21" t="s">
        <v>3830</v>
      </c>
      <c r="G781" s="21" t="s">
        <v>3831</v>
      </c>
      <c r="H781" s="21" t="s">
        <v>3832</v>
      </c>
      <c r="I781" s="21" t="s">
        <v>3755</v>
      </c>
      <c r="J781" s="21">
        <v>113176</v>
      </c>
      <c r="K781" s="21">
        <v>113389</v>
      </c>
      <c r="L781" s="21">
        <v>100</v>
      </c>
      <c r="M781" s="21" t="s">
        <v>1038</v>
      </c>
      <c r="N781" s="21">
        <v>111234</v>
      </c>
      <c r="O781" s="21">
        <v>111447</v>
      </c>
      <c r="P781" s="21">
        <v>100</v>
      </c>
      <c r="Q781" s="21"/>
      <c r="R781" s="21"/>
    </row>
    <row r="782" spans="1:18" x14ac:dyDescent="0.2">
      <c r="A782" s="22" t="s">
        <v>3833</v>
      </c>
      <c r="B782" s="21">
        <v>10244</v>
      </c>
      <c r="C782" s="21" t="s">
        <v>1062</v>
      </c>
      <c r="D782" s="20">
        <f>COUNTIF('S6 - Table 1'!$B$3:$B$20,Table4[[#This Row],[id]])</f>
        <v>0</v>
      </c>
      <c r="E782" s="21" t="s">
        <v>3834</v>
      </c>
      <c r="F782" s="21" t="s">
        <v>1265</v>
      </c>
      <c r="G782" s="21" t="s">
        <v>3754</v>
      </c>
      <c r="H782" s="21" t="s">
        <v>3835</v>
      </c>
      <c r="I782" s="21" t="s">
        <v>3755</v>
      </c>
      <c r="J782" s="21">
        <v>136037</v>
      </c>
      <c r="K782" s="21">
        <v>136192</v>
      </c>
      <c r="L782" s="21">
        <v>100</v>
      </c>
      <c r="M782" s="21" t="s">
        <v>1038</v>
      </c>
      <c r="N782" s="21">
        <v>134093</v>
      </c>
      <c r="O782" s="21">
        <v>134248</v>
      </c>
      <c r="P782" s="21">
        <v>100</v>
      </c>
      <c r="Q782" s="21"/>
      <c r="R782" s="21"/>
    </row>
    <row r="783" spans="1:18" x14ac:dyDescent="0.2">
      <c r="A783" s="22" t="s">
        <v>3836</v>
      </c>
      <c r="B783" s="21">
        <v>10244</v>
      </c>
      <c r="C783" s="21" t="s">
        <v>1062</v>
      </c>
      <c r="D783" s="20">
        <f>COUNTIF('S6 - Table 1'!$B$3:$B$20,Table4[[#This Row],[id]])</f>
        <v>0</v>
      </c>
      <c r="E783" s="21" t="s">
        <v>1374</v>
      </c>
      <c r="F783" s="21" t="s">
        <v>1357</v>
      </c>
      <c r="G783" s="21" t="s">
        <v>1358</v>
      </c>
      <c r="H783" s="21" t="s">
        <v>1375</v>
      </c>
      <c r="I783" s="21" t="s">
        <v>3755</v>
      </c>
      <c r="J783" s="21">
        <v>129332</v>
      </c>
      <c r="K783" s="21">
        <v>129502</v>
      </c>
      <c r="L783" s="21">
        <v>100</v>
      </c>
      <c r="M783" s="21" t="s">
        <v>1038</v>
      </c>
      <c r="N783" s="21">
        <v>127372</v>
      </c>
      <c r="O783" s="21">
        <v>127542</v>
      </c>
      <c r="P783" s="21">
        <v>100</v>
      </c>
      <c r="Q783" s="21"/>
      <c r="R783" s="21"/>
    </row>
    <row r="784" spans="1:18" x14ac:dyDescent="0.2">
      <c r="A784" s="22" t="s">
        <v>3837</v>
      </c>
      <c r="B784" s="21">
        <v>10244</v>
      </c>
      <c r="C784" s="21" t="s">
        <v>1062</v>
      </c>
      <c r="D784" s="20">
        <f>COUNTIF('S6 - Table 1'!$B$3:$B$20,Table4[[#This Row],[id]])</f>
        <v>0</v>
      </c>
      <c r="E784" s="21" t="s">
        <v>3838</v>
      </c>
      <c r="F784" s="21" t="s">
        <v>1304</v>
      </c>
      <c r="G784" s="21" t="s">
        <v>3839</v>
      </c>
      <c r="H784" s="21" t="s">
        <v>3840</v>
      </c>
      <c r="I784" s="21" t="s">
        <v>3755</v>
      </c>
      <c r="J784" s="21">
        <v>29465</v>
      </c>
      <c r="K784" s="21">
        <v>29640</v>
      </c>
      <c r="L784" s="21">
        <v>100</v>
      </c>
      <c r="M784" s="21" t="s">
        <v>1038</v>
      </c>
      <c r="N784" s="21">
        <v>27535</v>
      </c>
      <c r="O784" s="21">
        <v>27710</v>
      </c>
      <c r="P784" s="21">
        <v>100</v>
      </c>
      <c r="Q784" s="21"/>
      <c r="R784" s="21"/>
    </row>
    <row r="785" spans="1:18" x14ac:dyDescent="0.2">
      <c r="A785" s="22" t="s">
        <v>3841</v>
      </c>
      <c r="B785" s="21">
        <v>10244</v>
      </c>
      <c r="C785" s="21" t="s">
        <v>1062</v>
      </c>
      <c r="D785" s="20">
        <f>COUNTIF('S6 - Table 1'!$B$3:$B$20,Table4[[#This Row],[id]])</f>
        <v>0</v>
      </c>
      <c r="E785" s="21" t="s">
        <v>3842</v>
      </c>
      <c r="F785" s="21" t="s">
        <v>3830</v>
      </c>
      <c r="G785" s="21" t="s">
        <v>3843</v>
      </c>
      <c r="H785" s="21" t="s">
        <v>3844</v>
      </c>
      <c r="I785" s="21" t="s">
        <v>3755</v>
      </c>
      <c r="J785" s="21">
        <v>113176</v>
      </c>
      <c r="K785" s="21">
        <v>113439</v>
      </c>
      <c r="L785" s="21">
        <v>100</v>
      </c>
      <c r="M785" s="21" t="s">
        <v>1038</v>
      </c>
      <c r="N785" s="21">
        <v>111234</v>
      </c>
      <c r="O785" s="21">
        <v>111497</v>
      </c>
      <c r="P785" s="21">
        <v>100</v>
      </c>
      <c r="Q785" s="21"/>
      <c r="R785" s="21"/>
    </row>
    <row r="786" spans="1:18" x14ac:dyDescent="0.2">
      <c r="A786" s="22" t="s">
        <v>3845</v>
      </c>
      <c r="B786" s="21">
        <v>10244</v>
      </c>
      <c r="C786" s="21" t="s">
        <v>1062</v>
      </c>
      <c r="D786" s="20">
        <f>COUNTIF('S6 - Table 1'!$B$3:$B$20,Table4[[#This Row],[id]])</f>
        <v>0</v>
      </c>
      <c r="E786" s="21" t="s">
        <v>3846</v>
      </c>
      <c r="F786" s="21" t="s">
        <v>3847</v>
      </c>
      <c r="G786" s="21" t="s">
        <v>3848</v>
      </c>
      <c r="H786" s="21" t="s">
        <v>3849</v>
      </c>
      <c r="I786" s="21" t="s">
        <v>3755</v>
      </c>
      <c r="J786" s="21">
        <v>115408</v>
      </c>
      <c r="K786" s="21">
        <v>115791</v>
      </c>
      <c r="L786" s="21">
        <v>100</v>
      </c>
      <c r="M786" s="21" t="s">
        <v>1038</v>
      </c>
      <c r="N786" s="21">
        <v>113466</v>
      </c>
      <c r="O786" s="21">
        <v>113849</v>
      </c>
      <c r="P786" s="21">
        <v>100</v>
      </c>
      <c r="Q786" s="21"/>
      <c r="R786" s="21"/>
    </row>
    <row r="787" spans="1:18" x14ac:dyDescent="0.2">
      <c r="A787" s="22" t="s">
        <v>3850</v>
      </c>
      <c r="B787" s="21">
        <v>10244</v>
      </c>
      <c r="C787" s="21" t="s">
        <v>1062</v>
      </c>
      <c r="D787" s="20">
        <f>COUNTIF('S6 - Table 1'!$B$3:$B$20,Table4[[#This Row],[id]])</f>
        <v>0</v>
      </c>
      <c r="E787" s="21" t="s">
        <v>3851</v>
      </c>
      <c r="F787" s="21" t="s">
        <v>1327</v>
      </c>
      <c r="G787" s="21" t="s">
        <v>3852</v>
      </c>
      <c r="H787" s="21" t="s">
        <v>3772</v>
      </c>
      <c r="I787" s="21" t="s">
        <v>3755</v>
      </c>
      <c r="J787" s="21">
        <v>1807</v>
      </c>
      <c r="K787" s="21">
        <v>2183</v>
      </c>
      <c r="L787" s="21">
        <v>100</v>
      </c>
      <c r="M787" s="21" t="s">
        <v>1038</v>
      </c>
      <c r="N787" s="21">
        <v>1870</v>
      </c>
      <c r="O787" s="21">
        <v>2246</v>
      </c>
      <c r="P787" s="21">
        <v>100</v>
      </c>
      <c r="Q787" s="21"/>
      <c r="R787" s="21"/>
    </row>
    <row r="788" spans="1:18" x14ac:dyDescent="0.2">
      <c r="A788" s="22" t="s">
        <v>3853</v>
      </c>
      <c r="B788" s="21">
        <v>10244</v>
      </c>
      <c r="C788" s="21" t="s">
        <v>1062</v>
      </c>
      <c r="D788" s="20">
        <f>COUNTIF('S6 - Table 1'!$B$3:$B$20,Table4[[#This Row],[id]])</f>
        <v>0</v>
      </c>
      <c r="E788" s="21" t="s">
        <v>3854</v>
      </c>
      <c r="F788" s="21" t="s">
        <v>3772</v>
      </c>
      <c r="G788" s="21" t="s">
        <v>3855</v>
      </c>
      <c r="H788" s="21" t="s">
        <v>1327</v>
      </c>
      <c r="I788" s="21" t="s">
        <v>3755</v>
      </c>
      <c r="J788" s="21">
        <v>1807</v>
      </c>
      <c r="K788" s="21">
        <v>2183</v>
      </c>
      <c r="L788" s="21">
        <v>100</v>
      </c>
      <c r="M788" s="21" t="s">
        <v>1038</v>
      </c>
      <c r="N788" s="21">
        <v>1870</v>
      </c>
      <c r="O788" s="21">
        <v>2246</v>
      </c>
      <c r="P788" s="21">
        <v>100</v>
      </c>
      <c r="Q788" s="21"/>
      <c r="R788" s="21"/>
    </row>
    <row r="789" spans="1:18" x14ac:dyDescent="0.2">
      <c r="A789" s="22" t="s">
        <v>3856</v>
      </c>
      <c r="B789" s="21">
        <v>10244</v>
      </c>
      <c r="C789" s="21" t="s">
        <v>1062</v>
      </c>
      <c r="D789" s="20">
        <f>COUNTIF('S6 - Table 1'!$B$3:$B$20,Table4[[#This Row],[id]])</f>
        <v>0</v>
      </c>
      <c r="E789" s="21" t="s">
        <v>3857</v>
      </c>
      <c r="F789" s="21" t="s">
        <v>3858</v>
      </c>
      <c r="G789" s="21" t="s">
        <v>3848</v>
      </c>
      <c r="H789" s="21" t="s">
        <v>3849</v>
      </c>
      <c r="I789" s="21" t="s">
        <v>3755</v>
      </c>
      <c r="J789" s="21">
        <v>115409</v>
      </c>
      <c r="K789" s="21">
        <v>115791</v>
      </c>
      <c r="L789" s="21">
        <v>100</v>
      </c>
      <c r="M789" s="21" t="s">
        <v>1038</v>
      </c>
      <c r="N789" s="21">
        <v>113467</v>
      </c>
      <c r="O789" s="21">
        <v>113849</v>
      </c>
      <c r="P789" s="21">
        <v>100</v>
      </c>
      <c r="Q789" s="21"/>
      <c r="R789" s="21"/>
    </row>
    <row r="790" spans="1:18" x14ac:dyDescent="0.2">
      <c r="A790" s="22" t="s">
        <v>3859</v>
      </c>
      <c r="B790" s="21">
        <v>10244</v>
      </c>
      <c r="C790" s="21" t="s">
        <v>1062</v>
      </c>
      <c r="D790" s="20">
        <f>COUNTIF('S6 - Table 1'!$B$3:$B$20,Table4[[#This Row],[id]])</f>
        <v>0</v>
      </c>
      <c r="E790" s="21" t="s">
        <v>1400</v>
      </c>
      <c r="F790" s="21" t="s">
        <v>1401</v>
      </c>
      <c r="G790" s="21" t="s">
        <v>1402</v>
      </c>
      <c r="H790" s="21" t="s">
        <v>1403</v>
      </c>
      <c r="I790" s="21" t="s">
        <v>3755</v>
      </c>
      <c r="J790" s="21">
        <v>149150</v>
      </c>
      <c r="K790" s="21">
        <v>149296</v>
      </c>
      <c r="L790" s="21">
        <v>100</v>
      </c>
      <c r="M790" s="21" t="s">
        <v>1038</v>
      </c>
      <c r="N790" s="21">
        <v>147234</v>
      </c>
      <c r="O790" s="21">
        <v>147380</v>
      </c>
      <c r="P790" s="21">
        <v>100</v>
      </c>
      <c r="Q790" s="21"/>
      <c r="R790" s="21"/>
    </row>
    <row r="791" spans="1:18" x14ac:dyDescent="0.2">
      <c r="A791" s="22" t="s">
        <v>3860</v>
      </c>
      <c r="B791" s="21">
        <v>10244</v>
      </c>
      <c r="C791" s="21" t="s">
        <v>1062</v>
      </c>
      <c r="D791" s="20">
        <f>COUNTIF('S6 - Table 1'!$B$3:$B$20,Table4[[#This Row],[id]])</f>
        <v>0</v>
      </c>
      <c r="E791" s="21" t="s">
        <v>3861</v>
      </c>
      <c r="F791" s="21" t="s">
        <v>3862</v>
      </c>
      <c r="G791" s="21" t="s">
        <v>3863</v>
      </c>
      <c r="H791" s="21" t="s">
        <v>3864</v>
      </c>
      <c r="I791" s="21" t="s">
        <v>3755</v>
      </c>
      <c r="J791" s="21">
        <v>124242</v>
      </c>
      <c r="K791" s="21">
        <v>124353</v>
      </c>
      <c r="L791" s="21">
        <v>100</v>
      </c>
      <c r="M791" s="21" t="s">
        <v>1038</v>
      </c>
      <c r="N791" s="21">
        <v>122282</v>
      </c>
      <c r="O791" s="21">
        <v>122393</v>
      </c>
      <c r="P791" s="21">
        <v>100</v>
      </c>
      <c r="Q791" s="21"/>
      <c r="R791" s="21"/>
    </row>
    <row r="792" spans="1:18" x14ac:dyDescent="0.2">
      <c r="A792" s="22" t="s">
        <v>3865</v>
      </c>
      <c r="B792" s="21">
        <v>10244</v>
      </c>
      <c r="C792" s="21" t="s">
        <v>1062</v>
      </c>
      <c r="D792" s="20">
        <f>COUNTIF('S6 - Table 1'!$B$3:$B$20,Table4[[#This Row],[id]])</f>
        <v>0</v>
      </c>
      <c r="E792" s="21" t="s">
        <v>3866</v>
      </c>
      <c r="F792" s="21" t="s">
        <v>3867</v>
      </c>
      <c r="G792" s="21" t="s">
        <v>3816</v>
      </c>
      <c r="H792" s="21" t="s">
        <v>3817</v>
      </c>
      <c r="I792" s="21" t="s">
        <v>3755</v>
      </c>
      <c r="J792" s="21">
        <v>833</v>
      </c>
      <c r="K792" s="21">
        <v>1142</v>
      </c>
      <c r="L792" s="21">
        <v>100</v>
      </c>
      <c r="M792" s="21" t="s">
        <v>1038</v>
      </c>
      <c r="N792" s="21">
        <v>896</v>
      </c>
      <c r="O792" s="21">
        <v>1205</v>
      </c>
      <c r="P792" s="21">
        <v>100</v>
      </c>
      <c r="Q792" s="21"/>
      <c r="R792" s="21"/>
    </row>
    <row r="793" spans="1:18" x14ac:dyDescent="0.2">
      <c r="A793" s="22" t="s">
        <v>3868</v>
      </c>
      <c r="B793" s="21">
        <v>10244</v>
      </c>
      <c r="C793" s="21" t="s">
        <v>1062</v>
      </c>
      <c r="D793" s="20">
        <f>COUNTIF('S6 - Table 1'!$B$3:$B$20,Table4[[#This Row],[id]])</f>
        <v>0</v>
      </c>
      <c r="E793" s="21" t="s">
        <v>3869</v>
      </c>
      <c r="F793" s="21" t="s">
        <v>3867</v>
      </c>
      <c r="G793" s="21" t="s">
        <v>3816</v>
      </c>
      <c r="H793" s="21" t="s">
        <v>3820</v>
      </c>
      <c r="I793" s="21" t="s">
        <v>3755</v>
      </c>
      <c r="J793" s="21">
        <v>833</v>
      </c>
      <c r="K793" s="21">
        <v>1144</v>
      </c>
      <c r="L793" s="21">
        <v>100</v>
      </c>
      <c r="M793" s="21" t="s">
        <v>1038</v>
      </c>
      <c r="N793" s="21">
        <v>896</v>
      </c>
      <c r="O793" s="21">
        <v>1207</v>
      </c>
      <c r="P793" s="21">
        <v>100</v>
      </c>
      <c r="Q793" s="21"/>
      <c r="R793" s="21"/>
    </row>
    <row r="794" spans="1:18" x14ac:dyDescent="0.2">
      <c r="A794" s="22" t="s">
        <v>3870</v>
      </c>
      <c r="B794" s="21">
        <v>10244</v>
      </c>
      <c r="C794" s="21" t="s">
        <v>1062</v>
      </c>
      <c r="D794" s="20">
        <f>COUNTIF('S6 - Table 1'!$B$3:$B$20,Table4[[#This Row],[id]])</f>
        <v>0</v>
      </c>
      <c r="E794" s="21" t="s">
        <v>3871</v>
      </c>
      <c r="F794" s="21" t="s">
        <v>3817</v>
      </c>
      <c r="G794" s="21" t="s">
        <v>3823</v>
      </c>
      <c r="H794" s="21" t="s">
        <v>3867</v>
      </c>
      <c r="I794" s="21" t="s">
        <v>3755</v>
      </c>
      <c r="J794" s="21">
        <v>833</v>
      </c>
      <c r="K794" s="21">
        <v>1142</v>
      </c>
      <c r="L794" s="21">
        <v>100</v>
      </c>
      <c r="M794" s="21" t="s">
        <v>1038</v>
      </c>
      <c r="N794" s="21">
        <v>896</v>
      </c>
      <c r="O794" s="21">
        <v>1205</v>
      </c>
      <c r="P794" s="21">
        <v>100</v>
      </c>
      <c r="Q794" s="21"/>
      <c r="R794" s="21"/>
    </row>
    <row r="795" spans="1:18" x14ac:dyDescent="0.2">
      <c r="A795" s="22" t="s">
        <v>3872</v>
      </c>
      <c r="B795" s="21">
        <v>10244</v>
      </c>
      <c r="C795" s="21" t="s">
        <v>1062</v>
      </c>
      <c r="D795" s="20">
        <f>COUNTIF('S6 - Table 1'!$B$3:$B$20,Table4[[#This Row],[id]])</f>
        <v>0</v>
      </c>
      <c r="E795" s="21" t="s">
        <v>3873</v>
      </c>
      <c r="F795" s="21" t="s">
        <v>3820</v>
      </c>
      <c r="G795" s="21" t="s">
        <v>3823</v>
      </c>
      <c r="H795" s="21" t="s">
        <v>3867</v>
      </c>
      <c r="I795" s="21" t="s">
        <v>3755</v>
      </c>
      <c r="J795" s="21">
        <v>833</v>
      </c>
      <c r="K795" s="21">
        <v>1144</v>
      </c>
      <c r="L795" s="21">
        <v>100</v>
      </c>
      <c r="M795" s="21" t="s">
        <v>1038</v>
      </c>
      <c r="N795" s="21">
        <v>896</v>
      </c>
      <c r="O795" s="21">
        <v>1207</v>
      </c>
      <c r="P795" s="21">
        <v>100</v>
      </c>
      <c r="Q795" s="21"/>
      <c r="R795" s="21"/>
    </row>
    <row r="796" spans="1:18" x14ac:dyDescent="0.2">
      <c r="A796" s="22" t="s">
        <v>3874</v>
      </c>
      <c r="B796" s="21">
        <v>10244</v>
      </c>
      <c r="C796" s="21" t="s">
        <v>1062</v>
      </c>
      <c r="D796" s="20">
        <f>COUNTIF('S6 - Table 1'!$B$3:$B$20,Table4[[#This Row],[id]])</f>
        <v>0</v>
      </c>
      <c r="E796" s="21" t="s">
        <v>3875</v>
      </c>
      <c r="F796" s="21" t="s">
        <v>3862</v>
      </c>
      <c r="G796" s="21" t="s">
        <v>3863</v>
      </c>
      <c r="H796" s="21" t="s">
        <v>3876</v>
      </c>
      <c r="I796" s="21" t="s">
        <v>3755</v>
      </c>
      <c r="J796" s="21">
        <v>124242</v>
      </c>
      <c r="K796" s="21">
        <v>124354</v>
      </c>
      <c r="L796" s="21">
        <v>100</v>
      </c>
      <c r="M796" s="21" t="s">
        <v>1038</v>
      </c>
      <c r="N796" s="21">
        <v>122282</v>
      </c>
      <c r="O796" s="21">
        <v>122394</v>
      </c>
      <c r="P796" s="21">
        <v>100</v>
      </c>
      <c r="Q796" s="21"/>
      <c r="R796" s="21"/>
    </row>
    <row r="797" spans="1:18" x14ac:dyDescent="0.2">
      <c r="A797" s="22" t="s">
        <v>3877</v>
      </c>
      <c r="B797" s="21">
        <v>10244</v>
      </c>
      <c r="C797" s="21" t="s">
        <v>1062</v>
      </c>
      <c r="D797" s="20">
        <f>COUNTIF('S6 - Table 1'!$B$3:$B$20,Table4[[#This Row],[id]])</f>
        <v>0</v>
      </c>
      <c r="E797" s="21" t="s">
        <v>3878</v>
      </c>
      <c r="F797" s="21" t="s">
        <v>1411</v>
      </c>
      <c r="G797" s="21" t="s">
        <v>1412</v>
      </c>
      <c r="H797" s="21" t="s">
        <v>1413</v>
      </c>
      <c r="I797" s="21" t="s">
        <v>3755</v>
      </c>
      <c r="J797" s="21">
        <v>5372</v>
      </c>
      <c r="K797" s="21">
        <v>5532</v>
      </c>
      <c r="L797" s="21">
        <v>100</v>
      </c>
      <c r="M797" s="21" t="s">
        <v>1038</v>
      </c>
      <c r="N797" s="21">
        <v>5344</v>
      </c>
      <c r="O797" s="21">
        <v>5504</v>
      </c>
      <c r="P797" s="21">
        <v>99.38</v>
      </c>
      <c r="Q797" s="21"/>
      <c r="R797" s="21"/>
    </row>
    <row r="798" spans="1:18" x14ac:dyDescent="0.2">
      <c r="A798" s="22" t="s">
        <v>3879</v>
      </c>
      <c r="B798" s="21">
        <v>10244</v>
      </c>
      <c r="C798" s="21" t="s">
        <v>1062</v>
      </c>
      <c r="D798" s="20">
        <f>COUNTIF('S6 - Table 1'!$B$3:$B$20,Table4[[#This Row],[id]])</f>
        <v>0</v>
      </c>
      <c r="E798" s="21" t="s">
        <v>3880</v>
      </c>
      <c r="F798" s="21" t="s">
        <v>1416</v>
      </c>
      <c r="G798" s="21" t="s">
        <v>1412</v>
      </c>
      <c r="H798" s="21" t="s">
        <v>1413</v>
      </c>
      <c r="I798" s="21" t="s">
        <v>3755</v>
      </c>
      <c r="J798" s="21">
        <v>5371</v>
      </c>
      <c r="K798" s="21">
        <v>5532</v>
      </c>
      <c r="L798" s="21">
        <v>100</v>
      </c>
      <c r="M798" s="21" t="s">
        <v>1038</v>
      </c>
      <c r="N798" s="21">
        <v>5343</v>
      </c>
      <c r="O798" s="21">
        <v>5504</v>
      </c>
      <c r="P798" s="21">
        <v>99.38</v>
      </c>
      <c r="Q798" s="21"/>
      <c r="R798" s="21"/>
    </row>
    <row r="799" spans="1:18" x14ac:dyDescent="0.2">
      <c r="A799" s="22" t="s">
        <v>3881</v>
      </c>
      <c r="B799" s="21">
        <v>10244</v>
      </c>
      <c r="C799" s="21" t="s">
        <v>1062</v>
      </c>
      <c r="D799" s="20">
        <f>COUNTIF('S6 - Table 1'!$B$3:$B$20,Table4[[#This Row],[id]])</f>
        <v>0</v>
      </c>
      <c r="E799" s="21" t="s">
        <v>3882</v>
      </c>
      <c r="F799" s="21" t="s">
        <v>1413</v>
      </c>
      <c r="G799" s="21" t="s">
        <v>1419</v>
      </c>
      <c r="H799" s="21" t="s">
        <v>1411</v>
      </c>
      <c r="I799" s="21" t="s">
        <v>3755</v>
      </c>
      <c r="J799" s="21">
        <v>5372</v>
      </c>
      <c r="K799" s="21">
        <v>5532</v>
      </c>
      <c r="L799" s="21">
        <v>100</v>
      </c>
      <c r="M799" s="21" t="s">
        <v>1038</v>
      </c>
      <c r="N799" s="21">
        <v>5344</v>
      </c>
      <c r="O799" s="21">
        <v>5504</v>
      </c>
      <c r="P799" s="21">
        <v>99.38</v>
      </c>
      <c r="Q799" s="21"/>
      <c r="R799" s="21"/>
    </row>
    <row r="800" spans="1:18" x14ac:dyDescent="0.2">
      <c r="A800" s="22" t="s">
        <v>3883</v>
      </c>
      <c r="B800" s="21">
        <v>10244</v>
      </c>
      <c r="C800" s="21" t="s">
        <v>1062</v>
      </c>
      <c r="D800" s="20">
        <f>COUNTIF('S6 - Table 1'!$B$3:$B$20,Table4[[#This Row],[id]])</f>
        <v>0</v>
      </c>
      <c r="E800" s="21" t="s">
        <v>3884</v>
      </c>
      <c r="F800" s="21" t="s">
        <v>1413</v>
      </c>
      <c r="G800" s="21" t="s">
        <v>1419</v>
      </c>
      <c r="H800" s="21" t="s">
        <v>1416</v>
      </c>
      <c r="I800" s="21" t="s">
        <v>3755</v>
      </c>
      <c r="J800" s="21">
        <v>5371</v>
      </c>
      <c r="K800" s="21">
        <v>5532</v>
      </c>
      <c r="L800" s="21">
        <v>100</v>
      </c>
      <c r="M800" s="21" t="s">
        <v>1038</v>
      </c>
      <c r="N800" s="21">
        <v>5343</v>
      </c>
      <c r="O800" s="21">
        <v>5504</v>
      </c>
      <c r="P800" s="21">
        <v>99.38</v>
      </c>
      <c r="Q800" s="21"/>
      <c r="R800" s="21"/>
    </row>
    <row r="801" spans="1:18" x14ac:dyDescent="0.2">
      <c r="A801" s="22" t="s">
        <v>3885</v>
      </c>
      <c r="B801" s="21">
        <v>10244</v>
      </c>
      <c r="C801" s="21" t="s">
        <v>1062</v>
      </c>
      <c r="D801" s="20">
        <f>COUNTIF('S6 - Table 1'!$B$3:$B$20,Table4[[#This Row],[id]])</f>
        <v>0</v>
      </c>
      <c r="E801" s="21" t="s">
        <v>3886</v>
      </c>
      <c r="F801" s="21" t="s">
        <v>3887</v>
      </c>
      <c r="G801" s="21" t="s">
        <v>3888</v>
      </c>
      <c r="H801" s="21" t="s">
        <v>3835</v>
      </c>
      <c r="I801" s="21" t="s">
        <v>3755</v>
      </c>
      <c r="J801" s="21">
        <v>136087</v>
      </c>
      <c r="K801" s="21">
        <v>136192</v>
      </c>
      <c r="L801" s="21">
        <v>100</v>
      </c>
      <c r="M801" s="21" t="s">
        <v>1038</v>
      </c>
      <c r="N801" s="21">
        <v>134143</v>
      </c>
      <c r="O801" s="21">
        <v>134248</v>
      </c>
      <c r="P801" s="21">
        <v>100</v>
      </c>
      <c r="Q801" s="21"/>
      <c r="R801" s="21"/>
    </row>
    <row r="802" spans="1:18" x14ac:dyDescent="0.2">
      <c r="A802" s="22" t="s">
        <v>3889</v>
      </c>
      <c r="B802" s="21">
        <v>10244</v>
      </c>
      <c r="C802" s="21" t="s">
        <v>1062</v>
      </c>
      <c r="D802" s="20">
        <f>COUNTIF('S6 - Table 1'!$B$3:$B$20,Table4[[#This Row],[id]])</f>
        <v>0</v>
      </c>
      <c r="E802" s="21" t="s">
        <v>3890</v>
      </c>
      <c r="F802" s="21" t="s">
        <v>1424</v>
      </c>
      <c r="G802" s="21" t="s">
        <v>1425</v>
      </c>
      <c r="H802" s="21" t="s">
        <v>1426</v>
      </c>
      <c r="I802" s="21" t="s">
        <v>3755</v>
      </c>
      <c r="J802" s="21">
        <v>99556</v>
      </c>
      <c r="K802" s="21">
        <v>99875</v>
      </c>
      <c r="L802" s="21">
        <v>100</v>
      </c>
      <c r="M802" s="21" t="s">
        <v>1038</v>
      </c>
      <c r="N802" s="21">
        <v>97614</v>
      </c>
      <c r="O802" s="21">
        <v>97933</v>
      </c>
      <c r="P802" s="21">
        <v>99.69</v>
      </c>
      <c r="Q802" s="21"/>
      <c r="R802" s="21"/>
    </row>
    <row r="803" spans="1:18" x14ac:dyDescent="0.2">
      <c r="A803" s="22" t="s">
        <v>3891</v>
      </c>
      <c r="B803" s="21">
        <v>10244</v>
      </c>
      <c r="C803" s="21" t="s">
        <v>1062</v>
      </c>
      <c r="D803" s="20">
        <f>COUNTIF('S6 - Table 1'!$B$3:$B$20,Table4[[#This Row],[id]])</f>
        <v>0</v>
      </c>
      <c r="E803" s="21" t="s">
        <v>3892</v>
      </c>
      <c r="F803" s="21" t="s">
        <v>1429</v>
      </c>
      <c r="G803" s="21" t="s">
        <v>1425</v>
      </c>
      <c r="H803" s="21" t="s">
        <v>1426</v>
      </c>
      <c r="I803" s="21" t="s">
        <v>3755</v>
      </c>
      <c r="J803" s="21">
        <v>99552</v>
      </c>
      <c r="K803" s="21">
        <v>99875</v>
      </c>
      <c r="L803" s="21">
        <v>100</v>
      </c>
      <c r="M803" s="21" t="s">
        <v>1038</v>
      </c>
      <c r="N803" s="21">
        <v>97610</v>
      </c>
      <c r="O803" s="21">
        <v>97933</v>
      </c>
      <c r="P803" s="21">
        <v>99.69</v>
      </c>
      <c r="Q803" s="21"/>
      <c r="R803" s="21"/>
    </row>
    <row r="804" spans="1:18" x14ac:dyDescent="0.2">
      <c r="A804" s="22" t="s">
        <v>3893</v>
      </c>
      <c r="B804" s="21">
        <v>10244</v>
      </c>
      <c r="C804" s="21" t="s">
        <v>1062</v>
      </c>
      <c r="D804" s="20">
        <f>COUNTIF('S6 - Table 1'!$B$3:$B$20,Table4[[#This Row],[id]])</f>
        <v>0</v>
      </c>
      <c r="E804" s="21" t="s">
        <v>3894</v>
      </c>
      <c r="F804" s="21" t="s">
        <v>1432</v>
      </c>
      <c r="G804" s="21" t="s">
        <v>1425</v>
      </c>
      <c r="H804" s="21" t="s">
        <v>1426</v>
      </c>
      <c r="I804" s="21" t="s">
        <v>3755</v>
      </c>
      <c r="J804" s="21">
        <v>99549</v>
      </c>
      <c r="K804" s="21">
        <v>99875</v>
      </c>
      <c r="L804" s="21">
        <v>100</v>
      </c>
      <c r="M804" s="21" t="s">
        <v>1038</v>
      </c>
      <c r="N804" s="21">
        <v>97607</v>
      </c>
      <c r="O804" s="21">
        <v>97933</v>
      </c>
      <c r="P804" s="21">
        <v>99.69</v>
      </c>
      <c r="Q804" s="21"/>
      <c r="R804" s="21"/>
    </row>
    <row r="805" spans="1:18" x14ac:dyDescent="0.2">
      <c r="A805" s="22" t="s">
        <v>3895</v>
      </c>
      <c r="B805" s="21">
        <v>10244</v>
      </c>
      <c r="C805" s="21" t="s">
        <v>1062</v>
      </c>
      <c r="D805" s="20">
        <f>COUNTIF('S6 - Table 1'!$B$3:$B$20,Table4[[#This Row],[id]])</f>
        <v>0</v>
      </c>
      <c r="E805" s="21" t="s">
        <v>3896</v>
      </c>
      <c r="F805" s="21" t="s">
        <v>1435</v>
      </c>
      <c r="G805" s="21" t="s">
        <v>1425</v>
      </c>
      <c r="H805" s="21" t="s">
        <v>1426</v>
      </c>
      <c r="I805" s="21" t="s">
        <v>3755</v>
      </c>
      <c r="J805" s="21">
        <v>99548</v>
      </c>
      <c r="K805" s="21">
        <v>99875</v>
      </c>
      <c r="L805" s="21">
        <v>100</v>
      </c>
      <c r="M805" s="21" t="s">
        <v>1038</v>
      </c>
      <c r="N805" s="21">
        <v>97606</v>
      </c>
      <c r="O805" s="21">
        <v>97933</v>
      </c>
      <c r="P805" s="21">
        <v>99.69</v>
      </c>
      <c r="Q805" s="21"/>
      <c r="R805" s="21"/>
    </row>
    <row r="806" spans="1:18" x14ac:dyDescent="0.2">
      <c r="A806" s="22" t="s">
        <v>3897</v>
      </c>
      <c r="B806" s="21">
        <v>10244</v>
      </c>
      <c r="C806" s="21" t="s">
        <v>1062</v>
      </c>
      <c r="D806" s="20">
        <f>COUNTIF('S6 - Table 1'!$B$3:$B$20,Table4[[#This Row],[id]])</f>
        <v>0</v>
      </c>
      <c r="E806" s="21" t="s">
        <v>3898</v>
      </c>
      <c r="F806" s="21" t="s">
        <v>3899</v>
      </c>
      <c r="G806" s="21" t="s">
        <v>3900</v>
      </c>
      <c r="H806" s="21" t="s">
        <v>3901</v>
      </c>
      <c r="I806" s="21" t="s">
        <v>3755</v>
      </c>
      <c r="J806" s="21">
        <v>136134</v>
      </c>
      <c r="K806" s="21">
        <v>136408</v>
      </c>
      <c r="L806" s="21">
        <v>100</v>
      </c>
      <c r="M806" s="21" t="s">
        <v>1038</v>
      </c>
      <c r="N806" s="21">
        <v>134190</v>
      </c>
      <c r="O806" s="21">
        <v>134464</v>
      </c>
      <c r="P806" s="21">
        <v>100</v>
      </c>
      <c r="Q806" s="21"/>
      <c r="R806" s="21"/>
    </row>
    <row r="807" spans="1:18" x14ac:dyDescent="0.2">
      <c r="A807" s="22" t="s">
        <v>3902</v>
      </c>
      <c r="B807" s="21">
        <v>10244</v>
      </c>
      <c r="C807" s="21" t="s">
        <v>1062</v>
      </c>
      <c r="D807" s="20">
        <f>COUNTIF('S6 - Table 1'!$B$3:$B$20,Table4[[#This Row],[id]])</f>
        <v>0</v>
      </c>
      <c r="E807" s="21" t="s">
        <v>3903</v>
      </c>
      <c r="F807" s="21" t="s">
        <v>1265</v>
      </c>
      <c r="G807" s="21" t="s">
        <v>3754</v>
      </c>
      <c r="H807" s="21" t="s">
        <v>3901</v>
      </c>
      <c r="I807" s="21" t="s">
        <v>3755</v>
      </c>
      <c r="J807" s="21">
        <v>136037</v>
      </c>
      <c r="K807" s="21">
        <v>136408</v>
      </c>
      <c r="L807" s="21">
        <v>100</v>
      </c>
      <c r="M807" s="21" t="s">
        <v>1038</v>
      </c>
      <c r="N807" s="21">
        <v>134093</v>
      </c>
      <c r="O807" s="21">
        <v>134464</v>
      </c>
      <c r="P807" s="21">
        <v>100</v>
      </c>
      <c r="Q807" s="21"/>
      <c r="R807" s="21"/>
    </row>
    <row r="808" spans="1:18" x14ac:dyDescent="0.2">
      <c r="A808" s="22" t="s">
        <v>3904</v>
      </c>
      <c r="B808" s="21">
        <v>10244</v>
      </c>
      <c r="C808" s="21" t="s">
        <v>1062</v>
      </c>
      <c r="D808" s="20">
        <f>COUNTIF('S6 - Table 1'!$B$3:$B$20,Table4[[#This Row],[id]])</f>
        <v>0</v>
      </c>
      <c r="E808" s="21" t="s">
        <v>3905</v>
      </c>
      <c r="F808" s="21" t="s">
        <v>1443</v>
      </c>
      <c r="G808" s="21" t="s">
        <v>3906</v>
      </c>
      <c r="H808" s="21" t="s">
        <v>1329</v>
      </c>
      <c r="I808" s="21" t="s">
        <v>3755</v>
      </c>
      <c r="J808" s="21">
        <v>1814</v>
      </c>
      <c r="K808" s="21">
        <v>2093</v>
      </c>
      <c r="L808" s="21">
        <v>100</v>
      </c>
      <c r="M808" s="21" t="s">
        <v>1038</v>
      </c>
      <c r="N808" s="21">
        <v>1877</v>
      </c>
      <c r="O808" s="21">
        <v>2156</v>
      </c>
      <c r="P808" s="21">
        <v>100</v>
      </c>
      <c r="Q808" s="21"/>
      <c r="R808" s="21"/>
    </row>
    <row r="809" spans="1:18" x14ac:dyDescent="0.2">
      <c r="A809" s="22" t="s">
        <v>3907</v>
      </c>
      <c r="B809" s="21">
        <v>10244</v>
      </c>
      <c r="C809" s="21" t="s">
        <v>1062</v>
      </c>
      <c r="D809" s="20">
        <f>COUNTIF('S6 - Table 1'!$B$3:$B$20,Table4[[#This Row],[id]])</f>
        <v>0</v>
      </c>
      <c r="E809" s="21" t="s">
        <v>3908</v>
      </c>
      <c r="F809" s="21" t="s">
        <v>1329</v>
      </c>
      <c r="G809" s="21" t="s">
        <v>3909</v>
      </c>
      <c r="H809" s="21" t="s">
        <v>1443</v>
      </c>
      <c r="I809" s="21" t="s">
        <v>3755</v>
      </c>
      <c r="J809" s="21">
        <v>1814</v>
      </c>
      <c r="K809" s="21">
        <v>2093</v>
      </c>
      <c r="L809" s="21">
        <v>100</v>
      </c>
      <c r="M809" s="21" t="s">
        <v>1038</v>
      </c>
      <c r="N809" s="21">
        <v>1877</v>
      </c>
      <c r="O809" s="21">
        <v>2156</v>
      </c>
      <c r="P809" s="21">
        <v>100</v>
      </c>
      <c r="Q809" s="21"/>
      <c r="R809" s="21"/>
    </row>
    <row r="810" spans="1:18" x14ac:dyDescent="0.2">
      <c r="A810" s="22" t="s">
        <v>3910</v>
      </c>
      <c r="B810" s="21">
        <v>10244</v>
      </c>
      <c r="C810" s="21" t="s">
        <v>1062</v>
      </c>
      <c r="D810" s="20">
        <f>COUNTIF('S6 - Table 1'!$B$3:$B$20,Table4[[#This Row],[id]])</f>
        <v>0</v>
      </c>
      <c r="E810" s="21" t="s">
        <v>3911</v>
      </c>
      <c r="F810" s="21" t="s">
        <v>3912</v>
      </c>
      <c r="G810" s="21" t="s">
        <v>3913</v>
      </c>
      <c r="H810" s="21" t="s">
        <v>1272</v>
      </c>
      <c r="I810" s="21" t="s">
        <v>3755</v>
      </c>
      <c r="J810" s="21">
        <v>36246</v>
      </c>
      <c r="K810" s="21">
        <v>36500</v>
      </c>
      <c r="L810" s="21">
        <v>100</v>
      </c>
      <c r="M810" s="21" t="s">
        <v>1038</v>
      </c>
      <c r="N810" s="21">
        <v>34301</v>
      </c>
      <c r="O810" s="21">
        <v>34555</v>
      </c>
      <c r="P810" s="21">
        <v>100</v>
      </c>
      <c r="Q810" s="21"/>
      <c r="R810" s="21"/>
    </row>
    <row r="811" spans="1:18" x14ac:dyDescent="0.2">
      <c r="A811" s="22" t="s">
        <v>3914</v>
      </c>
      <c r="B811" s="21">
        <v>10244</v>
      </c>
      <c r="C811" s="21" t="s">
        <v>1062</v>
      </c>
      <c r="D811" s="20">
        <f>COUNTIF('S6 - Table 1'!$B$3:$B$20,Table4[[#This Row],[id]])</f>
        <v>0</v>
      </c>
      <c r="E811" s="21" t="s">
        <v>1475</v>
      </c>
      <c r="F811" s="21" t="s">
        <v>1476</v>
      </c>
      <c r="G811" s="21" t="s">
        <v>1477</v>
      </c>
      <c r="H811" s="21" t="s">
        <v>1478</v>
      </c>
      <c r="I811" s="21" t="s">
        <v>3755</v>
      </c>
      <c r="J811" s="21">
        <v>87764</v>
      </c>
      <c r="K811" s="21">
        <v>87887</v>
      </c>
      <c r="L811" s="21">
        <v>100</v>
      </c>
      <c r="M811" s="21" t="s">
        <v>1038</v>
      </c>
      <c r="N811" s="21">
        <v>85816</v>
      </c>
      <c r="O811" s="21">
        <v>85939</v>
      </c>
      <c r="P811" s="21">
        <v>100</v>
      </c>
      <c r="Q811" s="21"/>
      <c r="R811" s="21"/>
    </row>
    <row r="812" spans="1:18" x14ac:dyDescent="0.2">
      <c r="A812" s="22" t="s">
        <v>3915</v>
      </c>
      <c r="B812" s="21">
        <v>10244</v>
      </c>
      <c r="C812" s="21" t="s">
        <v>1062</v>
      </c>
      <c r="D812" s="20">
        <f>COUNTIF('S6 - Table 1'!$B$3:$B$20,Table4[[#This Row],[id]])</f>
        <v>0</v>
      </c>
      <c r="E812" s="21" t="s">
        <v>3916</v>
      </c>
      <c r="F812" s="21" t="s">
        <v>3917</v>
      </c>
      <c r="G812" s="21" t="s">
        <v>3918</v>
      </c>
      <c r="H812" s="21" t="s">
        <v>3919</v>
      </c>
      <c r="I812" s="21" t="s">
        <v>3755</v>
      </c>
      <c r="J812" s="21">
        <v>1124</v>
      </c>
      <c r="K812" s="21">
        <v>1261</v>
      </c>
      <c r="L812" s="21">
        <v>100</v>
      </c>
      <c r="M812" s="21" t="s">
        <v>1038</v>
      </c>
      <c r="N812" s="21">
        <v>1187</v>
      </c>
      <c r="O812" s="21">
        <v>1324</v>
      </c>
      <c r="P812" s="21">
        <v>100</v>
      </c>
      <c r="Q812" s="21"/>
      <c r="R812" s="21"/>
    </row>
    <row r="813" spans="1:18" x14ac:dyDescent="0.2">
      <c r="A813" s="22" t="s">
        <v>3920</v>
      </c>
      <c r="B813" s="21">
        <v>10244</v>
      </c>
      <c r="C813" s="21" t="s">
        <v>1062</v>
      </c>
      <c r="D813" s="20">
        <f>COUNTIF('S6 - Table 1'!$B$3:$B$20,Table4[[#This Row],[id]])</f>
        <v>0</v>
      </c>
      <c r="E813" s="21" t="s">
        <v>3921</v>
      </c>
      <c r="F813" s="21" t="s">
        <v>3919</v>
      </c>
      <c r="G813" s="21" t="s">
        <v>3922</v>
      </c>
      <c r="H813" s="21" t="s">
        <v>3917</v>
      </c>
      <c r="I813" s="21" t="s">
        <v>3755</v>
      </c>
      <c r="J813" s="21">
        <v>1124</v>
      </c>
      <c r="K813" s="21">
        <v>1261</v>
      </c>
      <c r="L813" s="21">
        <v>100</v>
      </c>
      <c r="M813" s="21" t="s">
        <v>1038</v>
      </c>
      <c r="N813" s="21">
        <v>1187</v>
      </c>
      <c r="O813" s="21">
        <v>1324</v>
      </c>
      <c r="P813" s="21">
        <v>100</v>
      </c>
      <c r="Q813" s="21"/>
      <c r="R813" s="21"/>
    </row>
    <row r="814" spans="1:18" x14ac:dyDescent="0.2">
      <c r="A814" s="22" t="s">
        <v>3923</v>
      </c>
      <c r="B814" s="21">
        <v>10244</v>
      </c>
      <c r="C814" s="21" t="s">
        <v>1062</v>
      </c>
      <c r="D814" s="20">
        <f>COUNTIF('S6 - Table 1'!$B$3:$B$20,Table4[[#This Row],[id]])</f>
        <v>0</v>
      </c>
      <c r="E814" s="21" t="s">
        <v>3924</v>
      </c>
      <c r="F814" s="21" t="s">
        <v>1270</v>
      </c>
      <c r="G814" s="21" t="s">
        <v>3764</v>
      </c>
      <c r="H814" s="21" t="s">
        <v>3925</v>
      </c>
      <c r="I814" s="21" t="s">
        <v>3755</v>
      </c>
      <c r="J814" s="21">
        <v>36104</v>
      </c>
      <c r="K814" s="21">
        <v>36266</v>
      </c>
      <c r="L814" s="21">
        <v>100</v>
      </c>
      <c r="M814" s="21" t="s">
        <v>1038</v>
      </c>
      <c r="N814" s="21">
        <v>34159</v>
      </c>
      <c r="O814" s="21">
        <v>34321</v>
      </c>
      <c r="P814" s="21">
        <v>99.38</v>
      </c>
      <c r="Q814" s="21"/>
      <c r="R814" s="21"/>
    </row>
    <row r="815" spans="1:18" x14ac:dyDescent="0.2">
      <c r="A815" s="22" t="s">
        <v>3926</v>
      </c>
      <c r="B815" s="21">
        <v>10244</v>
      </c>
      <c r="C815" s="21" t="s">
        <v>1062</v>
      </c>
      <c r="D815" s="20">
        <f>COUNTIF('S6 - Table 1'!$B$3:$B$20,Table4[[#This Row],[id]])</f>
        <v>0</v>
      </c>
      <c r="E815" s="21" t="s">
        <v>3927</v>
      </c>
      <c r="F815" s="21" t="s">
        <v>1275</v>
      </c>
      <c r="G815" s="21" t="s">
        <v>3764</v>
      </c>
      <c r="H815" s="21" t="s">
        <v>3925</v>
      </c>
      <c r="I815" s="21" t="s">
        <v>3755</v>
      </c>
      <c r="J815" s="21">
        <v>36103</v>
      </c>
      <c r="K815" s="21">
        <v>36266</v>
      </c>
      <c r="L815" s="21">
        <v>100</v>
      </c>
      <c r="M815" s="21" t="s">
        <v>1038</v>
      </c>
      <c r="N815" s="21">
        <v>34158</v>
      </c>
      <c r="O815" s="21">
        <v>34321</v>
      </c>
      <c r="P815" s="21">
        <v>99.39</v>
      </c>
      <c r="Q815" s="21"/>
      <c r="R815" s="21"/>
    </row>
    <row r="816" spans="1:18" x14ac:dyDescent="0.2">
      <c r="A816" s="22" t="s">
        <v>3928</v>
      </c>
      <c r="B816" s="21">
        <v>10244</v>
      </c>
      <c r="C816" s="21" t="s">
        <v>1062</v>
      </c>
      <c r="D816" s="20">
        <f>COUNTIF('S6 - Table 1'!$B$3:$B$20,Table4[[#This Row],[id]])</f>
        <v>0</v>
      </c>
      <c r="E816" s="21" t="s">
        <v>3929</v>
      </c>
      <c r="F816" s="21" t="s">
        <v>3930</v>
      </c>
      <c r="G816" s="21" t="s">
        <v>3848</v>
      </c>
      <c r="H816" s="21" t="s">
        <v>3849</v>
      </c>
      <c r="I816" s="21" t="s">
        <v>3755</v>
      </c>
      <c r="J816" s="21">
        <v>115400</v>
      </c>
      <c r="K816" s="21">
        <v>115791</v>
      </c>
      <c r="L816" s="21">
        <v>100</v>
      </c>
      <c r="M816" s="21" t="s">
        <v>1038</v>
      </c>
      <c r="N816" s="21">
        <v>113458</v>
      </c>
      <c r="O816" s="21">
        <v>113849</v>
      </c>
      <c r="P816" s="21">
        <v>100</v>
      </c>
      <c r="Q816" s="21"/>
      <c r="R816" s="21"/>
    </row>
    <row r="817" spans="1:18" x14ac:dyDescent="0.2">
      <c r="A817" s="22" t="s">
        <v>3931</v>
      </c>
      <c r="B817" s="21">
        <v>10244</v>
      </c>
      <c r="C817" s="21" t="s">
        <v>1062</v>
      </c>
      <c r="D817" s="20">
        <f>COUNTIF('S6 - Table 1'!$B$3:$B$20,Table4[[#This Row],[id]])</f>
        <v>0</v>
      </c>
      <c r="E817" s="21" t="s">
        <v>3932</v>
      </c>
      <c r="F817" s="21" t="s">
        <v>3933</v>
      </c>
      <c r="G817" s="21" t="s">
        <v>3934</v>
      </c>
      <c r="H817" s="21" t="s">
        <v>3935</v>
      </c>
      <c r="I817" s="21" t="s">
        <v>3755</v>
      </c>
      <c r="J817" s="21">
        <v>102997</v>
      </c>
      <c r="K817" s="21">
        <v>103160</v>
      </c>
      <c r="L817" s="21">
        <v>100</v>
      </c>
      <c r="M817" s="21" t="s">
        <v>1038</v>
      </c>
      <c r="N817" s="21">
        <v>101055</v>
      </c>
      <c r="O817" s="21">
        <v>101218</v>
      </c>
      <c r="P817" s="21">
        <v>100</v>
      </c>
      <c r="Q817" s="21"/>
      <c r="R817" s="21"/>
    </row>
    <row r="818" spans="1:18" x14ac:dyDescent="0.2">
      <c r="A818" s="22" t="s">
        <v>3936</v>
      </c>
      <c r="B818" s="21">
        <v>10244</v>
      </c>
      <c r="C818" s="21" t="s">
        <v>1062</v>
      </c>
      <c r="D818" s="20">
        <f>COUNTIF('S6 - Table 1'!$B$3:$B$20,Table4[[#This Row],[id]])</f>
        <v>0</v>
      </c>
      <c r="E818" s="21" t="s">
        <v>3937</v>
      </c>
      <c r="F818" s="21" t="s">
        <v>3938</v>
      </c>
      <c r="G818" s="21" t="s">
        <v>1513</v>
      </c>
      <c r="H818" s="21" t="s">
        <v>1514</v>
      </c>
      <c r="I818" s="21" t="s">
        <v>3755</v>
      </c>
      <c r="J818" s="21">
        <v>62901</v>
      </c>
      <c r="K818" s="21">
        <v>63234</v>
      </c>
      <c r="L818" s="21">
        <v>100</v>
      </c>
      <c r="M818" s="21" t="s">
        <v>1038</v>
      </c>
      <c r="N818" s="21">
        <v>60956</v>
      </c>
      <c r="O818" s="21">
        <v>61289</v>
      </c>
      <c r="P818" s="21">
        <v>100</v>
      </c>
      <c r="Q818" s="21"/>
      <c r="R818" s="21"/>
    </row>
    <row r="819" spans="1:18" x14ac:dyDescent="0.2">
      <c r="A819" s="22" t="s">
        <v>3939</v>
      </c>
      <c r="B819" s="21">
        <v>10244</v>
      </c>
      <c r="C819" s="21" t="s">
        <v>1062</v>
      </c>
      <c r="D819" s="20">
        <f>COUNTIF('S6 - Table 1'!$B$3:$B$20,Table4[[#This Row],[id]])</f>
        <v>0</v>
      </c>
      <c r="E819" s="21" t="s">
        <v>1504</v>
      </c>
      <c r="F819" s="21" t="s">
        <v>1505</v>
      </c>
      <c r="G819" s="21" t="s">
        <v>1506</v>
      </c>
      <c r="H819" s="21" t="s">
        <v>1359</v>
      </c>
      <c r="I819" s="21" t="s">
        <v>3755</v>
      </c>
      <c r="J819" s="21">
        <v>129403</v>
      </c>
      <c r="K819" s="21">
        <v>129578</v>
      </c>
      <c r="L819" s="21">
        <v>100</v>
      </c>
      <c r="M819" s="21" t="s">
        <v>1038</v>
      </c>
      <c r="N819" s="21">
        <v>127443</v>
      </c>
      <c r="O819" s="21">
        <v>127618</v>
      </c>
      <c r="P819" s="21">
        <v>100</v>
      </c>
      <c r="Q819" s="21"/>
      <c r="R819" s="21"/>
    </row>
    <row r="820" spans="1:18" x14ac:dyDescent="0.2">
      <c r="A820" s="22" t="s">
        <v>3940</v>
      </c>
      <c r="B820" s="21">
        <v>10244</v>
      </c>
      <c r="C820" s="21" t="s">
        <v>1062</v>
      </c>
      <c r="D820" s="20">
        <f>COUNTIF('S6 - Table 1'!$B$3:$B$20,Table4[[#This Row],[id]])</f>
        <v>0</v>
      </c>
      <c r="E820" s="21" t="s">
        <v>1508</v>
      </c>
      <c r="F820" s="21" t="s">
        <v>1509</v>
      </c>
      <c r="G820" s="21" t="s">
        <v>1477</v>
      </c>
      <c r="H820" s="21" t="s">
        <v>1478</v>
      </c>
      <c r="I820" s="21" t="s">
        <v>3755</v>
      </c>
      <c r="J820" s="21">
        <v>87759</v>
      </c>
      <c r="K820" s="21">
        <v>87887</v>
      </c>
      <c r="L820" s="21">
        <v>100</v>
      </c>
      <c r="M820" s="21" t="s">
        <v>1038</v>
      </c>
      <c r="N820" s="21">
        <v>85811</v>
      </c>
      <c r="O820" s="21">
        <v>85939</v>
      </c>
      <c r="P820" s="21">
        <v>100</v>
      </c>
      <c r="Q820" s="21"/>
      <c r="R820" s="21"/>
    </row>
    <row r="821" spans="1:18" x14ac:dyDescent="0.2">
      <c r="A821" s="22" t="s">
        <v>3941</v>
      </c>
      <c r="B821" s="21">
        <v>10244</v>
      </c>
      <c r="C821" s="21" t="s">
        <v>1062</v>
      </c>
      <c r="D821" s="20">
        <f>COUNTIF('S6 - Table 1'!$B$3:$B$20,Table4[[#This Row],[id]])</f>
        <v>0</v>
      </c>
      <c r="E821" s="21" t="s">
        <v>3942</v>
      </c>
      <c r="F821" s="21" t="s">
        <v>3943</v>
      </c>
      <c r="G821" s="21" t="s">
        <v>3944</v>
      </c>
      <c r="H821" s="21" t="s">
        <v>3945</v>
      </c>
      <c r="I821" s="21" t="s">
        <v>3755</v>
      </c>
      <c r="J821" s="21">
        <v>117579</v>
      </c>
      <c r="K821" s="21">
        <v>117742</v>
      </c>
      <c r="L821" s="21">
        <v>100</v>
      </c>
      <c r="M821" s="21" t="s">
        <v>1038</v>
      </c>
      <c r="N821" s="21">
        <v>115637</v>
      </c>
      <c r="O821" s="21">
        <v>115800</v>
      </c>
      <c r="P821" s="21">
        <v>100</v>
      </c>
      <c r="Q821" s="21"/>
      <c r="R821" s="21"/>
    </row>
    <row r="822" spans="1:18" x14ac:dyDescent="0.2">
      <c r="A822" s="22" t="s">
        <v>3946</v>
      </c>
      <c r="B822" s="21">
        <v>10244</v>
      </c>
      <c r="C822" s="21" t="s">
        <v>1062</v>
      </c>
      <c r="D822" s="20">
        <f>COUNTIF('S6 - Table 1'!$B$3:$B$20,Table4[[#This Row],[id]])</f>
        <v>0</v>
      </c>
      <c r="E822" s="21" t="s">
        <v>3947</v>
      </c>
      <c r="F822" s="21" t="s">
        <v>3943</v>
      </c>
      <c r="G822" s="21" t="s">
        <v>3944</v>
      </c>
      <c r="H822" s="21" t="s">
        <v>3948</v>
      </c>
      <c r="I822" s="21" t="s">
        <v>3755</v>
      </c>
      <c r="J822" s="21">
        <v>117579</v>
      </c>
      <c r="K822" s="21">
        <v>117744</v>
      </c>
      <c r="L822" s="21">
        <v>100</v>
      </c>
      <c r="M822" s="21" t="s">
        <v>1038</v>
      </c>
      <c r="N822" s="21">
        <v>115637</v>
      </c>
      <c r="O822" s="21">
        <v>115802</v>
      </c>
      <c r="P822" s="21">
        <v>100</v>
      </c>
      <c r="Q822" s="21"/>
      <c r="R822" s="21"/>
    </row>
    <row r="823" spans="1:18" x14ac:dyDescent="0.2">
      <c r="A823" s="22" t="s">
        <v>3949</v>
      </c>
      <c r="B823" s="21">
        <v>10244</v>
      </c>
      <c r="C823" s="21" t="s">
        <v>1062</v>
      </c>
      <c r="D823" s="20">
        <f>COUNTIF('S6 - Table 1'!$B$3:$B$20,Table4[[#This Row],[id]])</f>
        <v>0</v>
      </c>
      <c r="E823" s="21" t="s">
        <v>1511</v>
      </c>
      <c r="F823" s="21" t="s">
        <v>1512</v>
      </c>
      <c r="G823" s="21" t="s">
        <v>1513</v>
      </c>
      <c r="H823" s="21" t="s">
        <v>1514</v>
      </c>
      <c r="I823" s="21" t="s">
        <v>3755</v>
      </c>
      <c r="J823" s="21">
        <v>63043</v>
      </c>
      <c r="K823" s="21">
        <v>63234</v>
      </c>
      <c r="L823" s="21">
        <v>100</v>
      </c>
      <c r="M823" s="21" t="s">
        <v>1038</v>
      </c>
      <c r="N823" s="21">
        <v>61098</v>
      </c>
      <c r="O823" s="21">
        <v>61289</v>
      </c>
      <c r="P823" s="21">
        <v>100</v>
      </c>
      <c r="Q823" s="21"/>
      <c r="R823" s="21"/>
    </row>
    <row r="824" spans="1:18" x14ac:dyDescent="0.2">
      <c r="A824" s="22" t="s">
        <v>3950</v>
      </c>
      <c r="B824" s="21">
        <v>10244</v>
      </c>
      <c r="C824" s="21" t="s">
        <v>1062</v>
      </c>
      <c r="D824" s="20">
        <f>COUNTIF('S6 - Table 1'!$B$3:$B$20,Table4[[#This Row],[id]])</f>
        <v>0</v>
      </c>
      <c r="E824" s="21" t="s">
        <v>1529</v>
      </c>
      <c r="F824" s="21" t="s">
        <v>1530</v>
      </c>
      <c r="G824" s="21" t="s">
        <v>1513</v>
      </c>
      <c r="H824" s="21" t="s">
        <v>1514</v>
      </c>
      <c r="I824" s="21" t="s">
        <v>3755</v>
      </c>
      <c r="J824" s="21">
        <v>63045</v>
      </c>
      <c r="K824" s="21">
        <v>63234</v>
      </c>
      <c r="L824" s="21">
        <v>100</v>
      </c>
      <c r="M824" s="21" t="s">
        <v>1038</v>
      </c>
      <c r="N824" s="21">
        <v>61100</v>
      </c>
      <c r="O824" s="21">
        <v>61289</v>
      </c>
      <c r="P824" s="21">
        <v>100</v>
      </c>
      <c r="Q824" s="21"/>
      <c r="R824" s="21"/>
    </row>
    <row r="825" spans="1:18" x14ac:dyDescent="0.2">
      <c r="A825" s="22" t="s">
        <v>3951</v>
      </c>
      <c r="B825" s="21">
        <v>10244</v>
      </c>
      <c r="C825" s="21" t="s">
        <v>1062</v>
      </c>
      <c r="D825" s="20">
        <f>COUNTIF('S6 - Table 1'!$B$3:$B$20,Table4[[#This Row],[id]])</f>
        <v>0</v>
      </c>
      <c r="E825" s="21" t="s">
        <v>3952</v>
      </c>
      <c r="F825" s="21" t="s">
        <v>1543</v>
      </c>
      <c r="G825" s="21" t="s">
        <v>3953</v>
      </c>
      <c r="H825" s="21" t="s">
        <v>1545</v>
      </c>
      <c r="I825" s="21" t="s">
        <v>3755</v>
      </c>
      <c r="J825" s="21">
        <v>125258</v>
      </c>
      <c r="K825" s="21">
        <v>125557</v>
      </c>
      <c r="L825" s="21">
        <v>100</v>
      </c>
      <c r="M825" s="21" t="s">
        <v>1038</v>
      </c>
      <c r="N825" s="21">
        <v>123298</v>
      </c>
      <c r="O825" s="21">
        <v>123597</v>
      </c>
      <c r="P825" s="21">
        <v>100</v>
      </c>
      <c r="Q825" s="21"/>
      <c r="R825" s="21"/>
    </row>
    <row r="826" spans="1:18" x14ac:dyDescent="0.2">
      <c r="A826" s="22" t="s">
        <v>3954</v>
      </c>
      <c r="B826" s="21">
        <v>10244</v>
      </c>
      <c r="C826" s="21" t="s">
        <v>1062</v>
      </c>
      <c r="D826" s="20">
        <f>COUNTIF('S6 - Table 1'!$B$3:$B$20,Table4[[#This Row],[id]])</f>
        <v>0</v>
      </c>
      <c r="E826" s="21" t="s">
        <v>3955</v>
      </c>
      <c r="F826" s="21" t="s">
        <v>3956</v>
      </c>
      <c r="G826" s="21" t="s">
        <v>3953</v>
      </c>
      <c r="H826" s="21" t="s">
        <v>1545</v>
      </c>
      <c r="I826" s="21" t="s">
        <v>3755</v>
      </c>
      <c r="J826" s="21">
        <v>125257</v>
      </c>
      <c r="K826" s="21">
        <v>125557</v>
      </c>
      <c r="L826" s="21">
        <v>100</v>
      </c>
      <c r="M826" s="21" t="s">
        <v>1038</v>
      </c>
      <c r="N826" s="21">
        <v>123297</v>
      </c>
      <c r="O826" s="21">
        <v>123597</v>
      </c>
      <c r="P826" s="21">
        <v>100</v>
      </c>
      <c r="Q826" s="21"/>
      <c r="R826" s="21"/>
    </row>
    <row r="827" spans="1:18" x14ac:dyDescent="0.2">
      <c r="A827" s="22" t="s">
        <v>3957</v>
      </c>
      <c r="B827" s="21">
        <v>10244</v>
      </c>
      <c r="C827" s="21" t="s">
        <v>1062</v>
      </c>
      <c r="D827" s="20">
        <f>COUNTIF('S6 - Table 1'!$B$3:$B$20,Table4[[#This Row],[id]])</f>
        <v>0</v>
      </c>
      <c r="E827" s="21" t="s">
        <v>3958</v>
      </c>
      <c r="F827" s="21" t="s">
        <v>3959</v>
      </c>
      <c r="G827" s="21" t="s">
        <v>3953</v>
      </c>
      <c r="H827" s="21" t="s">
        <v>1545</v>
      </c>
      <c r="I827" s="21" t="s">
        <v>3755</v>
      </c>
      <c r="J827" s="21">
        <v>125256</v>
      </c>
      <c r="K827" s="21">
        <v>125557</v>
      </c>
      <c r="L827" s="21">
        <v>100</v>
      </c>
      <c r="M827" s="21" t="s">
        <v>1038</v>
      </c>
      <c r="N827" s="21">
        <v>123296</v>
      </c>
      <c r="O827" s="21">
        <v>123597</v>
      </c>
      <c r="P827" s="21">
        <v>100</v>
      </c>
      <c r="Q827" s="21"/>
      <c r="R827" s="21"/>
    </row>
    <row r="828" spans="1:18" x14ac:dyDescent="0.2">
      <c r="A828" s="22" t="s">
        <v>3960</v>
      </c>
      <c r="B828" s="21">
        <v>10244</v>
      </c>
      <c r="C828" s="21" t="s">
        <v>1062</v>
      </c>
      <c r="D828" s="20">
        <f>COUNTIF('S6 - Table 1'!$B$3:$B$20,Table4[[#This Row],[id]])</f>
        <v>0</v>
      </c>
      <c r="E828" s="21" t="s">
        <v>3961</v>
      </c>
      <c r="F828" s="21" t="s">
        <v>3962</v>
      </c>
      <c r="G828" s="21" t="s">
        <v>3963</v>
      </c>
      <c r="H828" s="21" t="s">
        <v>3964</v>
      </c>
      <c r="I828" s="21" t="s">
        <v>3755</v>
      </c>
      <c r="J828" s="21">
        <v>81203</v>
      </c>
      <c r="K828" s="21">
        <v>81574</v>
      </c>
      <c r="L828" s="21">
        <v>100</v>
      </c>
      <c r="M828" s="21" t="s">
        <v>1038</v>
      </c>
      <c r="N828" s="21">
        <v>79257</v>
      </c>
      <c r="O828" s="21">
        <v>79628</v>
      </c>
      <c r="P828" s="21">
        <v>100</v>
      </c>
      <c r="Q828" s="21"/>
      <c r="R828" s="21"/>
    </row>
    <row r="829" spans="1:18" x14ac:dyDescent="0.2">
      <c r="A829" s="22" t="s">
        <v>3965</v>
      </c>
      <c r="B829" s="21">
        <v>10244</v>
      </c>
      <c r="C829" s="21" t="s">
        <v>1062</v>
      </c>
      <c r="D829" s="20">
        <f>COUNTIF('S6 - Table 1'!$B$3:$B$20,Table4[[#This Row],[id]])</f>
        <v>0</v>
      </c>
      <c r="E829" s="21" t="s">
        <v>3966</v>
      </c>
      <c r="F829" s="21" t="s">
        <v>1548</v>
      </c>
      <c r="G829" s="21" t="s">
        <v>1549</v>
      </c>
      <c r="H829" s="21" t="s">
        <v>3967</v>
      </c>
      <c r="I829" s="21" t="s">
        <v>3755</v>
      </c>
      <c r="J829" s="21">
        <v>90406</v>
      </c>
      <c r="K829" s="21">
        <v>90521</v>
      </c>
      <c r="L829" s="21">
        <v>100</v>
      </c>
      <c r="M829" s="21" t="s">
        <v>1038</v>
      </c>
      <c r="N829" s="21">
        <v>88458</v>
      </c>
      <c r="O829" s="21">
        <v>88573</v>
      </c>
      <c r="P829" s="21">
        <v>99.13</v>
      </c>
      <c r="Q829" s="21"/>
      <c r="R829" s="21"/>
    </row>
    <row r="830" spans="1:18" x14ac:dyDescent="0.2">
      <c r="A830" s="22" t="s">
        <v>3968</v>
      </c>
      <c r="B830" s="21">
        <v>10244</v>
      </c>
      <c r="C830" s="21" t="s">
        <v>1062</v>
      </c>
      <c r="D830" s="20">
        <f>COUNTIF('S6 - Table 1'!$B$3:$B$20,Table4[[#This Row],[id]])</f>
        <v>0</v>
      </c>
      <c r="E830" s="21" t="s">
        <v>1552</v>
      </c>
      <c r="F830" s="21" t="s">
        <v>1553</v>
      </c>
      <c r="G830" s="21" t="s">
        <v>1554</v>
      </c>
      <c r="H830" s="21" t="s">
        <v>1555</v>
      </c>
      <c r="I830" s="21" t="s">
        <v>3755</v>
      </c>
      <c r="J830" s="21">
        <v>75813</v>
      </c>
      <c r="K830" s="21">
        <v>76183</v>
      </c>
      <c r="L830" s="21">
        <v>100</v>
      </c>
      <c r="M830" s="21" t="s">
        <v>1038</v>
      </c>
      <c r="N830" s="21">
        <v>73867</v>
      </c>
      <c r="O830" s="21">
        <v>74237</v>
      </c>
      <c r="P830" s="21">
        <v>100</v>
      </c>
      <c r="Q830" s="21"/>
      <c r="R830" s="21"/>
    </row>
    <row r="831" spans="1:18" x14ac:dyDescent="0.2">
      <c r="A831" s="22" t="s">
        <v>3969</v>
      </c>
      <c r="B831" s="21">
        <v>10244</v>
      </c>
      <c r="C831" s="21" t="s">
        <v>1062</v>
      </c>
      <c r="D831" s="20">
        <f>COUNTIF('S6 - Table 1'!$B$3:$B$20,Table4[[#This Row],[id]])</f>
        <v>0</v>
      </c>
      <c r="E831" s="21" t="s">
        <v>3970</v>
      </c>
      <c r="F831" s="21" t="s">
        <v>3971</v>
      </c>
      <c r="G831" s="21" t="s">
        <v>3972</v>
      </c>
      <c r="H831" s="21" t="s">
        <v>3973</v>
      </c>
      <c r="I831" s="21" t="s">
        <v>3755</v>
      </c>
      <c r="J831" s="21">
        <v>127315</v>
      </c>
      <c r="K831" s="21">
        <v>127511</v>
      </c>
      <c r="L831" s="21">
        <v>100</v>
      </c>
      <c r="M831" s="21" t="s">
        <v>1038</v>
      </c>
      <c r="N831" s="21">
        <v>125355</v>
      </c>
      <c r="O831" s="21">
        <v>125551</v>
      </c>
      <c r="P831" s="21">
        <v>99.49</v>
      </c>
      <c r="Q831" s="21"/>
      <c r="R831" s="21"/>
    </row>
    <row r="832" spans="1:18" x14ac:dyDescent="0.2">
      <c r="A832" s="22" t="s">
        <v>3974</v>
      </c>
      <c r="B832" s="21">
        <v>10244</v>
      </c>
      <c r="C832" s="21" t="s">
        <v>1062</v>
      </c>
      <c r="D832" s="20">
        <f>COUNTIF('S6 - Table 1'!$B$3:$B$20,Table4[[#This Row],[id]])</f>
        <v>0</v>
      </c>
      <c r="E832" s="21" t="s">
        <v>3975</v>
      </c>
      <c r="F832" s="21" t="s">
        <v>1286</v>
      </c>
      <c r="G832" s="21" t="s">
        <v>1287</v>
      </c>
      <c r="H832" s="21" t="s">
        <v>1568</v>
      </c>
      <c r="I832" s="21" t="s">
        <v>3755</v>
      </c>
      <c r="J832" s="21">
        <v>33456</v>
      </c>
      <c r="K832" s="21">
        <v>33571</v>
      </c>
      <c r="L832" s="21">
        <v>100</v>
      </c>
      <c r="M832" s="21" t="s">
        <v>1038</v>
      </c>
      <c r="N832" s="21">
        <v>31506</v>
      </c>
      <c r="O832" s="21">
        <v>31621</v>
      </c>
      <c r="P832" s="21">
        <v>100</v>
      </c>
      <c r="Q832" s="21"/>
      <c r="R832" s="21"/>
    </row>
    <row r="833" spans="1:18" x14ac:dyDescent="0.2">
      <c r="A833" s="22" t="s">
        <v>3976</v>
      </c>
      <c r="B833" s="21">
        <v>10244</v>
      </c>
      <c r="C833" s="21" t="s">
        <v>1062</v>
      </c>
      <c r="D833" s="20">
        <f>COUNTIF('S6 - Table 1'!$B$3:$B$20,Table4[[#This Row],[id]])</f>
        <v>0</v>
      </c>
      <c r="E833" s="21" t="s">
        <v>3977</v>
      </c>
      <c r="F833" s="21" t="s">
        <v>1362</v>
      </c>
      <c r="G833" s="21" t="s">
        <v>1363</v>
      </c>
      <c r="H833" s="21" t="s">
        <v>1571</v>
      </c>
      <c r="I833" s="21" t="s">
        <v>3755</v>
      </c>
      <c r="J833" s="21">
        <v>122985</v>
      </c>
      <c r="K833" s="21">
        <v>123294</v>
      </c>
      <c r="L833" s="21">
        <v>100</v>
      </c>
      <c r="M833" s="21" t="s">
        <v>1038</v>
      </c>
      <c r="N833" s="21">
        <v>121025</v>
      </c>
      <c r="O833" s="21">
        <v>121334</v>
      </c>
      <c r="P833" s="21">
        <v>100</v>
      </c>
      <c r="Q833" s="21"/>
      <c r="R833" s="21"/>
    </row>
    <row r="834" spans="1:18" x14ac:dyDescent="0.2">
      <c r="A834" s="22" t="s">
        <v>3978</v>
      </c>
      <c r="B834" s="21">
        <v>10244</v>
      </c>
      <c r="C834" s="21" t="s">
        <v>1062</v>
      </c>
      <c r="D834" s="20">
        <f>COUNTIF('S6 - Table 1'!$B$3:$B$20,Table4[[#This Row],[id]])</f>
        <v>0</v>
      </c>
      <c r="E834" s="21" t="s">
        <v>3979</v>
      </c>
      <c r="F834" s="21" t="s">
        <v>3962</v>
      </c>
      <c r="G834" s="21" t="s">
        <v>3963</v>
      </c>
      <c r="H834" s="21" t="s">
        <v>3980</v>
      </c>
      <c r="I834" s="21" t="s">
        <v>3755</v>
      </c>
      <c r="J834" s="21">
        <v>81203</v>
      </c>
      <c r="K834" s="21">
        <v>81466</v>
      </c>
      <c r="L834" s="21">
        <v>100</v>
      </c>
      <c r="M834" s="21" t="s">
        <v>1038</v>
      </c>
      <c r="N834" s="21">
        <v>79257</v>
      </c>
      <c r="O834" s="21">
        <v>79520</v>
      </c>
      <c r="P834" s="21">
        <v>100</v>
      </c>
      <c r="Q834" s="21"/>
      <c r="R834" s="21"/>
    </row>
    <row r="835" spans="1:18" x14ac:dyDescent="0.2">
      <c r="A835" s="22" t="s">
        <v>3981</v>
      </c>
      <c r="B835" s="21">
        <v>10244</v>
      </c>
      <c r="C835" s="21" t="s">
        <v>1062</v>
      </c>
      <c r="D835" s="20">
        <f>COUNTIF('S6 - Table 1'!$B$3:$B$20,Table4[[#This Row],[id]])</f>
        <v>0</v>
      </c>
      <c r="E835" s="21" t="s">
        <v>3982</v>
      </c>
      <c r="F835" s="21" t="s">
        <v>1574</v>
      </c>
      <c r="G835" s="21" t="s">
        <v>1575</v>
      </c>
      <c r="H835" s="21" t="s">
        <v>1576</v>
      </c>
      <c r="I835" s="21" t="s">
        <v>3755</v>
      </c>
      <c r="J835" s="21">
        <v>136506</v>
      </c>
      <c r="K835" s="21">
        <v>136798</v>
      </c>
      <c r="L835" s="21">
        <v>100</v>
      </c>
      <c r="M835" s="21" t="s">
        <v>1038</v>
      </c>
      <c r="N835" s="21">
        <v>134562</v>
      </c>
      <c r="O835" s="21">
        <v>134854</v>
      </c>
      <c r="P835" s="21">
        <v>100</v>
      </c>
      <c r="Q835" s="21"/>
      <c r="R835" s="21"/>
    </row>
    <row r="836" spans="1:18" x14ac:dyDescent="0.2">
      <c r="A836" s="22" t="s">
        <v>3983</v>
      </c>
      <c r="B836" s="21">
        <v>10244</v>
      </c>
      <c r="C836" s="21" t="s">
        <v>1062</v>
      </c>
      <c r="D836" s="20">
        <f>COUNTIF('S6 - Table 1'!$B$3:$B$20,Table4[[#This Row],[id]])</f>
        <v>0</v>
      </c>
      <c r="E836" s="21" t="s">
        <v>3984</v>
      </c>
      <c r="F836" s="21" t="s">
        <v>1574</v>
      </c>
      <c r="G836" s="21" t="s">
        <v>1575</v>
      </c>
      <c r="H836" s="21" t="s">
        <v>1579</v>
      </c>
      <c r="I836" s="21" t="s">
        <v>3755</v>
      </c>
      <c r="J836" s="21">
        <v>136506</v>
      </c>
      <c r="K836" s="21">
        <v>136799</v>
      </c>
      <c r="L836" s="21">
        <v>100</v>
      </c>
      <c r="M836" s="21" t="s">
        <v>1038</v>
      </c>
      <c r="N836" s="21">
        <v>134562</v>
      </c>
      <c r="O836" s="21">
        <v>134855</v>
      </c>
      <c r="P836" s="21">
        <v>100</v>
      </c>
      <c r="Q836" s="21"/>
      <c r="R836" s="21"/>
    </row>
    <row r="837" spans="1:18" x14ac:dyDescent="0.2">
      <c r="A837" s="22" t="s">
        <v>3985</v>
      </c>
      <c r="B837" s="21">
        <v>10244</v>
      </c>
      <c r="C837" s="21" t="s">
        <v>1062</v>
      </c>
      <c r="D837" s="20">
        <f>COUNTIF('S6 - Table 1'!$B$3:$B$20,Table4[[#This Row],[id]])</f>
        <v>0</v>
      </c>
      <c r="E837" s="21" t="s">
        <v>1612</v>
      </c>
      <c r="F837" s="21" t="s">
        <v>1613</v>
      </c>
      <c r="G837" s="21" t="s">
        <v>1614</v>
      </c>
      <c r="H837" s="21" t="s">
        <v>1615</v>
      </c>
      <c r="I837" s="21" t="s">
        <v>3755</v>
      </c>
      <c r="J837" s="21">
        <v>56528</v>
      </c>
      <c r="K837" s="21">
        <v>56796</v>
      </c>
      <c r="L837" s="21">
        <v>100</v>
      </c>
      <c r="M837" s="21" t="s">
        <v>1038</v>
      </c>
      <c r="N837" s="21">
        <v>54583</v>
      </c>
      <c r="O837" s="21">
        <v>54851</v>
      </c>
      <c r="P837" s="21">
        <v>100</v>
      </c>
      <c r="Q837" s="21"/>
      <c r="R837" s="21"/>
    </row>
    <row r="838" spans="1:18" x14ac:dyDescent="0.2">
      <c r="A838" s="22" t="s">
        <v>3986</v>
      </c>
      <c r="B838" s="21">
        <v>10244</v>
      </c>
      <c r="C838" s="21" t="s">
        <v>1062</v>
      </c>
      <c r="D838" s="20">
        <f>COUNTIF('S6 - Table 1'!$B$3:$B$20,Table4[[#This Row],[id]])</f>
        <v>0</v>
      </c>
      <c r="E838" s="21" t="s">
        <v>3987</v>
      </c>
      <c r="F838" s="21" t="s">
        <v>3988</v>
      </c>
      <c r="G838" s="21" t="s">
        <v>3848</v>
      </c>
      <c r="H838" s="21" t="s">
        <v>3849</v>
      </c>
      <c r="I838" s="21" t="s">
        <v>3755</v>
      </c>
      <c r="J838" s="21">
        <v>115404</v>
      </c>
      <c r="K838" s="21">
        <v>115791</v>
      </c>
      <c r="L838" s="21">
        <v>100</v>
      </c>
      <c r="M838" s="21" t="s">
        <v>1038</v>
      </c>
      <c r="N838" s="21">
        <v>113462</v>
      </c>
      <c r="O838" s="21">
        <v>113849</v>
      </c>
      <c r="P838" s="21">
        <v>100</v>
      </c>
      <c r="Q838" s="21"/>
      <c r="R838" s="21"/>
    </row>
    <row r="839" spans="1:18" x14ac:dyDescent="0.2">
      <c r="A839" s="22" t="s">
        <v>3989</v>
      </c>
      <c r="B839" s="21">
        <v>10244</v>
      </c>
      <c r="C839" s="21" t="s">
        <v>1062</v>
      </c>
      <c r="D839" s="20">
        <f>COUNTIF('S6 - Table 1'!$B$3:$B$20,Table4[[#This Row],[id]])</f>
        <v>0</v>
      </c>
      <c r="E839" s="21" t="s">
        <v>1617</v>
      </c>
      <c r="F839" s="21" t="s">
        <v>1618</v>
      </c>
      <c r="G839" s="21" t="s">
        <v>1619</v>
      </c>
      <c r="H839" s="21" t="s">
        <v>1555</v>
      </c>
      <c r="I839" s="21" t="s">
        <v>3755</v>
      </c>
      <c r="J839" s="21">
        <v>76065</v>
      </c>
      <c r="K839" s="21">
        <v>76183</v>
      </c>
      <c r="L839" s="21">
        <v>100</v>
      </c>
      <c r="M839" s="21" t="s">
        <v>1038</v>
      </c>
      <c r="N839" s="21">
        <v>74119</v>
      </c>
      <c r="O839" s="21">
        <v>74237</v>
      </c>
      <c r="P839" s="21">
        <v>100</v>
      </c>
      <c r="Q839" s="21"/>
      <c r="R839" s="21"/>
    </row>
    <row r="840" spans="1:18" x14ac:dyDescent="0.2">
      <c r="A840" s="22" t="s">
        <v>3990</v>
      </c>
      <c r="B840" s="21">
        <v>10244</v>
      </c>
      <c r="C840" s="21" t="s">
        <v>1062</v>
      </c>
      <c r="D840" s="20">
        <f>COUNTIF('S6 - Table 1'!$B$3:$B$20,Table4[[#This Row],[id]])</f>
        <v>0</v>
      </c>
      <c r="E840" s="21" t="s">
        <v>3991</v>
      </c>
      <c r="F840" s="21" t="s">
        <v>1293</v>
      </c>
      <c r="G840" s="21" t="s">
        <v>3992</v>
      </c>
      <c r="H840" s="21" t="s">
        <v>3993</v>
      </c>
      <c r="I840" s="21" t="s">
        <v>3755</v>
      </c>
      <c r="J840" s="21">
        <v>8442</v>
      </c>
      <c r="K840" s="21">
        <v>8734</v>
      </c>
      <c r="L840" s="21">
        <v>100</v>
      </c>
      <c r="M840" s="21" t="s">
        <v>1038</v>
      </c>
      <c r="N840" s="21">
        <v>188503</v>
      </c>
      <c r="O840" s="21">
        <v>188795</v>
      </c>
      <c r="P840" s="21">
        <v>100</v>
      </c>
      <c r="Q840" s="21"/>
      <c r="R840" s="21"/>
    </row>
    <row r="841" spans="1:18" x14ac:dyDescent="0.2">
      <c r="A841" s="22" t="s">
        <v>3994</v>
      </c>
      <c r="B841" s="21">
        <v>10244</v>
      </c>
      <c r="C841" s="21" t="s">
        <v>1062</v>
      </c>
      <c r="D841" s="20">
        <f>COUNTIF('S6 - Table 1'!$B$3:$B$20,Table4[[#This Row],[id]])</f>
        <v>0</v>
      </c>
      <c r="E841" s="21" t="s">
        <v>3995</v>
      </c>
      <c r="F841" s="21" t="s">
        <v>3993</v>
      </c>
      <c r="G841" s="21" t="s">
        <v>3996</v>
      </c>
      <c r="H841" s="21" t="s">
        <v>1293</v>
      </c>
      <c r="I841" s="21" t="s">
        <v>3755</v>
      </c>
      <c r="J841" s="21">
        <v>8442</v>
      </c>
      <c r="K841" s="21">
        <v>8734</v>
      </c>
      <c r="L841" s="21">
        <v>100</v>
      </c>
      <c r="M841" s="21" t="s">
        <v>1038</v>
      </c>
      <c r="N841" s="21">
        <v>188503</v>
      </c>
      <c r="O841" s="21">
        <v>188795</v>
      </c>
      <c r="P841" s="21">
        <v>100</v>
      </c>
      <c r="Q841" s="21"/>
      <c r="R841" s="21"/>
    </row>
    <row r="842" spans="1:18" x14ac:dyDescent="0.2">
      <c r="A842" s="22" t="s">
        <v>3997</v>
      </c>
      <c r="B842" s="21">
        <v>10244</v>
      </c>
      <c r="C842" s="21" t="s">
        <v>1062</v>
      </c>
      <c r="D842" s="20">
        <f>COUNTIF('S6 - Table 1'!$B$3:$B$20,Table4[[#This Row],[id]])</f>
        <v>0</v>
      </c>
      <c r="E842" s="21" t="s">
        <v>1628</v>
      </c>
      <c r="F842" s="21" t="s">
        <v>1629</v>
      </c>
      <c r="G842" s="21" t="s">
        <v>1630</v>
      </c>
      <c r="H842" s="21" t="s">
        <v>1631</v>
      </c>
      <c r="I842" s="21" t="s">
        <v>3755</v>
      </c>
      <c r="J842" s="21">
        <v>85363</v>
      </c>
      <c r="K842" s="21">
        <v>85588</v>
      </c>
      <c r="L842" s="21">
        <v>100</v>
      </c>
      <c r="M842" s="21" t="s">
        <v>1038</v>
      </c>
      <c r="N842" s="21">
        <v>83415</v>
      </c>
      <c r="O842" s="21">
        <v>83640</v>
      </c>
      <c r="P842" s="21">
        <v>100</v>
      </c>
      <c r="Q842" s="21"/>
      <c r="R842" s="21"/>
    </row>
    <row r="843" spans="1:18" x14ac:dyDescent="0.2">
      <c r="A843" s="22" t="s">
        <v>3998</v>
      </c>
      <c r="B843" s="21">
        <v>10244</v>
      </c>
      <c r="C843" s="21" t="s">
        <v>1062</v>
      </c>
      <c r="D843" s="20">
        <f>COUNTIF('S6 - Table 1'!$B$3:$B$20,Table4[[#This Row],[id]])</f>
        <v>0</v>
      </c>
      <c r="E843" s="21" t="s">
        <v>1644</v>
      </c>
      <c r="F843" s="21" t="s">
        <v>1645</v>
      </c>
      <c r="G843" s="21" t="s">
        <v>1646</v>
      </c>
      <c r="H843" s="21" t="s">
        <v>1647</v>
      </c>
      <c r="I843" s="21" t="s">
        <v>3755</v>
      </c>
      <c r="J843" s="21">
        <v>107582</v>
      </c>
      <c r="K843" s="21">
        <v>107748</v>
      </c>
      <c r="L843" s="21">
        <v>100</v>
      </c>
      <c r="M843" s="21" t="s">
        <v>1038</v>
      </c>
      <c r="N843" s="21">
        <v>105640</v>
      </c>
      <c r="O843" s="21">
        <v>105806</v>
      </c>
      <c r="P843" s="21">
        <v>100</v>
      </c>
      <c r="Q843" s="21"/>
      <c r="R843" s="21"/>
    </row>
    <row r="844" spans="1:18" x14ac:dyDescent="0.2">
      <c r="A844" s="22" t="s">
        <v>3999</v>
      </c>
      <c r="B844" s="21">
        <v>10244</v>
      </c>
      <c r="C844" s="21" t="s">
        <v>1062</v>
      </c>
      <c r="D844" s="20">
        <f>COUNTIF('S6 - Table 1'!$B$3:$B$20,Table4[[#This Row],[id]])</f>
        <v>0</v>
      </c>
      <c r="E844" s="21" t="s">
        <v>1657</v>
      </c>
      <c r="F844" s="21" t="s">
        <v>1658</v>
      </c>
      <c r="G844" s="21" t="s">
        <v>1659</v>
      </c>
      <c r="H844" s="21" t="s">
        <v>1660</v>
      </c>
      <c r="I844" s="21" t="s">
        <v>3755</v>
      </c>
      <c r="J844" s="21">
        <v>72409</v>
      </c>
      <c r="K844" s="21">
        <v>72558</v>
      </c>
      <c r="L844" s="21">
        <v>100</v>
      </c>
      <c r="M844" s="21" t="s">
        <v>1038</v>
      </c>
      <c r="N844" s="21">
        <v>70463</v>
      </c>
      <c r="O844" s="21">
        <v>70612</v>
      </c>
      <c r="P844" s="21">
        <v>100</v>
      </c>
      <c r="Q844" s="21"/>
      <c r="R844" s="21"/>
    </row>
    <row r="845" spans="1:18" x14ac:dyDescent="0.2">
      <c r="A845" s="22" t="s">
        <v>4000</v>
      </c>
      <c r="B845" s="21">
        <v>10244</v>
      </c>
      <c r="C845" s="21" t="s">
        <v>1062</v>
      </c>
      <c r="D845" s="20">
        <f>COUNTIF('S6 - Table 1'!$B$3:$B$20,Table4[[#This Row],[id]])</f>
        <v>0</v>
      </c>
      <c r="E845" s="21" t="s">
        <v>1662</v>
      </c>
      <c r="F845" s="21" t="s">
        <v>1663</v>
      </c>
      <c r="G845" s="21" t="s">
        <v>1659</v>
      </c>
      <c r="H845" s="21" t="s">
        <v>1660</v>
      </c>
      <c r="I845" s="21" t="s">
        <v>3755</v>
      </c>
      <c r="J845" s="21">
        <v>72408</v>
      </c>
      <c r="K845" s="21">
        <v>72558</v>
      </c>
      <c r="L845" s="21">
        <v>100</v>
      </c>
      <c r="M845" s="21" t="s">
        <v>1038</v>
      </c>
      <c r="N845" s="21">
        <v>70462</v>
      </c>
      <c r="O845" s="21">
        <v>70612</v>
      </c>
      <c r="P845" s="21">
        <v>100</v>
      </c>
      <c r="Q845" s="21"/>
      <c r="R845" s="21"/>
    </row>
    <row r="846" spans="1:18" x14ac:dyDescent="0.2">
      <c r="A846" s="22" t="s">
        <v>4001</v>
      </c>
      <c r="B846" s="21">
        <v>10244</v>
      </c>
      <c r="C846" s="21" t="s">
        <v>1062</v>
      </c>
      <c r="D846" s="20">
        <f>COUNTIF('S6 - Table 1'!$B$3:$B$20,Table4[[#This Row],[id]])</f>
        <v>0</v>
      </c>
      <c r="E846" s="21" t="s">
        <v>1670</v>
      </c>
      <c r="F846" s="21" t="s">
        <v>1671</v>
      </c>
      <c r="G846" s="21" t="s">
        <v>1672</v>
      </c>
      <c r="H846" s="21" t="s">
        <v>1673</v>
      </c>
      <c r="I846" s="21" t="s">
        <v>3755</v>
      </c>
      <c r="J846" s="21">
        <v>121563</v>
      </c>
      <c r="K846" s="21">
        <v>121854</v>
      </c>
      <c r="L846" s="21">
        <v>100</v>
      </c>
      <c r="M846" s="21" t="s">
        <v>1038</v>
      </c>
      <c r="N846" s="21">
        <v>119603</v>
      </c>
      <c r="O846" s="21">
        <v>119894</v>
      </c>
      <c r="P846" s="21">
        <v>100</v>
      </c>
      <c r="Q846" s="21"/>
      <c r="R846" s="21"/>
    </row>
    <row r="847" spans="1:18" x14ac:dyDescent="0.2">
      <c r="A847" s="22" t="s">
        <v>4002</v>
      </c>
      <c r="B847" s="21">
        <v>10244</v>
      </c>
      <c r="C847" s="21" t="s">
        <v>1062</v>
      </c>
      <c r="D847" s="20">
        <f>COUNTIF('S6 - Table 1'!$B$3:$B$20,Table4[[#This Row],[id]])</f>
        <v>0</v>
      </c>
      <c r="E847" s="21" t="s">
        <v>1675</v>
      </c>
      <c r="F847" s="21" t="s">
        <v>1671</v>
      </c>
      <c r="G847" s="21" t="s">
        <v>1672</v>
      </c>
      <c r="H847" s="21" t="s">
        <v>1676</v>
      </c>
      <c r="I847" s="21" t="s">
        <v>3755</v>
      </c>
      <c r="J847" s="21">
        <v>121563</v>
      </c>
      <c r="K847" s="21">
        <v>121855</v>
      </c>
      <c r="L847" s="21">
        <v>100</v>
      </c>
      <c r="M847" s="21" t="s">
        <v>1038</v>
      </c>
      <c r="N847" s="21">
        <v>119603</v>
      </c>
      <c r="O847" s="21">
        <v>119895</v>
      </c>
      <c r="P847" s="21">
        <v>100</v>
      </c>
      <c r="Q847" s="21"/>
      <c r="R847" s="21"/>
    </row>
    <row r="848" spans="1:18" x14ac:dyDescent="0.2">
      <c r="A848" s="22" t="s">
        <v>4003</v>
      </c>
      <c r="B848" s="21">
        <v>10244</v>
      </c>
      <c r="C848" s="21" t="s">
        <v>1062</v>
      </c>
      <c r="D848" s="20">
        <f>COUNTIF('S6 - Table 1'!$B$3:$B$20,Table4[[#This Row],[id]])</f>
        <v>0</v>
      </c>
      <c r="E848" s="21" t="s">
        <v>4004</v>
      </c>
      <c r="F848" s="21" t="s">
        <v>4005</v>
      </c>
      <c r="G848" s="21" t="s">
        <v>4006</v>
      </c>
      <c r="H848" s="21" t="s">
        <v>4007</v>
      </c>
      <c r="I848" s="21" t="s">
        <v>3755</v>
      </c>
      <c r="J848" s="21">
        <v>115035</v>
      </c>
      <c r="K848" s="21">
        <v>115428</v>
      </c>
      <c r="L848" s="21">
        <v>100</v>
      </c>
      <c r="M848" s="21" t="s">
        <v>1038</v>
      </c>
      <c r="N848" s="21">
        <v>113093</v>
      </c>
      <c r="O848" s="21">
        <v>113486</v>
      </c>
      <c r="P848" s="21">
        <v>100</v>
      </c>
      <c r="Q848" s="21"/>
      <c r="R848" s="21"/>
    </row>
    <row r="849" spans="1:18" x14ac:dyDescent="0.2">
      <c r="A849" s="22" t="s">
        <v>4008</v>
      </c>
      <c r="B849" s="21">
        <v>10244</v>
      </c>
      <c r="C849" s="21" t="s">
        <v>1062</v>
      </c>
      <c r="D849" s="20">
        <f>COUNTIF('S6 - Table 1'!$B$3:$B$20,Table4[[#This Row],[id]])</f>
        <v>0</v>
      </c>
      <c r="E849" s="21" t="s">
        <v>4009</v>
      </c>
      <c r="F849" s="21" t="s">
        <v>4010</v>
      </c>
      <c r="G849" s="21" t="s">
        <v>1883</v>
      </c>
      <c r="H849" s="21" t="s">
        <v>1884</v>
      </c>
      <c r="I849" s="21" t="s">
        <v>3755</v>
      </c>
      <c r="J849" s="21">
        <v>56423</v>
      </c>
      <c r="K849" s="21">
        <v>56548</v>
      </c>
      <c r="L849" s="21">
        <v>100</v>
      </c>
      <c r="M849" s="21" t="s">
        <v>1038</v>
      </c>
      <c r="N849" s="21">
        <v>54478</v>
      </c>
      <c r="O849" s="21">
        <v>54603</v>
      </c>
      <c r="P849" s="21">
        <v>100</v>
      </c>
      <c r="Q849" s="21"/>
      <c r="R849" s="21"/>
    </row>
    <row r="850" spans="1:18" x14ac:dyDescent="0.2">
      <c r="A850" s="22" t="s">
        <v>4011</v>
      </c>
      <c r="B850" s="21">
        <v>10244</v>
      </c>
      <c r="C850" s="21" t="s">
        <v>1062</v>
      </c>
      <c r="D850" s="20">
        <f>COUNTIF('S6 - Table 1'!$B$3:$B$20,Table4[[#This Row],[id]])</f>
        <v>0</v>
      </c>
      <c r="E850" s="21" t="s">
        <v>4012</v>
      </c>
      <c r="F850" s="21" t="s">
        <v>4013</v>
      </c>
      <c r="G850" s="21" t="s">
        <v>4014</v>
      </c>
      <c r="H850" s="21" t="s">
        <v>4015</v>
      </c>
      <c r="I850" s="21" t="s">
        <v>3755</v>
      </c>
      <c r="J850" s="21">
        <v>76933</v>
      </c>
      <c r="K850" s="21">
        <v>77182</v>
      </c>
      <c r="L850" s="21">
        <v>100</v>
      </c>
      <c r="M850" s="21" t="s">
        <v>1038</v>
      </c>
      <c r="N850" s="21">
        <v>74987</v>
      </c>
      <c r="O850" s="21">
        <v>75236</v>
      </c>
      <c r="P850" s="21">
        <v>100</v>
      </c>
      <c r="Q850" s="21"/>
      <c r="R850" s="21"/>
    </row>
    <row r="851" spans="1:18" x14ac:dyDescent="0.2">
      <c r="A851" s="22" t="s">
        <v>4016</v>
      </c>
      <c r="B851" s="21">
        <v>10244</v>
      </c>
      <c r="C851" s="21" t="s">
        <v>1062</v>
      </c>
      <c r="D851" s="20">
        <f>COUNTIF('S6 - Table 1'!$B$3:$B$20,Table4[[#This Row],[id]])</f>
        <v>0</v>
      </c>
      <c r="E851" s="21" t="s">
        <v>4017</v>
      </c>
      <c r="F851" s="21" t="s">
        <v>4018</v>
      </c>
      <c r="G851" s="21" t="s">
        <v>4019</v>
      </c>
      <c r="H851" s="21" t="s">
        <v>2418</v>
      </c>
      <c r="I851" s="21" t="s">
        <v>3755</v>
      </c>
      <c r="J851" s="21">
        <v>48496</v>
      </c>
      <c r="K851" s="21">
        <v>48855</v>
      </c>
      <c r="L851" s="21">
        <v>100</v>
      </c>
      <c r="M851" s="21" t="s">
        <v>1038</v>
      </c>
      <c r="N851" s="21">
        <v>46551</v>
      </c>
      <c r="O851" s="21">
        <v>46910</v>
      </c>
      <c r="P851" s="21">
        <v>99.72</v>
      </c>
      <c r="Q851" s="21"/>
      <c r="R851" s="21"/>
    </row>
    <row r="852" spans="1:18" x14ac:dyDescent="0.2">
      <c r="A852" s="22" t="s">
        <v>4020</v>
      </c>
      <c r="B852" s="21">
        <v>10244</v>
      </c>
      <c r="C852" s="21" t="s">
        <v>1062</v>
      </c>
      <c r="D852" s="20">
        <f>COUNTIF('S6 - Table 1'!$B$3:$B$20,Table4[[#This Row],[id]])</f>
        <v>0</v>
      </c>
      <c r="E852" s="21" t="s">
        <v>4021</v>
      </c>
      <c r="F852" s="21" t="s">
        <v>4018</v>
      </c>
      <c r="G852" s="21" t="s">
        <v>4019</v>
      </c>
      <c r="H852" s="21" t="s">
        <v>2421</v>
      </c>
      <c r="I852" s="21" t="s">
        <v>3755</v>
      </c>
      <c r="J852" s="21">
        <v>48496</v>
      </c>
      <c r="K852" s="21">
        <v>48857</v>
      </c>
      <c r="L852" s="21">
        <v>100</v>
      </c>
      <c r="M852" s="21" t="s">
        <v>1038</v>
      </c>
      <c r="N852" s="21">
        <v>46551</v>
      </c>
      <c r="O852" s="21">
        <v>46912</v>
      </c>
      <c r="P852" s="21">
        <v>99.72</v>
      </c>
      <c r="Q852" s="21"/>
      <c r="R852" s="21"/>
    </row>
    <row r="853" spans="1:18" x14ac:dyDescent="0.2">
      <c r="A853" s="22" t="s">
        <v>4022</v>
      </c>
      <c r="B853" s="21">
        <v>10244</v>
      </c>
      <c r="C853" s="21" t="s">
        <v>1062</v>
      </c>
      <c r="D853" s="20">
        <f>COUNTIF('S6 - Table 1'!$B$3:$B$20,Table4[[#This Row],[id]])</f>
        <v>0</v>
      </c>
      <c r="E853" s="21" t="s">
        <v>4023</v>
      </c>
      <c r="F853" s="21" t="s">
        <v>4018</v>
      </c>
      <c r="G853" s="21" t="s">
        <v>4019</v>
      </c>
      <c r="H853" s="21" t="s">
        <v>2424</v>
      </c>
      <c r="I853" s="21" t="s">
        <v>3755</v>
      </c>
      <c r="J853" s="21">
        <v>48496</v>
      </c>
      <c r="K853" s="21">
        <v>48858</v>
      </c>
      <c r="L853" s="21">
        <v>100</v>
      </c>
      <c r="M853" s="21" t="s">
        <v>1038</v>
      </c>
      <c r="N853" s="21">
        <v>46551</v>
      </c>
      <c r="O853" s="21">
        <v>46913</v>
      </c>
      <c r="P853" s="21">
        <v>99.72</v>
      </c>
      <c r="Q853" s="21"/>
      <c r="R853" s="21"/>
    </row>
    <row r="854" spans="1:18" x14ac:dyDescent="0.2">
      <c r="A854" s="22" t="s">
        <v>4024</v>
      </c>
      <c r="B854" s="21">
        <v>10244</v>
      </c>
      <c r="C854" s="21" t="s">
        <v>1062</v>
      </c>
      <c r="D854" s="20">
        <f>COUNTIF('S6 - Table 1'!$B$3:$B$20,Table4[[#This Row],[id]])</f>
        <v>0</v>
      </c>
      <c r="E854" s="21" t="s">
        <v>4025</v>
      </c>
      <c r="F854" s="21" t="s">
        <v>4026</v>
      </c>
      <c r="G854" s="21" t="s">
        <v>4019</v>
      </c>
      <c r="H854" s="21" t="s">
        <v>2418</v>
      </c>
      <c r="I854" s="21" t="s">
        <v>3755</v>
      </c>
      <c r="J854" s="21">
        <v>48497</v>
      </c>
      <c r="K854" s="21">
        <v>48855</v>
      </c>
      <c r="L854" s="21">
        <v>100</v>
      </c>
      <c r="M854" s="21" t="s">
        <v>1038</v>
      </c>
      <c r="N854" s="21">
        <v>46552</v>
      </c>
      <c r="O854" s="21">
        <v>46910</v>
      </c>
      <c r="P854" s="21">
        <v>99.72</v>
      </c>
      <c r="Q854" s="21"/>
      <c r="R854" s="21"/>
    </row>
    <row r="855" spans="1:18" x14ac:dyDescent="0.2">
      <c r="A855" s="22" t="s">
        <v>4027</v>
      </c>
      <c r="B855" s="21">
        <v>10244</v>
      </c>
      <c r="C855" s="21" t="s">
        <v>1062</v>
      </c>
      <c r="D855" s="20">
        <f>COUNTIF('S6 - Table 1'!$B$3:$B$20,Table4[[#This Row],[id]])</f>
        <v>0</v>
      </c>
      <c r="E855" s="21" t="s">
        <v>4028</v>
      </c>
      <c r="F855" s="21" t="s">
        <v>4026</v>
      </c>
      <c r="G855" s="21" t="s">
        <v>4019</v>
      </c>
      <c r="H855" s="21" t="s">
        <v>2421</v>
      </c>
      <c r="I855" s="21" t="s">
        <v>3755</v>
      </c>
      <c r="J855" s="21">
        <v>48497</v>
      </c>
      <c r="K855" s="21">
        <v>48857</v>
      </c>
      <c r="L855" s="21">
        <v>100</v>
      </c>
      <c r="M855" s="21" t="s">
        <v>1038</v>
      </c>
      <c r="N855" s="21">
        <v>46552</v>
      </c>
      <c r="O855" s="21">
        <v>46912</v>
      </c>
      <c r="P855" s="21">
        <v>99.72</v>
      </c>
      <c r="Q855" s="21"/>
      <c r="R855" s="21"/>
    </row>
    <row r="856" spans="1:18" x14ac:dyDescent="0.2">
      <c r="A856" s="22" t="s">
        <v>4029</v>
      </c>
      <c r="B856" s="21">
        <v>10244</v>
      </c>
      <c r="C856" s="21" t="s">
        <v>1062</v>
      </c>
      <c r="D856" s="20">
        <f>COUNTIF('S6 - Table 1'!$B$3:$B$20,Table4[[#This Row],[id]])</f>
        <v>0</v>
      </c>
      <c r="E856" s="21" t="s">
        <v>4030</v>
      </c>
      <c r="F856" s="21" t="s">
        <v>2006</v>
      </c>
      <c r="G856" s="21" t="s">
        <v>2007</v>
      </c>
      <c r="H856" s="21" t="s">
        <v>4031</v>
      </c>
      <c r="I856" s="21" t="s">
        <v>3755</v>
      </c>
      <c r="J856" s="21">
        <v>56123</v>
      </c>
      <c r="K856" s="21">
        <v>56443</v>
      </c>
      <c r="L856" s="21">
        <v>100</v>
      </c>
      <c r="M856" s="21" t="s">
        <v>1038</v>
      </c>
      <c r="N856" s="21">
        <v>54178</v>
      </c>
      <c r="O856" s="21">
        <v>54498</v>
      </c>
      <c r="P856" s="21">
        <v>100</v>
      </c>
      <c r="Q856" s="21"/>
      <c r="R856" s="21"/>
    </row>
    <row r="857" spans="1:18" x14ac:dyDescent="0.2">
      <c r="A857" s="22" t="s">
        <v>4032</v>
      </c>
      <c r="B857" s="21">
        <v>10244</v>
      </c>
      <c r="C857" s="21" t="s">
        <v>1062</v>
      </c>
      <c r="D857" s="20">
        <f>COUNTIF('S6 - Table 1'!$B$3:$B$20,Table4[[#This Row],[id]])</f>
        <v>0</v>
      </c>
      <c r="E857" s="21" t="s">
        <v>4033</v>
      </c>
      <c r="F857" s="21" t="s">
        <v>1411</v>
      </c>
      <c r="G857" s="21" t="s">
        <v>1412</v>
      </c>
      <c r="H857" s="21" t="s">
        <v>4034</v>
      </c>
      <c r="I857" s="21" t="s">
        <v>3755</v>
      </c>
      <c r="J857" s="21">
        <v>5372</v>
      </c>
      <c r="K857" s="21">
        <v>5529</v>
      </c>
      <c r="L857" s="21">
        <v>100</v>
      </c>
      <c r="M857" s="21" t="s">
        <v>1038</v>
      </c>
      <c r="N857" s="21">
        <v>5344</v>
      </c>
      <c r="O857" s="21">
        <v>5501</v>
      </c>
      <c r="P857" s="21">
        <v>99.36</v>
      </c>
      <c r="Q857" s="21"/>
      <c r="R857" s="21"/>
    </row>
    <row r="858" spans="1:18" x14ac:dyDescent="0.2">
      <c r="A858" s="22" t="s">
        <v>4035</v>
      </c>
      <c r="B858" s="21">
        <v>10244</v>
      </c>
      <c r="C858" s="21" t="s">
        <v>1062</v>
      </c>
      <c r="D858" s="20">
        <f>COUNTIF('S6 - Table 1'!$B$3:$B$20,Table4[[#This Row],[id]])</f>
        <v>0</v>
      </c>
      <c r="E858" s="21" t="s">
        <v>4036</v>
      </c>
      <c r="F858" s="21" t="s">
        <v>1416</v>
      </c>
      <c r="G858" s="21" t="s">
        <v>1412</v>
      </c>
      <c r="H858" s="21" t="s">
        <v>4034</v>
      </c>
      <c r="I858" s="21" t="s">
        <v>3755</v>
      </c>
      <c r="J858" s="21">
        <v>5371</v>
      </c>
      <c r="K858" s="21">
        <v>5529</v>
      </c>
      <c r="L858" s="21">
        <v>100</v>
      </c>
      <c r="M858" s="21" t="s">
        <v>1038</v>
      </c>
      <c r="N858" s="21">
        <v>5343</v>
      </c>
      <c r="O858" s="21">
        <v>5501</v>
      </c>
      <c r="P858" s="21">
        <v>99.37</v>
      </c>
      <c r="Q858" s="21"/>
      <c r="R858" s="21"/>
    </row>
    <row r="859" spans="1:18" x14ac:dyDescent="0.2">
      <c r="A859" s="22" t="s">
        <v>4037</v>
      </c>
      <c r="B859" s="21">
        <v>10244</v>
      </c>
      <c r="C859" s="21" t="s">
        <v>1062</v>
      </c>
      <c r="D859" s="20">
        <f>COUNTIF('S6 - Table 1'!$B$3:$B$20,Table4[[#This Row],[id]])</f>
        <v>0</v>
      </c>
      <c r="E859" s="21" t="s">
        <v>4038</v>
      </c>
      <c r="F859" s="21" t="s">
        <v>4034</v>
      </c>
      <c r="G859" s="21" t="s">
        <v>1419</v>
      </c>
      <c r="H859" s="21" t="s">
        <v>1411</v>
      </c>
      <c r="I859" s="21" t="s">
        <v>3755</v>
      </c>
      <c r="J859" s="21">
        <v>5372</v>
      </c>
      <c r="K859" s="21">
        <v>5529</v>
      </c>
      <c r="L859" s="21">
        <v>100</v>
      </c>
      <c r="M859" s="21" t="s">
        <v>1038</v>
      </c>
      <c r="N859" s="21">
        <v>5344</v>
      </c>
      <c r="O859" s="21">
        <v>5501</v>
      </c>
      <c r="P859" s="21">
        <v>99.36</v>
      </c>
      <c r="Q859" s="21"/>
      <c r="R859" s="21"/>
    </row>
    <row r="860" spans="1:18" x14ac:dyDescent="0.2">
      <c r="A860" s="22" t="s">
        <v>4039</v>
      </c>
      <c r="B860" s="21">
        <v>10244</v>
      </c>
      <c r="C860" s="21" t="s">
        <v>1062</v>
      </c>
      <c r="D860" s="20">
        <f>COUNTIF('S6 - Table 1'!$B$3:$B$20,Table4[[#This Row],[id]])</f>
        <v>0</v>
      </c>
      <c r="E860" s="21" t="s">
        <v>4040</v>
      </c>
      <c r="F860" s="21" t="s">
        <v>4034</v>
      </c>
      <c r="G860" s="21" t="s">
        <v>1419</v>
      </c>
      <c r="H860" s="21" t="s">
        <v>1416</v>
      </c>
      <c r="I860" s="21" t="s">
        <v>3755</v>
      </c>
      <c r="J860" s="21">
        <v>5371</v>
      </c>
      <c r="K860" s="21">
        <v>5529</v>
      </c>
      <c r="L860" s="21">
        <v>100</v>
      </c>
      <c r="M860" s="21" t="s">
        <v>1038</v>
      </c>
      <c r="N860" s="21">
        <v>5343</v>
      </c>
      <c r="O860" s="21">
        <v>5501</v>
      </c>
      <c r="P860" s="21">
        <v>99.37</v>
      </c>
      <c r="Q860" s="21"/>
      <c r="R860" s="21"/>
    </row>
    <row r="861" spans="1:18" x14ac:dyDescent="0.2">
      <c r="A861" s="22" t="s">
        <v>4041</v>
      </c>
      <c r="B861" s="21">
        <v>10244</v>
      </c>
      <c r="C861" s="21" t="s">
        <v>1062</v>
      </c>
      <c r="D861" s="20">
        <f>COUNTIF('S6 - Table 1'!$B$3:$B$20,Table4[[#This Row],[id]])</f>
        <v>0</v>
      </c>
      <c r="E861" s="21" t="s">
        <v>1692</v>
      </c>
      <c r="F861" s="21" t="s">
        <v>1693</v>
      </c>
      <c r="G861" s="21" t="s">
        <v>1402</v>
      </c>
      <c r="H861" s="21" t="s">
        <v>1403</v>
      </c>
      <c r="I861" s="21" t="s">
        <v>3755</v>
      </c>
      <c r="J861" s="21">
        <v>149164</v>
      </c>
      <c r="K861" s="21">
        <v>149296</v>
      </c>
      <c r="L861" s="21">
        <v>100</v>
      </c>
      <c r="M861" s="21" t="s">
        <v>1038</v>
      </c>
      <c r="N861" s="21">
        <v>147248</v>
      </c>
      <c r="O861" s="21">
        <v>147380</v>
      </c>
      <c r="P861" s="21">
        <v>100</v>
      </c>
      <c r="Q861" s="21"/>
      <c r="R861" s="21"/>
    </row>
    <row r="862" spans="1:18" x14ac:dyDescent="0.2">
      <c r="A862" s="22" t="s">
        <v>4042</v>
      </c>
      <c r="B862" s="21">
        <v>10244</v>
      </c>
      <c r="C862" s="21" t="s">
        <v>1062</v>
      </c>
      <c r="D862" s="20">
        <f>COUNTIF('S6 - Table 1'!$B$3:$B$20,Table4[[#This Row],[id]])</f>
        <v>0</v>
      </c>
      <c r="E862" s="21" t="s">
        <v>1721</v>
      </c>
      <c r="F862" s="21" t="s">
        <v>1722</v>
      </c>
      <c r="G862" s="21" t="s">
        <v>1723</v>
      </c>
      <c r="H862" s="21" t="s">
        <v>1647</v>
      </c>
      <c r="I862" s="21" t="s">
        <v>3755</v>
      </c>
      <c r="J862" s="21">
        <v>107583</v>
      </c>
      <c r="K862" s="21">
        <v>107748</v>
      </c>
      <c r="L862" s="21">
        <v>100</v>
      </c>
      <c r="M862" s="21" t="s">
        <v>1038</v>
      </c>
      <c r="N862" s="21">
        <v>105641</v>
      </c>
      <c r="O862" s="21">
        <v>105806</v>
      </c>
      <c r="P862" s="21">
        <v>100</v>
      </c>
      <c r="Q862" s="21"/>
      <c r="R862" s="21"/>
    </row>
    <row r="863" spans="1:18" x14ac:dyDescent="0.2">
      <c r="A863" s="22" t="s">
        <v>4043</v>
      </c>
      <c r="B863" s="21">
        <v>10244</v>
      </c>
      <c r="C863" s="21" t="s">
        <v>1062</v>
      </c>
      <c r="D863" s="20">
        <f>COUNTIF('S6 - Table 1'!$B$3:$B$20,Table4[[#This Row],[id]])</f>
        <v>0</v>
      </c>
      <c r="E863" s="21" t="s">
        <v>4044</v>
      </c>
      <c r="F863" s="21" t="s">
        <v>4045</v>
      </c>
      <c r="G863" s="21" t="s">
        <v>3913</v>
      </c>
      <c r="H863" s="21" t="s">
        <v>1272</v>
      </c>
      <c r="I863" s="21" t="s">
        <v>3755</v>
      </c>
      <c r="J863" s="21">
        <v>36243</v>
      </c>
      <c r="K863" s="21">
        <v>36500</v>
      </c>
      <c r="L863" s="21">
        <v>100</v>
      </c>
      <c r="M863" s="21" t="s">
        <v>1038</v>
      </c>
      <c r="N863" s="21">
        <v>34298</v>
      </c>
      <c r="O863" s="21">
        <v>34555</v>
      </c>
      <c r="P863" s="21">
        <v>100</v>
      </c>
      <c r="Q863" s="21"/>
      <c r="R863" s="21"/>
    </row>
    <row r="864" spans="1:18" x14ac:dyDescent="0.2">
      <c r="A864" s="22" t="s">
        <v>4046</v>
      </c>
      <c r="B864" s="21">
        <v>10244</v>
      </c>
      <c r="C864" s="21" t="s">
        <v>1062</v>
      </c>
      <c r="D864" s="20">
        <f>COUNTIF('S6 - Table 1'!$B$3:$B$20,Table4[[#This Row],[id]])</f>
        <v>0</v>
      </c>
      <c r="E864" s="21" t="s">
        <v>4047</v>
      </c>
      <c r="F864" s="21" t="s">
        <v>4048</v>
      </c>
      <c r="G864" s="21" t="s">
        <v>3913</v>
      </c>
      <c r="H864" s="21" t="s">
        <v>1272</v>
      </c>
      <c r="I864" s="21" t="s">
        <v>3755</v>
      </c>
      <c r="J864" s="21">
        <v>36242</v>
      </c>
      <c r="K864" s="21">
        <v>36500</v>
      </c>
      <c r="L864" s="21">
        <v>100</v>
      </c>
      <c r="M864" s="21" t="s">
        <v>1038</v>
      </c>
      <c r="N864" s="21">
        <v>34297</v>
      </c>
      <c r="O864" s="21">
        <v>34555</v>
      </c>
      <c r="P864" s="21">
        <v>100</v>
      </c>
      <c r="Q864" s="21"/>
      <c r="R864" s="21"/>
    </row>
    <row r="865" spans="1:18" x14ac:dyDescent="0.2">
      <c r="A865" s="22" t="s">
        <v>4049</v>
      </c>
      <c r="B865" s="21">
        <v>10244</v>
      </c>
      <c r="C865" s="21" t="s">
        <v>1062</v>
      </c>
      <c r="D865" s="20">
        <f>COUNTIF('S6 - Table 1'!$B$3:$B$20,Table4[[#This Row],[id]])</f>
        <v>0</v>
      </c>
      <c r="E865" s="21" t="s">
        <v>4050</v>
      </c>
      <c r="F865" s="21" t="s">
        <v>4051</v>
      </c>
      <c r="G865" s="21" t="s">
        <v>3972</v>
      </c>
      <c r="H865" s="21" t="s">
        <v>3973</v>
      </c>
      <c r="I865" s="21" t="s">
        <v>3755</v>
      </c>
      <c r="J865" s="21">
        <v>127306</v>
      </c>
      <c r="K865" s="21">
        <v>127511</v>
      </c>
      <c r="L865" s="21">
        <v>100</v>
      </c>
      <c r="M865" s="21" t="s">
        <v>1038</v>
      </c>
      <c r="N865" s="21">
        <v>125346</v>
      </c>
      <c r="O865" s="21">
        <v>125551</v>
      </c>
      <c r="P865" s="21">
        <v>99.51</v>
      </c>
      <c r="Q865" s="21"/>
      <c r="R865" s="21"/>
    </row>
    <row r="866" spans="1:18" x14ac:dyDescent="0.2">
      <c r="A866" s="22" t="s">
        <v>4052</v>
      </c>
      <c r="B866" s="21">
        <v>10244</v>
      </c>
      <c r="C866" s="21" t="s">
        <v>1062</v>
      </c>
      <c r="D866" s="20">
        <f>COUNTIF('S6 - Table 1'!$B$3:$B$20,Table4[[#This Row],[id]])</f>
        <v>0</v>
      </c>
      <c r="E866" s="21" t="s">
        <v>4053</v>
      </c>
      <c r="F866" s="21" t="s">
        <v>4054</v>
      </c>
      <c r="G866" s="21" t="s">
        <v>1358</v>
      </c>
      <c r="H866" s="21" t="s">
        <v>1359</v>
      </c>
      <c r="I866" s="21" t="s">
        <v>3755</v>
      </c>
      <c r="J866" s="21">
        <v>129330</v>
      </c>
      <c r="K866" s="21">
        <v>129578</v>
      </c>
      <c r="L866" s="21">
        <v>100</v>
      </c>
      <c r="M866" s="21" t="s">
        <v>1038</v>
      </c>
      <c r="N866" s="21">
        <v>127370</v>
      </c>
      <c r="O866" s="21">
        <v>127618</v>
      </c>
      <c r="P866" s="21">
        <v>100</v>
      </c>
      <c r="Q866" s="21"/>
      <c r="R866" s="21"/>
    </row>
    <row r="867" spans="1:18" x14ac:dyDescent="0.2">
      <c r="A867" s="22" t="s">
        <v>4055</v>
      </c>
      <c r="B867" s="21">
        <v>10244</v>
      </c>
      <c r="C867" s="21" t="s">
        <v>1062</v>
      </c>
      <c r="D867" s="20">
        <f>COUNTIF('S6 - Table 1'!$B$3:$B$20,Table4[[#This Row],[id]])</f>
        <v>0</v>
      </c>
      <c r="E867" s="21" t="s">
        <v>4056</v>
      </c>
      <c r="F867" s="21" t="s">
        <v>1774</v>
      </c>
      <c r="G867" s="21" t="s">
        <v>1775</v>
      </c>
      <c r="H867" s="21" t="s">
        <v>1776</v>
      </c>
      <c r="I867" s="21" t="s">
        <v>3755</v>
      </c>
      <c r="J867" s="21">
        <v>174125</v>
      </c>
      <c r="K867" s="21">
        <v>174380</v>
      </c>
      <c r="L867" s="21">
        <v>100</v>
      </c>
      <c r="M867" s="21" t="s">
        <v>1038</v>
      </c>
      <c r="N867" s="21">
        <v>172254</v>
      </c>
      <c r="O867" s="21">
        <v>172509</v>
      </c>
      <c r="P867" s="21">
        <v>100</v>
      </c>
      <c r="Q867" s="21"/>
      <c r="R867" s="21"/>
    </row>
    <row r="868" spans="1:18" x14ac:dyDescent="0.2">
      <c r="A868" s="22" t="s">
        <v>4057</v>
      </c>
      <c r="B868" s="21">
        <v>10244</v>
      </c>
      <c r="C868" s="21" t="s">
        <v>1062</v>
      </c>
      <c r="D868" s="20">
        <f>COUNTIF('S6 - Table 1'!$B$3:$B$20,Table4[[#This Row],[id]])</f>
        <v>0</v>
      </c>
      <c r="E868" s="21" t="s">
        <v>4058</v>
      </c>
      <c r="F868" s="21" t="s">
        <v>1787</v>
      </c>
      <c r="G868" s="21" t="s">
        <v>1788</v>
      </c>
      <c r="H868" s="21" t="s">
        <v>1789</v>
      </c>
      <c r="I868" s="21" t="s">
        <v>3755</v>
      </c>
      <c r="J868" s="21">
        <v>134855</v>
      </c>
      <c r="K868" s="21">
        <v>134979</v>
      </c>
      <c r="L868" s="21">
        <v>100</v>
      </c>
      <c r="M868" s="21" t="s">
        <v>1038</v>
      </c>
      <c r="N868" s="21">
        <v>132887</v>
      </c>
      <c r="O868" s="21">
        <v>133011</v>
      </c>
      <c r="P868" s="21">
        <v>100</v>
      </c>
      <c r="Q868" s="21"/>
      <c r="R868" s="21"/>
    </row>
    <row r="869" spans="1:18" x14ac:dyDescent="0.2">
      <c r="A869" s="22" t="s">
        <v>4059</v>
      </c>
      <c r="B869" s="21">
        <v>10244</v>
      </c>
      <c r="C869" s="21" t="s">
        <v>1062</v>
      </c>
      <c r="D869" s="20">
        <f>COUNTIF('S6 - Table 1'!$B$3:$B$20,Table4[[#This Row],[id]])</f>
        <v>0</v>
      </c>
      <c r="E869" s="21" t="s">
        <v>4060</v>
      </c>
      <c r="F869" s="21" t="s">
        <v>4061</v>
      </c>
      <c r="G869" s="21" t="s">
        <v>1788</v>
      </c>
      <c r="H869" s="21" t="s">
        <v>1789</v>
      </c>
      <c r="I869" s="21" t="s">
        <v>3755</v>
      </c>
      <c r="J869" s="21">
        <v>134847</v>
      </c>
      <c r="K869" s="21">
        <v>134979</v>
      </c>
      <c r="L869" s="21">
        <v>100</v>
      </c>
      <c r="M869" s="21" t="s">
        <v>1038</v>
      </c>
      <c r="N869" s="21">
        <v>132879</v>
      </c>
      <c r="O869" s="21">
        <v>133011</v>
      </c>
      <c r="P869" s="21">
        <v>100</v>
      </c>
      <c r="Q869" s="21"/>
      <c r="R869" s="21"/>
    </row>
    <row r="870" spans="1:18" x14ac:dyDescent="0.2">
      <c r="A870" s="22" t="s">
        <v>4062</v>
      </c>
      <c r="B870" s="21">
        <v>10244</v>
      </c>
      <c r="C870" s="21" t="s">
        <v>1062</v>
      </c>
      <c r="D870" s="20">
        <f>COUNTIF('S6 - Table 1'!$B$3:$B$20,Table4[[#This Row],[id]])</f>
        <v>0</v>
      </c>
      <c r="E870" s="21" t="s">
        <v>4063</v>
      </c>
      <c r="F870" s="21" t="s">
        <v>4054</v>
      </c>
      <c r="G870" s="21" t="s">
        <v>1358</v>
      </c>
      <c r="H870" s="21" t="s">
        <v>1375</v>
      </c>
      <c r="I870" s="21" t="s">
        <v>3755</v>
      </c>
      <c r="J870" s="21">
        <v>129330</v>
      </c>
      <c r="K870" s="21">
        <v>129502</v>
      </c>
      <c r="L870" s="21">
        <v>100</v>
      </c>
      <c r="M870" s="21" t="s">
        <v>1038</v>
      </c>
      <c r="N870" s="21">
        <v>127370</v>
      </c>
      <c r="O870" s="21">
        <v>127542</v>
      </c>
      <c r="P870" s="21">
        <v>100</v>
      </c>
      <c r="Q870" s="21"/>
      <c r="R870" s="21"/>
    </row>
    <row r="871" spans="1:18" x14ac:dyDescent="0.2">
      <c r="A871" s="22" t="s">
        <v>4064</v>
      </c>
      <c r="B871" s="21">
        <v>10244</v>
      </c>
      <c r="C871" s="21" t="s">
        <v>1062</v>
      </c>
      <c r="D871" s="20">
        <f>COUNTIF('S6 - Table 1'!$B$3:$B$20,Table4[[#This Row],[id]])</f>
        <v>0</v>
      </c>
      <c r="E871" s="21" t="s">
        <v>4065</v>
      </c>
      <c r="F871" s="21" t="s">
        <v>1270</v>
      </c>
      <c r="G871" s="21" t="s">
        <v>3764</v>
      </c>
      <c r="H871" s="21" t="s">
        <v>4066</v>
      </c>
      <c r="I871" s="21" t="s">
        <v>3755</v>
      </c>
      <c r="J871" s="21">
        <v>36104</v>
      </c>
      <c r="K871" s="21">
        <v>36262</v>
      </c>
      <c r="L871" s="21">
        <v>100</v>
      </c>
      <c r="M871" s="21" t="s">
        <v>1038</v>
      </c>
      <c r="N871" s="21">
        <v>34159</v>
      </c>
      <c r="O871" s="21">
        <v>34317</v>
      </c>
      <c r="P871" s="21">
        <v>99.37</v>
      </c>
      <c r="Q871" s="21"/>
      <c r="R871" s="21"/>
    </row>
    <row r="872" spans="1:18" x14ac:dyDescent="0.2">
      <c r="A872" s="22" t="s">
        <v>4067</v>
      </c>
      <c r="B872" s="21">
        <v>10244</v>
      </c>
      <c r="C872" s="21" t="s">
        <v>1062</v>
      </c>
      <c r="D872" s="20">
        <f>COUNTIF('S6 - Table 1'!$B$3:$B$20,Table4[[#This Row],[id]])</f>
        <v>0</v>
      </c>
      <c r="E872" s="21" t="s">
        <v>4068</v>
      </c>
      <c r="F872" s="21" t="s">
        <v>1820</v>
      </c>
      <c r="G872" s="21" t="s">
        <v>1821</v>
      </c>
      <c r="H872" s="21" t="s">
        <v>1822</v>
      </c>
      <c r="I872" s="21" t="s">
        <v>3755</v>
      </c>
      <c r="J872" s="21">
        <v>69284</v>
      </c>
      <c r="K872" s="21">
        <v>69683</v>
      </c>
      <c r="L872" s="21">
        <v>100</v>
      </c>
      <c r="M872" s="21" t="s">
        <v>1038</v>
      </c>
      <c r="N872" s="21">
        <v>67338</v>
      </c>
      <c r="O872" s="21">
        <v>67737</v>
      </c>
      <c r="P872" s="21">
        <v>100</v>
      </c>
      <c r="Q872" s="21"/>
      <c r="R872" s="21"/>
    </row>
    <row r="873" spans="1:18" x14ac:dyDescent="0.2">
      <c r="A873" s="22" t="s">
        <v>4069</v>
      </c>
      <c r="B873" s="21">
        <v>10244</v>
      </c>
      <c r="C873" s="21" t="s">
        <v>1062</v>
      </c>
      <c r="D873" s="20">
        <f>COUNTIF('S6 - Table 1'!$B$3:$B$20,Table4[[#This Row],[id]])</f>
        <v>0</v>
      </c>
      <c r="E873" s="21" t="s">
        <v>1824</v>
      </c>
      <c r="F873" s="21" t="s">
        <v>1825</v>
      </c>
      <c r="G873" s="21" t="s">
        <v>1826</v>
      </c>
      <c r="H873" s="21" t="s">
        <v>1827</v>
      </c>
      <c r="I873" s="21" t="s">
        <v>3755</v>
      </c>
      <c r="J873" s="21">
        <v>56776</v>
      </c>
      <c r="K873" s="21">
        <v>57023</v>
      </c>
      <c r="L873" s="21">
        <v>100</v>
      </c>
      <c r="M873" s="21" t="s">
        <v>1038</v>
      </c>
      <c r="N873" s="21">
        <v>54831</v>
      </c>
      <c r="O873" s="21">
        <v>55078</v>
      </c>
      <c r="P873" s="21">
        <v>100</v>
      </c>
      <c r="Q873" s="21"/>
      <c r="R873" s="21"/>
    </row>
    <row r="874" spans="1:18" x14ac:dyDescent="0.2">
      <c r="A874" s="22" t="s">
        <v>4070</v>
      </c>
      <c r="B874" s="21">
        <v>10244</v>
      </c>
      <c r="C874" s="21" t="s">
        <v>1062</v>
      </c>
      <c r="D874" s="20">
        <f>COUNTIF('S6 - Table 1'!$B$3:$B$20,Table4[[#This Row],[id]])</f>
        <v>0</v>
      </c>
      <c r="E874" s="21" t="s">
        <v>4071</v>
      </c>
      <c r="F874" s="21" t="s">
        <v>1594</v>
      </c>
      <c r="G874" s="21" t="s">
        <v>1595</v>
      </c>
      <c r="H874" s="21" t="s">
        <v>4072</v>
      </c>
      <c r="I874" s="21" t="s">
        <v>3755</v>
      </c>
      <c r="J874" s="21">
        <v>109673</v>
      </c>
      <c r="K874" s="21">
        <v>109866</v>
      </c>
      <c r="L874" s="21">
        <v>100</v>
      </c>
      <c r="M874" s="21" t="s">
        <v>1038</v>
      </c>
      <c r="N874" s="21">
        <v>107731</v>
      </c>
      <c r="O874" s="21">
        <v>107924</v>
      </c>
      <c r="P874" s="21">
        <v>100</v>
      </c>
      <c r="Q874" s="21"/>
      <c r="R874" s="21"/>
    </row>
    <row r="875" spans="1:18" x14ac:dyDescent="0.2">
      <c r="A875" s="22" t="s">
        <v>4073</v>
      </c>
      <c r="B875" s="21">
        <v>10244</v>
      </c>
      <c r="C875" s="21" t="s">
        <v>1062</v>
      </c>
      <c r="D875" s="20">
        <f>COUNTIF('S6 - Table 1'!$B$3:$B$20,Table4[[#This Row],[id]])</f>
        <v>0</v>
      </c>
      <c r="E875" s="21" t="s">
        <v>4074</v>
      </c>
      <c r="F875" s="21" t="s">
        <v>4075</v>
      </c>
      <c r="G875" s="21" t="s">
        <v>4076</v>
      </c>
      <c r="H875" s="21" t="s">
        <v>4077</v>
      </c>
      <c r="I875" s="21" t="s">
        <v>3755</v>
      </c>
      <c r="J875" s="21">
        <v>139641</v>
      </c>
      <c r="K875" s="21">
        <v>139947</v>
      </c>
      <c r="L875" s="21">
        <v>100</v>
      </c>
      <c r="M875" s="21" t="s">
        <v>1038</v>
      </c>
      <c r="N875" s="21">
        <v>137727</v>
      </c>
      <c r="O875" s="21">
        <v>138033</v>
      </c>
      <c r="P875" s="21">
        <v>100</v>
      </c>
      <c r="Q875" s="21"/>
      <c r="R875" s="21"/>
    </row>
    <row r="876" spans="1:18" x14ac:dyDescent="0.2">
      <c r="A876" s="22" t="s">
        <v>4078</v>
      </c>
      <c r="B876" s="21">
        <v>10244</v>
      </c>
      <c r="C876" s="21" t="s">
        <v>1062</v>
      </c>
      <c r="D876" s="20">
        <f>COUNTIF('S6 - Table 1'!$B$3:$B$20,Table4[[#This Row],[id]])</f>
        <v>0</v>
      </c>
      <c r="E876" s="21" t="s">
        <v>4079</v>
      </c>
      <c r="F876" s="21" t="s">
        <v>1836</v>
      </c>
      <c r="G876" s="21" t="s">
        <v>1837</v>
      </c>
      <c r="H876" s="21" t="s">
        <v>1838</v>
      </c>
      <c r="I876" s="21" t="s">
        <v>3755</v>
      </c>
      <c r="J876" s="21">
        <v>24524</v>
      </c>
      <c r="K876" s="21">
        <v>24756</v>
      </c>
      <c r="L876" s="21">
        <v>100</v>
      </c>
      <c r="M876" s="21" t="s">
        <v>1038</v>
      </c>
      <c r="N876" s="21">
        <v>22824</v>
      </c>
      <c r="O876" s="21">
        <v>23056</v>
      </c>
      <c r="P876" s="21">
        <v>100</v>
      </c>
      <c r="Q876" s="21"/>
      <c r="R876" s="21"/>
    </row>
    <row r="877" spans="1:18" x14ac:dyDescent="0.2">
      <c r="A877" s="22" t="s">
        <v>4080</v>
      </c>
      <c r="B877" s="21">
        <v>10244</v>
      </c>
      <c r="C877" s="21" t="s">
        <v>1062</v>
      </c>
      <c r="D877" s="20">
        <f>COUNTIF('S6 - Table 1'!$B$3:$B$20,Table4[[#This Row],[id]])</f>
        <v>0</v>
      </c>
      <c r="E877" s="21" t="s">
        <v>4081</v>
      </c>
      <c r="F877" s="21" t="s">
        <v>1841</v>
      </c>
      <c r="G877" s="21" t="s">
        <v>1842</v>
      </c>
      <c r="H877" s="21" t="s">
        <v>1843</v>
      </c>
      <c r="I877" s="21" t="s">
        <v>3755</v>
      </c>
      <c r="J877" s="21">
        <v>186803</v>
      </c>
      <c r="K877" s="21">
        <v>187064</v>
      </c>
      <c r="L877" s="21">
        <v>100</v>
      </c>
      <c r="M877" s="21" t="s">
        <v>1038</v>
      </c>
      <c r="N877" s="21">
        <v>184841</v>
      </c>
      <c r="O877" s="21">
        <v>185102</v>
      </c>
      <c r="P877" s="21">
        <v>100</v>
      </c>
      <c r="Q877" s="21"/>
      <c r="R877" s="21"/>
    </row>
    <row r="878" spans="1:18" x14ac:dyDescent="0.2">
      <c r="A878" s="22" t="s">
        <v>4082</v>
      </c>
      <c r="B878" s="21">
        <v>10244</v>
      </c>
      <c r="C878" s="21" t="s">
        <v>1062</v>
      </c>
      <c r="D878" s="20">
        <f>COUNTIF('S6 - Table 1'!$B$3:$B$20,Table4[[#This Row],[id]])</f>
        <v>0</v>
      </c>
      <c r="E878" s="21" t="s">
        <v>4083</v>
      </c>
      <c r="F878" s="21" t="s">
        <v>4084</v>
      </c>
      <c r="G878" s="21" t="s">
        <v>4085</v>
      </c>
      <c r="H878" s="21" t="s">
        <v>4086</v>
      </c>
      <c r="I878" s="21" t="s">
        <v>3755</v>
      </c>
      <c r="J878" s="21">
        <v>153978</v>
      </c>
      <c r="K878" s="21">
        <v>154127</v>
      </c>
      <c r="L878" s="21">
        <v>100</v>
      </c>
      <c r="M878" s="21" t="s">
        <v>1038</v>
      </c>
      <c r="N878" s="21">
        <v>152102</v>
      </c>
      <c r="O878" s="21">
        <v>152251</v>
      </c>
      <c r="P878" s="21">
        <v>100</v>
      </c>
      <c r="Q878" s="21"/>
      <c r="R878" s="21"/>
    </row>
    <row r="879" spans="1:18" x14ac:dyDescent="0.2">
      <c r="A879" s="22" t="s">
        <v>4087</v>
      </c>
      <c r="B879" s="21">
        <v>10244</v>
      </c>
      <c r="C879" s="21" t="s">
        <v>1062</v>
      </c>
      <c r="D879" s="20">
        <f>COUNTIF('S6 - Table 1'!$B$3:$B$20,Table4[[#This Row],[id]])</f>
        <v>0</v>
      </c>
      <c r="E879" s="21" t="s">
        <v>4088</v>
      </c>
      <c r="F879" s="21" t="s">
        <v>4089</v>
      </c>
      <c r="G879" s="21" t="s">
        <v>1619</v>
      </c>
      <c r="H879" s="21" t="s">
        <v>1555</v>
      </c>
      <c r="I879" s="21" t="s">
        <v>3755</v>
      </c>
      <c r="J879" s="21">
        <v>76083</v>
      </c>
      <c r="K879" s="21">
        <v>76183</v>
      </c>
      <c r="L879" s="21">
        <v>100</v>
      </c>
      <c r="M879" s="21" t="s">
        <v>1038</v>
      </c>
      <c r="N879" s="21">
        <v>74137</v>
      </c>
      <c r="O879" s="21">
        <v>74237</v>
      </c>
      <c r="P879" s="21">
        <v>100</v>
      </c>
      <c r="Q879" s="21"/>
      <c r="R879" s="21"/>
    </row>
    <row r="880" spans="1:18" x14ac:dyDescent="0.2">
      <c r="A880" s="22" t="s">
        <v>4090</v>
      </c>
      <c r="B880" s="21">
        <v>10244</v>
      </c>
      <c r="C880" s="21" t="s">
        <v>1062</v>
      </c>
      <c r="D880" s="20">
        <f>COUNTIF('S6 - Table 1'!$B$3:$B$20,Table4[[#This Row],[id]])</f>
        <v>0</v>
      </c>
      <c r="E880" s="21" t="s">
        <v>1845</v>
      </c>
      <c r="F880" s="21" t="s">
        <v>1629</v>
      </c>
      <c r="G880" s="21" t="s">
        <v>1846</v>
      </c>
      <c r="H880" s="21" t="s">
        <v>1847</v>
      </c>
      <c r="I880" s="21" t="s">
        <v>3755</v>
      </c>
      <c r="J880" s="21">
        <v>85363</v>
      </c>
      <c r="K880" s="21">
        <v>85626</v>
      </c>
      <c r="L880" s="21">
        <v>100</v>
      </c>
      <c r="M880" s="21" t="s">
        <v>1038</v>
      </c>
      <c r="N880" s="21">
        <v>83415</v>
      </c>
      <c r="O880" s="21">
        <v>83678</v>
      </c>
      <c r="P880" s="21">
        <v>100</v>
      </c>
      <c r="Q880" s="21"/>
      <c r="R880" s="21"/>
    </row>
    <row r="881" spans="1:18" x14ac:dyDescent="0.2">
      <c r="A881" s="22" t="s">
        <v>4091</v>
      </c>
      <c r="B881" s="21">
        <v>10244</v>
      </c>
      <c r="C881" s="21" t="s">
        <v>1062</v>
      </c>
      <c r="D881" s="20">
        <f>COUNTIF('S6 - Table 1'!$B$3:$B$20,Table4[[#This Row],[id]])</f>
        <v>0</v>
      </c>
      <c r="E881" s="21" t="s">
        <v>4092</v>
      </c>
      <c r="F881" s="21" t="s">
        <v>3962</v>
      </c>
      <c r="G881" s="21" t="s">
        <v>3963</v>
      </c>
      <c r="H881" s="21" t="s">
        <v>4093</v>
      </c>
      <c r="I881" s="21" t="s">
        <v>3755</v>
      </c>
      <c r="J881" s="21">
        <v>81203</v>
      </c>
      <c r="K881" s="21">
        <v>81546</v>
      </c>
      <c r="L881" s="21">
        <v>100</v>
      </c>
      <c r="M881" s="21" t="s">
        <v>1038</v>
      </c>
      <c r="N881" s="21">
        <v>79257</v>
      </c>
      <c r="O881" s="21">
        <v>79600</v>
      </c>
      <c r="P881" s="21">
        <v>100</v>
      </c>
      <c r="Q881" s="21"/>
      <c r="R881" s="21"/>
    </row>
    <row r="882" spans="1:18" x14ac:dyDescent="0.2">
      <c r="A882" s="22" t="s">
        <v>4094</v>
      </c>
      <c r="B882" s="21">
        <v>10244</v>
      </c>
      <c r="C882" s="21" t="s">
        <v>1062</v>
      </c>
      <c r="D882" s="20">
        <f>COUNTIF('S6 - Table 1'!$B$3:$B$20,Table4[[#This Row],[id]])</f>
        <v>0</v>
      </c>
      <c r="E882" s="21" t="s">
        <v>4095</v>
      </c>
      <c r="F882" s="21" t="s">
        <v>1553</v>
      </c>
      <c r="G882" s="21" t="s">
        <v>1554</v>
      </c>
      <c r="H882" s="21" t="s">
        <v>4096</v>
      </c>
      <c r="I882" s="21" t="s">
        <v>3755</v>
      </c>
      <c r="J882" s="21">
        <v>75813</v>
      </c>
      <c r="K882" s="21">
        <v>76177</v>
      </c>
      <c r="L882" s="21">
        <v>100</v>
      </c>
      <c r="M882" s="21" t="s">
        <v>1038</v>
      </c>
      <c r="N882" s="21">
        <v>73867</v>
      </c>
      <c r="O882" s="21">
        <v>74231</v>
      </c>
      <c r="P882" s="21">
        <v>100</v>
      </c>
      <c r="Q882" s="21"/>
      <c r="R882" s="21"/>
    </row>
    <row r="883" spans="1:18" x14ac:dyDescent="0.2">
      <c r="A883" s="22" t="s">
        <v>4097</v>
      </c>
      <c r="B883" s="21">
        <v>10244</v>
      </c>
      <c r="C883" s="21" t="s">
        <v>1062</v>
      </c>
      <c r="D883" s="20">
        <f>COUNTIF('S6 - Table 1'!$B$3:$B$20,Table4[[#This Row],[id]])</f>
        <v>0</v>
      </c>
      <c r="E883" s="21" t="s">
        <v>4098</v>
      </c>
      <c r="F883" s="21" t="s">
        <v>1553</v>
      </c>
      <c r="G883" s="21" t="s">
        <v>1554</v>
      </c>
      <c r="H883" s="21" t="s">
        <v>4099</v>
      </c>
      <c r="I883" s="21" t="s">
        <v>3755</v>
      </c>
      <c r="J883" s="21">
        <v>75813</v>
      </c>
      <c r="K883" s="21">
        <v>76178</v>
      </c>
      <c r="L883" s="21">
        <v>100</v>
      </c>
      <c r="M883" s="21" t="s">
        <v>1038</v>
      </c>
      <c r="N883" s="21">
        <v>73867</v>
      </c>
      <c r="O883" s="21">
        <v>74232</v>
      </c>
      <c r="P883" s="21">
        <v>100</v>
      </c>
      <c r="Q883" s="21"/>
      <c r="R883" s="21"/>
    </row>
    <row r="884" spans="1:18" x14ac:dyDescent="0.2">
      <c r="A884" s="22" t="s">
        <v>4100</v>
      </c>
      <c r="B884" s="21">
        <v>10244</v>
      </c>
      <c r="C884" s="21" t="s">
        <v>1062</v>
      </c>
      <c r="D884" s="20">
        <f>COUNTIF('S6 - Table 1'!$B$3:$B$20,Table4[[#This Row],[id]])</f>
        <v>0</v>
      </c>
      <c r="E884" s="21" t="s">
        <v>4101</v>
      </c>
      <c r="F884" s="21" t="s">
        <v>4102</v>
      </c>
      <c r="G884" s="21" t="s">
        <v>4103</v>
      </c>
      <c r="H884" s="21" t="s">
        <v>4104</v>
      </c>
      <c r="I884" s="21" t="s">
        <v>3755</v>
      </c>
      <c r="J884" s="21">
        <v>109443</v>
      </c>
      <c r="K884" s="21">
        <v>109693</v>
      </c>
      <c r="L884" s="21">
        <v>100</v>
      </c>
      <c r="M884" s="21" t="s">
        <v>1038</v>
      </c>
      <c r="N884" s="21">
        <v>107501</v>
      </c>
      <c r="O884" s="21">
        <v>107751</v>
      </c>
      <c r="P884" s="21">
        <v>100</v>
      </c>
      <c r="Q884" s="21"/>
      <c r="R884" s="21"/>
    </row>
    <row r="885" spans="1:18" x14ac:dyDescent="0.2">
      <c r="A885" s="22" t="s">
        <v>4105</v>
      </c>
      <c r="B885" s="21">
        <v>10244</v>
      </c>
      <c r="C885" s="21" t="s">
        <v>1062</v>
      </c>
      <c r="D885" s="20">
        <f>COUNTIF('S6 - Table 1'!$B$3:$B$20,Table4[[#This Row],[id]])</f>
        <v>0</v>
      </c>
      <c r="E885" s="21" t="s">
        <v>4106</v>
      </c>
      <c r="F885" s="21" t="s">
        <v>1671</v>
      </c>
      <c r="G885" s="21" t="s">
        <v>1672</v>
      </c>
      <c r="H885" s="21" t="s">
        <v>4107</v>
      </c>
      <c r="I885" s="21" t="s">
        <v>3755</v>
      </c>
      <c r="J885" s="21">
        <v>121563</v>
      </c>
      <c r="K885" s="21">
        <v>121845</v>
      </c>
      <c r="L885" s="21">
        <v>100</v>
      </c>
      <c r="M885" s="21" t="s">
        <v>1038</v>
      </c>
      <c r="N885" s="21">
        <v>119603</v>
      </c>
      <c r="O885" s="21">
        <v>119885</v>
      </c>
      <c r="P885" s="21">
        <v>100</v>
      </c>
      <c r="Q885" s="21"/>
      <c r="R885" s="21"/>
    </row>
    <row r="886" spans="1:18" x14ac:dyDescent="0.2">
      <c r="A886" s="22" t="s">
        <v>4108</v>
      </c>
      <c r="B886" s="21">
        <v>10244</v>
      </c>
      <c r="C886" s="21" t="s">
        <v>1062</v>
      </c>
      <c r="D886" s="20">
        <f>COUNTIF('S6 - Table 1'!$B$3:$B$20,Table4[[#This Row],[id]])</f>
        <v>0</v>
      </c>
      <c r="E886" s="21" t="s">
        <v>4109</v>
      </c>
      <c r="F886" s="21" t="s">
        <v>1874</v>
      </c>
      <c r="G886" s="21" t="s">
        <v>1875</v>
      </c>
      <c r="H886" s="21" t="s">
        <v>1876</v>
      </c>
      <c r="I886" s="21" t="s">
        <v>3755</v>
      </c>
      <c r="J886" s="21">
        <v>155450</v>
      </c>
      <c r="K886" s="21">
        <v>155806</v>
      </c>
      <c r="L886" s="21">
        <v>100</v>
      </c>
      <c r="M886" s="21" t="s">
        <v>1038</v>
      </c>
      <c r="N886" s="21">
        <v>153572</v>
      </c>
      <c r="O886" s="21">
        <v>153928</v>
      </c>
      <c r="P886" s="21">
        <v>99.72</v>
      </c>
      <c r="Q886" s="21"/>
      <c r="R886" s="21"/>
    </row>
    <row r="887" spans="1:18" x14ac:dyDescent="0.2">
      <c r="A887" s="22" t="s">
        <v>4110</v>
      </c>
      <c r="B887" s="21">
        <v>10244</v>
      </c>
      <c r="C887" s="21" t="s">
        <v>1062</v>
      </c>
      <c r="D887" s="20">
        <f>COUNTIF('S6 - Table 1'!$B$3:$B$20,Table4[[#This Row],[id]])</f>
        <v>0</v>
      </c>
      <c r="E887" s="21" t="s">
        <v>4111</v>
      </c>
      <c r="F887" s="21" t="s">
        <v>3912</v>
      </c>
      <c r="G887" s="21" t="s">
        <v>3913</v>
      </c>
      <c r="H887" s="21" t="s">
        <v>4112</v>
      </c>
      <c r="I887" s="21" t="s">
        <v>3755</v>
      </c>
      <c r="J887" s="21">
        <v>36246</v>
      </c>
      <c r="K887" s="21">
        <v>36503</v>
      </c>
      <c r="L887" s="21">
        <v>100</v>
      </c>
      <c r="M887" s="21" t="s">
        <v>1038</v>
      </c>
      <c r="N887" s="21">
        <v>34301</v>
      </c>
      <c r="O887" s="21">
        <v>34558</v>
      </c>
      <c r="P887" s="21">
        <v>100</v>
      </c>
      <c r="Q887" s="21"/>
      <c r="R887" s="21"/>
    </row>
    <row r="888" spans="1:18" x14ac:dyDescent="0.2">
      <c r="A888" s="22" t="s">
        <v>4113</v>
      </c>
      <c r="B888" s="21">
        <v>10244</v>
      </c>
      <c r="C888" s="21" t="s">
        <v>1062</v>
      </c>
      <c r="D888" s="20">
        <f>COUNTIF('S6 - Table 1'!$B$3:$B$20,Table4[[#This Row],[id]])</f>
        <v>0</v>
      </c>
      <c r="E888" s="21" t="s">
        <v>1878</v>
      </c>
      <c r="F888" s="21" t="s">
        <v>1613</v>
      </c>
      <c r="G888" s="21" t="s">
        <v>1614</v>
      </c>
      <c r="H888" s="21" t="s">
        <v>1879</v>
      </c>
      <c r="I888" s="21" t="s">
        <v>3755</v>
      </c>
      <c r="J888" s="21">
        <v>56528</v>
      </c>
      <c r="K888" s="21">
        <v>56794</v>
      </c>
      <c r="L888" s="21">
        <v>100</v>
      </c>
      <c r="M888" s="21" t="s">
        <v>1038</v>
      </c>
      <c r="N888" s="21">
        <v>54583</v>
      </c>
      <c r="O888" s="21">
        <v>54849</v>
      </c>
      <c r="P888" s="21">
        <v>100</v>
      </c>
      <c r="Q888" s="21"/>
      <c r="R888" s="21"/>
    </row>
    <row r="889" spans="1:18" x14ac:dyDescent="0.2">
      <c r="A889" s="22" t="s">
        <v>4114</v>
      </c>
      <c r="B889" s="21">
        <v>10244</v>
      </c>
      <c r="C889" s="21" t="s">
        <v>1062</v>
      </c>
      <c r="D889" s="20">
        <f>COUNTIF('S6 - Table 1'!$B$3:$B$20,Table4[[#This Row],[id]])</f>
        <v>0</v>
      </c>
      <c r="E889" s="21" t="s">
        <v>4115</v>
      </c>
      <c r="F889" s="21" t="s">
        <v>4116</v>
      </c>
      <c r="G889" s="21" t="s">
        <v>4117</v>
      </c>
      <c r="H889" s="21" t="s">
        <v>4118</v>
      </c>
      <c r="I889" s="21" t="s">
        <v>3755</v>
      </c>
      <c r="J889" s="21">
        <v>108455</v>
      </c>
      <c r="K889" s="21">
        <v>108672</v>
      </c>
      <c r="L889" s="21">
        <v>100</v>
      </c>
      <c r="M889" s="21" t="s">
        <v>1038</v>
      </c>
      <c r="N889" s="21">
        <v>106513</v>
      </c>
      <c r="O889" s="21">
        <v>106730</v>
      </c>
      <c r="P889" s="21">
        <v>100</v>
      </c>
      <c r="Q889" s="21"/>
      <c r="R889" s="21"/>
    </row>
    <row r="890" spans="1:18" x14ac:dyDescent="0.2">
      <c r="A890" s="22" t="s">
        <v>4119</v>
      </c>
      <c r="B890" s="21">
        <v>10244</v>
      </c>
      <c r="C890" s="21" t="s">
        <v>1062</v>
      </c>
      <c r="D890" s="20">
        <f>COUNTIF('S6 - Table 1'!$B$3:$B$20,Table4[[#This Row],[id]])</f>
        <v>0</v>
      </c>
      <c r="E890" s="21" t="s">
        <v>4120</v>
      </c>
      <c r="F890" s="21" t="s">
        <v>4121</v>
      </c>
      <c r="G890" s="21" t="s">
        <v>4122</v>
      </c>
      <c r="H890" s="21" t="s">
        <v>1673</v>
      </c>
      <c r="I890" s="21" t="s">
        <v>3755</v>
      </c>
      <c r="J890" s="21">
        <v>121704</v>
      </c>
      <c r="K890" s="21">
        <v>121854</v>
      </c>
      <c r="L890" s="21">
        <v>100</v>
      </c>
      <c r="M890" s="21" t="s">
        <v>1038</v>
      </c>
      <c r="N890" s="21">
        <v>119744</v>
      </c>
      <c r="O890" s="21">
        <v>119894</v>
      </c>
      <c r="P890" s="21">
        <v>100</v>
      </c>
      <c r="Q890" s="21"/>
      <c r="R890" s="21"/>
    </row>
    <row r="891" spans="1:18" x14ac:dyDescent="0.2">
      <c r="A891" s="22" t="s">
        <v>4123</v>
      </c>
      <c r="B891" s="21">
        <v>10244</v>
      </c>
      <c r="C891" s="21" t="s">
        <v>1062</v>
      </c>
      <c r="D891" s="20">
        <f>COUNTIF('S6 - Table 1'!$B$3:$B$20,Table4[[#This Row],[id]])</f>
        <v>0</v>
      </c>
      <c r="E891" s="21" t="s">
        <v>4124</v>
      </c>
      <c r="F891" s="21" t="s">
        <v>4121</v>
      </c>
      <c r="G891" s="21" t="s">
        <v>4122</v>
      </c>
      <c r="H891" s="21" t="s">
        <v>1676</v>
      </c>
      <c r="I891" s="21" t="s">
        <v>3755</v>
      </c>
      <c r="J891" s="21">
        <v>121704</v>
      </c>
      <c r="K891" s="21">
        <v>121855</v>
      </c>
      <c r="L891" s="21">
        <v>100</v>
      </c>
      <c r="M891" s="21" t="s">
        <v>1038</v>
      </c>
      <c r="N891" s="21">
        <v>119744</v>
      </c>
      <c r="O891" s="21">
        <v>119895</v>
      </c>
      <c r="P891" s="21">
        <v>100</v>
      </c>
      <c r="Q891" s="21"/>
      <c r="R891" s="21"/>
    </row>
    <row r="892" spans="1:18" x14ac:dyDescent="0.2">
      <c r="A892" s="22" t="s">
        <v>4125</v>
      </c>
      <c r="B892" s="21">
        <v>10244</v>
      </c>
      <c r="C892" s="21" t="s">
        <v>1062</v>
      </c>
      <c r="D892" s="20">
        <f>COUNTIF('S6 - Table 1'!$B$3:$B$20,Table4[[#This Row],[id]])</f>
        <v>0</v>
      </c>
      <c r="E892" s="21" t="s">
        <v>4126</v>
      </c>
      <c r="F892" s="21" t="s">
        <v>3962</v>
      </c>
      <c r="G892" s="21" t="s">
        <v>3963</v>
      </c>
      <c r="H892" s="21" t="s">
        <v>4127</v>
      </c>
      <c r="I892" s="21" t="s">
        <v>3755</v>
      </c>
      <c r="J892" s="21">
        <v>81203</v>
      </c>
      <c r="K892" s="21">
        <v>81576</v>
      </c>
      <c r="L892" s="21">
        <v>100</v>
      </c>
      <c r="M892" s="21" t="s">
        <v>1038</v>
      </c>
      <c r="N892" s="21">
        <v>79257</v>
      </c>
      <c r="O892" s="21">
        <v>79630</v>
      </c>
      <c r="P892" s="21">
        <v>100</v>
      </c>
      <c r="Q892" s="21"/>
      <c r="R892" s="21"/>
    </row>
    <row r="893" spans="1:18" x14ac:dyDescent="0.2">
      <c r="A893" s="22" t="s">
        <v>4128</v>
      </c>
      <c r="B893" s="21">
        <v>10244</v>
      </c>
      <c r="C893" s="21" t="s">
        <v>1062</v>
      </c>
      <c r="D893" s="20">
        <f>COUNTIF('S6 - Table 1'!$B$3:$B$20,Table4[[#This Row],[id]])</f>
        <v>0</v>
      </c>
      <c r="E893" s="21" t="s">
        <v>4129</v>
      </c>
      <c r="F893" s="21" t="s">
        <v>1887</v>
      </c>
      <c r="G893" s="21" t="s">
        <v>1888</v>
      </c>
      <c r="H893" s="21" t="s">
        <v>1889</v>
      </c>
      <c r="I893" s="21" t="s">
        <v>3755</v>
      </c>
      <c r="J893" s="21">
        <v>38308</v>
      </c>
      <c r="K893" s="21">
        <v>38570</v>
      </c>
      <c r="L893" s="21">
        <v>100</v>
      </c>
      <c r="M893" s="21" t="s">
        <v>1038</v>
      </c>
      <c r="N893" s="21">
        <v>36363</v>
      </c>
      <c r="O893" s="21">
        <v>36625</v>
      </c>
      <c r="P893" s="21">
        <v>100</v>
      </c>
      <c r="Q893" s="21"/>
      <c r="R893" s="21"/>
    </row>
    <row r="894" spans="1:18" x14ac:dyDescent="0.2">
      <c r="A894" s="22" t="s">
        <v>4130</v>
      </c>
      <c r="B894" s="21">
        <v>10244</v>
      </c>
      <c r="C894" s="21" t="s">
        <v>1062</v>
      </c>
      <c r="D894" s="20">
        <f>COUNTIF('S6 - Table 1'!$B$3:$B$20,Table4[[#This Row],[id]])</f>
        <v>0</v>
      </c>
      <c r="E894" s="21" t="s">
        <v>4131</v>
      </c>
      <c r="F894" s="21" t="s">
        <v>4132</v>
      </c>
      <c r="G894" s="21" t="s">
        <v>4133</v>
      </c>
      <c r="H894" s="21" t="s">
        <v>3964</v>
      </c>
      <c r="I894" s="21" t="s">
        <v>3755</v>
      </c>
      <c r="J894" s="21">
        <v>81446</v>
      </c>
      <c r="K894" s="21">
        <v>81574</v>
      </c>
      <c r="L894" s="21">
        <v>100</v>
      </c>
      <c r="M894" s="21" t="s">
        <v>1038</v>
      </c>
      <c r="N894" s="21">
        <v>79500</v>
      </c>
      <c r="O894" s="21">
        <v>79628</v>
      </c>
      <c r="P894" s="21">
        <v>100</v>
      </c>
      <c r="Q894" s="21"/>
      <c r="R894" s="21"/>
    </row>
    <row r="895" spans="1:18" x14ac:dyDescent="0.2">
      <c r="A895" s="22" t="s">
        <v>4134</v>
      </c>
      <c r="B895" s="21">
        <v>10244</v>
      </c>
      <c r="C895" s="21" t="s">
        <v>1062</v>
      </c>
      <c r="D895" s="20">
        <f>COUNTIF('S6 - Table 1'!$B$3:$B$20,Table4[[#This Row],[id]])</f>
        <v>0</v>
      </c>
      <c r="E895" s="21" t="s">
        <v>4135</v>
      </c>
      <c r="F895" s="21" t="s">
        <v>4136</v>
      </c>
      <c r="G895" s="21" t="s">
        <v>4137</v>
      </c>
      <c r="H895" s="21" t="s">
        <v>3935</v>
      </c>
      <c r="I895" s="21" t="s">
        <v>3755</v>
      </c>
      <c r="J895" s="21">
        <v>102959</v>
      </c>
      <c r="K895" s="21">
        <v>103160</v>
      </c>
      <c r="L895" s="21">
        <v>100</v>
      </c>
      <c r="M895" s="21" t="s">
        <v>1038</v>
      </c>
      <c r="N895" s="21">
        <v>101017</v>
      </c>
      <c r="O895" s="21">
        <v>101218</v>
      </c>
      <c r="P895" s="21">
        <v>100</v>
      </c>
      <c r="Q895" s="21"/>
      <c r="R895" s="21"/>
    </row>
    <row r="896" spans="1:18" x14ac:dyDescent="0.2">
      <c r="A896" s="22" t="s">
        <v>4138</v>
      </c>
      <c r="B896" s="21">
        <v>10244</v>
      </c>
      <c r="C896" s="21" t="s">
        <v>1062</v>
      </c>
      <c r="D896" s="20">
        <f>COUNTIF('S6 - Table 1'!$B$3:$B$20,Table4[[#This Row],[id]])</f>
        <v>0</v>
      </c>
      <c r="E896" s="21" t="s">
        <v>4139</v>
      </c>
      <c r="F896" s="21" t="s">
        <v>1468</v>
      </c>
      <c r="G896" s="21" t="s">
        <v>3992</v>
      </c>
      <c r="H896" s="21" t="s">
        <v>3993</v>
      </c>
      <c r="I896" s="21" t="s">
        <v>3755</v>
      </c>
      <c r="J896" s="21">
        <v>8440</v>
      </c>
      <c r="K896" s="21">
        <v>8734</v>
      </c>
      <c r="L896" s="21">
        <v>100</v>
      </c>
      <c r="M896" s="21" t="s">
        <v>1038</v>
      </c>
      <c r="N896" s="21">
        <v>188503</v>
      </c>
      <c r="O896" s="21">
        <v>188797</v>
      </c>
      <c r="P896" s="21">
        <v>100</v>
      </c>
      <c r="Q896" s="21"/>
      <c r="R896" s="21"/>
    </row>
    <row r="897" spans="1:18" x14ac:dyDescent="0.2">
      <c r="A897" s="22" t="s">
        <v>4140</v>
      </c>
      <c r="B897" s="21">
        <v>10244</v>
      </c>
      <c r="C897" s="21" t="s">
        <v>1062</v>
      </c>
      <c r="D897" s="20">
        <f>COUNTIF('S6 - Table 1'!$B$3:$B$20,Table4[[#This Row],[id]])</f>
        <v>0</v>
      </c>
      <c r="E897" s="21" t="s">
        <v>4141</v>
      </c>
      <c r="F897" s="21" t="s">
        <v>1471</v>
      </c>
      <c r="G897" s="21" t="s">
        <v>3992</v>
      </c>
      <c r="H897" s="21" t="s">
        <v>3993</v>
      </c>
      <c r="I897" s="21" t="s">
        <v>3755</v>
      </c>
      <c r="J897" s="21">
        <v>8439</v>
      </c>
      <c r="K897" s="21">
        <v>8734</v>
      </c>
      <c r="L897" s="21">
        <v>100</v>
      </c>
      <c r="M897" s="21" t="s">
        <v>1038</v>
      </c>
      <c r="N897" s="21">
        <v>188503</v>
      </c>
      <c r="O897" s="21">
        <v>188798</v>
      </c>
      <c r="P897" s="21">
        <v>100</v>
      </c>
      <c r="Q897" s="21"/>
      <c r="R897" s="21"/>
    </row>
    <row r="898" spans="1:18" x14ac:dyDescent="0.2">
      <c r="A898" s="22" t="s">
        <v>4142</v>
      </c>
      <c r="B898" s="21">
        <v>10244</v>
      </c>
      <c r="C898" s="21" t="s">
        <v>1062</v>
      </c>
      <c r="D898" s="20">
        <f>COUNTIF('S6 - Table 1'!$B$3:$B$20,Table4[[#This Row],[id]])</f>
        <v>0</v>
      </c>
      <c r="E898" s="21" t="s">
        <v>4143</v>
      </c>
      <c r="F898" s="21" t="s">
        <v>3993</v>
      </c>
      <c r="G898" s="21" t="s">
        <v>3996</v>
      </c>
      <c r="H898" s="21" t="s">
        <v>1468</v>
      </c>
      <c r="I898" s="21" t="s">
        <v>3755</v>
      </c>
      <c r="J898" s="21">
        <v>8440</v>
      </c>
      <c r="K898" s="21">
        <v>8734</v>
      </c>
      <c r="L898" s="21">
        <v>100</v>
      </c>
      <c r="M898" s="21" t="s">
        <v>1038</v>
      </c>
      <c r="N898" s="21">
        <v>188503</v>
      </c>
      <c r="O898" s="21">
        <v>188797</v>
      </c>
      <c r="P898" s="21">
        <v>100</v>
      </c>
      <c r="Q898" s="21"/>
      <c r="R898" s="21"/>
    </row>
    <row r="899" spans="1:18" x14ac:dyDescent="0.2">
      <c r="A899" s="22" t="s">
        <v>4144</v>
      </c>
      <c r="B899" s="21">
        <v>10244</v>
      </c>
      <c r="C899" s="21" t="s">
        <v>1062</v>
      </c>
      <c r="D899" s="20">
        <f>COUNTIF('S6 - Table 1'!$B$3:$B$20,Table4[[#This Row],[id]])</f>
        <v>0</v>
      </c>
      <c r="E899" s="21" t="s">
        <v>4145</v>
      </c>
      <c r="F899" s="21" t="s">
        <v>3993</v>
      </c>
      <c r="G899" s="21" t="s">
        <v>3996</v>
      </c>
      <c r="H899" s="21" t="s">
        <v>1471</v>
      </c>
      <c r="I899" s="21" t="s">
        <v>3755</v>
      </c>
      <c r="J899" s="21">
        <v>8439</v>
      </c>
      <c r="K899" s="21">
        <v>8734</v>
      </c>
      <c r="L899" s="21">
        <v>100</v>
      </c>
      <c r="M899" s="21" t="s">
        <v>1038</v>
      </c>
      <c r="N899" s="21">
        <v>188503</v>
      </c>
      <c r="O899" s="21">
        <v>188798</v>
      </c>
      <c r="P899" s="21">
        <v>100</v>
      </c>
      <c r="Q899" s="21"/>
      <c r="R899" s="21"/>
    </row>
    <row r="900" spans="1:18" x14ac:dyDescent="0.2">
      <c r="A900" s="22" t="s">
        <v>4146</v>
      </c>
      <c r="B900" s="21">
        <v>10244</v>
      </c>
      <c r="C900" s="21" t="s">
        <v>1062</v>
      </c>
      <c r="D900" s="20">
        <f>COUNTIF('S6 - Table 1'!$B$3:$B$20,Table4[[#This Row],[id]])</f>
        <v>0</v>
      </c>
      <c r="E900" s="21" t="s">
        <v>4147</v>
      </c>
      <c r="F900" s="21" t="s">
        <v>4102</v>
      </c>
      <c r="G900" s="21" t="s">
        <v>4148</v>
      </c>
      <c r="H900" s="21" t="s">
        <v>4149</v>
      </c>
      <c r="I900" s="21" t="s">
        <v>3755</v>
      </c>
      <c r="J900" s="21">
        <v>109443</v>
      </c>
      <c r="K900" s="21">
        <v>109829</v>
      </c>
      <c r="L900" s="21">
        <v>100</v>
      </c>
      <c r="M900" s="21" t="s">
        <v>1038</v>
      </c>
      <c r="N900" s="21">
        <v>107501</v>
      </c>
      <c r="O900" s="21">
        <v>107887</v>
      </c>
      <c r="P900" s="21">
        <v>100</v>
      </c>
      <c r="Q900" s="21"/>
      <c r="R900" s="21"/>
    </row>
    <row r="901" spans="1:18" x14ac:dyDescent="0.2">
      <c r="A901" s="22" t="s">
        <v>4150</v>
      </c>
      <c r="B901" s="21">
        <v>10244</v>
      </c>
      <c r="C901" s="21" t="s">
        <v>1062</v>
      </c>
      <c r="D901" s="20">
        <f>COUNTIF('S6 - Table 1'!$B$3:$B$20,Table4[[#This Row],[id]])</f>
        <v>0</v>
      </c>
      <c r="E901" s="21" t="s">
        <v>4151</v>
      </c>
      <c r="F901" s="21" t="s">
        <v>4152</v>
      </c>
      <c r="G901" s="21" t="s">
        <v>4153</v>
      </c>
      <c r="H901" s="21" t="s">
        <v>4154</v>
      </c>
      <c r="I901" s="21" t="s">
        <v>3755</v>
      </c>
      <c r="J901" s="21">
        <v>105602</v>
      </c>
      <c r="K901" s="21">
        <v>105761</v>
      </c>
      <c r="L901" s="21">
        <v>100</v>
      </c>
      <c r="M901" s="21" t="s">
        <v>1038</v>
      </c>
      <c r="N901" s="21">
        <v>103660</v>
      </c>
      <c r="O901" s="21">
        <v>103819</v>
      </c>
      <c r="P901" s="21">
        <v>100</v>
      </c>
      <c r="Q901" s="21"/>
      <c r="R901" s="21"/>
    </row>
    <row r="902" spans="1:18" x14ac:dyDescent="0.2">
      <c r="A902" s="22" t="s">
        <v>4155</v>
      </c>
      <c r="B902" s="21">
        <v>10244</v>
      </c>
      <c r="C902" s="21" t="s">
        <v>1062</v>
      </c>
      <c r="D902" s="20">
        <f>COUNTIF('S6 - Table 1'!$B$3:$B$20,Table4[[#This Row],[id]])</f>
        <v>0</v>
      </c>
      <c r="E902" s="21" t="s">
        <v>4156</v>
      </c>
      <c r="F902" s="21" t="s">
        <v>4152</v>
      </c>
      <c r="G902" s="21" t="s">
        <v>4153</v>
      </c>
      <c r="H902" s="21" t="s">
        <v>4157</v>
      </c>
      <c r="I902" s="21" t="s">
        <v>3755</v>
      </c>
      <c r="J902" s="21">
        <v>105602</v>
      </c>
      <c r="K902" s="21">
        <v>105759</v>
      </c>
      <c r="L902" s="21">
        <v>100</v>
      </c>
      <c r="M902" s="21" t="s">
        <v>1038</v>
      </c>
      <c r="N902" s="21">
        <v>103660</v>
      </c>
      <c r="O902" s="21">
        <v>103817</v>
      </c>
      <c r="P902" s="21">
        <v>100</v>
      </c>
      <c r="Q902" s="21"/>
      <c r="R902" s="21"/>
    </row>
    <row r="903" spans="1:18" x14ac:dyDescent="0.2">
      <c r="A903" s="22" t="s">
        <v>4158</v>
      </c>
      <c r="B903" s="21">
        <v>10244</v>
      </c>
      <c r="C903" s="21" t="s">
        <v>1062</v>
      </c>
      <c r="D903" s="20">
        <f>COUNTIF('S6 - Table 1'!$B$3:$B$20,Table4[[#This Row],[id]])</f>
        <v>0</v>
      </c>
      <c r="E903" s="21" t="s">
        <v>4159</v>
      </c>
      <c r="F903" s="21" t="s">
        <v>1293</v>
      </c>
      <c r="G903" s="21" t="s">
        <v>4160</v>
      </c>
      <c r="H903" s="21" t="s">
        <v>4161</v>
      </c>
      <c r="I903" s="21" t="s">
        <v>3755</v>
      </c>
      <c r="J903" s="21">
        <v>8442</v>
      </c>
      <c r="K903" s="21">
        <v>8712</v>
      </c>
      <c r="L903" s="21">
        <v>100</v>
      </c>
      <c r="M903" s="21" t="s">
        <v>1038</v>
      </c>
      <c r="N903" s="21">
        <v>188525</v>
      </c>
      <c r="O903" s="21">
        <v>188795</v>
      </c>
      <c r="P903" s="21">
        <v>100</v>
      </c>
      <c r="Q903" s="21"/>
      <c r="R903" s="21"/>
    </row>
    <row r="904" spans="1:18" x14ac:dyDescent="0.2">
      <c r="A904" s="22" t="s">
        <v>4162</v>
      </c>
      <c r="B904" s="21">
        <v>10244</v>
      </c>
      <c r="C904" s="21" t="s">
        <v>1062</v>
      </c>
      <c r="D904" s="20">
        <f>COUNTIF('S6 - Table 1'!$B$3:$B$20,Table4[[#This Row],[id]])</f>
        <v>0</v>
      </c>
      <c r="E904" s="21" t="s">
        <v>4163</v>
      </c>
      <c r="F904" s="21" t="s">
        <v>1293</v>
      </c>
      <c r="G904" s="21" t="s">
        <v>4160</v>
      </c>
      <c r="H904" s="21" t="s">
        <v>4164</v>
      </c>
      <c r="I904" s="21" t="s">
        <v>3755</v>
      </c>
      <c r="J904" s="21">
        <v>8442</v>
      </c>
      <c r="K904" s="21">
        <v>8713</v>
      </c>
      <c r="L904" s="21">
        <v>100</v>
      </c>
      <c r="M904" s="21" t="s">
        <v>1038</v>
      </c>
      <c r="N904" s="21">
        <v>188524</v>
      </c>
      <c r="O904" s="21">
        <v>188795</v>
      </c>
      <c r="P904" s="21">
        <v>100</v>
      </c>
      <c r="Q904" s="21"/>
      <c r="R904" s="21"/>
    </row>
    <row r="905" spans="1:18" x14ac:dyDescent="0.2">
      <c r="A905" s="22" t="s">
        <v>4165</v>
      </c>
      <c r="B905" s="21">
        <v>10244</v>
      </c>
      <c r="C905" s="21" t="s">
        <v>1062</v>
      </c>
      <c r="D905" s="20">
        <f>COUNTIF('S6 - Table 1'!$B$3:$B$20,Table4[[#This Row],[id]])</f>
        <v>0</v>
      </c>
      <c r="E905" s="21" t="s">
        <v>4166</v>
      </c>
      <c r="F905" s="21" t="s">
        <v>4161</v>
      </c>
      <c r="G905" s="21" t="s">
        <v>1292</v>
      </c>
      <c r="H905" s="21" t="s">
        <v>1293</v>
      </c>
      <c r="I905" s="21" t="s">
        <v>3755</v>
      </c>
      <c r="J905" s="21">
        <v>8442</v>
      </c>
      <c r="K905" s="21">
        <v>8712</v>
      </c>
      <c r="L905" s="21">
        <v>100</v>
      </c>
      <c r="M905" s="21" t="s">
        <v>1038</v>
      </c>
      <c r="N905" s="21">
        <v>188525</v>
      </c>
      <c r="O905" s="21">
        <v>188795</v>
      </c>
      <c r="P905" s="21">
        <v>100</v>
      </c>
      <c r="Q905" s="21"/>
      <c r="R905" s="21"/>
    </row>
    <row r="906" spans="1:18" x14ac:dyDescent="0.2">
      <c r="A906" s="22" t="s">
        <v>4167</v>
      </c>
      <c r="B906" s="21">
        <v>10244</v>
      </c>
      <c r="C906" s="21" t="s">
        <v>1062</v>
      </c>
      <c r="D906" s="20">
        <f>COUNTIF('S6 - Table 1'!$B$3:$B$20,Table4[[#This Row],[id]])</f>
        <v>0</v>
      </c>
      <c r="E906" s="21" t="s">
        <v>4168</v>
      </c>
      <c r="F906" s="21" t="s">
        <v>4164</v>
      </c>
      <c r="G906" s="21" t="s">
        <v>1292</v>
      </c>
      <c r="H906" s="21" t="s">
        <v>1293</v>
      </c>
      <c r="I906" s="21" t="s">
        <v>3755</v>
      </c>
      <c r="J906" s="21">
        <v>8442</v>
      </c>
      <c r="K906" s="21">
        <v>8713</v>
      </c>
      <c r="L906" s="21">
        <v>100</v>
      </c>
      <c r="M906" s="21" t="s">
        <v>1038</v>
      </c>
      <c r="N906" s="21">
        <v>188524</v>
      </c>
      <c r="O906" s="21">
        <v>188795</v>
      </c>
      <c r="P906" s="21">
        <v>100</v>
      </c>
      <c r="Q906" s="21"/>
      <c r="R906" s="21"/>
    </row>
    <row r="907" spans="1:18" x14ac:dyDescent="0.2">
      <c r="A907" s="22" t="s">
        <v>4169</v>
      </c>
      <c r="B907" s="21">
        <v>10244</v>
      </c>
      <c r="C907" s="21" t="s">
        <v>1062</v>
      </c>
      <c r="D907" s="20">
        <f>COUNTIF('S6 - Table 1'!$B$3:$B$20,Table4[[#This Row],[id]])</f>
        <v>0</v>
      </c>
      <c r="E907" s="21" t="s">
        <v>1894</v>
      </c>
      <c r="F907" s="21" t="s">
        <v>1895</v>
      </c>
      <c r="G907" s="21" t="s">
        <v>1896</v>
      </c>
      <c r="H907" s="21" t="s">
        <v>1897</v>
      </c>
      <c r="I907" s="21" t="s">
        <v>3755</v>
      </c>
      <c r="J907" s="21">
        <v>44050</v>
      </c>
      <c r="K907" s="21">
        <v>44184</v>
      </c>
      <c r="L907" s="21">
        <v>100</v>
      </c>
      <c r="M907" s="21" t="s">
        <v>1038</v>
      </c>
      <c r="N907" s="21">
        <v>42105</v>
      </c>
      <c r="O907" s="21">
        <v>42239</v>
      </c>
      <c r="P907" s="21">
        <v>100</v>
      </c>
      <c r="Q907" s="21"/>
      <c r="R907" s="21"/>
    </row>
    <row r="908" spans="1:18" x14ac:dyDescent="0.2">
      <c r="A908" s="22" t="s">
        <v>4170</v>
      </c>
      <c r="B908" s="21">
        <v>10244</v>
      </c>
      <c r="C908" s="21" t="s">
        <v>1062</v>
      </c>
      <c r="D908" s="20">
        <f>COUNTIF('S6 - Table 1'!$B$3:$B$20,Table4[[#This Row],[id]])</f>
        <v>0</v>
      </c>
      <c r="E908" s="21" t="s">
        <v>1899</v>
      </c>
      <c r="F908" s="21" t="s">
        <v>1900</v>
      </c>
      <c r="G908" s="21" t="s">
        <v>1901</v>
      </c>
      <c r="H908" s="21" t="s">
        <v>1902</v>
      </c>
      <c r="I908" s="21" t="s">
        <v>3755</v>
      </c>
      <c r="J908" s="21">
        <v>84286</v>
      </c>
      <c r="K908" s="21">
        <v>84439</v>
      </c>
      <c r="L908" s="21">
        <v>100</v>
      </c>
      <c r="M908" s="21" t="s">
        <v>1038</v>
      </c>
      <c r="N908" s="21">
        <v>82338</v>
      </c>
      <c r="O908" s="21">
        <v>82491</v>
      </c>
      <c r="P908" s="21">
        <v>100</v>
      </c>
      <c r="Q908" s="21"/>
      <c r="R908" s="21"/>
    </row>
    <row r="909" spans="1:18" x14ac:dyDescent="0.2">
      <c r="A909" s="22" t="s">
        <v>4171</v>
      </c>
      <c r="B909" s="21">
        <v>10244</v>
      </c>
      <c r="C909" s="21" t="s">
        <v>1062</v>
      </c>
      <c r="D909" s="20">
        <f>COUNTIF('S6 - Table 1'!$B$3:$B$20,Table4[[#This Row],[id]])</f>
        <v>0</v>
      </c>
      <c r="E909" s="21" t="s">
        <v>1910</v>
      </c>
      <c r="F909" s="21" t="s">
        <v>1509</v>
      </c>
      <c r="G909" s="21" t="s">
        <v>1911</v>
      </c>
      <c r="H909" s="21" t="s">
        <v>1912</v>
      </c>
      <c r="I909" s="21" t="s">
        <v>3755</v>
      </c>
      <c r="J909" s="21">
        <v>87759</v>
      </c>
      <c r="K909" s="21">
        <v>87863</v>
      </c>
      <c r="L909" s="21">
        <v>100</v>
      </c>
      <c r="M909" s="21" t="s">
        <v>1038</v>
      </c>
      <c r="N909" s="21">
        <v>85811</v>
      </c>
      <c r="O909" s="21">
        <v>85915</v>
      </c>
      <c r="P909" s="21">
        <v>100</v>
      </c>
      <c r="Q909" s="21"/>
      <c r="R909" s="21"/>
    </row>
    <row r="910" spans="1:18" x14ac:dyDescent="0.2">
      <c r="A910" s="22" t="s">
        <v>4172</v>
      </c>
      <c r="B910" s="21">
        <v>10244</v>
      </c>
      <c r="C910" s="21" t="s">
        <v>1062</v>
      </c>
      <c r="D910" s="20">
        <f>COUNTIF('S6 - Table 1'!$B$3:$B$20,Table4[[#This Row],[id]])</f>
        <v>0</v>
      </c>
      <c r="E910" s="21" t="s">
        <v>4173</v>
      </c>
      <c r="F910" s="21" t="s">
        <v>1915</v>
      </c>
      <c r="G910" s="21" t="s">
        <v>1916</v>
      </c>
      <c r="H910" s="21" t="s">
        <v>1917</v>
      </c>
      <c r="I910" s="21" t="s">
        <v>3755</v>
      </c>
      <c r="J910" s="21">
        <v>141318</v>
      </c>
      <c r="K910" s="21">
        <v>141672</v>
      </c>
      <c r="L910" s="21">
        <v>100</v>
      </c>
      <c r="M910" s="21" t="s">
        <v>1038</v>
      </c>
      <c r="N910" s="21">
        <v>139404</v>
      </c>
      <c r="O910" s="21">
        <v>139758</v>
      </c>
      <c r="P910" s="21">
        <v>100</v>
      </c>
      <c r="Q910" s="21"/>
      <c r="R910" s="21"/>
    </row>
    <row r="911" spans="1:18" x14ac:dyDescent="0.2">
      <c r="A911" s="22" t="s">
        <v>4174</v>
      </c>
      <c r="B911" s="21">
        <v>10244</v>
      </c>
      <c r="C911" s="21" t="s">
        <v>1062</v>
      </c>
      <c r="D911" s="20">
        <f>COUNTIF('S6 - Table 1'!$B$3:$B$20,Table4[[#This Row],[id]])</f>
        <v>0</v>
      </c>
      <c r="E911" s="21" t="s">
        <v>1919</v>
      </c>
      <c r="F911" s="21" t="s">
        <v>1920</v>
      </c>
      <c r="G911" s="21" t="s">
        <v>1901</v>
      </c>
      <c r="H911" s="21" t="s">
        <v>1902</v>
      </c>
      <c r="I911" s="21" t="s">
        <v>3755</v>
      </c>
      <c r="J911" s="21">
        <v>84287</v>
      </c>
      <c r="K911" s="21">
        <v>84439</v>
      </c>
      <c r="L911" s="21">
        <v>100</v>
      </c>
      <c r="M911" s="21" t="s">
        <v>1038</v>
      </c>
      <c r="N911" s="21">
        <v>82339</v>
      </c>
      <c r="O911" s="21">
        <v>82491</v>
      </c>
      <c r="P911" s="21">
        <v>100</v>
      </c>
      <c r="Q911" s="21"/>
      <c r="R911" s="21"/>
    </row>
    <row r="912" spans="1:18" x14ac:dyDescent="0.2">
      <c r="A912" s="22" t="s">
        <v>4175</v>
      </c>
      <c r="B912" s="21">
        <v>10244</v>
      </c>
      <c r="C912" s="21" t="s">
        <v>1062</v>
      </c>
      <c r="D912" s="20">
        <f>COUNTIF('S6 - Table 1'!$B$3:$B$20,Table4[[#This Row],[id]])</f>
        <v>0</v>
      </c>
      <c r="E912" s="21" t="s">
        <v>4176</v>
      </c>
      <c r="F912" s="21" t="s">
        <v>4177</v>
      </c>
      <c r="G912" s="21" t="s">
        <v>1901</v>
      </c>
      <c r="H912" s="21" t="s">
        <v>1902</v>
      </c>
      <c r="I912" s="21" t="s">
        <v>3755</v>
      </c>
      <c r="J912" s="21">
        <v>84285</v>
      </c>
      <c r="K912" s="21">
        <v>84439</v>
      </c>
      <c r="L912" s="21">
        <v>100</v>
      </c>
      <c r="M912" s="21" t="s">
        <v>1038</v>
      </c>
      <c r="N912" s="21">
        <v>82337</v>
      </c>
      <c r="O912" s="21">
        <v>82491</v>
      </c>
      <c r="P912" s="21">
        <v>100</v>
      </c>
      <c r="Q912" s="21"/>
      <c r="R912" s="21"/>
    </row>
    <row r="913" spans="1:18" x14ac:dyDescent="0.2">
      <c r="A913" s="22" t="s">
        <v>4178</v>
      </c>
      <c r="B913" s="21">
        <v>10244</v>
      </c>
      <c r="C913" s="21" t="s">
        <v>1062</v>
      </c>
      <c r="D913" s="20">
        <f>COUNTIF('S6 - Table 1'!$B$3:$B$20,Table4[[#This Row],[id]])</f>
        <v>0</v>
      </c>
      <c r="E913" s="21" t="s">
        <v>1922</v>
      </c>
      <c r="F913" s="21" t="s">
        <v>1923</v>
      </c>
      <c r="G913" s="21" t="s">
        <v>1402</v>
      </c>
      <c r="H913" s="21" t="s">
        <v>1403</v>
      </c>
      <c r="I913" s="21" t="s">
        <v>3755</v>
      </c>
      <c r="J913" s="21">
        <v>149191</v>
      </c>
      <c r="K913" s="21">
        <v>149296</v>
      </c>
      <c r="L913" s="21">
        <v>100</v>
      </c>
      <c r="M913" s="21" t="s">
        <v>1038</v>
      </c>
      <c r="N913" s="21">
        <v>147275</v>
      </c>
      <c r="O913" s="21">
        <v>147380</v>
      </c>
      <c r="P913" s="21">
        <v>100</v>
      </c>
      <c r="Q913" s="21"/>
      <c r="R913" s="21"/>
    </row>
    <row r="914" spans="1:18" x14ac:dyDescent="0.2">
      <c r="A914" s="22" t="s">
        <v>4179</v>
      </c>
      <c r="B914" s="21">
        <v>10244</v>
      </c>
      <c r="C914" s="21" t="s">
        <v>1062</v>
      </c>
      <c r="D914" s="20">
        <f>COUNTIF('S6 - Table 1'!$B$3:$B$20,Table4[[#This Row],[id]])</f>
        <v>0</v>
      </c>
      <c r="E914" s="21" t="s">
        <v>4180</v>
      </c>
      <c r="F914" s="21" t="s">
        <v>4152</v>
      </c>
      <c r="G914" s="21" t="s">
        <v>4153</v>
      </c>
      <c r="H914" s="21" t="s">
        <v>4181</v>
      </c>
      <c r="I914" s="21" t="s">
        <v>3755</v>
      </c>
      <c r="J914" s="21">
        <v>105602</v>
      </c>
      <c r="K914" s="21">
        <v>105752</v>
      </c>
      <c r="L914" s="21">
        <v>100</v>
      </c>
      <c r="M914" s="21" t="s">
        <v>1038</v>
      </c>
      <c r="N914" s="21">
        <v>103660</v>
      </c>
      <c r="O914" s="21">
        <v>103810</v>
      </c>
      <c r="P914" s="21">
        <v>100</v>
      </c>
      <c r="Q914" s="21"/>
      <c r="R914" s="21"/>
    </row>
    <row r="915" spans="1:18" x14ac:dyDescent="0.2">
      <c r="A915" s="22" t="s">
        <v>4182</v>
      </c>
      <c r="B915" s="21">
        <v>10244</v>
      </c>
      <c r="C915" s="21" t="s">
        <v>1062</v>
      </c>
      <c r="D915" s="20">
        <f>COUNTIF('S6 - Table 1'!$B$3:$B$20,Table4[[#This Row],[id]])</f>
        <v>0</v>
      </c>
      <c r="E915" s="21" t="s">
        <v>4183</v>
      </c>
      <c r="F915" s="21" t="s">
        <v>4184</v>
      </c>
      <c r="G915" s="21" t="s">
        <v>1630</v>
      </c>
      <c r="H915" s="21" t="s">
        <v>1631</v>
      </c>
      <c r="I915" s="21" t="s">
        <v>3755</v>
      </c>
      <c r="J915" s="21">
        <v>85323</v>
      </c>
      <c r="K915" s="21">
        <v>85588</v>
      </c>
      <c r="L915" s="21">
        <v>100</v>
      </c>
      <c r="M915" s="21" t="s">
        <v>1038</v>
      </c>
      <c r="N915" s="21">
        <v>83375</v>
      </c>
      <c r="O915" s="21">
        <v>83640</v>
      </c>
      <c r="P915" s="21">
        <v>100</v>
      </c>
      <c r="Q915" s="21"/>
      <c r="R915" s="21"/>
    </row>
    <row r="916" spans="1:18" x14ac:dyDescent="0.2">
      <c r="A916" s="22" t="s">
        <v>4185</v>
      </c>
      <c r="B916" s="21">
        <v>10244</v>
      </c>
      <c r="C916" s="21" t="s">
        <v>1062</v>
      </c>
      <c r="D916" s="20">
        <f>COUNTIF('S6 - Table 1'!$B$3:$B$20,Table4[[#This Row],[id]])</f>
        <v>0</v>
      </c>
      <c r="E916" s="21" t="s">
        <v>4186</v>
      </c>
      <c r="F916" s="21" t="s">
        <v>4187</v>
      </c>
      <c r="G916" s="21" t="s">
        <v>4188</v>
      </c>
      <c r="H916" s="21" t="s">
        <v>4015</v>
      </c>
      <c r="I916" s="21" t="s">
        <v>3755</v>
      </c>
      <c r="J916" s="21">
        <v>76823</v>
      </c>
      <c r="K916" s="21">
        <v>77182</v>
      </c>
      <c r="L916" s="21">
        <v>100</v>
      </c>
      <c r="M916" s="21" t="s">
        <v>1038</v>
      </c>
      <c r="N916" s="21">
        <v>74877</v>
      </c>
      <c r="O916" s="21">
        <v>75236</v>
      </c>
      <c r="P916" s="21">
        <v>100</v>
      </c>
      <c r="Q916" s="21"/>
      <c r="R916" s="21"/>
    </row>
    <row r="917" spans="1:18" x14ac:dyDescent="0.2">
      <c r="A917" s="22" t="s">
        <v>4189</v>
      </c>
      <c r="B917" s="21">
        <v>10244</v>
      </c>
      <c r="C917" s="21" t="s">
        <v>1062</v>
      </c>
      <c r="D917" s="20">
        <f>COUNTIF('S6 - Table 1'!$B$3:$B$20,Table4[[#This Row],[id]])</f>
        <v>0</v>
      </c>
      <c r="E917" s="21" t="s">
        <v>4190</v>
      </c>
      <c r="F917" s="21" t="s">
        <v>1362</v>
      </c>
      <c r="G917" s="21" t="s">
        <v>1363</v>
      </c>
      <c r="H917" s="21" t="s">
        <v>4191</v>
      </c>
      <c r="I917" s="21" t="s">
        <v>3755</v>
      </c>
      <c r="J917" s="21">
        <v>122985</v>
      </c>
      <c r="K917" s="21">
        <v>123295</v>
      </c>
      <c r="L917" s="21">
        <v>100</v>
      </c>
      <c r="M917" s="21" t="s">
        <v>1038</v>
      </c>
      <c r="N917" s="21">
        <v>121025</v>
      </c>
      <c r="O917" s="21">
        <v>121335</v>
      </c>
      <c r="P917" s="21">
        <v>100</v>
      </c>
      <c r="Q917" s="21"/>
      <c r="R917" s="21"/>
    </row>
    <row r="918" spans="1:18" x14ac:dyDescent="0.2">
      <c r="A918" s="22" t="s">
        <v>4192</v>
      </c>
      <c r="B918" s="21">
        <v>10244</v>
      </c>
      <c r="C918" s="21" t="s">
        <v>1062</v>
      </c>
      <c r="D918" s="20">
        <f>COUNTIF('S6 - Table 1'!$B$3:$B$20,Table4[[#This Row],[id]])</f>
        <v>0</v>
      </c>
      <c r="E918" s="21" t="s">
        <v>1930</v>
      </c>
      <c r="F918" s="21" t="s">
        <v>1931</v>
      </c>
      <c r="G918" s="21" t="s">
        <v>1932</v>
      </c>
      <c r="H918" s="21" t="s">
        <v>1660</v>
      </c>
      <c r="I918" s="21" t="s">
        <v>3755</v>
      </c>
      <c r="J918" s="21">
        <v>72361</v>
      </c>
      <c r="K918" s="21">
        <v>72558</v>
      </c>
      <c r="L918" s="21">
        <v>100</v>
      </c>
      <c r="M918" s="21" t="s">
        <v>1038</v>
      </c>
      <c r="N918" s="21">
        <v>70415</v>
      </c>
      <c r="O918" s="21">
        <v>70612</v>
      </c>
      <c r="P918" s="21">
        <v>100</v>
      </c>
      <c r="Q918" s="21"/>
      <c r="R918" s="21"/>
    </row>
    <row r="919" spans="1:18" x14ac:dyDescent="0.2">
      <c r="A919" s="22" t="s">
        <v>4193</v>
      </c>
      <c r="B919" s="21">
        <v>10244</v>
      </c>
      <c r="C919" s="21" t="s">
        <v>1062</v>
      </c>
      <c r="D919" s="20">
        <f>COUNTIF('S6 - Table 1'!$B$3:$B$20,Table4[[#This Row],[id]])</f>
        <v>0</v>
      </c>
      <c r="E919" s="21" t="s">
        <v>4194</v>
      </c>
      <c r="F919" s="21" t="s">
        <v>1774</v>
      </c>
      <c r="G919" s="21" t="s">
        <v>1775</v>
      </c>
      <c r="H919" s="21" t="s">
        <v>1938</v>
      </c>
      <c r="I919" s="21" t="s">
        <v>3755</v>
      </c>
      <c r="J919" s="21">
        <v>174125</v>
      </c>
      <c r="K919" s="21">
        <v>174232</v>
      </c>
      <c r="L919" s="21">
        <v>100</v>
      </c>
      <c r="M919" s="21" t="s">
        <v>1038</v>
      </c>
      <c r="N919" s="21">
        <v>172254</v>
      </c>
      <c r="O919" s="21">
        <v>172361</v>
      </c>
      <c r="P919" s="21">
        <v>100</v>
      </c>
      <c r="Q919" s="21"/>
      <c r="R919" s="21"/>
    </row>
    <row r="920" spans="1:18" x14ac:dyDescent="0.2">
      <c r="A920" s="22" t="s">
        <v>4195</v>
      </c>
      <c r="B920" s="21">
        <v>10244</v>
      </c>
      <c r="C920" s="21" t="s">
        <v>1062</v>
      </c>
      <c r="D920" s="20">
        <f>COUNTIF('S6 - Table 1'!$B$3:$B$20,Table4[[#This Row],[id]])</f>
        <v>0</v>
      </c>
      <c r="E920" s="21" t="s">
        <v>4196</v>
      </c>
      <c r="F920" s="21" t="s">
        <v>4197</v>
      </c>
      <c r="G920" s="21" t="s">
        <v>4198</v>
      </c>
      <c r="H920" s="21" t="s">
        <v>1426</v>
      </c>
      <c r="I920" s="21" t="s">
        <v>3755</v>
      </c>
      <c r="J920" s="21">
        <v>99498</v>
      </c>
      <c r="K920" s="21">
        <v>99875</v>
      </c>
      <c r="L920" s="21">
        <v>100</v>
      </c>
      <c r="M920" s="21" t="s">
        <v>1038</v>
      </c>
      <c r="N920" s="21">
        <v>97556</v>
      </c>
      <c r="O920" s="21">
        <v>97933</v>
      </c>
      <c r="P920" s="21">
        <v>99.73</v>
      </c>
      <c r="Q920" s="21"/>
      <c r="R920" s="21"/>
    </row>
    <row r="921" spans="1:18" x14ac:dyDescent="0.2">
      <c r="A921" s="22" t="s">
        <v>4199</v>
      </c>
      <c r="B921" s="21">
        <v>10244</v>
      </c>
      <c r="C921" s="21" t="s">
        <v>1062</v>
      </c>
      <c r="D921" s="20">
        <f>COUNTIF('S6 - Table 1'!$B$3:$B$20,Table4[[#This Row],[id]])</f>
        <v>0</v>
      </c>
      <c r="E921" s="21" t="s">
        <v>4200</v>
      </c>
      <c r="F921" s="21" t="s">
        <v>4201</v>
      </c>
      <c r="G921" s="21" t="s">
        <v>4202</v>
      </c>
      <c r="H921" s="21" t="s">
        <v>4203</v>
      </c>
      <c r="I921" s="21" t="s">
        <v>3755</v>
      </c>
      <c r="J921" s="21">
        <v>120549</v>
      </c>
      <c r="K921" s="21">
        <v>120894</v>
      </c>
      <c r="L921" s="21">
        <v>100</v>
      </c>
      <c r="M921" s="21" t="s">
        <v>1038</v>
      </c>
      <c r="N921" s="21">
        <v>118589</v>
      </c>
      <c r="O921" s="21">
        <v>118934</v>
      </c>
      <c r="P921" s="21">
        <v>100</v>
      </c>
      <c r="Q921" s="21"/>
      <c r="R921" s="21"/>
    </row>
    <row r="922" spans="1:18" x14ac:dyDescent="0.2">
      <c r="A922" s="22" t="s">
        <v>4204</v>
      </c>
      <c r="B922" s="21">
        <v>10244</v>
      </c>
      <c r="C922" s="21" t="s">
        <v>1062</v>
      </c>
      <c r="D922" s="20">
        <f>COUNTIF('S6 - Table 1'!$B$3:$B$20,Table4[[#This Row],[id]])</f>
        <v>0</v>
      </c>
      <c r="E922" s="21" t="s">
        <v>4205</v>
      </c>
      <c r="F922" s="21" t="s">
        <v>4201</v>
      </c>
      <c r="G922" s="21" t="s">
        <v>4202</v>
      </c>
      <c r="H922" s="21" t="s">
        <v>4206</v>
      </c>
      <c r="I922" s="21" t="s">
        <v>3755</v>
      </c>
      <c r="J922" s="21">
        <v>120549</v>
      </c>
      <c r="K922" s="21">
        <v>120891</v>
      </c>
      <c r="L922" s="21">
        <v>100</v>
      </c>
      <c r="M922" s="21" t="s">
        <v>1038</v>
      </c>
      <c r="N922" s="21">
        <v>118589</v>
      </c>
      <c r="O922" s="21">
        <v>118931</v>
      </c>
      <c r="P922" s="21">
        <v>100</v>
      </c>
      <c r="Q922" s="21"/>
      <c r="R922" s="21"/>
    </row>
    <row r="923" spans="1:18" x14ac:dyDescent="0.2">
      <c r="A923" s="22" t="s">
        <v>4207</v>
      </c>
      <c r="B923" s="21">
        <v>10244</v>
      </c>
      <c r="C923" s="21" t="s">
        <v>1062</v>
      </c>
      <c r="D923" s="20">
        <f>COUNTIF('S6 - Table 1'!$B$3:$B$20,Table4[[#This Row],[id]])</f>
        <v>0</v>
      </c>
      <c r="E923" s="21" t="s">
        <v>4208</v>
      </c>
      <c r="F923" s="21" t="s">
        <v>4201</v>
      </c>
      <c r="G923" s="21" t="s">
        <v>4202</v>
      </c>
      <c r="H923" s="21" t="s">
        <v>4209</v>
      </c>
      <c r="I923" s="21" t="s">
        <v>3755</v>
      </c>
      <c r="J923" s="21">
        <v>120549</v>
      </c>
      <c r="K923" s="21">
        <v>120892</v>
      </c>
      <c r="L923" s="21">
        <v>100</v>
      </c>
      <c r="M923" s="21" t="s">
        <v>1038</v>
      </c>
      <c r="N923" s="21">
        <v>118589</v>
      </c>
      <c r="O923" s="21">
        <v>118932</v>
      </c>
      <c r="P923" s="21">
        <v>100</v>
      </c>
      <c r="Q923" s="21"/>
      <c r="R923" s="21"/>
    </row>
    <row r="924" spans="1:18" x14ac:dyDescent="0.2">
      <c r="A924" s="22" t="s">
        <v>4210</v>
      </c>
      <c r="B924" s="21">
        <v>10244</v>
      </c>
      <c r="C924" s="21" t="s">
        <v>1062</v>
      </c>
      <c r="D924" s="20">
        <f>COUNTIF('S6 - Table 1'!$B$3:$B$20,Table4[[#This Row],[id]])</f>
        <v>0</v>
      </c>
      <c r="E924" s="21" t="s">
        <v>4211</v>
      </c>
      <c r="F924" s="21" t="s">
        <v>4212</v>
      </c>
      <c r="G924" s="21" t="s">
        <v>4213</v>
      </c>
      <c r="H924" s="21" t="s">
        <v>1928</v>
      </c>
      <c r="I924" s="21" t="s">
        <v>3755</v>
      </c>
      <c r="J924" s="21">
        <v>181445</v>
      </c>
      <c r="K924" s="21">
        <v>181696</v>
      </c>
      <c r="L924" s="21">
        <v>100</v>
      </c>
      <c r="M924" s="21" t="s">
        <v>1038</v>
      </c>
      <c r="N924" s="21">
        <v>179467</v>
      </c>
      <c r="O924" s="21">
        <v>179718</v>
      </c>
      <c r="P924" s="21">
        <v>100</v>
      </c>
      <c r="Q924" s="21"/>
      <c r="R924" s="21"/>
    </row>
    <row r="925" spans="1:18" x14ac:dyDescent="0.2">
      <c r="A925" s="22" t="s">
        <v>4214</v>
      </c>
      <c r="B925" s="21">
        <v>10244</v>
      </c>
      <c r="C925" s="21" t="s">
        <v>1062</v>
      </c>
      <c r="D925" s="20">
        <f>COUNTIF('S6 - Table 1'!$B$3:$B$20,Table4[[#This Row],[id]])</f>
        <v>0</v>
      </c>
      <c r="E925" s="21" t="s">
        <v>4215</v>
      </c>
      <c r="F925" s="21" t="s">
        <v>4216</v>
      </c>
      <c r="G925" s="21" t="s">
        <v>3428</v>
      </c>
      <c r="H925" s="21" t="s">
        <v>4217</v>
      </c>
      <c r="I925" s="21" t="s">
        <v>3755</v>
      </c>
      <c r="J925" s="21">
        <v>72816</v>
      </c>
      <c r="K925" s="21">
        <v>73143</v>
      </c>
      <c r="L925" s="21">
        <v>100</v>
      </c>
      <c r="M925" s="21" t="s">
        <v>1038</v>
      </c>
      <c r="N925" s="21">
        <v>70870</v>
      </c>
      <c r="O925" s="21">
        <v>71197</v>
      </c>
      <c r="P925" s="21">
        <v>100</v>
      </c>
      <c r="Q925" s="21"/>
      <c r="R925" s="21"/>
    </row>
    <row r="926" spans="1:18" x14ac:dyDescent="0.2">
      <c r="A926" s="22" t="s">
        <v>4218</v>
      </c>
      <c r="B926" s="21">
        <v>10244</v>
      </c>
      <c r="C926" s="21" t="s">
        <v>1062</v>
      </c>
      <c r="D926" s="20">
        <f>COUNTIF('S6 - Table 1'!$B$3:$B$20,Table4[[#This Row],[id]])</f>
        <v>0</v>
      </c>
      <c r="E926" s="21" t="s">
        <v>4219</v>
      </c>
      <c r="F926" s="21" t="s">
        <v>1966</v>
      </c>
      <c r="G926" s="21" t="s">
        <v>1287</v>
      </c>
      <c r="H926" s="21" t="s">
        <v>1288</v>
      </c>
      <c r="I926" s="21" t="s">
        <v>3755</v>
      </c>
      <c r="J926" s="21">
        <v>33455</v>
      </c>
      <c r="K926" s="21">
        <v>33668</v>
      </c>
      <c r="L926" s="21">
        <v>100</v>
      </c>
      <c r="M926" s="21" t="s">
        <v>1038</v>
      </c>
      <c r="N926" s="21">
        <v>31505</v>
      </c>
      <c r="O926" s="21">
        <v>31718</v>
      </c>
      <c r="P926" s="21">
        <v>100</v>
      </c>
      <c r="Q926" s="21"/>
      <c r="R926" s="21"/>
    </row>
    <row r="927" spans="1:18" x14ac:dyDescent="0.2">
      <c r="A927" s="22" t="s">
        <v>4220</v>
      </c>
      <c r="B927" s="21">
        <v>10244</v>
      </c>
      <c r="C927" s="21" t="s">
        <v>1062</v>
      </c>
      <c r="D927" s="20">
        <f>COUNTIF('S6 - Table 1'!$B$3:$B$20,Table4[[#This Row],[id]])</f>
        <v>0</v>
      </c>
      <c r="E927" s="21" t="s">
        <v>4221</v>
      </c>
      <c r="F927" s="21" t="s">
        <v>4222</v>
      </c>
      <c r="G927" s="21" t="s">
        <v>4223</v>
      </c>
      <c r="H927" s="21" t="s">
        <v>2383</v>
      </c>
      <c r="I927" s="21" t="s">
        <v>3755</v>
      </c>
      <c r="J927" s="21">
        <v>185791</v>
      </c>
      <c r="K927" s="21">
        <v>186069</v>
      </c>
      <c r="L927" s="21">
        <v>100</v>
      </c>
      <c r="M927" s="21" t="s">
        <v>1038</v>
      </c>
      <c r="N927" s="21">
        <v>183829</v>
      </c>
      <c r="O927" s="21">
        <v>184107</v>
      </c>
      <c r="P927" s="21">
        <v>100</v>
      </c>
      <c r="Q927" s="21"/>
      <c r="R927" s="21"/>
    </row>
    <row r="928" spans="1:18" x14ac:dyDescent="0.2">
      <c r="A928" s="22" t="s">
        <v>4224</v>
      </c>
      <c r="B928" s="21">
        <v>10244</v>
      </c>
      <c r="C928" s="21" t="s">
        <v>1062</v>
      </c>
      <c r="D928" s="20">
        <f>COUNTIF('S6 - Table 1'!$B$3:$B$20,Table4[[#This Row],[id]])</f>
        <v>0</v>
      </c>
      <c r="E928" s="21" t="s">
        <v>4225</v>
      </c>
      <c r="F928" s="21" t="s">
        <v>4222</v>
      </c>
      <c r="G928" s="21" t="s">
        <v>4223</v>
      </c>
      <c r="H928" s="21" t="s">
        <v>2386</v>
      </c>
      <c r="I928" s="21" t="s">
        <v>3755</v>
      </c>
      <c r="J928" s="21">
        <v>185791</v>
      </c>
      <c r="K928" s="21">
        <v>186070</v>
      </c>
      <c r="L928" s="21">
        <v>100</v>
      </c>
      <c r="M928" s="21" t="s">
        <v>1038</v>
      </c>
      <c r="N928" s="21">
        <v>183829</v>
      </c>
      <c r="O928" s="21">
        <v>184108</v>
      </c>
      <c r="P928" s="21">
        <v>100</v>
      </c>
      <c r="Q928" s="21"/>
      <c r="R928" s="21"/>
    </row>
    <row r="929" spans="1:18" x14ac:dyDescent="0.2">
      <c r="A929" s="22" t="s">
        <v>4226</v>
      </c>
      <c r="B929" s="21">
        <v>10244</v>
      </c>
      <c r="C929" s="21" t="s">
        <v>1062</v>
      </c>
      <c r="D929" s="20">
        <f>COUNTIF('S6 - Table 1'!$B$3:$B$20,Table4[[#This Row],[id]])</f>
        <v>0</v>
      </c>
      <c r="E929" s="21" t="s">
        <v>4227</v>
      </c>
      <c r="F929" s="21" t="s">
        <v>4228</v>
      </c>
      <c r="G929" s="21" t="s">
        <v>4153</v>
      </c>
      <c r="H929" s="21" t="s">
        <v>4154</v>
      </c>
      <c r="I929" s="21" t="s">
        <v>3755</v>
      </c>
      <c r="J929" s="21">
        <v>105601</v>
      </c>
      <c r="K929" s="21">
        <v>105761</v>
      </c>
      <c r="L929" s="21">
        <v>100</v>
      </c>
      <c r="M929" s="21" t="s">
        <v>1038</v>
      </c>
      <c r="N929" s="21">
        <v>103659</v>
      </c>
      <c r="O929" s="21">
        <v>103819</v>
      </c>
      <c r="P929" s="21">
        <v>100</v>
      </c>
      <c r="Q929" s="21"/>
      <c r="R929" s="21"/>
    </row>
    <row r="930" spans="1:18" x14ac:dyDescent="0.2">
      <c r="A930" s="22" t="s">
        <v>4229</v>
      </c>
      <c r="B930" s="21">
        <v>10244</v>
      </c>
      <c r="C930" s="21" t="s">
        <v>1062</v>
      </c>
      <c r="D930" s="20">
        <f>COUNTIF('S6 - Table 1'!$B$3:$B$20,Table4[[#This Row],[id]])</f>
        <v>0</v>
      </c>
      <c r="E930" s="21" t="s">
        <v>4230</v>
      </c>
      <c r="F930" s="21" t="s">
        <v>4228</v>
      </c>
      <c r="G930" s="21" t="s">
        <v>4153</v>
      </c>
      <c r="H930" s="21" t="s">
        <v>4157</v>
      </c>
      <c r="I930" s="21" t="s">
        <v>3755</v>
      </c>
      <c r="J930" s="21">
        <v>105601</v>
      </c>
      <c r="K930" s="21">
        <v>105759</v>
      </c>
      <c r="L930" s="21">
        <v>100</v>
      </c>
      <c r="M930" s="21" t="s">
        <v>1038</v>
      </c>
      <c r="N930" s="21">
        <v>103659</v>
      </c>
      <c r="O930" s="21">
        <v>103817</v>
      </c>
      <c r="P930" s="21">
        <v>100</v>
      </c>
      <c r="Q930" s="21"/>
      <c r="R930" s="21"/>
    </row>
    <row r="931" spans="1:18" x14ac:dyDescent="0.2">
      <c r="A931" s="22" t="s">
        <v>4231</v>
      </c>
      <c r="B931" s="21">
        <v>10244</v>
      </c>
      <c r="C931" s="21" t="s">
        <v>1062</v>
      </c>
      <c r="D931" s="20">
        <f>COUNTIF('S6 - Table 1'!$B$3:$B$20,Table4[[#This Row],[id]])</f>
        <v>0</v>
      </c>
      <c r="E931" s="21" t="s">
        <v>4232</v>
      </c>
      <c r="F931" s="21" t="s">
        <v>4075</v>
      </c>
      <c r="G931" s="21" t="s">
        <v>4076</v>
      </c>
      <c r="H931" s="21" t="s">
        <v>4233</v>
      </c>
      <c r="I931" s="21" t="s">
        <v>3755</v>
      </c>
      <c r="J931" s="21">
        <v>139641</v>
      </c>
      <c r="K931" s="21">
        <v>139945</v>
      </c>
      <c r="L931" s="21">
        <v>100</v>
      </c>
      <c r="M931" s="21" t="s">
        <v>1038</v>
      </c>
      <c r="N931" s="21">
        <v>137727</v>
      </c>
      <c r="O931" s="21">
        <v>138031</v>
      </c>
      <c r="P931" s="21">
        <v>100</v>
      </c>
      <c r="Q931" s="21"/>
      <c r="R931" s="21"/>
    </row>
    <row r="932" spans="1:18" x14ac:dyDescent="0.2">
      <c r="A932" s="22" t="s">
        <v>4234</v>
      </c>
      <c r="B932" s="21">
        <v>10244</v>
      </c>
      <c r="C932" s="21" t="s">
        <v>1062</v>
      </c>
      <c r="D932" s="20">
        <f>COUNTIF('S6 - Table 1'!$B$3:$B$20,Table4[[#This Row],[id]])</f>
        <v>0</v>
      </c>
      <c r="E932" s="21" t="s">
        <v>4235</v>
      </c>
      <c r="F932" s="21" t="s">
        <v>1105</v>
      </c>
      <c r="G932" s="21" t="s">
        <v>4236</v>
      </c>
      <c r="H932" s="21" t="s">
        <v>4237</v>
      </c>
      <c r="I932" s="21" t="s">
        <v>3755</v>
      </c>
      <c r="J932" s="21">
        <v>135693</v>
      </c>
      <c r="K932" s="21">
        <v>135923</v>
      </c>
      <c r="L932" s="21">
        <v>100</v>
      </c>
      <c r="M932" s="21" t="s">
        <v>1038</v>
      </c>
      <c r="N932" s="21">
        <v>133749</v>
      </c>
      <c r="O932" s="21">
        <v>133979</v>
      </c>
      <c r="P932" s="21">
        <v>99.57</v>
      </c>
      <c r="Q932" s="21"/>
      <c r="R932" s="21"/>
    </row>
    <row r="933" spans="1:18" x14ac:dyDescent="0.2">
      <c r="A933" s="22" t="s">
        <v>4238</v>
      </c>
      <c r="B933" s="21">
        <v>10244</v>
      </c>
      <c r="C933" s="21" t="s">
        <v>1062</v>
      </c>
      <c r="D933" s="20">
        <f>COUNTIF('S6 - Table 1'!$B$3:$B$20,Table4[[#This Row],[id]])</f>
        <v>0</v>
      </c>
      <c r="E933" s="21" t="s">
        <v>4239</v>
      </c>
      <c r="F933" s="21" t="s">
        <v>4102</v>
      </c>
      <c r="G933" s="21" t="s">
        <v>4148</v>
      </c>
      <c r="H933" s="21" t="s">
        <v>4240</v>
      </c>
      <c r="I933" s="21" t="s">
        <v>3755</v>
      </c>
      <c r="J933" s="21">
        <v>109443</v>
      </c>
      <c r="K933" s="21">
        <v>109828</v>
      </c>
      <c r="L933" s="21">
        <v>100</v>
      </c>
      <c r="M933" s="21" t="s">
        <v>1038</v>
      </c>
      <c r="N933" s="21">
        <v>107501</v>
      </c>
      <c r="O933" s="21">
        <v>107886</v>
      </c>
      <c r="P933" s="21">
        <v>100</v>
      </c>
      <c r="Q933" s="21"/>
      <c r="R933" s="21"/>
    </row>
    <row r="934" spans="1:18" x14ac:dyDescent="0.2">
      <c r="A934" s="22" t="s">
        <v>4241</v>
      </c>
      <c r="B934" s="21">
        <v>10244</v>
      </c>
      <c r="C934" s="21" t="s">
        <v>1062</v>
      </c>
      <c r="D934" s="20">
        <f>COUNTIF('S6 - Table 1'!$B$3:$B$20,Table4[[#This Row],[id]])</f>
        <v>0</v>
      </c>
      <c r="E934" s="21" t="s">
        <v>4242</v>
      </c>
      <c r="F934" s="21" t="s">
        <v>1774</v>
      </c>
      <c r="G934" s="21" t="s">
        <v>1775</v>
      </c>
      <c r="H934" s="21" t="s">
        <v>1982</v>
      </c>
      <c r="I934" s="21" t="s">
        <v>3755</v>
      </c>
      <c r="J934" s="21">
        <v>174125</v>
      </c>
      <c r="K934" s="21">
        <v>174385</v>
      </c>
      <c r="L934" s="21">
        <v>100</v>
      </c>
      <c r="M934" s="21" t="s">
        <v>1038</v>
      </c>
      <c r="N934" s="21">
        <v>172254</v>
      </c>
      <c r="O934" s="21">
        <v>172514</v>
      </c>
      <c r="P934" s="21">
        <v>100</v>
      </c>
      <c r="Q934" s="21"/>
      <c r="R934" s="21"/>
    </row>
    <row r="935" spans="1:18" x14ac:dyDescent="0.2">
      <c r="A935" s="22" t="s">
        <v>4243</v>
      </c>
      <c r="B935" s="21">
        <v>10244</v>
      </c>
      <c r="C935" s="21" t="s">
        <v>1062</v>
      </c>
      <c r="D935" s="20">
        <f>COUNTIF('S6 - Table 1'!$B$3:$B$20,Table4[[#This Row],[id]])</f>
        <v>0</v>
      </c>
      <c r="E935" s="21" t="s">
        <v>4244</v>
      </c>
      <c r="F935" s="21" t="s">
        <v>1990</v>
      </c>
      <c r="G935" s="21" t="s">
        <v>1991</v>
      </c>
      <c r="H935" s="21" t="s">
        <v>1306</v>
      </c>
      <c r="I935" s="21" t="s">
        <v>3755</v>
      </c>
      <c r="J935" s="21">
        <v>29407</v>
      </c>
      <c r="K935" s="21">
        <v>29577</v>
      </c>
      <c r="L935" s="21">
        <v>100</v>
      </c>
      <c r="M935" s="21" t="s">
        <v>1038</v>
      </c>
      <c r="N935" s="21">
        <v>27477</v>
      </c>
      <c r="O935" s="21">
        <v>27647</v>
      </c>
      <c r="P935" s="21">
        <v>100</v>
      </c>
      <c r="Q935" s="21"/>
      <c r="R935" s="21"/>
    </row>
    <row r="936" spans="1:18" x14ac:dyDescent="0.2">
      <c r="A936" s="22" t="s">
        <v>4245</v>
      </c>
      <c r="B936" s="21">
        <v>10244</v>
      </c>
      <c r="C936" s="21" t="s">
        <v>1062</v>
      </c>
      <c r="D936" s="20">
        <f>COUNTIF('S6 - Table 1'!$B$3:$B$20,Table4[[#This Row],[id]])</f>
        <v>0</v>
      </c>
      <c r="E936" s="21" t="s">
        <v>4246</v>
      </c>
      <c r="F936" s="21" t="s">
        <v>1990</v>
      </c>
      <c r="G936" s="21" t="s">
        <v>1991</v>
      </c>
      <c r="H936" s="21" t="s">
        <v>1309</v>
      </c>
      <c r="I936" s="21" t="s">
        <v>3755</v>
      </c>
      <c r="J936" s="21">
        <v>29407</v>
      </c>
      <c r="K936" s="21">
        <v>29579</v>
      </c>
      <c r="L936" s="21">
        <v>100</v>
      </c>
      <c r="M936" s="21" t="s">
        <v>1038</v>
      </c>
      <c r="N936" s="21">
        <v>27477</v>
      </c>
      <c r="O936" s="21">
        <v>27649</v>
      </c>
      <c r="P936" s="21">
        <v>100</v>
      </c>
      <c r="Q936" s="21"/>
      <c r="R936" s="21"/>
    </row>
    <row r="937" spans="1:18" x14ac:dyDescent="0.2">
      <c r="A937" s="22" t="s">
        <v>4247</v>
      </c>
      <c r="B937" s="21">
        <v>10244</v>
      </c>
      <c r="C937" s="21" t="s">
        <v>1062</v>
      </c>
      <c r="D937" s="20">
        <f>COUNTIF('S6 - Table 1'!$B$3:$B$20,Table4[[#This Row],[id]])</f>
        <v>0</v>
      </c>
      <c r="E937" s="21" t="s">
        <v>2000</v>
      </c>
      <c r="F937" s="21" t="s">
        <v>2001</v>
      </c>
      <c r="G937" s="21" t="s">
        <v>2002</v>
      </c>
      <c r="H937" s="21" t="s">
        <v>2003</v>
      </c>
      <c r="I937" s="21" t="s">
        <v>3755</v>
      </c>
      <c r="J937" s="21">
        <v>50366</v>
      </c>
      <c r="K937" s="21">
        <v>50477</v>
      </c>
      <c r="L937" s="21">
        <v>100</v>
      </c>
      <c r="M937" s="21" t="s">
        <v>1038</v>
      </c>
      <c r="N937" s="21">
        <v>48421</v>
      </c>
      <c r="O937" s="21">
        <v>48532</v>
      </c>
      <c r="P937" s="21">
        <v>99.1</v>
      </c>
      <c r="Q937" s="21"/>
      <c r="R937" s="21"/>
    </row>
    <row r="938" spans="1:18" x14ac:dyDescent="0.2">
      <c r="A938" s="22" t="s">
        <v>4248</v>
      </c>
      <c r="B938" s="21">
        <v>10244</v>
      </c>
      <c r="C938" s="21" t="s">
        <v>1062</v>
      </c>
      <c r="D938" s="20">
        <f>COUNTIF('S6 - Table 1'!$B$3:$B$20,Table4[[#This Row],[id]])</f>
        <v>0</v>
      </c>
      <c r="E938" s="21" t="s">
        <v>2010</v>
      </c>
      <c r="F938" s="21" t="s">
        <v>2011</v>
      </c>
      <c r="G938" s="21" t="s">
        <v>2012</v>
      </c>
      <c r="H938" s="21" t="s">
        <v>2013</v>
      </c>
      <c r="I938" s="21" t="s">
        <v>3755</v>
      </c>
      <c r="J938" s="21">
        <v>31965</v>
      </c>
      <c r="K938" s="21">
        <v>32222</v>
      </c>
      <c r="L938" s="21">
        <v>100</v>
      </c>
      <c r="M938" s="21" t="s">
        <v>1038</v>
      </c>
      <c r="N938" s="21">
        <v>30015</v>
      </c>
      <c r="O938" s="21">
        <v>30272</v>
      </c>
      <c r="P938" s="21">
        <v>100</v>
      </c>
      <c r="Q938" s="21"/>
      <c r="R938" s="21"/>
    </row>
    <row r="939" spans="1:18" x14ac:dyDescent="0.2">
      <c r="A939" s="22" t="s">
        <v>4249</v>
      </c>
      <c r="B939" s="21">
        <v>10244</v>
      </c>
      <c r="C939" s="21" t="s">
        <v>1062</v>
      </c>
      <c r="D939" s="20">
        <f>COUNTIF('S6 - Table 1'!$B$3:$B$20,Table4[[#This Row],[id]])</f>
        <v>0</v>
      </c>
      <c r="E939" s="21" t="s">
        <v>2015</v>
      </c>
      <c r="F939" s="21" t="s">
        <v>2011</v>
      </c>
      <c r="G939" s="21" t="s">
        <v>2012</v>
      </c>
      <c r="H939" s="21" t="s">
        <v>2016</v>
      </c>
      <c r="I939" s="21" t="s">
        <v>3755</v>
      </c>
      <c r="J939" s="21">
        <v>31965</v>
      </c>
      <c r="K939" s="21">
        <v>32223</v>
      </c>
      <c r="L939" s="21">
        <v>100</v>
      </c>
      <c r="M939" s="21" t="s">
        <v>1038</v>
      </c>
      <c r="N939" s="21">
        <v>30015</v>
      </c>
      <c r="O939" s="21">
        <v>30273</v>
      </c>
      <c r="P939" s="21">
        <v>100</v>
      </c>
      <c r="Q939" s="21"/>
      <c r="R939" s="21"/>
    </row>
    <row r="940" spans="1:18" x14ac:dyDescent="0.2">
      <c r="A940" s="22" t="s">
        <v>4250</v>
      </c>
      <c r="B940" s="21">
        <v>10244</v>
      </c>
      <c r="C940" s="21" t="s">
        <v>1062</v>
      </c>
      <c r="D940" s="20">
        <f>COUNTIF('S6 - Table 1'!$B$3:$B$20,Table4[[#This Row],[id]])</f>
        <v>0</v>
      </c>
      <c r="E940" s="21" t="s">
        <v>2018</v>
      </c>
      <c r="F940" s="21" t="s">
        <v>2011</v>
      </c>
      <c r="G940" s="21" t="s">
        <v>2012</v>
      </c>
      <c r="H940" s="21" t="s">
        <v>2019</v>
      </c>
      <c r="I940" s="21" t="s">
        <v>3755</v>
      </c>
      <c r="J940" s="21">
        <v>31965</v>
      </c>
      <c r="K940" s="21">
        <v>32224</v>
      </c>
      <c r="L940" s="21">
        <v>100</v>
      </c>
      <c r="M940" s="21" t="s">
        <v>1038</v>
      </c>
      <c r="N940" s="21">
        <v>30015</v>
      </c>
      <c r="O940" s="21">
        <v>30274</v>
      </c>
      <c r="P940" s="21">
        <v>100</v>
      </c>
      <c r="Q940" s="21"/>
      <c r="R940" s="21"/>
    </row>
    <row r="941" spans="1:18" x14ac:dyDescent="0.2">
      <c r="A941" s="22" t="s">
        <v>4251</v>
      </c>
      <c r="B941" s="21">
        <v>10244</v>
      </c>
      <c r="C941" s="21" t="s">
        <v>1062</v>
      </c>
      <c r="D941" s="20">
        <f>COUNTIF('S6 - Table 1'!$B$3:$B$20,Table4[[#This Row],[id]])</f>
        <v>0</v>
      </c>
      <c r="E941" s="21" t="s">
        <v>4252</v>
      </c>
      <c r="F941" s="21" t="s">
        <v>3912</v>
      </c>
      <c r="G941" s="21" t="s">
        <v>3913</v>
      </c>
      <c r="H941" s="21" t="s">
        <v>4253</v>
      </c>
      <c r="I941" s="21" t="s">
        <v>3755</v>
      </c>
      <c r="J941" s="21">
        <v>36246</v>
      </c>
      <c r="K941" s="21">
        <v>36497</v>
      </c>
      <c r="L941" s="21">
        <v>100</v>
      </c>
      <c r="M941" s="21" t="s">
        <v>1038</v>
      </c>
      <c r="N941" s="21">
        <v>34301</v>
      </c>
      <c r="O941" s="21">
        <v>34552</v>
      </c>
      <c r="P941" s="21">
        <v>100</v>
      </c>
      <c r="Q941" s="21"/>
      <c r="R941" s="21"/>
    </row>
    <row r="942" spans="1:18" x14ac:dyDescent="0.2">
      <c r="A942" s="22" t="s">
        <v>4254</v>
      </c>
      <c r="B942" s="21">
        <v>10244</v>
      </c>
      <c r="C942" s="21" t="s">
        <v>1062</v>
      </c>
      <c r="D942" s="20">
        <f>COUNTIF('S6 - Table 1'!$B$3:$B$20,Table4[[#This Row],[id]])</f>
        <v>0</v>
      </c>
      <c r="E942" s="21" t="s">
        <v>4255</v>
      </c>
      <c r="F942" s="21" t="s">
        <v>4256</v>
      </c>
      <c r="G942" s="21" t="s">
        <v>4257</v>
      </c>
      <c r="H942" s="21" t="s">
        <v>3967</v>
      </c>
      <c r="I942" s="21" t="s">
        <v>3755</v>
      </c>
      <c r="J942" s="21">
        <v>90254</v>
      </c>
      <c r="K942" s="21">
        <v>90521</v>
      </c>
      <c r="L942" s="21">
        <v>100</v>
      </c>
      <c r="M942" s="21" t="s">
        <v>1038</v>
      </c>
      <c r="N942" s="21">
        <v>88306</v>
      </c>
      <c r="O942" s="21">
        <v>88573</v>
      </c>
      <c r="P942" s="21">
        <v>99.63</v>
      </c>
      <c r="Q942" s="21"/>
      <c r="R942" s="21"/>
    </row>
    <row r="943" spans="1:18" x14ac:dyDescent="0.2">
      <c r="A943" s="22" t="s">
        <v>4258</v>
      </c>
      <c r="B943" s="21">
        <v>10244</v>
      </c>
      <c r="C943" s="21" t="s">
        <v>1062</v>
      </c>
      <c r="D943" s="20">
        <f>COUNTIF('S6 - Table 1'!$B$3:$B$20,Table4[[#This Row],[id]])</f>
        <v>0</v>
      </c>
      <c r="E943" s="21" t="s">
        <v>4259</v>
      </c>
      <c r="F943" s="21" t="s">
        <v>4260</v>
      </c>
      <c r="G943" s="21" t="s">
        <v>4103</v>
      </c>
      <c r="H943" s="21" t="s">
        <v>4104</v>
      </c>
      <c r="I943" s="21" t="s">
        <v>3755</v>
      </c>
      <c r="J943" s="21">
        <v>109447</v>
      </c>
      <c r="K943" s="21">
        <v>109693</v>
      </c>
      <c r="L943" s="21">
        <v>100</v>
      </c>
      <c r="M943" s="21" t="s">
        <v>1038</v>
      </c>
      <c r="N943" s="21">
        <v>107505</v>
      </c>
      <c r="O943" s="21">
        <v>107751</v>
      </c>
      <c r="P943" s="21">
        <v>100</v>
      </c>
      <c r="Q943" s="21"/>
      <c r="R943" s="21"/>
    </row>
    <row r="944" spans="1:18" x14ac:dyDescent="0.2">
      <c r="A944" s="22" t="s">
        <v>4261</v>
      </c>
      <c r="B944" s="21">
        <v>10244</v>
      </c>
      <c r="C944" s="21" t="s">
        <v>1062</v>
      </c>
      <c r="D944" s="20">
        <f>COUNTIF('S6 - Table 1'!$B$3:$B$20,Table4[[#This Row],[id]])</f>
        <v>0</v>
      </c>
      <c r="E944" s="21" t="s">
        <v>2021</v>
      </c>
      <c r="F944" s="21" t="s">
        <v>2022</v>
      </c>
      <c r="G944" s="21" t="s">
        <v>2023</v>
      </c>
      <c r="H944" s="21" t="s">
        <v>2024</v>
      </c>
      <c r="I944" s="21" t="s">
        <v>3755</v>
      </c>
      <c r="J944" s="21">
        <v>32131</v>
      </c>
      <c r="K944" s="21">
        <v>32239</v>
      </c>
      <c r="L944" s="21">
        <v>100</v>
      </c>
      <c r="M944" s="21" t="s">
        <v>1038</v>
      </c>
      <c r="N944" s="21">
        <v>30181</v>
      </c>
      <c r="O944" s="21">
        <v>30289</v>
      </c>
      <c r="P944" s="21">
        <v>100</v>
      </c>
      <c r="Q944" s="21"/>
      <c r="R944" s="21"/>
    </row>
    <row r="945" spans="1:18" x14ac:dyDescent="0.2">
      <c r="A945" s="22" t="s">
        <v>4262</v>
      </c>
      <c r="B945" s="21">
        <v>10244</v>
      </c>
      <c r="C945" s="21" t="s">
        <v>1062</v>
      </c>
      <c r="D945" s="20">
        <f>COUNTIF('S6 - Table 1'!$B$3:$B$20,Table4[[#This Row],[id]])</f>
        <v>0</v>
      </c>
      <c r="E945" s="21" t="s">
        <v>4263</v>
      </c>
      <c r="F945" s="21" t="s">
        <v>4264</v>
      </c>
      <c r="G945" s="21" t="s">
        <v>4265</v>
      </c>
      <c r="H945" s="21" t="s">
        <v>4266</v>
      </c>
      <c r="I945" s="21" t="s">
        <v>3755</v>
      </c>
      <c r="J945" s="21">
        <v>76742</v>
      </c>
      <c r="K945" s="21">
        <v>76953</v>
      </c>
      <c r="L945" s="21">
        <v>100</v>
      </c>
      <c r="M945" s="21" t="s">
        <v>1038</v>
      </c>
      <c r="N945" s="21">
        <v>74796</v>
      </c>
      <c r="O945" s="21">
        <v>75007</v>
      </c>
      <c r="P945" s="21">
        <v>100</v>
      </c>
      <c r="Q945" s="21"/>
      <c r="R945" s="21"/>
    </row>
    <row r="946" spans="1:18" x14ac:dyDescent="0.2">
      <c r="A946" s="22" t="s">
        <v>4267</v>
      </c>
      <c r="B946" s="21">
        <v>10244</v>
      </c>
      <c r="C946" s="21" t="s">
        <v>1062</v>
      </c>
      <c r="D946" s="20">
        <f>COUNTIF('S6 - Table 1'!$B$3:$B$20,Table4[[#This Row],[id]])</f>
        <v>0</v>
      </c>
      <c r="E946" s="21" t="s">
        <v>4268</v>
      </c>
      <c r="F946" s="21" t="s">
        <v>4269</v>
      </c>
      <c r="G946" s="21" t="s">
        <v>1630</v>
      </c>
      <c r="H946" s="21" t="s">
        <v>1631</v>
      </c>
      <c r="I946" s="21" t="s">
        <v>3755</v>
      </c>
      <c r="J946" s="21">
        <v>85319</v>
      </c>
      <c r="K946" s="21">
        <v>85588</v>
      </c>
      <c r="L946" s="21">
        <v>100</v>
      </c>
      <c r="M946" s="21" t="s">
        <v>1038</v>
      </c>
      <c r="N946" s="21">
        <v>83371</v>
      </c>
      <c r="O946" s="21">
        <v>83640</v>
      </c>
      <c r="P946" s="21">
        <v>100</v>
      </c>
      <c r="Q946" s="21"/>
      <c r="R946" s="21"/>
    </row>
    <row r="947" spans="1:18" x14ac:dyDescent="0.2">
      <c r="A947" s="22" t="s">
        <v>4270</v>
      </c>
      <c r="B947" s="21">
        <v>10244</v>
      </c>
      <c r="C947" s="21" t="s">
        <v>1062</v>
      </c>
      <c r="D947" s="20">
        <f>COUNTIF('S6 - Table 1'!$B$3:$B$20,Table4[[#This Row],[id]])</f>
        <v>0</v>
      </c>
      <c r="E947" s="21" t="s">
        <v>4271</v>
      </c>
      <c r="F947" s="21" t="s">
        <v>1391</v>
      </c>
      <c r="G947" s="21" t="s">
        <v>4272</v>
      </c>
      <c r="H947" s="21" t="s">
        <v>4273</v>
      </c>
      <c r="I947" s="21" t="s">
        <v>3755</v>
      </c>
      <c r="J947" s="21">
        <v>153503</v>
      </c>
      <c r="K947" s="21">
        <v>153713</v>
      </c>
      <c r="L947" s="21">
        <v>100</v>
      </c>
      <c r="M947" s="21" t="s">
        <v>1038</v>
      </c>
      <c r="N947" s="21">
        <v>151627</v>
      </c>
      <c r="O947" s="21">
        <v>151837</v>
      </c>
      <c r="P947" s="21">
        <v>100</v>
      </c>
      <c r="Q947" s="21"/>
      <c r="R947" s="21"/>
    </row>
    <row r="948" spans="1:18" x14ac:dyDescent="0.2">
      <c r="A948" s="22" t="s">
        <v>4274</v>
      </c>
      <c r="B948" s="21">
        <v>10244</v>
      </c>
      <c r="C948" s="21" t="s">
        <v>1062</v>
      </c>
      <c r="D948" s="20">
        <f>COUNTIF('S6 - Table 1'!$B$3:$B$20,Table4[[#This Row],[id]])</f>
        <v>0</v>
      </c>
      <c r="E948" s="21" t="s">
        <v>4275</v>
      </c>
      <c r="F948" s="21" t="s">
        <v>4184</v>
      </c>
      <c r="G948" s="21" t="s">
        <v>1846</v>
      </c>
      <c r="H948" s="21" t="s">
        <v>1847</v>
      </c>
      <c r="I948" s="21" t="s">
        <v>3755</v>
      </c>
      <c r="J948" s="21">
        <v>85323</v>
      </c>
      <c r="K948" s="21">
        <v>85626</v>
      </c>
      <c r="L948" s="21">
        <v>100</v>
      </c>
      <c r="M948" s="21" t="s">
        <v>1038</v>
      </c>
      <c r="N948" s="21">
        <v>83375</v>
      </c>
      <c r="O948" s="21">
        <v>83678</v>
      </c>
      <c r="P948" s="21">
        <v>100</v>
      </c>
      <c r="Q948" s="21"/>
      <c r="R948" s="21"/>
    </row>
    <row r="949" spans="1:18" x14ac:dyDescent="0.2">
      <c r="A949" s="22" t="s">
        <v>4276</v>
      </c>
      <c r="B949" s="21">
        <v>10244</v>
      </c>
      <c r="C949" s="21" t="s">
        <v>1062</v>
      </c>
      <c r="D949" s="20">
        <f>COUNTIF('S6 - Table 1'!$B$3:$B$20,Table4[[#This Row],[id]])</f>
        <v>0</v>
      </c>
      <c r="E949" s="21" t="s">
        <v>4277</v>
      </c>
      <c r="F949" s="21" t="s">
        <v>4075</v>
      </c>
      <c r="G949" s="21" t="s">
        <v>4076</v>
      </c>
      <c r="H949" s="21" t="s">
        <v>4278</v>
      </c>
      <c r="I949" s="21" t="s">
        <v>3755</v>
      </c>
      <c r="J949" s="21">
        <v>139641</v>
      </c>
      <c r="K949" s="21">
        <v>139948</v>
      </c>
      <c r="L949" s="21">
        <v>100</v>
      </c>
      <c r="M949" s="21" t="s">
        <v>1038</v>
      </c>
      <c r="N949" s="21">
        <v>137727</v>
      </c>
      <c r="O949" s="21">
        <v>138034</v>
      </c>
      <c r="P949" s="21">
        <v>100</v>
      </c>
      <c r="Q949" s="21"/>
      <c r="R949" s="21"/>
    </row>
    <row r="950" spans="1:18" x14ac:dyDescent="0.2">
      <c r="A950" s="22" t="s">
        <v>4279</v>
      </c>
      <c r="B950" s="21">
        <v>10244</v>
      </c>
      <c r="C950" s="21" t="s">
        <v>1062</v>
      </c>
      <c r="D950" s="20">
        <f>COUNTIF('S6 - Table 1'!$B$3:$B$20,Table4[[#This Row],[id]])</f>
        <v>0</v>
      </c>
      <c r="E950" s="21" t="s">
        <v>4280</v>
      </c>
      <c r="F950" s="21" t="s">
        <v>4075</v>
      </c>
      <c r="G950" s="21" t="s">
        <v>4076</v>
      </c>
      <c r="H950" s="21" t="s">
        <v>4281</v>
      </c>
      <c r="I950" s="21" t="s">
        <v>3755</v>
      </c>
      <c r="J950" s="21">
        <v>139641</v>
      </c>
      <c r="K950" s="21">
        <v>139949</v>
      </c>
      <c r="L950" s="21">
        <v>100</v>
      </c>
      <c r="M950" s="21" t="s">
        <v>1038</v>
      </c>
      <c r="N950" s="21">
        <v>137727</v>
      </c>
      <c r="O950" s="21">
        <v>138035</v>
      </c>
      <c r="P950" s="21">
        <v>100</v>
      </c>
      <c r="Q950" s="21"/>
      <c r="R950" s="21"/>
    </row>
    <row r="951" spans="1:18" x14ac:dyDescent="0.2">
      <c r="A951" s="22" t="s">
        <v>4282</v>
      </c>
      <c r="B951" s="21">
        <v>10244</v>
      </c>
      <c r="C951" s="21" t="s">
        <v>1062</v>
      </c>
      <c r="D951" s="20">
        <f>COUNTIF('S6 - Table 1'!$B$3:$B$20,Table4[[#This Row],[id]])</f>
        <v>0</v>
      </c>
      <c r="E951" s="21" t="s">
        <v>4283</v>
      </c>
      <c r="F951" s="21" t="s">
        <v>4284</v>
      </c>
      <c r="G951" s="21" t="s">
        <v>1397</v>
      </c>
      <c r="H951" s="21" t="s">
        <v>1398</v>
      </c>
      <c r="I951" s="21" t="s">
        <v>3755</v>
      </c>
      <c r="J951" s="21">
        <v>153693</v>
      </c>
      <c r="K951" s="21">
        <v>153998</v>
      </c>
      <c r="L951" s="21">
        <v>100</v>
      </c>
      <c r="M951" s="21" t="s">
        <v>1038</v>
      </c>
      <c r="N951" s="21">
        <v>151817</v>
      </c>
      <c r="O951" s="21">
        <v>152122</v>
      </c>
      <c r="P951" s="21">
        <v>100</v>
      </c>
      <c r="Q951" s="21"/>
      <c r="R951" s="21"/>
    </row>
    <row r="952" spans="1:18" x14ac:dyDescent="0.2">
      <c r="A952" s="22" t="s">
        <v>4285</v>
      </c>
      <c r="B952" s="21">
        <v>10244</v>
      </c>
      <c r="C952" s="21" t="s">
        <v>1062</v>
      </c>
      <c r="D952" s="20">
        <f>COUNTIF('S6 - Table 1'!$B$3:$B$20,Table4[[#This Row],[id]])</f>
        <v>0</v>
      </c>
      <c r="E952" s="21" t="s">
        <v>4286</v>
      </c>
      <c r="F952" s="21" t="s">
        <v>4287</v>
      </c>
      <c r="G952" s="21" t="s">
        <v>1336</v>
      </c>
      <c r="H952" s="21" t="s">
        <v>1337</v>
      </c>
      <c r="I952" s="21" t="s">
        <v>3755</v>
      </c>
      <c r="J952" s="21">
        <v>78494</v>
      </c>
      <c r="K952" s="21">
        <v>78699</v>
      </c>
      <c r="L952" s="21">
        <v>100</v>
      </c>
      <c r="M952" s="21" t="s">
        <v>1038</v>
      </c>
      <c r="N952" s="21">
        <v>76548</v>
      </c>
      <c r="O952" s="21">
        <v>76753</v>
      </c>
      <c r="P952" s="21">
        <v>100</v>
      </c>
      <c r="Q952" s="21"/>
      <c r="R952" s="21"/>
    </row>
    <row r="953" spans="1:18" x14ac:dyDescent="0.2">
      <c r="A953" s="22" t="s">
        <v>4288</v>
      </c>
      <c r="B953" s="21">
        <v>10244</v>
      </c>
      <c r="C953" s="21" t="s">
        <v>1062</v>
      </c>
      <c r="D953" s="20">
        <f>COUNTIF('S6 - Table 1'!$B$3:$B$20,Table4[[#This Row],[id]])</f>
        <v>0</v>
      </c>
      <c r="E953" s="21" t="s">
        <v>2026</v>
      </c>
      <c r="F953" s="21" t="s">
        <v>2027</v>
      </c>
      <c r="G953" s="21" t="s">
        <v>2028</v>
      </c>
      <c r="H953" s="21" t="s">
        <v>2029</v>
      </c>
      <c r="I953" s="21" t="s">
        <v>3755</v>
      </c>
      <c r="J953" s="21">
        <v>39571</v>
      </c>
      <c r="K953" s="21">
        <v>39954</v>
      </c>
      <c r="L953" s="21">
        <v>100</v>
      </c>
      <c r="M953" s="21" t="s">
        <v>1038</v>
      </c>
      <c r="N953" s="21">
        <v>37626</v>
      </c>
      <c r="O953" s="21">
        <v>38009</v>
      </c>
      <c r="P953" s="21">
        <v>100</v>
      </c>
      <c r="Q953" s="21"/>
      <c r="R953" s="21"/>
    </row>
    <row r="954" spans="1:18" x14ac:dyDescent="0.2">
      <c r="A954" s="22" t="s">
        <v>4289</v>
      </c>
      <c r="B954" s="21">
        <v>10244</v>
      </c>
      <c r="C954" s="21" t="s">
        <v>1062</v>
      </c>
      <c r="D954" s="20">
        <f>COUNTIF('S6 - Table 1'!$B$3:$B$20,Table4[[#This Row],[id]])</f>
        <v>0</v>
      </c>
      <c r="E954" s="21" t="s">
        <v>4290</v>
      </c>
      <c r="F954" s="21" t="s">
        <v>4256</v>
      </c>
      <c r="G954" s="21" t="s">
        <v>4257</v>
      </c>
      <c r="H954" s="21" t="s">
        <v>4291</v>
      </c>
      <c r="I954" s="21" t="s">
        <v>3755</v>
      </c>
      <c r="J954" s="21">
        <v>90254</v>
      </c>
      <c r="K954" s="21">
        <v>90463</v>
      </c>
      <c r="L954" s="21">
        <v>100</v>
      </c>
      <c r="M954" s="21" t="s">
        <v>1038</v>
      </c>
      <c r="N954" s="21">
        <v>88306</v>
      </c>
      <c r="O954" s="21">
        <v>88515</v>
      </c>
      <c r="P954" s="21">
        <v>100</v>
      </c>
      <c r="Q954" s="21"/>
      <c r="R954" s="21"/>
    </row>
    <row r="955" spans="1:18" x14ac:dyDescent="0.2">
      <c r="A955" s="22" t="s">
        <v>4292</v>
      </c>
      <c r="B955" s="21">
        <v>10244</v>
      </c>
      <c r="C955" s="21" t="s">
        <v>1062</v>
      </c>
      <c r="D955" s="20">
        <f>COUNTIF('S6 - Table 1'!$B$3:$B$20,Table4[[#This Row],[id]])</f>
        <v>0</v>
      </c>
      <c r="E955" s="21" t="s">
        <v>4293</v>
      </c>
      <c r="F955" s="21" t="s">
        <v>4294</v>
      </c>
      <c r="G955" s="21" t="s">
        <v>1336</v>
      </c>
      <c r="H955" s="21" t="s">
        <v>1337</v>
      </c>
      <c r="I955" s="21" t="s">
        <v>3755</v>
      </c>
      <c r="J955" s="21">
        <v>78492</v>
      </c>
      <c r="K955" s="21">
        <v>78699</v>
      </c>
      <c r="L955" s="21">
        <v>100</v>
      </c>
      <c r="M955" s="21" t="s">
        <v>1038</v>
      </c>
      <c r="N955" s="21">
        <v>76546</v>
      </c>
      <c r="O955" s="21">
        <v>76753</v>
      </c>
      <c r="P955" s="21">
        <v>100</v>
      </c>
      <c r="Q955" s="21"/>
      <c r="R955" s="21"/>
    </row>
    <row r="956" spans="1:18" x14ac:dyDescent="0.2">
      <c r="A956" s="22" t="s">
        <v>4295</v>
      </c>
      <c r="B956" s="21">
        <v>10244</v>
      </c>
      <c r="C956" s="21" t="s">
        <v>1062</v>
      </c>
      <c r="D956" s="20">
        <f>COUNTIF('S6 - Table 1'!$B$3:$B$20,Table4[[#This Row],[id]])</f>
        <v>0</v>
      </c>
      <c r="E956" s="21" t="s">
        <v>4296</v>
      </c>
      <c r="F956" s="21" t="s">
        <v>1900</v>
      </c>
      <c r="G956" s="21" t="s">
        <v>1901</v>
      </c>
      <c r="H956" s="21" t="s">
        <v>4297</v>
      </c>
      <c r="I956" s="21" t="s">
        <v>3755</v>
      </c>
      <c r="J956" s="21">
        <v>84286</v>
      </c>
      <c r="K956" s="21">
        <v>84443</v>
      </c>
      <c r="L956" s="21">
        <v>100</v>
      </c>
      <c r="M956" s="21" t="s">
        <v>1038</v>
      </c>
      <c r="N956" s="21">
        <v>82338</v>
      </c>
      <c r="O956" s="21">
        <v>82495</v>
      </c>
      <c r="P956" s="21">
        <v>100</v>
      </c>
      <c r="Q956" s="21"/>
      <c r="R956" s="21"/>
    </row>
    <row r="957" spans="1:18" x14ac:dyDescent="0.2">
      <c r="A957" s="22" t="s">
        <v>4298</v>
      </c>
      <c r="B957" s="21">
        <v>10244</v>
      </c>
      <c r="C957" s="21" t="s">
        <v>1062</v>
      </c>
      <c r="D957" s="20">
        <f>COUNTIF('S6 - Table 1'!$B$3:$B$20,Table4[[#This Row],[id]])</f>
        <v>0</v>
      </c>
      <c r="E957" s="21" t="s">
        <v>4299</v>
      </c>
      <c r="F957" s="21" t="s">
        <v>2036</v>
      </c>
      <c r="G957" s="21" t="s">
        <v>2037</v>
      </c>
      <c r="H957" s="21" t="s">
        <v>2038</v>
      </c>
      <c r="I957" s="21" t="s">
        <v>3755</v>
      </c>
      <c r="J957" s="21">
        <v>145785</v>
      </c>
      <c r="K957" s="21">
        <v>146119</v>
      </c>
      <c r="L957" s="21">
        <v>100</v>
      </c>
      <c r="M957" s="21" t="s">
        <v>1038</v>
      </c>
      <c r="N957" s="21">
        <v>143880</v>
      </c>
      <c r="O957" s="21">
        <v>144214</v>
      </c>
      <c r="P957" s="21">
        <v>100</v>
      </c>
      <c r="Q957" s="21"/>
      <c r="R957" s="21"/>
    </row>
    <row r="958" spans="1:18" x14ac:dyDescent="0.2">
      <c r="A958" s="22" t="s">
        <v>4300</v>
      </c>
      <c r="B958" s="21">
        <v>10244</v>
      </c>
      <c r="C958" s="21" t="s">
        <v>1062</v>
      </c>
      <c r="D958" s="20">
        <f>COUNTIF('S6 - Table 1'!$B$3:$B$20,Table4[[#This Row],[id]])</f>
        <v>0</v>
      </c>
      <c r="E958" s="21" t="s">
        <v>4301</v>
      </c>
      <c r="F958" s="21" t="s">
        <v>4302</v>
      </c>
      <c r="G958" s="21" t="s">
        <v>3972</v>
      </c>
      <c r="H958" s="21" t="s">
        <v>3973</v>
      </c>
      <c r="I958" s="21" t="s">
        <v>3755</v>
      </c>
      <c r="J958" s="21">
        <v>127302</v>
      </c>
      <c r="K958" s="21">
        <v>127511</v>
      </c>
      <c r="L958" s="21">
        <v>100</v>
      </c>
      <c r="M958" s="21" t="s">
        <v>1038</v>
      </c>
      <c r="N958" s="21">
        <v>125342</v>
      </c>
      <c r="O958" s="21">
        <v>125551</v>
      </c>
      <c r="P958" s="21">
        <v>99.52</v>
      </c>
      <c r="Q958" s="21"/>
      <c r="R958" s="21"/>
    </row>
    <row r="959" spans="1:18" x14ac:dyDescent="0.2">
      <c r="A959" s="22" t="s">
        <v>4303</v>
      </c>
      <c r="B959" s="21">
        <v>10244</v>
      </c>
      <c r="C959" s="21" t="s">
        <v>1062</v>
      </c>
      <c r="D959" s="20">
        <f>COUNTIF('S6 - Table 1'!$B$3:$B$20,Table4[[#This Row],[id]])</f>
        <v>0</v>
      </c>
      <c r="E959" s="21" t="s">
        <v>4304</v>
      </c>
      <c r="F959" s="21" t="s">
        <v>1920</v>
      </c>
      <c r="G959" s="21" t="s">
        <v>1901</v>
      </c>
      <c r="H959" s="21" t="s">
        <v>4297</v>
      </c>
      <c r="I959" s="21" t="s">
        <v>3755</v>
      </c>
      <c r="J959" s="21">
        <v>84287</v>
      </c>
      <c r="K959" s="21">
        <v>84443</v>
      </c>
      <c r="L959" s="21">
        <v>100</v>
      </c>
      <c r="M959" s="21" t="s">
        <v>1038</v>
      </c>
      <c r="N959" s="21">
        <v>82339</v>
      </c>
      <c r="O959" s="21">
        <v>82495</v>
      </c>
      <c r="P959" s="21">
        <v>100</v>
      </c>
      <c r="Q959" s="21"/>
      <c r="R959" s="21"/>
    </row>
    <row r="960" spans="1:18" x14ac:dyDescent="0.2">
      <c r="A960" s="22" t="s">
        <v>4305</v>
      </c>
      <c r="B960" s="21">
        <v>10244</v>
      </c>
      <c r="C960" s="21" t="s">
        <v>1062</v>
      </c>
      <c r="D960" s="20">
        <f>COUNTIF('S6 - Table 1'!$B$3:$B$20,Table4[[#This Row],[id]])</f>
        <v>0</v>
      </c>
      <c r="E960" s="21" t="s">
        <v>2049</v>
      </c>
      <c r="F960" s="21" t="s">
        <v>2050</v>
      </c>
      <c r="G960" s="21" t="s">
        <v>2051</v>
      </c>
      <c r="H960" s="21" t="s">
        <v>2052</v>
      </c>
      <c r="I960" s="21" t="s">
        <v>3755</v>
      </c>
      <c r="J960" s="21">
        <v>28555</v>
      </c>
      <c r="K960" s="21">
        <v>28742</v>
      </c>
      <c r="L960" s="21">
        <v>100</v>
      </c>
      <c r="M960" s="21" t="s">
        <v>1038</v>
      </c>
      <c r="N960" s="21">
        <v>26625</v>
      </c>
      <c r="O960" s="21">
        <v>26812</v>
      </c>
      <c r="P960" s="21">
        <v>100</v>
      </c>
      <c r="Q960" s="21"/>
      <c r="R960" s="21"/>
    </row>
    <row r="961" spans="1:18" x14ac:dyDescent="0.2">
      <c r="A961" s="22" t="s">
        <v>4306</v>
      </c>
      <c r="B961" s="21">
        <v>10244</v>
      </c>
      <c r="C961" s="21" t="s">
        <v>1062</v>
      </c>
      <c r="D961" s="20">
        <f>COUNTIF('S6 - Table 1'!$B$3:$B$20,Table4[[#This Row],[id]])</f>
        <v>0</v>
      </c>
      <c r="E961" s="21" t="s">
        <v>2054</v>
      </c>
      <c r="F961" s="21" t="s">
        <v>2055</v>
      </c>
      <c r="G961" s="21" t="s">
        <v>2056</v>
      </c>
      <c r="H961" s="21" t="s">
        <v>2057</v>
      </c>
      <c r="I961" s="21" t="s">
        <v>3755</v>
      </c>
      <c r="J961" s="21">
        <v>148946</v>
      </c>
      <c r="K961" s="21">
        <v>149170</v>
      </c>
      <c r="L961" s="21">
        <v>100</v>
      </c>
      <c r="M961" s="21" t="s">
        <v>1038</v>
      </c>
      <c r="N961" s="21">
        <v>147030</v>
      </c>
      <c r="O961" s="21">
        <v>147254</v>
      </c>
      <c r="P961" s="21">
        <v>100</v>
      </c>
      <c r="Q961" s="21"/>
      <c r="R961" s="21"/>
    </row>
    <row r="962" spans="1:18" x14ac:dyDescent="0.2">
      <c r="A962" s="22" t="s">
        <v>4307</v>
      </c>
      <c r="B962" s="21">
        <v>10244</v>
      </c>
      <c r="C962" s="21" t="s">
        <v>1062</v>
      </c>
      <c r="D962" s="20">
        <f>COUNTIF('S6 - Table 1'!$B$3:$B$20,Table4[[#This Row],[id]])</f>
        <v>0</v>
      </c>
      <c r="E962" s="21" t="s">
        <v>4308</v>
      </c>
      <c r="F962" s="21" t="s">
        <v>4309</v>
      </c>
      <c r="G962" s="21" t="s">
        <v>4223</v>
      </c>
      <c r="H962" s="21" t="s">
        <v>2383</v>
      </c>
      <c r="I962" s="21" t="s">
        <v>3755</v>
      </c>
      <c r="J962" s="21">
        <v>185816</v>
      </c>
      <c r="K962" s="21">
        <v>186069</v>
      </c>
      <c r="L962" s="21">
        <v>100</v>
      </c>
      <c r="M962" s="21" t="s">
        <v>1038</v>
      </c>
      <c r="N962" s="21">
        <v>183854</v>
      </c>
      <c r="O962" s="21">
        <v>184107</v>
      </c>
      <c r="P962" s="21">
        <v>100</v>
      </c>
      <c r="Q962" s="21"/>
      <c r="R962" s="21"/>
    </row>
    <row r="963" spans="1:18" x14ac:dyDescent="0.2">
      <c r="A963" s="22" t="s">
        <v>4310</v>
      </c>
      <c r="B963" s="21">
        <v>10244</v>
      </c>
      <c r="C963" s="21" t="s">
        <v>1062</v>
      </c>
      <c r="D963" s="20">
        <f>COUNTIF('S6 - Table 1'!$B$3:$B$20,Table4[[#This Row],[id]])</f>
        <v>0</v>
      </c>
      <c r="E963" s="21" t="s">
        <v>4311</v>
      </c>
      <c r="F963" s="21" t="s">
        <v>4312</v>
      </c>
      <c r="G963" s="21" t="s">
        <v>4223</v>
      </c>
      <c r="H963" s="21" t="s">
        <v>2383</v>
      </c>
      <c r="I963" s="21" t="s">
        <v>3755</v>
      </c>
      <c r="J963" s="21">
        <v>185813</v>
      </c>
      <c r="K963" s="21">
        <v>186069</v>
      </c>
      <c r="L963" s="21">
        <v>100</v>
      </c>
      <c r="M963" s="21" t="s">
        <v>1038</v>
      </c>
      <c r="N963" s="21">
        <v>183851</v>
      </c>
      <c r="O963" s="21">
        <v>184107</v>
      </c>
      <c r="P963" s="21">
        <v>100</v>
      </c>
      <c r="Q963" s="21"/>
      <c r="R963" s="21"/>
    </row>
    <row r="964" spans="1:18" x14ac:dyDescent="0.2">
      <c r="A964" s="22" t="s">
        <v>4313</v>
      </c>
      <c r="B964" s="21">
        <v>10244</v>
      </c>
      <c r="C964" s="21" t="s">
        <v>1062</v>
      </c>
      <c r="D964" s="20">
        <f>COUNTIF('S6 - Table 1'!$B$3:$B$20,Table4[[#This Row],[id]])</f>
        <v>0</v>
      </c>
      <c r="E964" s="21" t="s">
        <v>4314</v>
      </c>
      <c r="F964" s="21" t="s">
        <v>4315</v>
      </c>
      <c r="G964" s="21" t="s">
        <v>4316</v>
      </c>
      <c r="H964" s="21" t="s">
        <v>1398</v>
      </c>
      <c r="I964" s="21" t="s">
        <v>3755</v>
      </c>
      <c r="J964" s="21">
        <v>153673</v>
      </c>
      <c r="K964" s="21">
        <v>153998</v>
      </c>
      <c r="L964" s="21">
        <v>100</v>
      </c>
      <c r="M964" s="21" t="s">
        <v>1038</v>
      </c>
      <c r="N964" s="21">
        <v>151797</v>
      </c>
      <c r="O964" s="21">
        <v>152122</v>
      </c>
      <c r="P964" s="21">
        <v>100</v>
      </c>
      <c r="Q964" s="21"/>
      <c r="R964" s="21"/>
    </row>
    <row r="965" spans="1:18" x14ac:dyDescent="0.2">
      <c r="A965" s="22" t="s">
        <v>4317</v>
      </c>
      <c r="B965" s="21">
        <v>10244</v>
      </c>
      <c r="C965" s="21" t="s">
        <v>1062</v>
      </c>
      <c r="D965" s="20">
        <f>COUNTIF('S6 - Table 1'!$B$3:$B$20,Table4[[#This Row],[id]])</f>
        <v>0</v>
      </c>
      <c r="E965" s="21" t="s">
        <v>4318</v>
      </c>
      <c r="F965" s="21" t="s">
        <v>4309</v>
      </c>
      <c r="G965" s="21" t="s">
        <v>4223</v>
      </c>
      <c r="H965" s="21" t="s">
        <v>2386</v>
      </c>
      <c r="I965" s="21" t="s">
        <v>3755</v>
      </c>
      <c r="J965" s="21">
        <v>185816</v>
      </c>
      <c r="K965" s="21">
        <v>186070</v>
      </c>
      <c r="L965" s="21">
        <v>100</v>
      </c>
      <c r="M965" s="21" t="s">
        <v>1038</v>
      </c>
      <c r="N965" s="21">
        <v>183854</v>
      </c>
      <c r="O965" s="21">
        <v>184108</v>
      </c>
      <c r="P965" s="21">
        <v>100</v>
      </c>
      <c r="Q965" s="21"/>
      <c r="R965" s="21"/>
    </row>
    <row r="966" spans="1:18" x14ac:dyDescent="0.2">
      <c r="A966" s="22" t="s">
        <v>4319</v>
      </c>
      <c r="B966" s="21">
        <v>10244</v>
      </c>
      <c r="C966" s="21" t="s">
        <v>1062</v>
      </c>
      <c r="D966" s="20">
        <f>COUNTIF('S6 - Table 1'!$B$3:$B$20,Table4[[#This Row],[id]])</f>
        <v>0</v>
      </c>
      <c r="E966" s="21" t="s">
        <v>4320</v>
      </c>
      <c r="F966" s="21" t="s">
        <v>1966</v>
      </c>
      <c r="G966" s="21" t="s">
        <v>1287</v>
      </c>
      <c r="H966" s="21" t="s">
        <v>1354</v>
      </c>
      <c r="I966" s="21" t="s">
        <v>3755</v>
      </c>
      <c r="J966" s="21">
        <v>33455</v>
      </c>
      <c r="K966" s="21">
        <v>33566</v>
      </c>
      <c r="L966" s="21">
        <v>100</v>
      </c>
      <c r="M966" s="21" t="s">
        <v>1038</v>
      </c>
      <c r="N966" s="21">
        <v>31505</v>
      </c>
      <c r="O966" s="21">
        <v>31616</v>
      </c>
      <c r="P966" s="21">
        <v>100</v>
      </c>
      <c r="Q966" s="21"/>
      <c r="R966" s="21"/>
    </row>
    <row r="967" spans="1:18" x14ac:dyDescent="0.2">
      <c r="A967" s="22" t="s">
        <v>4321</v>
      </c>
      <c r="B967" s="21">
        <v>10244</v>
      </c>
      <c r="C967" s="21" t="s">
        <v>1062</v>
      </c>
      <c r="D967" s="20">
        <f>COUNTIF('S6 - Table 1'!$B$3:$B$20,Table4[[#This Row],[id]])</f>
        <v>0</v>
      </c>
      <c r="E967" s="21" t="s">
        <v>4322</v>
      </c>
      <c r="F967" s="21" t="s">
        <v>2071</v>
      </c>
      <c r="G967" s="21" t="s">
        <v>1821</v>
      </c>
      <c r="H967" s="21" t="s">
        <v>1822</v>
      </c>
      <c r="I967" s="21" t="s">
        <v>3755</v>
      </c>
      <c r="J967" s="21">
        <v>69283</v>
      </c>
      <c r="K967" s="21">
        <v>69683</v>
      </c>
      <c r="L967" s="21">
        <v>100</v>
      </c>
      <c r="M967" s="21" t="s">
        <v>1038</v>
      </c>
      <c r="N967" s="21">
        <v>67337</v>
      </c>
      <c r="O967" s="21">
        <v>67737</v>
      </c>
      <c r="P967" s="21">
        <v>100</v>
      </c>
      <c r="Q967" s="21"/>
      <c r="R967" s="21"/>
    </row>
    <row r="968" spans="1:18" x14ac:dyDescent="0.2">
      <c r="A968" s="22" t="s">
        <v>4323</v>
      </c>
      <c r="B968" s="21">
        <v>10244</v>
      </c>
      <c r="C968" s="21" t="s">
        <v>1062</v>
      </c>
      <c r="D968" s="20">
        <f>COUNTIF('S6 - Table 1'!$B$3:$B$20,Table4[[#This Row],[id]])</f>
        <v>0</v>
      </c>
      <c r="E968" s="21" t="s">
        <v>4324</v>
      </c>
      <c r="F968" s="21" t="s">
        <v>1335</v>
      </c>
      <c r="G968" s="21" t="s">
        <v>1336</v>
      </c>
      <c r="H968" s="21" t="s">
        <v>4325</v>
      </c>
      <c r="I968" s="21" t="s">
        <v>3755</v>
      </c>
      <c r="J968" s="21">
        <v>78489</v>
      </c>
      <c r="K968" s="21">
        <v>78700</v>
      </c>
      <c r="L968" s="21">
        <v>100</v>
      </c>
      <c r="M968" s="21" t="s">
        <v>1038</v>
      </c>
      <c r="N968" s="21">
        <v>76543</v>
      </c>
      <c r="O968" s="21">
        <v>76754</v>
      </c>
      <c r="P968" s="21">
        <v>100</v>
      </c>
      <c r="Q968" s="21"/>
      <c r="R968" s="21"/>
    </row>
    <row r="969" spans="1:18" x14ac:dyDescent="0.2">
      <c r="A969" s="22" t="s">
        <v>4326</v>
      </c>
      <c r="B969" s="21">
        <v>10244</v>
      </c>
      <c r="C969" s="21" t="s">
        <v>1062</v>
      </c>
      <c r="D969" s="20">
        <f>COUNTIF('S6 - Table 1'!$B$3:$B$20,Table4[[#This Row],[id]])</f>
        <v>0</v>
      </c>
      <c r="E969" s="21" t="s">
        <v>4327</v>
      </c>
      <c r="F969" s="21" t="s">
        <v>4187</v>
      </c>
      <c r="G969" s="21" t="s">
        <v>4265</v>
      </c>
      <c r="H969" s="21" t="s">
        <v>4266</v>
      </c>
      <c r="I969" s="21" t="s">
        <v>3755</v>
      </c>
      <c r="J969" s="21">
        <v>76823</v>
      </c>
      <c r="K969" s="21">
        <v>76953</v>
      </c>
      <c r="L969" s="21">
        <v>100</v>
      </c>
      <c r="M969" s="21" t="s">
        <v>1038</v>
      </c>
      <c r="N969" s="21">
        <v>74877</v>
      </c>
      <c r="O969" s="21">
        <v>75007</v>
      </c>
      <c r="P969" s="21">
        <v>100</v>
      </c>
      <c r="Q969" s="21"/>
      <c r="R969" s="21"/>
    </row>
    <row r="970" spans="1:18" x14ac:dyDescent="0.2">
      <c r="A970" s="22" t="s">
        <v>4328</v>
      </c>
      <c r="B970" s="21">
        <v>10244</v>
      </c>
      <c r="C970" s="21" t="s">
        <v>1062</v>
      </c>
      <c r="D970" s="20">
        <f>COUNTIF('S6 - Table 1'!$B$3:$B$20,Table4[[#This Row],[id]])</f>
        <v>0</v>
      </c>
      <c r="E970" s="21" t="s">
        <v>4329</v>
      </c>
      <c r="F970" s="21" t="s">
        <v>2080</v>
      </c>
      <c r="G970" s="21" t="s">
        <v>4330</v>
      </c>
      <c r="H970" s="21" t="s">
        <v>2082</v>
      </c>
      <c r="I970" s="21" t="s">
        <v>3755</v>
      </c>
      <c r="J970" s="21">
        <v>71437</v>
      </c>
      <c r="K970" s="21">
        <v>71648</v>
      </c>
      <c r="L970" s="21">
        <v>100</v>
      </c>
      <c r="M970" s="21" t="s">
        <v>1038</v>
      </c>
      <c r="N970" s="21">
        <v>69491</v>
      </c>
      <c r="O970" s="21">
        <v>69702</v>
      </c>
      <c r="P970" s="21">
        <v>100</v>
      </c>
      <c r="Q970" s="21"/>
      <c r="R970" s="21"/>
    </row>
    <row r="971" spans="1:18" x14ac:dyDescent="0.2">
      <c r="A971" s="22" t="s">
        <v>4331</v>
      </c>
      <c r="B971" s="21">
        <v>10244</v>
      </c>
      <c r="C971" s="21" t="s">
        <v>1062</v>
      </c>
      <c r="D971" s="20">
        <f>COUNTIF('S6 - Table 1'!$B$3:$B$20,Table4[[#This Row],[id]])</f>
        <v>0</v>
      </c>
      <c r="E971" s="21" t="s">
        <v>2087</v>
      </c>
      <c r="F971" s="21" t="s">
        <v>2055</v>
      </c>
      <c r="G971" s="21" t="s">
        <v>2088</v>
      </c>
      <c r="H971" s="21" t="s">
        <v>1403</v>
      </c>
      <c r="I971" s="21" t="s">
        <v>3755</v>
      </c>
      <c r="J971" s="21">
        <v>148946</v>
      </c>
      <c r="K971" s="21">
        <v>149296</v>
      </c>
      <c r="L971" s="21">
        <v>100</v>
      </c>
      <c r="M971" s="21" t="s">
        <v>1038</v>
      </c>
      <c r="N971" s="21">
        <v>147030</v>
      </c>
      <c r="O971" s="21">
        <v>147380</v>
      </c>
      <c r="P971" s="21">
        <v>100</v>
      </c>
      <c r="Q971" s="21"/>
      <c r="R971" s="21"/>
    </row>
    <row r="972" spans="1:18" x14ac:dyDescent="0.2">
      <c r="A972" s="22" t="s">
        <v>4332</v>
      </c>
      <c r="B972" s="21">
        <v>10244</v>
      </c>
      <c r="C972" s="21" t="s">
        <v>1062</v>
      </c>
      <c r="D972" s="20">
        <f>COUNTIF('S6 - Table 1'!$B$3:$B$20,Table4[[#This Row],[id]])</f>
        <v>0</v>
      </c>
      <c r="E972" s="21" t="s">
        <v>4333</v>
      </c>
      <c r="F972" s="21" t="s">
        <v>2080</v>
      </c>
      <c r="G972" s="21" t="s">
        <v>4334</v>
      </c>
      <c r="H972" s="21" t="s">
        <v>4335</v>
      </c>
      <c r="I972" s="21" t="s">
        <v>3755</v>
      </c>
      <c r="J972" s="21">
        <v>71437</v>
      </c>
      <c r="K972" s="21">
        <v>71650</v>
      </c>
      <c r="L972" s="21">
        <v>100</v>
      </c>
      <c r="M972" s="21" t="s">
        <v>1038</v>
      </c>
      <c r="N972" s="21">
        <v>69491</v>
      </c>
      <c r="O972" s="21">
        <v>69704</v>
      </c>
      <c r="P972" s="21">
        <v>100</v>
      </c>
      <c r="Q972" s="21"/>
      <c r="R972" s="21"/>
    </row>
    <row r="973" spans="1:18" x14ac:dyDescent="0.2">
      <c r="A973" s="22" t="s">
        <v>4336</v>
      </c>
      <c r="B973" s="21">
        <v>10244</v>
      </c>
      <c r="C973" s="21" t="s">
        <v>1062</v>
      </c>
      <c r="D973" s="20">
        <f>COUNTIF('S6 - Table 1'!$B$3:$B$20,Table4[[#This Row],[id]])</f>
        <v>0</v>
      </c>
      <c r="E973" s="21" t="s">
        <v>4337</v>
      </c>
      <c r="F973" s="21" t="s">
        <v>2101</v>
      </c>
      <c r="G973" s="21" t="s">
        <v>4338</v>
      </c>
      <c r="H973" s="21" t="s">
        <v>1917</v>
      </c>
      <c r="I973" s="21" t="s">
        <v>3755</v>
      </c>
      <c r="J973" s="21">
        <v>141300</v>
      </c>
      <c r="K973" s="21">
        <v>141672</v>
      </c>
      <c r="L973" s="21">
        <v>100</v>
      </c>
      <c r="M973" s="21" t="s">
        <v>1038</v>
      </c>
      <c r="N973" s="21">
        <v>139386</v>
      </c>
      <c r="O973" s="21">
        <v>139758</v>
      </c>
      <c r="P973" s="21">
        <v>100</v>
      </c>
      <c r="Q973" s="21"/>
      <c r="R973" s="21"/>
    </row>
    <row r="974" spans="1:18" x14ac:dyDescent="0.2">
      <c r="A974" s="22" t="s">
        <v>4339</v>
      </c>
      <c r="B974" s="21">
        <v>10244</v>
      </c>
      <c r="C974" s="21" t="s">
        <v>1062</v>
      </c>
      <c r="D974" s="20">
        <f>COUNTIF('S6 - Table 1'!$B$3:$B$20,Table4[[#This Row],[id]])</f>
        <v>0</v>
      </c>
      <c r="E974" s="21" t="s">
        <v>2103</v>
      </c>
      <c r="F974" s="21" t="s">
        <v>2104</v>
      </c>
      <c r="G974" s="21" t="s">
        <v>2105</v>
      </c>
      <c r="H974" s="21" t="s">
        <v>2106</v>
      </c>
      <c r="I974" s="21" t="s">
        <v>3755</v>
      </c>
      <c r="J974" s="21">
        <v>88264</v>
      </c>
      <c r="K974" s="21">
        <v>88429</v>
      </c>
      <c r="L974" s="21">
        <v>100</v>
      </c>
      <c r="M974" s="21" t="s">
        <v>1038</v>
      </c>
      <c r="N974" s="21">
        <v>86316</v>
      </c>
      <c r="O974" s="21">
        <v>86481</v>
      </c>
      <c r="P974" s="21">
        <v>100</v>
      </c>
      <c r="Q974" s="21"/>
      <c r="R974" s="21"/>
    </row>
    <row r="975" spans="1:18" x14ac:dyDescent="0.2">
      <c r="A975" s="22" t="s">
        <v>4340</v>
      </c>
      <c r="B975" s="21">
        <v>10244</v>
      </c>
      <c r="C975" s="21" t="s">
        <v>1062</v>
      </c>
      <c r="D975" s="20">
        <f>COUNTIF('S6 - Table 1'!$B$3:$B$20,Table4[[#This Row],[id]])</f>
        <v>0</v>
      </c>
      <c r="E975" s="21" t="s">
        <v>2108</v>
      </c>
      <c r="F975" s="21" t="s">
        <v>2104</v>
      </c>
      <c r="G975" s="21" t="s">
        <v>2105</v>
      </c>
      <c r="H975" s="21" t="s">
        <v>2109</v>
      </c>
      <c r="I975" s="21" t="s">
        <v>3755</v>
      </c>
      <c r="J975" s="21">
        <v>88264</v>
      </c>
      <c r="K975" s="21">
        <v>88430</v>
      </c>
      <c r="L975" s="21">
        <v>100</v>
      </c>
      <c r="M975" s="21" t="s">
        <v>1038</v>
      </c>
      <c r="N975" s="21">
        <v>86316</v>
      </c>
      <c r="O975" s="21">
        <v>86482</v>
      </c>
      <c r="P975" s="21">
        <v>100</v>
      </c>
      <c r="Q975" s="21"/>
      <c r="R975" s="21"/>
    </row>
    <row r="976" spans="1:18" x14ac:dyDescent="0.2">
      <c r="A976" s="22" t="s">
        <v>4341</v>
      </c>
      <c r="B976" s="21">
        <v>10244</v>
      </c>
      <c r="C976" s="21" t="s">
        <v>1062</v>
      </c>
      <c r="D976" s="20">
        <f>COUNTIF('S6 - Table 1'!$B$3:$B$20,Table4[[#This Row],[id]])</f>
        <v>0</v>
      </c>
      <c r="E976" s="21" t="s">
        <v>4342</v>
      </c>
      <c r="F976" s="21" t="s">
        <v>2104</v>
      </c>
      <c r="G976" s="21" t="s">
        <v>2105</v>
      </c>
      <c r="H976" s="21" t="s">
        <v>4343</v>
      </c>
      <c r="I976" s="21" t="s">
        <v>3755</v>
      </c>
      <c r="J976" s="21">
        <v>88264</v>
      </c>
      <c r="K976" s="21">
        <v>88432</v>
      </c>
      <c r="L976" s="21">
        <v>100</v>
      </c>
      <c r="M976" s="21" t="s">
        <v>1038</v>
      </c>
      <c r="N976" s="21">
        <v>86316</v>
      </c>
      <c r="O976" s="21">
        <v>86484</v>
      </c>
      <c r="P976" s="21">
        <v>100</v>
      </c>
      <c r="Q976" s="21"/>
      <c r="R976" s="21"/>
    </row>
    <row r="977" spans="1:18" x14ac:dyDescent="0.2">
      <c r="A977" s="22" t="s">
        <v>4344</v>
      </c>
      <c r="B977" s="21">
        <v>10244</v>
      </c>
      <c r="C977" s="21" t="s">
        <v>1062</v>
      </c>
      <c r="D977" s="20">
        <f>COUNTIF('S6 - Table 1'!$B$3:$B$20,Table4[[#This Row],[id]])</f>
        <v>0</v>
      </c>
      <c r="E977" s="21" t="s">
        <v>4345</v>
      </c>
      <c r="F977" s="21" t="s">
        <v>4346</v>
      </c>
      <c r="G977" s="21" t="s">
        <v>4347</v>
      </c>
      <c r="H977" s="21" t="s">
        <v>1781</v>
      </c>
      <c r="I977" s="21" t="s">
        <v>3755</v>
      </c>
      <c r="J977" s="21">
        <v>43747</v>
      </c>
      <c r="K977" s="21">
        <v>44070</v>
      </c>
      <c r="L977" s="21">
        <v>100</v>
      </c>
      <c r="M977" s="21" t="s">
        <v>1038</v>
      </c>
      <c r="N977" s="21">
        <v>41802</v>
      </c>
      <c r="O977" s="21">
        <v>42125</v>
      </c>
      <c r="P977" s="21">
        <v>100</v>
      </c>
      <c r="Q977" s="21"/>
      <c r="R977" s="21"/>
    </row>
    <row r="978" spans="1:18" x14ac:dyDescent="0.2">
      <c r="A978" s="22" t="s">
        <v>4348</v>
      </c>
      <c r="B978" s="21">
        <v>10244</v>
      </c>
      <c r="C978" s="21" t="s">
        <v>1062</v>
      </c>
      <c r="D978" s="20">
        <f>COUNTIF('S6 - Table 1'!$B$3:$B$20,Table4[[#This Row],[id]])</f>
        <v>0</v>
      </c>
      <c r="E978" s="21" t="s">
        <v>2114</v>
      </c>
      <c r="F978" s="21" t="s">
        <v>2115</v>
      </c>
      <c r="G978" s="21" t="s">
        <v>2012</v>
      </c>
      <c r="H978" s="21" t="s">
        <v>2013</v>
      </c>
      <c r="I978" s="21" t="s">
        <v>3755</v>
      </c>
      <c r="J978" s="21">
        <v>32062</v>
      </c>
      <c r="K978" s="21">
        <v>32222</v>
      </c>
      <c r="L978" s="21">
        <v>100</v>
      </c>
      <c r="M978" s="21" t="s">
        <v>1038</v>
      </c>
      <c r="N978" s="21">
        <v>30112</v>
      </c>
      <c r="O978" s="21">
        <v>30272</v>
      </c>
      <c r="P978" s="21">
        <v>100</v>
      </c>
      <c r="Q978" s="21"/>
      <c r="R978" s="21"/>
    </row>
    <row r="979" spans="1:18" x14ac:dyDescent="0.2">
      <c r="A979" s="22" t="s">
        <v>4349</v>
      </c>
      <c r="B979" s="21">
        <v>10244</v>
      </c>
      <c r="C979" s="21" t="s">
        <v>1062</v>
      </c>
      <c r="D979" s="20">
        <f>COUNTIF('S6 - Table 1'!$B$3:$B$20,Table4[[#This Row],[id]])</f>
        <v>0</v>
      </c>
      <c r="E979" s="21" t="s">
        <v>4350</v>
      </c>
      <c r="F979" s="21" t="s">
        <v>4351</v>
      </c>
      <c r="G979" s="21" t="s">
        <v>4330</v>
      </c>
      <c r="H979" s="21" t="s">
        <v>2082</v>
      </c>
      <c r="I979" s="21" t="s">
        <v>3755</v>
      </c>
      <c r="J979" s="21">
        <v>71443</v>
      </c>
      <c r="K979" s="21">
        <v>71648</v>
      </c>
      <c r="L979" s="21">
        <v>100</v>
      </c>
      <c r="M979" s="21" t="s">
        <v>1038</v>
      </c>
      <c r="N979" s="21">
        <v>69497</v>
      </c>
      <c r="O979" s="21">
        <v>69702</v>
      </c>
      <c r="P979" s="21">
        <v>100</v>
      </c>
      <c r="Q979" s="21"/>
      <c r="R979" s="21"/>
    </row>
    <row r="980" spans="1:18" x14ac:dyDescent="0.2">
      <c r="A980" s="22" t="s">
        <v>4352</v>
      </c>
      <c r="B980" s="21">
        <v>10244</v>
      </c>
      <c r="C980" s="21" t="s">
        <v>1062</v>
      </c>
      <c r="D980" s="20">
        <f>COUNTIF('S6 - Table 1'!$B$3:$B$20,Table4[[#This Row],[id]])</f>
        <v>0</v>
      </c>
      <c r="E980" s="21" t="s">
        <v>4353</v>
      </c>
      <c r="F980" s="21" t="s">
        <v>4351</v>
      </c>
      <c r="G980" s="21" t="s">
        <v>4334</v>
      </c>
      <c r="H980" s="21" t="s">
        <v>4335</v>
      </c>
      <c r="I980" s="21" t="s">
        <v>3755</v>
      </c>
      <c r="J980" s="21">
        <v>71443</v>
      </c>
      <c r="K980" s="21">
        <v>71650</v>
      </c>
      <c r="L980" s="21">
        <v>100</v>
      </c>
      <c r="M980" s="21" t="s">
        <v>1038</v>
      </c>
      <c r="N980" s="21">
        <v>69497</v>
      </c>
      <c r="O980" s="21">
        <v>69704</v>
      </c>
      <c r="P980" s="21">
        <v>100</v>
      </c>
      <c r="Q980" s="21"/>
      <c r="R980" s="21"/>
    </row>
    <row r="981" spans="1:18" x14ac:dyDescent="0.2">
      <c r="A981" s="22" t="s">
        <v>4354</v>
      </c>
      <c r="B981" s="21">
        <v>10244</v>
      </c>
      <c r="C981" s="21" t="s">
        <v>1062</v>
      </c>
      <c r="D981" s="20">
        <f>COUNTIF('S6 - Table 1'!$B$3:$B$20,Table4[[#This Row],[id]])</f>
        <v>0</v>
      </c>
      <c r="E981" s="21" t="s">
        <v>2120</v>
      </c>
      <c r="F981" s="21" t="s">
        <v>2121</v>
      </c>
      <c r="G981" s="21" t="s">
        <v>1932</v>
      </c>
      <c r="H981" s="21" t="s">
        <v>1660</v>
      </c>
      <c r="I981" s="21" t="s">
        <v>3755</v>
      </c>
      <c r="J981" s="21">
        <v>72364</v>
      </c>
      <c r="K981" s="21">
        <v>72558</v>
      </c>
      <c r="L981" s="21">
        <v>100</v>
      </c>
      <c r="M981" s="21" t="s">
        <v>1038</v>
      </c>
      <c r="N981" s="21">
        <v>70418</v>
      </c>
      <c r="O981" s="21">
        <v>70612</v>
      </c>
      <c r="P981" s="21">
        <v>100</v>
      </c>
      <c r="Q981" s="21"/>
      <c r="R981" s="21"/>
    </row>
    <row r="982" spans="1:18" x14ac:dyDescent="0.2">
      <c r="A982" s="22" t="s">
        <v>4355</v>
      </c>
      <c r="B982" s="21">
        <v>10244</v>
      </c>
      <c r="C982" s="21" t="s">
        <v>1062</v>
      </c>
      <c r="D982" s="20">
        <f>COUNTIF('S6 - Table 1'!$B$3:$B$20,Table4[[#This Row],[id]])</f>
        <v>0</v>
      </c>
      <c r="E982" s="21" t="s">
        <v>4356</v>
      </c>
      <c r="F982" s="21" t="s">
        <v>4357</v>
      </c>
      <c r="G982" s="21" t="s">
        <v>4358</v>
      </c>
      <c r="H982" s="21" t="s">
        <v>4359</v>
      </c>
      <c r="I982" s="21" t="s">
        <v>3755</v>
      </c>
      <c r="J982" s="21">
        <v>86727</v>
      </c>
      <c r="K982" s="21">
        <v>87006</v>
      </c>
      <c r="L982" s="21">
        <v>100</v>
      </c>
      <c r="M982" s="21" t="s">
        <v>1038</v>
      </c>
      <c r="N982" s="21">
        <v>84779</v>
      </c>
      <c r="O982" s="21">
        <v>85058</v>
      </c>
      <c r="P982" s="21">
        <v>100</v>
      </c>
      <c r="Q982" s="21"/>
      <c r="R982" s="21"/>
    </row>
    <row r="983" spans="1:18" x14ac:dyDescent="0.2">
      <c r="A983" s="22" t="s">
        <v>4360</v>
      </c>
      <c r="B983" s="21">
        <v>10244</v>
      </c>
      <c r="C983" s="21" t="s">
        <v>1062</v>
      </c>
      <c r="D983" s="20">
        <f>COUNTIF('S6 - Table 1'!$B$3:$B$20,Table4[[#This Row],[id]])</f>
        <v>0</v>
      </c>
      <c r="E983" s="21" t="s">
        <v>4361</v>
      </c>
      <c r="F983" s="21" t="s">
        <v>4362</v>
      </c>
      <c r="G983" s="21" t="s">
        <v>4358</v>
      </c>
      <c r="H983" s="21" t="s">
        <v>4359</v>
      </c>
      <c r="I983" s="21" t="s">
        <v>3755</v>
      </c>
      <c r="J983" s="21">
        <v>86726</v>
      </c>
      <c r="K983" s="21">
        <v>87006</v>
      </c>
      <c r="L983" s="21">
        <v>100</v>
      </c>
      <c r="M983" s="21" t="s">
        <v>1038</v>
      </c>
      <c r="N983" s="21">
        <v>84778</v>
      </c>
      <c r="O983" s="21">
        <v>85058</v>
      </c>
      <c r="P983" s="21">
        <v>100</v>
      </c>
      <c r="Q983" s="21"/>
      <c r="R983" s="21"/>
    </row>
    <row r="984" spans="1:18" x14ac:dyDescent="0.2">
      <c r="A984" s="22" t="s">
        <v>4363</v>
      </c>
      <c r="B984" s="21">
        <v>10244</v>
      </c>
      <c r="C984" s="21" t="s">
        <v>1062</v>
      </c>
      <c r="D984" s="20">
        <f>COUNTIF('S6 - Table 1'!$B$3:$B$20,Table4[[#This Row],[id]])</f>
        <v>0</v>
      </c>
      <c r="E984" s="21" t="s">
        <v>4364</v>
      </c>
      <c r="F984" s="21" t="s">
        <v>4365</v>
      </c>
      <c r="G984" s="21" t="s">
        <v>4366</v>
      </c>
      <c r="H984" s="21" t="s">
        <v>4367</v>
      </c>
      <c r="I984" s="21" t="s">
        <v>3755</v>
      </c>
      <c r="J984" s="21">
        <v>108665</v>
      </c>
      <c r="K984" s="21">
        <v>108876</v>
      </c>
      <c r="L984" s="21">
        <v>100</v>
      </c>
      <c r="M984" s="21" t="s">
        <v>1038</v>
      </c>
      <c r="N984" s="21">
        <v>106723</v>
      </c>
      <c r="O984" s="21">
        <v>106934</v>
      </c>
      <c r="P984" s="21">
        <v>100</v>
      </c>
      <c r="Q984" s="21"/>
      <c r="R984" s="21"/>
    </row>
    <row r="985" spans="1:18" x14ac:dyDescent="0.2">
      <c r="A985" s="22" t="s">
        <v>4368</v>
      </c>
      <c r="B985" s="21">
        <v>10244</v>
      </c>
      <c r="C985" s="21" t="s">
        <v>1062</v>
      </c>
      <c r="D985" s="20">
        <f>COUNTIF('S6 - Table 1'!$B$3:$B$20,Table4[[#This Row],[id]])</f>
        <v>0</v>
      </c>
      <c r="E985" s="21" t="s">
        <v>4369</v>
      </c>
      <c r="F985" s="21" t="s">
        <v>2131</v>
      </c>
      <c r="G985" s="21" t="s">
        <v>2132</v>
      </c>
      <c r="H985" s="21" t="s">
        <v>2133</v>
      </c>
      <c r="I985" s="21" t="s">
        <v>3755</v>
      </c>
      <c r="J985" s="21">
        <v>52547</v>
      </c>
      <c r="K985" s="21">
        <v>52907</v>
      </c>
      <c r="L985" s="21">
        <v>100</v>
      </c>
      <c r="M985" s="21" t="s">
        <v>1038</v>
      </c>
      <c r="N985" s="21">
        <v>50602</v>
      </c>
      <c r="O985" s="21">
        <v>50962</v>
      </c>
      <c r="P985" s="21">
        <v>100</v>
      </c>
      <c r="Q985" s="21"/>
      <c r="R985" s="21"/>
    </row>
    <row r="986" spans="1:18" x14ac:dyDescent="0.2">
      <c r="A986" s="22" t="s">
        <v>4370</v>
      </c>
      <c r="B986" s="21">
        <v>10244</v>
      </c>
      <c r="C986" s="21" t="s">
        <v>1062</v>
      </c>
      <c r="D986" s="20">
        <f>COUNTIF('S6 - Table 1'!$B$3:$B$20,Table4[[#This Row],[id]])</f>
        <v>0</v>
      </c>
      <c r="E986" s="21" t="s">
        <v>4371</v>
      </c>
      <c r="F986" s="21" t="s">
        <v>4372</v>
      </c>
      <c r="G986" s="21" t="s">
        <v>1788</v>
      </c>
      <c r="H986" s="21" t="s">
        <v>1789</v>
      </c>
      <c r="I986" s="21" t="s">
        <v>3755</v>
      </c>
      <c r="J986" s="21">
        <v>134846</v>
      </c>
      <c r="K986" s="21">
        <v>134979</v>
      </c>
      <c r="L986" s="21">
        <v>100</v>
      </c>
      <c r="M986" s="21" t="s">
        <v>1038</v>
      </c>
      <c r="N986" s="21">
        <v>132878</v>
      </c>
      <c r="O986" s="21">
        <v>133011</v>
      </c>
      <c r="P986" s="21">
        <v>100</v>
      </c>
      <c r="Q986" s="21"/>
      <c r="R986" s="21"/>
    </row>
    <row r="987" spans="1:18" x14ac:dyDescent="0.2">
      <c r="A987" s="22" t="s">
        <v>4373</v>
      </c>
      <c r="B987" s="21">
        <v>10244</v>
      </c>
      <c r="C987" s="21" t="s">
        <v>1062</v>
      </c>
      <c r="D987" s="20">
        <f>COUNTIF('S6 - Table 1'!$B$3:$B$20,Table4[[#This Row],[id]])</f>
        <v>0</v>
      </c>
      <c r="E987" s="21" t="s">
        <v>4374</v>
      </c>
      <c r="F987" s="21" t="s">
        <v>2136</v>
      </c>
      <c r="G987" s="21" t="s">
        <v>2132</v>
      </c>
      <c r="H987" s="21" t="s">
        <v>2133</v>
      </c>
      <c r="I987" s="21" t="s">
        <v>3755</v>
      </c>
      <c r="J987" s="21">
        <v>52546</v>
      </c>
      <c r="K987" s="21">
        <v>52907</v>
      </c>
      <c r="L987" s="21">
        <v>100</v>
      </c>
      <c r="M987" s="21" t="s">
        <v>1038</v>
      </c>
      <c r="N987" s="21">
        <v>50601</v>
      </c>
      <c r="O987" s="21">
        <v>50962</v>
      </c>
      <c r="P987" s="21">
        <v>100</v>
      </c>
      <c r="Q987" s="21"/>
      <c r="R987" s="21"/>
    </row>
    <row r="988" spans="1:18" x14ac:dyDescent="0.2">
      <c r="A988" s="22" t="s">
        <v>4375</v>
      </c>
      <c r="B988" s="21">
        <v>10244</v>
      </c>
      <c r="C988" s="21" t="s">
        <v>1062</v>
      </c>
      <c r="D988" s="20">
        <f>COUNTIF('S6 - Table 1'!$B$3:$B$20,Table4[[#This Row],[id]])</f>
        <v>0</v>
      </c>
      <c r="E988" s="21" t="s">
        <v>4376</v>
      </c>
      <c r="F988" s="21" t="s">
        <v>4212</v>
      </c>
      <c r="G988" s="21" t="s">
        <v>4213</v>
      </c>
      <c r="H988" s="21" t="s">
        <v>1958</v>
      </c>
      <c r="I988" s="21" t="s">
        <v>3755</v>
      </c>
      <c r="J988" s="21">
        <v>181445</v>
      </c>
      <c r="K988" s="21">
        <v>181695</v>
      </c>
      <c r="L988" s="21">
        <v>100</v>
      </c>
      <c r="M988" s="21" t="s">
        <v>1038</v>
      </c>
      <c r="N988" s="21">
        <v>179467</v>
      </c>
      <c r="O988" s="21">
        <v>179717</v>
      </c>
      <c r="P988" s="21">
        <v>100</v>
      </c>
      <c r="Q988" s="21"/>
      <c r="R988" s="21"/>
    </row>
    <row r="989" spans="1:18" x14ac:dyDescent="0.2">
      <c r="A989" s="22" t="s">
        <v>4377</v>
      </c>
      <c r="B989" s="21">
        <v>10244</v>
      </c>
      <c r="C989" s="21" t="s">
        <v>1062</v>
      </c>
      <c r="D989" s="20">
        <f>COUNTIF('S6 - Table 1'!$B$3:$B$20,Table4[[#This Row],[id]])</f>
        <v>0</v>
      </c>
      <c r="E989" s="21" t="s">
        <v>4378</v>
      </c>
      <c r="F989" s="21" t="s">
        <v>2139</v>
      </c>
      <c r="G989" s="21" t="s">
        <v>1837</v>
      </c>
      <c r="H989" s="21" t="s">
        <v>1838</v>
      </c>
      <c r="I989" s="21" t="s">
        <v>3755</v>
      </c>
      <c r="J989" s="21">
        <v>24525</v>
      </c>
      <c r="K989" s="21">
        <v>24756</v>
      </c>
      <c r="L989" s="21">
        <v>100</v>
      </c>
      <c r="M989" s="21" t="s">
        <v>1038</v>
      </c>
      <c r="N989" s="21">
        <v>22825</v>
      </c>
      <c r="O989" s="21">
        <v>23056</v>
      </c>
      <c r="P989" s="21">
        <v>100</v>
      </c>
      <c r="Q989" s="21"/>
      <c r="R989" s="21"/>
    </row>
    <row r="990" spans="1:18" x14ac:dyDescent="0.2">
      <c r="A990" s="22" t="s">
        <v>4379</v>
      </c>
      <c r="B990" s="21">
        <v>10244</v>
      </c>
      <c r="C990" s="21" t="s">
        <v>1062</v>
      </c>
      <c r="D990" s="20">
        <f>COUNTIF('S6 - Table 1'!$B$3:$B$20,Table4[[#This Row],[id]])</f>
        <v>0</v>
      </c>
      <c r="E990" s="21" t="s">
        <v>4380</v>
      </c>
      <c r="F990" s="21" t="s">
        <v>4381</v>
      </c>
      <c r="G990" s="21" t="s">
        <v>4382</v>
      </c>
      <c r="H990" s="21" t="s">
        <v>4383</v>
      </c>
      <c r="I990" s="21" t="s">
        <v>3755</v>
      </c>
      <c r="J990" s="21">
        <v>130939</v>
      </c>
      <c r="K990" s="21">
        <v>131179</v>
      </c>
      <c r="L990" s="21">
        <v>100</v>
      </c>
      <c r="M990" s="21" t="s">
        <v>1038</v>
      </c>
      <c r="N990" s="21">
        <v>128979</v>
      </c>
      <c r="O990" s="21">
        <v>129219</v>
      </c>
      <c r="P990" s="21">
        <v>100</v>
      </c>
      <c r="Q990" s="21"/>
      <c r="R990" s="21"/>
    </row>
    <row r="991" spans="1:18" x14ac:dyDescent="0.2">
      <c r="A991" s="22" t="s">
        <v>4384</v>
      </c>
      <c r="B991" s="21">
        <v>10244</v>
      </c>
      <c r="C991" s="21" t="s">
        <v>1062</v>
      </c>
      <c r="D991" s="20">
        <f>COUNTIF('S6 - Table 1'!$B$3:$B$20,Table4[[#This Row],[id]])</f>
        <v>0</v>
      </c>
      <c r="E991" s="21" t="s">
        <v>4385</v>
      </c>
      <c r="F991" s="21" t="s">
        <v>4381</v>
      </c>
      <c r="G991" s="21" t="s">
        <v>4382</v>
      </c>
      <c r="H991" s="21" t="s">
        <v>4386</v>
      </c>
      <c r="I991" s="21" t="s">
        <v>3755</v>
      </c>
      <c r="J991" s="21">
        <v>130939</v>
      </c>
      <c r="K991" s="21">
        <v>131181</v>
      </c>
      <c r="L991" s="21">
        <v>100</v>
      </c>
      <c r="M991" s="21" t="s">
        <v>1038</v>
      </c>
      <c r="N991" s="21">
        <v>128979</v>
      </c>
      <c r="O991" s="21">
        <v>129221</v>
      </c>
      <c r="P991" s="21">
        <v>100</v>
      </c>
      <c r="Q991" s="21"/>
      <c r="R991" s="21"/>
    </row>
    <row r="992" spans="1:18" x14ac:dyDescent="0.2">
      <c r="A992" s="22" t="s">
        <v>4387</v>
      </c>
      <c r="B992" s="21">
        <v>10244</v>
      </c>
      <c r="C992" s="21" t="s">
        <v>1062</v>
      </c>
      <c r="D992" s="20">
        <f>COUNTIF('S6 - Table 1'!$B$3:$B$20,Table4[[#This Row],[id]])</f>
        <v>0</v>
      </c>
      <c r="E992" s="21" t="s">
        <v>4388</v>
      </c>
      <c r="F992" s="21" t="s">
        <v>4116</v>
      </c>
      <c r="G992" s="21" t="s">
        <v>4117</v>
      </c>
      <c r="H992" s="21" t="s">
        <v>4389</v>
      </c>
      <c r="I992" s="21" t="s">
        <v>3755</v>
      </c>
      <c r="J992" s="21">
        <v>108455</v>
      </c>
      <c r="K992" s="21">
        <v>108669</v>
      </c>
      <c r="L992" s="21">
        <v>100</v>
      </c>
      <c r="M992" s="21" t="s">
        <v>1038</v>
      </c>
      <c r="N992" s="21">
        <v>106513</v>
      </c>
      <c r="O992" s="21">
        <v>106727</v>
      </c>
      <c r="P992" s="21">
        <v>100</v>
      </c>
      <c r="Q992" s="21"/>
      <c r="R992" s="21"/>
    </row>
    <row r="993" spans="1:18" x14ac:dyDescent="0.2">
      <c r="A993" s="22" t="s">
        <v>4390</v>
      </c>
      <c r="B993" s="21">
        <v>10244</v>
      </c>
      <c r="C993" s="21" t="s">
        <v>1062</v>
      </c>
      <c r="D993" s="20">
        <f>COUNTIF('S6 - Table 1'!$B$3:$B$20,Table4[[#This Row],[id]])</f>
        <v>0</v>
      </c>
      <c r="E993" s="21" t="s">
        <v>4391</v>
      </c>
      <c r="F993" s="21" t="s">
        <v>4392</v>
      </c>
      <c r="G993" s="21" t="s">
        <v>4393</v>
      </c>
      <c r="H993" s="21" t="s">
        <v>4394</v>
      </c>
      <c r="I993" s="21" t="s">
        <v>3755</v>
      </c>
      <c r="J993" s="21">
        <v>68989</v>
      </c>
      <c r="K993" s="21">
        <v>69302</v>
      </c>
      <c r="L993" s="21">
        <v>100</v>
      </c>
      <c r="M993" s="21" t="s">
        <v>1038</v>
      </c>
      <c r="N993" s="21">
        <v>67043</v>
      </c>
      <c r="O993" s="21">
        <v>67356</v>
      </c>
      <c r="P993" s="21">
        <v>100</v>
      </c>
      <c r="Q993" s="21"/>
      <c r="R993" s="21"/>
    </row>
    <row r="994" spans="1:18" x14ac:dyDescent="0.2">
      <c r="A994" s="22" t="s">
        <v>4395</v>
      </c>
      <c r="B994" s="21">
        <v>10244</v>
      </c>
      <c r="C994" s="21" t="s">
        <v>1062</v>
      </c>
      <c r="D994" s="20">
        <f>COUNTIF('S6 - Table 1'!$B$3:$B$20,Table4[[#This Row],[id]])</f>
        <v>0</v>
      </c>
      <c r="E994" s="21" t="s">
        <v>4396</v>
      </c>
      <c r="F994" s="21" t="s">
        <v>4392</v>
      </c>
      <c r="G994" s="21" t="s">
        <v>4393</v>
      </c>
      <c r="H994" s="21" t="s">
        <v>4397</v>
      </c>
      <c r="I994" s="21" t="s">
        <v>3755</v>
      </c>
      <c r="J994" s="21">
        <v>68989</v>
      </c>
      <c r="K994" s="21">
        <v>69304</v>
      </c>
      <c r="L994" s="21">
        <v>100</v>
      </c>
      <c r="M994" s="21" t="s">
        <v>1038</v>
      </c>
      <c r="N994" s="21">
        <v>67043</v>
      </c>
      <c r="O994" s="21">
        <v>67358</v>
      </c>
      <c r="P994" s="21">
        <v>100</v>
      </c>
      <c r="Q994" s="21"/>
      <c r="R994" s="21"/>
    </row>
    <row r="995" spans="1:18" x14ac:dyDescent="0.2">
      <c r="A995" s="22" t="s">
        <v>4398</v>
      </c>
      <c r="B995" s="21">
        <v>10244</v>
      </c>
      <c r="C995" s="21" t="s">
        <v>1062</v>
      </c>
      <c r="D995" s="20">
        <f>COUNTIF('S6 - Table 1'!$B$3:$B$20,Table4[[#This Row],[id]])</f>
        <v>0</v>
      </c>
      <c r="E995" s="21" t="s">
        <v>4399</v>
      </c>
      <c r="F995" s="21" t="s">
        <v>4400</v>
      </c>
      <c r="G995" s="21" t="s">
        <v>4393</v>
      </c>
      <c r="H995" s="21" t="s">
        <v>4394</v>
      </c>
      <c r="I995" s="21" t="s">
        <v>3755</v>
      </c>
      <c r="J995" s="21">
        <v>68990</v>
      </c>
      <c r="K995" s="21">
        <v>69302</v>
      </c>
      <c r="L995" s="21">
        <v>100</v>
      </c>
      <c r="M995" s="21" t="s">
        <v>1038</v>
      </c>
      <c r="N995" s="21">
        <v>67044</v>
      </c>
      <c r="O995" s="21">
        <v>67356</v>
      </c>
      <c r="P995" s="21">
        <v>100</v>
      </c>
      <c r="Q995" s="21"/>
      <c r="R995" s="21"/>
    </row>
    <row r="996" spans="1:18" x14ac:dyDescent="0.2">
      <c r="A996" s="22" t="s">
        <v>4401</v>
      </c>
      <c r="B996" s="21">
        <v>10244</v>
      </c>
      <c r="C996" s="21" t="s">
        <v>1062</v>
      </c>
      <c r="D996" s="20">
        <f>COUNTIF('S6 - Table 1'!$B$3:$B$20,Table4[[#This Row],[id]])</f>
        <v>0</v>
      </c>
      <c r="E996" s="21" t="s">
        <v>4402</v>
      </c>
      <c r="F996" s="21" t="s">
        <v>3933</v>
      </c>
      <c r="G996" s="21" t="s">
        <v>4403</v>
      </c>
      <c r="H996" s="21" t="s">
        <v>4404</v>
      </c>
      <c r="I996" s="21" t="s">
        <v>3755</v>
      </c>
      <c r="J996" s="21">
        <v>102997</v>
      </c>
      <c r="K996" s="21">
        <v>103264</v>
      </c>
      <c r="L996" s="21">
        <v>100</v>
      </c>
      <c r="M996" s="21" t="s">
        <v>1038</v>
      </c>
      <c r="N996" s="21">
        <v>101055</v>
      </c>
      <c r="O996" s="21">
        <v>101322</v>
      </c>
      <c r="P996" s="21">
        <v>100</v>
      </c>
      <c r="Q996" s="21"/>
      <c r="R996" s="21"/>
    </row>
    <row r="997" spans="1:18" x14ac:dyDescent="0.2">
      <c r="A997" s="22" t="s">
        <v>4405</v>
      </c>
      <c r="B997" s="21">
        <v>10244</v>
      </c>
      <c r="C997" s="21" t="s">
        <v>1062</v>
      </c>
      <c r="D997" s="20">
        <f>COUNTIF('S6 - Table 1'!$B$3:$B$20,Table4[[#This Row],[id]])</f>
        <v>0</v>
      </c>
      <c r="E997" s="21" t="s">
        <v>4406</v>
      </c>
      <c r="F997" s="21" t="s">
        <v>4407</v>
      </c>
      <c r="G997" s="21" t="s">
        <v>4408</v>
      </c>
      <c r="H997" s="21" t="s">
        <v>4409</v>
      </c>
      <c r="I997" s="21" t="s">
        <v>3755</v>
      </c>
      <c r="J997" s="21">
        <v>97421</v>
      </c>
      <c r="K997" s="21">
        <v>97540</v>
      </c>
      <c r="L997" s="21">
        <v>100</v>
      </c>
      <c r="M997" s="21" t="s">
        <v>1038</v>
      </c>
      <c r="N997" s="21">
        <v>95479</v>
      </c>
      <c r="O997" s="21">
        <v>95598</v>
      </c>
      <c r="P997" s="21">
        <v>100</v>
      </c>
      <c r="Q997" s="21"/>
      <c r="R997" s="21"/>
    </row>
    <row r="998" spans="1:18" x14ac:dyDescent="0.2">
      <c r="A998" s="22" t="s">
        <v>4410</v>
      </c>
      <c r="B998" s="21">
        <v>10244</v>
      </c>
      <c r="C998" s="21" t="s">
        <v>1062</v>
      </c>
      <c r="D998" s="20">
        <f>COUNTIF('S6 - Table 1'!$B$3:$B$20,Table4[[#This Row],[id]])</f>
        <v>0</v>
      </c>
      <c r="E998" s="21" t="s">
        <v>4411</v>
      </c>
      <c r="F998" s="21" t="s">
        <v>4412</v>
      </c>
      <c r="G998" s="21" t="s">
        <v>4382</v>
      </c>
      <c r="H998" s="21" t="s">
        <v>4383</v>
      </c>
      <c r="I998" s="21" t="s">
        <v>3755</v>
      </c>
      <c r="J998" s="21">
        <v>130935</v>
      </c>
      <c r="K998" s="21">
        <v>131179</v>
      </c>
      <c r="L998" s="21">
        <v>100</v>
      </c>
      <c r="M998" s="21" t="s">
        <v>1038</v>
      </c>
      <c r="N998" s="21">
        <v>128975</v>
      </c>
      <c r="O998" s="21">
        <v>129219</v>
      </c>
      <c r="P998" s="21">
        <v>100</v>
      </c>
      <c r="Q998" s="21"/>
      <c r="R998" s="21"/>
    </row>
    <row r="999" spans="1:18" x14ac:dyDescent="0.2">
      <c r="A999" s="22" t="s">
        <v>4413</v>
      </c>
      <c r="B999" s="21">
        <v>10244</v>
      </c>
      <c r="C999" s="21" t="s">
        <v>1062</v>
      </c>
      <c r="D999" s="20">
        <f>COUNTIF('S6 - Table 1'!$B$3:$B$20,Table4[[#This Row],[id]])</f>
        <v>0</v>
      </c>
      <c r="E999" s="21" t="s">
        <v>4414</v>
      </c>
      <c r="F999" s="21" t="s">
        <v>4412</v>
      </c>
      <c r="G999" s="21" t="s">
        <v>4382</v>
      </c>
      <c r="H999" s="21" t="s">
        <v>4386</v>
      </c>
      <c r="I999" s="21" t="s">
        <v>3755</v>
      </c>
      <c r="J999" s="21">
        <v>130935</v>
      </c>
      <c r="K999" s="21">
        <v>131181</v>
      </c>
      <c r="L999" s="21">
        <v>100</v>
      </c>
      <c r="M999" s="21" t="s">
        <v>1038</v>
      </c>
      <c r="N999" s="21">
        <v>128975</v>
      </c>
      <c r="O999" s="21">
        <v>129221</v>
      </c>
      <c r="P999" s="21">
        <v>100</v>
      </c>
      <c r="Q999" s="21"/>
      <c r="R999" s="21"/>
    </row>
    <row r="1000" spans="1:18" x14ac:dyDescent="0.2">
      <c r="A1000" s="22" t="s">
        <v>4415</v>
      </c>
      <c r="B1000" s="21">
        <v>10244</v>
      </c>
      <c r="C1000" s="21" t="s">
        <v>1062</v>
      </c>
      <c r="D1000" s="20">
        <f>COUNTIF('S6 - Table 1'!$B$3:$B$20,Table4[[#This Row],[id]])</f>
        <v>0</v>
      </c>
      <c r="E1000" s="21" t="s">
        <v>4416</v>
      </c>
      <c r="F1000" s="21" t="s">
        <v>2165</v>
      </c>
      <c r="G1000" s="21" t="s">
        <v>2037</v>
      </c>
      <c r="H1000" s="21" t="s">
        <v>2038</v>
      </c>
      <c r="I1000" s="21" t="s">
        <v>3755</v>
      </c>
      <c r="J1000" s="21">
        <v>145770</v>
      </c>
      <c r="K1000" s="21">
        <v>146119</v>
      </c>
      <c r="L1000" s="21">
        <v>100</v>
      </c>
      <c r="M1000" s="21" t="s">
        <v>1038</v>
      </c>
      <c r="N1000" s="21">
        <v>143865</v>
      </c>
      <c r="O1000" s="21">
        <v>144214</v>
      </c>
      <c r="P1000" s="21">
        <v>100</v>
      </c>
      <c r="Q1000" s="21"/>
      <c r="R1000" s="21"/>
    </row>
    <row r="1001" spans="1:18" x14ac:dyDescent="0.2">
      <c r="A1001" s="22" t="s">
        <v>4417</v>
      </c>
      <c r="B1001" s="21">
        <v>10244</v>
      </c>
      <c r="C1001" s="21" t="s">
        <v>1062</v>
      </c>
      <c r="D1001" s="20">
        <f>COUNTIF('S6 - Table 1'!$B$3:$B$20,Table4[[#This Row],[id]])</f>
        <v>0</v>
      </c>
      <c r="E1001" s="21" t="s">
        <v>4418</v>
      </c>
      <c r="F1001" s="21" t="s">
        <v>2050</v>
      </c>
      <c r="G1001" s="21" t="s">
        <v>2051</v>
      </c>
      <c r="H1001" s="21" t="s">
        <v>4419</v>
      </c>
      <c r="I1001" s="21" t="s">
        <v>3755</v>
      </c>
      <c r="J1001" s="21">
        <v>28555</v>
      </c>
      <c r="K1001" s="21">
        <v>28740</v>
      </c>
      <c r="L1001" s="21">
        <v>100</v>
      </c>
      <c r="M1001" s="21" t="s">
        <v>1038</v>
      </c>
      <c r="N1001" s="21">
        <v>26625</v>
      </c>
      <c r="O1001" s="21">
        <v>26810</v>
      </c>
      <c r="P1001" s="21">
        <v>100</v>
      </c>
      <c r="Q1001" s="21"/>
      <c r="R1001" s="21"/>
    </row>
    <row r="1002" spans="1:18" x14ac:dyDescent="0.2">
      <c r="A1002" s="22" t="s">
        <v>4420</v>
      </c>
      <c r="B1002" s="21">
        <v>10244</v>
      </c>
      <c r="C1002" s="21" t="s">
        <v>1062</v>
      </c>
      <c r="D1002" s="20">
        <f>COUNTIF('S6 - Table 1'!$B$3:$B$20,Table4[[#This Row],[id]])</f>
        <v>0</v>
      </c>
      <c r="E1002" s="21" t="s">
        <v>4421</v>
      </c>
      <c r="F1002" s="21" t="s">
        <v>4422</v>
      </c>
      <c r="G1002" s="21" t="s">
        <v>1495</v>
      </c>
      <c r="H1002" s="21" t="s">
        <v>4423</v>
      </c>
      <c r="I1002" s="21" t="s">
        <v>3755</v>
      </c>
      <c r="J1002" s="21">
        <v>134572</v>
      </c>
      <c r="K1002" s="21">
        <v>134682</v>
      </c>
      <c r="L1002" s="21">
        <v>100</v>
      </c>
      <c r="M1002" s="21" t="s">
        <v>1038</v>
      </c>
      <c r="N1002" s="21">
        <v>132603</v>
      </c>
      <c r="O1002" s="21">
        <v>132713</v>
      </c>
      <c r="P1002" s="21">
        <v>100</v>
      </c>
      <c r="Q1002" s="21"/>
      <c r="R1002" s="21"/>
    </row>
    <row r="1003" spans="1:18" x14ac:dyDescent="0.2">
      <c r="A1003" s="22" t="s">
        <v>4424</v>
      </c>
      <c r="B1003" s="21">
        <v>10244</v>
      </c>
      <c r="C1003" s="21" t="s">
        <v>1062</v>
      </c>
      <c r="D1003" s="20">
        <f>COUNTIF('S6 - Table 1'!$B$3:$B$20,Table4[[#This Row],[id]])</f>
        <v>0</v>
      </c>
      <c r="E1003" s="21" t="s">
        <v>4425</v>
      </c>
      <c r="F1003" s="21" t="s">
        <v>4426</v>
      </c>
      <c r="G1003" s="21" t="s">
        <v>4427</v>
      </c>
      <c r="H1003" s="21" t="s">
        <v>4423</v>
      </c>
      <c r="I1003" s="21" t="s">
        <v>3755</v>
      </c>
      <c r="J1003" s="21">
        <v>134567</v>
      </c>
      <c r="K1003" s="21">
        <v>134682</v>
      </c>
      <c r="L1003" s="21">
        <v>100</v>
      </c>
      <c r="M1003" s="21" t="s">
        <v>1038</v>
      </c>
      <c r="N1003" s="21">
        <v>132598</v>
      </c>
      <c r="O1003" s="21">
        <v>132713</v>
      </c>
      <c r="P1003" s="21">
        <v>100</v>
      </c>
      <c r="Q1003" s="21"/>
      <c r="R1003" s="21"/>
    </row>
    <row r="1004" spans="1:18" x14ac:dyDescent="0.2">
      <c r="A1004" s="22" t="s">
        <v>4428</v>
      </c>
      <c r="B1004" s="21">
        <v>10244</v>
      </c>
      <c r="C1004" s="21" t="s">
        <v>1062</v>
      </c>
      <c r="D1004" s="20">
        <f>COUNTIF('S6 - Table 1'!$B$3:$B$20,Table4[[#This Row],[id]])</f>
        <v>0</v>
      </c>
      <c r="E1004" s="21" t="s">
        <v>4429</v>
      </c>
      <c r="F1004" s="21" t="s">
        <v>4430</v>
      </c>
      <c r="G1004" s="21" t="s">
        <v>4427</v>
      </c>
      <c r="H1004" s="21" t="s">
        <v>4423</v>
      </c>
      <c r="I1004" s="21" t="s">
        <v>3755</v>
      </c>
      <c r="J1004" s="21">
        <v>134566</v>
      </c>
      <c r="K1004" s="21">
        <v>134682</v>
      </c>
      <c r="L1004" s="21">
        <v>100</v>
      </c>
      <c r="M1004" s="21" t="s">
        <v>1038</v>
      </c>
      <c r="N1004" s="21">
        <v>132597</v>
      </c>
      <c r="O1004" s="21">
        <v>132713</v>
      </c>
      <c r="P1004" s="21">
        <v>100</v>
      </c>
      <c r="Q1004" s="21"/>
      <c r="R1004" s="21"/>
    </row>
    <row r="1005" spans="1:18" x14ac:dyDescent="0.2">
      <c r="A1005" s="22" t="s">
        <v>4431</v>
      </c>
      <c r="B1005" s="21">
        <v>10244</v>
      </c>
      <c r="C1005" s="21" t="s">
        <v>1062</v>
      </c>
      <c r="D1005" s="20">
        <f>COUNTIF('S6 - Table 1'!$B$3:$B$20,Table4[[#This Row],[id]])</f>
        <v>0</v>
      </c>
      <c r="E1005" s="21" t="s">
        <v>4432</v>
      </c>
      <c r="F1005" s="21" t="s">
        <v>1362</v>
      </c>
      <c r="G1005" s="21" t="s">
        <v>1363</v>
      </c>
      <c r="H1005" s="21" t="s">
        <v>4433</v>
      </c>
      <c r="I1005" s="21" t="s">
        <v>3755</v>
      </c>
      <c r="J1005" s="21">
        <v>122985</v>
      </c>
      <c r="K1005" s="21">
        <v>123282</v>
      </c>
      <c r="L1005" s="21">
        <v>100</v>
      </c>
      <c r="M1005" s="21" t="s">
        <v>1038</v>
      </c>
      <c r="N1005" s="21">
        <v>121025</v>
      </c>
      <c r="O1005" s="21">
        <v>121322</v>
      </c>
      <c r="P1005" s="21">
        <v>100</v>
      </c>
      <c r="Q1005" s="21"/>
      <c r="R1005" s="21"/>
    </row>
    <row r="1006" spans="1:18" x14ac:dyDescent="0.2">
      <c r="A1006" s="22" t="s">
        <v>4434</v>
      </c>
      <c r="B1006" s="21">
        <v>10244</v>
      </c>
      <c r="C1006" s="21" t="s">
        <v>1062</v>
      </c>
      <c r="D1006" s="20">
        <f>COUNTIF('S6 - Table 1'!$B$3:$B$20,Table4[[#This Row],[id]])</f>
        <v>0</v>
      </c>
      <c r="E1006" s="21" t="s">
        <v>4435</v>
      </c>
      <c r="F1006" s="21" t="s">
        <v>1887</v>
      </c>
      <c r="G1006" s="21" t="s">
        <v>1888</v>
      </c>
      <c r="H1006" s="21" t="s">
        <v>2171</v>
      </c>
      <c r="I1006" s="21" t="s">
        <v>3755</v>
      </c>
      <c r="J1006" s="21">
        <v>38308</v>
      </c>
      <c r="K1006" s="21">
        <v>38576</v>
      </c>
      <c r="L1006" s="21">
        <v>100</v>
      </c>
      <c r="M1006" s="21" t="s">
        <v>1038</v>
      </c>
      <c r="N1006" s="21">
        <v>36363</v>
      </c>
      <c r="O1006" s="21">
        <v>36631</v>
      </c>
      <c r="P1006" s="21">
        <v>100</v>
      </c>
      <c r="Q1006" s="21"/>
      <c r="R1006" s="21"/>
    </row>
    <row r="1007" spans="1:18" x14ac:dyDescent="0.2">
      <c r="A1007" s="22" t="s">
        <v>4436</v>
      </c>
      <c r="B1007" s="21">
        <v>10244</v>
      </c>
      <c r="C1007" s="21" t="s">
        <v>1062</v>
      </c>
      <c r="D1007" s="20">
        <f>COUNTIF('S6 - Table 1'!$B$3:$B$20,Table4[[#This Row],[id]])</f>
        <v>0</v>
      </c>
      <c r="E1007" s="21" t="s">
        <v>4437</v>
      </c>
      <c r="F1007" s="21" t="s">
        <v>4422</v>
      </c>
      <c r="G1007" s="21" t="s">
        <v>1495</v>
      </c>
      <c r="H1007" s="21" t="s">
        <v>4438</v>
      </c>
      <c r="I1007" s="21" t="s">
        <v>3755</v>
      </c>
      <c r="J1007" s="21">
        <v>134572</v>
      </c>
      <c r="K1007" s="21">
        <v>134681</v>
      </c>
      <c r="L1007" s="21">
        <v>100</v>
      </c>
      <c r="M1007" s="21" t="s">
        <v>1038</v>
      </c>
      <c r="N1007" s="21">
        <v>132603</v>
      </c>
      <c r="O1007" s="21">
        <v>132712</v>
      </c>
      <c r="P1007" s="21">
        <v>100</v>
      </c>
      <c r="Q1007" s="21"/>
      <c r="R1007" s="21"/>
    </row>
    <row r="1008" spans="1:18" x14ac:dyDescent="0.2">
      <c r="A1008" s="22" t="s">
        <v>4439</v>
      </c>
      <c r="B1008" s="21">
        <v>10244</v>
      </c>
      <c r="C1008" s="21" t="s">
        <v>1062</v>
      </c>
      <c r="D1008" s="20">
        <f>COUNTIF('S6 - Table 1'!$B$3:$B$20,Table4[[#This Row],[id]])</f>
        <v>0</v>
      </c>
      <c r="E1008" s="21" t="s">
        <v>4440</v>
      </c>
      <c r="F1008" s="21" t="s">
        <v>4426</v>
      </c>
      <c r="G1008" s="21" t="s">
        <v>4427</v>
      </c>
      <c r="H1008" s="21" t="s">
        <v>4438</v>
      </c>
      <c r="I1008" s="21" t="s">
        <v>3755</v>
      </c>
      <c r="J1008" s="21">
        <v>134567</v>
      </c>
      <c r="K1008" s="21">
        <v>134681</v>
      </c>
      <c r="L1008" s="21">
        <v>100</v>
      </c>
      <c r="M1008" s="21" t="s">
        <v>1038</v>
      </c>
      <c r="N1008" s="21">
        <v>132598</v>
      </c>
      <c r="O1008" s="21">
        <v>132712</v>
      </c>
      <c r="P1008" s="21">
        <v>100</v>
      </c>
      <c r="Q1008" s="21"/>
      <c r="R1008" s="21"/>
    </row>
    <row r="1009" spans="1:18" x14ac:dyDescent="0.2">
      <c r="A1009" s="22" t="s">
        <v>4441</v>
      </c>
      <c r="B1009" s="21">
        <v>10244</v>
      </c>
      <c r="C1009" s="21" t="s">
        <v>1062</v>
      </c>
      <c r="D1009" s="20">
        <f>COUNTIF('S6 - Table 1'!$B$3:$B$20,Table4[[#This Row],[id]])</f>
        <v>0</v>
      </c>
      <c r="E1009" s="21" t="s">
        <v>4442</v>
      </c>
      <c r="F1009" s="21" t="s">
        <v>1362</v>
      </c>
      <c r="G1009" s="21" t="s">
        <v>1363</v>
      </c>
      <c r="H1009" s="21" t="s">
        <v>4443</v>
      </c>
      <c r="I1009" s="21" t="s">
        <v>3755</v>
      </c>
      <c r="J1009" s="21">
        <v>122985</v>
      </c>
      <c r="K1009" s="21">
        <v>123283</v>
      </c>
      <c r="L1009" s="21">
        <v>100</v>
      </c>
      <c r="M1009" s="21" t="s">
        <v>1038</v>
      </c>
      <c r="N1009" s="21">
        <v>121025</v>
      </c>
      <c r="O1009" s="21">
        <v>121323</v>
      </c>
      <c r="P1009" s="21">
        <v>100</v>
      </c>
      <c r="Q1009" s="21"/>
      <c r="R1009" s="21"/>
    </row>
    <row r="1010" spans="1:18" x14ac:dyDescent="0.2">
      <c r="A1010" s="22" t="s">
        <v>4444</v>
      </c>
      <c r="B1010" s="21">
        <v>10244</v>
      </c>
      <c r="C1010" s="21" t="s">
        <v>1062</v>
      </c>
      <c r="D1010" s="20">
        <f>COUNTIF('S6 - Table 1'!$B$3:$B$20,Table4[[#This Row],[id]])</f>
        <v>0</v>
      </c>
      <c r="E1010" s="21" t="s">
        <v>4445</v>
      </c>
      <c r="F1010" s="21" t="s">
        <v>2179</v>
      </c>
      <c r="G1010" s="21" t="s">
        <v>2180</v>
      </c>
      <c r="H1010" s="21" t="s">
        <v>1838</v>
      </c>
      <c r="I1010" s="21" t="s">
        <v>3755</v>
      </c>
      <c r="J1010" s="21">
        <v>24565</v>
      </c>
      <c r="K1010" s="21">
        <v>24756</v>
      </c>
      <c r="L1010" s="21">
        <v>100</v>
      </c>
      <c r="M1010" s="21" t="s">
        <v>1038</v>
      </c>
      <c r="N1010" s="21">
        <v>22865</v>
      </c>
      <c r="O1010" s="21">
        <v>23056</v>
      </c>
      <c r="P1010" s="21">
        <v>100</v>
      </c>
      <c r="Q1010" s="21"/>
      <c r="R1010" s="21"/>
    </row>
    <row r="1011" spans="1:18" x14ac:dyDescent="0.2">
      <c r="A1011" s="22" t="s">
        <v>4446</v>
      </c>
      <c r="B1011" s="21">
        <v>10244</v>
      </c>
      <c r="C1011" s="21" t="s">
        <v>1062</v>
      </c>
      <c r="D1011" s="20">
        <f>COUNTIF('S6 - Table 1'!$B$3:$B$20,Table4[[#This Row],[id]])</f>
        <v>0</v>
      </c>
      <c r="E1011" s="21" t="s">
        <v>4447</v>
      </c>
      <c r="F1011" s="21" t="s">
        <v>1574</v>
      </c>
      <c r="G1011" s="21" t="s">
        <v>1575</v>
      </c>
      <c r="H1011" s="21" t="s">
        <v>4448</v>
      </c>
      <c r="I1011" s="21" t="s">
        <v>3755</v>
      </c>
      <c r="J1011" s="21">
        <v>136506</v>
      </c>
      <c r="K1011" s="21">
        <v>136797</v>
      </c>
      <c r="L1011" s="21">
        <v>100</v>
      </c>
      <c r="M1011" s="21" t="s">
        <v>1038</v>
      </c>
      <c r="N1011" s="21">
        <v>134562</v>
      </c>
      <c r="O1011" s="21">
        <v>134853</v>
      </c>
      <c r="P1011" s="21">
        <v>100</v>
      </c>
      <c r="Q1011" s="21"/>
      <c r="R1011" s="21"/>
    </row>
    <row r="1012" spans="1:18" x14ac:dyDescent="0.2">
      <c r="A1012" s="22" t="s">
        <v>4449</v>
      </c>
      <c r="B1012" s="21">
        <v>10244</v>
      </c>
      <c r="C1012" s="21" t="s">
        <v>1062</v>
      </c>
      <c r="D1012" s="20">
        <f>COUNTIF('S6 - Table 1'!$B$3:$B$20,Table4[[#This Row],[id]])</f>
        <v>0</v>
      </c>
      <c r="E1012" s="21" t="s">
        <v>4450</v>
      </c>
      <c r="F1012" s="21" t="s">
        <v>1915</v>
      </c>
      <c r="G1012" s="21" t="s">
        <v>1916</v>
      </c>
      <c r="H1012" s="21" t="s">
        <v>4451</v>
      </c>
      <c r="I1012" s="21" t="s">
        <v>3755</v>
      </c>
      <c r="J1012" s="21">
        <v>141318</v>
      </c>
      <c r="K1012" s="21">
        <v>141671</v>
      </c>
      <c r="L1012" s="21">
        <v>100</v>
      </c>
      <c r="M1012" s="21" t="s">
        <v>1038</v>
      </c>
      <c r="N1012" s="21">
        <v>139404</v>
      </c>
      <c r="O1012" s="21">
        <v>139757</v>
      </c>
      <c r="P1012" s="21">
        <v>100</v>
      </c>
      <c r="Q1012" s="21"/>
      <c r="R1012" s="21"/>
    </row>
    <row r="1013" spans="1:18" x14ac:dyDescent="0.2">
      <c r="A1013" s="22" t="s">
        <v>4452</v>
      </c>
      <c r="B1013" s="21">
        <v>10244</v>
      </c>
      <c r="C1013" s="21" t="s">
        <v>1062</v>
      </c>
      <c r="D1013" s="20">
        <f>COUNTIF('S6 - Table 1'!$B$3:$B$20,Table4[[#This Row],[id]])</f>
        <v>0</v>
      </c>
      <c r="E1013" s="21" t="s">
        <v>4453</v>
      </c>
      <c r="F1013" s="21" t="s">
        <v>4454</v>
      </c>
      <c r="G1013" s="21" t="s">
        <v>4213</v>
      </c>
      <c r="H1013" s="21" t="s">
        <v>1928</v>
      </c>
      <c r="I1013" s="21" t="s">
        <v>3755</v>
      </c>
      <c r="J1013" s="21">
        <v>181446</v>
      </c>
      <c r="K1013" s="21">
        <v>181696</v>
      </c>
      <c r="L1013" s="21">
        <v>100</v>
      </c>
      <c r="M1013" s="21" t="s">
        <v>1038</v>
      </c>
      <c r="N1013" s="21">
        <v>179468</v>
      </c>
      <c r="O1013" s="21">
        <v>179718</v>
      </c>
      <c r="P1013" s="21">
        <v>100</v>
      </c>
      <c r="Q1013" s="21"/>
      <c r="R1013" s="21"/>
    </row>
    <row r="1014" spans="1:18" x14ac:dyDescent="0.2">
      <c r="A1014" s="22" t="s">
        <v>4455</v>
      </c>
      <c r="B1014" s="21">
        <v>10244</v>
      </c>
      <c r="C1014" s="21" t="s">
        <v>1062</v>
      </c>
      <c r="D1014" s="20">
        <f>COUNTIF('S6 - Table 1'!$B$3:$B$20,Table4[[#This Row],[id]])</f>
        <v>0</v>
      </c>
      <c r="E1014" s="21" t="s">
        <v>4456</v>
      </c>
      <c r="F1014" s="21" t="s">
        <v>1391</v>
      </c>
      <c r="G1014" s="21" t="s">
        <v>4272</v>
      </c>
      <c r="H1014" s="21" t="s">
        <v>4457</v>
      </c>
      <c r="I1014" s="21" t="s">
        <v>3755</v>
      </c>
      <c r="J1014" s="21">
        <v>153503</v>
      </c>
      <c r="K1014" s="21">
        <v>153716</v>
      </c>
      <c r="L1014" s="21">
        <v>100</v>
      </c>
      <c r="M1014" s="21" t="s">
        <v>1038</v>
      </c>
      <c r="N1014" s="21">
        <v>151627</v>
      </c>
      <c r="O1014" s="21">
        <v>151840</v>
      </c>
      <c r="P1014" s="21">
        <v>100</v>
      </c>
      <c r="Q1014" s="21"/>
      <c r="R1014" s="21"/>
    </row>
    <row r="1015" spans="1:18" x14ac:dyDescent="0.2">
      <c r="A1015" s="22" t="s">
        <v>4458</v>
      </c>
      <c r="B1015" s="21">
        <v>10244</v>
      </c>
      <c r="C1015" s="21" t="s">
        <v>1062</v>
      </c>
      <c r="D1015" s="20">
        <f>COUNTIF('S6 - Table 1'!$B$3:$B$20,Table4[[#This Row],[id]])</f>
        <v>0</v>
      </c>
      <c r="E1015" s="21" t="s">
        <v>4459</v>
      </c>
      <c r="F1015" s="21" t="s">
        <v>4460</v>
      </c>
      <c r="G1015" s="21" t="s">
        <v>4461</v>
      </c>
      <c r="H1015" s="21" t="s">
        <v>1917</v>
      </c>
      <c r="I1015" s="21" t="s">
        <v>3755</v>
      </c>
      <c r="J1015" s="21">
        <v>141275</v>
      </c>
      <c r="K1015" s="21">
        <v>141672</v>
      </c>
      <c r="L1015" s="21">
        <v>100</v>
      </c>
      <c r="M1015" s="21" t="s">
        <v>1038</v>
      </c>
      <c r="N1015" s="21">
        <v>139361</v>
      </c>
      <c r="O1015" s="21">
        <v>139758</v>
      </c>
      <c r="P1015" s="21">
        <v>100</v>
      </c>
      <c r="Q1015" s="21"/>
      <c r="R1015" s="21"/>
    </row>
    <row r="1016" spans="1:18" x14ac:dyDescent="0.2">
      <c r="A1016" s="22" t="s">
        <v>4462</v>
      </c>
      <c r="B1016" s="21">
        <v>10244</v>
      </c>
      <c r="C1016" s="21" t="s">
        <v>1062</v>
      </c>
      <c r="D1016" s="20">
        <f>COUNTIF('S6 - Table 1'!$B$3:$B$20,Table4[[#This Row],[id]])</f>
        <v>0</v>
      </c>
      <c r="E1016" s="21" t="s">
        <v>4463</v>
      </c>
      <c r="F1016" s="21" t="s">
        <v>4464</v>
      </c>
      <c r="G1016" s="21" t="s">
        <v>4465</v>
      </c>
      <c r="H1016" s="21" t="s">
        <v>4466</v>
      </c>
      <c r="I1016" s="21" t="s">
        <v>3755</v>
      </c>
      <c r="J1016" s="21">
        <v>3913</v>
      </c>
      <c r="K1016" s="21">
        <v>4033</v>
      </c>
      <c r="L1016" s="21">
        <v>100</v>
      </c>
      <c r="M1016" s="21" t="s">
        <v>1038</v>
      </c>
      <c r="N1016" s="21">
        <v>3978</v>
      </c>
      <c r="O1016" s="21">
        <v>4098</v>
      </c>
      <c r="P1016" s="21">
        <v>100</v>
      </c>
      <c r="Q1016" s="21"/>
      <c r="R1016" s="21"/>
    </row>
    <row r="1017" spans="1:18" x14ac:dyDescent="0.2">
      <c r="A1017" s="22" t="s">
        <v>4467</v>
      </c>
      <c r="B1017" s="21">
        <v>10244</v>
      </c>
      <c r="C1017" s="21" t="s">
        <v>1062</v>
      </c>
      <c r="D1017" s="20">
        <f>COUNTIF('S6 - Table 1'!$B$3:$B$20,Table4[[#This Row],[id]])</f>
        <v>0</v>
      </c>
      <c r="E1017" s="21" t="s">
        <v>4468</v>
      </c>
      <c r="F1017" s="21" t="s">
        <v>4466</v>
      </c>
      <c r="G1017" s="21" t="s">
        <v>4469</v>
      </c>
      <c r="H1017" s="21" t="s">
        <v>4464</v>
      </c>
      <c r="I1017" s="21" t="s">
        <v>3755</v>
      </c>
      <c r="J1017" s="21">
        <v>3913</v>
      </c>
      <c r="K1017" s="21">
        <v>4033</v>
      </c>
      <c r="L1017" s="21">
        <v>100</v>
      </c>
      <c r="M1017" s="21" t="s">
        <v>1038</v>
      </c>
      <c r="N1017" s="21">
        <v>3978</v>
      </c>
      <c r="O1017" s="21">
        <v>4098</v>
      </c>
      <c r="P1017" s="21">
        <v>100</v>
      </c>
      <c r="Q1017" s="21"/>
      <c r="R1017" s="21"/>
    </row>
    <row r="1018" spans="1:18" x14ac:dyDescent="0.2">
      <c r="A1018" s="22" t="s">
        <v>4470</v>
      </c>
      <c r="B1018" s="21">
        <v>10244</v>
      </c>
      <c r="C1018" s="21" t="s">
        <v>1062</v>
      </c>
      <c r="D1018" s="20">
        <f>COUNTIF('S6 - Table 1'!$B$3:$B$20,Table4[[#This Row],[id]])</f>
        <v>0</v>
      </c>
      <c r="E1018" s="21" t="s">
        <v>4471</v>
      </c>
      <c r="F1018" s="21" t="s">
        <v>2194</v>
      </c>
      <c r="G1018" s="21" t="s">
        <v>4472</v>
      </c>
      <c r="H1018" s="21" t="s">
        <v>4473</v>
      </c>
      <c r="I1018" s="21" t="s">
        <v>3755</v>
      </c>
      <c r="J1018" s="21">
        <v>185344</v>
      </c>
      <c r="K1018" s="21">
        <v>185461</v>
      </c>
      <c r="L1018" s="21">
        <v>100</v>
      </c>
      <c r="M1018" s="21" t="s">
        <v>1038</v>
      </c>
      <c r="N1018" s="21">
        <v>183382</v>
      </c>
      <c r="O1018" s="21">
        <v>183499</v>
      </c>
      <c r="P1018" s="21">
        <v>98.29</v>
      </c>
      <c r="Q1018" s="21"/>
      <c r="R1018" s="21"/>
    </row>
    <row r="1019" spans="1:18" x14ac:dyDescent="0.2">
      <c r="A1019" s="22" t="s">
        <v>4474</v>
      </c>
      <c r="B1019" s="21">
        <v>10244</v>
      </c>
      <c r="C1019" s="21" t="s">
        <v>1062</v>
      </c>
      <c r="D1019" s="20">
        <f>COUNTIF('S6 - Table 1'!$B$3:$B$20,Table4[[#This Row],[id]])</f>
        <v>0</v>
      </c>
      <c r="E1019" s="21" t="s">
        <v>4475</v>
      </c>
      <c r="F1019" s="21" t="s">
        <v>2199</v>
      </c>
      <c r="G1019" s="21" t="s">
        <v>2200</v>
      </c>
      <c r="H1019" s="21" t="s">
        <v>2201</v>
      </c>
      <c r="I1019" s="21" t="s">
        <v>3755</v>
      </c>
      <c r="J1019" s="21">
        <v>181676</v>
      </c>
      <c r="K1019" s="21">
        <v>181908</v>
      </c>
      <c r="L1019" s="21">
        <v>100</v>
      </c>
      <c r="M1019" s="21" t="s">
        <v>1038</v>
      </c>
      <c r="N1019" s="21">
        <v>179698</v>
      </c>
      <c r="O1019" s="21">
        <v>179930</v>
      </c>
      <c r="P1019" s="21">
        <v>100</v>
      </c>
      <c r="Q1019" s="21"/>
      <c r="R1019" s="21"/>
    </row>
    <row r="1020" spans="1:18" x14ac:dyDescent="0.2">
      <c r="A1020" s="22" t="s">
        <v>4476</v>
      </c>
      <c r="B1020" s="21">
        <v>10244</v>
      </c>
      <c r="C1020" s="21" t="s">
        <v>1062</v>
      </c>
      <c r="D1020" s="20">
        <f>COUNTIF('S6 - Table 1'!$B$3:$B$20,Table4[[#This Row],[id]])</f>
        <v>0</v>
      </c>
      <c r="E1020" s="21" t="s">
        <v>4477</v>
      </c>
      <c r="F1020" s="21" t="s">
        <v>2186</v>
      </c>
      <c r="G1020" s="21" t="s">
        <v>2187</v>
      </c>
      <c r="H1020" s="21" t="s">
        <v>4478</v>
      </c>
      <c r="I1020" s="21" t="s">
        <v>3755</v>
      </c>
      <c r="J1020" s="21">
        <v>144883</v>
      </c>
      <c r="K1020" s="21">
        <v>145031</v>
      </c>
      <c r="L1020" s="21">
        <v>100</v>
      </c>
      <c r="M1020" s="21" t="s">
        <v>1038</v>
      </c>
      <c r="N1020" s="21">
        <v>142978</v>
      </c>
      <c r="O1020" s="21">
        <v>143126</v>
      </c>
      <c r="P1020" s="21">
        <v>100</v>
      </c>
      <c r="Q1020" s="21"/>
      <c r="R1020" s="21"/>
    </row>
    <row r="1021" spans="1:18" x14ac:dyDescent="0.2">
      <c r="A1021" s="22" t="s">
        <v>4479</v>
      </c>
      <c r="B1021" s="21">
        <v>10244</v>
      </c>
      <c r="C1021" s="21" t="s">
        <v>1062</v>
      </c>
      <c r="D1021" s="20">
        <f>COUNTIF('S6 - Table 1'!$B$3:$B$20,Table4[[#This Row],[id]])</f>
        <v>0</v>
      </c>
      <c r="E1021" s="21" t="s">
        <v>4480</v>
      </c>
      <c r="F1021" s="21" t="s">
        <v>2469</v>
      </c>
      <c r="G1021" s="21" t="s">
        <v>2470</v>
      </c>
      <c r="H1021" s="21" t="s">
        <v>4481</v>
      </c>
      <c r="I1021" s="21" t="s">
        <v>3755</v>
      </c>
      <c r="J1021" s="21">
        <v>26374</v>
      </c>
      <c r="K1021" s="21">
        <v>26663</v>
      </c>
      <c r="L1021" s="21">
        <v>100</v>
      </c>
      <c r="M1021" s="21" t="s">
        <v>1038</v>
      </c>
      <c r="N1021" s="21">
        <v>24444</v>
      </c>
      <c r="O1021" s="21">
        <v>24733</v>
      </c>
      <c r="P1021" s="21">
        <v>99.31</v>
      </c>
      <c r="Q1021" s="21"/>
      <c r="R1021" s="21"/>
    </row>
    <row r="1022" spans="1:18" x14ac:dyDescent="0.2">
      <c r="A1022" s="22" t="s">
        <v>4482</v>
      </c>
      <c r="B1022" s="21">
        <v>10244</v>
      </c>
      <c r="C1022" s="21" t="s">
        <v>1062</v>
      </c>
      <c r="D1022" s="20">
        <f>COUNTIF('S6 - Table 1'!$B$3:$B$20,Table4[[#This Row],[id]])</f>
        <v>0</v>
      </c>
      <c r="E1022" s="21" t="s">
        <v>4483</v>
      </c>
      <c r="F1022" s="21" t="s">
        <v>2469</v>
      </c>
      <c r="G1022" s="21" t="s">
        <v>2470</v>
      </c>
      <c r="H1022" s="21" t="s">
        <v>4484</v>
      </c>
      <c r="I1022" s="21" t="s">
        <v>3755</v>
      </c>
      <c r="J1022" s="21">
        <v>26374</v>
      </c>
      <c r="K1022" s="21">
        <v>26664</v>
      </c>
      <c r="L1022" s="21">
        <v>100</v>
      </c>
      <c r="M1022" s="21" t="s">
        <v>1038</v>
      </c>
      <c r="N1022" s="21">
        <v>24444</v>
      </c>
      <c r="O1022" s="21">
        <v>24734</v>
      </c>
      <c r="P1022" s="21">
        <v>99.31</v>
      </c>
      <c r="Q1022" s="21"/>
      <c r="R1022" s="21"/>
    </row>
    <row r="1023" spans="1:18" x14ac:dyDescent="0.2">
      <c r="A1023" s="22" t="s">
        <v>4485</v>
      </c>
      <c r="B1023" s="21">
        <v>10244</v>
      </c>
      <c r="C1023" s="21" t="s">
        <v>1062</v>
      </c>
      <c r="D1023" s="20">
        <f>COUNTIF('S6 - Table 1'!$B$3:$B$20,Table4[[#This Row],[id]])</f>
        <v>0</v>
      </c>
      <c r="E1023" s="21" t="s">
        <v>2217</v>
      </c>
      <c r="F1023" s="21" t="s">
        <v>2218</v>
      </c>
      <c r="G1023" s="21" t="s">
        <v>2219</v>
      </c>
      <c r="H1023" s="21" t="s">
        <v>2220</v>
      </c>
      <c r="I1023" s="21" t="s">
        <v>3755</v>
      </c>
      <c r="J1023" s="21">
        <v>74546</v>
      </c>
      <c r="K1023" s="21">
        <v>74767</v>
      </c>
      <c r="L1023" s="21">
        <v>100</v>
      </c>
      <c r="M1023" s="21" t="s">
        <v>1038</v>
      </c>
      <c r="N1023" s="21">
        <v>72600</v>
      </c>
      <c r="O1023" s="21">
        <v>72821</v>
      </c>
      <c r="P1023" s="21">
        <v>100</v>
      </c>
      <c r="Q1023" s="21"/>
      <c r="R1023" s="21"/>
    </row>
    <row r="1024" spans="1:18" x14ac:dyDescent="0.2">
      <c r="A1024" s="22" t="s">
        <v>4486</v>
      </c>
      <c r="B1024" s="21">
        <v>10244</v>
      </c>
      <c r="C1024" s="21" t="s">
        <v>1062</v>
      </c>
      <c r="D1024" s="20">
        <f>COUNTIF('S6 - Table 1'!$B$3:$B$20,Table4[[#This Row],[id]])</f>
        <v>0</v>
      </c>
      <c r="E1024" s="21" t="s">
        <v>4487</v>
      </c>
      <c r="F1024" s="21" t="s">
        <v>2223</v>
      </c>
      <c r="G1024" s="21" t="s">
        <v>2037</v>
      </c>
      <c r="H1024" s="21" t="s">
        <v>2038</v>
      </c>
      <c r="I1024" s="21" t="s">
        <v>3755</v>
      </c>
      <c r="J1024" s="21">
        <v>145781</v>
      </c>
      <c r="K1024" s="21">
        <v>146119</v>
      </c>
      <c r="L1024" s="21">
        <v>100</v>
      </c>
      <c r="M1024" s="21" t="s">
        <v>1038</v>
      </c>
      <c r="N1024" s="21">
        <v>143876</v>
      </c>
      <c r="O1024" s="21">
        <v>144214</v>
      </c>
      <c r="P1024" s="21">
        <v>100</v>
      </c>
      <c r="Q1024" s="21"/>
      <c r="R1024" s="21"/>
    </row>
    <row r="1025" spans="1:18" x14ac:dyDescent="0.2">
      <c r="A1025" s="22" t="s">
        <v>4488</v>
      </c>
      <c r="B1025" s="21">
        <v>10244</v>
      </c>
      <c r="C1025" s="21" t="s">
        <v>1062</v>
      </c>
      <c r="D1025" s="20">
        <f>COUNTIF('S6 - Table 1'!$B$3:$B$20,Table4[[#This Row],[id]])</f>
        <v>0</v>
      </c>
      <c r="E1025" s="21" t="s">
        <v>4489</v>
      </c>
      <c r="F1025" s="21" t="s">
        <v>2226</v>
      </c>
      <c r="G1025" s="21" t="s">
        <v>4490</v>
      </c>
      <c r="H1025" s="21" t="s">
        <v>2228</v>
      </c>
      <c r="I1025" s="21" t="s">
        <v>3755</v>
      </c>
      <c r="J1025" s="21">
        <v>187739</v>
      </c>
      <c r="K1025" s="21">
        <v>187983</v>
      </c>
      <c r="L1025" s="21">
        <v>100</v>
      </c>
      <c r="M1025" s="21" t="s">
        <v>1038</v>
      </c>
      <c r="N1025" s="21">
        <v>185777</v>
      </c>
      <c r="O1025" s="21">
        <v>186021</v>
      </c>
      <c r="P1025" s="21">
        <v>100</v>
      </c>
      <c r="Q1025" s="21"/>
      <c r="R1025" s="21"/>
    </row>
    <row r="1026" spans="1:18" x14ac:dyDescent="0.2">
      <c r="A1026" s="22" t="s">
        <v>4491</v>
      </c>
      <c r="B1026" s="21">
        <v>10244</v>
      </c>
      <c r="C1026" s="21" t="s">
        <v>1062</v>
      </c>
      <c r="D1026" s="20">
        <f>COUNTIF('S6 - Table 1'!$B$3:$B$20,Table4[[#This Row],[id]])</f>
        <v>0</v>
      </c>
      <c r="E1026" s="21" t="s">
        <v>4492</v>
      </c>
      <c r="F1026" s="21" t="s">
        <v>2231</v>
      </c>
      <c r="G1026" s="21" t="s">
        <v>4490</v>
      </c>
      <c r="H1026" s="21" t="s">
        <v>2228</v>
      </c>
      <c r="I1026" s="21" t="s">
        <v>3755</v>
      </c>
      <c r="J1026" s="21">
        <v>187738</v>
      </c>
      <c r="K1026" s="21">
        <v>187983</v>
      </c>
      <c r="L1026" s="21">
        <v>100</v>
      </c>
      <c r="M1026" s="21" t="s">
        <v>1038</v>
      </c>
      <c r="N1026" s="21">
        <v>185776</v>
      </c>
      <c r="O1026" s="21">
        <v>186021</v>
      </c>
      <c r="P1026" s="21">
        <v>100</v>
      </c>
      <c r="Q1026" s="21"/>
      <c r="R1026" s="21"/>
    </row>
    <row r="1027" spans="1:18" x14ac:dyDescent="0.2">
      <c r="A1027" s="22" t="s">
        <v>4493</v>
      </c>
      <c r="B1027" s="21">
        <v>10244</v>
      </c>
      <c r="C1027" s="21" t="s">
        <v>1062</v>
      </c>
      <c r="D1027" s="20">
        <f>COUNTIF('S6 - Table 1'!$B$3:$B$20,Table4[[#This Row],[id]])</f>
        <v>0</v>
      </c>
      <c r="E1027" s="21" t="s">
        <v>4494</v>
      </c>
      <c r="F1027" s="21" t="s">
        <v>4013</v>
      </c>
      <c r="G1027" s="21" t="s">
        <v>4014</v>
      </c>
      <c r="H1027" s="21" t="s">
        <v>4495</v>
      </c>
      <c r="I1027" s="21" t="s">
        <v>3755</v>
      </c>
      <c r="J1027" s="21">
        <v>76933</v>
      </c>
      <c r="K1027" s="21">
        <v>77169</v>
      </c>
      <c r="L1027" s="21">
        <v>100</v>
      </c>
      <c r="M1027" s="21" t="s">
        <v>1038</v>
      </c>
      <c r="N1027" s="21">
        <v>74987</v>
      </c>
      <c r="O1027" s="21">
        <v>75223</v>
      </c>
      <c r="P1027" s="21">
        <v>100</v>
      </c>
      <c r="Q1027" s="21"/>
      <c r="R1027" s="21"/>
    </row>
    <row r="1028" spans="1:18" x14ac:dyDescent="0.2">
      <c r="A1028" s="22" t="s">
        <v>4496</v>
      </c>
      <c r="B1028" s="21">
        <v>10244</v>
      </c>
      <c r="C1028" s="21" t="s">
        <v>1062</v>
      </c>
      <c r="D1028" s="20">
        <f>COUNTIF('S6 - Table 1'!$B$3:$B$20,Table4[[#This Row],[id]])</f>
        <v>0</v>
      </c>
      <c r="E1028" s="21" t="s">
        <v>4497</v>
      </c>
      <c r="F1028" s="21" t="s">
        <v>1411</v>
      </c>
      <c r="G1028" s="21" t="s">
        <v>1412</v>
      </c>
      <c r="H1028" s="21" t="s">
        <v>4498</v>
      </c>
      <c r="I1028" s="21" t="s">
        <v>3755</v>
      </c>
      <c r="J1028" s="21">
        <v>5372</v>
      </c>
      <c r="K1028" s="21">
        <v>5533</v>
      </c>
      <c r="L1028" s="21">
        <v>100</v>
      </c>
      <c r="M1028" s="21" t="s">
        <v>1038</v>
      </c>
      <c r="N1028" s="21">
        <v>5344</v>
      </c>
      <c r="O1028" s="21">
        <v>5505</v>
      </c>
      <c r="P1028" s="21">
        <v>99.38</v>
      </c>
      <c r="Q1028" s="21"/>
      <c r="R1028" s="21"/>
    </row>
    <row r="1029" spans="1:18" x14ac:dyDescent="0.2">
      <c r="A1029" s="22" t="s">
        <v>4499</v>
      </c>
      <c r="B1029" s="21">
        <v>10244</v>
      </c>
      <c r="C1029" s="21" t="s">
        <v>1062</v>
      </c>
      <c r="D1029" s="20">
        <f>COUNTIF('S6 - Table 1'!$B$3:$B$20,Table4[[#This Row],[id]])</f>
        <v>0</v>
      </c>
      <c r="E1029" s="21" t="s">
        <v>4500</v>
      </c>
      <c r="F1029" s="21" t="s">
        <v>4498</v>
      </c>
      <c r="G1029" s="21" t="s">
        <v>1419</v>
      </c>
      <c r="H1029" s="21" t="s">
        <v>1411</v>
      </c>
      <c r="I1029" s="21" t="s">
        <v>3755</v>
      </c>
      <c r="J1029" s="21">
        <v>5372</v>
      </c>
      <c r="K1029" s="21">
        <v>5533</v>
      </c>
      <c r="L1029" s="21">
        <v>100</v>
      </c>
      <c r="M1029" s="21" t="s">
        <v>1038</v>
      </c>
      <c r="N1029" s="21">
        <v>5344</v>
      </c>
      <c r="O1029" s="21">
        <v>5505</v>
      </c>
      <c r="P1029" s="21">
        <v>99.38</v>
      </c>
      <c r="Q1029" s="21"/>
      <c r="R1029" s="21"/>
    </row>
    <row r="1030" spans="1:18" x14ac:dyDescent="0.2">
      <c r="A1030" s="22" t="s">
        <v>4501</v>
      </c>
      <c r="B1030" s="21">
        <v>10244</v>
      </c>
      <c r="C1030" s="21" t="s">
        <v>1062</v>
      </c>
      <c r="D1030" s="20">
        <f>COUNTIF('S6 - Table 1'!$B$3:$B$20,Table4[[#This Row],[id]])</f>
        <v>0</v>
      </c>
      <c r="E1030" s="21" t="s">
        <v>4502</v>
      </c>
      <c r="F1030" s="21" t="s">
        <v>3808</v>
      </c>
      <c r="G1030" s="21" t="s">
        <v>4503</v>
      </c>
      <c r="H1030" s="21" t="s">
        <v>4504</v>
      </c>
      <c r="I1030" s="21" t="s">
        <v>3755</v>
      </c>
      <c r="J1030" s="21">
        <v>116884</v>
      </c>
      <c r="K1030" s="21">
        <v>117257</v>
      </c>
      <c r="L1030" s="21">
        <v>100</v>
      </c>
      <c r="M1030" s="21" t="s">
        <v>1038</v>
      </c>
      <c r="N1030" s="21">
        <v>114942</v>
      </c>
      <c r="O1030" s="21">
        <v>115315</v>
      </c>
      <c r="P1030" s="21">
        <v>100</v>
      </c>
      <c r="Q1030" s="21"/>
      <c r="R1030" s="21"/>
    </row>
    <row r="1031" spans="1:18" x14ac:dyDescent="0.2">
      <c r="A1031" s="22" t="s">
        <v>4505</v>
      </c>
      <c r="B1031" s="21">
        <v>10244</v>
      </c>
      <c r="C1031" s="21" t="s">
        <v>1062</v>
      </c>
      <c r="D1031" s="20">
        <f>COUNTIF('S6 - Table 1'!$B$3:$B$20,Table4[[#This Row],[id]])</f>
        <v>0</v>
      </c>
      <c r="E1031" s="21" t="s">
        <v>4506</v>
      </c>
      <c r="F1031" s="21" t="s">
        <v>1774</v>
      </c>
      <c r="G1031" s="21" t="s">
        <v>1775</v>
      </c>
      <c r="H1031" s="21" t="s">
        <v>4507</v>
      </c>
      <c r="I1031" s="21" t="s">
        <v>3755</v>
      </c>
      <c r="J1031" s="21">
        <v>174125</v>
      </c>
      <c r="K1031" s="21">
        <v>174231</v>
      </c>
      <c r="L1031" s="21">
        <v>100</v>
      </c>
      <c r="M1031" s="21" t="s">
        <v>1038</v>
      </c>
      <c r="N1031" s="21">
        <v>172254</v>
      </c>
      <c r="O1031" s="21">
        <v>172360</v>
      </c>
      <c r="P1031" s="21">
        <v>100</v>
      </c>
      <c r="Q1031" s="21"/>
      <c r="R1031" s="21"/>
    </row>
    <row r="1032" spans="1:18" x14ac:dyDescent="0.2">
      <c r="A1032" s="22" t="s">
        <v>4508</v>
      </c>
      <c r="B1032" s="21">
        <v>10244</v>
      </c>
      <c r="C1032" s="21" t="s">
        <v>1062</v>
      </c>
      <c r="D1032" s="20">
        <f>COUNTIF('S6 - Table 1'!$B$3:$B$20,Table4[[#This Row],[id]])</f>
        <v>0</v>
      </c>
      <c r="E1032" s="21" t="s">
        <v>4509</v>
      </c>
      <c r="F1032" s="21" t="s">
        <v>4357</v>
      </c>
      <c r="G1032" s="21" t="s">
        <v>4510</v>
      </c>
      <c r="H1032" s="21" t="s">
        <v>4511</v>
      </c>
      <c r="I1032" s="21" t="s">
        <v>3755</v>
      </c>
      <c r="J1032" s="21">
        <v>86727</v>
      </c>
      <c r="K1032" s="21">
        <v>87126</v>
      </c>
      <c r="L1032" s="21">
        <v>100</v>
      </c>
      <c r="M1032" s="21" t="s">
        <v>1038</v>
      </c>
      <c r="N1032" s="21">
        <v>84779</v>
      </c>
      <c r="O1032" s="21">
        <v>85178</v>
      </c>
      <c r="P1032" s="21">
        <v>99.5</v>
      </c>
      <c r="Q1032" s="21"/>
      <c r="R1032" s="21"/>
    </row>
    <row r="1033" spans="1:18" x14ac:dyDescent="0.2">
      <c r="A1033" s="22" t="s">
        <v>4512</v>
      </c>
      <c r="B1033" s="21">
        <v>10244</v>
      </c>
      <c r="C1033" s="21" t="s">
        <v>1062</v>
      </c>
      <c r="D1033" s="20">
        <f>COUNTIF('S6 - Table 1'!$B$3:$B$20,Table4[[#This Row],[id]])</f>
        <v>0</v>
      </c>
      <c r="E1033" s="21" t="s">
        <v>4513</v>
      </c>
      <c r="F1033" s="21" t="s">
        <v>4362</v>
      </c>
      <c r="G1033" s="21" t="s">
        <v>4510</v>
      </c>
      <c r="H1033" s="21" t="s">
        <v>4511</v>
      </c>
      <c r="I1033" s="21" t="s">
        <v>3755</v>
      </c>
      <c r="J1033" s="21">
        <v>86726</v>
      </c>
      <c r="K1033" s="21">
        <v>87126</v>
      </c>
      <c r="L1033" s="21">
        <v>100</v>
      </c>
      <c r="M1033" s="21" t="s">
        <v>1038</v>
      </c>
      <c r="N1033" s="21">
        <v>84778</v>
      </c>
      <c r="O1033" s="21">
        <v>85178</v>
      </c>
      <c r="P1033" s="21">
        <v>99.5</v>
      </c>
      <c r="Q1033" s="21"/>
      <c r="R1033" s="21"/>
    </row>
    <row r="1034" spans="1:18" x14ac:dyDescent="0.2">
      <c r="A1034" s="22" t="s">
        <v>4514</v>
      </c>
      <c r="B1034" s="21">
        <v>10244</v>
      </c>
      <c r="C1034" s="21" t="s">
        <v>1062</v>
      </c>
      <c r="D1034" s="20">
        <f>COUNTIF('S6 - Table 1'!$B$3:$B$20,Table4[[#This Row],[id]])</f>
        <v>0</v>
      </c>
      <c r="E1034" s="21" t="s">
        <v>4515</v>
      </c>
      <c r="F1034" s="21" t="s">
        <v>4201</v>
      </c>
      <c r="G1034" s="21" t="s">
        <v>4202</v>
      </c>
      <c r="H1034" s="21" t="s">
        <v>4516</v>
      </c>
      <c r="I1034" s="21" t="s">
        <v>3755</v>
      </c>
      <c r="J1034" s="21">
        <v>120549</v>
      </c>
      <c r="K1034" s="21">
        <v>120893</v>
      </c>
      <c r="L1034" s="21">
        <v>100</v>
      </c>
      <c r="M1034" s="21" t="s">
        <v>1038</v>
      </c>
      <c r="N1034" s="21">
        <v>118589</v>
      </c>
      <c r="O1034" s="21">
        <v>118933</v>
      </c>
      <c r="P1034" s="21">
        <v>100</v>
      </c>
      <c r="Q1034" s="21"/>
      <c r="R1034" s="21"/>
    </row>
    <row r="1035" spans="1:18" x14ac:dyDescent="0.2">
      <c r="A1035" s="22" t="s">
        <v>4517</v>
      </c>
      <c r="B1035" s="21">
        <v>10244</v>
      </c>
      <c r="C1035" s="21" t="s">
        <v>1062</v>
      </c>
      <c r="D1035" s="20">
        <f>COUNTIF('S6 - Table 1'!$B$3:$B$20,Table4[[#This Row],[id]])</f>
        <v>0</v>
      </c>
      <c r="E1035" s="21" t="s">
        <v>4518</v>
      </c>
      <c r="F1035" s="21" t="s">
        <v>4519</v>
      </c>
      <c r="G1035" s="21" t="s">
        <v>4520</v>
      </c>
      <c r="H1035" s="21" t="s">
        <v>4511</v>
      </c>
      <c r="I1035" s="21" t="s">
        <v>3755</v>
      </c>
      <c r="J1035" s="21">
        <v>86986</v>
      </c>
      <c r="K1035" s="21">
        <v>87126</v>
      </c>
      <c r="L1035" s="21">
        <v>100</v>
      </c>
      <c r="M1035" s="21" t="s">
        <v>1038</v>
      </c>
      <c r="N1035" s="21">
        <v>85038</v>
      </c>
      <c r="O1035" s="21">
        <v>85178</v>
      </c>
      <c r="P1035" s="21">
        <v>98.57</v>
      </c>
      <c r="Q1035" s="21"/>
      <c r="R1035" s="21"/>
    </row>
    <row r="1036" spans="1:18" x14ac:dyDescent="0.2">
      <c r="A1036" s="22" t="s">
        <v>4521</v>
      </c>
      <c r="B1036" s="21">
        <v>10244</v>
      </c>
      <c r="C1036" s="21" t="s">
        <v>1062</v>
      </c>
      <c r="D1036" s="20">
        <f>COUNTIF('S6 - Table 1'!$B$3:$B$20,Table4[[#This Row],[id]])</f>
        <v>0</v>
      </c>
      <c r="E1036" s="21" t="s">
        <v>4522</v>
      </c>
      <c r="F1036" s="21" t="s">
        <v>4523</v>
      </c>
      <c r="G1036" s="21" t="s">
        <v>4524</v>
      </c>
      <c r="H1036" s="21" t="s">
        <v>4525</v>
      </c>
      <c r="I1036" s="21" t="s">
        <v>3755</v>
      </c>
      <c r="J1036" s="21">
        <v>27347</v>
      </c>
      <c r="K1036" s="21">
        <v>27713</v>
      </c>
      <c r="L1036" s="21">
        <v>100</v>
      </c>
      <c r="M1036" s="21" t="s">
        <v>1038</v>
      </c>
      <c r="N1036" s="21">
        <v>25417</v>
      </c>
      <c r="O1036" s="21">
        <v>25783</v>
      </c>
      <c r="P1036" s="21">
        <v>99.73</v>
      </c>
      <c r="Q1036" s="21"/>
      <c r="R1036" s="21"/>
    </row>
    <row r="1037" spans="1:18" x14ac:dyDescent="0.2">
      <c r="A1037" s="22" t="s">
        <v>4526</v>
      </c>
      <c r="B1037" s="21">
        <v>10244</v>
      </c>
      <c r="C1037" s="21" t="s">
        <v>1062</v>
      </c>
      <c r="D1037" s="20">
        <f>COUNTIF('S6 - Table 1'!$B$3:$B$20,Table4[[#This Row],[id]])</f>
        <v>0</v>
      </c>
      <c r="E1037" s="21" t="s">
        <v>4527</v>
      </c>
      <c r="F1037" s="21" t="s">
        <v>4528</v>
      </c>
      <c r="G1037" s="21" t="s">
        <v>1477</v>
      </c>
      <c r="H1037" s="21" t="s">
        <v>1478</v>
      </c>
      <c r="I1037" s="21" t="s">
        <v>3755</v>
      </c>
      <c r="J1037" s="21">
        <v>87717</v>
      </c>
      <c r="K1037" s="21">
        <v>87887</v>
      </c>
      <c r="L1037" s="21">
        <v>100</v>
      </c>
      <c r="M1037" s="21" t="s">
        <v>1038</v>
      </c>
      <c r="N1037" s="21">
        <v>85769</v>
      </c>
      <c r="O1037" s="21">
        <v>85939</v>
      </c>
      <c r="P1037" s="21">
        <v>100</v>
      </c>
      <c r="Q1037" s="21"/>
      <c r="R1037" s="21"/>
    </row>
    <row r="1038" spans="1:18" x14ac:dyDescent="0.2">
      <c r="A1038" s="22" t="s">
        <v>4529</v>
      </c>
      <c r="B1038" s="21">
        <v>10244</v>
      </c>
      <c r="C1038" s="21" t="s">
        <v>1062</v>
      </c>
      <c r="D1038" s="20">
        <f>COUNTIF('S6 - Table 1'!$B$3:$B$20,Table4[[#This Row],[id]])</f>
        <v>0</v>
      </c>
      <c r="E1038" s="21" t="s">
        <v>4530</v>
      </c>
      <c r="F1038" s="21" t="s">
        <v>4531</v>
      </c>
      <c r="G1038" s="21" t="s">
        <v>4366</v>
      </c>
      <c r="H1038" s="21" t="s">
        <v>4367</v>
      </c>
      <c r="I1038" s="21" t="s">
        <v>3755</v>
      </c>
      <c r="J1038" s="21">
        <v>108652</v>
      </c>
      <c r="K1038" s="21">
        <v>108876</v>
      </c>
      <c r="L1038" s="21">
        <v>100</v>
      </c>
      <c r="M1038" s="21" t="s">
        <v>1038</v>
      </c>
      <c r="N1038" s="21">
        <v>106710</v>
      </c>
      <c r="O1038" s="21">
        <v>106934</v>
      </c>
      <c r="P1038" s="21">
        <v>100</v>
      </c>
      <c r="Q1038" s="21"/>
      <c r="R1038" s="21"/>
    </row>
    <row r="1039" spans="1:18" x14ac:dyDescent="0.2">
      <c r="A1039" s="22" t="s">
        <v>4532</v>
      </c>
      <c r="B1039" s="21">
        <v>10244</v>
      </c>
      <c r="C1039" s="21" t="s">
        <v>1062</v>
      </c>
      <c r="D1039" s="20">
        <f>COUNTIF('S6 - Table 1'!$B$3:$B$20,Table4[[#This Row],[id]])</f>
        <v>0</v>
      </c>
      <c r="E1039" s="21" t="s">
        <v>4533</v>
      </c>
      <c r="F1039" s="21" t="s">
        <v>2131</v>
      </c>
      <c r="G1039" s="21" t="s">
        <v>2132</v>
      </c>
      <c r="H1039" s="21" t="s">
        <v>2247</v>
      </c>
      <c r="I1039" s="21" t="s">
        <v>3755</v>
      </c>
      <c r="J1039" s="21">
        <v>52547</v>
      </c>
      <c r="K1039" s="21">
        <v>52905</v>
      </c>
      <c r="L1039" s="21">
        <v>100</v>
      </c>
      <c r="M1039" s="21" t="s">
        <v>1038</v>
      </c>
      <c r="N1039" s="21">
        <v>50602</v>
      </c>
      <c r="O1039" s="21">
        <v>50960</v>
      </c>
      <c r="P1039" s="21">
        <v>100</v>
      </c>
      <c r="Q1039" s="21"/>
      <c r="R1039" s="21"/>
    </row>
    <row r="1040" spans="1:18" x14ac:dyDescent="0.2">
      <c r="A1040" s="22" t="s">
        <v>4534</v>
      </c>
      <c r="B1040" s="21">
        <v>10244</v>
      </c>
      <c r="C1040" s="21" t="s">
        <v>1062</v>
      </c>
      <c r="D1040" s="20">
        <f>COUNTIF('S6 - Table 1'!$B$3:$B$20,Table4[[#This Row],[id]])</f>
        <v>0</v>
      </c>
      <c r="E1040" s="21" t="s">
        <v>4535</v>
      </c>
      <c r="F1040" s="21" t="s">
        <v>2136</v>
      </c>
      <c r="G1040" s="21" t="s">
        <v>2132</v>
      </c>
      <c r="H1040" s="21" t="s">
        <v>2247</v>
      </c>
      <c r="I1040" s="21" t="s">
        <v>3755</v>
      </c>
      <c r="J1040" s="21">
        <v>52546</v>
      </c>
      <c r="K1040" s="21">
        <v>52905</v>
      </c>
      <c r="L1040" s="21">
        <v>100</v>
      </c>
      <c r="M1040" s="21" t="s">
        <v>1038</v>
      </c>
      <c r="N1040" s="21">
        <v>50601</v>
      </c>
      <c r="O1040" s="21">
        <v>50960</v>
      </c>
      <c r="P1040" s="21">
        <v>100</v>
      </c>
      <c r="Q1040" s="21"/>
      <c r="R1040" s="21"/>
    </row>
    <row r="1041" spans="1:18" x14ac:dyDescent="0.2">
      <c r="A1041" s="22" t="s">
        <v>4536</v>
      </c>
      <c r="B1041" s="21">
        <v>10244</v>
      </c>
      <c r="C1041" s="21" t="s">
        <v>1062</v>
      </c>
      <c r="D1041" s="20">
        <f>COUNTIF('S6 - Table 1'!$B$3:$B$20,Table4[[#This Row],[id]])</f>
        <v>0</v>
      </c>
      <c r="E1041" s="21" t="s">
        <v>4537</v>
      </c>
      <c r="F1041" s="21" t="s">
        <v>1774</v>
      </c>
      <c r="G1041" s="21" t="s">
        <v>1775</v>
      </c>
      <c r="H1041" s="21" t="s">
        <v>4538</v>
      </c>
      <c r="I1041" s="21" t="s">
        <v>3755</v>
      </c>
      <c r="J1041" s="21">
        <v>174125</v>
      </c>
      <c r="K1041" s="21">
        <v>174237</v>
      </c>
      <c r="L1041" s="21">
        <v>100</v>
      </c>
      <c r="M1041" s="21" t="s">
        <v>1038</v>
      </c>
      <c r="N1041" s="21">
        <v>172254</v>
      </c>
      <c r="O1041" s="21">
        <v>172366</v>
      </c>
      <c r="P1041" s="21">
        <v>100</v>
      </c>
      <c r="Q1041" s="21"/>
      <c r="R1041" s="21"/>
    </row>
    <row r="1042" spans="1:18" x14ac:dyDescent="0.2">
      <c r="A1042" s="22" t="s">
        <v>4539</v>
      </c>
      <c r="B1042" s="21">
        <v>10244</v>
      </c>
      <c r="C1042" s="21" t="s">
        <v>1062</v>
      </c>
      <c r="D1042" s="20">
        <f>COUNTIF('S6 - Table 1'!$B$3:$B$20,Table4[[#This Row],[id]])</f>
        <v>0</v>
      </c>
      <c r="E1042" s="21" t="s">
        <v>4540</v>
      </c>
      <c r="F1042" s="21" t="s">
        <v>4454</v>
      </c>
      <c r="G1042" s="21" t="s">
        <v>4213</v>
      </c>
      <c r="H1042" s="21" t="s">
        <v>1958</v>
      </c>
      <c r="I1042" s="21" t="s">
        <v>3755</v>
      </c>
      <c r="J1042" s="21">
        <v>181446</v>
      </c>
      <c r="K1042" s="21">
        <v>181695</v>
      </c>
      <c r="L1042" s="21">
        <v>100</v>
      </c>
      <c r="M1042" s="21" t="s">
        <v>1038</v>
      </c>
      <c r="N1042" s="21">
        <v>179468</v>
      </c>
      <c r="O1042" s="21">
        <v>179717</v>
      </c>
      <c r="P1042" s="21">
        <v>100</v>
      </c>
      <c r="Q1042" s="21"/>
      <c r="R1042" s="21"/>
    </row>
    <row r="1043" spans="1:18" x14ac:dyDescent="0.2">
      <c r="A1043" s="22" t="s">
        <v>4541</v>
      </c>
      <c r="B1043" s="21">
        <v>10244</v>
      </c>
      <c r="C1043" s="21" t="s">
        <v>1062</v>
      </c>
      <c r="D1043" s="20">
        <f>COUNTIF('S6 - Table 1'!$B$3:$B$20,Table4[[#This Row],[id]])</f>
        <v>0</v>
      </c>
      <c r="E1043" s="21" t="s">
        <v>2251</v>
      </c>
      <c r="F1043" s="21" t="s">
        <v>2252</v>
      </c>
      <c r="G1043" s="21" t="s">
        <v>2253</v>
      </c>
      <c r="H1043" s="21" t="s">
        <v>2254</v>
      </c>
      <c r="I1043" s="21" t="s">
        <v>3755</v>
      </c>
      <c r="J1043" s="21">
        <v>41842</v>
      </c>
      <c r="K1043" s="21">
        <v>42133</v>
      </c>
      <c r="L1043" s="21">
        <v>100</v>
      </c>
      <c r="M1043" s="21" t="s">
        <v>1038</v>
      </c>
      <c r="N1043" s="21">
        <v>39897</v>
      </c>
      <c r="O1043" s="21">
        <v>40188</v>
      </c>
      <c r="P1043" s="21">
        <v>100</v>
      </c>
      <c r="Q1043" s="21"/>
      <c r="R1043" s="21"/>
    </row>
    <row r="1044" spans="1:18" x14ac:dyDescent="0.2">
      <c r="A1044" s="22" t="s">
        <v>4542</v>
      </c>
      <c r="B1044" s="21">
        <v>10244</v>
      </c>
      <c r="C1044" s="21" t="s">
        <v>1062</v>
      </c>
      <c r="D1044" s="20">
        <f>COUNTIF('S6 - Table 1'!$B$3:$B$20,Table4[[#This Row],[id]])</f>
        <v>0</v>
      </c>
      <c r="E1044" s="21" t="s">
        <v>4543</v>
      </c>
      <c r="F1044" s="21" t="s">
        <v>4544</v>
      </c>
      <c r="G1044" s="21" t="s">
        <v>4545</v>
      </c>
      <c r="H1044" s="21" t="s">
        <v>4546</v>
      </c>
      <c r="I1044" s="21" t="s">
        <v>3755</v>
      </c>
      <c r="J1044" s="21">
        <v>133079</v>
      </c>
      <c r="K1044" s="21">
        <v>133341</v>
      </c>
      <c r="L1044" s="21">
        <v>100</v>
      </c>
      <c r="M1044" s="21" t="s">
        <v>1038</v>
      </c>
      <c r="N1044" s="21">
        <v>131119</v>
      </c>
      <c r="O1044" s="21">
        <v>131381</v>
      </c>
      <c r="P1044" s="21">
        <v>100</v>
      </c>
      <c r="Q1044" s="21"/>
      <c r="R1044" s="21"/>
    </row>
    <row r="1045" spans="1:18" x14ac:dyDescent="0.2">
      <c r="A1045" s="22" t="s">
        <v>4547</v>
      </c>
      <c r="B1045" s="21">
        <v>10244</v>
      </c>
      <c r="C1045" s="21" t="s">
        <v>1062</v>
      </c>
      <c r="D1045" s="20">
        <f>COUNTIF('S6 - Table 1'!$B$3:$B$20,Table4[[#This Row],[id]])</f>
        <v>0</v>
      </c>
      <c r="E1045" s="21" t="s">
        <v>4548</v>
      </c>
      <c r="F1045" s="21" t="s">
        <v>4549</v>
      </c>
      <c r="G1045" s="21" t="s">
        <v>4550</v>
      </c>
      <c r="H1045" s="21" t="s">
        <v>4551</v>
      </c>
      <c r="I1045" s="21" t="s">
        <v>3755</v>
      </c>
      <c r="J1045" s="21">
        <v>3796</v>
      </c>
      <c r="K1045" s="21">
        <v>3986</v>
      </c>
      <c r="L1045" s="21">
        <v>100</v>
      </c>
      <c r="M1045" s="21" t="s">
        <v>1038</v>
      </c>
      <c r="N1045" s="21">
        <v>3861</v>
      </c>
      <c r="O1045" s="21">
        <v>4051</v>
      </c>
      <c r="P1045" s="21">
        <v>100</v>
      </c>
      <c r="Q1045" s="21"/>
      <c r="R1045" s="21"/>
    </row>
    <row r="1046" spans="1:18" x14ac:dyDescent="0.2">
      <c r="A1046" s="22" t="s">
        <v>4552</v>
      </c>
      <c r="B1046" s="21">
        <v>10244</v>
      </c>
      <c r="C1046" s="21" t="s">
        <v>1062</v>
      </c>
      <c r="D1046" s="20">
        <f>COUNTIF('S6 - Table 1'!$B$3:$B$20,Table4[[#This Row],[id]])</f>
        <v>0</v>
      </c>
      <c r="E1046" s="21" t="s">
        <v>4553</v>
      </c>
      <c r="F1046" s="21" t="s">
        <v>4554</v>
      </c>
      <c r="G1046" s="21" t="s">
        <v>4550</v>
      </c>
      <c r="H1046" s="21" t="s">
        <v>4551</v>
      </c>
      <c r="I1046" s="21" t="s">
        <v>3755</v>
      </c>
      <c r="J1046" s="21">
        <v>3795</v>
      </c>
      <c r="K1046" s="21">
        <v>3986</v>
      </c>
      <c r="L1046" s="21">
        <v>100</v>
      </c>
      <c r="M1046" s="21" t="s">
        <v>1038</v>
      </c>
      <c r="N1046" s="21">
        <v>3860</v>
      </c>
      <c r="O1046" s="21">
        <v>4051</v>
      </c>
      <c r="P1046" s="21">
        <v>100</v>
      </c>
      <c r="Q1046" s="21"/>
      <c r="R1046" s="21"/>
    </row>
    <row r="1047" spans="1:18" x14ac:dyDescent="0.2">
      <c r="A1047" s="22" t="s">
        <v>4555</v>
      </c>
      <c r="B1047" s="21">
        <v>10244</v>
      </c>
      <c r="C1047" s="21" t="s">
        <v>1062</v>
      </c>
      <c r="D1047" s="20">
        <f>COUNTIF('S6 - Table 1'!$B$3:$B$20,Table4[[#This Row],[id]])</f>
        <v>0</v>
      </c>
      <c r="E1047" s="21" t="s">
        <v>4556</v>
      </c>
      <c r="F1047" s="21" t="s">
        <v>4551</v>
      </c>
      <c r="G1047" s="21" t="s">
        <v>4557</v>
      </c>
      <c r="H1047" s="21" t="s">
        <v>4549</v>
      </c>
      <c r="I1047" s="21" t="s">
        <v>3755</v>
      </c>
      <c r="J1047" s="21">
        <v>3796</v>
      </c>
      <c r="K1047" s="21">
        <v>3986</v>
      </c>
      <c r="L1047" s="21">
        <v>100</v>
      </c>
      <c r="M1047" s="21" t="s">
        <v>1038</v>
      </c>
      <c r="N1047" s="21">
        <v>3861</v>
      </c>
      <c r="O1047" s="21">
        <v>4051</v>
      </c>
      <c r="P1047" s="21">
        <v>100</v>
      </c>
      <c r="Q1047" s="21"/>
      <c r="R1047" s="21"/>
    </row>
    <row r="1048" spans="1:18" x14ac:dyDescent="0.2">
      <c r="A1048" s="22" t="s">
        <v>4558</v>
      </c>
      <c r="B1048" s="21">
        <v>10244</v>
      </c>
      <c r="C1048" s="21" t="s">
        <v>1062</v>
      </c>
      <c r="D1048" s="20">
        <f>COUNTIF('S6 - Table 1'!$B$3:$B$20,Table4[[#This Row],[id]])</f>
        <v>0</v>
      </c>
      <c r="E1048" s="21" t="s">
        <v>4559</v>
      </c>
      <c r="F1048" s="21" t="s">
        <v>4551</v>
      </c>
      <c r="G1048" s="21" t="s">
        <v>4557</v>
      </c>
      <c r="H1048" s="21" t="s">
        <v>4554</v>
      </c>
      <c r="I1048" s="21" t="s">
        <v>3755</v>
      </c>
      <c r="J1048" s="21">
        <v>3795</v>
      </c>
      <c r="K1048" s="21">
        <v>3986</v>
      </c>
      <c r="L1048" s="21">
        <v>100</v>
      </c>
      <c r="M1048" s="21" t="s">
        <v>1038</v>
      </c>
      <c r="N1048" s="21">
        <v>3860</v>
      </c>
      <c r="O1048" s="21">
        <v>4051</v>
      </c>
      <c r="P1048" s="21">
        <v>100</v>
      </c>
      <c r="Q1048" s="21"/>
      <c r="R1048" s="21"/>
    </row>
    <row r="1049" spans="1:18" x14ac:dyDescent="0.2">
      <c r="A1049" s="22" t="s">
        <v>4560</v>
      </c>
      <c r="B1049" s="21">
        <v>10244</v>
      </c>
      <c r="C1049" s="21" t="s">
        <v>1062</v>
      </c>
      <c r="D1049" s="20">
        <f>COUNTIF('S6 - Table 1'!$B$3:$B$20,Table4[[#This Row],[id]])</f>
        <v>0</v>
      </c>
      <c r="E1049" s="21" t="s">
        <v>4561</v>
      </c>
      <c r="F1049" s="21" t="s">
        <v>4562</v>
      </c>
      <c r="G1049" s="21" t="s">
        <v>4563</v>
      </c>
      <c r="H1049" s="21" t="s">
        <v>4564</v>
      </c>
      <c r="I1049" s="21" t="s">
        <v>3755</v>
      </c>
      <c r="J1049" s="21">
        <v>41140</v>
      </c>
      <c r="K1049" s="21">
        <v>41416</v>
      </c>
      <c r="L1049" s="21">
        <v>100</v>
      </c>
      <c r="M1049" s="21" t="s">
        <v>1038</v>
      </c>
      <c r="N1049" s="21">
        <v>39195</v>
      </c>
      <c r="O1049" s="21">
        <v>39471</v>
      </c>
      <c r="P1049" s="21">
        <v>100</v>
      </c>
      <c r="Q1049" s="21"/>
      <c r="R1049" s="21"/>
    </row>
    <row r="1050" spans="1:18" x14ac:dyDescent="0.2">
      <c r="A1050" s="22" t="s">
        <v>4565</v>
      </c>
      <c r="B1050" s="21">
        <v>10244</v>
      </c>
      <c r="C1050" s="21" t="s">
        <v>1062</v>
      </c>
      <c r="D1050" s="20">
        <f>COUNTIF('S6 - Table 1'!$B$3:$B$20,Table4[[#This Row],[id]])</f>
        <v>0</v>
      </c>
      <c r="E1050" s="21" t="s">
        <v>4566</v>
      </c>
      <c r="F1050" s="21" t="s">
        <v>4562</v>
      </c>
      <c r="G1050" s="21" t="s">
        <v>4563</v>
      </c>
      <c r="H1050" s="21" t="s">
        <v>4567</v>
      </c>
      <c r="I1050" s="21" t="s">
        <v>3755</v>
      </c>
      <c r="J1050" s="21">
        <v>41140</v>
      </c>
      <c r="K1050" s="21">
        <v>41417</v>
      </c>
      <c r="L1050" s="21">
        <v>100</v>
      </c>
      <c r="M1050" s="21" t="s">
        <v>1038</v>
      </c>
      <c r="N1050" s="21">
        <v>39195</v>
      </c>
      <c r="O1050" s="21">
        <v>39472</v>
      </c>
      <c r="P1050" s="21">
        <v>100</v>
      </c>
      <c r="Q1050" s="21"/>
      <c r="R1050" s="21"/>
    </row>
    <row r="1051" spans="1:18" x14ac:dyDescent="0.2">
      <c r="A1051" s="22" t="s">
        <v>4568</v>
      </c>
      <c r="B1051" s="21">
        <v>10244</v>
      </c>
      <c r="C1051" s="21" t="s">
        <v>1062</v>
      </c>
      <c r="D1051" s="20">
        <f>COUNTIF('S6 - Table 1'!$B$3:$B$20,Table4[[#This Row],[id]])</f>
        <v>0</v>
      </c>
      <c r="E1051" s="21" t="s">
        <v>4569</v>
      </c>
      <c r="F1051" s="21" t="s">
        <v>1787</v>
      </c>
      <c r="G1051" s="21" t="s">
        <v>1788</v>
      </c>
      <c r="H1051" s="21" t="s">
        <v>4570</v>
      </c>
      <c r="I1051" s="21" t="s">
        <v>3755</v>
      </c>
      <c r="J1051" s="21">
        <v>134855</v>
      </c>
      <c r="K1051" s="21">
        <v>135045</v>
      </c>
      <c r="L1051" s="21">
        <v>100</v>
      </c>
      <c r="M1051" s="21" t="s">
        <v>1038</v>
      </c>
      <c r="N1051" s="21">
        <v>132887</v>
      </c>
      <c r="O1051" s="21">
        <v>133077</v>
      </c>
      <c r="P1051" s="21">
        <v>100</v>
      </c>
      <c r="Q1051" s="21"/>
      <c r="R1051" s="21"/>
    </row>
    <row r="1052" spans="1:18" x14ac:dyDescent="0.2">
      <c r="A1052" s="22" t="s">
        <v>4571</v>
      </c>
      <c r="B1052" s="21">
        <v>10244</v>
      </c>
      <c r="C1052" s="21" t="s">
        <v>1062</v>
      </c>
      <c r="D1052" s="20">
        <f>COUNTIF('S6 - Table 1'!$B$3:$B$20,Table4[[#This Row],[id]])</f>
        <v>0</v>
      </c>
      <c r="E1052" s="21" t="s">
        <v>4572</v>
      </c>
      <c r="F1052" s="21" t="s">
        <v>1787</v>
      </c>
      <c r="G1052" s="21" t="s">
        <v>1788</v>
      </c>
      <c r="H1052" s="21" t="s">
        <v>4573</v>
      </c>
      <c r="I1052" s="21" t="s">
        <v>3755</v>
      </c>
      <c r="J1052" s="21">
        <v>134855</v>
      </c>
      <c r="K1052" s="21">
        <v>135046</v>
      </c>
      <c r="L1052" s="21">
        <v>100</v>
      </c>
      <c r="M1052" s="21" t="s">
        <v>1038</v>
      </c>
      <c r="N1052" s="21">
        <v>132887</v>
      </c>
      <c r="O1052" s="21">
        <v>133078</v>
      </c>
      <c r="P1052" s="21">
        <v>100</v>
      </c>
      <c r="Q1052" s="21"/>
      <c r="R1052" s="21"/>
    </row>
    <row r="1053" spans="1:18" x14ac:dyDescent="0.2">
      <c r="A1053" s="22" t="s">
        <v>4574</v>
      </c>
      <c r="B1053" s="21">
        <v>10244</v>
      </c>
      <c r="C1053" s="21" t="s">
        <v>1062</v>
      </c>
      <c r="D1053" s="20">
        <f>COUNTIF('S6 - Table 1'!$B$3:$B$20,Table4[[#This Row],[id]])</f>
        <v>0</v>
      </c>
      <c r="E1053" s="21" t="s">
        <v>4575</v>
      </c>
      <c r="F1053" s="21" t="s">
        <v>4562</v>
      </c>
      <c r="G1053" s="21" t="s">
        <v>4563</v>
      </c>
      <c r="H1053" s="21" t="s">
        <v>4576</v>
      </c>
      <c r="I1053" s="21" t="s">
        <v>3755</v>
      </c>
      <c r="J1053" s="21">
        <v>41140</v>
      </c>
      <c r="K1053" s="21">
        <v>41418</v>
      </c>
      <c r="L1053" s="21">
        <v>100</v>
      </c>
      <c r="M1053" s="21" t="s">
        <v>1038</v>
      </c>
      <c r="N1053" s="21">
        <v>39195</v>
      </c>
      <c r="O1053" s="21">
        <v>39473</v>
      </c>
      <c r="P1053" s="21">
        <v>100</v>
      </c>
      <c r="Q1053" s="21"/>
      <c r="R1053" s="21"/>
    </row>
    <row r="1054" spans="1:18" x14ac:dyDescent="0.2">
      <c r="A1054" s="22" t="s">
        <v>4577</v>
      </c>
      <c r="B1054" s="21">
        <v>10244</v>
      </c>
      <c r="C1054" s="21" t="s">
        <v>1062</v>
      </c>
      <c r="D1054" s="20">
        <f>COUNTIF('S6 - Table 1'!$B$3:$B$20,Table4[[#This Row],[id]])</f>
        <v>0</v>
      </c>
      <c r="E1054" s="21" t="s">
        <v>4578</v>
      </c>
      <c r="F1054" s="21" t="s">
        <v>4579</v>
      </c>
      <c r="G1054" s="21" t="s">
        <v>3972</v>
      </c>
      <c r="H1054" s="21" t="s">
        <v>3973</v>
      </c>
      <c r="I1054" s="21" t="s">
        <v>3755</v>
      </c>
      <c r="J1054" s="21">
        <v>127304</v>
      </c>
      <c r="K1054" s="21">
        <v>127511</v>
      </c>
      <c r="L1054" s="21">
        <v>100</v>
      </c>
      <c r="M1054" s="21" t="s">
        <v>1038</v>
      </c>
      <c r="N1054" s="21">
        <v>125344</v>
      </c>
      <c r="O1054" s="21">
        <v>125551</v>
      </c>
      <c r="P1054" s="21">
        <v>99.52</v>
      </c>
      <c r="Q1054" s="21"/>
      <c r="R1054" s="21"/>
    </row>
    <row r="1055" spans="1:18" x14ac:dyDescent="0.2">
      <c r="A1055" s="22" t="s">
        <v>4580</v>
      </c>
      <c r="B1055" s="21">
        <v>10244</v>
      </c>
      <c r="C1055" s="21" t="s">
        <v>1062</v>
      </c>
      <c r="D1055" s="20">
        <f>COUNTIF('S6 - Table 1'!$B$3:$B$20,Table4[[#This Row],[id]])</f>
        <v>0</v>
      </c>
      <c r="E1055" s="21" t="s">
        <v>4581</v>
      </c>
      <c r="F1055" s="21" t="s">
        <v>1895</v>
      </c>
      <c r="G1055" s="21" t="s">
        <v>1896</v>
      </c>
      <c r="H1055" s="21" t="s">
        <v>4582</v>
      </c>
      <c r="I1055" s="21" t="s">
        <v>3755</v>
      </c>
      <c r="J1055" s="21">
        <v>44050</v>
      </c>
      <c r="K1055" s="21">
        <v>44182</v>
      </c>
      <c r="L1055" s="21">
        <v>100</v>
      </c>
      <c r="M1055" s="21" t="s">
        <v>1038</v>
      </c>
      <c r="N1055" s="21">
        <v>42105</v>
      </c>
      <c r="O1055" s="21">
        <v>42237</v>
      </c>
      <c r="P1055" s="21">
        <v>100</v>
      </c>
      <c r="Q1055" s="21"/>
      <c r="R1055" s="21"/>
    </row>
    <row r="1056" spans="1:18" x14ac:dyDescent="0.2">
      <c r="A1056" s="22" t="s">
        <v>4583</v>
      </c>
      <c r="B1056" s="21">
        <v>10244</v>
      </c>
      <c r="C1056" s="21" t="s">
        <v>1062</v>
      </c>
      <c r="D1056" s="20">
        <f>COUNTIF('S6 - Table 1'!$B$3:$B$20,Table4[[#This Row],[id]])</f>
        <v>0</v>
      </c>
      <c r="E1056" s="21" t="s">
        <v>4584</v>
      </c>
      <c r="F1056" s="21" t="s">
        <v>4256</v>
      </c>
      <c r="G1056" s="21" t="s">
        <v>4257</v>
      </c>
      <c r="H1056" s="21" t="s">
        <v>4585</v>
      </c>
      <c r="I1056" s="21" t="s">
        <v>3755</v>
      </c>
      <c r="J1056" s="21">
        <v>90254</v>
      </c>
      <c r="K1056" s="21">
        <v>90469</v>
      </c>
      <c r="L1056" s="21">
        <v>100</v>
      </c>
      <c r="M1056" s="21" t="s">
        <v>1038</v>
      </c>
      <c r="N1056" s="21">
        <v>88306</v>
      </c>
      <c r="O1056" s="21">
        <v>88521</v>
      </c>
      <c r="P1056" s="21">
        <v>100</v>
      </c>
      <c r="Q1056" s="21"/>
      <c r="R1056" s="21"/>
    </row>
    <row r="1057" spans="1:18" x14ac:dyDescent="0.2">
      <c r="A1057" s="22" t="s">
        <v>4586</v>
      </c>
      <c r="B1057" s="21">
        <v>10244</v>
      </c>
      <c r="C1057" s="21" t="s">
        <v>1062</v>
      </c>
      <c r="D1057" s="20">
        <f>COUNTIF('S6 - Table 1'!$B$3:$B$20,Table4[[#This Row],[id]])</f>
        <v>0</v>
      </c>
      <c r="E1057" s="21" t="s">
        <v>4587</v>
      </c>
      <c r="F1057" s="21" t="s">
        <v>4256</v>
      </c>
      <c r="G1057" s="21" t="s">
        <v>4257</v>
      </c>
      <c r="H1057" s="21" t="s">
        <v>4588</v>
      </c>
      <c r="I1057" s="21" t="s">
        <v>3755</v>
      </c>
      <c r="J1057" s="21">
        <v>90254</v>
      </c>
      <c r="K1057" s="21">
        <v>90470</v>
      </c>
      <c r="L1057" s="21">
        <v>100</v>
      </c>
      <c r="M1057" s="21" t="s">
        <v>1038</v>
      </c>
      <c r="N1057" s="21">
        <v>88306</v>
      </c>
      <c r="O1057" s="21">
        <v>88522</v>
      </c>
      <c r="P1057" s="21">
        <v>100</v>
      </c>
      <c r="Q1057" s="21"/>
      <c r="R1057" s="21"/>
    </row>
    <row r="1058" spans="1:18" x14ac:dyDescent="0.2">
      <c r="A1058" s="22" t="s">
        <v>4589</v>
      </c>
      <c r="B1058" s="21">
        <v>10244</v>
      </c>
      <c r="C1058" s="21" t="s">
        <v>1062</v>
      </c>
      <c r="D1058" s="20">
        <f>COUNTIF('S6 - Table 1'!$B$3:$B$20,Table4[[#This Row],[id]])</f>
        <v>0</v>
      </c>
      <c r="E1058" s="21" t="s">
        <v>2276</v>
      </c>
      <c r="F1058" s="21" t="s">
        <v>1961</v>
      </c>
      <c r="G1058" s="21" t="s">
        <v>2277</v>
      </c>
      <c r="H1058" s="21" t="s">
        <v>2278</v>
      </c>
      <c r="I1058" s="21" t="s">
        <v>3755</v>
      </c>
      <c r="J1058" s="21">
        <v>169592</v>
      </c>
      <c r="K1058" s="21">
        <v>169708</v>
      </c>
      <c r="L1058" s="21">
        <v>100</v>
      </c>
      <c r="M1058" s="21" t="s">
        <v>1038</v>
      </c>
      <c r="N1058" s="21">
        <v>167740</v>
      </c>
      <c r="O1058" s="21">
        <v>167856</v>
      </c>
      <c r="P1058" s="21">
        <v>100</v>
      </c>
      <c r="Q1058" s="21"/>
      <c r="R1058" s="21"/>
    </row>
    <row r="1059" spans="1:18" x14ac:dyDescent="0.2">
      <c r="A1059" s="22" t="s">
        <v>4590</v>
      </c>
      <c r="B1059" s="21">
        <v>10244</v>
      </c>
      <c r="C1059" s="21" t="s">
        <v>1062</v>
      </c>
      <c r="D1059" s="20">
        <f>COUNTIF('S6 - Table 1'!$B$3:$B$20,Table4[[#This Row],[id]])</f>
        <v>0</v>
      </c>
      <c r="E1059" s="21" t="s">
        <v>4591</v>
      </c>
      <c r="F1059" s="21" t="s">
        <v>4592</v>
      </c>
      <c r="G1059" s="21" t="s">
        <v>4593</v>
      </c>
      <c r="H1059" s="21" t="s">
        <v>4594</v>
      </c>
      <c r="I1059" s="21" t="s">
        <v>3755</v>
      </c>
      <c r="J1059" s="21">
        <v>122407</v>
      </c>
      <c r="K1059" s="21">
        <v>122699</v>
      </c>
      <c r="L1059" s="21">
        <v>100</v>
      </c>
      <c r="M1059" s="21" t="s">
        <v>1038</v>
      </c>
      <c r="N1059" s="21">
        <v>120447</v>
      </c>
      <c r="O1059" s="21">
        <v>120739</v>
      </c>
      <c r="P1059" s="21">
        <v>100</v>
      </c>
      <c r="Q1059" s="21"/>
      <c r="R1059" s="21"/>
    </row>
    <row r="1060" spans="1:18" x14ac:dyDescent="0.2">
      <c r="A1060" s="22" t="s">
        <v>4595</v>
      </c>
      <c r="B1060" s="21">
        <v>10244</v>
      </c>
      <c r="C1060" s="21" t="s">
        <v>1062</v>
      </c>
      <c r="D1060" s="20">
        <f>COUNTIF('S6 - Table 1'!$B$3:$B$20,Table4[[#This Row],[id]])</f>
        <v>0</v>
      </c>
      <c r="E1060" s="21" t="s">
        <v>4596</v>
      </c>
      <c r="F1060" s="21" t="s">
        <v>4549</v>
      </c>
      <c r="G1060" s="21" t="s">
        <v>4597</v>
      </c>
      <c r="H1060" s="21" t="s">
        <v>4598</v>
      </c>
      <c r="I1060" s="21" t="s">
        <v>3755</v>
      </c>
      <c r="J1060" s="21">
        <v>3796</v>
      </c>
      <c r="K1060" s="21">
        <v>3933</v>
      </c>
      <c r="L1060" s="21">
        <v>100</v>
      </c>
      <c r="M1060" s="21" t="s">
        <v>1038</v>
      </c>
      <c r="N1060" s="21">
        <v>3861</v>
      </c>
      <c r="O1060" s="21">
        <v>3998</v>
      </c>
      <c r="P1060" s="21">
        <v>100</v>
      </c>
      <c r="Q1060" s="21"/>
      <c r="R1060" s="21"/>
    </row>
    <row r="1061" spans="1:18" x14ac:dyDescent="0.2">
      <c r="A1061" s="22" t="s">
        <v>4599</v>
      </c>
      <c r="B1061" s="21">
        <v>10244</v>
      </c>
      <c r="C1061" s="21" t="s">
        <v>1062</v>
      </c>
      <c r="D1061" s="20">
        <f>COUNTIF('S6 - Table 1'!$B$3:$B$20,Table4[[#This Row],[id]])</f>
        <v>0</v>
      </c>
      <c r="E1061" s="21" t="s">
        <v>4600</v>
      </c>
      <c r="F1061" s="21" t="s">
        <v>4554</v>
      </c>
      <c r="G1061" s="21" t="s">
        <v>4597</v>
      </c>
      <c r="H1061" s="21" t="s">
        <v>4598</v>
      </c>
      <c r="I1061" s="21" t="s">
        <v>3755</v>
      </c>
      <c r="J1061" s="21">
        <v>3795</v>
      </c>
      <c r="K1061" s="21">
        <v>3933</v>
      </c>
      <c r="L1061" s="21">
        <v>100</v>
      </c>
      <c r="M1061" s="21" t="s">
        <v>1038</v>
      </c>
      <c r="N1061" s="21">
        <v>3860</v>
      </c>
      <c r="O1061" s="21">
        <v>3998</v>
      </c>
      <c r="P1061" s="21">
        <v>100</v>
      </c>
      <c r="Q1061" s="21"/>
      <c r="R1061" s="21"/>
    </row>
    <row r="1062" spans="1:18" x14ac:dyDescent="0.2">
      <c r="A1062" s="22" t="s">
        <v>4601</v>
      </c>
      <c r="B1062" s="21">
        <v>10244</v>
      </c>
      <c r="C1062" s="21" t="s">
        <v>1062</v>
      </c>
      <c r="D1062" s="20">
        <f>COUNTIF('S6 - Table 1'!$B$3:$B$20,Table4[[#This Row],[id]])</f>
        <v>0</v>
      </c>
      <c r="E1062" s="21" t="s">
        <v>4602</v>
      </c>
      <c r="F1062" s="21" t="s">
        <v>4592</v>
      </c>
      <c r="G1062" s="21" t="s">
        <v>4593</v>
      </c>
      <c r="H1062" s="21" t="s">
        <v>4603</v>
      </c>
      <c r="I1062" s="21" t="s">
        <v>3755</v>
      </c>
      <c r="J1062" s="21">
        <v>122407</v>
      </c>
      <c r="K1062" s="21">
        <v>122700</v>
      </c>
      <c r="L1062" s="21">
        <v>100</v>
      </c>
      <c r="M1062" s="21" t="s">
        <v>1038</v>
      </c>
      <c r="N1062" s="21">
        <v>120447</v>
      </c>
      <c r="O1062" s="21">
        <v>120740</v>
      </c>
      <c r="P1062" s="21">
        <v>100</v>
      </c>
      <c r="Q1062" s="21"/>
      <c r="R1062" s="21"/>
    </row>
    <row r="1063" spans="1:18" x14ac:dyDescent="0.2">
      <c r="A1063" s="22" t="s">
        <v>4604</v>
      </c>
      <c r="B1063" s="21">
        <v>10244</v>
      </c>
      <c r="C1063" s="21" t="s">
        <v>1062</v>
      </c>
      <c r="D1063" s="20">
        <f>COUNTIF('S6 - Table 1'!$B$3:$B$20,Table4[[#This Row],[id]])</f>
        <v>0</v>
      </c>
      <c r="E1063" s="21" t="s">
        <v>4605</v>
      </c>
      <c r="F1063" s="21" t="s">
        <v>4598</v>
      </c>
      <c r="G1063" s="21" t="s">
        <v>4606</v>
      </c>
      <c r="H1063" s="21" t="s">
        <v>4549</v>
      </c>
      <c r="I1063" s="21" t="s">
        <v>3755</v>
      </c>
      <c r="J1063" s="21">
        <v>3796</v>
      </c>
      <c r="K1063" s="21">
        <v>3933</v>
      </c>
      <c r="L1063" s="21">
        <v>100</v>
      </c>
      <c r="M1063" s="21" t="s">
        <v>1038</v>
      </c>
      <c r="N1063" s="21">
        <v>3861</v>
      </c>
      <c r="O1063" s="21">
        <v>3998</v>
      </c>
      <c r="P1063" s="21">
        <v>100</v>
      </c>
      <c r="Q1063" s="21"/>
      <c r="R1063" s="21"/>
    </row>
    <row r="1064" spans="1:18" x14ac:dyDescent="0.2">
      <c r="A1064" s="22" t="s">
        <v>4607</v>
      </c>
      <c r="B1064" s="21">
        <v>10244</v>
      </c>
      <c r="C1064" s="21" t="s">
        <v>1062</v>
      </c>
      <c r="D1064" s="20">
        <f>COUNTIF('S6 - Table 1'!$B$3:$B$20,Table4[[#This Row],[id]])</f>
        <v>0</v>
      </c>
      <c r="E1064" s="21" t="s">
        <v>4608</v>
      </c>
      <c r="F1064" s="21" t="s">
        <v>4598</v>
      </c>
      <c r="G1064" s="21" t="s">
        <v>4606</v>
      </c>
      <c r="H1064" s="21" t="s">
        <v>4554</v>
      </c>
      <c r="I1064" s="21" t="s">
        <v>3755</v>
      </c>
      <c r="J1064" s="21">
        <v>3795</v>
      </c>
      <c r="K1064" s="21">
        <v>3933</v>
      </c>
      <c r="L1064" s="21">
        <v>100</v>
      </c>
      <c r="M1064" s="21" t="s">
        <v>1038</v>
      </c>
      <c r="N1064" s="21">
        <v>3860</v>
      </c>
      <c r="O1064" s="21">
        <v>3998</v>
      </c>
      <c r="P1064" s="21">
        <v>100</v>
      </c>
      <c r="Q1064" s="21"/>
      <c r="R1064" s="21"/>
    </row>
    <row r="1065" spans="1:18" x14ac:dyDescent="0.2">
      <c r="A1065" s="22" t="s">
        <v>4609</v>
      </c>
      <c r="B1065" s="21">
        <v>10244</v>
      </c>
      <c r="C1065" s="21" t="s">
        <v>1062</v>
      </c>
      <c r="D1065" s="20">
        <f>COUNTIF('S6 - Table 1'!$B$3:$B$20,Table4[[#This Row],[id]])</f>
        <v>0</v>
      </c>
      <c r="E1065" s="21" t="s">
        <v>4610</v>
      </c>
      <c r="F1065" s="21" t="s">
        <v>4611</v>
      </c>
      <c r="G1065" s="21" t="s">
        <v>2028</v>
      </c>
      <c r="H1065" s="21" t="s">
        <v>2029</v>
      </c>
      <c r="I1065" s="21" t="s">
        <v>3755</v>
      </c>
      <c r="J1065" s="21">
        <v>39563</v>
      </c>
      <c r="K1065" s="21">
        <v>39954</v>
      </c>
      <c r="L1065" s="21">
        <v>100</v>
      </c>
      <c r="M1065" s="21" t="s">
        <v>1038</v>
      </c>
      <c r="N1065" s="21">
        <v>37618</v>
      </c>
      <c r="O1065" s="21">
        <v>38009</v>
      </c>
      <c r="P1065" s="21">
        <v>100</v>
      </c>
      <c r="Q1065" s="21"/>
      <c r="R1065" s="21"/>
    </row>
    <row r="1066" spans="1:18" x14ac:dyDescent="0.2">
      <c r="A1066" s="22" t="s">
        <v>4612</v>
      </c>
      <c r="B1066" s="21">
        <v>10244</v>
      </c>
      <c r="C1066" s="21" t="s">
        <v>1062</v>
      </c>
      <c r="D1066" s="20">
        <f>COUNTIF('S6 - Table 1'!$B$3:$B$20,Table4[[#This Row],[id]])</f>
        <v>0</v>
      </c>
      <c r="E1066" s="21" t="s">
        <v>2288</v>
      </c>
      <c r="F1066" s="21" t="s">
        <v>1322</v>
      </c>
      <c r="G1066" s="21" t="s">
        <v>1323</v>
      </c>
      <c r="H1066" s="21" t="s">
        <v>2289</v>
      </c>
      <c r="I1066" s="21" t="s">
        <v>3755</v>
      </c>
      <c r="J1066" s="21">
        <v>186478</v>
      </c>
      <c r="K1066" s="21">
        <v>186820</v>
      </c>
      <c r="L1066" s="21">
        <v>100</v>
      </c>
      <c r="M1066" s="21" t="s">
        <v>1038</v>
      </c>
      <c r="N1066" s="21">
        <v>184516</v>
      </c>
      <c r="O1066" s="21">
        <v>184858</v>
      </c>
      <c r="P1066" s="21">
        <v>100</v>
      </c>
      <c r="Q1066" s="21"/>
      <c r="R1066" s="21"/>
    </row>
    <row r="1067" spans="1:18" x14ac:dyDescent="0.2">
      <c r="A1067" s="22" t="s">
        <v>4613</v>
      </c>
      <c r="B1067" s="21">
        <v>10244</v>
      </c>
      <c r="C1067" s="21" t="s">
        <v>1062</v>
      </c>
      <c r="D1067" s="20">
        <f>COUNTIF('S6 - Table 1'!$B$3:$B$20,Table4[[#This Row],[id]])</f>
        <v>0</v>
      </c>
      <c r="E1067" s="21" t="s">
        <v>4614</v>
      </c>
      <c r="F1067" s="21" t="s">
        <v>4615</v>
      </c>
      <c r="G1067" s="21" t="s">
        <v>2105</v>
      </c>
      <c r="H1067" s="21" t="s">
        <v>2106</v>
      </c>
      <c r="I1067" s="21" t="s">
        <v>3755</v>
      </c>
      <c r="J1067" s="21">
        <v>88253</v>
      </c>
      <c r="K1067" s="21">
        <v>88429</v>
      </c>
      <c r="L1067" s="21">
        <v>100</v>
      </c>
      <c r="M1067" s="21" t="s">
        <v>1038</v>
      </c>
      <c r="N1067" s="21">
        <v>86305</v>
      </c>
      <c r="O1067" s="21">
        <v>86481</v>
      </c>
      <c r="P1067" s="21">
        <v>100</v>
      </c>
      <c r="Q1067" s="21"/>
      <c r="R1067" s="21"/>
    </row>
    <row r="1068" spans="1:18" x14ac:dyDescent="0.2">
      <c r="A1068" s="22" t="s">
        <v>4616</v>
      </c>
      <c r="B1068" s="21">
        <v>10244</v>
      </c>
      <c r="C1068" s="21" t="s">
        <v>1062</v>
      </c>
      <c r="D1068" s="20">
        <f>COUNTIF('S6 - Table 1'!$B$3:$B$20,Table4[[#This Row],[id]])</f>
        <v>0</v>
      </c>
      <c r="E1068" s="21" t="s">
        <v>4617</v>
      </c>
      <c r="F1068" s="21" t="s">
        <v>4615</v>
      </c>
      <c r="G1068" s="21" t="s">
        <v>2105</v>
      </c>
      <c r="H1068" s="21" t="s">
        <v>2109</v>
      </c>
      <c r="I1068" s="21" t="s">
        <v>3755</v>
      </c>
      <c r="J1068" s="21">
        <v>88253</v>
      </c>
      <c r="K1068" s="21">
        <v>88430</v>
      </c>
      <c r="L1068" s="21">
        <v>100</v>
      </c>
      <c r="M1068" s="21" t="s">
        <v>1038</v>
      </c>
      <c r="N1068" s="21">
        <v>86305</v>
      </c>
      <c r="O1068" s="21">
        <v>86482</v>
      </c>
      <c r="P1068" s="21">
        <v>100</v>
      </c>
      <c r="Q1068" s="21"/>
      <c r="R1068" s="21"/>
    </row>
    <row r="1069" spans="1:18" x14ac:dyDescent="0.2">
      <c r="A1069" s="22" t="s">
        <v>4618</v>
      </c>
      <c r="B1069" s="21">
        <v>10244</v>
      </c>
      <c r="C1069" s="21" t="s">
        <v>1062</v>
      </c>
      <c r="D1069" s="20">
        <f>COUNTIF('S6 - Table 1'!$B$3:$B$20,Table4[[#This Row],[id]])</f>
        <v>0</v>
      </c>
      <c r="E1069" s="21" t="s">
        <v>2294</v>
      </c>
      <c r="F1069" s="21" t="s">
        <v>2295</v>
      </c>
      <c r="G1069" s="21" t="s">
        <v>2296</v>
      </c>
      <c r="H1069" s="21" t="s">
        <v>2297</v>
      </c>
      <c r="I1069" s="21" t="s">
        <v>3755</v>
      </c>
      <c r="J1069" s="21">
        <v>51240</v>
      </c>
      <c r="K1069" s="21">
        <v>51553</v>
      </c>
      <c r="L1069" s="21">
        <v>100</v>
      </c>
      <c r="M1069" s="21" t="s">
        <v>1038</v>
      </c>
      <c r="N1069" s="21">
        <v>49295</v>
      </c>
      <c r="O1069" s="21">
        <v>49608</v>
      </c>
      <c r="P1069" s="21">
        <v>100</v>
      </c>
      <c r="Q1069" s="21"/>
      <c r="R1069" s="21"/>
    </row>
    <row r="1070" spans="1:18" x14ac:dyDescent="0.2">
      <c r="A1070" s="22" t="s">
        <v>4619</v>
      </c>
      <c r="B1070" s="21">
        <v>10244</v>
      </c>
      <c r="C1070" s="21" t="s">
        <v>1062</v>
      </c>
      <c r="D1070" s="20">
        <f>COUNTIF('S6 - Table 1'!$B$3:$B$20,Table4[[#This Row],[id]])</f>
        <v>0</v>
      </c>
      <c r="E1070" s="21" t="s">
        <v>2299</v>
      </c>
      <c r="F1070" s="21" t="s">
        <v>2295</v>
      </c>
      <c r="G1070" s="21" t="s">
        <v>2296</v>
      </c>
      <c r="H1070" s="21" t="s">
        <v>2300</v>
      </c>
      <c r="I1070" s="21" t="s">
        <v>3755</v>
      </c>
      <c r="J1070" s="21">
        <v>51240</v>
      </c>
      <c r="K1070" s="21">
        <v>51554</v>
      </c>
      <c r="L1070" s="21">
        <v>100</v>
      </c>
      <c r="M1070" s="21" t="s">
        <v>1038</v>
      </c>
      <c r="N1070" s="21">
        <v>49295</v>
      </c>
      <c r="O1070" s="21">
        <v>49609</v>
      </c>
      <c r="P1070" s="21">
        <v>100</v>
      </c>
      <c r="Q1070" s="21"/>
      <c r="R1070" s="21"/>
    </row>
    <row r="1071" spans="1:18" x14ac:dyDescent="0.2">
      <c r="A1071" s="22" t="s">
        <v>4620</v>
      </c>
      <c r="B1071" s="21">
        <v>10244</v>
      </c>
      <c r="C1071" s="21" t="s">
        <v>1062</v>
      </c>
      <c r="D1071" s="20">
        <f>COUNTIF('S6 - Table 1'!$B$3:$B$20,Table4[[#This Row],[id]])</f>
        <v>0</v>
      </c>
      <c r="E1071" s="21" t="s">
        <v>4621</v>
      </c>
      <c r="F1071" s="21" t="s">
        <v>4136</v>
      </c>
      <c r="G1071" s="21" t="s">
        <v>4403</v>
      </c>
      <c r="H1071" s="21" t="s">
        <v>4404</v>
      </c>
      <c r="I1071" s="21" t="s">
        <v>3755</v>
      </c>
      <c r="J1071" s="21">
        <v>102959</v>
      </c>
      <c r="K1071" s="21">
        <v>103264</v>
      </c>
      <c r="L1071" s="21">
        <v>100</v>
      </c>
      <c r="M1071" s="21" t="s">
        <v>1038</v>
      </c>
      <c r="N1071" s="21">
        <v>101017</v>
      </c>
      <c r="O1071" s="21">
        <v>101322</v>
      </c>
      <c r="P1071" s="21">
        <v>100</v>
      </c>
      <c r="Q1071" s="21"/>
      <c r="R1071" s="21"/>
    </row>
    <row r="1072" spans="1:18" x14ac:dyDescent="0.2">
      <c r="A1072" s="22" t="s">
        <v>4622</v>
      </c>
      <c r="B1072" s="21">
        <v>10244</v>
      </c>
      <c r="C1072" s="21" t="s">
        <v>1062</v>
      </c>
      <c r="D1072" s="20">
        <f>COUNTIF('S6 - Table 1'!$B$3:$B$20,Table4[[#This Row],[id]])</f>
        <v>0</v>
      </c>
      <c r="E1072" s="21" t="s">
        <v>4623</v>
      </c>
      <c r="F1072" s="21" t="s">
        <v>2194</v>
      </c>
      <c r="G1072" s="21" t="s">
        <v>4472</v>
      </c>
      <c r="H1072" s="21" t="s">
        <v>4624</v>
      </c>
      <c r="I1072" s="21" t="s">
        <v>3755</v>
      </c>
      <c r="J1072" s="21">
        <v>185344</v>
      </c>
      <c r="K1072" s="21">
        <v>185462</v>
      </c>
      <c r="L1072" s="21">
        <v>100</v>
      </c>
      <c r="M1072" s="21" t="s">
        <v>1038</v>
      </c>
      <c r="N1072" s="21">
        <v>183382</v>
      </c>
      <c r="O1072" s="21">
        <v>183500</v>
      </c>
      <c r="P1072" s="21">
        <v>98.31</v>
      </c>
      <c r="Q1072" s="21"/>
      <c r="R1072" s="21"/>
    </row>
    <row r="1073" spans="1:18" x14ac:dyDescent="0.2">
      <c r="A1073" s="22" t="s">
        <v>4625</v>
      </c>
      <c r="B1073" s="21">
        <v>10244</v>
      </c>
      <c r="C1073" s="21" t="s">
        <v>1062</v>
      </c>
      <c r="D1073" s="20">
        <f>COUNTIF('S6 - Table 1'!$B$3:$B$20,Table4[[#This Row],[id]])</f>
        <v>0</v>
      </c>
      <c r="E1073" s="21" t="s">
        <v>4626</v>
      </c>
      <c r="F1073" s="21" t="s">
        <v>4627</v>
      </c>
      <c r="G1073" s="21" t="s">
        <v>4628</v>
      </c>
      <c r="H1073" s="21" t="s">
        <v>4629</v>
      </c>
      <c r="I1073" s="21" t="s">
        <v>3755</v>
      </c>
      <c r="J1073" s="21">
        <v>134008</v>
      </c>
      <c r="K1073" s="21">
        <v>134325</v>
      </c>
      <c r="L1073" s="21">
        <v>100</v>
      </c>
      <c r="M1073" s="21" t="s">
        <v>1038</v>
      </c>
      <c r="N1073" s="21">
        <v>132048</v>
      </c>
      <c r="O1073" s="21">
        <v>132365</v>
      </c>
      <c r="P1073" s="21">
        <v>100</v>
      </c>
      <c r="Q1073" s="21"/>
      <c r="R1073" s="21"/>
    </row>
    <row r="1074" spans="1:18" x14ac:dyDescent="0.2">
      <c r="A1074" s="22" t="s">
        <v>4630</v>
      </c>
      <c r="B1074" s="21">
        <v>10244</v>
      </c>
      <c r="C1074" s="21" t="s">
        <v>1062</v>
      </c>
      <c r="D1074" s="20">
        <f>COUNTIF('S6 - Table 1'!$B$3:$B$20,Table4[[#This Row],[id]])</f>
        <v>0</v>
      </c>
      <c r="E1074" s="21" t="s">
        <v>4631</v>
      </c>
      <c r="F1074" s="21" t="s">
        <v>4632</v>
      </c>
      <c r="G1074" s="21" t="s">
        <v>4628</v>
      </c>
      <c r="H1074" s="21" t="s">
        <v>4629</v>
      </c>
      <c r="I1074" s="21" t="s">
        <v>3755</v>
      </c>
      <c r="J1074" s="21">
        <v>134013</v>
      </c>
      <c r="K1074" s="21">
        <v>134325</v>
      </c>
      <c r="L1074" s="21">
        <v>100</v>
      </c>
      <c r="M1074" s="21" t="s">
        <v>1038</v>
      </c>
      <c r="N1074" s="21">
        <v>132053</v>
      </c>
      <c r="O1074" s="21">
        <v>132365</v>
      </c>
      <c r="P1074" s="21">
        <v>100</v>
      </c>
      <c r="Q1074" s="21"/>
      <c r="R1074" s="21"/>
    </row>
    <row r="1075" spans="1:18" x14ac:dyDescent="0.2">
      <c r="A1075" s="22" t="s">
        <v>4633</v>
      </c>
      <c r="B1075" s="21">
        <v>10244</v>
      </c>
      <c r="C1075" s="21" t="s">
        <v>1062</v>
      </c>
      <c r="D1075" s="20">
        <f>COUNTIF('S6 - Table 1'!$B$3:$B$20,Table4[[#This Row],[id]])</f>
        <v>0</v>
      </c>
      <c r="E1075" s="21" t="s">
        <v>4634</v>
      </c>
      <c r="F1075" s="21" t="s">
        <v>2373</v>
      </c>
      <c r="G1075" s="21" t="s">
        <v>4635</v>
      </c>
      <c r="H1075" s="21" t="s">
        <v>4636</v>
      </c>
      <c r="I1075" s="21" t="s">
        <v>3755</v>
      </c>
      <c r="J1075" s="21">
        <v>143590</v>
      </c>
      <c r="K1075" s="21">
        <v>143973</v>
      </c>
      <c r="L1075" s="21">
        <v>100</v>
      </c>
      <c r="M1075" s="21" t="s">
        <v>1038</v>
      </c>
      <c r="N1075" s="21">
        <v>141685</v>
      </c>
      <c r="O1075" s="21">
        <v>142068</v>
      </c>
      <c r="P1075" s="21">
        <v>100</v>
      </c>
      <c r="Q1075" s="21"/>
      <c r="R1075" s="21"/>
    </row>
    <row r="1076" spans="1:18" x14ac:dyDescent="0.2">
      <c r="A1076" s="22" t="s">
        <v>4637</v>
      </c>
      <c r="B1076" s="21">
        <v>10244</v>
      </c>
      <c r="C1076" s="21" t="s">
        <v>1062</v>
      </c>
      <c r="D1076" s="20">
        <f>COUNTIF('S6 - Table 1'!$B$3:$B$20,Table4[[#This Row],[id]])</f>
        <v>0</v>
      </c>
      <c r="E1076" s="21" t="s">
        <v>4638</v>
      </c>
      <c r="F1076" s="21" t="s">
        <v>2101</v>
      </c>
      <c r="G1076" s="21" t="s">
        <v>4338</v>
      </c>
      <c r="H1076" s="21" t="s">
        <v>4451</v>
      </c>
      <c r="I1076" s="21" t="s">
        <v>3755</v>
      </c>
      <c r="J1076" s="21">
        <v>141300</v>
      </c>
      <c r="K1076" s="21">
        <v>141671</v>
      </c>
      <c r="L1076" s="21">
        <v>100</v>
      </c>
      <c r="M1076" s="21" t="s">
        <v>1038</v>
      </c>
      <c r="N1076" s="21">
        <v>139386</v>
      </c>
      <c r="O1076" s="21">
        <v>139757</v>
      </c>
      <c r="P1076" s="21">
        <v>100</v>
      </c>
      <c r="Q1076" s="21"/>
      <c r="R1076" s="21"/>
    </row>
    <row r="1077" spans="1:18" x14ac:dyDescent="0.2">
      <c r="A1077" s="22" t="s">
        <v>4639</v>
      </c>
      <c r="B1077" s="21">
        <v>10244</v>
      </c>
      <c r="C1077" s="21" t="s">
        <v>1062</v>
      </c>
      <c r="D1077" s="20">
        <f>COUNTIF('S6 - Table 1'!$B$3:$B$20,Table4[[#This Row],[id]])</f>
        <v>0</v>
      </c>
      <c r="E1077" s="21" t="s">
        <v>4640</v>
      </c>
      <c r="F1077" s="21" t="s">
        <v>4641</v>
      </c>
      <c r="G1077" s="21" t="s">
        <v>1896</v>
      </c>
      <c r="H1077" s="21" t="s">
        <v>1897</v>
      </c>
      <c r="I1077" s="21" t="s">
        <v>3755</v>
      </c>
      <c r="J1077" s="21">
        <v>44038</v>
      </c>
      <c r="K1077" s="21">
        <v>44184</v>
      </c>
      <c r="L1077" s="21">
        <v>100</v>
      </c>
      <c r="M1077" s="21" t="s">
        <v>1038</v>
      </c>
      <c r="N1077" s="21">
        <v>42093</v>
      </c>
      <c r="O1077" s="21">
        <v>42239</v>
      </c>
      <c r="P1077" s="21">
        <v>100</v>
      </c>
      <c r="Q1077" s="21"/>
      <c r="R1077" s="21"/>
    </row>
    <row r="1078" spans="1:18" x14ac:dyDescent="0.2">
      <c r="A1078" s="22" t="s">
        <v>4642</v>
      </c>
      <c r="B1078" s="21">
        <v>10244</v>
      </c>
      <c r="C1078" s="21" t="s">
        <v>1062</v>
      </c>
      <c r="D1078" s="20">
        <f>COUNTIF('S6 - Table 1'!$B$3:$B$20,Table4[[#This Row],[id]])</f>
        <v>0</v>
      </c>
      <c r="E1078" s="21" t="s">
        <v>4643</v>
      </c>
      <c r="F1078" s="21" t="s">
        <v>4644</v>
      </c>
      <c r="G1078" s="21" t="s">
        <v>4645</v>
      </c>
      <c r="H1078" s="21" t="s">
        <v>2375</v>
      </c>
      <c r="I1078" s="21" t="s">
        <v>3755</v>
      </c>
      <c r="J1078" s="21">
        <v>143383</v>
      </c>
      <c r="K1078" s="21">
        <v>143714</v>
      </c>
      <c r="L1078" s="21">
        <v>100</v>
      </c>
      <c r="M1078" s="21" t="s">
        <v>1038</v>
      </c>
      <c r="N1078" s="21">
        <v>141478</v>
      </c>
      <c r="O1078" s="21">
        <v>141809</v>
      </c>
      <c r="P1078" s="21">
        <v>100</v>
      </c>
      <c r="Q1078" s="21"/>
      <c r="R1078" s="21"/>
    </row>
    <row r="1079" spans="1:18" x14ac:dyDescent="0.2">
      <c r="A1079" s="22" t="s">
        <v>4646</v>
      </c>
      <c r="B1079" s="21">
        <v>10244</v>
      </c>
      <c r="C1079" s="21" t="s">
        <v>1062</v>
      </c>
      <c r="D1079" s="20">
        <f>COUNTIF('S6 - Table 1'!$B$3:$B$20,Table4[[#This Row],[id]])</f>
        <v>0</v>
      </c>
      <c r="E1079" s="21" t="s">
        <v>4647</v>
      </c>
      <c r="F1079" s="21" t="s">
        <v>4648</v>
      </c>
      <c r="G1079" s="21" t="s">
        <v>4649</v>
      </c>
      <c r="H1079" s="21" t="s">
        <v>4118</v>
      </c>
      <c r="I1079" s="21" t="s">
        <v>3755</v>
      </c>
      <c r="J1079" s="21">
        <v>108457</v>
      </c>
      <c r="K1079" s="21">
        <v>108672</v>
      </c>
      <c r="L1079" s="21">
        <v>100</v>
      </c>
      <c r="M1079" s="21" t="s">
        <v>1038</v>
      </c>
      <c r="N1079" s="21">
        <v>106515</v>
      </c>
      <c r="O1079" s="21">
        <v>106730</v>
      </c>
      <c r="P1079" s="21">
        <v>100</v>
      </c>
      <c r="Q1079" s="21"/>
      <c r="R1079" s="21"/>
    </row>
    <row r="1080" spans="1:18" x14ac:dyDescent="0.2">
      <c r="A1080" s="22" t="s">
        <v>4650</v>
      </c>
      <c r="B1080" s="21">
        <v>10244</v>
      </c>
      <c r="C1080" s="21" t="s">
        <v>1062</v>
      </c>
      <c r="D1080" s="20">
        <f>COUNTIF('S6 - Table 1'!$B$3:$B$20,Table4[[#This Row],[id]])</f>
        <v>0</v>
      </c>
      <c r="E1080" s="21" t="s">
        <v>4651</v>
      </c>
      <c r="F1080" s="21" t="s">
        <v>2373</v>
      </c>
      <c r="G1080" s="21" t="s">
        <v>4635</v>
      </c>
      <c r="H1080" s="21" t="s">
        <v>4652</v>
      </c>
      <c r="I1080" s="21" t="s">
        <v>3755</v>
      </c>
      <c r="J1080" s="21">
        <v>143590</v>
      </c>
      <c r="K1080" s="21">
        <v>143965</v>
      </c>
      <c r="L1080" s="21">
        <v>100</v>
      </c>
      <c r="M1080" s="21" t="s">
        <v>1038</v>
      </c>
      <c r="N1080" s="21">
        <v>141685</v>
      </c>
      <c r="O1080" s="21">
        <v>142060</v>
      </c>
      <c r="P1080" s="21">
        <v>100</v>
      </c>
      <c r="Q1080" s="21"/>
      <c r="R1080" s="21"/>
    </row>
    <row r="1081" spans="1:18" x14ac:dyDescent="0.2">
      <c r="A1081" s="22" t="s">
        <v>4653</v>
      </c>
      <c r="B1081" s="21">
        <v>10244</v>
      </c>
      <c r="C1081" s="21" t="s">
        <v>1062</v>
      </c>
      <c r="D1081" s="20">
        <f>COUNTIF('S6 - Table 1'!$B$3:$B$20,Table4[[#This Row],[id]])</f>
        <v>0</v>
      </c>
      <c r="E1081" s="21" t="s">
        <v>2318</v>
      </c>
      <c r="F1081" s="21" t="s">
        <v>2319</v>
      </c>
      <c r="G1081" s="21" t="s">
        <v>2320</v>
      </c>
      <c r="H1081" s="21" t="s">
        <v>2297</v>
      </c>
      <c r="I1081" s="21" t="s">
        <v>3755</v>
      </c>
      <c r="J1081" s="21">
        <v>51410</v>
      </c>
      <c r="K1081" s="21">
        <v>51553</v>
      </c>
      <c r="L1081" s="21">
        <v>100</v>
      </c>
      <c r="M1081" s="21" t="s">
        <v>1038</v>
      </c>
      <c r="N1081" s="21">
        <v>49465</v>
      </c>
      <c r="O1081" s="21">
        <v>49608</v>
      </c>
      <c r="P1081" s="21">
        <v>100</v>
      </c>
      <c r="Q1081" s="21"/>
      <c r="R1081" s="21"/>
    </row>
    <row r="1082" spans="1:18" x14ac:dyDescent="0.2">
      <c r="A1082" s="22" t="s">
        <v>4654</v>
      </c>
      <c r="B1082" s="21">
        <v>10244</v>
      </c>
      <c r="C1082" s="21" t="s">
        <v>1062</v>
      </c>
      <c r="D1082" s="20">
        <f>COUNTIF('S6 - Table 1'!$B$3:$B$20,Table4[[#This Row],[id]])</f>
        <v>0</v>
      </c>
      <c r="E1082" s="21" t="s">
        <v>2322</v>
      </c>
      <c r="F1082" s="21" t="s">
        <v>2319</v>
      </c>
      <c r="G1082" s="21" t="s">
        <v>2320</v>
      </c>
      <c r="H1082" s="21" t="s">
        <v>2300</v>
      </c>
      <c r="I1082" s="21" t="s">
        <v>3755</v>
      </c>
      <c r="J1082" s="21">
        <v>51410</v>
      </c>
      <c r="K1082" s="21">
        <v>51554</v>
      </c>
      <c r="L1082" s="21">
        <v>100</v>
      </c>
      <c r="M1082" s="21" t="s">
        <v>1038</v>
      </c>
      <c r="N1082" s="21">
        <v>49465</v>
      </c>
      <c r="O1082" s="21">
        <v>49609</v>
      </c>
      <c r="P1082" s="21">
        <v>100</v>
      </c>
      <c r="Q1082" s="21"/>
      <c r="R1082" s="21"/>
    </row>
    <row r="1083" spans="1:18" x14ac:dyDescent="0.2">
      <c r="A1083" s="22" t="s">
        <v>4655</v>
      </c>
      <c r="B1083" s="21">
        <v>10244</v>
      </c>
      <c r="C1083" s="21" t="s">
        <v>1062</v>
      </c>
      <c r="D1083" s="20">
        <f>COUNTIF('S6 - Table 1'!$B$3:$B$20,Table4[[#This Row],[id]])</f>
        <v>0</v>
      </c>
      <c r="E1083" s="21" t="s">
        <v>4656</v>
      </c>
      <c r="F1083" s="21" t="s">
        <v>4346</v>
      </c>
      <c r="G1083" s="21" t="s">
        <v>1896</v>
      </c>
      <c r="H1083" s="21" t="s">
        <v>4657</v>
      </c>
      <c r="I1083" s="21" t="s">
        <v>3755</v>
      </c>
      <c r="J1083" s="21">
        <v>43747</v>
      </c>
      <c r="K1083" s="21">
        <v>44122</v>
      </c>
      <c r="L1083" s="21">
        <v>100</v>
      </c>
      <c r="M1083" s="21" t="s">
        <v>1038</v>
      </c>
      <c r="N1083" s="21">
        <v>41802</v>
      </c>
      <c r="O1083" s="21">
        <v>42177</v>
      </c>
      <c r="P1083" s="21">
        <v>100</v>
      </c>
      <c r="Q1083" s="21"/>
      <c r="R1083" s="21"/>
    </row>
    <row r="1084" spans="1:18" x14ac:dyDescent="0.2">
      <c r="A1084" s="22" t="s">
        <v>4658</v>
      </c>
      <c r="B1084" s="21">
        <v>10244</v>
      </c>
      <c r="C1084" s="21" t="s">
        <v>1062</v>
      </c>
      <c r="D1084" s="20">
        <f>COUNTIF('S6 - Table 1'!$B$3:$B$20,Table4[[#This Row],[id]])</f>
        <v>0</v>
      </c>
      <c r="E1084" s="21" t="s">
        <v>4659</v>
      </c>
      <c r="F1084" s="21" t="s">
        <v>4302</v>
      </c>
      <c r="G1084" s="21" t="s">
        <v>4660</v>
      </c>
      <c r="H1084" s="21" t="s">
        <v>4661</v>
      </c>
      <c r="I1084" s="21" t="s">
        <v>3755</v>
      </c>
      <c r="J1084" s="21">
        <v>127302</v>
      </c>
      <c r="K1084" s="21">
        <v>127415</v>
      </c>
      <c r="L1084" s="21">
        <v>100</v>
      </c>
      <c r="M1084" s="21" t="s">
        <v>1038</v>
      </c>
      <c r="N1084" s="21">
        <v>125342</v>
      </c>
      <c r="O1084" s="21">
        <v>125455</v>
      </c>
      <c r="P1084" s="21">
        <v>100</v>
      </c>
      <c r="Q1084" s="21"/>
      <c r="R1084" s="21"/>
    </row>
    <row r="1085" spans="1:18" x14ac:dyDescent="0.2">
      <c r="A1085" s="22" t="s">
        <v>4662</v>
      </c>
      <c r="B1085" s="21">
        <v>10244</v>
      </c>
      <c r="C1085" s="21" t="s">
        <v>1062</v>
      </c>
      <c r="D1085" s="20">
        <f>COUNTIF('S6 - Table 1'!$B$3:$B$20,Table4[[#This Row],[id]])</f>
        <v>0</v>
      </c>
      <c r="E1085" s="21" t="s">
        <v>4663</v>
      </c>
      <c r="F1085" s="21" t="s">
        <v>4592</v>
      </c>
      <c r="G1085" s="21" t="s">
        <v>4664</v>
      </c>
      <c r="H1085" s="21" t="s">
        <v>4665</v>
      </c>
      <c r="I1085" s="21" t="s">
        <v>3755</v>
      </c>
      <c r="J1085" s="21">
        <v>122407</v>
      </c>
      <c r="K1085" s="21">
        <v>122585</v>
      </c>
      <c r="L1085" s="21">
        <v>100</v>
      </c>
      <c r="M1085" s="21" t="s">
        <v>1038</v>
      </c>
      <c r="N1085" s="21">
        <v>120447</v>
      </c>
      <c r="O1085" s="21">
        <v>120625</v>
      </c>
      <c r="P1085" s="21">
        <v>100</v>
      </c>
      <c r="Q1085" s="21"/>
      <c r="R1085" s="21"/>
    </row>
    <row r="1086" spans="1:18" x14ac:dyDescent="0.2">
      <c r="A1086" s="22" t="s">
        <v>4666</v>
      </c>
      <c r="B1086" s="21">
        <v>10244</v>
      </c>
      <c r="C1086" s="21" t="s">
        <v>1062</v>
      </c>
      <c r="D1086" s="20">
        <f>COUNTIF('S6 - Table 1'!$B$3:$B$20,Table4[[#This Row],[id]])</f>
        <v>0</v>
      </c>
      <c r="E1086" s="21" t="s">
        <v>4667</v>
      </c>
      <c r="F1086" s="21" t="s">
        <v>4668</v>
      </c>
      <c r="G1086" s="21" t="s">
        <v>4669</v>
      </c>
      <c r="H1086" s="21" t="s">
        <v>4670</v>
      </c>
      <c r="I1086" s="21" t="s">
        <v>3755</v>
      </c>
      <c r="J1086" s="21">
        <v>7982</v>
      </c>
      <c r="K1086" s="21">
        <v>8085</v>
      </c>
      <c r="L1086" s="21">
        <v>100</v>
      </c>
      <c r="M1086" s="21" t="s">
        <v>1038</v>
      </c>
      <c r="N1086" s="21">
        <v>189152</v>
      </c>
      <c r="O1086" s="21">
        <v>189255</v>
      </c>
      <c r="P1086" s="21">
        <v>100</v>
      </c>
      <c r="Q1086" s="21"/>
      <c r="R1086" s="21"/>
    </row>
    <row r="1087" spans="1:18" x14ac:dyDescent="0.2">
      <c r="A1087" s="22" t="s">
        <v>4671</v>
      </c>
      <c r="B1087" s="21">
        <v>10244</v>
      </c>
      <c r="C1087" s="21" t="s">
        <v>1062</v>
      </c>
      <c r="D1087" s="20">
        <f>COUNTIF('S6 - Table 1'!$B$3:$B$20,Table4[[#This Row],[id]])</f>
        <v>0</v>
      </c>
      <c r="E1087" s="21" t="s">
        <v>4672</v>
      </c>
      <c r="F1087" s="21" t="s">
        <v>4670</v>
      </c>
      <c r="G1087" s="21" t="s">
        <v>4673</v>
      </c>
      <c r="H1087" s="21" t="s">
        <v>4668</v>
      </c>
      <c r="I1087" s="21" t="s">
        <v>3755</v>
      </c>
      <c r="J1087" s="21">
        <v>7982</v>
      </c>
      <c r="K1087" s="21">
        <v>8085</v>
      </c>
      <c r="L1087" s="21">
        <v>100</v>
      </c>
      <c r="M1087" s="21" t="s">
        <v>1038</v>
      </c>
      <c r="N1087" s="21">
        <v>189152</v>
      </c>
      <c r="O1087" s="21">
        <v>189255</v>
      </c>
      <c r="P1087" s="21">
        <v>100</v>
      </c>
      <c r="Q1087" s="21"/>
      <c r="R1087" s="21"/>
    </row>
    <row r="1088" spans="1:18" x14ac:dyDescent="0.2">
      <c r="A1088" s="22" t="s">
        <v>4674</v>
      </c>
      <c r="B1088" s="21">
        <v>10244</v>
      </c>
      <c r="C1088" s="21" t="s">
        <v>1062</v>
      </c>
      <c r="D1088" s="20">
        <f>COUNTIF('S6 - Table 1'!$B$3:$B$20,Table4[[#This Row],[id]])</f>
        <v>0</v>
      </c>
      <c r="E1088" s="21" t="s">
        <v>4675</v>
      </c>
      <c r="F1088" s="21" t="s">
        <v>2325</v>
      </c>
      <c r="G1088" s="21" t="s">
        <v>2037</v>
      </c>
      <c r="H1088" s="21" t="s">
        <v>2038</v>
      </c>
      <c r="I1088" s="21" t="s">
        <v>3755</v>
      </c>
      <c r="J1088" s="21">
        <v>145778</v>
      </c>
      <c r="K1088" s="21">
        <v>146119</v>
      </c>
      <c r="L1088" s="21">
        <v>100</v>
      </c>
      <c r="M1088" s="21" t="s">
        <v>1038</v>
      </c>
      <c r="N1088" s="21">
        <v>143873</v>
      </c>
      <c r="O1088" s="21">
        <v>144214</v>
      </c>
      <c r="P1088" s="21">
        <v>100</v>
      </c>
      <c r="Q1088" s="21"/>
      <c r="R1088" s="21"/>
    </row>
    <row r="1089" spans="1:18" x14ac:dyDescent="0.2">
      <c r="A1089" s="22" t="s">
        <v>4676</v>
      </c>
      <c r="B1089" s="21">
        <v>10244</v>
      </c>
      <c r="C1089" s="21" t="s">
        <v>1062</v>
      </c>
      <c r="D1089" s="20">
        <f>COUNTIF('S6 - Table 1'!$B$3:$B$20,Table4[[#This Row],[id]])</f>
        <v>0</v>
      </c>
      <c r="E1089" s="21" t="s">
        <v>4677</v>
      </c>
      <c r="F1089" s="21" t="s">
        <v>4678</v>
      </c>
      <c r="G1089" s="21" t="s">
        <v>4679</v>
      </c>
      <c r="H1089" s="21" t="s">
        <v>4680</v>
      </c>
      <c r="I1089" s="21" t="s">
        <v>3755</v>
      </c>
      <c r="J1089" s="21">
        <v>75475</v>
      </c>
      <c r="K1089" s="21">
        <v>75748</v>
      </c>
      <c r="L1089" s="21">
        <v>100</v>
      </c>
      <c r="M1089" s="21" t="s">
        <v>1038</v>
      </c>
      <c r="N1089" s="21">
        <v>73529</v>
      </c>
      <c r="O1089" s="21">
        <v>73802</v>
      </c>
      <c r="P1089" s="21">
        <v>100</v>
      </c>
      <c r="Q1089" s="21"/>
      <c r="R1089" s="21"/>
    </row>
    <row r="1090" spans="1:18" x14ac:dyDescent="0.2">
      <c r="A1090" s="22" t="s">
        <v>4681</v>
      </c>
      <c r="B1090" s="21">
        <v>10244</v>
      </c>
      <c r="C1090" s="21" t="s">
        <v>1062</v>
      </c>
      <c r="D1090" s="20">
        <f>COUNTIF('S6 - Table 1'!$B$3:$B$20,Table4[[#This Row],[id]])</f>
        <v>0</v>
      </c>
      <c r="E1090" s="21" t="s">
        <v>4682</v>
      </c>
      <c r="F1090" s="21" t="s">
        <v>4683</v>
      </c>
      <c r="G1090" s="21" t="s">
        <v>4684</v>
      </c>
      <c r="H1090" s="21" t="s">
        <v>4685</v>
      </c>
      <c r="I1090" s="21" t="s">
        <v>3755</v>
      </c>
      <c r="J1090" s="21">
        <v>150669</v>
      </c>
      <c r="K1090" s="21">
        <v>150855</v>
      </c>
      <c r="L1090" s="21">
        <v>100</v>
      </c>
      <c r="M1090" s="21" t="s">
        <v>1038</v>
      </c>
      <c r="N1090" s="21">
        <v>148753</v>
      </c>
      <c r="O1090" s="21">
        <v>148939</v>
      </c>
      <c r="P1090" s="21">
        <v>100</v>
      </c>
      <c r="Q1090" s="21"/>
      <c r="R1090" s="21"/>
    </row>
    <row r="1091" spans="1:18" x14ac:dyDescent="0.2">
      <c r="A1091" s="22" t="s">
        <v>4686</v>
      </c>
      <c r="B1091" s="21">
        <v>10244</v>
      </c>
      <c r="C1091" s="21" t="s">
        <v>1062</v>
      </c>
      <c r="D1091" s="20">
        <f>COUNTIF('S6 - Table 1'!$B$3:$B$20,Table4[[#This Row],[id]])</f>
        <v>0</v>
      </c>
      <c r="E1091" s="21" t="s">
        <v>4687</v>
      </c>
      <c r="F1091" s="21" t="s">
        <v>4688</v>
      </c>
      <c r="G1091" s="21" t="s">
        <v>4330</v>
      </c>
      <c r="H1091" s="21" t="s">
        <v>2082</v>
      </c>
      <c r="I1091" s="21" t="s">
        <v>3755</v>
      </c>
      <c r="J1091" s="21">
        <v>71447</v>
      </c>
      <c r="K1091" s="21">
        <v>71648</v>
      </c>
      <c r="L1091" s="21">
        <v>100</v>
      </c>
      <c r="M1091" s="21" t="s">
        <v>1038</v>
      </c>
      <c r="N1091" s="21">
        <v>69501</v>
      </c>
      <c r="O1091" s="21">
        <v>69702</v>
      </c>
      <c r="P1091" s="21">
        <v>100</v>
      </c>
      <c r="Q1091" s="21"/>
      <c r="R1091" s="21"/>
    </row>
    <row r="1092" spans="1:18" x14ac:dyDescent="0.2">
      <c r="A1092" s="22" t="s">
        <v>4689</v>
      </c>
      <c r="B1092" s="21">
        <v>10244</v>
      </c>
      <c r="C1092" s="21" t="s">
        <v>1062</v>
      </c>
      <c r="D1092" s="20">
        <f>COUNTIF('S6 - Table 1'!$B$3:$B$20,Table4[[#This Row],[id]])</f>
        <v>0</v>
      </c>
      <c r="E1092" s="21" t="s">
        <v>4690</v>
      </c>
      <c r="F1092" s="21" t="s">
        <v>4678</v>
      </c>
      <c r="G1092" s="21" t="s">
        <v>4679</v>
      </c>
      <c r="H1092" s="21" t="s">
        <v>4691</v>
      </c>
      <c r="I1092" s="21" t="s">
        <v>3755</v>
      </c>
      <c r="J1092" s="21">
        <v>75475</v>
      </c>
      <c r="K1092" s="21">
        <v>75751</v>
      </c>
      <c r="L1092" s="21">
        <v>100</v>
      </c>
      <c r="M1092" s="21" t="s">
        <v>1038</v>
      </c>
      <c r="N1092" s="21">
        <v>73529</v>
      </c>
      <c r="O1092" s="21">
        <v>73805</v>
      </c>
      <c r="P1092" s="21">
        <v>100</v>
      </c>
      <c r="Q1092" s="21"/>
      <c r="R1092" s="21"/>
    </row>
    <row r="1093" spans="1:18" x14ac:dyDescent="0.2">
      <c r="A1093" s="22" t="s">
        <v>4692</v>
      </c>
      <c r="B1093" s="21">
        <v>10244</v>
      </c>
      <c r="C1093" s="21" t="s">
        <v>1062</v>
      </c>
      <c r="D1093" s="20">
        <f>COUNTIF('S6 - Table 1'!$B$3:$B$20,Table4[[#This Row],[id]])</f>
        <v>0</v>
      </c>
      <c r="E1093" s="21" t="s">
        <v>4693</v>
      </c>
      <c r="F1093" s="21" t="s">
        <v>4694</v>
      </c>
      <c r="G1093" s="21" t="s">
        <v>4695</v>
      </c>
      <c r="H1093" s="21" t="s">
        <v>4696</v>
      </c>
      <c r="I1093" s="21" t="s">
        <v>3755</v>
      </c>
      <c r="J1093" s="21">
        <v>55251</v>
      </c>
      <c r="K1093" s="21">
        <v>55463</v>
      </c>
      <c r="L1093" s="21">
        <v>100</v>
      </c>
      <c r="M1093" s="21" t="s">
        <v>1038</v>
      </c>
      <c r="N1093" s="21">
        <v>53306</v>
      </c>
      <c r="O1093" s="21">
        <v>53518</v>
      </c>
      <c r="P1093" s="21">
        <v>100</v>
      </c>
      <c r="Q1093" s="21"/>
      <c r="R1093" s="21"/>
    </row>
    <row r="1094" spans="1:18" x14ac:dyDescent="0.2">
      <c r="A1094" s="22" t="s">
        <v>4697</v>
      </c>
      <c r="B1094" s="21">
        <v>10244</v>
      </c>
      <c r="C1094" s="21" t="s">
        <v>1062</v>
      </c>
      <c r="D1094" s="20">
        <f>COUNTIF('S6 - Table 1'!$B$3:$B$20,Table4[[#This Row],[id]])</f>
        <v>0</v>
      </c>
      <c r="E1094" s="21" t="s">
        <v>4698</v>
      </c>
      <c r="F1094" s="21" t="s">
        <v>1489</v>
      </c>
      <c r="G1094" s="21" t="s">
        <v>4699</v>
      </c>
      <c r="H1094" s="21" t="s">
        <v>4700</v>
      </c>
      <c r="I1094" s="21" t="s">
        <v>3755</v>
      </c>
      <c r="J1094" s="21">
        <v>40235</v>
      </c>
      <c r="K1094" s="21">
        <v>40349</v>
      </c>
      <c r="L1094" s="21">
        <v>100</v>
      </c>
      <c r="M1094" s="21" t="s">
        <v>1038</v>
      </c>
      <c r="N1094" s="21">
        <v>38290</v>
      </c>
      <c r="O1094" s="21">
        <v>38404</v>
      </c>
      <c r="P1094" s="21">
        <v>99.12</v>
      </c>
      <c r="Q1094" s="21"/>
      <c r="R1094" s="21"/>
    </row>
    <row r="1095" spans="1:18" x14ac:dyDescent="0.2">
      <c r="A1095" s="22" t="s">
        <v>4701</v>
      </c>
      <c r="B1095" s="21">
        <v>10244</v>
      </c>
      <c r="C1095" s="21" t="s">
        <v>1062</v>
      </c>
      <c r="D1095" s="20">
        <f>COUNTIF('S6 - Table 1'!$B$3:$B$20,Table4[[#This Row],[id]])</f>
        <v>0</v>
      </c>
      <c r="E1095" s="21" t="s">
        <v>4702</v>
      </c>
      <c r="F1095" s="21" t="s">
        <v>4703</v>
      </c>
      <c r="G1095" s="21" t="s">
        <v>4704</v>
      </c>
      <c r="H1095" s="21" t="s">
        <v>1647</v>
      </c>
      <c r="I1095" s="21" t="s">
        <v>3755</v>
      </c>
      <c r="J1095" s="21">
        <v>107584</v>
      </c>
      <c r="K1095" s="21">
        <v>107748</v>
      </c>
      <c r="L1095" s="21">
        <v>100</v>
      </c>
      <c r="M1095" s="21" t="s">
        <v>1038</v>
      </c>
      <c r="N1095" s="21">
        <v>105642</v>
      </c>
      <c r="O1095" s="21">
        <v>105806</v>
      </c>
      <c r="P1095" s="21">
        <v>100</v>
      </c>
      <c r="Q1095" s="21"/>
      <c r="R1095" s="21"/>
    </row>
    <row r="1096" spans="1:18" x14ac:dyDescent="0.2">
      <c r="A1096" s="22" t="s">
        <v>4705</v>
      </c>
      <c r="B1096" s="21">
        <v>10244</v>
      </c>
      <c r="C1096" s="21" t="s">
        <v>1062</v>
      </c>
      <c r="D1096" s="20">
        <f>COUNTIF('S6 - Table 1'!$B$3:$B$20,Table4[[#This Row],[id]])</f>
        <v>0</v>
      </c>
      <c r="E1096" s="21" t="s">
        <v>4706</v>
      </c>
      <c r="F1096" s="21" t="s">
        <v>4627</v>
      </c>
      <c r="G1096" s="21" t="s">
        <v>4707</v>
      </c>
      <c r="H1096" s="21" t="s">
        <v>4708</v>
      </c>
      <c r="I1096" s="21" t="s">
        <v>3755</v>
      </c>
      <c r="J1096" s="21">
        <v>134008</v>
      </c>
      <c r="K1096" s="21">
        <v>134288</v>
      </c>
      <c r="L1096" s="21">
        <v>100</v>
      </c>
      <c r="M1096" s="21" t="s">
        <v>1038</v>
      </c>
      <c r="N1096" s="21">
        <v>132048</v>
      </c>
      <c r="O1096" s="21">
        <v>132328</v>
      </c>
      <c r="P1096" s="21">
        <v>100</v>
      </c>
      <c r="Q1096" s="21"/>
      <c r="R1096" s="21"/>
    </row>
    <row r="1097" spans="1:18" x14ac:dyDescent="0.2">
      <c r="A1097" s="22" t="s">
        <v>4709</v>
      </c>
      <c r="B1097" s="21">
        <v>10244</v>
      </c>
      <c r="C1097" s="21" t="s">
        <v>1062</v>
      </c>
      <c r="D1097" s="20">
        <f>COUNTIF('S6 - Table 1'!$B$3:$B$20,Table4[[#This Row],[id]])</f>
        <v>0</v>
      </c>
      <c r="E1097" s="21" t="s">
        <v>4710</v>
      </c>
      <c r="F1097" s="21" t="s">
        <v>4632</v>
      </c>
      <c r="G1097" s="21" t="s">
        <v>4707</v>
      </c>
      <c r="H1097" s="21" t="s">
        <v>4708</v>
      </c>
      <c r="I1097" s="21" t="s">
        <v>3755</v>
      </c>
      <c r="J1097" s="21">
        <v>134013</v>
      </c>
      <c r="K1097" s="21">
        <v>134288</v>
      </c>
      <c r="L1097" s="21">
        <v>100</v>
      </c>
      <c r="M1097" s="21" t="s">
        <v>1038</v>
      </c>
      <c r="N1097" s="21">
        <v>132053</v>
      </c>
      <c r="O1097" s="21">
        <v>132328</v>
      </c>
      <c r="P1097" s="21">
        <v>100</v>
      </c>
      <c r="Q1097" s="21"/>
      <c r="R1097" s="21"/>
    </row>
    <row r="1098" spans="1:18" x14ac:dyDescent="0.2">
      <c r="A1098" s="22" t="s">
        <v>4711</v>
      </c>
      <c r="B1098" s="21">
        <v>10244</v>
      </c>
      <c r="C1098" s="21" t="s">
        <v>1062</v>
      </c>
      <c r="D1098" s="20">
        <f>COUNTIF('S6 - Table 1'!$B$3:$B$20,Table4[[#This Row],[id]])</f>
        <v>0</v>
      </c>
      <c r="E1098" s="21" t="s">
        <v>4712</v>
      </c>
      <c r="F1098" s="21" t="s">
        <v>4713</v>
      </c>
      <c r="G1098" s="21" t="s">
        <v>4714</v>
      </c>
      <c r="H1098" s="21" t="s">
        <v>4715</v>
      </c>
      <c r="I1098" s="21" t="s">
        <v>3755</v>
      </c>
      <c r="J1098" s="21">
        <v>45990</v>
      </c>
      <c r="K1098" s="21">
        <v>46338</v>
      </c>
      <c r="L1098" s="21">
        <v>100</v>
      </c>
      <c r="M1098" s="21" t="s">
        <v>1038</v>
      </c>
      <c r="N1098" s="21">
        <v>44045</v>
      </c>
      <c r="O1098" s="21">
        <v>44393</v>
      </c>
      <c r="P1098" s="21">
        <v>100</v>
      </c>
      <c r="Q1098" s="21"/>
      <c r="R1098" s="21"/>
    </row>
    <row r="1099" spans="1:18" x14ac:dyDescent="0.2">
      <c r="A1099" s="22" t="s">
        <v>4716</v>
      </c>
      <c r="B1099" s="21">
        <v>10244</v>
      </c>
      <c r="C1099" s="21" t="s">
        <v>1062</v>
      </c>
      <c r="D1099" s="20">
        <f>COUNTIF('S6 - Table 1'!$B$3:$B$20,Table4[[#This Row],[id]])</f>
        <v>0</v>
      </c>
      <c r="E1099" s="21" t="s">
        <v>4717</v>
      </c>
      <c r="F1099" s="21" t="s">
        <v>4713</v>
      </c>
      <c r="G1099" s="21" t="s">
        <v>4714</v>
      </c>
      <c r="H1099" s="21" t="s">
        <v>4718</v>
      </c>
      <c r="I1099" s="21" t="s">
        <v>3755</v>
      </c>
      <c r="J1099" s="21">
        <v>45990</v>
      </c>
      <c r="K1099" s="21">
        <v>46339</v>
      </c>
      <c r="L1099" s="21">
        <v>100</v>
      </c>
      <c r="M1099" s="21" t="s">
        <v>1038</v>
      </c>
      <c r="N1099" s="21">
        <v>44045</v>
      </c>
      <c r="O1099" s="21">
        <v>44394</v>
      </c>
      <c r="P1099" s="21">
        <v>100</v>
      </c>
      <c r="Q1099" s="21"/>
      <c r="R1099" s="21"/>
    </row>
    <row r="1100" spans="1:18" x14ac:dyDescent="0.2">
      <c r="A1100" s="22" t="s">
        <v>4719</v>
      </c>
      <c r="B1100" s="21">
        <v>10244</v>
      </c>
      <c r="C1100" s="21" t="s">
        <v>1062</v>
      </c>
      <c r="D1100" s="20">
        <f>COUNTIF('S6 - Table 1'!$B$3:$B$20,Table4[[#This Row],[id]])</f>
        <v>0</v>
      </c>
      <c r="E1100" s="21" t="s">
        <v>4720</v>
      </c>
      <c r="F1100" s="21" t="s">
        <v>1489</v>
      </c>
      <c r="G1100" s="21" t="s">
        <v>4699</v>
      </c>
      <c r="H1100" s="21" t="s">
        <v>4721</v>
      </c>
      <c r="I1100" s="21" t="s">
        <v>3755</v>
      </c>
      <c r="J1100" s="21">
        <v>40235</v>
      </c>
      <c r="K1100" s="21">
        <v>40361</v>
      </c>
      <c r="L1100" s="21">
        <v>100</v>
      </c>
      <c r="M1100" s="21" t="s">
        <v>1038</v>
      </c>
      <c r="N1100" s="21">
        <v>38290</v>
      </c>
      <c r="O1100" s="21">
        <v>38416</v>
      </c>
      <c r="P1100" s="21">
        <v>99.21</v>
      </c>
      <c r="Q1100" s="21"/>
      <c r="R1100" s="21"/>
    </row>
    <row r="1101" spans="1:18" x14ac:dyDescent="0.2">
      <c r="A1101" s="22" t="s">
        <v>4722</v>
      </c>
      <c r="B1101" s="21">
        <v>10244</v>
      </c>
      <c r="C1101" s="21" t="s">
        <v>1062</v>
      </c>
      <c r="D1101" s="20">
        <f>COUNTIF('S6 - Table 1'!$B$3:$B$20,Table4[[#This Row],[id]])</f>
        <v>0</v>
      </c>
      <c r="E1101" s="21" t="s">
        <v>4723</v>
      </c>
      <c r="F1101" s="21" t="s">
        <v>4724</v>
      </c>
      <c r="G1101" s="21" t="s">
        <v>4628</v>
      </c>
      <c r="H1101" s="21" t="s">
        <v>4629</v>
      </c>
      <c r="I1101" s="21" t="s">
        <v>3755</v>
      </c>
      <c r="J1101" s="21">
        <v>134003</v>
      </c>
      <c r="K1101" s="21">
        <v>134325</v>
      </c>
      <c r="L1101" s="21">
        <v>100</v>
      </c>
      <c r="M1101" s="21" t="s">
        <v>1038</v>
      </c>
      <c r="N1101" s="21">
        <v>132043</v>
      </c>
      <c r="O1101" s="21">
        <v>132365</v>
      </c>
      <c r="P1101" s="21">
        <v>100</v>
      </c>
      <c r="Q1101" s="21"/>
      <c r="R1101" s="21"/>
    </row>
    <row r="1102" spans="1:18" x14ac:dyDescent="0.2">
      <c r="A1102" s="22" t="s">
        <v>4725</v>
      </c>
      <c r="B1102" s="21">
        <v>10244</v>
      </c>
      <c r="C1102" s="21" t="s">
        <v>1062</v>
      </c>
      <c r="D1102" s="20">
        <f>COUNTIF('S6 - Table 1'!$B$3:$B$20,Table4[[#This Row],[id]])</f>
        <v>0</v>
      </c>
      <c r="E1102" s="21" t="s">
        <v>4726</v>
      </c>
      <c r="F1102" s="21" t="s">
        <v>4544</v>
      </c>
      <c r="G1102" s="21" t="s">
        <v>4545</v>
      </c>
      <c r="H1102" s="21" t="s">
        <v>4727</v>
      </c>
      <c r="I1102" s="21" t="s">
        <v>3755</v>
      </c>
      <c r="J1102" s="21">
        <v>133079</v>
      </c>
      <c r="K1102" s="21">
        <v>133336</v>
      </c>
      <c r="L1102" s="21">
        <v>100</v>
      </c>
      <c r="M1102" s="21" t="s">
        <v>1038</v>
      </c>
      <c r="N1102" s="21">
        <v>131119</v>
      </c>
      <c r="O1102" s="21">
        <v>131376</v>
      </c>
      <c r="P1102" s="21">
        <v>100</v>
      </c>
      <c r="Q1102" s="21"/>
      <c r="R1102" s="21"/>
    </row>
    <row r="1103" spans="1:18" x14ac:dyDescent="0.2">
      <c r="A1103" s="22" t="s">
        <v>4728</v>
      </c>
      <c r="B1103" s="21">
        <v>10244</v>
      </c>
      <c r="C1103" s="21" t="s">
        <v>1062</v>
      </c>
      <c r="D1103" s="20">
        <f>COUNTIF('S6 - Table 1'!$B$3:$B$20,Table4[[#This Row],[id]])</f>
        <v>0</v>
      </c>
      <c r="E1103" s="21" t="s">
        <v>4729</v>
      </c>
      <c r="F1103" s="21" t="s">
        <v>4523</v>
      </c>
      <c r="G1103" s="21" t="s">
        <v>4730</v>
      </c>
      <c r="H1103" s="21" t="s">
        <v>4731</v>
      </c>
      <c r="I1103" s="21" t="s">
        <v>3755</v>
      </c>
      <c r="J1103" s="21">
        <v>27347</v>
      </c>
      <c r="K1103" s="21">
        <v>27683</v>
      </c>
      <c r="L1103" s="21">
        <v>100</v>
      </c>
      <c r="M1103" s="21" t="s">
        <v>1038</v>
      </c>
      <c r="N1103" s="21">
        <v>25417</v>
      </c>
      <c r="O1103" s="21">
        <v>25753</v>
      </c>
      <c r="P1103" s="21">
        <v>100</v>
      </c>
      <c r="Q1103" s="21"/>
      <c r="R1103" s="21"/>
    </row>
    <row r="1104" spans="1:18" x14ac:dyDescent="0.2">
      <c r="A1104" s="22" t="s">
        <v>4732</v>
      </c>
      <c r="B1104" s="21">
        <v>10244</v>
      </c>
      <c r="C1104" s="21" t="s">
        <v>1062</v>
      </c>
      <c r="D1104" s="20">
        <f>COUNTIF('S6 - Table 1'!$B$3:$B$20,Table4[[#This Row],[id]])</f>
        <v>0</v>
      </c>
      <c r="E1104" s="21" t="s">
        <v>4733</v>
      </c>
      <c r="F1104" s="21" t="s">
        <v>2252</v>
      </c>
      <c r="G1104" s="21" t="s">
        <v>4734</v>
      </c>
      <c r="H1104" s="21" t="s">
        <v>4735</v>
      </c>
      <c r="I1104" s="21" t="s">
        <v>3755</v>
      </c>
      <c r="J1104" s="21">
        <v>41842</v>
      </c>
      <c r="K1104" s="21">
        <v>42138</v>
      </c>
      <c r="L1104" s="21">
        <v>100</v>
      </c>
      <c r="M1104" s="21" t="s">
        <v>1038</v>
      </c>
      <c r="N1104" s="21">
        <v>39897</v>
      </c>
      <c r="O1104" s="21">
        <v>40193</v>
      </c>
      <c r="P1104" s="21">
        <v>100</v>
      </c>
      <c r="Q1104" s="21"/>
      <c r="R1104" s="21"/>
    </row>
    <row r="1105" spans="1:18" x14ac:dyDescent="0.2">
      <c r="A1105" s="22" t="s">
        <v>4736</v>
      </c>
      <c r="B1105" s="21">
        <v>10244</v>
      </c>
      <c r="C1105" s="21" t="s">
        <v>1062</v>
      </c>
      <c r="D1105" s="20">
        <f>COUNTIF('S6 - Table 1'!$B$3:$B$20,Table4[[#This Row],[id]])</f>
        <v>0</v>
      </c>
      <c r="E1105" s="21" t="s">
        <v>4737</v>
      </c>
      <c r="F1105" s="21" t="s">
        <v>1105</v>
      </c>
      <c r="G1105" s="21" t="s">
        <v>4236</v>
      </c>
      <c r="H1105" s="21" t="s">
        <v>4738</v>
      </c>
      <c r="I1105" s="21" t="s">
        <v>3755</v>
      </c>
      <c r="J1105" s="21">
        <v>135693</v>
      </c>
      <c r="K1105" s="21">
        <v>135922</v>
      </c>
      <c r="L1105" s="21">
        <v>100</v>
      </c>
      <c r="M1105" s="21" t="s">
        <v>1038</v>
      </c>
      <c r="N1105" s="21">
        <v>133749</v>
      </c>
      <c r="O1105" s="21">
        <v>133978</v>
      </c>
      <c r="P1105" s="21">
        <v>99.56</v>
      </c>
      <c r="Q1105" s="21"/>
      <c r="R1105" s="21"/>
    </row>
    <row r="1106" spans="1:18" x14ac:dyDescent="0.2">
      <c r="A1106" s="22" t="s">
        <v>4739</v>
      </c>
      <c r="B1106" s="21">
        <v>10244</v>
      </c>
      <c r="C1106" s="21" t="s">
        <v>1062</v>
      </c>
      <c r="D1106" s="20">
        <f>COUNTIF('S6 - Table 1'!$B$3:$B$20,Table4[[#This Row],[id]])</f>
        <v>0</v>
      </c>
      <c r="E1106" s="21" t="s">
        <v>4740</v>
      </c>
      <c r="F1106" s="21" t="s">
        <v>4528</v>
      </c>
      <c r="G1106" s="21" t="s">
        <v>4741</v>
      </c>
      <c r="H1106" s="21" t="s">
        <v>1912</v>
      </c>
      <c r="I1106" s="21" t="s">
        <v>3755</v>
      </c>
      <c r="J1106" s="21">
        <v>87717</v>
      </c>
      <c r="K1106" s="21">
        <v>87863</v>
      </c>
      <c r="L1106" s="21">
        <v>100</v>
      </c>
      <c r="M1106" s="21" t="s">
        <v>1038</v>
      </c>
      <c r="N1106" s="21">
        <v>85769</v>
      </c>
      <c r="O1106" s="21">
        <v>85915</v>
      </c>
      <c r="P1106" s="21">
        <v>100</v>
      </c>
      <c r="Q1106" s="21"/>
      <c r="R1106" s="21"/>
    </row>
    <row r="1107" spans="1:18" x14ac:dyDescent="0.2">
      <c r="A1107" s="22" t="s">
        <v>4742</v>
      </c>
      <c r="B1107" s="21">
        <v>10244</v>
      </c>
      <c r="C1107" s="21" t="s">
        <v>1062</v>
      </c>
      <c r="D1107" s="20">
        <f>COUNTIF('S6 - Table 1'!$B$3:$B$20,Table4[[#This Row],[id]])</f>
        <v>0</v>
      </c>
      <c r="E1107" s="21" t="s">
        <v>4743</v>
      </c>
      <c r="F1107" s="21" t="s">
        <v>1836</v>
      </c>
      <c r="G1107" s="21" t="s">
        <v>1837</v>
      </c>
      <c r="H1107" s="21" t="s">
        <v>2345</v>
      </c>
      <c r="I1107" s="21" t="s">
        <v>3755</v>
      </c>
      <c r="J1107" s="21">
        <v>24524</v>
      </c>
      <c r="K1107" s="21">
        <v>24827</v>
      </c>
      <c r="L1107" s="21">
        <v>100</v>
      </c>
      <c r="M1107" s="21" t="s">
        <v>1038</v>
      </c>
      <c r="N1107" s="21">
        <v>22824</v>
      </c>
      <c r="O1107" s="21">
        <v>23127</v>
      </c>
      <c r="P1107" s="21">
        <v>100</v>
      </c>
      <c r="Q1107" s="21"/>
      <c r="R1107" s="21"/>
    </row>
    <row r="1108" spans="1:18" x14ac:dyDescent="0.2">
      <c r="A1108" s="22" t="s">
        <v>4744</v>
      </c>
      <c r="B1108" s="21">
        <v>10244</v>
      </c>
      <c r="C1108" s="21" t="s">
        <v>1062</v>
      </c>
      <c r="D1108" s="20">
        <f>COUNTIF('S6 - Table 1'!$B$3:$B$20,Table4[[#This Row],[id]])</f>
        <v>0</v>
      </c>
      <c r="E1108" s="21" t="s">
        <v>4745</v>
      </c>
      <c r="F1108" s="21" t="s">
        <v>1836</v>
      </c>
      <c r="G1108" s="21" t="s">
        <v>1837</v>
      </c>
      <c r="H1108" s="21" t="s">
        <v>4746</v>
      </c>
      <c r="I1108" s="21" t="s">
        <v>3755</v>
      </c>
      <c r="J1108" s="21">
        <v>24524</v>
      </c>
      <c r="K1108" s="21">
        <v>24760</v>
      </c>
      <c r="L1108" s="21">
        <v>100</v>
      </c>
      <c r="M1108" s="21" t="s">
        <v>1038</v>
      </c>
      <c r="N1108" s="21">
        <v>22824</v>
      </c>
      <c r="O1108" s="21">
        <v>23060</v>
      </c>
      <c r="P1108" s="21">
        <v>100</v>
      </c>
      <c r="Q1108" s="21"/>
      <c r="R1108" s="21"/>
    </row>
    <row r="1109" spans="1:18" x14ac:dyDescent="0.2">
      <c r="A1109" s="22" t="s">
        <v>4747</v>
      </c>
      <c r="B1109" s="21">
        <v>10244</v>
      </c>
      <c r="C1109" s="21" t="s">
        <v>1062</v>
      </c>
      <c r="D1109" s="20">
        <f>COUNTIF('S6 - Table 1'!$B$3:$B$20,Table4[[#This Row],[id]])</f>
        <v>0</v>
      </c>
      <c r="E1109" s="21" t="s">
        <v>4748</v>
      </c>
      <c r="F1109" s="21" t="s">
        <v>4749</v>
      </c>
      <c r="G1109" s="21" t="s">
        <v>2028</v>
      </c>
      <c r="H1109" s="21" t="s">
        <v>2029</v>
      </c>
      <c r="I1109" s="21" t="s">
        <v>3755</v>
      </c>
      <c r="J1109" s="21">
        <v>39570</v>
      </c>
      <c r="K1109" s="21">
        <v>39954</v>
      </c>
      <c r="L1109" s="21">
        <v>100</v>
      </c>
      <c r="M1109" s="21" t="s">
        <v>1038</v>
      </c>
      <c r="N1109" s="21">
        <v>37625</v>
      </c>
      <c r="O1109" s="21">
        <v>38009</v>
      </c>
      <c r="P1109" s="21">
        <v>100</v>
      </c>
      <c r="Q1109" s="21"/>
      <c r="R1109" s="21"/>
    </row>
    <row r="1110" spans="1:18" x14ac:dyDescent="0.2">
      <c r="A1110" s="22" t="s">
        <v>4750</v>
      </c>
      <c r="B1110" s="21">
        <v>10244</v>
      </c>
      <c r="C1110" s="21" t="s">
        <v>1062</v>
      </c>
      <c r="D1110" s="20">
        <f>COUNTIF('S6 - Table 1'!$B$3:$B$20,Table4[[#This Row],[id]])</f>
        <v>0</v>
      </c>
      <c r="E1110" s="21" t="s">
        <v>4751</v>
      </c>
      <c r="F1110" s="21" t="s">
        <v>4381</v>
      </c>
      <c r="G1110" s="21" t="s">
        <v>4752</v>
      </c>
      <c r="H1110" s="21" t="s">
        <v>4753</v>
      </c>
      <c r="I1110" s="21" t="s">
        <v>3755</v>
      </c>
      <c r="J1110" s="21">
        <v>130939</v>
      </c>
      <c r="K1110" s="21">
        <v>131059</v>
      </c>
      <c r="L1110" s="21">
        <v>100</v>
      </c>
      <c r="M1110" s="21" t="s">
        <v>1038</v>
      </c>
      <c r="N1110" s="21">
        <v>128979</v>
      </c>
      <c r="O1110" s="21">
        <v>129099</v>
      </c>
      <c r="P1110" s="21">
        <v>100</v>
      </c>
      <c r="Q1110" s="21"/>
      <c r="R1110" s="21"/>
    </row>
    <row r="1111" spans="1:18" x14ac:dyDescent="0.2">
      <c r="A1111" s="22" t="s">
        <v>4754</v>
      </c>
      <c r="B1111" s="21">
        <v>10244</v>
      </c>
      <c r="C1111" s="21" t="s">
        <v>1062</v>
      </c>
      <c r="D1111" s="20">
        <f>COUNTIF('S6 - Table 1'!$B$3:$B$20,Table4[[#This Row],[id]])</f>
        <v>0</v>
      </c>
      <c r="E1111" s="21" t="s">
        <v>4755</v>
      </c>
      <c r="F1111" s="21" t="s">
        <v>2027</v>
      </c>
      <c r="G1111" s="21" t="s">
        <v>2028</v>
      </c>
      <c r="H1111" s="21" t="s">
        <v>4756</v>
      </c>
      <c r="I1111" s="21" t="s">
        <v>3755</v>
      </c>
      <c r="J1111" s="21">
        <v>39571</v>
      </c>
      <c r="K1111" s="21">
        <v>39953</v>
      </c>
      <c r="L1111" s="21">
        <v>100</v>
      </c>
      <c r="M1111" s="21" t="s">
        <v>1038</v>
      </c>
      <c r="N1111" s="21">
        <v>37626</v>
      </c>
      <c r="O1111" s="21">
        <v>38008</v>
      </c>
      <c r="P1111" s="21">
        <v>100</v>
      </c>
      <c r="Q1111" s="21"/>
      <c r="R1111" s="21"/>
    </row>
    <row r="1112" spans="1:18" x14ac:dyDescent="0.2">
      <c r="A1112" s="22" t="s">
        <v>4757</v>
      </c>
      <c r="B1112" s="21">
        <v>10244</v>
      </c>
      <c r="C1112" s="21" t="s">
        <v>1062</v>
      </c>
      <c r="D1112" s="20">
        <f>COUNTIF('S6 - Table 1'!$B$3:$B$20,Table4[[#This Row],[id]])</f>
        <v>0</v>
      </c>
      <c r="E1112" s="21" t="s">
        <v>4758</v>
      </c>
      <c r="F1112" s="21" t="s">
        <v>4759</v>
      </c>
      <c r="G1112" s="21" t="s">
        <v>3056</v>
      </c>
      <c r="H1112" s="21" t="s">
        <v>3057</v>
      </c>
      <c r="I1112" s="21" t="s">
        <v>3755</v>
      </c>
      <c r="J1112" s="21">
        <v>74873</v>
      </c>
      <c r="K1112" s="21">
        <v>75119</v>
      </c>
      <c r="L1112" s="21">
        <v>100</v>
      </c>
      <c r="M1112" s="21" t="s">
        <v>1038</v>
      </c>
      <c r="N1112" s="21">
        <v>72927</v>
      </c>
      <c r="O1112" s="21">
        <v>73173</v>
      </c>
      <c r="P1112" s="21">
        <v>100</v>
      </c>
      <c r="Q1112" s="21"/>
      <c r="R1112" s="21"/>
    </row>
    <row r="1113" spans="1:18" x14ac:dyDescent="0.2">
      <c r="A1113" s="22" t="s">
        <v>4760</v>
      </c>
      <c r="B1113" s="21">
        <v>10244</v>
      </c>
      <c r="C1113" s="21" t="s">
        <v>1062</v>
      </c>
      <c r="D1113" s="20">
        <f>COUNTIF('S6 - Table 1'!$B$3:$B$20,Table4[[#This Row],[id]])</f>
        <v>0</v>
      </c>
      <c r="E1113" s="21" t="s">
        <v>4761</v>
      </c>
      <c r="F1113" s="21" t="s">
        <v>4762</v>
      </c>
      <c r="G1113" s="21" t="s">
        <v>2051</v>
      </c>
      <c r="H1113" s="21" t="s">
        <v>2052</v>
      </c>
      <c r="I1113" s="21" t="s">
        <v>3755</v>
      </c>
      <c r="J1113" s="21">
        <v>28552</v>
      </c>
      <c r="K1113" s="21">
        <v>28742</v>
      </c>
      <c r="L1113" s="21">
        <v>100</v>
      </c>
      <c r="M1113" s="21" t="s">
        <v>1038</v>
      </c>
      <c r="N1113" s="21">
        <v>26622</v>
      </c>
      <c r="O1113" s="21">
        <v>26812</v>
      </c>
      <c r="P1113" s="21">
        <v>100</v>
      </c>
      <c r="Q1113" s="21"/>
      <c r="R1113" s="21"/>
    </row>
    <row r="1114" spans="1:18" x14ac:dyDescent="0.2">
      <c r="A1114" s="22" t="s">
        <v>4763</v>
      </c>
      <c r="B1114" s="21">
        <v>10244</v>
      </c>
      <c r="C1114" s="21" t="s">
        <v>1062</v>
      </c>
      <c r="D1114" s="20">
        <f>COUNTIF('S6 - Table 1'!$B$3:$B$20,Table4[[#This Row],[id]])</f>
        <v>0</v>
      </c>
      <c r="E1114" s="21" t="s">
        <v>4764</v>
      </c>
      <c r="F1114" s="21" t="s">
        <v>4765</v>
      </c>
      <c r="G1114" s="21" t="s">
        <v>2051</v>
      </c>
      <c r="H1114" s="21" t="s">
        <v>2052</v>
      </c>
      <c r="I1114" s="21" t="s">
        <v>3755</v>
      </c>
      <c r="J1114" s="21">
        <v>28546</v>
      </c>
      <c r="K1114" s="21">
        <v>28742</v>
      </c>
      <c r="L1114" s="21">
        <v>100</v>
      </c>
      <c r="M1114" s="21" t="s">
        <v>1038</v>
      </c>
      <c r="N1114" s="21">
        <v>26616</v>
      </c>
      <c r="O1114" s="21">
        <v>26812</v>
      </c>
      <c r="P1114" s="21">
        <v>100</v>
      </c>
      <c r="Q1114" s="21"/>
      <c r="R1114" s="21"/>
    </row>
    <row r="1115" spans="1:18" x14ac:dyDescent="0.2">
      <c r="A1115" s="22" t="s">
        <v>4766</v>
      </c>
      <c r="B1115" s="21">
        <v>10244</v>
      </c>
      <c r="C1115" s="21" t="s">
        <v>1062</v>
      </c>
      <c r="D1115" s="20">
        <f>COUNTIF('S6 - Table 1'!$B$3:$B$20,Table4[[#This Row],[id]])</f>
        <v>0</v>
      </c>
      <c r="E1115" s="21" t="s">
        <v>4767</v>
      </c>
      <c r="F1115" s="21" t="s">
        <v>2050</v>
      </c>
      <c r="G1115" s="21" t="s">
        <v>4768</v>
      </c>
      <c r="H1115" s="21" t="s">
        <v>4769</v>
      </c>
      <c r="I1115" s="21" t="s">
        <v>3755</v>
      </c>
      <c r="J1115" s="21">
        <v>28555</v>
      </c>
      <c r="K1115" s="21">
        <v>28866</v>
      </c>
      <c r="L1115" s="21">
        <v>100</v>
      </c>
      <c r="M1115" s="21" t="s">
        <v>1038</v>
      </c>
      <c r="N1115" s="21">
        <v>26625</v>
      </c>
      <c r="O1115" s="21">
        <v>26936</v>
      </c>
      <c r="P1115" s="21">
        <v>100</v>
      </c>
      <c r="Q1115" s="21"/>
      <c r="R1115" s="21"/>
    </row>
    <row r="1116" spans="1:18" x14ac:dyDescent="0.2">
      <c r="A1116" s="22" t="s">
        <v>4770</v>
      </c>
      <c r="B1116" s="21">
        <v>10244</v>
      </c>
      <c r="C1116" s="21" t="s">
        <v>1062</v>
      </c>
      <c r="D1116" s="20">
        <f>COUNTIF('S6 - Table 1'!$B$3:$B$20,Table4[[#This Row],[id]])</f>
        <v>0</v>
      </c>
      <c r="E1116" s="21" t="s">
        <v>4771</v>
      </c>
      <c r="F1116" s="21" t="s">
        <v>4683</v>
      </c>
      <c r="G1116" s="21" t="s">
        <v>4684</v>
      </c>
      <c r="H1116" s="21" t="s">
        <v>4772</v>
      </c>
      <c r="I1116" s="21" t="s">
        <v>3755</v>
      </c>
      <c r="J1116" s="21">
        <v>150669</v>
      </c>
      <c r="K1116" s="21">
        <v>150861</v>
      </c>
      <c r="L1116" s="21">
        <v>100</v>
      </c>
      <c r="M1116" s="21" t="s">
        <v>1038</v>
      </c>
      <c r="N1116" s="21">
        <v>148753</v>
      </c>
      <c r="O1116" s="21">
        <v>148945</v>
      </c>
      <c r="P1116" s="21">
        <v>100</v>
      </c>
      <c r="Q1116" s="21"/>
      <c r="R1116" s="21"/>
    </row>
    <row r="1117" spans="1:18" x14ac:dyDescent="0.2">
      <c r="A1117" s="22" t="s">
        <v>4773</v>
      </c>
      <c r="B1117" s="21">
        <v>10244</v>
      </c>
      <c r="C1117" s="21" t="s">
        <v>1062</v>
      </c>
      <c r="D1117" s="20">
        <f>COUNTIF('S6 - Table 1'!$B$3:$B$20,Table4[[#This Row],[id]])</f>
        <v>0</v>
      </c>
      <c r="E1117" s="21" t="s">
        <v>2369</v>
      </c>
      <c r="F1117" s="21" t="s">
        <v>2218</v>
      </c>
      <c r="G1117" s="21" t="s">
        <v>2219</v>
      </c>
      <c r="H1117" s="21" t="s">
        <v>2370</v>
      </c>
      <c r="I1117" s="21" t="s">
        <v>3755</v>
      </c>
      <c r="J1117" s="21">
        <v>74546</v>
      </c>
      <c r="K1117" s="21">
        <v>74773</v>
      </c>
      <c r="L1117" s="21">
        <v>100</v>
      </c>
      <c r="M1117" s="21" t="s">
        <v>1038</v>
      </c>
      <c r="N1117" s="21">
        <v>72600</v>
      </c>
      <c r="O1117" s="21">
        <v>72827</v>
      </c>
      <c r="P1117" s="21">
        <v>100</v>
      </c>
      <c r="Q1117" s="21"/>
      <c r="R1117" s="21"/>
    </row>
    <row r="1118" spans="1:18" x14ac:dyDescent="0.2">
      <c r="A1118" s="22" t="s">
        <v>4774</v>
      </c>
      <c r="B1118" s="21">
        <v>10244</v>
      </c>
      <c r="C1118" s="21" t="s">
        <v>1062</v>
      </c>
      <c r="D1118" s="20">
        <f>COUNTIF('S6 - Table 1'!$B$3:$B$20,Table4[[#This Row],[id]])</f>
        <v>0</v>
      </c>
      <c r="E1118" s="21" t="s">
        <v>4775</v>
      </c>
      <c r="F1118" s="21" t="s">
        <v>4776</v>
      </c>
      <c r="G1118" s="21" t="s">
        <v>4777</v>
      </c>
      <c r="H1118" s="21" t="s">
        <v>4778</v>
      </c>
      <c r="I1118" s="21" t="s">
        <v>3755</v>
      </c>
      <c r="J1118" s="21">
        <v>97851</v>
      </c>
      <c r="K1118" s="21">
        <v>98058</v>
      </c>
      <c r="L1118" s="21">
        <v>100</v>
      </c>
      <c r="M1118" s="21" t="s">
        <v>1038</v>
      </c>
      <c r="N1118" s="21">
        <v>95909</v>
      </c>
      <c r="O1118" s="21">
        <v>96116</v>
      </c>
      <c r="P1118" s="21">
        <v>100</v>
      </c>
      <c r="Q1118" s="21"/>
      <c r="R1118" s="21"/>
    </row>
    <row r="1119" spans="1:18" x14ac:dyDescent="0.2">
      <c r="A1119" s="22" t="s">
        <v>4779</v>
      </c>
      <c r="B1119" s="21">
        <v>10244</v>
      </c>
      <c r="C1119" s="21" t="s">
        <v>1062</v>
      </c>
      <c r="D1119" s="20">
        <f>COUNTIF('S6 - Table 1'!$B$3:$B$20,Table4[[#This Row],[id]])</f>
        <v>0</v>
      </c>
      <c r="E1119" s="21" t="s">
        <v>4780</v>
      </c>
      <c r="F1119" s="21" t="s">
        <v>4781</v>
      </c>
      <c r="G1119" s="21" t="s">
        <v>4782</v>
      </c>
      <c r="H1119" s="21" t="s">
        <v>1591</v>
      </c>
      <c r="I1119" s="21" t="s">
        <v>3755</v>
      </c>
      <c r="J1119" s="21">
        <v>40024</v>
      </c>
      <c r="K1119" s="21">
        <v>40255</v>
      </c>
      <c r="L1119" s="21">
        <v>100</v>
      </c>
      <c r="M1119" s="21" t="s">
        <v>1038</v>
      </c>
      <c r="N1119" s="21">
        <v>38079</v>
      </c>
      <c r="O1119" s="21">
        <v>38310</v>
      </c>
      <c r="P1119" s="21">
        <v>100</v>
      </c>
      <c r="Q1119" s="21"/>
      <c r="R1119" s="21"/>
    </row>
    <row r="1120" spans="1:18" x14ac:dyDescent="0.2">
      <c r="A1120" s="22" t="s">
        <v>4783</v>
      </c>
      <c r="B1120" s="21">
        <v>10244</v>
      </c>
      <c r="C1120" s="21" t="s">
        <v>1062</v>
      </c>
      <c r="D1120" s="20">
        <f>COUNTIF('S6 - Table 1'!$B$3:$B$20,Table4[[#This Row],[id]])</f>
        <v>0</v>
      </c>
      <c r="E1120" s="21" t="s">
        <v>4784</v>
      </c>
      <c r="F1120" s="21" t="s">
        <v>4785</v>
      </c>
      <c r="G1120" s="21" t="s">
        <v>4782</v>
      </c>
      <c r="H1120" s="21" t="s">
        <v>1591</v>
      </c>
      <c r="I1120" s="21" t="s">
        <v>3755</v>
      </c>
      <c r="J1120" s="21">
        <v>40023</v>
      </c>
      <c r="K1120" s="21">
        <v>40255</v>
      </c>
      <c r="L1120" s="21">
        <v>100</v>
      </c>
      <c r="M1120" s="21" t="s">
        <v>1038</v>
      </c>
      <c r="N1120" s="21">
        <v>38078</v>
      </c>
      <c r="O1120" s="21">
        <v>38310</v>
      </c>
      <c r="P1120" s="21">
        <v>100</v>
      </c>
      <c r="Q1120" s="21"/>
      <c r="R1120" s="21"/>
    </row>
    <row r="1121" spans="1:18" x14ac:dyDescent="0.2">
      <c r="A1121" s="22" t="s">
        <v>4786</v>
      </c>
      <c r="B1121" s="21">
        <v>10244</v>
      </c>
      <c r="C1121" s="21" t="s">
        <v>1062</v>
      </c>
      <c r="D1121" s="20">
        <f>COUNTIF('S6 - Table 1'!$B$3:$B$20,Table4[[#This Row],[id]])</f>
        <v>0</v>
      </c>
      <c r="E1121" s="21" t="s">
        <v>4787</v>
      </c>
      <c r="F1121" s="21" t="s">
        <v>2373</v>
      </c>
      <c r="G1121" s="21" t="s">
        <v>4788</v>
      </c>
      <c r="H1121" s="21" t="s">
        <v>2375</v>
      </c>
      <c r="I1121" s="21" t="s">
        <v>3755</v>
      </c>
      <c r="J1121" s="21">
        <v>143590</v>
      </c>
      <c r="K1121" s="21">
        <v>143714</v>
      </c>
      <c r="L1121" s="21">
        <v>100</v>
      </c>
      <c r="M1121" s="21" t="s">
        <v>1038</v>
      </c>
      <c r="N1121" s="21">
        <v>141685</v>
      </c>
      <c r="O1121" s="21">
        <v>141809</v>
      </c>
      <c r="P1121" s="21">
        <v>100</v>
      </c>
      <c r="Q1121" s="21"/>
      <c r="R1121" s="21"/>
    </row>
    <row r="1122" spans="1:18" x14ac:dyDescent="0.2">
      <c r="A1122" s="22" t="s">
        <v>4789</v>
      </c>
      <c r="B1122" s="21">
        <v>10244</v>
      </c>
      <c r="C1122" s="21" t="s">
        <v>1062</v>
      </c>
      <c r="D1122" s="20">
        <f>COUNTIF('S6 - Table 1'!$B$3:$B$20,Table4[[#This Row],[id]])</f>
        <v>0</v>
      </c>
      <c r="E1122" s="21" t="s">
        <v>4790</v>
      </c>
      <c r="F1122" s="21" t="s">
        <v>4791</v>
      </c>
      <c r="G1122" s="21" t="s">
        <v>4792</v>
      </c>
      <c r="H1122" s="21" t="s">
        <v>4636</v>
      </c>
      <c r="I1122" s="21" t="s">
        <v>3755</v>
      </c>
      <c r="J1122" s="21">
        <v>143687</v>
      </c>
      <c r="K1122" s="21">
        <v>143973</v>
      </c>
      <c r="L1122" s="21">
        <v>100</v>
      </c>
      <c r="M1122" s="21" t="s">
        <v>1038</v>
      </c>
      <c r="N1122" s="21">
        <v>141782</v>
      </c>
      <c r="O1122" s="21">
        <v>142068</v>
      </c>
      <c r="P1122" s="21">
        <v>100</v>
      </c>
      <c r="Q1122" s="21"/>
      <c r="R1122" s="21"/>
    </row>
    <row r="1123" spans="1:18" x14ac:dyDescent="0.2">
      <c r="A1123" s="22" t="s">
        <v>4793</v>
      </c>
      <c r="B1123" s="21">
        <v>10244</v>
      </c>
      <c r="C1123" s="21" t="s">
        <v>1062</v>
      </c>
      <c r="D1123" s="20">
        <f>COUNTIF('S6 - Table 1'!$B$3:$B$20,Table4[[#This Row],[id]])</f>
        <v>0</v>
      </c>
      <c r="E1123" s="21" t="s">
        <v>4794</v>
      </c>
      <c r="F1123" s="21" t="s">
        <v>1887</v>
      </c>
      <c r="G1123" s="21" t="s">
        <v>1888</v>
      </c>
      <c r="H1123" s="21" t="s">
        <v>4795</v>
      </c>
      <c r="I1123" s="21" t="s">
        <v>3755</v>
      </c>
      <c r="J1123" s="21">
        <v>38308</v>
      </c>
      <c r="K1123" s="21">
        <v>38571</v>
      </c>
      <c r="L1123" s="21">
        <v>100</v>
      </c>
      <c r="M1123" s="21" t="s">
        <v>1038</v>
      </c>
      <c r="N1123" s="21">
        <v>36363</v>
      </c>
      <c r="O1123" s="21">
        <v>36626</v>
      </c>
      <c r="P1123" s="21">
        <v>100</v>
      </c>
      <c r="Q1123" s="21"/>
      <c r="R1123" s="21"/>
    </row>
    <row r="1124" spans="1:18" x14ac:dyDescent="0.2">
      <c r="A1124" s="22" t="s">
        <v>4796</v>
      </c>
      <c r="B1124" s="21">
        <v>10244</v>
      </c>
      <c r="C1124" s="21" t="s">
        <v>1062</v>
      </c>
      <c r="D1124" s="20">
        <f>COUNTIF('S6 - Table 1'!$B$3:$B$20,Table4[[#This Row],[id]])</f>
        <v>0</v>
      </c>
      <c r="E1124" s="21" t="s">
        <v>4797</v>
      </c>
      <c r="F1124" s="21" t="s">
        <v>4798</v>
      </c>
      <c r="G1124" s="21" t="s">
        <v>4799</v>
      </c>
      <c r="H1124" s="21" t="s">
        <v>4800</v>
      </c>
      <c r="I1124" s="21" t="s">
        <v>3755</v>
      </c>
      <c r="J1124" s="21">
        <v>92081</v>
      </c>
      <c r="K1124" s="21">
        <v>92371</v>
      </c>
      <c r="L1124" s="21">
        <v>100</v>
      </c>
      <c r="M1124" s="21" t="s">
        <v>1038</v>
      </c>
      <c r="N1124" s="21">
        <v>90133</v>
      </c>
      <c r="O1124" s="21">
        <v>90423</v>
      </c>
      <c r="P1124" s="21">
        <v>100</v>
      </c>
      <c r="Q1124" s="21"/>
      <c r="R1124" s="21"/>
    </row>
    <row r="1125" spans="1:18" x14ac:dyDescent="0.2">
      <c r="A1125" s="22" t="s">
        <v>4801</v>
      </c>
      <c r="B1125" s="21">
        <v>10244</v>
      </c>
      <c r="C1125" s="21" t="s">
        <v>1062</v>
      </c>
      <c r="D1125" s="20">
        <f>COUNTIF('S6 - Table 1'!$B$3:$B$20,Table4[[#This Row],[id]])</f>
        <v>0</v>
      </c>
      <c r="E1125" s="21" t="s">
        <v>4802</v>
      </c>
      <c r="F1125" s="21" t="s">
        <v>4798</v>
      </c>
      <c r="G1125" s="21" t="s">
        <v>4799</v>
      </c>
      <c r="H1125" s="21" t="s">
        <v>4803</v>
      </c>
      <c r="I1125" s="21" t="s">
        <v>3755</v>
      </c>
      <c r="J1125" s="21">
        <v>92081</v>
      </c>
      <c r="K1125" s="21">
        <v>92372</v>
      </c>
      <c r="L1125" s="21">
        <v>100</v>
      </c>
      <c r="M1125" s="21" t="s">
        <v>1038</v>
      </c>
      <c r="N1125" s="21">
        <v>90133</v>
      </c>
      <c r="O1125" s="21">
        <v>90424</v>
      </c>
      <c r="P1125" s="21">
        <v>100</v>
      </c>
      <c r="Q1125" s="21"/>
      <c r="R1125" s="21"/>
    </row>
    <row r="1126" spans="1:18" x14ac:dyDescent="0.2">
      <c r="A1126" s="22" t="s">
        <v>4804</v>
      </c>
      <c r="B1126" s="21">
        <v>10244</v>
      </c>
      <c r="C1126" s="21" t="s">
        <v>1062</v>
      </c>
      <c r="D1126" s="20">
        <f>COUNTIF('S6 - Table 1'!$B$3:$B$20,Table4[[#This Row],[id]])</f>
        <v>0</v>
      </c>
      <c r="E1126" s="21" t="s">
        <v>2391</v>
      </c>
      <c r="F1126" s="21" t="s">
        <v>2392</v>
      </c>
      <c r="G1126" s="21" t="s">
        <v>2393</v>
      </c>
      <c r="H1126" s="21" t="s">
        <v>2394</v>
      </c>
      <c r="I1126" s="21" t="s">
        <v>3755</v>
      </c>
      <c r="J1126" s="21">
        <v>83196</v>
      </c>
      <c r="K1126" s="21">
        <v>83369</v>
      </c>
      <c r="L1126" s="21">
        <v>100</v>
      </c>
      <c r="M1126" s="21" t="s">
        <v>1038</v>
      </c>
      <c r="N1126" s="21">
        <v>81248</v>
      </c>
      <c r="O1126" s="21">
        <v>81421</v>
      </c>
      <c r="P1126" s="21">
        <v>100</v>
      </c>
      <c r="Q1126" s="21"/>
      <c r="R1126" s="21"/>
    </row>
    <row r="1127" spans="1:18" x14ac:dyDescent="0.2">
      <c r="A1127" s="22" t="s">
        <v>4805</v>
      </c>
      <c r="B1127" s="21">
        <v>10244</v>
      </c>
      <c r="C1127" s="21" t="s">
        <v>1062</v>
      </c>
      <c r="D1127" s="20">
        <f>COUNTIF('S6 - Table 1'!$B$3:$B$20,Table4[[#This Row],[id]])</f>
        <v>0</v>
      </c>
      <c r="E1127" s="21" t="s">
        <v>4806</v>
      </c>
      <c r="F1127" s="21" t="s">
        <v>4807</v>
      </c>
      <c r="G1127" s="21" t="s">
        <v>4202</v>
      </c>
      <c r="H1127" s="21" t="s">
        <v>4203</v>
      </c>
      <c r="I1127" s="21" t="s">
        <v>3755</v>
      </c>
      <c r="J1127" s="21">
        <v>120548</v>
      </c>
      <c r="K1127" s="21">
        <v>120894</v>
      </c>
      <c r="L1127" s="21">
        <v>100</v>
      </c>
      <c r="M1127" s="21" t="s">
        <v>1038</v>
      </c>
      <c r="N1127" s="21">
        <v>118588</v>
      </c>
      <c r="O1127" s="21">
        <v>118934</v>
      </c>
      <c r="P1127" s="21">
        <v>100</v>
      </c>
      <c r="Q1127" s="21"/>
      <c r="R1127" s="21"/>
    </row>
    <row r="1128" spans="1:18" x14ac:dyDescent="0.2">
      <c r="A1128" s="22" t="s">
        <v>4808</v>
      </c>
      <c r="B1128" s="21">
        <v>10244</v>
      </c>
      <c r="C1128" s="21" t="s">
        <v>1062</v>
      </c>
      <c r="D1128" s="20">
        <f>COUNTIF('S6 - Table 1'!$B$3:$B$20,Table4[[#This Row],[id]])</f>
        <v>0</v>
      </c>
      <c r="E1128" s="21" t="s">
        <v>2396</v>
      </c>
      <c r="F1128" s="21" t="s">
        <v>2392</v>
      </c>
      <c r="G1128" s="21" t="s">
        <v>2393</v>
      </c>
      <c r="H1128" s="21" t="s">
        <v>2397</v>
      </c>
      <c r="I1128" s="21" t="s">
        <v>3755</v>
      </c>
      <c r="J1128" s="21">
        <v>83196</v>
      </c>
      <c r="K1128" s="21">
        <v>83387</v>
      </c>
      <c r="L1128" s="21">
        <v>100</v>
      </c>
      <c r="M1128" s="21" t="s">
        <v>1038</v>
      </c>
      <c r="N1128" s="21">
        <v>81248</v>
      </c>
      <c r="O1128" s="21">
        <v>81439</v>
      </c>
      <c r="P1128" s="21">
        <v>100</v>
      </c>
      <c r="Q1128" s="21"/>
      <c r="R1128" s="21"/>
    </row>
    <row r="1129" spans="1:18" x14ac:dyDescent="0.2">
      <c r="A1129" s="22" t="s">
        <v>4809</v>
      </c>
      <c r="B1129" s="21">
        <v>10244</v>
      </c>
      <c r="C1129" s="21" t="s">
        <v>1062</v>
      </c>
      <c r="D1129" s="20">
        <f>COUNTIF('S6 - Table 1'!$B$3:$B$20,Table4[[#This Row],[id]])</f>
        <v>0</v>
      </c>
      <c r="E1129" s="21" t="s">
        <v>4810</v>
      </c>
      <c r="F1129" s="21" t="s">
        <v>4811</v>
      </c>
      <c r="G1129" s="21" t="s">
        <v>4704</v>
      </c>
      <c r="H1129" s="21" t="s">
        <v>1647</v>
      </c>
      <c r="I1129" s="21" t="s">
        <v>3755</v>
      </c>
      <c r="J1129" s="21">
        <v>107585</v>
      </c>
      <c r="K1129" s="21">
        <v>107748</v>
      </c>
      <c r="L1129" s="21">
        <v>100</v>
      </c>
      <c r="M1129" s="21" t="s">
        <v>1038</v>
      </c>
      <c r="N1129" s="21">
        <v>105643</v>
      </c>
      <c r="O1129" s="21">
        <v>105806</v>
      </c>
      <c r="P1129" s="21">
        <v>100</v>
      </c>
      <c r="Q1129" s="21"/>
      <c r="R1129" s="21"/>
    </row>
    <row r="1130" spans="1:18" x14ac:dyDescent="0.2">
      <c r="A1130" s="22" t="s">
        <v>4812</v>
      </c>
      <c r="B1130" s="21">
        <v>10244</v>
      </c>
      <c r="C1130" s="21" t="s">
        <v>1062</v>
      </c>
      <c r="D1130" s="20">
        <f>COUNTIF('S6 - Table 1'!$B$3:$B$20,Table4[[#This Row],[id]])</f>
        <v>0</v>
      </c>
      <c r="E1130" s="21" t="s">
        <v>4813</v>
      </c>
      <c r="F1130" s="21" t="s">
        <v>1666</v>
      </c>
      <c r="G1130" s="21" t="s">
        <v>4814</v>
      </c>
      <c r="H1130" s="21" t="s">
        <v>4815</v>
      </c>
      <c r="I1130" s="21" t="s">
        <v>3755</v>
      </c>
      <c r="J1130" s="21">
        <v>48177</v>
      </c>
      <c r="K1130" s="21">
        <v>48353</v>
      </c>
      <c r="L1130" s="21">
        <v>100</v>
      </c>
      <c r="M1130" s="21" t="s">
        <v>1038</v>
      </c>
      <c r="N1130" s="21">
        <v>46232</v>
      </c>
      <c r="O1130" s="21">
        <v>46408</v>
      </c>
      <c r="P1130" s="21">
        <v>100</v>
      </c>
      <c r="Q1130" s="21"/>
      <c r="R1130" s="21"/>
    </row>
    <row r="1131" spans="1:18" x14ac:dyDescent="0.2">
      <c r="A1131" s="22" t="s">
        <v>4816</v>
      </c>
      <c r="B1131" s="21">
        <v>10244</v>
      </c>
      <c r="C1131" s="21" t="s">
        <v>1062</v>
      </c>
      <c r="D1131" s="20">
        <f>COUNTIF('S6 - Table 1'!$B$3:$B$20,Table4[[#This Row],[id]])</f>
        <v>0</v>
      </c>
      <c r="E1131" s="21" t="s">
        <v>4817</v>
      </c>
      <c r="F1131" s="21" t="s">
        <v>4818</v>
      </c>
      <c r="G1131" s="21" t="s">
        <v>4819</v>
      </c>
      <c r="H1131" s="21" t="s">
        <v>4820</v>
      </c>
      <c r="I1131" s="21" t="s">
        <v>3755</v>
      </c>
      <c r="J1131" s="21">
        <v>168149</v>
      </c>
      <c r="K1131" s="21">
        <v>168285</v>
      </c>
      <c r="L1131" s="21">
        <v>100</v>
      </c>
      <c r="M1131" s="21" t="s">
        <v>1038</v>
      </c>
      <c r="N1131" s="21">
        <v>166295</v>
      </c>
      <c r="O1131" s="21">
        <v>166431</v>
      </c>
      <c r="P1131" s="21">
        <v>99.26</v>
      </c>
      <c r="Q1131" s="21"/>
      <c r="R1131" s="21"/>
    </row>
    <row r="1132" spans="1:18" x14ac:dyDescent="0.2">
      <c r="A1132" s="22" t="s">
        <v>4821</v>
      </c>
      <c r="B1132" s="21">
        <v>10244</v>
      </c>
      <c r="C1132" s="21" t="s">
        <v>1062</v>
      </c>
      <c r="D1132" s="20">
        <f>COUNTIF('S6 - Table 1'!$B$3:$B$20,Table4[[#This Row],[id]])</f>
        <v>0</v>
      </c>
      <c r="E1132" s="21" t="s">
        <v>4822</v>
      </c>
      <c r="F1132" s="21" t="s">
        <v>4823</v>
      </c>
      <c r="G1132" s="21" t="s">
        <v>4824</v>
      </c>
      <c r="H1132" s="21" t="s">
        <v>1889</v>
      </c>
      <c r="I1132" s="21" t="s">
        <v>3755</v>
      </c>
      <c r="J1132" s="21">
        <v>38346</v>
      </c>
      <c r="K1132" s="21">
        <v>38570</v>
      </c>
      <c r="L1132" s="21">
        <v>100</v>
      </c>
      <c r="M1132" s="21" t="s">
        <v>1038</v>
      </c>
      <c r="N1132" s="21">
        <v>36401</v>
      </c>
      <c r="O1132" s="21">
        <v>36625</v>
      </c>
      <c r="P1132" s="21">
        <v>100</v>
      </c>
      <c r="Q1132" s="21"/>
      <c r="R1132" s="21"/>
    </row>
    <row r="1133" spans="1:18" x14ac:dyDescent="0.2">
      <c r="A1133" s="22" t="s">
        <v>4825</v>
      </c>
      <c r="B1133" s="21">
        <v>10244</v>
      </c>
      <c r="C1133" s="21" t="s">
        <v>1062</v>
      </c>
      <c r="D1133" s="20">
        <f>COUNTIF('S6 - Table 1'!$B$3:$B$20,Table4[[#This Row],[id]])</f>
        <v>0</v>
      </c>
      <c r="E1133" s="21" t="s">
        <v>4826</v>
      </c>
      <c r="F1133" s="21" t="s">
        <v>4592</v>
      </c>
      <c r="G1133" s="21" t="s">
        <v>4664</v>
      </c>
      <c r="H1133" s="21" t="s">
        <v>4827</v>
      </c>
      <c r="I1133" s="21" t="s">
        <v>3755</v>
      </c>
      <c r="J1133" s="21">
        <v>122407</v>
      </c>
      <c r="K1133" s="21">
        <v>122586</v>
      </c>
      <c r="L1133" s="21">
        <v>100</v>
      </c>
      <c r="M1133" s="21" t="s">
        <v>1038</v>
      </c>
      <c r="N1133" s="21">
        <v>120447</v>
      </c>
      <c r="O1133" s="21">
        <v>120626</v>
      </c>
      <c r="P1133" s="21">
        <v>100</v>
      </c>
      <c r="Q1133" s="21"/>
      <c r="R1133" s="21"/>
    </row>
    <row r="1134" spans="1:18" x14ac:dyDescent="0.2">
      <c r="A1134" s="22" t="s">
        <v>4828</v>
      </c>
      <c r="B1134" s="21">
        <v>10244</v>
      </c>
      <c r="C1134" s="21" t="s">
        <v>1062</v>
      </c>
      <c r="D1134" s="20">
        <f>COUNTIF('S6 - Table 1'!$B$3:$B$20,Table4[[#This Row],[id]])</f>
        <v>0</v>
      </c>
      <c r="E1134" s="21" t="s">
        <v>4829</v>
      </c>
      <c r="F1134" s="21" t="s">
        <v>4544</v>
      </c>
      <c r="G1134" s="21" t="s">
        <v>4545</v>
      </c>
      <c r="H1134" s="21" t="s">
        <v>4830</v>
      </c>
      <c r="I1134" s="21" t="s">
        <v>3755</v>
      </c>
      <c r="J1134" s="21">
        <v>133079</v>
      </c>
      <c r="K1134" s="21">
        <v>133347</v>
      </c>
      <c r="L1134" s="21">
        <v>100</v>
      </c>
      <c r="M1134" s="21" t="s">
        <v>1038</v>
      </c>
      <c r="N1134" s="21">
        <v>131119</v>
      </c>
      <c r="O1134" s="21">
        <v>131387</v>
      </c>
      <c r="P1134" s="21">
        <v>100</v>
      </c>
      <c r="Q1134" s="21"/>
      <c r="R1134" s="21"/>
    </row>
    <row r="1135" spans="1:18" x14ac:dyDescent="0.2">
      <c r="A1135" s="22" t="s">
        <v>4831</v>
      </c>
      <c r="B1135" s="21">
        <v>10244</v>
      </c>
      <c r="C1135" s="21" t="s">
        <v>1062</v>
      </c>
      <c r="D1135" s="20">
        <f>COUNTIF('S6 - Table 1'!$B$3:$B$20,Table4[[#This Row],[id]])</f>
        <v>0</v>
      </c>
      <c r="E1135" s="21" t="s">
        <v>4832</v>
      </c>
      <c r="F1135" s="21" t="s">
        <v>1489</v>
      </c>
      <c r="G1135" s="21" t="s">
        <v>4699</v>
      </c>
      <c r="H1135" s="21" t="s">
        <v>4833</v>
      </c>
      <c r="I1135" s="21" t="s">
        <v>3755</v>
      </c>
      <c r="J1135" s="21">
        <v>40235</v>
      </c>
      <c r="K1135" s="21">
        <v>40357</v>
      </c>
      <c r="L1135" s="21">
        <v>100</v>
      </c>
      <c r="M1135" s="21" t="s">
        <v>1038</v>
      </c>
      <c r="N1135" s="21">
        <v>38290</v>
      </c>
      <c r="O1135" s="21">
        <v>38412</v>
      </c>
      <c r="P1135" s="21">
        <v>99.18</v>
      </c>
      <c r="Q1135" s="21"/>
      <c r="R1135" s="21"/>
    </row>
    <row r="1136" spans="1:18" x14ac:dyDescent="0.2">
      <c r="A1136" s="22" t="s">
        <v>4834</v>
      </c>
      <c r="B1136" s="21">
        <v>10244</v>
      </c>
      <c r="C1136" s="21" t="s">
        <v>1062</v>
      </c>
      <c r="D1136" s="20">
        <f>COUNTIF('S6 - Table 1'!$B$3:$B$20,Table4[[#This Row],[id]])</f>
        <v>0</v>
      </c>
      <c r="E1136" s="21" t="s">
        <v>4835</v>
      </c>
      <c r="F1136" s="21" t="s">
        <v>4836</v>
      </c>
      <c r="G1136" s="21" t="s">
        <v>4076</v>
      </c>
      <c r="H1136" s="21" t="s">
        <v>4077</v>
      </c>
      <c r="I1136" s="21" t="s">
        <v>3755</v>
      </c>
      <c r="J1136" s="21">
        <v>139645</v>
      </c>
      <c r="K1136" s="21">
        <v>139947</v>
      </c>
      <c r="L1136" s="21">
        <v>100</v>
      </c>
      <c r="M1136" s="21" t="s">
        <v>1038</v>
      </c>
      <c r="N1136" s="21">
        <v>137731</v>
      </c>
      <c r="O1136" s="21">
        <v>138033</v>
      </c>
      <c r="P1136" s="21">
        <v>100</v>
      </c>
      <c r="Q1136" s="21"/>
      <c r="R1136" s="21"/>
    </row>
    <row r="1137" spans="1:18" x14ac:dyDescent="0.2">
      <c r="A1137" s="22" t="s">
        <v>4837</v>
      </c>
      <c r="B1137" s="21">
        <v>10244</v>
      </c>
      <c r="C1137" s="21" t="s">
        <v>1062</v>
      </c>
      <c r="D1137" s="20">
        <f>COUNTIF('S6 - Table 1'!$B$3:$B$20,Table4[[#This Row],[id]])</f>
        <v>0</v>
      </c>
      <c r="E1137" s="21" t="s">
        <v>4838</v>
      </c>
      <c r="F1137" s="21" t="s">
        <v>4839</v>
      </c>
      <c r="G1137" s="21" t="s">
        <v>4840</v>
      </c>
      <c r="H1137" s="21" t="s">
        <v>4841</v>
      </c>
      <c r="I1137" s="21" t="s">
        <v>3755</v>
      </c>
      <c r="J1137" s="21">
        <v>87117</v>
      </c>
      <c r="K1137" s="21">
        <v>87393</v>
      </c>
      <c r="L1137" s="21">
        <v>100</v>
      </c>
      <c r="M1137" s="21" t="s">
        <v>1038</v>
      </c>
      <c r="N1137" s="21">
        <v>85169</v>
      </c>
      <c r="O1137" s="21">
        <v>85445</v>
      </c>
      <c r="P1137" s="21">
        <v>100</v>
      </c>
      <c r="Q1137" s="21"/>
      <c r="R1137" s="21"/>
    </row>
    <row r="1138" spans="1:18" x14ac:dyDescent="0.2">
      <c r="A1138" s="22" t="s">
        <v>4842</v>
      </c>
      <c r="B1138" s="21">
        <v>10244</v>
      </c>
      <c r="C1138" s="21" t="s">
        <v>1062</v>
      </c>
      <c r="D1138" s="20">
        <f>COUNTIF('S6 - Table 1'!$B$3:$B$20,Table4[[#This Row],[id]])</f>
        <v>0</v>
      </c>
      <c r="E1138" s="21" t="s">
        <v>4843</v>
      </c>
      <c r="F1138" s="21" t="s">
        <v>4839</v>
      </c>
      <c r="G1138" s="21" t="s">
        <v>4840</v>
      </c>
      <c r="H1138" s="21" t="s">
        <v>4844</v>
      </c>
      <c r="I1138" s="21" t="s">
        <v>3755</v>
      </c>
      <c r="J1138" s="21">
        <v>87117</v>
      </c>
      <c r="K1138" s="21">
        <v>87394</v>
      </c>
      <c r="L1138" s="21">
        <v>100</v>
      </c>
      <c r="M1138" s="21" t="s">
        <v>1038</v>
      </c>
      <c r="N1138" s="21">
        <v>85169</v>
      </c>
      <c r="O1138" s="21">
        <v>85446</v>
      </c>
      <c r="P1138" s="21">
        <v>100</v>
      </c>
      <c r="Q1138" s="21"/>
      <c r="R1138" s="21"/>
    </row>
    <row r="1139" spans="1:18" x14ac:dyDescent="0.2">
      <c r="A1139" s="22" t="s">
        <v>4845</v>
      </c>
      <c r="B1139" s="21">
        <v>10244</v>
      </c>
      <c r="C1139" s="21" t="s">
        <v>1062</v>
      </c>
      <c r="D1139" s="20">
        <f>COUNTIF('S6 - Table 1'!$B$3:$B$20,Table4[[#This Row],[id]])</f>
        <v>0</v>
      </c>
      <c r="E1139" s="21" t="s">
        <v>4846</v>
      </c>
      <c r="F1139" s="21" t="s">
        <v>2407</v>
      </c>
      <c r="G1139" s="21" t="s">
        <v>2037</v>
      </c>
      <c r="H1139" s="21" t="s">
        <v>2038</v>
      </c>
      <c r="I1139" s="21" t="s">
        <v>3755</v>
      </c>
      <c r="J1139" s="21">
        <v>145771</v>
      </c>
      <c r="K1139" s="21">
        <v>146119</v>
      </c>
      <c r="L1139" s="21">
        <v>100</v>
      </c>
      <c r="M1139" s="21" t="s">
        <v>1038</v>
      </c>
      <c r="N1139" s="21">
        <v>143866</v>
      </c>
      <c r="O1139" s="21">
        <v>144214</v>
      </c>
      <c r="P1139" s="21">
        <v>100</v>
      </c>
      <c r="Q1139" s="21"/>
      <c r="R1139" s="21"/>
    </row>
    <row r="1140" spans="1:18" x14ac:dyDescent="0.2">
      <c r="A1140" s="22" t="s">
        <v>4847</v>
      </c>
      <c r="B1140" s="21">
        <v>10244</v>
      </c>
      <c r="C1140" s="21" t="s">
        <v>1062</v>
      </c>
      <c r="D1140" s="20">
        <f>COUNTIF('S6 - Table 1'!$B$3:$B$20,Table4[[#This Row],[id]])</f>
        <v>0</v>
      </c>
      <c r="E1140" s="21" t="s">
        <v>4848</v>
      </c>
      <c r="F1140" s="21" t="s">
        <v>4849</v>
      </c>
      <c r="G1140" s="21" t="s">
        <v>2296</v>
      </c>
      <c r="H1140" s="21" t="s">
        <v>2297</v>
      </c>
      <c r="I1140" s="21" t="s">
        <v>3755</v>
      </c>
      <c r="J1140" s="21">
        <v>51238</v>
      </c>
      <c r="K1140" s="21">
        <v>51553</v>
      </c>
      <c r="L1140" s="21">
        <v>100</v>
      </c>
      <c r="M1140" s="21" t="s">
        <v>1038</v>
      </c>
      <c r="N1140" s="21">
        <v>49293</v>
      </c>
      <c r="O1140" s="21">
        <v>49608</v>
      </c>
      <c r="P1140" s="21">
        <v>100</v>
      </c>
      <c r="Q1140" s="21"/>
      <c r="R1140" s="21"/>
    </row>
    <row r="1141" spans="1:18" x14ac:dyDescent="0.2">
      <c r="A1141" s="22" t="s">
        <v>4850</v>
      </c>
      <c r="B1141" s="21">
        <v>10244</v>
      </c>
      <c r="C1141" s="21" t="s">
        <v>1062</v>
      </c>
      <c r="D1141" s="20">
        <f>COUNTIF('S6 - Table 1'!$B$3:$B$20,Table4[[#This Row],[id]])</f>
        <v>0</v>
      </c>
      <c r="E1141" s="21" t="s">
        <v>4851</v>
      </c>
      <c r="F1141" s="21" t="s">
        <v>1961</v>
      </c>
      <c r="G1141" s="21" t="s">
        <v>2277</v>
      </c>
      <c r="H1141" s="21" t="s">
        <v>4852</v>
      </c>
      <c r="I1141" s="21" t="s">
        <v>3755</v>
      </c>
      <c r="J1141" s="21">
        <v>169592</v>
      </c>
      <c r="K1141" s="21">
        <v>169712</v>
      </c>
      <c r="L1141" s="21">
        <v>100</v>
      </c>
      <c r="M1141" s="21" t="s">
        <v>1038</v>
      </c>
      <c r="N1141" s="21">
        <v>167740</v>
      </c>
      <c r="O1141" s="21">
        <v>167860</v>
      </c>
      <c r="P1141" s="21">
        <v>99.17</v>
      </c>
      <c r="Q1141" s="21"/>
      <c r="R1141" s="21"/>
    </row>
    <row r="1142" spans="1:18" x14ac:dyDescent="0.2">
      <c r="A1142" s="22" t="s">
        <v>4853</v>
      </c>
      <c r="B1142" s="21">
        <v>10244</v>
      </c>
      <c r="C1142" s="21" t="s">
        <v>1062</v>
      </c>
      <c r="D1142" s="20">
        <f>COUNTIF('S6 - Table 1'!$B$3:$B$20,Table4[[#This Row],[id]])</f>
        <v>0</v>
      </c>
      <c r="E1142" s="21" t="s">
        <v>4854</v>
      </c>
      <c r="F1142" s="21" t="s">
        <v>4855</v>
      </c>
      <c r="G1142" s="21" t="s">
        <v>4856</v>
      </c>
      <c r="H1142" s="21" t="s">
        <v>4857</v>
      </c>
      <c r="I1142" s="21" t="s">
        <v>3755</v>
      </c>
      <c r="J1142" s="21">
        <v>184720</v>
      </c>
      <c r="K1142" s="21">
        <v>184867</v>
      </c>
      <c r="L1142" s="21">
        <v>100</v>
      </c>
      <c r="M1142" s="21" t="s">
        <v>1038</v>
      </c>
      <c r="N1142" s="21">
        <v>182758</v>
      </c>
      <c r="O1142" s="21">
        <v>182905</v>
      </c>
      <c r="P1142" s="21">
        <v>100</v>
      </c>
      <c r="Q1142" s="21"/>
      <c r="R1142" s="21"/>
    </row>
    <row r="1143" spans="1:18" x14ac:dyDescent="0.2">
      <c r="A1143" s="22" t="s">
        <v>4858</v>
      </c>
      <c r="B1143" s="21">
        <v>10244</v>
      </c>
      <c r="C1143" s="21" t="s">
        <v>1062</v>
      </c>
      <c r="D1143" s="20">
        <f>COUNTIF('S6 - Table 1'!$B$3:$B$20,Table4[[#This Row],[id]])</f>
        <v>0</v>
      </c>
      <c r="E1143" s="21" t="s">
        <v>4859</v>
      </c>
      <c r="F1143" s="21" t="s">
        <v>4683</v>
      </c>
      <c r="G1143" s="21" t="s">
        <v>4684</v>
      </c>
      <c r="H1143" s="21" t="s">
        <v>4860</v>
      </c>
      <c r="I1143" s="21" t="s">
        <v>3755</v>
      </c>
      <c r="J1143" s="21">
        <v>150669</v>
      </c>
      <c r="K1143" s="21">
        <v>150853</v>
      </c>
      <c r="L1143" s="21">
        <v>100</v>
      </c>
      <c r="M1143" s="21" t="s">
        <v>1038</v>
      </c>
      <c r="N1143" s="21">
        <v>148753</v>
      </c>
      <c r="O1143" s="21">
        <v>148937</v>
      </c>
      <c r="P1143" s="21">
        <v>100</v>
      </c>
      <c r="Q1143" s="21"/>
      <c r="R1143" s="21"/>
    </row>
    <row r="1144" spans="1:18" x14ac:dyDescent="0.2">
      <c r="A1144" s="22" t="s">
        <v>4861</v>
      </c>
      <c r="B1144" s="21">
        <v>10244</v>
      </c>
      <c r="C1144" s="21" t="s">
        <v>1062</v>
      </c>
      <c r="D1144" s="20">
        <f>COUNTIF('S6 - Table 1'!$B$3:$B$20,Table4[[#This Row],[id]])</f>
        <v>0</v>
      </c>
      <c r="E1144" s="21" t="s">
        <v>4862</v>
      </c>
      <c r="F1144" s="21" t="s">
        <v>4863</v>
      </c>
      <c r="G1144" s="21" t="s">
        <v>4864</v>
      </c>
      <c r="H1144" s="21" t="s">
        <v>4865</v>
      </c>
      <c r="I1144" s="21" t="s">
        <v>3755</v>
      </c>
      <c r="J1144" s="21">
        <v>150835</v>
      </c>
      <c r="K1144" s="21">
        <v>151126</v>
      </c>
      <c r="L1144" s="21">
        <v>100</v>
      </c>
      <c r="M1144" s="21" t="s">
        <v>1038</v>
      </c>
      <c r="N1144" s="21">
        <v>148919</v>
      </c>
      <c r="O1144" s="21">
        <v>149210</v>
      </c>
      <c r="P1144" s="21">
        <v>100</v>
      </c>
      <c r="Q1144" s="21"/>
      <c r="R1144" s="21"/>
    </row>
    <row r="1145" spans="1:18" x14ac:dyDescent="0.2">
      <c r="A1145" s="22" t="s">
        <v>4866</v>
      </c>
      <c r="B1145" s="21">
        <v>10244</v>
      </c>
      <c r="C1145" s="21" t="s">
        <v>1062</v>
      </c>
      <c r="D1145" s="20">
        <f>COUNTIF('S6 - Table 1'!$B$3:$B$20,Table4[[#This Row],[id]])</f>
        <v>0</v>
      </c>
      <c r="E1145" s="21" t="s">
        <v>4867</v>
      </c>
      <c r="F1145" s="21" t="s">
        <v>2392</v>
      </c>
      <c r="G1145" s="21" t="s">
        <v>2393</v>
      </c>
      <c r="H1145" s="21" t="s">
        <v>4868</v>
      </c>
      <c r="I1145" s="21" t="s">
        <v>3755</v>
      </c>
      <c r="J1145" s="21">
        <v>83196</v>
      </c>
      <c r="K1145" s="21">
        <v>83425</v>
      </c>
      <c r="L1145" s="21">
        <v>100</v>
      </c>
      <c r="M1145" s="21" t="s">
        <v>1038</v>
      </c>
      <c r="N1145" s="21">
        <v>81248</v>
      </c>
      <c r="O1145" s="21">
        <v>81477</v>
      </c>
      <c r="P1145" s="21">
        <v>99.56</v>
      </c>
      <c r="Q1145" s="21"/>
      <c r="R1145" s="21"/>
    </row>
    <row r="1146" spans="1:18" x14ac:dyDescent="0.2">
      <c r="A1146" s="22" t="s">
        <v>4869</v>
      </c>
      <c r="B1146" s="21">
        <v>10244</v>
      </c>
      <c r="C1146" s="21" t="s">
        <v>1062</v>
      </c>
      <c r="D1146" s="20">
        <f>COUNTIF('S6 - Table 1'!$B$3:$B$20,Table4[[#This Row],[id]])</f>
        <v>0</v>
      </c>
      <c r="E1146" s="21" t="s">
        <v>4870</v>
      </c>
      <c r="F1146" s="21" t="s">
        <v>4871</v>
      </c>
      <c r="G1146" s="21" t="s">
        <v>4856</v>
      </c>
      <c r="H1146" s="21" t="s">
        <v>4857</v>
      </c>
      <c r="I1146" s="21" t="s">
        <v>3755</v>
      </c>
      <c r="J1146" s="21">
        <v>184666</v>
      </c>
      <c r="K1146" s="21">
        <v>184867</v>
      </c>
      <c r="L1146" s="21">
        <v>100</v>
      </c>
      <c r="M1146" s="21" t="s">
        <v>1038</v>
      </c>
      <c r="N1146" s="21">
        <v>182704</v>
      </c>
      <c r="O1146" s="21">
        <v>182905</v>
      </c>
      <c r="P1146" s="21">
        <v>100</v>
      </c>
      <c r="Q1146" s="21"/>
      <c r="R1146" s="21"/>
    </row>
    <row r="1147" spans="1:18" x14ac:dyDescent="0.2">
      <c r="A1147" s="22" t="s">
        <v>4872</v>
      </c>
      <c r="B1147" s="21">
        <v>10244</v>
      </c>
      <c r="C1147" s="21" t="s">
        <v>1062</v>
      </c>
      <c r="D1147" s="20">
        <f>COUNTIF('S6 - Table 1'!$B$3:$B$20,Table4[[#This Row],[id]])</f>
        <v>0</v>
      </c>
      <c r="E1147" s="21" t="s">
        <v>4873</v>
      </c>
      <c r="F1147" s="21" t="s">
        <v>4874</v>
      </c>
      <c r="G1147" s="21" t="s">
        <v>4856</v>
      </c>
      <c r="H1147" s="21" t="s">
        <v>4857</v>
      </c>
      <c r="I1147" s="21" t="s">
        <v>3755</v>
      </c>
      <c r="J1147" s="21">
        <v>184665</v>
      </c>
      <c r="K1147" s="21">
        <v>184867</v>
      </c>
      <c r="L1147" s="21">
        <v>100</v>
      </c>
      <c r="M1147" s="21" t="s">
        <v>1038</v>
      </c>
      <c r="N1147" s="21">
        <v>182703</v>
      </c>
      <c r="O1147" s="21">
        <v>182905</v>
      </c>
      <c r="P1147" s="21">
        <v>100</v>
      </c>
      <c r="Q1147" s="21"/>
      <c r="R1147" s="21"/>
    </row>
    <row r="1148" spans="1:18" x14ac:dyDescent="0.2">
      <c r="A1148" s="22" t="s">
        <v>4875</v>
      </c>
      <c r="B1148" s="21">
        <v>10244</v>
      </c>
      <c r="C1148" s="21" t="s">
        <v>1062</v>
      </c>
      <c r="D1148" s="20">
        <f>COUNTIF('S6 - Table 1'!$B$3:$B$20,Table4[[#This Row],[id]])</f>
        <v>0</v>
      </c>
      <c r="E1148" s="21" t="s">
        <v>4876</v>
      </c>
      <c r="F1148" s="21" t="s">
        <v>4877</v>
      </c>
      <c r="G1148" s="21" t="s">
        <v>4684</v>
      </c>
      <c r="H1148" s="21" t="s">
        <v>4685</v>
      </c>
      <c r="I1148" s="21" t="s">
        <v>3755</v>
      </c>
      <c r="J1148" s="21">
        <v>150658</v>
      </c>
      <c r="K1148" s="21">
        <v>150855</v>
      </c>
      <c r="L1148" s="21">
        <v>100</v>
      </c>
      <c r="M1148" s="21" t="s">
        <v>1038</v>
      </c>
      <c r="N1148" s="21">
        <v>148742</v>
      </c>
      <c r="O1148" s="21">
        <v>148939</v>
      </c>
      <c r="P1148" s="21">
        <v>100</v>
      </c>
      <c r="Q1148" s="21"/>
      <c r="R1148" s="21"/>
    </row>
    <row r="1149" spans="1:18" x14ac:dyDescent="0.2">
      <c r="A1149" s="22" t="s">
        <v>4878</v>
      </c>
      <c r="B1149" s="21">
        <v>10244</v>
      </c>
      <c r="C1149" s="21" t="s">
        <v>1062</v>
      </c>
      <c r="D1149" s="20">
        <f>COUNTIF('S6 - Table 1'!$B$3:$B$20,Table4[[#This Row],[id]])</f>
        <v>0</v>
      </c>
      <c r="E1149" s="21" t="s">
        <v>4879</v>
      </c>
      <c r="F1149" s="21" t="s">
        <v>4880</v>
      </c>
      <c r="G1149" s="21" t="s">
        <v>4881</v>
      </c>
      <c r="H1149" s="21" t="s">
        <v>4882</v>
      </c>
      <c r="I1149" s="21" t="s">
        <v>3755</v>
      </c>
      <c r="J1149" s="21">
        <v>31427</v>
      </c>
      <c r="K1149" s="21">
        <v>31567</v>
      </c>
      <c r="L1149" s="21">
        <v>100</v>
      </c>
      <c r="M1149" s="21" t="s">
        <v>1038</v>
      </c>
      <c r="N1149" s="21">
        <v>29497</v>
      </c>
      <c r="O1149" s="21">
        <v>29637</v>
      </c>
      <c r="P1149" s="21">
        <v>100</v>
      </c>
      <c r="Q1149" s="21"/>
      <c r="R1149" s="21"/>
    </row>
    <row r="1150" spans="1:18" x14ac:dyDescent="0.2">
      <c r="A1150" s="22" t="s">
        <v>4883</v>
      </c>
      <c r="B1150" s="21">
        <v>10244</v>
      </c>
      <c r="C1150" s="21" t="s">
        <v>1062</v>
      </c>
      <c r="D1150" s="20">
        <f>COUNTIF('S6 - Table 1'!$B$3:$B$20,Table4[[#This Row],[id]])</f>
        <v>0</v>
      </c>
      <c r="E1150" s="21" t="s">
        <v>4884</v>
      </c>
      <c r="F1150" s="21" t="s">
        <v>4885</v>
      </c>
      <c r="G1150" s="21" t="s">
        <v>4881</v>
      </c>
      <c r="H1150" s="21" t="s">
        <v>4882</v>
      </c>
      <c r="I1150" s="21" t="s">
        <v>3755</v>
      </c>
      <c r="J1150" s="21">
        <v>31426</v>
      </c>
      <c r="K1150" s="21">
        <v>31567</v>
      </c>
      <c r="L1150" s="21">
        <v>100</v>
      </c>
      <c r="M1150" s="21" t="s">
        <v>1038</v>
      </c>
      <c r="N1150" s="21">
        <v>29496</v>
      </c>
      <c r="O1150" s="21">
        <v>29637</v>
      </c>
      <c r="P1150" s="21">
        <v>100</v>
      </c>
      <c r="Q1150" s="21"/>
      <c r="R1150" s="21"/>
    </row>
    <row r="1151" spans="1:18" x14ac:dyDescent="0.2">
      <c r="A1151" s="22" t="s">
        <v>4886</v>
      </c>
      <c r="B1151" s="21">
        <v>10244</v>
      </c>
      <c r="C1151" s="21" t="s">
        <v>1062</v>
      </c>
      <c r="D1151" s="20">
        <f>COUNTIF('S6 - Table 1'!$B$3:$B$20,Table4[[#This Row],[id]])</f>
        <v>0</v>
      </c>
      <c r="E1151" s="21" t="s">
        <v>4887</v>
      </c>
      <c r="F1151" s="21" t="s">
        <v>4888</v>
      </c>
      <c r="G1151" s="21" t="s">
        <v>4472</v>
      </c>
      <c r="H1151" s="21" t="s">
        <v>4473</v>
      </c>
      <c r="I1151" s="21" t="s">
        <v>3755</v>
      </c>
      <c r="J1151" s="21">
        <v>185337</v>
      </c>
      <c r="K1151" s="21">
        <v>185461</v>
      </c>
      <c r="L1151" s="21">
        <v>100</v>
      </c>
      <c r="M1151" s="21" t="s">
        <v>1038</v>
      </c>
      <c r="N1151" s="21">
        <v>183375</v>
      </c>
      <c r="O1151" s="21">
        <v>183499</v>
      </c>
      <c r="P1151" s="21">
        <v>98.39</v>
      </c>
      <c r="Q1151" s="21"/>
      <c r="R1151" s="21"/>
    </row>
    <row r="1152" spans="1:18" x14ac:dyDescent="0.2">
      <c r="A1152" s="22" t="s">
        <v>4889</v>
      </c>
      <c r="B1152" s="21">
        <v>10244</v>
      </c>
      <c r="C1152" s="21" t="s">
        <v>1062</v>
      </c>
      <c r="D1152" s="20">
        <f>COUNTIF('S6 - Table 1'!$B$3:$B$20,Table4[[#This Row],[id]])</f>
        <v>0</v>
      </c>
      <c r="E1152" s="21" t="s">
        <v>4890</v>
      </c>
      <c r="F1152" s="21" t="s">
        <v>4891</v>
      </c>
      <c r="G1152" s="21" t="s">
        <v>3934</v>
      </c>
      <c r="H1152" s="21" t="s">
        <v>3935</v>
      </c>
      <c r="I1152" s="21" t="s">
        <v>3755</v>
      </c>
      <c r="J1152" s="21">
        <v>102999</v>
      </c>
      <c r="K1152" s="21">
        <v>103160</v>
      </c>
      <c r="L1152" s="21">
        <v>100</v>
      </c>
      <c r="M1152" s="21" t="s">
        <v>1038</v>
      </c>
      <c r="N1152" s="21">
        <v>101057</v>
      </c>
      <c r="O1152" s="21">
        <v>101218</v>
      </c>
      <c r="P1152" s="21">
        <v>100</v>
      </c>
      <c r="Q1152" s="21"/>
      <c r="R1152" s="21"/>
    </row>
    <row r="1153" spans="1:18" x14ac:dyDescent="0.2">
      <c r="A1153" s="22" t="s">
        <v>4892</v>
      </c>
      <c r="B1153" s="21">
        <v>10244</v>
      </c>
      <c r="C1153" s="21" t="s">
        <v>1062</v>
      </c>
      <c r="D1153" s="20">
        <f>COUNTIF('S6 - Table 1'!$B$3:$B$20,Table4[[#This Row],[id]])</f>
        <v>0</v>
      </c>
      <c r="E1153" s="21" t="s">
        <v>4893</v>
      </c>
      <c r="F1153" s="21" t="s">
        <v>4894</v>
      </c>
      <c r="G1153" s="21" t="s">
        <v>1646</v>
      </c>
      <c r="H1153" s="21" t="s">
        <v>1647</v>
      </c>
      <c r="I1153" s="21" t="s">
        <v>3755</v>
      </c>
      <c r="J1153" s="21">
        <v>107581</v>
      </c>
      <c r="K1153" s="21">
        <v>107748</v>
      </c>
      <c r="L1153" s="21">
        <v>100</v>
      </c>
      <c r="M1153" s="21" t="s">
        <v>1038</v>
      </c>
      <c r="N1153" s="21">
        <v>105639</v>
      </c>
      <c r="O1153" s="21">
        <v>105806</v>
      </c>
      <c r="P1153" s="21">
        <v>100</v>
      </c>
      <c r="Q1153" s="21"/>
      <c r="R1153" s="21"/>
    </row>
    <row r="1154" spans="1:18" x14ac:dyDescent="0.2">
      <c r="A1154" s="22" t="s">
        <v>4895</v>
      </c>
      <c r="B1154" s="21">
        <v>10244</v>
      </c>
      <c r="C1154" s="21" t="s">
        <v>1062</v>
      </c>
      <c r="D1154" s="20">
        <f>COUNTIF('S6 - Table 1'!$B$3:$B$20,Table4[[#This Row],[id]])</f>
        <v>0</v>
      </c>
      <c r="E1154" s="21" t="s">
        <v>4896</v>
      </c>
      <c r="F1154" s="21" t="s">
        <v>4776</v>
      </c>
      <c r="G1154" s="21" t="s">
        <v>4777</v>
      </c>
      <c r="H1154" s="21" t="s">
        <v>4897</v>
      </c>
      <c r="I1154" s="21" t="s">
        <v>3755</v>
      </c>
      <c r="J1154" s="21">
        <v>97851</v>
      </c>
      <c r="K1154" s="21">
        <v>98067</v>
      </c>
      <c r="L1154" s="21">
        <v>100</v>
      </c>
      <c r="M1154" s="21" t="s">
        <v>1038</v>
      </c>
      <c r="N1154" s="21">
        <v>95909</v>
      </c>
      <c r="O1154" s="21">
        <v>96125</v>
      </c>
      <c r="P1154" s="21">
        <v>100</v>
      </c>
      <c r="Q1154" s="21"/>
      <c r="R1154" s="21"/>
    </row>
    <row r="1155" spans="1:18" x14ac:dyDescent="0.2">
      <c r="A1155" s="22" t="s">
        <v>4898</v>
      </c>
      <c r="B1155" s="21">
        <v>10244</v>
      </c>
      <c r="C1155" s="21" t="s">
        <v>1062</v>
      </c>
      <c r="D1155" s="20">
        <f>COUNTIF('S6 - Table 1'!$B$3:$B$20,Table4[[#This Row],[id]])</f>
        <v>0</v>
      </c>
      <c r="E1155" s="21" t="s">
        <v>4899</v>
      </c>
      <c r="F1155" s="21" t="s">
        <v>4759</v>
      </c>
      <c r="G1155" s="21" t="s">
        <v>3056</v>
      </c>
      <c r="H1155" s="21" t="s">
        <v>3076</v>
      </c>
      <c r="I1155" s="21" t="s">
        <v>3755</v>
      </c>
      <c r="J1155" s="21">
        <v>74873</v>
      </c>
      <c r="K1155" s="21">
        <v>75106</v>
      </c>
      <c r="L1155" s="21">
        <v>100</v>
      </c>
      <c r="M1155" s="21" t="s">
        <v>1038</v>
      </c>
      <c r="N1155" s="21">
        <v>72927</v>
      </c>
      <c r="O1155" s="21">
        <v>73160</v>
      </c>
      <c r="P1155" s="21">
        <v>100</v>
      </c>
      <c r="Q1155" s="21"/>
      <c r="R1155" s="21"/>
    </row>
    <row r="1156" spans="1:18" x14ac:dyDescent="0.2">
      <c r="A1156" s="22" t="s">
        <v>4900</v>
      </c>
      <c r="B1156" s="21">
        <v>10244</v>
      </c>
      <c r="C1156" s="21" t="s">
        <v>1062</v>
      </c>
      <c r="D1156" s="20">
        <f>COUNTIF('S6 - Table 1'!$B$3:$B$20,Table4[[#This Row],[id]])</f>
        <v>0</v>
      </c>
      <c r="E1156" s="21" t="s">
        <v>4901</v>
      </c>
      <c r="F1156" s="21" t="s">
        <v>4407</v>
      </c>
      <c r="G1156" s="21" t="s">
        <v>4408</v>
      </c>
      <c r="H1156" s="21" t="s">
        <v>4902</v>
      </c>
      <c r="I1156" s="21" t="s">
        <v>3755</v>
      </c>
      <c r="J1156" s="21">
        <v>97421</v>
      </c>
      <c r="K1156" s="21">
        <v>97541</v>
      </c>
      <c r="L1156" s="21">
        <v>100</v>
      </c>
      <c r="M1156" s="21" t="s">
        <v>1038</v>
      </c>
      <c r="N1156" s="21">
        <v>95479</v>
      </c>
      <c r="O1156" s="21">
        <v>95599</v>
      </c>
      <c r="P1156" s="21">
        <v>100</v>
      </c>
      <c r="Q1156" s="21"/>
      <c r="R1156" s="21"/>
    </row>
    <row r="1157" spans="1:18" x14ac:dyDescent="0.2">
      <c r="A1157" s="22" t="s">
        <v>4903</v>
      </c>
      <c r="B1157" s="21">
        <v>10244</v>
      </c>
      <c r="C1157" s="21" t="s">
        <v>1062</v>
      </c>
      <c r="D1157" s="20">
        <f>COUNTIF('S6 - Table 1'!$B$3:$B$20,Table4[[#This Row],[id]])</f>
        <v>0</v>
      </c>
      <c r="E1157" s="21" t="s">
        <v>4904</v>
      </c>
      <c r="F1157" s="21" t="s">
        <v>4668</v>
      </c>
      <c r="G1157" s="21" t="s">
        <v>4669</v>
      </c>
      <c r="H1157" s="21" t="s">
        <v>4905</v>
      </c>
      <c r="I1157" s="21" t="s">
        <v>3755</v>
      </c>
      <c r="J1157" s="21">
        <v>7982</v>
      </c>
      <c r="K1157" s="21">
        <v>8092</v>
      </c>
      <c r="L1157" s="21">
        <v>100</v>
      </c>
      <c r="M1157" s="21" t="s">
        <v>1038</v>
      </c>
      <c r="N1157" s="21">
        <v>189145</v>
      </c>
      <c r="O1157" s="21">
        <v>189255</v>
      </c>
      <c r="P1157" s="21">
        <v>100</v>
      </c>
      <c r="Q1157" s="21"/>
      <c r="R1157" s="21"/>
    </row>
    <row r="1158" spans="1:18" x14ac:dyDescent="0.2">
      <c r="A1158" s="22" t="s">
        <v>4906</v>
      </c>
      <c r="B1158" s="21">
        <v>10244</v>
      </c>
      <c r="C1158" s="21" t="s">
        <v>1062</v>
      </c>
      <c r="D1158" s="20">
        <f>COUNTIF('S6 - Table 1'!$B$3:$B$20,Table4[[#This Row],[id]])</f>
        <v>0</v>
      </c>
      <c r="E1158" s="21" t="s">
        <v>4907</v>
      </c>
      <c r="F1158" s="21" t="s">
        <v>4905</v>
      </c>
      <c r="G1158" s="21" t="s">
        <v>4673</v>
      </c>
      <c r="H1158" s="21" t="s">
        <v>4668</v>
      </c>
      <c r="I1158" s="21" t="s">
        <v>3755</v>
      </c>
      <c r="J1158" s="21">
        <v>7982</v>
      </c>
      <c r="K1158" s="21">
        <v>8092</v>
      </c>
      <c r="L1158" s="21">
        <v>100</v>
      </c>
      <c r="M1158" s="21" t="s">
        <v>1038</v>
      </c>
      <c r="N1158" s="21">
        <v>189145</v>
      </c>
      <c r="O1158" s="21">
        <v>189255</v>
      </c>
      <c r="P1158" s="21">
        <v>100</v>
      </c>
      <c r="Q1158" s="21"/>
      <c r="R1158" s="21"/>
    </row>
    <row r="1159" spans="1:18" x14ac:dyDescent="0.2">
      <c r="A1159" s="22" t="s">
        <v>4908</v>
      </c>
      <c r="B1159" s="21">
        <v>10244</v>
      </c>
      <c r="C1159" s="21" t="s">
        <v>1062</v>
      </c>
      <c r="D1159" s="20">
        <f>COUNTIF('S6 - Table 1'!$B$3:$B$20,Table4[[#This Row],[id]])</f>
        <v>0</v>
      </c>
      <c r="E1159" s="21" t="s">
        <v>4909</v>
      </c>
      <c r="F1159" s="21" t="s">
        <v>4855</v>
      </c>
      <c r="G1159" s="21" t="s">
        <v>4910</v>
      </c>
      <c r="H1159" s="21" t="s">
        <v>4911</v>
      </c>
      <c r="I1159" s="21" t="s">
        <v>3755</v>
      </c>
      <c r="J1159" s="21">
        <v>184720</v>
      </c>
      <c r="K1159" s="21">
        <v>184930</v>
      </c>
      <c r="L1159" s="21">
        <v>100</v>
      </c>
      <c r="M1159" s="21" t="s">
        <v>1038</v>
      </c>
      <c r="N1159" s="21">
        <v>182758</v>
      </c>
      <c r="O1159" s="21">
        <v>182968</v>
      </c>
      <c r="P1159" s="21">
        <v>100</v>
      </c>
      <c r="Q1159" s="21"/>
      <c r="R1159" s="21"/>
    </row>
    <row r="1160" spans="1:18" x14ac:dyDescent="0.2">
      <c r="A1160" s="22" t="s">
        <v>4912</v>
      </c>
      <c r="B1160" s="21">
        <v>10244</v>
      </c>
      <c r="C1160" s="21" t="s">
        <v>1062</v>
      </c>
      <c r="D1160" s="20">
        <f>COUNTIF('S6 - Table 1'!$B$3:$B$20,Table4[[#This Row],[id]])</f>
        <v>0</v>
      </c>
      <c r="E1160" s="21" t="s">
        <v>4913</v>
      </c>
      <c r="F1160" s="21" t="s">
        <v>2461</v>
      </c>
      <c r="G1160" s="21" t="s">
        <v>2462</v>
      </c>
      <c r="H1160" s="21" t="s">
        <v>2463</v>
      </c>
      <c r="I1160" s="21" t="s">
        <v>3755</v>
      </c>
      <c r="J1160" s="21">
        <v>23700</v>
      </c>
      <c r="K1160" s="21">
        <v>23884</v>
      </c>
      <c r="L1160" s="21">
        <v>100</v>
      </c>
      <c r="M1160" s="21" t="s">
        <v>1038</v>
      </c>
      <c r="N1160" s="21">
        <v>22006</v>
      </c>
      <c r="O1160" s="21">
        <v>22190</v>
      </c>
      <c r="P1160" s="21">
        <v>100</v>
      </c>
      <c r="Q1160" s="21"/>
      <c r="R1160" s="21"/>
    </row>
    <row r="1161" spans="1:18" x14ac:dyDescent="0.2">
      <c r="A1161" s="22" t="s">
        <v>4914</v>
      </c>
      <c r="B1161" s="21">
        <v>10244</v>
      </c>
      <c r="C1161" s="21" t="s">
        <v>1062</v>
      </c>
      <c r="D1161" s="20">
        <f>COUNTIF('S6 - Table 1'!$B$3:$B$20,Table4[[#This Row],[id]])</f>
        <v>0</v>
      </c>
      <c r="E1161" s="21" t="s">
        <v>4915</v>
      </c>
      <c r="F1161" s="21" t="s">
        <v>4855</v>
      </c>
      <c r="G1161" s="21" t="s">
        <v>4910</v>
      </c>
      <c r="H1161" s="21" t="s">
        <v>4916</v>
      </c>
      <c r="I1161" s="21" t="s">
        <v>3755</v>
      </c>
      <c r="J1161" s="21">
        <v>184720</v>
      </c>
      <c r="K1161" s="21">
        <v>184928</v>
      </c>
      <c r="L1161" s="21">
        <v>100</v>
      </c>
      <c r="M1161" s="21" t="s">
        <v>1038</v>
      </c>
      <c r="N1161" s="21">
        <v>182758</v>
      </c>
      <c r="O1161" s="21">
        <v>182966</v>
      </c>
      <c r="P1161" s="21">
        <v>100</v>
      </c>
      <c r="Q1161" s="21"/>
      <c r="R1161" s="21"/>
    </row>
    <row r="1162" spans="1:18" x14ac:dyDescent="0.2">
      <c r="A1162" s="22" t="s">
        <v>4917</v>
      </c>
      <c r="B1162" s="21">
        <v>10244</v>
      </c>
      <c r="C1162" s="21" t="s">
        <v>1062</v>
      </c>
      <c r="D1162" s="20">
        <f>COUNTIF('S6 - Table 1'!$B$3:$B$20,Table4[[#This Row],[id]])</f>
        <v>0</v>
      </c>
      <c r="E1162" s="21" t="s">
        <v>4918</v>
      </c>
      <c r="F1162" s="21" t="s">
        <v>4919</v>
      </c>
      <c r="G1162" s="21" t="s">
        <v>2348</v>
      </c>
      <c r="H1162" s="21" t="s">
        <v>2349</v>
      </c>
      <c r="I1162" s="21" t="s">
        <v>3755</v>
      </c>
      <c r="J1162" s="21">
        <v>161380</v>
      </c>
      <c r="K1162" s="21">
        <v>161561</v>
      </c>
      <c r="L1162" s="21">
        <v>100</v>
      </c>
      <c r="M1162" s="21" t="s">
        <v>1038</v>
      </c>
      <c r="N1162" s="21">
        <v>159520</v>
      </c>
      <c r="O1162" s="21">
        <v>159701</v>
      </c>
      <c r="P1162" s="21">
        <v>100</v>
      </c>
      <c r="Q1162" s="21"/>
      <c r="R1162" s="21"/>
    </row>
    <row r="1163" spans="1:18" x14ac:dyDescent="0.2">
      <c r="A1163" s="22" t="s">
        <v>4920</v>
      </c>
      <c r="B1163" s="21">
        <v>10244</v>
      </c>
      <c r="C1163" s="21" t="s">
        <v>1062</v>
      </c>
      <c r="D1163" s="20">
        <f>COUNTIF('S6 - Table 1'!$B$3:$B$20,Table4[[#This Row],[id]])</f>
        <v>0</v>
      </c>
      <c r="E1163" s="21" t="s">
        <v>4921</v>
      </c>
      <c r="F1163" s="21" t="s">
        <v>4922</v>
      </c>
      <c r="G1163" s="21" t="s">
        <v>2348</v>
      </c>
      <c r="H1163" s="21" t="s">
        <v>2349</v>
      </c>
      <c r="I1163" s="21" t="s">
        <v>3755</v>
      </c>
      <c r="J1163" s="21">
        <v>161379</v>
      </c>
      <c r="K1163" s="21">
        <v>161561</v>
      </c>
      <c r="L1163" s="21">
        <v>100</v>
      </c>
      <c r="M1163" s="21" t="s">
        <v>1038</v>
      </c>
      <c r="N1163" s="21">
        <v>159519</v>
      </c>
      <c r="O1163" s="21">
        <v>159701</v>
      </c>
      <c r="P1163" s="21">
        <v>100</v>
      </c>
      <c r="Q1163" s="21"/>
      <c r="R1163" s="21"/>
    </row>
    <row r="1164" spans="1:18" x14ac:dyDescent="0.2">
      <c r="A1164" s="22" t="s">
        <v>4923</v>
      </c>
      <c r="B1164" s="21">
        <v>10244</v>
      </c>
      <c r="C1164" s="21" t="s">
        <v>1062</v>
      </c>
      <c r="D1164" s="20">
        <f>COUNTIF('S6 - Table 1'!$B$3:$B$20,Table4[[#This Row],[id]])</f>
        <v>0</v>
      </c>
      <c r="E1164" s="21" t="s">
        <v>4924</v>
      </c>
      <c r="F1164" s="21" t="s">
        <v>2194</v>
      </c>
      <c r="G1164" s="21" t="s">
        <v>4472</v>
      </c>
      <c r="H1164" s="21" t="s">
        <v>4925</v>
      </c>
      <c r="I1164" s="21" t="s">
        <v>3755</v>
      </c>
      <c r="J1164" s="21">
        <v>185344</v>
      </c>
      <c r="K1164" s="21">
        <v>185453</v>
      </c>
      <c r="L1164" s="21">
        <v>100</v>
      </c>
      <c r="M1164" s="21" t="s">
        <v>1038</v>
      </c>
      <c r="N1164" s="21">
        <v>183382</v>
      </c>
      <c r="O1164" s="21">
        <v>183491</v>
      </c>
      <c r="P1164" s="21">
        <v>98.17</v>
      </c>
      <c r="Q1164" s="21"/>
      <c r="R1164" s="21"/>
    </row>
    <row r="1165" spans="1:18" x14ac:dyDescent="0.2">
      <c r="A1165" s="22" t="s">
        <v>4926</v>
      </c>
      <c r="B1165" s="21">
        <v>10244</v>
      </c>
      <c r="C1165" s="21" t="s">
        <v>1062</v>
      </c>
      <c r="D1165" s="20">
        <f>COUNTIF('S6 - Table 1'!$B$3:$B$20,Table4[[#This Row],[id]])</f>
        <v>0</v>
      </c>
      <c r="E1165" s="21" t="s">
        <v>4927</v>
      </c>
      <c r="F1165" s="21" t="s">
        <v>4611</v>
      </c>
      <c r="G1165" s="21" t="s">
        <v>2028</v>
      </c>
      <c r="H1165" s="21" t="s">
        <v>4756</v>
      </c>
      <c r="I1165" s="21" t="s">
        <v>3755</v>
      </c>
      <c r="J1165" s="21">
        <v>39563</v>
      </c>
      <c r="K1165" s="21">
        <v>39953</v>
      </c>
      <c r="L1165" s="21">
        <v>100</v>
      </c>
      <c r="M1165" s="21" t="s">
        <v>1038</v>
      </c>
      <c r="N1165" s="21">
        <v>37618</v>
      </c>
      <c r="O1165" s="21">
        <v>38008</v>
      </c>
      <c r="P1165" s="21">
        <v>100</v>
      </c>
      <c r="Q1165" s="21"/>
      <c r="R1165" s="21"/>
    </row>
    <row r="1166" spans="1:18" x14ac:dyDescent="0.2">
      <c r="A1166" s="22" t="s">
        <v>4928</v>
      </c>
      <c r="B1166" s="21">
        <v>10244</v>
      </c>
      <c r="C1166" s="21" t="s">
        <v>1062</v>
      </c>
      <c r="D1166" s="20">
        <f>COUNTIF('S6 - Table 1'!$B$3:$B$20,Table4[[#This Row],[id]])</f>
        <v>0</v>
      </c>
      <c r="E1166" s="21" t="s">
        <v>1104</v>
      </c>
      <c r="F1166" s="21" t="s">
        <v>1105</v>
      </c>
      <c r="G1166" s="21" t="s">
        <v>1106</v>
      </c>
      <c r="H1166" s="21" t="s">
        <v>1107</v>
      </c>
      <c r="I1166" s="21" t="s">
        <v>3755</v>
      </c>
      <c r="J1166" s="21">
        <v>135693</v>
      </c>
      <c r="K1166" s="21">
        <v>135824</v>
      </c>
      <c r="L1166" s="21">
        <v>100</v>
      </c>
      <c r="M1166" s="21" t="s">
        <v>1038</v>
      </c>
      <c r="N1166" s="21">
        <v>133749</v>
      </c>
      <c r="O1166" s="21">
        <v>133880</v>
      </c>
      <c r="P1166" s="21">
        <v>100</v>
      </c>
      <c r="Q1166" s="21"/>
      <c r="R1166" s="21"/>
    </row>
    <row r="1167" spans="1:18" x14ac:dyDescent="0.2">
      <c r="A1167" s="22" t="s">
        <v>4929</v>
      </c>
      <c r="B1167" s="21">
        <v>10244</v>
      </c>
      <c r="C1167" s="21" t="s">
        <v>1062</v>
      </c>
      <c r="D1167" s="20">
        <f>COUNTIF('S6 - Table 1'!$B$3:$B$20,Table4[[#This Row],[id]])</f>
        <v>0</v>
      </c>
      <c r="E1167" s="21" t="s">
        <v>4930</v>
      </c>
      <c r="F1167" s="21" t="s">
        <v>4931</v>
      </c>
      <c r="G1167" s="21" t="s">
        <v>4840</v>
      </c>
      <c r="H1167" s="21" t="s">
        <v>4841</v>
      </c>
      <c r="I1167" s="21" t="s">
        <v>3755</v>
      </c>
      <c r="J1167" s="21">
        <v>87115</v>
      </c>
      <c r="K1167" s="21">
        <v>87393</v>
      </c>
      <c r="L1167" s="21">
        <v>100</v>
      </c>
      <c r="M1167" s="21" t="s">
        <v>1038</v>
      </c>
      <c r="N1167" s="21">
        <v>85167</v>
      </c>
      <c r="O1167" s="21">
        <v>85445</v>
      </c>
      <c r="P1167" s="21">
        <v>100</v>
      </c>
      <c r="Q1167" s="21"/>
      <c r="R1167" s="21"/>
    </row>
    <row r="1168" spans="1:18" x14ac:dyDescent="0.2">
      <c r="A1168" s="22" t="s">
        <v>4932</v>
      </c>
      <c r="B1168" s="21">
        <v>10244</v>
      </c>
      <c r="C1168" s="21" t="s">
        <v>1062</v>
      </c>
      <c r="D1168" s="20">
        <f>COUNTIF('S6 - Table 1'!$B$3:$B$20,Table4[[#This Row],[id]])</f>
        <v>0</v>
      </c>
      <c r="E1168" s="21" t="s">
        <v>4933</v>
      </c>
      <c r="F1168" s="21" t="s">
        <v>4931</v>
      </c>
      <c r="G1168" s="21" t="s">
        <v>4840</v>
      </c>
      <c r="H1168" s="21" t="s">
        <v>4844</v>
      </c>
      <c r="I1168" s="21" t="s">
        <v>3755</v>
      </c>
      <c r="J1168" s="21">
        <v>87115</v>
      </c>
      <c r="K1168" s="21">
        <v>87394</v>
      </c>
      <c r="L1168" s="21">
        <v>100</v>
      </c>
      <c r="M1168" s="21" t="s">
        <v>1038</v>
      </c>
      <c r="N1168" s="21">
        <v>85167</v>
      </c>
      <c r="O1168" s="21">
        <v>85446</v>
      </c>
      <c r="P1168" s="21">
        <v>100</v>
      </c>
      <c r="Q1168" s="21"/>
      <c r="R1168" s="21"/>
    </row>
    <row r="1169" spans="1:18" x14ac:dyDescent="0.2">
      <c r="A1169" s="22" t="s">
        <v>4934</v>
      </c>
      <c r="B1169" s="21">
        <v>10244</v>
      </c>
      <c r="C1169" s="21" t="s">
        <v>1062</v>
      </c>
      <c r="D1169" s="20">
        <f>COUNTIF('S6 - Table 1'!$B$3:$B$20,Table4[[#This Row],[id]])</f>
        <v>0</v>
      </c>
      <c r="E1169" s="21" t="s">
        <v>4935</v>
      </c>
      <c r="F1169" s="21" t="s">
        <v>4936</v>
      </c>
      <c r="G1169" s="21" t="s">
        <v>4695</v>
      </c>
      <c r="H1169" s="21" t="s">
        <v>4696</v>
      </c>
      <c r="I1169" s="21" t="s">
        <v>3755</v>
      </c>
      <c r="J1169" s="21">
        <v>55243</v>
      </c>
      <c r="K1169" s="21">
        <v>55463</v>
      </c>
      <c r="L1169" s="21">
        <v>100</v>
      </c>
      <c r="M1169" s="21" t="s">
        <v>1038</v>
      </c>
      <c r="N1169" s="21">
        <v>53298</v>
      </c>
      <c r="O1169" s="21">
        <v>53518</v>
      </c>
      <c r="P1169" s="21">
        <v>100</v>
      </c>
      <c r="Q1169" s="21"/>
      <c r="R1169" s="21"/>
    </row>
    <row r="1170" spans="1:18" x14ac:dyDescent="0.2">
      <c r="A1170" s="22" t="s">
        <v>4937</v>
      </c>
      <c r="B1170" s="21">
        <v>10244</v>
      </c>
      <c r="C1170" s="21" t="s">
        <v>1062</v>
      </c>
      <c r="D1170" s="20">
        <f>COUNTIF('S6 - Table 1'!$B$3:$B$20,Table4[[#This Row],[id]])</f>
        <v>0</v>
      </c>
      <c r="E1170" s="21" t="s">
        <v>2465</v>
      </c>
      <c r="F1170" s="21" t="s">
        <v>2466</v>
      </c>
      <c r="G1170" s="21" t="s">
        <v>2219</v>
      </c>
      <c r="H1170" s="21" t="s">
        <v>2220</v>
      </c>
      <c r="I1170" s="21" t="s">
        <v>3755</v>
      </c>
      <c r="J1170" s="21">
        <v>74475</v>
      </c>
      <c r="K1170" s="21">
        <v>74767</v>
      </c>
      <c r="L1170" s="21">
        <v>100</v>
      </c>
      <c r="M1170" s="21" t="s">
        <v>1038</v>
      </c>
      <c r="N1170" s="21">
        <v>72529</v>
      </c>
      <c r="O1170" s="21">
        <v>72821</v>
      </c>
      <c r="P1170" s="21">
        <v>100</v>
      </c>
      <c r="Q1170" s="21"/>
      <c r="R1170" s="21"/>
    </row>
    <row r="1171" spans="1:18" x14ac:dyDescent="0.2">
      <c r="A1171" s="22" t="s">
        <v>4938</v>
      </c>
      <c r="B1171" s="21">
        <v>10244</v>
      </c>
      <c r="C1171" s="21" t="s">
        <v>1062</v>
      </c>
      <c r="D1171" s="20">
        <f>COUNTIF('S6 - Table 1'!$B$3:$B$20,Table4[[#This Row],[id]])</f>
        <v>0</v>
      </c>
      <c r="E1171" s="21" t="s">
        <v>4939</v>
      </c>
      <c r="F1171" s="21" t="s">
        <v>4940</v>
      </c>
      <c r="G1171" s="21" t="s">
        <v>4941</v>
      </c>
      <c r="H1171" s="21" t="s">
        <v>1540</v>
      </c>
      <c r="I1171" s="21" t="s">
        <v>3755</v>
      </c>
      <c r="J1171" s="21">
        <v>167639</v>
      </c>
      <c r="K1171" s="21">
        <v>167753</v>
      </c>
      <c r="L1171" s="21">
        <v>100</v>
      </c>
      <c r="M1171" s="21" t="s">
        <v>1038</v>
      </c>
      <c r="N1171" s="21">
        <v>165771</v>
      </c>
      <c r="O1171" s="21">
        <v>165885</v>
      </c>
      <c r="P1171" s="21">
        <v>100</v>
      </c>
      <c r="Q1171" s="21"/>
      <c r="R1171" s="21"/>
    </row>
    <row r="1172" spans="1:18" x14ac:dyDescent="0.2">
      <c r="A1172" s="22" t="s">
        <v>4942</v>
      </c>
      <c r="B1172" s="21">
        <v>10244</v>
      </c>
      <c r="C1172" s="21" t="s">
        <v>1062</v>
      </c>
      <c r="D1172" s="20">
        <f>COUNTIF('S6 - Table 1'!$B$3:$B$20,Table4[[#This Row],[id]])</f>
        <v>0</v>
      </c>
      <c r="E1172" s="21" t="s">
        <v>4943</v>
      </c>
      <c r="F1172" s="21" t="s">
        <v>4888</v>
      </c>
      <c r="G1172" s="21" t="s">
        <v>4472</v>
      </c>
      <c r="H1172" s="21" t="s">
        <v>4624</v>
      </c>
      <c r="I1172" s="21" t="s">
        <v>3755</v>
      </c>
      <c r="J1172" s="21">
        <v>185337</v>
      </c>
      <c r="K1172" s="21">
        <v>185462</v>
      </c>
      <c r="L1172" s="21">
        <v>100</v>
      </c>
      <c r="M1172" s="21" t="s">
        <v>1038</v>
      </c>
      <c r="N1172" s="21">
        <v>183375</v>
      </c>
      <c r="O1172" s="21">
        <v>183500</v>
      </c>
      <c r="P1172" s="21">
        <v>98.4</v>
      </c>
      <c r="Q1172" s="21"/>
      <c r="R1172" s="21"/>
    </row>
    <row r="1173" spans="1:18" x14ac:dyDescent="0.2">
      <c r="A1173" s="22" t="s">
        <v>4944</v>
      </c>
      <c r="B1173" s="21">
        <v>10244</v>
      </c>
      <c r="C1173" s="21" t="s">
        <v>1062</v>
      </c>
      <c r="D1173" s="20">
        <f>COUNTIF('S6 - Table 1'!$B$3:$B$20,Table4[[#This Row],[id]])</f>
        <v>0</v>
      </c>
      <c r="E1173" s="21" t="s">
        <v>4945</v>
      </c>
      <c r="F1173" s="21" t="s">
        <v>2478</v>
      </c>
      <c r="G1173" s="21" t="s">
        <v>2479</v>
      </c>
      <c r="H1173" s="21" t="s">
        <v>4946</v>
      </c>
      <c r="I1173" s="21" t="s">
        <v>3755</v>
      </c>
      <c r="J1173" s="21">
        <v>35473</v>
      </c>
      <c r="K1173" s="21">
        <v>35602</v>
      </c>
      <c r="L1173" s="21">
        <v>100</v>
      </c>
      <c r="M1173" s="21" t="s">
        <v>1038</v>
      </c>
      <c r="N1173" s="21">
        <v>33528</v>
      </c>
      <c r="O1173" s="21">
        <v>33657</v>
      </c>
      <c r="P1173" s="21">
        <v>100</v>
      </c>
      <c r="Q1173" s="21"/>
      <c r="R1173" s="21"/>
    </row>
    <row r="1174" spans="1:18" x14ac:dyDescent="0.2">
      <c r="A1174" s="22" t="s">
        <v>4947</v>
      </c>
      <c r="B1174" s="21">
        <v>10244</v>
      </c>
      <c r="C1174" s="21" t="s">
        <v>1062</v>
      </c>
      <c r="D1174" s="20">
        <f>COUNTIF('S6 - Table 1'!$B$3:$B$20,Table4[[#This Row],[id]])</f>
        <v>0</v>
      </c>
      <c r="E1174" s="21" t="s">
        <v>4948</v>
      </c>
      <c r="F1174" s="21" t="s">
        <v>2001</v>
      </c>
      <c r="G1174" s="21" t="s">
        <v>2002</v>
      </c>
      <c r="H1174" s="21" t="s">
        <v>4949</v>
      </c>
      <c r="I1174" s="21" t="s">
        <v>3755</v>
      </c>
      <c r="J1174" s="21">
        <v>50366</v>
      </c>
      <c r="K1174" s="21">
        <v>50476</v>
      </c>
      <c r="L1174" s="21">
        <v>100</v>
      </c>
      <c r="M1174" s="21" t="s">
        <v>1038</v>
      </c>
      <c r="N1174" s="21">
        <v>48421</v>
      </c>
      <c r="O1174" s="21">
        <v>48531</v>
      </c>
      <c r="P1174" s="21">
        <v>99.09</v>
      </c>
      <c r="Q1174" s="21"/>
      <c r="R1174" s="21"/>
    </row>
    <row r="1175" spans="1:18" x14ac:dyDescent="0.2">
      <c r="A1175" s="22" t="s">
        <v>4950</v>
      </c>
      <c r="B1175" s="21">
        <v>10244</v>
      </c>
      <c r="C1175" s="21" t="s">
        <v>1062</v>
      </c>
      <c r="D1175" s="20">
        <f>COUNTIF('S6 - Table 1'!$B$3:$B$20,Table4[[#This Row],[id]])</f>
        <v>0</v>
      </c>
      <c r="E1175" s="21" t="s">
        <v>4951</v>
      </c>
      <c r="F1175" s="21" t="s">
        <v>2478</v>
      </c>
      <c r="G1175" s="21" t="s">
        <v>2479</v>
      </c>
      <c r="H1175" s="21" t="s">
        <v>2480</v>
      </c>
      <c r="I1175" s="21" t="s">
        <v>3755</v>
      </c>
      <c r="J1175" s="21">
        <v>35473</v>
      </c>
      <c r="K1175" s="21">
        <v>35593</v>
      </c>
      <c r="L1175" s="21">
        <v>100</v>
      </c>
      <c r="M1175" s="21" t="s">
        <v>1038</v>
      </c>
      <c r="N1175" s="21">
        <v>33528</v>
      </c>
      <c r="O1175" s="21">
        <v>33648</v>
      </c>
      <c r="P1175" s="21">
        <v>100</v>
      </c>
      <c r="Q1175" s="21"/>
      <c r="R1175" s="21"/>
    </row>
    <row r="1176" spans="1:18" x14ac:dyDescent="0.2">
      <c r="A1176" s="22" t="s">
        <v>4952</v>
      </c>
      <c r="B1176" s="21">
        <v>10244</v>
      </c>
      <c r="C1176" s="21" t="s">
        <v>1062</v>
      </c>
      <c r="D1176" s="20">
        <f>COUNTIF('S6 - Table 1'!$B$3:$B$20,Table4[[#This Row],[id]])</f>
        <v>0</v>
      </c>
      <c r="E1176" s="21" t="s">
        <v>4953</v>
      </c>
      <c r="F1176" s="21" t="s">
        <v>4954</v>
      </c>
      <c r="G1176" s="21" t="s">
        <v>4955</v>
      </c>
      <c r="H1176" s="21" t="s">
        <v>4956</v>
      </c>
      <c r="I1176" s="21" t="s">
        <v>3755</v>
      </c>
      <c r="J1176" s="21">
        <v>122679</v>
      </c>
      <c r="K1176" s="21">
        <v>122929</v>
      </c>
      <c r="L1176" s="21">
        <v>100</v>
      </c>
      <c r="M1176" s="21" t="s">
        <v>1038</v>
      </c>
      <c r="N1176" s="21">
        <v>120719</v>
      </c>
      <c r="O1176" s="21">
        <v>120969</v>
      </c>
      <c r="P1176" s="21">
        <v>99.6</v>
      </c>
      <c r="Q1176" s="21"/>
      <c r="R1176" s="21"/>
    </row>
    <row r="1177" spans="1:18" x14ac:dyDescent="0.2">
      <c r="A1177" s="22" t="s">
        <v>4957</v>
      </c>
      <c r="B1177" s="21">
        <v>10244</v>
      </c>
      <c r="C1177" s="21" t="s">
        <v>1062</v>
      </c>
      <c r="D1177" s="20">
        <f>COUNTIF('S6 - Table 1'!$B$3:$B$20,Table4[[#This Row],[id]])</f>
        <v>0</v>
      </c>
      <c r="E1177" s="21" t="s">
        <v>4958</v>
      </c>
      <c r="F1177" s="21" t="s">
        <v>4959</v>
      </c>
      <c r="G1177" s="21" t="s">
        <v>4695</v>
      </c>
      <c r="H1177" s="21" t="s">
        <v>4696</v>
      </c>
      <c r="I1177" s="21" t="s">
        <v>3755</v>
      </c>
      <c r="J1177" s="21">
        <v>55247</v>
      </c>
      <c r="K1177" s="21">
        <v>55463</v>
      </c>
      <c r="L1177" s="21">
        <v>100</v>
      </c>
      <c r="M1177" s="21" t="s">
        <v>1038</v>
      </c>
      <c r="N1177" s="21">
        <v>53302</v>
      </c>
      <c r="O1177" s="21">
        <v>53518</v>
      </c>
      <c r="P1177" s="21">
        <v>100</v>
      </c>
      <c r="Q1177" s="21"/>
      <c r="R1177" s="21"/>
    </row>
    <row r="1178" spans="1:18" x14ac:dyDescent="0.2">
      <c r="A1178" s="22" t="s">
        <v>4960</v>
      </c>
      <c r="B1178" s="21">
        <v>10244</v>
      </c>
      <c r="C1178" s="21" t="s">
        <v>1062</v>
      </c>
      <c r="D1178" s="20">
        <f>COUNTIF('S6 - Table 1'!$B$3:$B$20,Table4[[#This Row],[id]])</f>
        <v>0</v>
      </c>
      <c r="E1178" s="21" t="s">
        <v>4961</v>
      </c>
      <c r="F1178" s="21" t="s">
        <v>4962</v>
      </c>
      <c r="G1178" s="21" t="s">
        <v>2393</v>
      </c>
      <c r="H1178" s="21" t="s">
        <v>2394</v>
      </c>
      <c r="I1178" s="21" t="s">
        <v>3755</v>
      </c>
      <c r="J1178" s="21">
        <v>83193</v>
      </c>
      <c r="K1178" s="21">
        <v>83369</v>
      </c>
      <c r="L1178" s="21">
        <v>100</v>
      </c>
      <c r="M1178" s="21" t="s">
        <v>1038</v>
      </c>
      <c r="N1178" s="21">
        <v>81245</v>
      </c>
      <c r="O1178" s="21">
        <v>81421</v>
      </c>
      <c r="P1178" s="21">
        <v>100</v>
      </c>
      <c r="Q1178" s="21"/>
      <c r="R1178" s="21"/>
    </row>
    <row r="1179" spans="1:18" x14ac:dyDescent="0.2">
      <c r="A1179" s="22" t="s">
        <v>4963</v>
      </c>
      <c r="B1179" s="21">
        <v>10244</v>
      </c>
      <c r="C1179" s="21" t="s">
        <v>1062</v>
      </c>
      <c r="D1179" s="20">
        <f>COUNTIF('S6 - Table 1'!$B$3:$B$20,Table4[[#This Row],[id]])</f>
        <v>0</v>
      </c>
      <c r="E1179" s="21" t="s">
        <v>4964</v>
      </c>
      <c r="F1179" s="21" t="s">
        <v>4823</v>
      </c>
      <c r="G1179" s="21" t="s">
        <v>4824</v>
      </c>
      <c r="H1179" s="21" t="s">
        <v>2171</v>
      </c>
      <c r="I1179" s="21" t="s">
        <v>3755</v>
      </c>
      <c r="J1179" s="21">
        <v>38346</v>
      </c>
      <c r="K1179" s="21">
        <v>38576</v>
      </c>
      <c r="L1179" s="21">
        <v>100</v>
      </c>
      <c r="M1179" s="21" t="s">
        <v>1038</v>
      </c>
      <c r="N1179" s="21">
        <v>36401</v>
      </c>
      <c r="O1179" s="21">
        <v>36631</v>
      </c>
      <c r="P1179" s="21">
        <v>100</v>
      </c>
      <c r="Q1179" s="21"/>
      <c r="R1179" s="21"/>
    </row>
    <row r="1180" spans="1:18" x14ac:dyDescent="0.2">
      <c r="A1180" s="22" t="s">
        <v>4965</v>
      </c>
      <c r="B1180" s="21">
        <v>10244</v>
      </c>
      <c r="C1180" s="21" t="s">
        <v>1062</v>
      </c>
      <c r="D1180" s="20">
        <f>COUNTIF('S6 - Table 1'!$B$3:$B$20,Table4[[#This Row],[id]])</f>
        <v>0</v>
      </c>
      <c r="E1180" s="21" t="s">
        <v>4966</v>
      </c>
      <c r="F1180" s="21" t="s">
        <v>4962</v>
      </c>
      <c r="G1180" s="21" t="s">
        <v>2393</v>
      </c>
      <c r="H1180" s="21" t="s">
        <v>2397</v>
      </c>
      <c r="I1180" s="21" t="s">
        <v>3755</v>
      </c>
      <c r="J1180" s="21">
        <v>83193</v>
      </c>
      <c r="K1180" s="21">
        <v>83387</v>
      </c>
      <c r="L1180" s="21">
        <v>100</v>
      </c>
      <c r="M1180" s="21" t="s">
        <v>1038</v>
      </c>
      <c r="N1180" s="21">
        <v>81245</v>
      </c>
      <c r="O1180" s="21">
        <v>81439</v>
      </c>
      <c r="P1180" s="21">
        <v>100</v>
      </c>
      <c r="Q1180" s="21"/>
      <c r="R1180" s="21"/>
    </row>
    <row r="1181" spans="1:18" x14ac:dyDescent="0.2">
      <c r="A1181" s="22" t="s">
        <v>4967</v>
      </c>
      <c r="B1181" s="21">
        <v>10244</v>
      </c>
      <c r="C1181" s="21" t="s">
        <v>1062</v>
      </c>
      <c r="D1181" s="20">
        <f>COUNTIF('S6 - Table 1'!$B$3:$B$20,Table4[[#This Row],[id]])</f>
        <v>1</v>
      </c>
      <c r="E1181" s="21" t="s">
        <v>4968</v>
      </c>
      <c r="F1181" s="21" t="s">
        <v>4969</v>
      </c>
      <c r="G1181" s="21" t="s">
        <v>4970</v>
      </c>
      <c r="H1181" s="21" t="s">
        <v>4971</v>
      </c>
      <c r="I1181" s="21" t="s">
        <v>3755</v>
      </c>
      <c r="J1181" s="21">
        <v>160046</v>
      </c>
      <c r="K1181" s="21">
        <v>160265</v>
      </c>
      <c r="L1181" s="21">
        <v>100</v>
      </c>
      <c r="M1181" s="21" t="s">
        <v>1038</v>
      </c>
      <c r="N1181" s="21">
        <v>158188</v>
      </c>
      <c r="O1181" s="21">
        <v>158407</v>
      </c>
      <c r="P1181" s="21">
        <v>99.09</v>
      </c>
      <c r="Q1181" s="21"/>
      <c r="R1181" s="21"/>
    </row>
    <row r="1182" spans="1:18" x14ac:dyDescent="0.2">
      <c r="A1182" s="22" t="s">
        <v>4972</v>
      </c>
      <c r="B1182" s="21">
        <v>10244</v>
      </c>
      <c r="C1182" s="21" t="s">
        <v>1062</v>
      </c>
      <c r="D1182" s="20">
        <f>COUNTIF('S6 - Table 1'!$B$3:$B$20,Table4[[#This Row],[id]])</f>
        <v>0</v>
      </c>
      <c r="E1182" s="21" t="s">
        <v>4973</v>
      </c>
      <c r="F1182" s="21" t="s">
        <v>4969</v>
      </c>
      <c r="G1182" s="21" t="s">
        <v>4970</v>
      </c>
      <c r="H1182" s="21" t="s">
        <v>4974</v>
      </c>
      <c r="I1182" s="21" t="s">
        <v>3755</v>
      </c>
      <c r="J1182" s="21">
        <v>160046</v>
      </c>
      <c r="K1182" s="21">
        <v>160266</v>
      </c>
      <c r="L1182" s="21">
        <v>100</v>
      </c>
      <c r="M1182" s="21" t="s">
        <v>1038</v>
      </c>
      <c r="N1182" s="21">
        <v>158188</v>
      </c>
      <c r="O1182" s="21">
        <v>158408</v>
      </c>
      <c r="P1182" s="21">
        <v>99.09</v>
      </c>
      <c r="Q1182" s="21"/>
      <c r="R1182" s="21"/>
    </row>
    <row r="1183" spans="1:18" x14ac:dyDescent="0.2">
      <c r="A1183" s="22" t="s">
        <v>4975</v>
      </c>
      <c r="B1183" s="21">
        <v>10244</v>
      </c>
      <c r="C1183" s="21" t="s">
        <v>1062</v>
      </c>
      <c r="D1183" s="20">
        <f>COUNTIF('S6 - Table 1'!$B$3:$B$20,Table4[[#This Row],[id]])</f>
        <v>0</v>
      </c>
      <c r="E1183" s="21" t="s">
        <v>4976</v>
      </c>
      <c r="F1183" s="21" t="s">
        <v>4969</v>
      </c>
      <c r="G1183" s="21" t="s">
        <v>4970</v>
      </c>
      <c r="H1183" s="21" t="s">
        <v>4977</v>
      </c>
      <c r="I1183" s="21" t="s">
        <v>3755</v>
      </c>
      <c r="J1183" s="21">
        <v>160046</v>
      </c>
      <c r="K1183" s="21">
        <v>160268</v>
      </c>
      <c r="L1183" s="21">
        <v>100</v>
      </c>
      <c r="M1183" s="21" t="s">
        <v>1038</v>
      </c>
      <c r="N1183" s="21">
        <v>158188</v>
      </c>
      <c r="O1183" s="21">
        <v>158410</v>
      </c>
      <c r="P1183" s="21">
        <v>99.1</v>
      </c>
      <c r="Q1183" s="21"/>
      <c r="R1183" s="21"/>
    </row>
    <row r="1184" spans="1:18" x14ac:dyDescent="0.2">
      <c r="A1184" s="22" t="s">
        <v>4978</v>
      </c>
      <c r="B1184" s="21">
        <v>10244</v>
      </c>
      <c r="C1184" s="21" t="s">
        <v>1062</v>
      </c>
      <c r="D1184" s="20">
        <f>COUNTIF('S6 - Table 1'!$B$3:$B$20,Table4[[#This Row],[id]])</f>
        <v>0</v>
      </c>
      <c r="E1184" s="21" t="s">
        <v>4979</v>
      </c>
      <c r="F1184" s="21" t="s">
        <v>4759</v>
      </c>
      <c r="G1184" s="21" t="s">
        <v>3056</v>
      </c>
      <c r="H1184" s="21" t="s">
        <v>4980</v>
      </c>
      <c r="I1184" s="21" t="s">
        <v>3755</v>
      </c>
      <c r="J1184" s="21">
        <v>74873</v>
      </c>
      <c r="K1184" s="21">
        <v>75116</v>
      </c>
      <c r="L1184" s="21">
        <v>100</v>
      </c>
      <c r="M1184" s="21" t="s">
        <v>1038</v>
      </c>
      <c r="N1184" s="21">
        <v>72927</v>
      </c>
      <c r="O1184" s="21">
        <v>73170</v>
      </c>
      <c r="P1184" s="21">
        <v>100</v>
      </c>
      <c r="Q1184" s="21"/>
      <c r="R1184" s="21"/>
    </row>
    <row r="1185" spans="1:18" x14ac:dyDescent="0.2">
      <c r="A1185" s="22" t="s">
        <v>4981</v>
      </c>
      <c r="B1185" s="21">
        <v>10244</v>
      </c>
      <c r="C1185" s="21" t="s">
        <v>1062</v>
      </c>
      <c r="D1185" s="20">
        <f>COUNTIF('S6 - Table 1'!$B$3:$B$20,Table4[[#This Row],[id]])</f>
        <v>0</v>
      </c>
      <c r="E1185" s="21" t="s">
        <v>4982</v>
      </c>
      <c r="F1185" s="21" t="s">
        <v>4983</v>
      </c>
      <c r="G1185" s="21" t="s">
        <v>4695</v>
      </c>
      <c r="H1185" s="21" t="s">
        <v>4696</v>
      </c>
      <c r="I1185" s="21" t="s">
        <v>3755</v>
      </c>
      <c r="J1185" s="21">
        <v>55250</v>
      </c>
      <c r="K1185" s="21">
        <v>55463</v>
      </c>
      <c r="L1185" s="21">
        <v>100</v>
      </c>
      <c r="M1185" s="21" t="s">
        <v>1038</v>
      </c>
      <c r="N1185" s="21">
        <v>53305</v>
      </c>
      <c r="O1185" s="21">
        <v>53518</v>
      </c>
      <c r="P1185" s="21">
        <v>100</v>
      </c>
      <c r="Q1185" s="21"/>
      <c r="R1185" s="21"/>
    </row>
    <row r="1186" spans="1:18" x14ac:dyDescent="0.2">
      <c r="A1186" s="22" t="s">
        <v>4984</v>
      </c>
      <c r="B1186" s="21">
        <v>10244</v>
      </c>
      <c r="C1186" s="21" t="s">
        <v>1062</v>
      </c>
      <c r="D1186" s="20">
        <f>COUNTIF('S6 - Table 1'!$B$3:$B$20,Table4[[#This Row],[id]])</f>
        <v>0</v>
      </c>
      <c r="E1186" s="21" t="s">
        <v>4985</v>
      </c>
      <c r="F1186" s="21" t="s">
        <v>4986</v>
      </c>
      <c r="G1186" s="21" t="s">
        <v>4545</v>
      </c>
      <c r="H1186" s="21" t="s">
        <v>4546</v>
      </c>
      <c r="I1186" s="21" t="s">
        <v>3755</v>
      </c>
      <c r="J1186" s="21">
        <v>133080</v>
      </c>
      <c r="K1186" s="21">
        <v>133341</v>
      </c>
      <c r="L1186" s="21">
        <v>100</v>
      </c>
      <c r="M1186" s="21" t="s">
        <v>1038</v>
      </c>
      <c r="N1186" s="21">
        <v>131120</v>
      </c>
      <c r="O1186" s="21">
        <v>131381</v>
      </c>
      <c r="P1186" s="21">
        <v>100</v>
      </c>
      <c r="Q1186" s="21"/>
      <c r="R1186" s="21"/>
    </row>
    <row r="1187" spans="1:18" x14ac:dyDescent="0.2">
      <c r="A1187" s="22" t="s">
        <v>4987</v>
      </c>
      <c r="B1187" s="21">
        <v>10244</v>
      </c>
      <c r="C1187" s="21" t="s">
        <v>1062</v>
      </c>
      <c r="D1187" s="20">
        <f>COUNTIF('S6 - Table 1'!$B$3:$B$20,Table4[[#This Row],[id]])</f>
        <v>0</v>
      </c>
      <c r="E1187" s="21" t="s">
        <v>4988</v>
      </c>
      <c r="F1187" s="21" t="s">
        <v>2592</v>
      </c>
      <c r="G1187" s="21" t="s">
        <v>2470</v>
      </c>
      <c r="H1187" s="21" t="s">
        <v>4481</v>
      </c>
      <c r="I1187" s="21" t="s">
        <v>3755</v>
      </c>
      <c r="J1187" s="21">
        <v>26382</v>
      </c>
      <c r="K1187" s="21">
        <v>26663</v>
      </c>
      <c r="L1187" s="21">
        <v>100</v>
      </c>
      <c r="M1187" s="21" t="s">
        <v>1038</v>
      </c>
      <c r="N1187" s="21">
        <v>24452</v>
      </c>
      <c r="O1187" s="21">
        <v>24733</v>
      </c>
      <c r="P1187" s="21">
        <v>99.29</v>
      </c>
      <c r="Q1187" s="21"/>
      <c r="R1187" s="21"/>
    </row>
    <row r="1188" spans="1:18" x14ac:dyDescent="0.2">
      <c r="A1188" s="22" t="s">
        <v>4989</v>
      </c>
      <c r="B1188" s="21">
        <v>10244</v>
      </c>
      <c r="C1188" s="21" t="s">
        <v>1062</v>
      </c>
      <c r="D1188" s="20">
        <f>COUNTIF('S6 - Table 1'!$B$3:$B$20,Table4[[#This Row],[id]])</f>
        <v>0</v>
      </c>
      <c r="E1188" s="21" t="s">
        <v>4990</v>
      </c>
      <c r="F1188" s="21" t="s">
        <v>2595</v>
      </c>
      <c r="G1188" s="21" t="s">
        <v>2470</v>
      </c>
      <c r="H1188" s="21" t="s">
        <v>4481</v>
      </c>
      <c r="I1188" s="21" t="s">
        <v>3755</v>
      </c>
      <c r="J1188" s="21">
        <v>26379</v>
      </c>
      <c r="K1188" s="21">
        <v>26663</v>
      </c>
      <c r="L1188" s="21">
        <v>100</v>
      </c>
      <c r="M1188" s="21" t="s">
        <v>1038</v>
      </c>
      <c r="N1188" s="21">
        <v>24449</v>
      </c>
      <c r="O1188" s="21">
        <v>24733</v>
      </c>
      <c r="P1188" s="21">
        <v>99.3</v>
      </c>
      <c r="Q1188" s="21"/>
      <c r="R1188" s="21"/>
    </row>
    <row r="1189" spans="1:18" x14ac:dyDescent="0.2">
      <c r="A1189" s="22" t="s">
        <v>4991</v>
      </c>
      <c r="B1189" s="21">
        <v>10244</v>
      </c>
      <c r="C1189" s="21" t="s">
        <v>1062</v>
      </c>
      <c r="D1189" s="20">
        <f>COUNTIF('S6 - Table 1'!$B$3:$B$20,Table4[[#This Row],[id]])</f>
        <v>0</v>
      </c>
      <c r="E1189" s="21" t="s">
        <v>4992</v>
      </c>
      <c r="F1189" s="21" t="s">
        <v>2592</v>
      </c>
      <c r="G1189" s="21" t="s">
        <v>2470</v>
      </c>
      <c r="H1189" s="21" t="s">
        <v>4484</v>
      </c>
      <c r="I1189" s="21" t="s">
        <v>3755</v>
      </c>
      <c r="J1189" s="21">
        <v>26382</v>
      </c>
      <c r="K1189" s="21">
        <v>26664</v>
      </c>
      <c r="L1189" s="21">
        <v>100</v>
      </c>
      <c r="M1189" s="21" t="s">
        <v>1038</v>
      </c>
      <c r="N1189" s="21">
        <v>24452</v>
      </c>
      <c r="O1189" s="21">
        <v>24734</v>
      </c>
      <c r="P1189" s="21">
        <v>99.29</v>
      </c>
      <c r="Q1189" s="21"/>
      <c r="R1189" s="21"/>
    </row>
    <row r="1190" spans="1:18" x14ac:dyDescent="0.2">
      <c r="A1190" s="22" t="s">
        <v>4993</v>
      </c>
      <c r="B1190" s="21">
        <v>10244</v>
      </c>
      <c r="C1190" s="21" t="s">
        <v>1062</v>
      </c>
      <c r="D1190" s="20">
        <f>COUNTIF('S6 - Table 1'!$B$3:$B$20,Table4[[#This Row],[id]])</f>
        <v>0</v>
      </c>
      <c r="E1190" s="21" t="s">
        <v>4994</v>
      </c>
      <c r="F1190" s="21" t="s">
        <v>4995</v>
      </c>
      <c r="G1190" s="21" t="s">
        <v>4996</v>
      </c>
      <c r="H1190" s="21" t="s">
        <v>4997</v>
      </c>
      <c r="I1190" s="21" t="s">
        <v>3755</v>
      </c>
      <c r="J1190" s="21">
        <v>142221</v>
      </c>
      <c r="K1190" s="21">
        <v>142443</v>
      </c>
      <c r="L1190" s="21">
        <v>100</v>
      </c>
      <c r="M1190" s="21" t="s">
        <v>1038</v>
      </c>
      <c r="N1190" s="21">
        <v>140316</v>
      </c>
      <c r="O1190" s="21">
        <v>140538</v>
      </c>
      <c r="P1190" s="21">
        <v>100</v>
      </c>
      <c r="Q1190" s="21"/>
      <c r="R1190" s="21"/>
    </row>
    <row r="1191" spans="1:18" x14ac:dyDescent="0.2">
      <c r="A1191" s="22" t="s">
        <v>4998</v>
      </c>
      <c r="B1191" s="21">
        <v>10244</v>
      </c>
      <c r="C1191" s="21" t="s">
        <v>1062</v>
      </c>
      <c r="D1191" s="20">
        <f>COUNTIF('S6 - Table 1'!$B$3:$B$20,Table4[[#This Row],[id]])</f>
        <v>0</v>
      </c>
      <c r="E1191" s="21" t="s">
        <v>4999</v>
      </c>
      <c r="F1191" s="21" t="s">
        <v>5000</v>
      </c>
      <c r="G1191" s="21" t="s">
        <v>5001</v>
      </c>
      <c r="H1191" s="21" t="s">
        <v>5002</v>
      </c>
      <c r="I1191" s="21" t="s">
        <v>3755</v>
      </c>
      <c r="J1191" s="21">
        <v>84950</v>
      </c>
      <c r="K1191" s="21">
        <v>85162</v>
      </c>
      <c r="L1191" s="21">
        <v>100</v>
      </c>
      <c r="M1191" s="21" t="s">
        <v>1038</v>
      </c>
      <c r="N1191" s="21">
        <v>83002</v>
      </c>
      <c r="O1191" s="21">
        <v>83214</v>
      </c>
      <c r="P1191" s="21">
        <v>100</v>
      </c>
      <c r="Q1191" s="21"/>
      <c r="R1191" s="21"/>
    </row>
    <row r="1192" spans="1:18" x14ac:dyDescent="0.2">
      <c r="A1192" s="22" t="s">
        <v>5003</v>
      </c>
      <c r="B1192" s="21">
        <v>10244</v>
      </c>
      <c r="C1192" s="21" t="s">
        <v>1062</v>
      </c>
      <c r="D1192" s="20">
        <f>COUNTIF('S6 - Table 1'!$B$3:$B$20,Table4[[#This Row],[id]])</f>
        <v>0</v>
      </c>
      <c r="E1192" s="21" t="s">
        <v>5004</v>
      </c>
      <c r="F1192" s="21" t="s">
        <v>2461</v>
      </c>
      <c r="G1192" s="21" t="s">
        <v>2462</v>
      </c>
      <c r="H1192" s="21" t="s">
        <v>2508</v>
      </c>
      <c r="I1192" s="21" t="s">
        <v>3755</v>
      </c>
      <c r="J1192" s="21">
        <v>23700</v>
      </c>
      <c r="K1192" s="21">
        <v>23883</v>
      </c>
      <c r="L1192" s="21">
        <v>100</v>
      </c>
      <c r="M1192" s="21" t="s">
        <v>1038</v>
      </c>
      <c r="N1192" s="21">
        <v>22006</v>
      </c>
      <c r="O1192" s="21">
        <v>22189</v>
      </c>
      <c r="P1192" s="21">
        <v>100</v>
      </c>
      <c r="Q1192" s="21"/>
      <c r="R1192" s="21"/>
    </row>
    <row r="1193" spans="1:18" x14ac:dyDescent="0.2">
      <c r="A1193" s="22" t="s">
        <v>5005</v>
      </c>
      <c r="B1193" s="21">
        <v>10244</v>
      </c>
      <c r="C1193" s="21" t="s">
        <v>1062</v>
      </c>
      <c r="D1193" s="20">
        <f>COUNTIF('S6 - Table 1'!$B$3:$B$20,Table4[[#This Row],[id]])</f>
        <v>0</v>
      </c>
      <c r="E1193" s="21" t="s">
        <v>5006</v>
      </c>
      <c r="F1193" s="21" t="s">
        <v>5007</v>
      </c>
      <c r="G1193" s="21" t="s">
        <v>4840</v>
      </c>
      <c r="H1193" s="21" t="s">
        <v>4841</v>
      </c>
      <c r="I1193" s="21" t="s">
        <v>3755</v>
      </c>
      <c r="J1193" s="21">
        <v>87131</v>
      </c>
      <c r="K1193" s="21">
        <v>87393</v>
      </c>
      <c r="L1193" s="21">
        <v>100</v>
      </c>
      <c r="M1193" s="21" t="s">
        <v>1038</v>
      </c>
      <c r="N1193" s="21">
        <v>85183</v>
      </c>
      <c r="O1193" s="21">
        <v>85445</v>
      </c>
      <c r="P1193" s="21">
        <v>100</v>
      </c>
      <c r="Q1193" s="21"/>
      <c r="R1193" s="21"/>
    </row>
    <row r="1194" spans="1:18" x14ac:dyDescent="0.2">
      <c r="A1194" s="22" t="s">
        <v>5008</v>
      </c>
      <c r="B1194" s="21">
        <v>10244</v>
      </c>
      <c r="C1194" s="21" t="s">
        <v>1062</v>
      </c>
      <c r="D1194" s="20">
        <f>COUNTIF('S6 - Table 1'!$B$3:$B$20,Table4[[#This Row],[id]])</f>
        <v>0</v>
      </c>
      <c r="E1194" s="21" t="s">
        <v>5009</v>
      </c>
      <c r="F1194" s="21" t="s">
        <v>5010</v>
      </c>
      <c r="G1194" s="21" t="s">
        <v>4714</v>
      </c>
      <c r="H1194" s="21" t="s">
        <v>4715</v>
      </c>
      <c r="I1194" s="21" t="s">
        <v>3755</v>
      </c>
      <c r="J1194" s="21">
        <v>45991</v>
      </c>
      <c r="K1194" s="21">
        <v>46338</v>
      </c>
      <c r="L1194" s="21">
        <v>100</v>
      </c>
      <c r="M1194" s="21" t="s">
        <v>1038</v>
      </c>
      <c r="N1194" s="21">
        <v>44046</v>
      </c>
      <c r="O1194" s="21">
        <v>44393</v>
      </c>
      <c r="P1194" s="21">
        <v>100</v>
      </c>
      <c r="Q1194" s="21"/>
      <c r="R1194" s="21"/>
    </row>
    <row r="1195" spans="1:18" x14ac:dyDescent="0.2">
      <c r="A1195" s="22" t="s">
        <v>5011</v>
      </c>
      <c r="B1195" s="21">
        <v>10244</v>
      </c>
      <c r="C1195" s="21" t="s">
        <v>1062</v>
      </c>
      <c r="D1195" s="20">
        <f>COUNTIF('S6 - Table 1'!$B$3:$B$20,Table4[[#This Row],[id]])</f>
        <v>0</v>
      </c>
      <c r="E1195" s="21" t="s">
        <v>5012</v>
      </c>
      <c r="F1195" s="21" t="s">
        <v>1574</v>
      </c>
      <c r="G1195" s="21" t="s">
        <v>1575</v>
      </c>
      <c r="H1195" s="21" t="s">
        <v>5013</v>
      </c>
      <c r="I1195" s="21" t="s">
        <v>3755</v>
      </c>
      <c r="J1195" s="21">
        <v>136506</v>
      </c>
      <c r="K1195" s="21">
        <v>136800</v>
      </c>
      <c r="L1195" s="21">
        <v>100</v>
      </c>
      <c r="M1195" s="21" t="s">
        <v>1038</v>
      </c>
      <c r="N1195" s="21">
        <v>134562</v>
      </c>
      <c r="O1195" s="21">
        <v>134856</v>
      </c>
      <c r="P1195" s="21">
        <v>100</v>
      </c>
      <c r="Q1195" s="21"/>
      <c r="R1195" s="21"/>
    </row>
    <row r="1196" spans="1:18" x14ac:dyDescent="0.2">
      <c r="A1196" s="22" t="s">
        <v>5014</v>
      </c>
      <c r="B1196" s="21">
        <v>10244</v>
      </c>
      <c r="C1196" s="21" t="s">
        <v>1062</v>
      </c>
      <c r="D1196" s="20">
        <f>COUNTIF('S6 - Table 1'!$B$3:$B$20,Table4[[#This Row],[id]])</f>
        <v>0</v>
      </c>
      <c r="E1196" s="21" t="s">
        <v>5015</v>
      </c>
      <c r="F1196" s="21" t="s">
        <v>5010</v>
      </c>
      <c r="G1196" s="21" t="s">
        <v>4714</v>
      </c>
      <c r="H1196" s="21" t="s">
        <v>4718</v>
      </c>
      <c r="I1196" s="21" t="s">
        <v>3755</v>
      </c>
      <c r="J1196" s="21">
        <v>45991</v>
      </c>
      <c r="K1196" s="21">
        <v>46339</v>
      </c>
      <c r="L1196" s="21">
        <v>100</v>
      </c>
      <c r="M1196" s="21" t="s">
        <v>1038</v>
      </c>
      <c r="N1196" s="21">
        <v>44046</v>
      </c>
      <c r="O1196" s="21">
        <v>44394</v>
      </c>
      <c r="P1196" s="21">
        <v>100</v>
      </c>
      <c r="Q1196" s="21"/>
      <c r="R1196" s="21"/>
    </row>
    <row r="1197" spans="1:18" x14ac:dyDescent="0.2">
      <c r="A1197" s="22" t="s">
        <v>5016</v>
      </c>
      <c r="B1197" s="21">
        <v>10244</v>
      </c>
      <c r="C1197" s="21" t="s">
        <v>1062</v>
      </c>
      <c r="D1197" s="20">
        <f>COUNTIF('S6 - Table 1'!$B$3:$B$20,Table4[[#This Row],[id]])</f>
        <v>0</v>
      </c>
      <c r="E1197" s="21" t="s">
        <v>5017</v>
      </c>
      <c r="F1197" s="21" t="s">
        <v>2461</v>
      </c>
      <c r="G1197" s="21" t="s">
        <v>2511</v>
      </c>
      <c r="H1197" s="21" t="s">
        <v>2512</v>
      </c>
      <c r="I1197" s="21" t="s">
        <v>3755</v>
      </c>
      <c r="J1197" s="21">
        <v>23700</v>
      </c>
      <c r="K1197" s="21">
        <v>23855</v>
      </c>
      <c r="L1197" s="21">
        <v>100</v>
      </c>
      <c r="M1197" s="21" t="s">
        <v>1038</v>
      </c>
      <c r="N1197" s="21">
        <v>22006</v>
      </c>
      <c r="O1197" s="21">
        <v>22161</v>
      </c>
      <c r="P1197" s="21">
        <v>100</v>
      </c>
      <c r="Q1197" s="21"/>
      <c r="R1197" s="21"/>
    </row>
    <row r="1198" spans="1:18" x14ac:dyDescent="0.2">
      <c r="A1198" s="22" t="s">
        <v>5018</v>
      </c>
      <c r="B1198" s="21">
        <v>10244</v>
      </c>
      <c r="C1198" s="21" t="s">
        <v>1062</v>
      </c>
      <c r="D1198" s="20">
        <f>COUNTIF('S6 - Table 1'!$B$3:$B$20,Table4[[#This Row],[id]])</f>
        <v>0</v>
      </c>
      <c r="E1198" s="21" t="s">
        <v>5019</v>
      </c>
      <c r="F1198" s="21" t="s">
        <v>5020</v>
      </c>
      <c r="G1198" s="21" t="s">
        <v>5021</v>
      </c>
      <c r="H1198" s="21" t="s">
        <v>5022</v>
      </c>
      <c r="I1198" s="21" t="s">
        <v>3755</v>
      </c>
      <c r="J1198" s="21">
        <v>163817</v>
      </c>
      <c r="K1198" s="21">
        <v>164017</v>
      </c>
      <c r="L1198" s="21">
        <v>100</v>
      </c>
      <c r="M1198" s="21" t="s">
        <v>1038</v>
      </c>
      <c r="N1198" s="21">
        <v>161958</v>
      </c>
      <c r="O1198" s="21">
        <v>162158</v>
      </c>
      <c r="P1198" s="21">
        <v>100</v>
      </c>
      <c r="Q1198" s="21"/>
      <c r="R1198" s="21"/>
    </row>
    <row r="1199" spans="1:18" x14ac:dyDescent="0.2">
      <c r="A1199" s="22" t="s">
        <v>5023</v>
      </c>
      <c r="B1199" s="21">
        <v>10244</v>
      </c>
      <c r="C1199" s="21" t="s">
        <v>1062</v>
      </c>
      <c r="D1199" s="20">
        <f>COUNTIF('S6 - Table 1'!$B$3:$B$20,Table4[[#This Row],[id]])</f>
        <v>0</v>
      </c>
      <c r="E1199" s="21" t="s">
        <v>5024</v>
      </c>
      <c r="F1199" s="21" t="s">
        <v>5025</v>
      </c>
      <c r="G1199" s="21" t="s">
        <v>5021</v>
      </c>
      <c r="H1199" s="21" t="s">
        <v>5022</v>
      </c>
      <c r="I1199" s="21" t="s">
        <v>3755</v>
      </c>
      <c r="J1199" s="21">
        <v>163816</v>
      </c>
      <c r="K1199" s="21">
        <v>164017</v>
      </c>
      <c r="L1199" s="21">
        <v>100</v>
      </c>
      <c r="M1199" s="21" t="s">
        <v>1038</v>
      </c>
      <c r="N1199" s="21">
        <v>161957</v>
      </c>
      <c r="O1199" s="21">
        <v>162158</v>
      </c>
      <c r="P1199" s="21">
        <v>100</v>
      </c>
      <c r="Q1199" s="21"/>
      <c r="R1199" s="21"/>
    </row>
    <row r="1200" spans="1:18" x14ac:dyDescent="0.2">
      <c r="A1200" s="22" t="s">
        <v>5026</v>
      </c>
      <c r="B1200" s="21">
        <v>10244</v>
      </c>
      <c r="C1200" s="21" t="s">
        <v>1062</v>
      </c>
      <c r="D1200" s="20">
        <f>COUNTIF('S6 - Table 1'!$B$3:$B$20,Table4[[#This Row],[id]])</f>
        <v>0</v>
      </c>
      <c r="E1200" s="21" t="s">
        <v>5027</v>
      </c>
      <c r="F1200" s="21" t="s">
        <v>5028</v>
      </c>
      <c r="G1200" s="21" t="s">
        <v>2277</v>
      </c>
      <c r="H1200" s="21" t="s">
        <v>2278</v>
      </c>
      <c r="I1200" s="21" t="s">
        <v>3755</v>
      </c>
      <c r="J1200" s="21">
        <v>169591</v>
      </c>
      <c r="K1200" s="21">
        <v>169708</v>
      </c>
      <c r="L1200" s="21">
        <v>100</v>
      </c>
      <c r="M1200" s="21" t="s">
        <v>1038</v>
      </c>
      <c r="N1200" s="21">
        <v>167739</v>
      </c>
      <c r="O1200" s="21">
        <v>167856</v>
      </c>
      <c r="P1200" s="21">
        <v>100</v>
      </c>
      <c r="Q1200" s="21"/>
      <c r="R1200" s="21"/>
    </row>
    <row r="1201" spans="1:18" x14ac:dyDescent="0.2">
      <c r="A1201" s="22" t="s">
        <v>5029</v>
      </c>
      <c r="B1201" s="21">
        <v>10244</v>
      </c>
      <c r="C1201" s="21" t="s">
        <v>1062</v>
      </c>
      <c r="D1201" s="20">
        <f>COUNTIF('S6 - Table 1'!$B$3:$B$20,Table4[[#This Row],[id]])</f>
        <v>0</v>
      </c>
      <c r="E1201" s="21" t="s">
        <v>5030</v>
      </c>
      <c r="F1201" s="21" t="s">
        <v>4986</v>
      </c>
      <c r="G1201" s="21" t="s">
        <v>4545</v>
      </c>
      <c r="H1201" s="21" t="s">
        <v>4727</v>
      </c>
      <c r="I1201" s="21" t="s">
        <v>3755</v>
      </c>
      <c r="J1201" s="21">
        <v>133080</v>
      </c>
      <c r="K1201" s="21">
        <v>133336</v>
      </c>
      <c r="L1201" s="21">
        <v>100</v>
      </c>
      <c r="M1201" s="21" t="s">
        <v>1038</v>
      </c>
      <c r="N1201" s="21">
        <v>131120</v>
      </c>
      <c r="O1201" s="21">
        <v>131376</v>
      </c>
      <c r="P1201" s="21">
        <v>100</v>
      </c>
      <c r="Q1201" s="21"/>
      <c r="R1201" s="21"/>
    </row>
    <row r="1202" spans="1:18" x14ac:dyDescent="0.2">
      <c r="A1202" s="22" t="s">
        <v>5031</v>
      </c>
      <c r="B1202" s="21">
        <v>10244</v>
      </c>
      <c r="C1202" s="21" t="s">
        <v>1062</v>
      </c>
      <c r="D1202" s="20">
        <f>COUNTIF('S6 - Table 1'!$B$3:$B$20,Table4[[#This Row],[id]])</f>
        <v>0</v>
      </c>
      <c r="E1202" s="21" t="s">
        <v>5032</v>
      </c>
      <c r="F1202" s="21" t="s">
        <v>2521</v>
      </c>
      <c r="G1202" s="21" t="s">
        <v>1875</v>
      </c>
      <c r="H1202" s="21" t="s">
        <v>1876</v>
      </c>
      <c r="I1202" s="21" t="s">
        <v>3755</v>
      </c>
      <c r="J1202" s="21">
        <v>155447</v>
      </c>
      <c r="K1202" s="21">
        <v>155806</v>
      </c>
      <c r="L1202" s="21">
        <v>100</v>
      </c>
      <c r="M1202" s="21" t="s">
        <v>1038</v>
      </c>
      <c r="N1202" s="21">
        <v>153569</v>
      </c>
      <c r="O1202" s="21">
        <v>153928</v>
      </c>
      <c r="P1202" s="21">
        <v>99.72</v>
      </c>
      <c r="Q1202" s="21"/>
      <c r="R1202" s="21"/>
    </row>
    <row r="1203" spans="1:18" x14ac:dyDescent="0.2">
      <c r="A1203" s="22" t="s">
        <v>5033</v>
      </c>
      <c r="B1203" s="21">
        <v>10244</v>
      </c>
      <c r="C1203" s="21" t="s">
        <v>1062</v>
      </c>
      <c r="D1203" s="20">
        <f>COUNTIF('S6 - Table 1'!$B$3:$B$20,Table4[[#This Row],[id]])</f>
        <v>0</v>
      </c>
      <c r="E1203" s="21" t="s">
        <v>5034</v>
      </c>
      <c r="F1203" s="21" t="s">
        <v>5035</v>
      </c>
      <c r="G1203" s="21" t="s">
        <v>2187</v>
      </c>
      <c r="H1203" s="21" t="s">
        <v>4478</v>
      </c>
      <c r="I1203" s="21" t="s">
        <v>3755</v>
      </c>
      <c r="J1203" s="21">
        <v>144884</v>
      </c>
      <c r="K1203" s="21">
        <v>145031</v>
      </c>
      <c r="L1203" s="21">
        <v>100</v>
      </c>
      <c r="M1203" s="21" t="s">
        <v>1038</v>
      </c>
      <c r="N1203" s="21">
        <v>142979</v>
      </c>
      <c r="O1203" s="21">
        <v>143126</v>
      </c>
      <c r="P1203" s="21">
        <v>100</v>
      </c>
      <c r="Q1203" s="21"/>
      <c r="R1203" s="21"/>
    </row>
    <row r="1204" spans="1:18" x14ac:dyDescent="0.2">
      <c r="A1204" s="22" t="s">
        <v>5036</v>
      </c>
      <c r="B1204" s="21">
        <v>10244</v>
      </c>
      <c r="C1204" s="21" t="s">
        <v>1062</v>
      </c>
      <c r="D1204" s="20">
        <f>COUNTIF('S6 - Table 1'!$B$3:$B$20,Table4[[#This Row],[id]])</f>
        <v>0</v>
      </c>
      <c r="E1204" s="21" t="s">
        <v>2539</v>
      </c>
      <c r="F1204" s="21" t="s">
        <v>2466</v>
      </c>
      <c r="G1204" s="21" t="s">
        <v>2219</v>
      </c>
      <c r="H1204" s="21" t="s">
        <v>2370</v>
      </c>
      <c r="I1204" s="21" t="s">
        <v>3755</v>
      </c>
      <c r="J1204" s="21">
        <v>74475</v>
      </c>
      <c r="K1204" s="21">
        <v>74773</v>
      </c>
      <c r="L1204" s="21">
        <v>100</v>
      </c>
      <c r="M1204" s="21" t="s">
        <v>1038</v>
      </c>
      <c r="N1204" s="21">
        <v>72529</v>
      </c>
      <c r="O1204" s="21">
        <v>72827</v>
      </c>
      <c r="P1204" s="21">
        <v>100</v>
      </c>
      <c r="Q1204" s="21"/>
      <c r="R1204" s="21"/>
    </row>
    <row r="1205" spans="1:18" x14ac:dyDescent="0.2">
      <c r="A1205" s="22" t="s">
        <v>5037</v>
      </c>
      <c r="B1205" s="21">
        <v>10244</v>
      </c>
      <c r="C1205" s="21" t="s">
        <v>1062</v>
      </c>
      <c r="D1205" s="20">
        <f>COUNTIF('S6 - Table 1'!$B$3:$B$20,Table4[[#This Row],[id]])</f>
        <v>0</v>
      </c>
      <c r="E1205" s="21" t="s">
        <v>5038</v>
      </c>
      <c r="F1205" s="21" t="s">
        <v>5039</v>
      </c>
      <c r="G1205" s="21" t="s">
        <v>5040</v>
      </c>
      <c r="H1205" s="21" t="s">
        <v>5041</v>
      </c>
      <c r="I1205" s="21" t="s">
        <v>3755</v>
      </c>
      <c r="J1205" s="21">
        <v>162845</v>
      </c>
      <c r="K1205" s="21">
        <v>163170</v>
      </c>
      <c r="L1205" s="21">
        <v>100</v>
      </c>
      <c r="M1205" s="21" t="s">
        <v>1038</v>
      </c>
      <c r="N1205" s="21">
        <v>160985</v>
      </c>
      <c r="O1205" s="21">
        <v>161310</v>
      </c>
      <c r="P1205" s="21">
        <v>100</v>
      </c>
      <c r="Q1205" s="21"/>
      <c r="R1205" s="21"/>
    </row>
    <row r="1206" spans="1:18" x14ac:dyDescent="0.2">
      <c r="A1206" s="22" t="s">
        <v>5042</v>
      </c>
      <c r="B1206" s="21">
        <v>10244</v>
      </c>
      <c r="C1206" s="21" t="s">
        <v>1062</v>
      </c>
      <c r="D1206" s="20">
        <f>COUNTIF('S6 - Table 1'!$B$3:$B$20,Table4[[#This Row],[id]])</f>
        <v>0</v>
      </c>
      <c r="E1206" s="21" t="s">
        <v>5043</v>
      </c>
      <c r="F1206" s="21" t="s">
        <v>5039</v>
      </c>
      <c r="G1206" s="21" t="s">
        <v>5040</v>
      </c>
      <c r="H1206" s="21" t="s">
        <v>5044</v>
      </c>
      <c r="I1206" s="21" t="s">
        <v>3755</v>
      </c>
      <c r="J1206" s="21">
        <v>162845</v>
      </c>
      <c r="K1206" s="21">
        <v>163171</v>
      </c>
      <c r="L1206" s="21">
        <v>100</v>
      </c>
      <c r="M1206" s="21" t="s">
        <v>1038</v>
      </c>
      <c r="N1206" s="21">
        <v>160985</v>
      </c>
      <c r="O1206" s="21">
        <v>161311</v>
      </c>
      <c r="P1206" s="21">
        <v>100</v>
      </c>
      <c r="Q1206" s="21"/>
      <c r="R1206" s="21"/>
    </row>
    <row r="1207" spans="1:18" x14ac:dyDescent="0.2">
      <c r="A1207" s="22" t="s">
        <v>5045</v>
      </c>
      <c r="B1207" s="21">
        <v>10244</v>
      </c>
      <c r="C1207" s="21" t="s">
        <v>1062</v>
      </c>
      <c r="D1207" s="20">
        <f>COUNTIF('S6 - Table 1'!$B$3:$B$20,Table4[[#This Row],[id]])</f>
        <v>0</v>
      </c>
      <c r="E1207" s="21" t="s">
        <v>2541</v>
      </c>
      <c r="F1207" s="21" t="s">
        <v>2542</v>
      </c>
      <c r="G1207" s="21" t="s">
        <v>2543</v>
      </c>
      <c r="H1207" s="21" t="s">
        <v>2544</v>
      </c>
      <c r="I1207" s="21" t="s">
        <v>3755</v>
      </c>
      <c r="J1207" s="21">
        <v>52887</v>
      </c>
      <c r="K1207" s="21">
        <v>53126</v>
      </c>
      <c r="L1207" s="21">
        <v>100</v>
      </c>
      <c r="M1207" s="21" t="s">
        <v>1038</v>
      </c>
      <c r="N1207" s="21">
        <v>50942</v>
      </c>
      <c r="O1207" s="21">
        <v>51181</v>
      </c>
      <c r="P1207" s="21">
        <v>99.58</v>
      </c>
      <c r="Q1207" s="21"/>
      <c r="R1207" s="21"/>
    </row>
    <row r="1208" spans="1:18" x14ac:dyDescent="0.2">
      <c r="A1208" s="22" t="s">
        <v>5046</v>
      </c>
      <c r="B1208" s="21">
        <v>10244</v>
      </c>
      <c r="C1208" s="21" t="s">
        <v>1062</v>
      </c>
      <c r="D1208" s="20">
        <f>COUNTIF('S6 - Table 1'!$B$3:$B$20,Table4[[#This Row],[id]])</f>
        <v>0</v>
      </c>
      <c r="E1208" s="21" t="s">
        <v>5047</v>
      </c>
      <c r="F1208" s="21" t="s">
        <v>4940</v>
      </c>
      <c r="G1208" s="21" t="s">
        <v>4941</v>
      </c>
      <c r="H1208" s="21" t="s">
        <v>2074</v>
      </c>
      <c r="I1208" s="21" t="s">
        <v>3755</v>
      </c>
      <c r="J1208" s="21">
        <v>167639</v>
      </c>
      <c r="K1208" s="21">
        <v>167745</v>
      </c>
      <c r="L1208" s="21">
        <v>100</v>
      </c>
      <c r="M1208" s="21" t="s">
        <v>1038</v>
      </c>
      <c r="N1208" s="21">
        <v>165771</v>
      </c>
      <c r="O1208" s="21">
        <v>165877</v>
      </c>
      <c r="P1208" s="21">
        <v>100</v>
      </c>
      <c r="Q1208" s="21"/>
      <c r="R1208" s="21"/>
    </row>
    <row r="1209" spans="1:18" x14ac:dyDescent="0.2">
      <c r="A1209" s="22" t="s">
        <v>5048</v>
      </c>
      <c r="B1209" s="21">
        <v>10244</v>
      </c>
      <c r="C1209" s="21" t="s">
        <v>1062</v>
      </c>
      <c r="D1209" s="20">
        <f>COUNTIF('S6 - Table 1'!$B$3:$B$20,Table4[[#This Row],[id]])</f>
        <v>0</v>
      </c>
      <c r="E1209" s="21" t="s">
        <v>5049</v>
      </c>
      <c r="F1209" s="21" t="s">
        <v>5050</v>
      </c>
      <c r="G1209" s="21" t="s">
        <v>5040</v>
      </c>
      <c r="H1209" s="21" t="s">
        <v>5041</v>
      </c>
      <c r="I1209" s="21" t="s">
        <v>3755</v>
      </c>
      <c r="J1209" s="21">
        <v>162844</v>
      </c>
      <c r="K1209" s="21">
        <v>163170</v>
      </c>
      <c r="L1209" s="21">
        <v>100</v>
      </c>
      <c r="M1209" s="21" t="s">
        <v>1038</v>
      </c>
      <c r="N1209" s="21">
        <v>160984</v>
      </c>
      <c r="O1209" s="21">
        <v>161310</v>
      </c>
      <c r="P1209" s="21">
        <v>100</v>
      </c>
      <c r="Q1209" s="21"/>
      <c r="R1209" s="21"/>
    </row>
    <row r="1210" spans="1:18" x14ac:dyDescent="0.2">
      <c r="A1210" s="22" t="s">
        <v>5051</v>
      </c>
      <c r="B1210" s="21">
        <v>10244</v>
      </c>
      <c r="C1210" s="21" t="s">
        <v>1062</v>
      </c>
      <c r="D1210" s="20">
        <f>COUNTIF('S6 - Table 1'!$B$3:$B$20,Table4[[#This Row],[id]])</f>
        <v>0</v>
      </c>
      <c r="E1210" s="21" t="s">
        <v>5052</v>
      </c>
      <c r="F1210" s="21" t="s">
        <v>5050</v>
      </c>
      <c r="G1210" s="21" t="s">
        <v>5040</v>
      </c>
      <c r="H1210" s="21" t="s">
        <v>5044</v>
      </c>
      <c r="I1210" s="21" t="s">
        <v>3755</v>
      </c>
      <c r="J1210" s="21">
        <v>162844</v>
      </c>
      <c r="K1210" s="21">
        <v>163171</v>
      </c>
      <c r="L1210" s="21">
        <v>100</v>
      </c>
      <c r="M1210" s="21" t="s">
        <v>1038</v>
      </c>
      <c r="N1210" s="21">
        <v>160984</v>
      </c>
      <c r="O1210" s="21">
        <v>161311</v>
      </c>
      <c r="P1210" s="21">
        <v>100</v>
      </c>
      <c r="Q1210" s="21"/>
      <c r="R1210" s="21"/>
    </row>
    <row r="1211" spans="1:18" x14ac:dyDescent="0.2">
      <c r="A1211" s="22" t="s">
        <v>5053</v>
      </c>
      <c r="B1211" s="21">
        <v>10244</v>
      </c>
      <c r="C1211" s="21" t="s">
        <v>1062</v>
      </c>
      <c r="D1211" s="20">
        <f>COUNTIF('S6 - Table 1'!$B$3:$B$20,Table4[[#This Row],[id]])</f>
        <v>0</v>
      </c>
      <c r="E1211" s="21" t="s">
        <v>5054</v>
      </c>
      <c r="F1211" s="21" t="s">
        <v>5055</v>
      </c>
      <c r="G1211" s="21" t="s">
        <v>5056</v>
      </c>
      <c r="H1211" s="21" t="s">
        <v>5057</v>
      </c>
      <c r="I1211" s="21" t="s">
        <v>3755</v>
      </c>
      <c r="J1211" s="21">
        <v>36888</v>
      </c>
      <c r="K1211" s="21">
        <v>37182</v>
      </c>
      <c r="L1211" s="21">
        <v>100</v>
      </c>
      <c r="M1211" s="21" t="s">
        <v>1038</v>
      </c>
      <c r="N1211" s="21">
        <v>34943</v>
      </c>
      <c r="O1211" s="21">
        <v>35237</v>
      </c>
      <c r="P1211" s="21">
        <v>100</v>
      </c>
      <c r="Q1211" s="21"/>
      <c r="R1211" s="21"/>
    </row>
    <row r="1212" spans="1:18" x14ac:dyDescent="0.2">
      <c r="A1212" s="22" t="s">
        <v>5058</v>
      </c>
      <c r="B1212" s="21">
        <v>10244</v>
      </c>
      <c r="C1212" s="21" t="s">
        <v>1062</v>
      </c>
      <c r="D1212" s="20">
        <f>COUNTIF('S6 - Table 1'!$B$3:$B$20,Table4[[#This Row],[id]])</f>
        <v>0</v>
      </c>
      <c r="E1212" s="21" t="s">
        <v>5059</v>
      </c>
      <c r="F1212" s="21" t="s">
        <v>5060</v>
      </c>
      <c r="G1212" s="21" t="s">
        <v>5040</v>
      </c>
      <c r="H1212" s="21" t="s">
        <v>5041</v>
      </c>
      <c r="I1212" s="21" t="s">
        <v>3755</v>
      </c>
      <c r="J1212" s="21">
        <v>162806</v>
      </c>
      <c r="K1212" s="21">
        <v>163170</v>
      </c>
      <c r="L1212" s="21">
        <v>100</v>
      </c>
      <c r="M1212" s="21" t="s">
        <v>1038</v>
      </c>
      <c r="N1212" s="21">
        <v>160946</v>
      </c>
      <c r="O1212" s="21">
        <v>161310</v>
      </c>
      <c r="P1212" s="21">
        <v>100</v>
      </c>
      <c r="Q1212" s="21"/>
      <c r="R1212" s="21"/>
    </row>
    <row r="1213" spans="1:18" x14ac:dyDescent="0.2">
      <c r="A1213" s="22" t="s">
        <v>5061</v>
      </c>
      <c r="B1213" s="21">
        <v>10244</v>
      </c>
      <c r="C1213" s="21" t="s">
        <v>1062</v>
      </c>
      <c r="D1213" s="20">
        <f>COUNTIF('S6 - Table 1'!$B$3:$B$20,Table4[[#This Row],[id]])</f>
        <v>0</v>
      </c>
      <c r="E1213" s="21" t="s">
        <v>5062</v>
      </c>
      <c r="F1213" s="21" t="s">
        <v>5063</v>
      </c>
      <c r="G1213" s="21" t="s">
        <v>1575</v>
      </c>
      <c r="H1213" s="21" t="s">
        <v>1576</v>
      </c>
      <c r="I1213" s="21" t="s">
        <v>3755</v>
      </c>
      <c r="J1213" s="21">
        <v>136505</v>
      </c>
      <c r="K1213" s="21">
        <v>136798</v>
      </c>
      <c r="L1213" s="21">
        <v>100</v>
      </c>
      <c r="M1213" s="21" t="s">
        <v>1038</v>
      </c>
      <c r="N1213" s="21">
        <v>134561</v>
      </c>
      <c r="O1213" s="21">
        <v>134854</v>
      </c>
      <c r="P1213" s="21">
        <v>100</v>
      </c>
      <c r="Q1213" s="21"/>
      <c r="R1213" s="21"/>
    </row>
    <row r="1214" spans="1:18" x14ac:dyDescent="0.2">
      <c r="A1214" s="22" t="s">
        <v>5064</v>
      </c>
      <c r="B1214" s="21">
        <v>10244</v>
      </c>
      <c r="C1214" s="21" t="s">
        <v>1062</v>
      </c>
      <c r="D1214" s="20">
        <f>COUNTIF('S6 - Table 1'!$B$3:$B$20,Table4[[#This Row],[id]])</f>
        <v>0</v>
      </c>
      <c r="E1214" s="21" t="s">
        <v>5065</v>
      </c>
      <c r="F1214" s="21" t="s">
        <v>5066</v>
      </c>
      <c r="G1214" s="21" t="s">
        <v>2277</v>
      </c>
      <c r="H1214" s="21" t="s">
        <v>2278</v>
      </c>
      <c r="I1214" s="21" t="s">
        <v>3755</v>
      </c>
      <c r="J1214" s="21">
        <v>169589</v>
      </c>
      <c r="K1214" s="21">
        <v>169708</v>
      </c>
      <c r="L1214" s="21">
        <v>100</v>
      </c>
      <c r="M1214" s="21" t="s">
        <v>1038</v>
      </c>
      <c r="N1214" s="21">
        <v>167737</v>
      </c>
      <c r="O1214" s="21">
        <v>167856</v>
      </c>
      <c r="P1214" s="21">
        <v>100</v>
      </c>
      <c r="Q1214" s="21"/>
      <c r="R1214" s="21"/>
    </row>
    <row r="1215" spans="1:18" x14ac:dyDescent="0.2">
      <c r="A1215" s="22" t="s">
        <v>5067</v>
      </c>
      <c r="B1215" s="21">
        <v>10244</v>
      </c>
      <c r="C1215" s="21" t="s">
        <v>1062</v>
      </c>
      <c r="D1215" s="20">
        <f>COUNTIF('S6 - Table 1'!$B$3:$B$20,Table4[[#This Row],[id]])</f>
        <v>0</v>
      </c>
      <c r="E1215" s="21" t="s">
        <v>5068</v>
      </c>
      <c r="F1215" s="21" t="s">
        <v>1666</v>
      </c>
      <c r="G1215" s="21" t="s">
        <v>4814</v>
      </c>
      <c r="H1215" s="21" t="s">
        <v>5069</v>
      </c>
      <c r="I1215" s="21" t="s">
        <v>3755</v>
      </c>
      <c r="J1215" s="21">
        <v>48177</v>
      </c>
      <c r="K1215" s="21">
        <v>48355</v>
      </c>
      <c r="L1215" s="21">
        <v>100</v>
      </c>
      <c r="M1215" s="21" t="s">
        <v>1038</v>
      </c>
      <c r="N1215" s="21">
        <v>46232</v>
      </c>
      <c r="O1215" s="21">
        <v>46410</v>
      </c>
      <c r="P1215" s="21">
        <v>100</v>
      </c>
      <c r="Q1215" s="21"/>
      <c r="R1215" s="21"/>
    </row>
    <row r="1216" spans="1:18" x14ac:dyDescent="0.2">
      <c r="A1216" s="22" t="s">
        <v>5070</v>
      </c>
      <c r="B1216" s="21">
        <v>10244</v>
      </c>
      <c r="C1216" s="21" t="s">
        <v>1062</v>
      </c>
      <c r="D1216" s="20">
        <f>COUNTIF('S6 - Table 1'!$B$3:$B$20,Table4[[#This Row],[id]])</f>
        <v>0</v>
      </c>
      <c r="E1216" s="21" t="s">
        <v>5071</v>
      </c>
      <c r="F1216" s="21" t="s">
        <v>4668</v>
      </c>
      <c r="G1216" s="21" t="s">
        <v>4669</v>
      </c>
      <c r="H1216" s="21" t="s">
        <v>5072</v>
      </c>
      <c r="I1216" s="21" t="s">
        <v>3755</v>
      </c>
      <c r="J1216" s="21">
        <v>7982</v>
      </c>
      <c r="K1216" s="21">
        <v>8086</v>
      </c>
      <c r="L1216" s="21">
        <v>100</v>
      </c>
      <c r="M1216" s="21" t="s">
        <v>1038</v>
      </c>
      <c r="N1216" s="21">
        <v>189151</v>
      </c>
      <c r="O1216" s="21">
        <v>189255</v>
      </c>
      <c r="P1216" s="21">
        <v>100</v>
      </c>
      <c r="Q1216" s="21"/>
      <c r="R1216" s="21"/>
    </row>
    <row r="1217" spans="1:18" x14ac:dyDescent="0.2">
      <c r="A1217" s="22" t="s">
        <v>5073</v>
      </c>
      <c r="B1217" s="21">
        <v>10244</v>
      </c>
      <c r="C1217" s="21" t="s">
        <v>1062</v>
      </c>
      <c r="D1217" s="20">
        <f>COUNTIF('S6 - Table 1'!$B$3:$B$20,Table4[[#This Row],[id]])</f>
        <v>0</v>
      </c>
      <c r="E1217" s="21" t="s">
        <v>5074</v>
      </c>
      <c r="F1217" s="21" t="s">
        <v>5072</v>
      </c>
      <c r="G1217" s="21" t="s">
        <v>4673</v>
      </c>
      <c r="H1217" s="21" t="s">
        <v>4668</v>
      </c>
      <c r="I1217" s="21" t="s">
        <v>3755</v>
      </c>
      <c r="J1217" s="21">
        <v>7982</v>
      </c>
      <c r="K1217" s="21">
        <v>8086</v>
      </c>
      <c r="L1217" s="21">
        <v>100</v>
      </c>
      <c r="M1217" s="21" t="s">
        <v>1038</v>
      </c>
      <c r="N1217" s="21">
        <v>189151</v>
      </c>
      <c r="O1217" s="21">
        <v>189255</v>
      </c>
      <c r="P1217" s="21">
        <v>100</v>
      </c>
      <c r="Q1217" s="21"/>
      <c r="R1217" s="21"/>
    </row>
    <row r="1218" spans="1:18" x14ac:dyDescent="0.2">
      <c r="A1218" s="22" t="s">
        <v>5075</v>
      </c>
      <c r="B1218" s="21">
        <v>10244</v>
      </c>
      <c r="C1218" s="21" t="s">
        <v>1062</v>
      </c>
      <c r="D1218" s="20">
        <f>COUNTIF('S6 - Table 1'!$B$3:$B$20,Table4[[#This Row],[id]])</f>
        <v>0</v>
      </c>
      <c r="E1218" s="21" t="s">
        <v>5076</v>
      </c>
      <c r="F1218" s="21" t="s">
        <v>1961</v>
      </c>
      <c r="G1218" s="21" t="s">
        <v>2277</v>
      </c>
      <c r="H1218" s="21" t="s">
        <v>5077</v>
      </c>
      <c r="I1218" s="21" t="s">
        <v>3755</v>
      </c>
      <c r="J1218" s="21">
        <v>169592</v>
      </c>
      <c r="K1218" s="21">
        <v>169709</v>
      </c>
      <c r="L1218" s="21">
        <v>100</v>
      </c>
      <c r="M1218" s="21" t="s">
        <v>1038</v>
      </c>
      <c r="N1218" s="21">
        <v>167740</v>
      </c>
      <c r="O1218" s="21">
        <v>167857</v>
      </c>
      <c r="P1218" s="21">
        <v>100</v>
      </c>
      <c r="Q1218" s="21"/>
      <c r="R1218" s="21"/>
    </row>
    <row r="1219" spans="1:18" x14ac:dyDescent="0.2">
      <c r="A1219" s="22" t="s">
        <v>5078</v>
      </c>
      <c r="B1219" s="21">
        <v>10244</v>
      </c>
      <c r="C1219" s="21" t="s">
        <v>1062</v>
      </c>
      <c r="D1219" s="20">
        <f>COUNTIF('S6 - Table 1'!$B$3:$B$20,Table4[[#This Row],[id]])</f>
        <v>0</v>
      </c>
      <c r="E1219" s="21" t="s">
        <v>5079</v>
      </c>
      <c r="F1219" s="21" t="s">
        <v>1666</v>
      </c>
      <c r="G1219" s="21" t="s">
        <v>5080</v>
      </c>
      <c r="H1219" s="21" t="s">
        <v>5081</v>
      </c>
      <c r="I1219" s="21" t="s">
        <v>3755</v>
      </c>
      <c r="J1219" s="21">
        <v>48177</v>
      </c>
      <c r="K1219" s="21">
        <v>48326</v>
      </c>
      <c r="L1219" s="21">
        <v>100</v>
      </c>
      <c r="M1219" s="21" t="s">
        <v>1038</v>
      </c>
      <c r="N1219" s="21">
        <v>46232</v>
      </c>
      <c r="O1219" s="21">
        <v>46381</v>
      </c>
      <c r="P1219" s="21">
        <v>100</v>
      </c>
      <c r="Q1219" s="21"/>
      <c r="R1219" s="21"/>
    </row>
    <row r="1220" spans="1:18" x14ac:dyDescent="0.2">
      <c r="A1220" s="22" t="s">
        <v>5082</v>
      </c>
      <c r="B1220" s="21">
        <v>10244</v>
      </c>
      <c r="C1220" s="21" t="s">
        <v>1062</v>
      </c>
      <c r="D1220" s="20">
        <f>COUNTIF('S6 - Table 1'!$B$3:$B$20,Table4[[#This Row],[id]])</f>
        <v>0</v>
      </c>
      <c r="E1220" s="21" t="s">
        <v>2555</v>
      </c>
      <c r="F1220" s="21" t="s">
        <v>2218</v>
      </c>
      <c r="G1220" s="21" t="s">
        <v>2219</v>
      </c>
      <c r="H1220" s="21" t="s">
        <v>2556</v>
      </c>
      <c r="I1220" s="21" t="s">
        <v>3755</v>
      </c>
      <c r="J1220" s="21">
        <v>74546</v>
      </c>
      <c r="K1220" s="21">
        <v>74774</v>
      </c>
      <c r="L1220" s="21">
        <v>100</v>
      </c>
      <c r="M1220" s="21" t="s">
        <v>1038</v>
      </c>
      <c r="N1220" s="21">
        <v>72600</v>
      </c>
      <c r="O1220" s="21">
        <v>72828</v>
      </c>
      <c r="P1220" s="21">
        <v>100</v>
      </c>
      <c r="Q1220" s="21"/>
      <c r="R1220" s="21"/>
    </row>
    <row r="1221" spans="1:18" x14ac:dyDescent="0.2">
      <c r="A1221" s="22" t="s">
        <v>5083</v>
      </c>
      <c r="B1221" s="21">
        <v>10244</v>
      </c>
      <c r="C1221" s="21" t="s">
        <v>1062</v>
      </c>
      <c r="D1221" s="20">
        <f>COUNTIF('S6 - Table 1'!$B$3:$B$20,Table4[[#This Row],[id]])</f>
        <v>0</v>
      </c>
      <c r="E1221" s="21" t="s">
        <v>5084</v>
      </c>
      <c r="F1221" s="21" t="s">
        <v>5085</v>
      </c>
      <c r="G1221" s="21" t="s">
        <v>5086</v>
      </c>
      <c r="H1221" s="21" t="s">
        <v>5087</v>
      </c>
      <c r="I1221" s="21" t="s">
        <v>3755</v>
      </c>
      <c r="J1221" s="21">
        <v>151914</v>
      </c>
      <c r="K1221" s="21">
        <v>152060</v>
      </c>
      <c r="L1221" s="21">
        <v>100</v>
      </c>
      <c r="M1221" s="21" t="s">
        <v>1038</v>
      </c>
      <c r="N1221" s="21">
        <v>149998</v>
      </c>
      <c r="O1221" s="21">
        <v>150144</v>
      </c>
      <c r="P1221" s="21">
        <v>100</v>
      </c>
      <c r="Q1221" s="21"/>
      <c r="R1221" s="21"/>
    </row>
    <row r="1222" spans="1:18" x14ac:dyDescent="0.2">
      <c r="A1222" s="22" t="s">
        <v>5088</v>
      </c>
      <c r="B1222" s="21">
        <v>10244</v>
      </c>
      <c r="C1222" s="21" t="s">
        <v>1062</v>
      </c>
      <c r="D1222" s="20">
        <f>COUNTIF('S6 - Table 1'!$B$3:$B$20,Table4[[#This Row],[id]])</f>
        <v>0</v>
      </c>
      <c r="E1222" s="21" t="s">
        <v>5089</v>
      </c>
      <c r="F1222" s="21" t="s">
        <v>5090</v>
      </c>
      <c r="G1222" s="21" t="s">
        <v>5091</v>
      </c>
      <c r="H1222" s="21" t="s">
        <v>5092</v>
      </c>
      <c r="I1222" s="21" t="s">
        <v>3755</v>
      </c>
      <c r="J1222" s="21">
        <v>66895</v>
      </c>
      <c r="K1222" s="21">
        <v>67243</v>
      </c>
      <c r="L1222" s="21">
        <v>100</v>
      </c>
      <c r="M1222" s="21" t="s">
        <v>1038</v>
      </c>
      <c r="N1222" s="21">
        <v>64949</v>
      </c>
      <c r="O1222" s="21">
        <v>65297</v>
      </c>
      <c r="P1222" s="21">
        <v>100</v>
      </c>
      <c r="Q1222" s="21"/>
      <c r="R1222" s="21"/>
    </row>
    <row r="1223" spans="1:18" x14ac:dyDescent="0.2">
      <c r="A1223" s="22" t="s">
        <v>5093</v>
      </c>
      <c r="B1223" s="21">
        <v>10244</v>
      </c>
      <c r="C1223" s="21" t="s">
        <v>1062</v>
      </c>
      <c r="D1223" s="20">
        <f>COUNTIF('S6 - Table 1'!$B$3:$B$20,Table4[[#This Row],[id]])</f>
        <v>0</v>
      </c>
      <c r="E1223" s="21" t="s">
        <v>5094</v>
      </c>
      <c r="F1223" s="21" t="s">
        <v>5090</v>
      </c>
      <c r="G1223" s="21" t="s">
        <v>5091</v>
      </c>
      <c r="H1223" s="21" t="s">
        <v>5095</v>
      </c>
      <c r="I1223" s="21" t="s">
        <v>3755</v>
      </c>
      <c r="J1223" s="21">
        <v>66895</v>
      </c>
      <c r="K1223" s="21">
        <v>67247</v>
      </c>
      <c r="L1223" s="21">
        <v>100</v>
      </c>
      <c r="M1223" s="21" t="s">
        <v>1038</v>
      </c>
      <c r="N1223" s="21">
        <v>64949</v>
      </c>
      <c r="O1223" s="21">
        <v>65301</v>
      </c>
      <c r="P1223" s="21">
        <v>100</v>
      </c>
      <c r="Q1223" s="21"/>
      <c r="R1223" s="21"/>
    </row>
    <row r="1224" spans="1:18" x14ac:dyDescent="0.2">
      <c r="A1224" s="22" t="s">
        <v>5096</v>
      </c>
      <c r="B1224" s="21">
        <v>10244</v>
      </c>
      <c r="C1224" s="21" t="s">
        <v>1062</v>
      </c>
      <c r="D1224" s="20">
        <f>COUNTIF('S6 - Table 1'!$B$3:$B$20,Table4[[#This Row],[id]])</f>
        <v>0</v>
      </c>
      <c r="E1224" s="21" t="s">
        <v>5097</v>
      </c>
      <c r="F1224" s="21" t="s">
        <v>5098</v>
      </c>
      <c r="G1224" s="21" t="s">
        <v>5099</v>
      </c>
      <c r="H1224" s="21" t="s">
        <v>5100</v>
      </c>
      <c r="I1224" s="21" t="s">
        <v>3755</v>
      </c>
      <c r="J1224" s="21">
        <v>176548</v>
      </c>
      <c r="K1224" s="21">
        <v>176778</v>
      </c>
      <c r="L1224" s="21">
        <v>100</v>
      </c>
      <c r="M1224" s="21" t="s">
        <v>1038</v>
      </c>
      <c r="N1224" s="21">
        <v>174725</v>
      </c>
      <c r="O1224" s="21">
        <v>174955</v>
      </c>
      <c r="P1224" s="21">
        <v>100</v>
      </c>
      <c r="Q1224" s="21"/>
      <c r="R1224" s="21"/>
    </row>
    <row r="1225" spans="1:18" x14ac:dyDescent="0.2">
      <c r="A1225" s="22" t="s">
        <v>5101</v>
      </c>
      <c r="B1225" s="21">
        <v>10244</v>
      </c>
      <c r="C1225" s="21" t="s">
        <v>1062</v>
      </c>
      <c r="D1225" s="20">
        <f>COUNTIF('S6 - Table 1'!$B$3:$B$20,Table4[[#This Row],[id]])</f>
        <v>0</v>
      </c>
      <c r="E1225" s="21" t="s">
        <v>5102</v>
      </c>
      <c r="F1225" s="21" t="s">
        <v>5098</v>
      </c>
      <c r="G1225" s="21" t="s">
        <v>5099</v>
      </c>
      <c r="H1225" s="21" t="s">
        <v>5103</v>
      </c>
      <c r="I1225" s="21" t="s">
        <v>3755</v>
      </c>
      <c r="J1225" s="21">
        <v>176548</v>
      </c>
      <c r="K1225" s="21">
        <v>176779</v>
      </c>
      <c r="L1225" s="21">
        <v>100</v>
      </c>
      <c r="M1225" s="21" t="s">
        <v>1038</v>
      </c>
      <c r="N1225" s="21">
        <v>174725</v>
      </c>
      <c r="O1225" s="21">
        <v>174956</v>
      </c>
      <c r="P1225" s="21">
        <v>100</v>
      </c>
      <c r="Q1225" s="21"/>
      <c r="R1225" s="21"/>
    </row>
    <row r="1226" spans="1:18" x14ac:dyDescent="0.2">
      <c r="A1226" s="22" t="s">
        <v>5104</v>
      </c>
      <c r="B1226" s="21">
        <v>10244</v>
      </c>
      <c r="C1226" s="21" t="s">
        <v>1062</v>
      </c>
      <c r="D1226" s="20">
        <f>COUNTIF('S6 - Table 1'!$B$3:$B$20,Table4[[#This Row],[id]])</f>
        <v>0</v>
      </c>
      <c r="E1226" s="21" t="s">
        <v>5105</v>
      </c>
      <c r="F1226" s="21" t="s">
        <v>5090</v>
      </c>
      <c r="G1226" s="21" t="s">
        <v>5091</v>
      </c>
      <c r="H1226" s="21" t="s">
        <v>5106</v>
      </c>
      <c r="I1226" s="21" t="s">
        <v>3755</v>
      </c>
      <c r="J1226" s="21">
        <v>66895</v>
      </c>
      <c r="K1226" s="21">
        <v>67241</v>
      </c>
      <c r="L1226" s="21">
        <v>100</v>
      </c>
      <c r="M1226" s="21" t="s">
        <v>1038</v>
      </c>
      <c r="N1226" s="21">
        <v>64949</v>
      </c>
      <c r="O1226" s="21">
        <v>65295</v>
      </c>
      <c r="P1226" s="21">
        <v>100</v>
      </c>
      <c r="Q1226" s="21"/>
      <c r="R1226" s="21"/>
    </row>
    <row r="1227" spans="1:18" x14ac:dyDescent="0.2">
      <c r="A1227" s="22" t="s">
        <v>5107</v>
      </c>
      <c r="B1227" s="21">
        <v>10244</v>
      </c>
      <c r="C1227" s="21" t="s">
        <v>1062</v>
      </c>
      <c r="D1227" s="20">
        <f>COUNTIF('S6 - Table 1'!$B$3:$B$20,Table4[[#This Row],[id]])</f>
        <v>0</v>
      </c>
      <c r="E1227" s="21" t="s">
        <v>5108</v>
      </c>
      <c r="F1227" s="21" t="s">
        <v>5109</v>
      </c>
      <c r="G1227" s="21" t="s">
        <v>5021</v>
      </c>
      <c r="H1227" s="21" t="s">
        <v>5022</v>
      </c>
      <c r="I1227" s="21" t="s">
        <v>3755</v>
      </c>
      <c r="J1227" s="21">
        <v>163893</v>
      </c>
      <c r="K1227" s="21">
        <v>164017</v>
      </c>
      <c r="L1227" s="21">
        <v>100</v>
      </c>
      <c r="M1227" s="21" t="s">
        <v>1038</v>
      </c>
      <c r="N1227" s="21">
        <v>162034</v>
      </c>
      <c r="O1227" s="21">
        <v>162158</v>
      </c>
      <c r="P1227" s="21">
        <v>100</v>
      </c>
      <c r="Q1227" s="21"/>
      <c r="R1227" s="21"/>
    </row>
    <row r="1228" spans="1:18" x14ac:dyDescent="0.2">
      <c r="A1228" s="22" t="s">
        <v>5110</v>
      </c>
      <c r="B1228" s="21">
        <v>10244</v>
      </c>
      <c r="C1228" s="21" t="s">
        <v>1062</v>
      </c>
      <c r="D1228" s="20">
        <f>COUNTIF('S6 - Table 1'!$B$3:$B$20,Table4[[#This Row],[id]])</f>
        <v>0</v>
      </c>
      <c r="E1228" s="21" t="s">
        <v>5111</v>
      </c>
      <c r="F1228" s="21" t="s">
        <v>2478</v>
      </c>
      <c r="G1228" s="21" t="s">
        <v>2479</v>
      </c>
      <c r="H1228" s="21" t="s">
        <v>5112</v>
      </c>
      <c r="I1228" s="21" t="s">
        <v>3755</v>
      </c>
      <c r="J1228" s="21">
        <v>35473</v>
      </c>
      <c r="K1228" s="21">
        <v>35600</v>
      </c>
      <c r="L1228" s="21">
        <v>100</v>
      </c>
      <c r="M1228" s="21" t="s">
        <v>1038</v>
      </c>
      <c r="N1228" s="21">
        <v>33528</v>
      </c>
      <c r="O1228" s="21">
        <v>33655</v>
      </c>
      <c r="P1228" s="21">
        <v>100</v>
      </c>
      <c r="Q1228" s="21"/>
      <c r="R1228" s="21"/>
    </row>
    <row r="1229" spans="1:18" x14ac:dyDescent="0.2">
      <c r="A1229" s="22" t="s">
        <v>5113</v>
      </c>
      <c r="B1229" s="21">
        <v>10244</v>
      </c>
      <c r="C1229" s="21" t="s">
        <v>1062</v>
      </c>
      <c r="D1229" s="20">
        <f>COUNTIF('S6 - Table 1'!$B$3:$B$20,Table4[[#This Row],[id]])</f>
        <v>0</v>
      </c>
      <c r="E1229" s="21" t="s">
        <v>5114</v>
      </c>
      <c r="F1229" s="21" t="s">
        <v>5020</v>
      </c>
      <c r="G1229" s="21" t="s">
        <v>5021</v>
      </c>
      <c r="H1229" s="21" t="s">
        <v>5115</v>
      </c>
      <c r="I1229" s="21" t="s">
        <v>3755</v>
      </c>
      <c r="J1229" s="21">
        <v>163817</v>
      </c>
      <c r="K1229" s="21">
        <v>164018</v>
      </c>
      <c r="L1229" s="21">
        <v>100</v>
      </c>
      <c r="M1229" s="21" t="s">
        <v>1038</v>
      </c>
      <c r="N1229" s="21">
        <v>161958</v>
      </c>
      <c r="O1229" s="21">
        <v>162159</v>
      </c>
      <c r="P1229" s="21">
        <v>100</v>
      </c>
      <c r="Q1229" s="21"/>
      <c r="R1229" s="21"/>
    </row>
    <row r="1230" spans="1:18" x14ac:dyDescent="0.2">
      <c r="A1230" s="22" t="s">
        <v>5116</v>
      </c>
      <c r="B1230" s="21">
        <v>10244</v>
      </c>
      <c r="C1230" s="21" t="s">
        <v>1062</v>
      </c>
      <c r="D1230" s="20">
        <f>COUNTIF('S6 - Table 1'!$B$3:$B$20,Table4[[#This Row],[id]])</f>
        <v>0</v>
      </c>
      <c r="E1230" s="21" t="s">
        <v>5117</v>
      </c>
      <c r="F1230" s="21" t="s">
        <v>5025</v>
      </c>
      <c r="G1230" s="21" t="s">
        <v>5021</v>
      </c>
      <c r="H1230" s="21" t="s">
        <v>5115</v>
      </c>
      <c r="I1230" s="21" t="s">
        <v>3755</v>
      </c>
      <c r="J1230" s="21">
        <v>163816</v>
      </c>
      <c r="K1230" s="21">
        <v>164018</v>
      </c>
      <c r="L1230" s="21">
        <v>100</v>
      </c>
      <c r="M1230" s="21" t="s">
        <v>1038</v>
      </c>
      <c r="N1230" s="21">
        <v>161957</v>
      </c>
      <c r="O1230" s="21">
        <v>162159</v>
      </c>
      <c r="P1230" s="21">
        <v>100</v>
      </c>
      <c r="Q1230" s="21"/>
      <c r="R1230" s="21"/>
    </row>
    <row r="1231" spans="1:18" x14ac:dyDescent="0.2">
      <c r="A1231" s="22" t="s">
        <v>5118</v>
      </c>
      <c r="B1231" s="21">
        <v>10244</v>
      </c>
      <c r="C1231" s="21" t="s">
        <v>1062</v>
      </c>
      <c r="D1231" s="20">
        <f>COUNTIF('S6 - Table 1'!$B$3:$B$20,Table4[[#This Row],[id]])</f>
        <v>0</v>
      </c>
      <c r="E1231" s="21" t="s">
        <v>5119</v>
      </c>
      <c r="F1231" s="21" t="s">
        <v>4523</v>
      </c>
      <c r="G1231" s="21" t="s">
        <v>4730</v>
      </c>
      <c r="H1231" s="21" t="s">
        <v>5120</v>
      </c>
      <c r="I1231" s="21" t="s">
        <v>3755</v>
      </c>
      <c r="J1231" s="21">
        <v>27347</v>
      </c>
      <c r="K1231" s="21">
        <v>27666</v>
      </c>
      <c r="L1231" s="21">
        <v>100</v>
      </c>
      <c r="M1231" s="21" t="s">
        <v>1038</v>
      </c>
      <c r="N1231" s="21">
        <v>25417</v>
      </c>
      <c r="O1231" s="21">
        <v>25736</v>
      </c>
      <c r="P1231" s="21">
        <v>100</v>
      </c>
      <c r="Q1231" s="21"/>
      <c r="R1231" s="21"/>
    </row>
    <row r="1232" spans="1:18" x14ac:dyDescent="0.2">
      <c r="A1232" s="22" t="s">
        <v>5121</v>
      </c>
      <c r="B1232" s="21">
        <v>10244</v>
      </c>
      <c r="C1232" s="21" t="s">
        <v>1062</v>
      </c>
      <c r="D1232" s="20">
        <f>COUNTIF('S6 - Table 1'!$B$3:$B$20,Table4[[#This Row],[id]])</f>
        <v>0</v>
      </c>
      <c r="E1232" s="21" t="s">
        <v>5122</v>
      </c>
      <c r="F1232" s="21" t="s">
        <v>4523</v>
      </c>
      <c r="G1232" s="21" t="s">
        <v>4730</v>
      </c>
      <c r="H1232" s="21" t="s">
        <v>5123</v>
      </c>
      <c r="I1232" s="21" t="s">
        <v>3755</v>
      </c>
      <c r="J1232" s="21">
        <v>27347</v>
      </c>
      <c r="K1232" s="21">
        <v>27667</v>
      </c>
      <c r="L1232" s="21">
        <v>100</v>
      </c>
      <c r="M1232" s="21" t="s">
        <v>1038</v>
      </c>
      <c r="N1232" s="21">
        <v>25417</v>
      </c>
      <c r="O1232" s="21">
        <v>25737</v>
      </c>
      <c r="P1232" s="21">
        <v>100</v>
      </c>
      <c r="Q1232" s="21"/>
      <c r="R1232" s="21"/>
    </row>
    <row r="1233" spans="1:18" x14ac:dyDescent="0.2">
      <c r="A1233" s="22" t="s">
        <v>5124</v>
      </c>
      <c r="B1233" s="21">
        <v>10244</v>
      </c>
      <c r="C1233" s="21" t="s">
        <v>1062</v>
      </c>
      <c r="D1233" s="20">
        <f>COUNTIF('S6 - Table 1'!$B$3:$B$20,Table4[[#This Row],[id]])</f>
        <v>1</v>
      </c>
      <c r="E1233" s="21" t="s">
        <v>5125</v>
      </c>
      <c r="F1233" s="21" t="s">
        <v>1105</v>
      </c>
      <c r="G1233" s="21" t="s">
        <v>4236</v>
      </c>
      <c r="H1233" s="21" t="s">
        <v>5126</v>
      </c>
      <c r="I1233" s="21" t="s">
        <v>3755</v>
      </c>
      <c r="J1233" s="21">
        <v>135693</v>
      </c>
      <c r="K1233" s="21">
        <v>135924</v>
      </c>
      <c r="L1233" s="21">
        <v>100</v>
      </c>
      <c r="M1233" s="21" t="s">
        <v>1038</v>
      </c>
      <c r="N1233" s="21">
        <v>133749</v>
      </c>
      <c r="O1233" s="21">
        <v>133980</v>
      </c>
      <c r="P1233" s="21">
        <v>99.57</v>
      </c>
      <c r="Q1233" s="21"/>
      <c r="R1233" s="21"/>
    </row>
    <row r="1234" spans="1:18" x14ac:dyDescent="0.2">
      <c r="A1234" s="22" t="s">
        <v>5127</v>
      </c>
      <c r="B1234" s="21">
        <v>10244</v>
      </c>
      <c r="C1234" s="21" t="s">
        <v>1062</v>
      </c>
      <c r="D1234" s="20">
        <f>COUNTIF('S6 - Table 1'!$B$3:$B$20,Table4[[#This Row],[id]])</f>
        <v>1</v>
      </c>
      <c r="E1234" s="21" t="s">
        <v>5128</v>
      </c>
      <c r="F1234" s="21" t="s">
        <v>1133</v>
      </c>
      <c r="G1234" s="21" t="s">
        <v>5129</v>
      </c>
      <c r="H1234" s="21" t="s">
        <v>4971</v>
      </c>
      <c r="I1234" s="21" t="s">
        <v>3755</v>
      </c>
      <c r="J1234" s="21">
        <v>160091</v>
      </c>
      <c r="K1234" s="21">
        <v>160265</v>
      </c>
      <c r="L1234" s="21">
        <v>100</v>
      </c>
      <c r="M1234" s="21" t="s">
        <v>1038</v>
      </c>
      <c r="N1234" s="21">
        <v>158233</v>
      </c>
      <c r="O1234" s="21">
        <v>158407</v>
      </c>
      <c r="P1234" s="21">
        <v>98.85</v>
      </c>
      <c r="Q1234" s="21"/>
      <c r="R1234" s="21"/>
    </row>
    <row r="1235" spans="1:18" x14ac:dyDescent="0.2">
      <c r="A1235" s="22" t="s">
        <v>5130</v>
      </c>
      <c r="B1235" s="21">
        <v>10244</v>
      </c>
      <c r="C1235" s="21" t="s">
        <v>1062</v>
      </c>
      <c r="D1235" s="20">
        <f>COUNTIF('S6 - Table 1'!$B$3:$B$20,Table4[[#This Row],[id]])</f>
        <v>0</v>
      </c>
      <c r="E1235" s="21" t="s">
        <v>5131</v>
      </c>
      <c r="F1235" s="21" t="s">
        <v>1133</v>
      </c>
      <c r="G1235" s="21" t="s">
        <v>5129</v>
      </c>
      <c r="H1235" s="21" t="s">
        <v>4974</v>
      </c>
      <c r="I1235" s="21" t="s">
        <v>3755</v>
      </c>
      <c r="J1235" s="21">
        <v>160091</v>
      </c>
      <c r="K1235" s="21">
        <v>160266</v>
      </c>
      <c r="L1235" s="21">
        <v>100</v>
      </c>
      <c r="M1235" s="21" t="s">
        <v>1038</v>
      </c>
      <c r="N1235" s="21">
        <v>158233</v>
      </c>
      <c r="O1235" s="21">
        <v>158408</v>
      </c>
      <c r="P1235" s="21">
        <v>98.86</v>
      </c>
      <c r="Q1235" s="21"/>
      <c r="R1235" s="21"/>
    </row>
    <row r="1236" spans="1:18" x14ac:dyDescent="0.2">
      <c r="A1236" s="22" t="s">
        <v>5132</v>
      </c>
      <c r="B1236" s="21">
        <v>10244</v>
      </c>
      <c r="C1236" s="21" t="s">
        <v>1062</v>
      </c>
      <c r="D1236" s="20">
        <f>COUNTIF('S6 - Table 1'!$B$3:$B$20,Table4[[#This Row],[id]])</f>
        <v>0</v>
      </c>
      <c r="E1236" s="21" t="s">
        <v>5133</v>
      </c>
      <c r="F1236" s="21" t="s">
        <v>5134</v>
      </c>
      <c r="G1236" s="21" t="s">
        <v>4695</v>
      </c>
      <c r="H1236" s="21" t="s">
        <v>4696</v>
      </c>
      <c r="I1236" s="21" t="s">
        <v>3755</v>
      </c>
      <c r="J1236" s="21">
        <v>55262</v>
      </c>
      <c r="K1236" s="21">
        <v>55463</v>
      </c>
      <c r="L1236" s="21">
        <v>100</v>
      </c>
      <c r="M1236" s="21" t="s">
        <v>1038</v>
      </c>
      <c r="N1236" s="21">
        <v>53317</v>
      </c>
      <c r="O1236" s="21">
        <v>53518</v>
      </c>
      <c r="P1236" s="21">
        <v>100</v>
      </c>
      <c r="Q1236" s="21"/>
      <c r="R1236" s="21"/>
    </row>
    <row r="1237" spans="1:18" x14ac:dyDescent="0.2">
      <c r="A1237" s="22" t="s">
        <v>5135</v>
      </c>
      <c r="B1237" s="21">
        <v>10244</v>
      </c>
      <c r="C1237" s="21" t="s">
        <v>1062</v>
      </c>
      <c r="D1237" s="20">
        <f>COUNTIF('S6 - Table 1'!$B$3:$B$20,Table4[[#This Row],[id]])</f>
        <v>0</v>
      </c>
      <c r="E1237" s="21" t="s">
        <v>5136</v>
      </c>
      <c r="F1237" s="21" t="s">
        <v>5137</v>
      </c>
      <c r="G1237" s="21" t="s">
        <v>4669</v>
      </c>
      <c r="H1237" s="21" t="s">
        <v>4905</v>
      </c>
      <c r="I1237" s="21" t="s">
        <v>3755</v>
      </c>
      <c r="J1237" s="21">
        <v>7991</v>
      </c>
      <c r="K1237" s="21">
        <v>8092</v>
      </c>
      <c r="L1237" s="21">
        <v>100</v>
      </c>
      <c r="M1237" s="21" t="s">
        <v>1038</v>
      </c>
      <c r="N1237" s="21">
        <v>189145</v>
      </c>
      <c r="O1237" s="21">
        <v>189246</v>
      </c>
      <c r="P1237" s="21">
        <v>100</v>
      </c>
      <c r="Q1237" s="21"/>
      <c r="R1237" s="21"/>
    </row>
    <row r="1238" spans="1:18" x14ac:dyDescent="0.2">
      <c r="A1238" s="22" t="s">
        <v>5138</v>
      </c>
      <c r="B1238" s="21">
        <v>10244</v>
      </c>
      <c r="C1238" s="21" t="s">
        <v>1062</v>
      </c>
      <c r="D1238" s="20">
        <f>COUNTIF('S6 - Table 1'!$B$3:$B$20,Table4[[#This Row],[id]])</f>
        <v>0</v>
      </c>
      <c r="E1238" s="21" t="s">
        <v>5139</v>
      </c>
      <c r="F1238" s="21" t="s">
        <v>4905</v>
      </c>
      <c r="G1238" s="21" t="s">
        <v>4673</v>
      </c>
      <c r="H1238" s="21" t="s">
        <v>5137</v>
      </c>
      <c r="I1238" s="21" t="s">
        <v>3755</v>
      </c>
      <c r="J1238" s="21">
        <v>7991</v>
      </c>
      <c r="K1238" s="21">
        <v>8092</v>
      </c>
      <c r="L1238" s="21">
        <v>100</v>
      </c>
      <c r="M1238" s="21" t="s">
        <v>1038</v>
      </c>
      <c r="N1238" s="21">
        <v>189145</v>
      </c>
      <c r="O1238" s="21">
        <v>189246</v>
      </c>
      <c r="P1238" s="21">
        <v>100</v>
      </c>
      <c r="Q1238" s="21"/>
      <c r="R1238" s="21"/>
    </row>
    <row r="1239" spans="1:18" x14ac:dyDescent="0.2">
      <c r="A1239" s="22" t="s">
        <v>5140</v>
      </c>
      <c r="B1239" s="21">
        <v>10244</v>
      </c>
      <c r="C1239" s="21" t="s">
        <v>1062</v>
      </c>
      <c r="D1239" s="20">
        <f>COUNTIF('S6 - Table 1'!$B$3:$B$20,Table4[[#This Row],[id]])</f>
        <v>0</v>
      </c>
      <c r="E1239" s="21" t="s">
        <v>5141</v>
      </c>
      <c r="F1239" s="21" t="s">
        <v>5142</v>
      </c>
      <c r="G1239" s="21" t="s">
        <v>5143</v>
      </c>
      <c r="H1239" s="21" t="s">
        <v>5144</v>
      </c>
      <c r="I1239" s="21" t="s">
        <v>3755</v>
      </c>
      <c r="J1239" s="21">
        <v>127495</v>
      </c>
      <c r="K1239" s="21">
        <v>127657</v>
      </c>
      <c r="L1239" s="21">
        <v>100</v>
      </c>
      <c r="M1239" s="21" t="s">
        <v>1038</v>
      </c>
      <c r="N1239" s="21">
        <v>125535</v>
      </c>
      <c r="O1239" s="21">
        <v>125697</v>
      </c>
      <c r="P1239" s="21">
        <v>100</v>
      </c>
      <c r="Q1239" s="21"/>
      <c r="R1239" s="21"/>
    </row>
    <row r="1240" spans="1:18" x14ac:dyDescent="0.2">
      <c r="A1240" s="22" t="s">
        <v>5145</v>
      </c>
      <c r="B1240" s="21">
        <v>10244</v>
      </c>
      <c r="C1240" s="21" t="s">
        <v>1062</v>
      </c>
      <c r="D1240" s="20">
        <f>COUNTIF('S6 - Table 1'!$B$3:$B$20,Table4[[#This Row],[id]])</f>
        <v>0</v>
      </c>
      <c r="E1240" s="21" t="s">
        <v>5146</v>
      </c>
      <c r="F1240" s="21" t="s">
        <v>5147</v>
      </c>
      <c r="G1240" s="21" t="s">
        <v>4777</v>
      </c>
      <c r="H1240" s="21" t="s">
        <v>4778</v>
      </c>
      <c r="I1240" s="21" t="s">
        <v>3755</v>
      </c>
      <c r="J1240" s="21">
        <v>97839</v>
      </c>
      <c r="K1240" s="21">
        <v>98058</v>
      </c>
      <c r="L1240" s="21">
        <v>100</v>
      </c>
      <c r="M1240" s="21" t="s">
        <v>1038</v>
      </c>
      <c r="N1240" s="21">
        <v>95897</v>
      </c>
      <c r="O1240" s="21">
        <v>96116</v>
      </c>
      <c r="P1240" s="21">
        <v>100</v>
      </c>
      <c r="Q1240" s="21"/>
      <c r="R1240" s="21"/>
    </row>
    <row r="1241" spans="1:18" x14ac:dyDescent="0.2">
      <c r="A1241" s="22" t="s">
        <v>5148</v>
      </c>
      <c r="B1241" s="21">
        <v>10244</v>
      </c>
      <c r="C1241" s="21" t="s">
        <v>1062</v>
      </c>
      <c r="D1241" s="20">
        <f>COUNTIF('S6 - Table 1'!$B$3:$B$20,Table4[[#This Row],[id]])</f>
        <v>0</v>
      </c>
      <c r="E1241" s="21" t="s">
        <v>5149</v>
      </c>
      <c r="F1241" s="21" t="s">
        <v>4940</v>
      </c>
      <c r="G1241" s="21" t="s">
        <v>4941</v>
      </c>
      <c r="H1241" s="21" t="s">
        <v>2308</v>
      </c>
      <c r="I1241" s="21" t="s">
        <v>3755</v>
      </c>
      <c r="J1241" s="21">
        <v>167639</v>
      </c>
      <c r="K1241" s="21">
        <v>167749</v>
      </c>
      <c r="L1241" s="21">
        <v>100</v>
      </c>
      <c r="M1241" s="21" t="s">
        <v>1038</v>
      </c>
      <c r="N1241" s="21">
        <v>165771</v>
      </c>
      <c r="O1241" s="21">
        <v>165881</v>
      </c>
      <c r="P1241" s="21">
        <v>100</v>
      </c>
      <c r="Q1241" s="21"/>
      <c r="R1241" s="21"/>
    </row>
    <row r="1242" spans="1:18" x14ac:dyDescent="0.2">
      <c r="A1242" s="22" t="s">
        <v>5150</v>
      </c>
      <c r="B1242" s="21">
        <v>10244</v>
      </c>
      <c r="C1242" s="21" t="s">
        <v>1062</v>
      </c>
      <c r="D1242" s="20">
        <f>COUNTIF('S6 - Table 1'!$B$3:$B$20,Table4[[#This Row],[id]])</f>
        <v>0</v>
      </c>
      <c r="E1242" s="21" t="s">
        <v>5151</v>
      </c>
      <c r="F1242" s="21" t="s">
        <v>5152</v>
      </c>
      <c r="G1242" s="21" t="s">
        <v>5153</v>
      </c>
      <c r="H1242" s="21" t="s">
        <v>5154</v>
      </c>
      <c r="I1242" s="21" t="s">
        <v>3755</v>
      </c>
      <c r="J1242" s="21">
        <v>164387</v>
      </c>
      <c r="K1242" s="21">
        <v>164502</v>
      </c>
      <c r="L1242" s="21">
        <v>100</v>
      </c>
      <c r="M1242" s="21" t="s">
        <v>1038</v>
      </c>
      <c r="N1242" s="21">
        <v>162528</v>
      </c>
      <c r="O1242" s="21">
        <v>162643</v>
      </c>
      <c r="P1242" s="21">
        <v>100</v>
      </c>
      <c r="Q1242" s="21"/>
      <c r="R1242" s="21"/>
    </row>
    <row r="1243" spans="1:18" x14ac:dyDescent="0.2">
      <c r="A1243" s="22" t="s">
        <v>5155</v>
      </c>
      <c r="B1243" s="21">
        <v>10244</v>
      </c>
      <c r="C1243" s="21" t="s">
        <v>1062</v>
      </c>
      <c r="D1243" s="20">
        <f>COUNTIF('S6 - Table 1'!$B$3:$B$20,Table4[[#This Row],[id]])</f>
        <v>0</v>
      </c>
      <c r="E1243" s="21" t="s">
        <v>5156</v>
      </c>
      <c r="F1243" s="21" t="s">
        <v>5152</v>
      </c>
      <c r="G1243" s="21" t="s">
        <v>5153</v>
      </c>
      <c r="H1243" s="21" t="s">
        <v>5157</v>
      </c>
      <c r="I1243" s="21" t="s">
        <v>3755</v>
      </c>
      <c r="J1243" s="21">
        <v>164387</v>
      </c>
      <c r="K1243" s="21">
        <v>164508</v>
      </c>
      <c r="L1243" s="21">
        <v>100</v>
      </c>
      <c r="M1243" s="21" t="s">
        <v>1038</v>
      </c>
      <c r="N1243" s="21">
        <v>162528</v>
      </c>
      <c r="O1243" s="21">
        <v>162649</v>
      </c>
      <c r="P1243" s="21">
        <v>100</v>
      </c>
      <c r="Q1243" s="21"/>
      <c r="R1243" s="21"/>
    </row>
    <row r="1244" spans="1:18" x14ac:dyDescent="0.2">
      <c r="A1244" s="22" t="s">
        <v>5158</v>
      </c>
      <c r="B1244" s="21">
        <v>10244</v>
      </c>
      <c r="C1244" s="21" t="s">
        <v>1062</v>
      </c>
      <c r="D1244" s="20">
        <f>COUNTIF('S6 - Table 1'!$B$3:$B$20,Table4[[#This Row],[id]])</f>
        <v>0</v>
      </c>
      <c r="E1244" s="21" t="s">
        <v>5159</v>
      </c>
      <c r="F1244" s="21" t="s">
        <v>5152</v>
      </c>
      <c r="G1244" s="21" t="s">
        <v>5153</v>
      </c>
      <c r="H1244" s="21" t="s">
        <v>5160</v>
      </c>
      <c r="I1244" s="21" t="s">
        <v>3755</v>
      </c>
      <c r="J1244" s="21">
        <v>164387</v>
      </c>
      <c r="K1244" s="21">
        <v>164509</v>
      </c>
      <c r="L1244" s="21">
        <v>100</v>
      </c>
      <c r="M1244" s="21" t="s">
        <v>1038</v>
      </c>
      <c r="N1244" s="21">
        <v>162528</v>
      </c>
      <c r="O1244" s="21">
        <v>162650</v>
      </c>
      <c r="P1244" s="21">
        <v>100</v>
      </c>
      <c r="Q1244" s="21"/>
      <c r="R1244" s="21"/>
    </row>
    <row r="1245" spans="1:18" x14ac:dyDescent="0.2">
      <c r="A1245" s="22" t="s">
        <v>5161</v>
      </c>
      <c r="B1245" s="21">
        <v>10244</v>
      </c>
      <c r="C1245" s="21" t="s">
        <v>1062</v>
      </c>
      <c r="D1245" s="20">
        <f>COUNTIF('S6 - Table 1'!$B$3:$B$20,Table4[[#This Row],[id]])</f>
        <v>0</v>
      </c>
      <c r="E1245" s="21" t="s">
        <v>5162</v>
      </c>
      <c r="F1245" s="21" t="s">
        <v>5152</v>
      </c>
      <c r="G1245" s="21" t="s">
        <v>5153</v>
      </c>
      <c r="H1245" s="21" t="s">
        <v>5163</v>
      </c>
      <c r="I1245" s="21" t="s">
        <v>3755</v>
      </c>
      <c r="J1245" s="21">
        <v>164387</v>
      </c>
      <c r="K1245" s="21">
        <v>164510</v>
      </c>
      <c r="L1245" s="21">
        <v>100</v>
      </c>
      <c r="M1245" s="21" t="s">
        <v>1038</v>
      </c>
      <c r="N1245" s="21">
        <v>162528</v>
      </c>
      <c r="O1245" s="21">
        <v>162651</v>
      </c>
      <c r="P1245" s="21">
        <v>100</v>
      </c>
      <c r="Q1245" s="21"/>
      <c r="R1245" s="21"/>
    </row>
    <row r="1246" spans="1:18" x14ac:dyDescent="0.2">
      <c r="A1246" s="22" t="s">
        <v>5164</v>
      </c>
      <c r="B1246" s="21">
        <v>10244</v>
      </c>
      <c r="C1246" s="21" t="s">
        <v>1062</v>
      </c>
      <c r="D1246" s="20">
        <f>COUNTIF('S6 - Table 1'!$B$3:$B$20,Table4[[#This Row],[id]])</f>
        <v>0</v>
      </c>
      <c r="E1246" s="21" t="s">
        <v>5165</v>
      </c>
      <c r="F1246" s="21" t="s">
        <v>5166</v>
      </c>
      <c r="G1246" s="21" t="s">
        <v>5167</v>
      </c>
      <c r="H1246" s="21" t="s">
        <v>5168</v>
      </c>
      <c r="I1246" s="21" t="s">
        <v>3755</v>
      </c>
      <c r="J1246" s="21">
        <v>38721</v>
      </c>
      <c r="K1246" s="21">
        <v>38961</v>
      </c>
      <c r="L1246" s="21">
        <v>100</v>
      </c>
      <c r="M1246" s="21" t="s">
        <v>1038</v>
      </c>
      <c r="N1246" s="21">
        <v>36776</v>
      </c>
      <c r="O1246" s="21">
        <v>37016</v>
      </c>
      <c r="P1246" s="21">
        <v>100</v>
      </c>
      <c r="Q1246" s="21"/>
      <c r="R1246" s="21"/>
    </row>
    <row r="1247" spans="1:18" x14ac:dyDescent="0.2">
      <c r="A1247" s="22" t="s">
        <v>5169</v>
      </c>
      <c r="B1247" s="21">
        <v>10244</v>
      </c>
      <c r="C1247" s="21" t="s">
        <v>1062</v>
      </c>
      <c r="D1247" s="20">
        <f>COUNTIF('S6 - Table 1'!$B$3:$B$20,Table4[[#This Row],[id]])</f>
        <v>0</v>
      </c>
      <c r="E1247" s="21" t="s">
        <v>5170</v>
      </c>
      <c r="F1247" s="21" t="s">
        <v>5171</v>
      </c>
      <c r="G1247" s="21" t="s">
        <v>4881</v>
      </c>
      <c r="H1247" s="21" t="s">
        <v>4882</v>
      </c>
      <c r="I1247" s="21" t="s">
        <v>3755</v>
      </c>
      <c r="J1247" s="21">
        <v>31430</v>
      </c>
      <c r="K1247" s="21">
        <v>31567</v>
      </c>
      <c r="L1247" s="21">
        <v>100</v>
      </c>
      <c r="M1247" s="21" t="s">
        <v>1038</v>
      </c>
      <c r="N1247" s="21">
        <v>29500</v>
      </c>
      <c r="O1247" s="21">
        <v>29637</v>
      </c>
      <c r="P1247" s="21">
        <v>100</v>
      </c>
      <c r="Q1247" s="21"/>
      <c r="R1247" s="21"/>
    </row>
    <row r="1248" spans="1:18" x14ac:dyDescent="0.2">
      <c r="A1248" s="22" t="s">
        <v>5172</v>
      </c>
      <c r="B1248" s="21">
        <v>10244</v>
      </c>
      <c r="C1248" s="21" t="s">
        <v>1062</v>
      </c>
      <c r="D1248" s="20">
        <f>COUNTIF('S6 - Table 1'!$B$3:$B$20,Table4[[#This Row],[id]])</f>
        <v>0</v>
      </c>
      <c r="E1248" s="21" t="s">
        <v>5173</v>
      </c>
      <c r="F1248" s="21" t="s">
        <v>5174</v>
      </c>
      <c r="G1248" s="21" t="s">
        <v>2002</v>
      </c>
      <c r="H1248" s="21" t="s">
        <v>2003</v>
      </c>
      <c r="I1248" s="21" t="s">
        <v>3755</v>
      </c>
      <c r="J1248" s="21">
        <v>50365</v>
      </c>
      <c r="K1248" s="21">
        <v>50477</v>
      </c>
      <c r="L1248" s="21">
        <v>100</v>
      </c>
      <c r="M1248" s="21" t="s">
        <v>1038</v>
      </c>
      <c r="N1248" s="21">
        <v>48420</v>
      </c>
      <c r="O1248" s="21">
        <v>48532</v>
      </c>
      <c r="P1248" s="21">
        <v>99.11</v>
      </c>
      <c r="Q1248" s="21"/>
      <c r="R1248" s="21"/>
    </row>
    <row r="1249" spans="1:18" x14ac:dyDescent="0.2">
      <c r="A1249" s="22" t="s">
        <v>5175</v>
      </c>
      <c r="B1249" s="21">
        <v>10244</v>
      </c>
      <c r="C1249" s="21" t="s">
        <v>1062</v>
      </c>
      <c r="D1249" s="20">
        <f>COUNTIF('S6 - Table 1'!$B$3:$B$20,Table4[[#This Row],[id]])</f>
        <v>0</v>
      </c>
      <c r="E1249" s="21" t="s">
        <v>5176</v>
      </c>
      <c r="F1249" s="21" t="s">
        <v>5177</v>
      </c>
      <c r="G1249" s="21" t="s">
        <v>5178</v>
      </c>
      <c r="H1249" s="21" t="s">
        <v>5179</v>
      </c>
      <c r="I1249" s="21" t="s">
        <v>3755</v>
      </c>
      <c r="J1249" s="21">
        <v>156405</v>
      </c>
      <c r="K1249" s="21">
        <v>156688</v>
      </c>
      <c r="L1249" s="21">
        <v>100</v>
      </c>
      <c r="M1249" s="21" t="s">
        <v>1038</v>
      </c>
      <c r="N1249" s="21">
        <v>154527</v>
      </c>
      <c r="O1249" s="21">
        <v>154810</v>
      </c>
      <c r="P1249" s="21">
        <v>100</v>
      </c>
      <c r="Q1249" s="21"/>
      <c r="R1249" s="21"/>
    </row>
    <row r="1250" spans="1:18" x14ac:dyDescent="0.2">
      <c r="A1250" s="22" t="s">
        <v>5180</v>
      </c>
      <c r="B1250" s="21">
        <v>10244</v>
      </c>
      <c r="C1250" s="21" t="s">
        <v>1062</v>
      </c>
      <c r="D1250" s="20">
        <f>COUNTIF('S6 - Table 1'!$B$3:$B$20,Table4[[#This Row],[id]])</f>
        <v>0</v>
      </c>
      <c r="E1250" s="21" t="s">
        <v>5181</v>
      </c>
      <c r="F1250" s="21" t="s">
        <v>5142</v>
      </c>
      <c r="G1250" s="21" t="s">
        <v>5143</v>
      </c>
      <c r="H1250" s="21" t="s">
        <v>5182</v>
      </c>
      <c r="I1250" s="21" t="s">
        <v>3755</v>
      </c>
      <c r="J1250" s="21">
        <v>127495</v>
      </c>
      <c r="K1250" s="21">
        <v>127655</v>
      </c>
      <c r="L1250" s="21">
        <v>100</v>
      </c>
      <c r="M1250" s="21" t="s">
        <v>1038</v>
      </c>
      <c r="N1250" s="21">
        <v>125535</v>
      </c>
      <c r="O1250" s="21">
        <v>125695</v>
      </c>
      <c r="P1250" s="21">
        <v>100</v>
      </c>
      <c r="Q1250" s="21"/>
      <c r="R1250" s="21"/>
    </row>
    <row r="1251" spans="1:18" x14ac:dyDescent="0.2">
      <c r="A1251" s="22" t="s">
        <v>5183</v>
      </c>
      <c r="B1251" s="21">
        <v>10244</v>
      </c>
      <c r="C1251" s="21" t="s">
        <v>1062</v>
      </c>
      <c r="D1251" s="20">
        <f>COUNTIF('S6 - Table 1'!$B$3:$B$20,Table4[[#This Row],[id]])</f>
        <v>0</v>
      </c>
      <c r="E1251" s="21" t="s">
        <v>5184</v>
      </c>
      <c r="F1251" s="21" t="s">
        <v>2583</v>
      </c>
      <c r="G1251" s="21" t="s">
        <v>2584</v>
      </c>
      <c r="H1251" s="21" t="s">
        <v>2585</v>
      </c>
      <c r="I1251" s="21" t="s">
        <v>3755</v>
      </c>
      <c r="J1251" s="21">
        <v>37162</v>
      </c>
      <c r="K1251" s="21">
        <v>37496</v>
      </c>
      <c r="L1251" s="21">
        <v>100</v>
      </c>
      <c r="M1251" s="21" t="s">
        <v>1038</v>
      </c>
      <c r="N1251" s="21">
        <v>35217</v>
      </c>
      <c r="O1251" s="21">
        <v>35551</v>
      </c>
      <c r="P1251" s="21">
        <v>100</v>
      </c>
      <c r="Q1251" s="21"/>
      <c r="R1251" s="21"/>
    </row>
    <row r="1252" spans="1:18" x14ac:dyDescent="0.2">
      <c r="A1252" s="22" t="s">
        <v>5185</v>
      </c>
      <c r="B1252" s="21">
        <v>10244</v>
      </c>
      <c r="C1252" s="21" t="s">
        <v>1062</v>
      </c>
      <c r="D1252" s="20">
        <f>COUNTIF('S6 - Table 1'!$B$3:$B$20,Table4[[#This Row],[id]])</f>
        <v>0</v>
      </c>
      <c r="E1252" s="21" t="s">
        <v>5186</v>
      </c>
      <c r="F1252" s="21" t="s">
        <v>4798</v>
      </c>
      <c r="G1252" s="21" t="s">
        <v>4799</v>
      </c>
      <c r="H1252" s="21" t="s">
        <v>5187</v>
      </c>
      <c r="I1252" s="21" t="s">
        <v>3755</v>
      </c>
      <c r="J1252" s="21">
        <v>92081</v>
      </c>
      <c r="K1252" s="21">
        <v>92370</v>
      </c>
      <c r="L1252" s="21">
        <v>100</v>
      </c>
      <c r="M1252" s="21" t="s">
        <v>1038</v>
      </c>
      <c r="N1252" s="21">
        <v>90133</v>
      </c>
      <c r="O1252" s="21">
        <v>90422</v>
      </c>
      <c r="P1252" s="21">
        <v>100</v>
      </c>
      <c r="Q1252" s="21"/>
      <c r="R1252" s="21"/>
    </row>
    <row r="1253" spans="1:18" x14ac:dyDescent="0.2">
      <c r="A1253" s="22" t="s">
        <v>5188</v>
      </c>
      <c r="B1253" s="21">
        <v>10244</v>
      </c>
      <c r="C1253" s="21" t="s">
        <v>1062</v>
      </c>
      <c r="D1253" s="20">
        <f>COUNTIF('S6 - Table 1'!$B$3:$B$20,Table4[[#This Row],[id]])</f>
        <v>0</v>
      </c>
      <c r="E1253" s="21" t="s">
        <v>5189</v>
      </c>
      <c r="F1253" s="21" t="s">
        <v>5190</v>
      </c>
      <c r="G1253" s="21" t="s">
        <v>5191</v>
      </c>
      <c r="H1253" s="21" t="s">
        <v>5192</v>
      </c>
      <c r="I1253" s="21" t="s">
        <v>3755</v>
      </c>
      <c r="J1253" s="21">
        <v>117965</v>
      </c>
      <c r="K1253" s="21">
        <v>118329</v>
      </c>
      <c r="L1253" s="21">
        <v>100</v>
      </c>
      <c r="M1253" s="21" t="s">
        <v>1038</v>
      </c>
      <c r="N1253" s="21">
        <v>116023</v>
      </c>
      <c r="O1253" s="21">
        <v>116387</v>
      </c>
      <c r="P1253" s="21">
        <v>100</v>
      </c>
      <c r="Q1253" s="21"/>
      <c r="R1253" s="21"/>
    </row>
    <row r="1254" spans="1:18" x14ac:dyDescent="0.2">
      <c r="A1254" s="22" t="s">
        <v>5193</v>
      </c>
      <c r="B1254" s="21">
        <v>10244</v>
      </c>
      <c r="C1254" s="21" t="s">
        <v>1062</v>
      </c>
      <c r="D1254" s="20">
        <f>COUNTIF('S6 - Table 1'!$B$3:$B$20,Table4[[#This Row],[id]])</f>
        <v>0</v>
      </c>
      <c r="E1254" s="21" t="s">
        <v>5194</v>
      </c>
      <c r="F1254" s="21" t="s">
        <v>4995</v>
      </c>
      <c r="G1254" s="21" t="s">
        <v>4996</v>
      </c>
      <c r="H1254" s="21" t="s">
        <v>5195</v>
      </c>
      <c r="I1254" s="21" t="s">
        <v>3755</v>
      </c>
      <c r="J1254" s="21">
        <v>142221</v>
      </c>
      <c r="K1254" s="21">
        <v>142442</v>
      </c>
      <c r="L1254" s="21">
        <v>100</v>
      </c>
      <c r="M1254" s="21" t="s">
        <v>1038</v>
      </c>
      <c r="N1254" s="21">
        <v>140316</v>
      </c>
      <c r="O1254" s="21">
        <v>140537</v>
      </c>
      <c r="P1254" s="21">
        <v>100</v>
      </c>
      <c r="Q1254" s="21"/>
      <c r="R1254" s="21"/>
    </row>
    <row r="1255" spans="1:18" x14ac:dyDescent="0.2">
      <c r="A1255" s="22" t="s">
        <v>5196</v>
      </c>
      <c r="B1255" s="21">
        <v>10244</v>
      </c>
      <c r="C1255" s="21" t="s">
        <v>1062</v>
      </c>
      <c r="D1255" s="20">
        <f>COUNTIF('S6 - Table 1'!$B$3:$B$20,Table4[[#This Row],[id]])</f>
        <v>0</v>
      </c>
      <c r="E1255" s="21" t="s">
        <v>5197</v>
      </c>
      <c r="F1255" s="21" t="s">
        <v>5198</v>
      </c>
      <c r="G1255" s="21" t="s">
        <v>1875</v>
      </c>
      <c r="H1255" s="21" t="s">
        <v>1876</v>
      </c>
      <c r="I1255" s="21" t="s">
        <v>3755</v>
      </c>
      <c r="J1255" s="21">
        <v>155446</v>
      </c>
      <c r="K1255" s="21">
        <v>155806</v>
      </c>
      <c r="L1255" s="21">
        <v>100</v>
      </c>
      <c r="M1255" s="21" t="s">
        <v>1038</v>
      </c>
      <c r="N1255" s="21">
        <v>153568</v>
      </c>
      <c r="O1255" s="21">
        <v>153928</v>
      </c>
      <c r="P1255" s="21">
        <v>99.72</v>
      </c>
      <c r="Q1255" s="21"/>
      <c r="R1255" s="21"/>
    </row>
    <row r="1256" spans="1:18" x14ac:dyDescent="0.2">
      <c r="A1256" s="22" t="s">
        <v>5199</v>
      </c>
      <c r="B1256" s="21">
        <v>10244</v>
      </c>
      <c r="C1256" s="21" t="s">
        <v>1062</v>
      </c>
      <c r="D1256" s="20">
        <f>COUNTIF('S6 - Table 1'!$B$3:$B$20,Table4[[#This Row],[id]])</f>
        <v>0</v>
      </c>
      <c r="E1256" s="21" t="s">
        <v>5200</v>
      </c>
      <c r="F1256" s="21" t="s">
        <v>5201</v>
      </c>
      <c r="G1256" s="21" t="s">
        <v>1740</v>
      </c>
      <c r="H1256" s="21" t="s">
        <v>1741</v>
      </c>
      <c r="I1256" s="21" t="s">
        <v>3755</v>
      </c>
      <c r="J1256" s="21">
        <v>13696</v>
      </c>
      <c r="K1256" s="21">
        <v>13988</v>
      </c>
      <c r="L1256" s="21">
        <v>100</v>
      </c>
      <c r="M1256" s="21" t="s">
        <v>1038</v>
      </c>
      <c r="N1256" s="21">
        <v>11997</v>
      </c>
      <c r="O1256" s="21">
        <v>12289</v>
      </c>
      <c r="P1256" s="21">
        <v>100</v>
      </c>
      <c r="Q1256" s="21"/>
      <c r="R1256" s="21"/>
    </row>
    <row r="1257" spans="1:18" x14ac:dyDescent="0.2">
      <c r="A1257" s="22" t="s">
        <v>5202</v>
      </c>
      <c r="B1257" s="21">
        <v>10244</v>
      </c>
      <c r="C1257" s="21" t="s">
        <v>1062</v>
      </c>
      <c r="D1257" s="20">
        <f>COUNTIF('S6 - Table 1'!$B$3:$B$20,Table4[[#This Row],[id]])</f>
        <v>0</v>
      </c>
      <c r="E1257" s="21" t="s">
        <v>5203</v>
      </c>
      <c r="F1257" s="21" t="s">
        <v>5204</v>
      </c>
      <c r="G1257" s="21" t="s">
        <v>4714</v>
      </c>
      <c r="H1257" s="21" t="s">
        <v>4715</v>
      </c>
      <c r="I1257" s="21" t="s">
        <v>3755</v>
      </c>
      <c r="J1257" s="21">
        <v>45986</v>
      </c>
      <c r="K1257" s="21">
        <v>46338</v>
      </c>
      <c r="L1257" s="21">
        <v>100</v>
      </c>
      <c r="M1257" s="21" t="s">
        <v>1038</v>
      </c>
      <c r="N1257" s="21">
        <v>44041</v>
      </c>
      <c r="O1257" s="21">
        <v>44393</v>
      </c>
      <c r="P1257" s="21">
        <v>100</v>
      </c>
      <c r="Q1257" s="21"/>
      <c r="R1257" s="21"/>
    </row>
    <row r="1258" spans="1:18" x14ac:dyDescent="0.2">
      <c r="A1258" s="22" t="s">
        <v>5205</v>
      </c>
      <c r="B1258" s="21">
        <v>10244</v>
      </c>
      <c r="C1258" s="21" t="s">
        <v>1062</v>
      </c>
      <c r="D1258" s="20">
        <f>COUNTIF('S6 - Table 1'!$B$3:$B$20,Table4[[#This Row],[id]])</f>
        <v>0</v>
      </c>
      <c r="E1258" s="21" t="s">
        <v>5206</v>
      </c>
      <c r="F1258" s="21" t="s">
        <v>5090</v>
      </c>
      <c r="G1258" s="21" t="s">
        <v>5091</v>
      </c>
      <c r="H1258" s="21" t="s">
        <v>5207</v>
      </c>
      <c r="I1258" s="21" t="s">
        <v>3755</v>
      </c>
      <c r="J1258" s="21">
        <v>66895</v>
      </c>
      <c r="K1258" s="21">
        <v>67242</v>
      </c>
      <c r="L1258" s="21">
        <v>100</v>
      </c>
      <c r="M1258" s="21" t="s">
        <v>1038</v>
      </c>
      <c r="N1258" s="21">
        <v>64949</v>
      </c>
      <c r="O1258" s="21">
        <v>65296</v>
      </c>
      <c r="P1258" s="21">
        <v>100</v>
      </c>
      <c r="Q1258" s="21"/>
      <c r="R1258" s="21"/>
    </row>
    <row r="1259" spans="1:18" x14ac:dyDescent="0.2">
      <c r="A1259" s="22" t="s">
        <v>5208</v>
      </c>
      <c r="B1259" s="21">
        <v>10244</v>
      </c>
      <c r="C1259" s="21" t="s">
        <v>1062</v>
      </c>
      <c r="D1259" s="20">
        <f>COUNTIF('S6 - Table 1'!$B$3:$B$20,Table4[[#This Row],[id]])</f>
        <v>0</v>
      </c>
      <c r="E1259" s="21" t="s">
        <v>5209</v>
      </c>
      <c r="F1259" s="21" t="s">
        <v>5210</v>
      </c>
      <c r="G1259" s="21" t="s">
        <v>5001</v>
      </c>
      <c r="H1259" s="21" t="s">
        <v>5002</v>
      </c>
      <c r="I1259" s="21" t="s">
        <v>3755</v>
      </c>
      <c r="J1259" s="21">
        <v>84949</v>
      </c>
      <c r="K1259" s="21">
        <v>85162</v>
      </c>
      <c r="L1259" s="21">
        <v>100</v>
      </c>
      <c r="M1259" s="21" t="s">
        <v>1038</v>
      </c>
      <c r="N1259" s="21">
        <v>83001</v>
      </c>
      <c r="O1259" s="21">
        <v>83214</v>
      </c>
      <c r="P1259" s="21">
        <v>100</v>
      </c>
      <c r="Q1259" s="21"/>
      <c r="R1259" s="21"/>
    </row>
    <row r="1260" spans="1:18" x14ac:dyDescent="0.2">
      <c r="A1260" s="22" t="s">
        <v>5211</v>
      </c>
      <c r="B1260" s="21">
        <v>10244</v>
      </c>
      <c r="C1260" s="21" t="s">
        <v>1062</v>
      </c>
      <c r="D1260" s="20">
        <f>COUNTIF('S6 - Table 1'!$B$3:$B$20,Table4[[#This Row],[id]])</f>
        <v>0</v>
      </c>
      <c r="E1260" s="21" t="s">
        <v>5212</v>
      </c>
      <c r="F1260" s="21" t="s">
        <v>2186</v>
      </c>
      <c r="G1260" s="21" t="s">
        <v>2187</v>
      </c>
      <c r="H1260" s="21" t="s">
        <v>5213</v>
      </c>
      <c r="I1260" s="21" t="s">
        <v>3755</v>
      </c>
      <c r="J1260" s="21">
        <v>144883</v>
      </c>
      <c r="K1260" s="21">
        <v>145030</v>
      </c>
      <c r="L1260" s="21">
        <v>100</v>
      </c>
      <c r="M1260" s="21" t="s">
        <v>1038</v>
      </c>
      <c r="N1260" s="21">
        <v>142978</v>
      </c>
      <c r="O1260" s="21">
        <v>143125</v>
      </c>
      <c r="P1260" s="21">
        <v>100</v>
      </c>
      <c r="Q1260" s="21"/>
      <c r="R1260" s="21"/>
    </row>
    <row r="1261" spans="1:18" x14ac:dyDescent="0.2">
      <c r="A1261" s="22" t="s">
        <v>5214</v>
      </c>
      <c r="B1261" s="21">
        <v>10244</v>
      </c>
      <c r="C1261" s="21" t="s">
        <v>1062</v>
      </c>
      <c r="D1261" s="20">
        <f>COUNTIF('S6 - Table 1'!$B$3:$B$20,Table4[[#This Row],[id]])</f>
        <v>0</v>
      </c>
      <c r="E1261" s="21" t="s">
        <v>5215</v>
      </c>
      <c r="F1261" s="21" t="s">
        <v>4940</v>
      </c>
      <c r="G1261" s="21" t="s">
        <v>4941</v>
      </c>
      <c r="H1261" s="21" t="s">
        <v>5216</v>
      </c>
      <c r="I1261" s="21" t="s">
        <v>3755</v>
      </c>
      <c r="J1261" s="21">
        <v>167639</v>
      </c>
      <c r="K1261" s="21">
        <v>167752</v>
      </c>
      <c r="L1261" s="21">
        <v>100</v>
      </c>
      <c r="M1261" s="21" t="s">
        <v>1038</v>
      </c>
      <c r="N1261" s="21">
        <v>165771</v>
      </c>
      <c r="O1261" s="21">
        <v>165884</v>
      </c>
      <c r="P1261" s="21">
        <v>100</v>
      </c>
      <c r="Q1261" s="21"/>
      <c r="R1261" s="21"/>
    </row>
    <row r="1262" spans="1:18" x14ac:dyDescent="0.2">
      <c r="A1262" s="22" t="s">
        <v>5217</v>
      </c>
      <c r="B1262" s="21">
        <v>10244</v>
      </c>
      <c r="C1262" s="21" t="s">
        <v>1062</v>
      </c>
      <c r="D1262" s="20">
        <f>COUNTIF('S6 - Table 1'!$B$3:$B$20,Table4[[#This Row],[id]])</f>
        <v>0</v>
      </c>
      <c r="E1262" s="21" t="s">
        <v>5218</v>
      </c>
      <c r="F1262" s="21" t="s">
        <v>5055</v>
      </c>
      <c r="G1262" s="21" t="s">
        <v>5056</v>
      </c>
      <c r="H1262" s="21" t="s">
        <v>5219</v>
      </c>
      <c r="I1262" s="21" t="s">
        <v>3755</v>
      </c>
      <c r="J1262" s="21">
        <v>36888</v>
      </c>
      <c r="K1262" s="21">
        <v>37181</v>
      </c>
      <c r="L1262" s="21">
        <v>100</v>
      </c>
      <c r="M1262" s="21" t="s">
        <v>1038</v>
      </c>
      <c r="N1262" s="21">
        <v>34943</v>
      </c>
      <c r="O1262" s="21">
        <v>35236</v>
      </c>
      <c r="P1262" s="21">
        <v>100</v>
      </c>
      <c r="Q1262" s="21"/>
      <c r="R1262" s="21"/>
    </row>
    <row r="1263" spans="1:18" x14ac:dyDescent="0.2">
      <c r="A1263" s="22" t="s">
        <v>5220</v>
      </c>
      <c r="B1263" s="21">
        <v>10244</v>
      </c>
      <c r="C1263" s="21" t="s">
        <v>1062</v>
      </c>
      <c r="D1263" s="20">
        <f>COUNTIF('S6 - Table 1'!$B$3:$B$20,Table4[[#This Row],[id]])</f>
        <v>0</v>
      </c>
      <c r="E1263" s="21" t="s">
        <v>5221</v>
      </c>
      <c r="F1263" s="21" t="s">
        <v>5166</v>
      </c>
      <c r="G1263" s="21" t="s">
        <v>5167</v>
      </c>
      <c r="H1263" s="21" t="s">
        <v>5222</v>
      </c>
      <c r="I1263" s="21" t="s">
        <v>3755</v>
      </c>
      <c r="J1263" s="21">
        <v>38721</v>
      </c>
      <c r="K1263" s="21">
        <v>39030</v>
      </c>
      <c r="L1263" s="21">
        <v>100</v>
      </c>
      <c r="M1263" s="21" t="s">
        <v>1038</v>
      </c>
      <c r="N1263" s="21">
        <v>36776</v>
      </c>
      <c r="O1263" s="21">
        <v>37085</v>
      </c>
      <c r="P1263" s="21">
        <v>100</v>
      </c>
      <c r="Q1263" s="21"/>
      <c r="R1263" s="21"/>
    </row>
    <row r="1264" spans="1:18" x14ac:dyDescent="0.2">
      <c r="A1264" s="22" t="s">
        <v>5223</v>
      </c>
      <c r="B1264" s="21">
        <v>10244</v>
      </c>
      <c r="C1264" s="21" t="s">
        <v>1062</v>
      </c>
      <c r="D1264" s="20">
        <f>COUNTIF('S6 - Table 1'!$B$3:$B$20,Table4[[#This Row],[id]])</f>
        <v>0</v>
      </c>
      <c r="E1264" s="21" t="s">
        <v>5224</v>
      </c>
      <c r="F1264" s="21" t="s">
        <v>5225</v>
      </c>
      <c r="G1264" s="21" t="s">
        <v>5056</v>
      </c>
      <c r="H1264" s="21" t="s">
        <v>5057</v>
      </c>
      <c r="I1264" s="21" t="s">
        <v>3755</v>
      </c>
      <c r="J1264" s="21">
        <v>36884</v>
      </c>
      <c r="K1264" s="21">
        <v>37182</v>
      </c>
      <c r="L1264" s="21">
        <v>100</v>
      </c>
      <c r="M1264" s="21" t="s">
        <v>1038</v>
      </c>
      <c r="N1264" s="21">
        <v>34939</v>
      </c>
      <c r="O1264" s="21">
        <v>35237</v>
      </c>
      <c r="P1264" s="21">
        <v>100</v>
      </c>
      <c r="Q1264" s="21"/>
      <c r="R1264" s="21"/>
    </row>
    <row r="1265" spans="1:18" x14ac:dyDescent="0.2">
      <c r="A1265" s="22" t="s">
        <v>5226</v>
      </c>
      <c r="B1265" s="21">
        <v>10244</v>
      </c>
      <c r="C1265" s="21" t="s">
        <v>1062</v>
      </c>
      <c r="D1265" s="20">
        <f>COUNTIF('S6 - Table 1'!$B$3:$B$20,Table4[[#This Row],[id]])</f>
        <v>0</v>
      </c>
      <c r="E1265" s="21" t="s">
        <v>5227</v>
      </c>
      <c r="F1265" s="21" t="s">
        <v>5228</v>
      </c>
      <c r="G1265" s="21" t="s">
        <v>4941</v>
      </c>
      <c r="H1265" s="21" t="s">
        <v>1540</v>
      </c>
      <c r="I1265" s="21" t="s">
        <v>3755</v>
      </c>
      <c r="J1265" s="21">
        <v>167640</v>
      </c>
      <c r="K1265" s="21">
        <v>167753</v>
      </c>
      <c r="L1265" s="21">
        <v>100</v>
      </c>
      <c r="M1265" s="21" t="s">
        <v>1038</v>
      </c>
      <c r="N1265" s="21">
        <v>165772</v>
      </c>
      <c r="O1265" s="21">
        <v>165885</v>
      </c>
      <c r="P1265" s="21">
        <v>100</v>
      </c>
      <c r="Q1265" s="21"/>
      <c r="R1265" s="21"/>
    </row>
    <row r="1266" spans="1:18" x14ac:dyDescent="0.2">
      <c r="A1266" s="22" t="s">
        <v>5229</v>
      </c>
      <c r="B1266" s="21">
        <v>10244</v>
      </c>
      <c r="C1266" s="21" t="s">
        <v>1062</v>
      </c>
      <c r="D1266" s="20">
        <f>COUNTIF('S6 - Table 1'!$B$3:$B$20,Table4[[#This Row],[id]])</f>
        <v>0</v>
      </c>
      <c r="E1266" s="21" t="s">
        <v>5230</v>
      </c>
      <c r="F1266" s="21" t="s">
        <v>5231</v>
      </c>
      <c r="G1266" s="21" t="s">
        <v>5178</v>
      </c>
      <c r="H1266" s="21" t="s">
        <v>5179</v>
      </c>
      <c r="I1266" s="21" t="s">
        <v>3755</v>
      </c>
      <c r="J1266" s="21">
        <v>156413</v>
      </c>
      <c r="K1266" s="21">
        <v>156688</v>
      </c>
      <c r="L1266" s="21">
        <v>100</v>
      </c>
      <c r="M1266" s="21" t="s">
        <v>1038</v>
      </c>
      <c r="N1266" s="21">
        <v>154535</v>
      </c>
      <c r="O1266" s="21">
        <v>154810</v>
      </c>
      <c r="P1266" s="21">
        <v>100</v>
      </c>
      <c r="Q1266" s="21"/>
      <c r="R1266" s="21"/>
    </row>
    <row r="1267" spans="1:18" x14ac:dyDescent="0.2">
      <c r="A1267" s="22" t="s">
        <v>5232</v>
      </c>
      <c r="B1267" s="21">
        <v>10244</v>
      </c>
      <c r="C1267" s="21" t="s">
        <v>1062</v>
      </c>
      <c r="D1267" s="20">
        <f>COUNTIF('S6 - Table 1'!$B$3:$B$20,Table4[[#This Row],[id]])</f>
        <v>0</v>
      </c>
      <c r="E1267" s="21" t="s">
        <v>5233</v>
      </c>
      <c r="F1267" s="21" t="s">
        <v>5234</v>
      </c>
      <c r="G1267" s="21" t="s">
        <v>5153</v>
      </c>
      <c r="H1267" s="21" t="s">
        <v>5154</v>
      </c>
      <c r="I1267" s="21" t="s">
        <v>3755</v>
      </c>
      <c r="J1267" s="21">
        <v>164391</v>
      </c>
      <c r="K1267" s="21">
        <v>164502</v>
      </c>
      <c r="L1267" s="21">
        <v>100</v>
      </c>
      <c r="M1267" s="21" t="s">
        <v>1038</v>
      </c>
      <c r="N1267" s="21">
        <v>162532</v>
      </c>
      <c r="O1267" s="21">
        <v>162643</v>
      </c>
      <c r="P1267" s="21">
        <v>100</v>
      </c>
      <c r="Q1267" s="21"/>
      <c r="R1267" s="21"/>
    </row>
    <row r="1268" spans="1:18" x14ac:dyDescent="0.2">
      <c r="A1268" s="22" t="s">
        <v>5235</v>
      </c>
      <c r="B1268" s="21">
        <v>10244</v>
      </c>
      <c r="C1268" s="21" t="s">
        <v>1062</v>
      </c>
      <c r="D1268" s="20">
        <f>COUNTIF('S6 - Table 1'!$B$3:$B$20,Table4[[#This Row],[id]])</f>
        <v>0</v>
      </c>
      <c r="E1268" s="21" t="s">
        <v>5236</v>
      </c>
      <c r="F1268" s="21" t="s">
        <v>2478</v>
      </c>
      <c r="G1268" s="21" t="s">
        <v>2479</v>
      </c>
      <c r="H1268" s="21" t="s">
        <v>5237</v>
      </c>
      <c r="I1268" s="21" t="s">
        <v>3755</v>
      </c>
      <c r="J1268" s="21">
        <v>35473</v>
      </c>
      <c r="K1268" s="21">
        <v>35601</v>
      </c>
      <c r="L1268" s="21">
        <v>100</v>
      </c>
      <c r="M1268" s="21" t="s">
        <v>1038</v>
      </c>
      <c r="N1268" s="21">
        <v>33528</v>
      </c>
      <c r="O1268" s="21">
        <v>33656</v>
      </c>
      <c r="P1268" s="21">
        <v>100</v>
      </c>
      <c r="Q1268" s="21"/>
      <c r="R1268" s="21"/>
    </row>
    <row r="1269" spans="1:18" x14ac:dyDescent="0.2">
      <c r="A1269" s="22" t="s">
        <v>5238</v>
      </c>
      <c r="B1269" s="21">
        <v>10244</v>
      </c>
      <c r="C1269" s="21" t="s">
        <v>1062</v>
      </c>
      <c r="D1269" s="20">
        <f>COUNTIF('S6 - Table 1'!$B$3:$B$20,Table4[[#This Row],[id]])</f>
        <v>0</v>
      </c>
      <c r="E1269" s="21" t="s">
        <v>5239</v>
      </c>
      <c r="F1269" s="21" t="s">
        <v>2461</v>
      </c>
      <c r="G1269" s="21" t="s">
        <v>2511</v>
      </c>
      <c r="H1269" s="21" t="s">
        <v>5240</v>
      </c>
      <c r="I1269" s="21" t="s">
        <v>3755</v>
      </c>
      <c r="J1269" s="21">
        <v>23700</v>
      </c>
      <c r="K1269" s="21">
        <v>23854</v>
      </c>
      <c r="L1269" s="21">
        <v>100</v>
      </c>
      <c r="M1269" s="21" t="s">
        <v>1038</v>
      </c>
      <c r="N1269" s="21">
        <v>22006</v>
      </c>
      <c r="O1269" s="21">
        <v>22160</v>
      </c>
      <c r="P1269" s="21">
        <v>100</v>
      </c>
      <c r="Q1269" s="21"/>
      <c r="R1269" s="21"/>
    </row>
    <row r="1270" spans="1:18" x14ac:dyDescent="0.2">
      <c r="A1270" s="22" t="s">
        <v>5241</v>
      </c>
      <c r="B1270" s="21">
        <v>10244</v>
      </c>
      <c r="C1270" s="21" t="s">
        <v>1062</v>
      </c>
      <c r="D1270" s="20">
        <f>COUNTIF('S6 - Table 1'!$B$3:$B$20,Table4[[#This Row],[id]])</f>
        <v>0</v>
      </c>
      <c r="E1270" s="21" t="s">
        <v>5242</v>
      </c>
      <c r="F1270" s="21" t="s">
        <v>5243</v>
      </c>
      <c r="G1270" s="21" t="s">
        <v>4408</v>
      </c>
      <c r="H1270" s="21" t="s">
        <v>4409</v>
      </c>
      <c r="I1270" s="21" t="s">
        <v>3755</v>
      </c>
      <c r="J1270" s="21">
        <v>97422</v>
      </c>
      <c r="K1270" s="21">
        <v>97540</v>
      </c>
      <c r="L1270" s="21">
        <v>100</v>
      </c>
      <c r="M1270" s="21" t="s">
        <v>1038</v>
      </c>
      <c r="N1270" s="21">
        <v>95480</v>
      </c>
      <c r="O1270" s="21">
        <v>95598</v>
      </c>
      <c r="P1270" s="21">
        <v>100</v>
      </c>
      <c r="Q1270" s="21"/>
      <c r="R1270" s="21"/>
    </row>
    <row r="1271" spans="1:18" x14ac:dyDescent="0.2">
      <c r="A1271" s="22" t="s">
        <v>5244</v>
      </c>
      <c r="B1271" s="21">
        <v>10244</v>
      </c>
      <c r="C1271" s="21" t="s">
        <v>1062</v>
      </c>
      <c r="D1271" s="20">
        <f>COUNTIF('S6 - Table 1'!$B$3:$B$20,Table4[[#This Row],[id]])</f>
        <v>0</v>
      </c>
      <c r="E1271" s="21" t="s">
        <v>5245</v>
      </c>
      <c r="F1271" s="21" t="s">
        <v>5246</v>
      </c>
      <c r="G1271" s="21" t="s">
        <v>5247</v>
      </c>
      <c r="H1271" s="21" t="s">
        <v>5248</v>
      </c>
      <c r="I1271" s="21" t="s">
        <v>3755</v>
      </c>
      <c r="J1271" s="21">
        <v>173066</v>
      </c>
      <c r="K1271" s="21">
        <v>173387</v>
      </c>
      <c r="L1271" s="21">
        <v>100</v>
      </c>
      <c r="M1271" s="21" t="s">
        <v>1038</v>
      </c>
      <c r="N1271" s="21">
        <v>171195</v>
      </c>
      <c r="O1271" s="21">
        <v>171516</v>
      </c>
      <c r="P1271" s="21">
        <v>100</v>
      </c>
      <c r="Q1271" s="21"/>
      <c r="R1271" s="21"/>
    </row>
    <row r="1272" spans="1:18" x14ac:dyDescent="0.2">
      <c r="A1272" s="22" t="s">
        <v>5249</v>
      </c>
      <c r="B1272" s="21">
        <v>10244</v>
      </c>
      <c r="C1272" s="21" t="s">
        <v>1062</v>
      </c>
      <c r="D1272" s="20">
        <f>COUNTIF('S6 - Table 1'!$B$3:$B$20,Table4[[#This Row],[id]])</f>
        <v>0</v>
      </c>
      <c r="E1272" s="21" t="s">
        <v>5250</v>
      </c>
      <c r="F1272" s="21" t="s">
        <v>2532</v>
      </c>
      <c r="G1272" s="21" t="s">
        <v>2533</v>
      </c>
      <c r="H1272" s="21" t="s">
        <v>5251</v>
      </c>
      <c r="I1272" s="21" t="s">
        <v>3755</v>
      </c>
      <c r="J1272" s="21">
        <v>23364</v>
      </c>
      <c r="K1272" s="21">
        <v>23710</v>
      </c>
      <c r="L1272" s="21">
        <v>100</v>
      </c>
      <c r="M1272" s="21" t="s">
        <v>1038</v>
      </c>
      <c r="N1272" s="21">
        <v>21670</v>
      </c>
      <c r="O1272" s="21">
        <v>22016</v>
      </c>
      <c r="P1272" s="21">
        <v>100</v>
      </c>
      <c r="Q1272" s="21"/>
      <c r="R1272" s="21"/>
    </row>
    <row r="1273" spans="1:18" x14ac:dyDescent="0.2">
      <c r="A1273" s="22" t="s">
        <v>5252</v>
      </c>
      <c r="B1273" s="21">
        <v>10244</v>
      </c>
      <c r="C1273" s="21" t="s">
        <v>1062</v>
      </c>
      <c r="D1273" s="20">
        <f>COUNTIF('S6 - Table 1'!$B$3:$B$20,Table4[[#This Row],[id]])</f>
        <v>0</v>
      </c>
      <c r="E1273" s="21" t="s">
        <v>5253</v>
      </c>
      <c r="F1273" s="21" t="s">
        <v>5147</v>
      </c>
      <c r="G1273" s="21" t="s">
        <v>4777</v>
      </c>
      <c r="H1273" s="21" t="s">
        <v>4897</v>
      </c>
      <c r="I1273" s="21" t="s">
        <v>3755</v>
      </c>
      <c r="J1273" s="21">
        <v>97839</v>
      </c>
      <c r="K1273" s="21">
        <v>98067</v>
      </c>
      <c r="L1273" s="21">
        <v>100</v>
      </c>
      <c r="M1273" s="21" t="s">
        <v>1038</v>
      </c>
      <c r="N1273" s="21">
        <v>95897</v>
      </c>
      <c r="O1273" s="21">
        <v>96125</v>
      </c>
      <c r="P1273" s="21">
        <v>100</v>
      </c>
      <c r="Q1273" s="21"/>
      <c r="R1273" s="21"/>
    </row>
    <row r="1274" spans="1:18" x14ac:dyDescent="0.2">
      <c r="A1274" s="22" t="s">
        <v>5254</v>
      </c>
      <c r="B1274" s="21">
        <v>10244</v>
      </c>
      <c r="C1274" s="21" t="s">
        <v>1062</v>
      </c>
      <c r="D1274" s="20">
        <f>COUNTIF('S6 - Table 1'!$B$3:$B$20,Table4[[#This Row],[id]])</f>
        <v>0</v>
      </c>
      <c r="E1274" s="21" t="s">
        <v>5255</v>
      </c>
      <c r="F1274" s="21" t="s">
        <v>5256</v>
      </c>
      <c r="G1274" s="21" t="s">
        <v>5086</v>
      </c>
      <c r="H1274" s="21" t="s">
        <v>5087</v>
      </c>
      <c r="I1274" s="21" t="s">
        <v>3755</v>
      </c>
      <c r="J1274" s="21">
        <v>151913</v>
      </c>
      <c r="K1274" s="21">
        <v>152060</v>
      </c>
      <c r="L1274" s="21">
        <v>100</v>
      </c>
      <c r="M1274" s="21" t="s">
        <v>1038</v>
      </c>
      <c r="N1274" s="21">
        <v>149997</v>
      </c>
      <c r="O1274" s="21">
        <v>150144</v>
      </c>
      <c r="P1274" s="21">
        <v>100</v>
      </c>
      <c r="Q1274" s="21"/>
      <c r="R1274" s="21"/>
    </row>
    <row r="1275" spans="1:18" x14ac:dyDescent="0.2">
      <c r="A1275" s="22" t="s">
        <v>5257</v>
      </c>
      <c r="B1275" s="21">
        <v>10244</v>
      </c>
      <c r="C1275" s="21" t="s">
        <v>1062</v>
      </c>
      <c r="D1275" s="20">
        <f>COUNTIF('S6 - Table 1'!$B$3:$B$20,Table4[[#This Row],[id]])</f>
        <v>0</v>
      </c>
      <c r="E1275" s="21" t="s">
        <v>5258</v>
      </c>
      <c r="F1275" s="21" t="s">
        <v>5259</v>
      </c>
      <c r="G1275" s="21" t="s">
        <v>5260</v>
      </c>
      <c r="H1275" s="21" t="s">
        <v>5261</v>
      </c>
      <c r="I1275" s="21" t="s">
        <v>3755</v>
      </c>
      <c r="J1275" s="21">
        <v>98038</v>
      </c>
      <c r="K1275" s="21">
        <v>98316</v>
      </c>
      <c r="L1275" s="21">
        <v>100</v>
      </c>
      <c r="M1275" s="21" t="s">
        <v>1038</v>
      </c>
      <c r="N1275" s="21">
        <v>96096</v>
      </c>
      <c r="O1275" s="21">
        <v>96374</v>
      </c>
      <c r="P1275" s="21">
        <v>100</v>
      </c>
      <c r="Q1275" s="21"/>
      <c r="R1275" s="21"/>
    </row>
    <row r="1276" spans="1:18" x14ac:dyDescent="0.2">
      <c r="A1276" s="22" t="s">
        <v>5262</v>
      </c>
      <c r="B1276" s="21">
        <v>10244</v>
      </c>
      <c r="C1276" s="21" t="s">
        <v>1062</v>
      </c>
      <c r="D1276" s="20">
        <f>COUNTIF('S6 - Table 1'!$B$3:$B$20,Table4[[#This Row],[id]])</f>
        <v>0</v>
      </c>
      <c r="E1276" s="21" t="s">
        <v>5263</v>
      </c>
      <c r="F1276" s="21" t="s">
        <v>5264</v>
      </c>
      <c r="G1276" s="21" t="s">
        <v>1875</v>
      </c>
      <c r="H1276" s="21" t="s">
        <v>1876</v>
      </c>
      <c r="I1276" s="21" t="s">
        <v>3755</v>
      </c>
      <c r="J1276" s="21">
        <v>155449</v>
      </c>
      <c r="K1276" s="21">
        <v>155806</v>
      </c>
      <c r="L1276" s="21">
        <v>100</v>
      </c>
      <c r="M1276" s="21" t="s">
        <v>1038</v>
      </c>
      <c r="N1276" s="21">
        <v>153571</v>
      </c>
      <c r="O1276" s="21">
        <v>153928</v>
      </c>
      <c r="P1276" s="21">
        <v>99.72</v>
      </c>
      <c r="Q1276" s="21"/>
      <c r="R1276" s="21"/>
    </row>
    <row r="1277" spans="1:18" x14ac:dyDescent="0.2">
      <c r="A1277" s="22" t="s">
        <v>5265</v>
      </c>
      <c r="B1277" s="21">
        <v>10244</v>
      </c>
      <c r="C1277" s="21" t="s">
        <v>1062</v>
      </c>
      <c r="D1277" s="20">
        <f>COUNTIF('S6 - Table 1'!$B$3:$B$20,Table4[[#This Row],[id]])</f>
        <v>0</v>
      </c>
      <c r="E1277" s="21" t="s">
        <v>5266</v>
      </c>
      <c r="F1277" s="21" t="s">
        <v>5267</v>
      </c>
      <c r="G1277" s="21" t="s">
        <v>4669</v>
      </c>
      <c r="H1277" s="21" t="s">
        <v>4670</v>
      </c>
      <c r="I1277" s="21" t="s">
        <v>3755</v>
      </c>
      <c r="J1277" s="21">
        <v>7981</v>
      </c>
      <c r="K1277" s="21">
        <v>8085</v>
      </c>
      <c r="L1277" s="21">
        <v>100</v>
      </c>
      <c r="M1277" s="21" t="s">
        <v>1038</v>
      </c>
      <c r="N1277" s="21">
        <v>189152</v>
      </c>
      <c r="O1277" s="21">
        <v>189256</v>
      </c>
      <c r="P1277" s="21">
        <v>100</v>
      </c>
      <c r="Q1277" s="21"/>
      <c r="R1277" s="21"/>
    </row>
    <row r="1278" spans="1:18" x14ac:dyDescent="0.2">
      <c r="A1278" s="22" t="s">
        <v>5268</v>
      </c>
      <c r="B1278" s="21">
        <v>10244</v>
      </c>
      <c r="C1278" s="21" t="s">
        <v>1062</v>
      </c>
      <c r="D1278" s="20">
        <f>COUNTIF('S6 - Table 1'!$B$3:$B$20,Table4[[#This Row],[id]])</f>
        <v>0</v>
      </c>
      <c r="E1278" s="21" t="s">
        <v>5269</v>
      </c>
      <c r="F1278" s="21" t="s">
        <v>4670</v>
      </c>
      <c r="G1278" s="21" t="s">
        <v>4673</v>
      </c>
      <c r="H1278" s="21" t="s">
        <v>5267</v>
      </c>
      <c r="I1278" s="21" t="s">
        <v>3755</v>
      </c>
      <c r="J1278" s="21">
        <v>7981</v>
      </c>
      <c r="K1278" s="21">
        <v>8085</v>
      </c>
      <c r="L1278" s="21">
        <v>100</v>
      </c>
      <c r="M1278" s="21" t="s">
        <v>1038</v>
      </c>
      <c r="N1278" s="21">
        <v>189152</v>
      </c>
      <c r="O1278" s="21">
        <v>189256</v>
      </c>
      <c r="P1278" s="21">
        <v>100</v>
      </c>
      <c r="Q1278" s="21"/>
      <c r="R1278" s="21"/>
    </row>
    <row r="1279" spans="1:18" x14ac:dyDescent="0.2">
      <c r="A1279" s="22" t="s">
        <v>5270</v>
      </c>
      <c r="B1279" s="21">
        <v>10244</v>
      </c>
      <c r="C1279" s="21" t="s">
        <v>1062</v>
      </c>
      <c r="D1279" s="20">
        <f>COUNTIF('S6 - Table 1'!$B$3:$B$20,Table4[[#This Row],[id]])</f>
        <v>0</v>
      </c>
      <c r="E1279" s="21" t="s">
        <v>5271</v>
      </c>
      <c r="F1279" s="21" t="s">
        <v>2880</v>
      </c>
      <c r="G1279" s="21" t="s">
        <v>5272</v>
      </c>
      <c r="H1279" s="21" t="s">
        <v>2706</v>
      </c>
      <c r="I1279" s="21" t="s">
        <v>3755</v>
      </c>
      <c r="J1279" s="21">
        <v>148174</v>
      </c>
      <c r="K1279" s="21">
        <v>148527</v>
      </c>
      <c r="L1279" s="21">
        <v>100</v>
      </c>
      <c r="M1279" s="21" t="s">
        <v>1038</v>
      </c>
      <c r="N1279" s="21">
        <v>146239</v>
      </c>
      <c r="O1279" s="21">
        <v>146592</v>
      </c>
      <c r="P1279" s="21">
        <v>100</v>
      </c>
      <c r="Q1279" s="21"/>
      <c r="R1279" s="21"/>
    </row>
    <row r="1280" spans="1:18" x14ac:dyDescent="0.2">
      <c r="A1280" s="22" t="s">
        <v>5273</v>
      </c>
      <c r="B1280" s="21">
        <v>10244</v>
      </c>
      <c r="C1280" s="21" t="s">
        <v>1062</v>
      </c>
      <c r="D1280" s="20">
        <f>COUNTIF('S6 - Table 1'!$B$3:$B$20,Table4[[#This Row],[id]])</f>
        <v>0</v>
      </c>
      <c r="E1280" s="21" t="s">
        <v>5274</v>
      </c>
      <c r="F1280" s="21" t="s">
        <v>2885</v>
      </c>
      <c r="G1280" s="21" t="s">
        <v>5272</v>
      </c>
      <c r="H1280" s="21" t="s">
        <v>2706</v>
      </c>
      <c r="I1280" s="21" t="s">
        <v>3755</v>
      </c>
      <c r="J1280" s="21">
        <v>148173</v>
      </c>
      <c r="K1280" s="21">
        <v>148527</v>
      </c>
      <c r="L1280" s="21">
        <v>100</v>
      </c>
      <c r="M1280" s="21" t="s">
        <v>1038</v>
      </c>
      <c r="N1280" s="21">
        <v>146238</v>
      </c>
      <c r="O1280" s="21">
        <v>146592</v>
      </c>
      <c r="P1280" s="21">
        <v>100</v>
      </c>
      <c r="Q1280" s="21"/>
      <c r="R1280" s="21"/>
    </row>
    <row r="1281" spans="1:18" x14ac:dyDescent="0.2">
      <c r="A1281" s="22" t="s">
        <v>5275</v>
      </c>
      <c r="B1281" s="21">
        <v>10244</v>
      </c>
      <c r="C1281" s="21" t="s">
        <v>1062</v>
      </c>
      <c r="D1281" s="20">
        <f>COUNTIF('S6 - Table 1'!$B$3:$B$20,Table4[[#This Row],[id]])</f>
        <v>0</v>
      </c>
      <c r="E1281" s="21" t="s">
        <v>5276</v>
      </c>
      <c r="F1281" s="21" t="s">
        <v>5277</v>
      </c>
      <c r="G1281" s="21" t="s">
        <v>4236</v>
      </c>
      <c r="H1281" s="21" t="s">
        <v>4237</v>
      </c>
      <c r="I1281" s="21" t="s">
        <v>3755</v>
      </c>
      <c r="J1281" s="21">
        <v>135694</v>
      </c>
      <c r="K1281" s="21">
        <v>135923</v>
      </c>
      <c r="L1281" s="21">
        <v>100</v>
      </c>
      <c r="M1281" s="21" t="s">
        <v>1038</v>
      </c>
      <c r="N1281" s="21">
        <v>133750</v>
      </c>
      <c r="O1281" s="21">
        <v>133979</v>
      </c>
      <c r="P1281" s="21">
        <v>99.56</v>
      </c>
      <c r="Q1281" s="21"/>
      <c r="R1281" s="21"/>
    </row>
    <row r="1282" spans="1:18" x14ac:dyDescent="0.2">
      <c r="A1282" s="22" t="s">
        <v>5278</v>
      </c>
      <c r="B1282" s="21">
        <v>10244</v>
      </c>
      <c r="C1282" s="21" t="s">
        <v>1062</v>
      </c>
      <c r="D1282" s="20">
        <f>COUNTIF('S6 - Table 1'!$B$3:$B$20,Table4[[#This Row],[id]])</f>
        <v>0</v>
      </c>
      <c r="E1282" s="21" t="s">
        <v>5279</v>
      </c>
      <c r="F1282" s="21" t="s">
        <v>5280</v>
      </c>
      <c r="G1282" s="21" t="s">
        <v>5281</v>
      </c>
      <c r="H1282" s="21" t="s">
        <v>5282</v>
      </c>
      <c r="I1282" s="21" t="s">
        <v>3755</v>
      </c>
      <c r="J1282" s="21">
        <v>37291</v>
      </c>
      <c r="K1282" s="21">
        <v>37579</v>
      </c>
      <c r="L1282" s="21">
        <v>100</v>
      </c>
      <c r="M1282" s="21" t="s">
        <v>1038</v>
      </c>
      <c r="N1282" s="21">
        <v>35346</v>
      </c>
      <c r="O1282" s="21">
        <v>35634</v>
      </c>
      <c r="P1282" s="21">
        <v>100</v>
      </c>
      <c r="Q1282" s="21"/>
      <c r="R1282" s="21"/>
    </row>
    <row r="1283" spans="1:18" x14ac:dyDescent="0.2">
      <c r="A1283" s="22" t="s">
        <v>5283</v>
      </c>
      <c r="B1283" s="21">
        <v>10244</v>
      </c>
      <c r="C1283" s="21" t="s">
        <v>1062</v>
      </c>
      <c r="D1283" s="20">
        <f>COUNTIF('S6 - Table 1'!$B$3:$B$20,Table4[[#This Row],[id]])</f>
        <v>0</v>
      </c>
      <c r="E1283" s="21" t="s">
        <v>5284</v>
      </c>
      <c r="F1283" s="21" t="s">
        <v>5285</v>
      </c>
      <c r="G1283" s="21" t="s">
        <v>2187</v>
      </c>
      <c r="H1283" s="21" t="s">
        <v>4478</v>
      </c>
      <c r="I1283" s="21" t="s">
        <v>3755</v>
      </c>
      <c r="J1283" s="21">
        <v>144882</v>
      </c>
      <c r="K1283" s="21">
        <v>145031</v>
      </c>
      <c r="L1283" s="21">
        <v>100</v>
      </c>
      <c r="M1283" s="21" t="s">
        <v>1038</v>
      </c>
      <c r="N1283" s="21">
        <v>142977</v>
      </c>
      <c r="O1283" s="21">
        <v>143126</v>
      </c>
      <c r="P1283" s="21">
        <v>100</v>
      </c>
      <c r="Q1283" s="21"/>
      <c r="R1283" s="21"/>
    </row>
    <row r="1284" spans="1:18" x14ac:dyDescent="0.2">
      <c r="A1284" s="22" t="s">
        <v>5286</v>
      </c>
      <c r="B1284" s="21">
        <v>10244</v>
      </c>
      <c r="C1284" s="21" t="s">
        <v>1062</v>
      </c>
      <c r="D1284" s="20">
        <f>COUNTIF('S6 - Table 1'!$B$3:$B$20,Table4[[#This Row],[id]])</f>
        <v>0</v>
      </c>
      <c r="E1284" s="21" t="s">
        <v>5287</v>
      </c>
      <c r="F1284" s="21" t="s">
        <v>5288</v>
      </c>
      <c r="G1284" s="21" t="s">
        <v>5191</v>
      </c>
      <c r="H1284" s="21" t="s">
        <v>5192</v>
      </c>
      <c r="I1284" s="21" t="s">
        <v>3755</v>
      </c>
      <c r="J1284" s="21">
        <v>117966</v>
      </c>
      <c r="K1284" s="21">
        <v>118329</v>
      </c>
      <c r="L1284" s="21">
        <v>100</v>
      </c>
      <c r="M1284" s="21" t="s">
        <v>1038</v>
      </c>
      <c r="N1284" s="21">
        <v>116024</v>
      </c>
      <c r="O1284" s="21">
        <v>116387</v>
      </c>
      <c r="P1284" s="21">
        <v>100</v>
      </c>
      <c r="Q1284" s="21"/>
      <c r="R1284" s="21"/>
    </row>
    <row r="1285" spans="1:18" x14ac:dyDescent="0.2">
      <c r="A1285" s="22" t="s">
        <v>5289</v>
      </c>
      <c r="B1285" s="21">
        <v>10244</v>
      </c>
      <c r="C1285" s="21" t="s">
        <v>1062</v>
      </c>
      <c r="D1285" s="20">
        <f>COUNTIF('S6 - Table 1'!$B$3:$B$20,Table4[[#This Row],[id]])</f>
        <v>0</v>
      </c>
      <c r="E1285" s="21" t="s">
        <v>5290</v>
      </c>
      <c r="F1285" s="21" t="s">
        <v>5291</v>
      </c>
      <c r="G1285" s="21" t="s">
        <v>5292</v>
      </c>
      <c r="H1285" s="21" t="s">
        <v>5293</v>
      </c>
      <c r="I1285" s="21" t="s">
        <v>3755</v>
      </c>
      <c r="J1285" s="21">
        <v>57542</v>
      </c>
      <c r="K1285" s="21">
        <v>57649</v>
      </c>
      <c r="L1285" s="21">
        <v>100</v>
      </c>
      <c r="M1285" s="21" t="s">
        <v>1038</v>
      </c>
      <c r="N1285" s="21">
        <v>55597</v>
      </c>
      <c r="O1285" s="21">
        <v>55704</v>
      </c>
      <c r="P1285" s="21">
        <v>100</v>
      </c>
      <c r="Q1285" s="21"/>
      <c r="R1285" s="21"/>
    </row>
    <row r="1286" spans="1:18" x14ac:dyDescent="0.2">
      <c r="A1286" s="22" t="s">
        <v>5294</v>
      </c>
      <c r="B1286" s="21">
        <v>10244</v>
      </c>
      <c r="C1286" s="21" t="s">
        <v>1062</v>
      </c>
      <c r="D1286" s="20">
        <f>COUNTIF('S6 - Table 1'!$B$3:$B$20,Table4[[#This Row],[id]])</f>
        <v>0</v>
      </c>
      <c r="E1286" s="21" t="s">
        <v>2611</v>
      </c>
      <c r="F1286" s="21" t="s">
        <v>2612</v>
      </c>
      <c r="G1286" s="21" t="s">
        <v>2613</v>
      </c>
      <c r="H1286" s="21" t="s">
        <v>2614</v>
      </c>
      <c r="I1286" s="21" t="s">
        <v>3755</v>
      </c>
      <c r="J1286" s="21">
        <v>143033</v>
      </c>
      <c r="K1286" s="21">
        <v>143173</v>
      </c>
      <c r="L1286" s="21">
        <v>100</v>
      </c>
      <c r="M1286" s="21" t="s">
        <v>1038</v>
      </c>
      <c r="N1286" s="21">
        <v>141128</v>
      </c>
      <c r="O1286" s="21">
        <v>141268</v>
      </c>
      <c r="P1286" s="21">
        <v>100</v>
      </c>
      <c r="Q1286" s="21"/>
      <c r="R1286" s="21"/>
    </row>
    <row r="1287" spans="1:18" x14ac:dyDescent="0.2">
      <c r="A1287" s="22" t="s">
        <v>5295</v>
      </c>
      <c r="B1287" s="21">
        <v>10244</v>
      </c>
      <c r="C1287" s="21" t="s">
        <v>1062</v>
      </c>
      <c r="D1287" s="20">
        <f>COUNTIF('S6 - Table 1'!$B$3:$B$20,Table4[[#This Row],[id]])</f>
        <v>0</v>
      </c>
      <c r="E1287" s="21" t="s">
        <v>2616</v>
      </c>
      <c r="F1287" s="21" t="s">
        <v>2617</v>
      </c>
      <c r="G1287" s="21" t="s">
        <v>2613</v>
      </c>
      <c r="H1287" s="21" t="s">
        <v>2614</v>
      </c>
      <c r="I1287" s="21" t="s">
        <v>3755</v>
      </c>
      <c r="J1287" s="21">
        <v>143031</v>
      </c>
      <c r="K1287" s="21">
        <v>143173</v>
      </c>
      <c r="L1287" s="21">
        <v>100</v>
      </c>
      <c r="M1287" s="21" t="s">
        <v>1038</v>
      </c>
      <c r="N1287" s="21">
        <v>141126</v>
      </c>
      <c r="O1287" s="21">
        <v>141268</v>
      </c>
      <c r="P1287" s="21">
        <v>100</v>
      </c>
      <c r="Q1287" s="21"/>
      <c r="R1287" s="21"/>
    </row>
    <row r="1288" spans="1:18" x14ac:dyDescent="0.2">
      <c r="A1288" s="22" t="s">
        <v>5296</v>
      </c>
      <c r="B1288" s="21">
        <v>10244</v>
      </c>
      <c r="C1288" s="21" t="s">
        <v>1062</v>
      </c>
      <c r="D1288" s="20">
        <f>COUNTIF('S6 - Table 1'!$B$3:$B$20,Table4[[#This Row],[id]])</f>
        <v>0</v>
      </c>
      <c r="E1288" s="21" t="s">
        <v>5297</v>
      </c>
      <c r="F1288" s="21" t="s">
        <v>1859</v>
      </c>
      <c r="G1288" s="21" t="s">
        <v>5298</v>
      </c>
      <c r="H1288" s="21" t="s">
        <v>5299</v>
      </c>
      <c r="I1288" s="21" t="s">
        <v>3755</v>
      </c>
      <c r="J1288" s="21">
        <v>66156</v>
      </c>
      <c r="K1288" s="21">
        <v>66387</v>
      </c>
      <c r="L1288" s="21">
        <v>100</v>
      </c>
      <c r="M1288" s="21" t="s">
        <v>1038</v>
      </c>
      <c r="N1288" s="21">
        <v>64210</v>
      </c>
      <c r="O1288" s="21">
        <v>64441</v>
      </c>
      <c r="P1288" s="21">
        <v>100</v>
      </c>
      <c r="Q1288" s="21"/>
      <c r="R1288" s="21"/>
    </row>
    <row r="1289" spans="1:18" x14ac:dyDescent="0.2">
      <c r="A1289" s="22" t="s">
        <v>5300</v>
      </c>
      <c r="B1289" s="21">
        <v>10244</v>
      </c>
      <c r="C1289" s="21" t="s">
        <v>1062</v>
      </c>
      <c r="D1289" s="20">
        <f>COUNTIF('S6 - Table 1'!$B$3:$B$20,Table4[[#This Row],[id]])</f>
        <v>0</v>
      </c>
      <c r="E1289" s="21" t="s">
        <v>5301</v>
      </c>
      <c r="F1289" s="21" t="s">
        <v>1864</v>
      </c>
      <c r="G1289" s="21" t="s">
        <v>5298</v>
      </c>
      <c r="H1289" s="21" t="s">
        <v>5299</v>
      </c>
      <c r="I1289" s="21" t="s">
        <v>3755</v>
      </c>
      <c r="J1289" s="21">
        <v>66146</v>
      </c>
      <c r="K1289" s="21">
        <v>66387</v>
      </c>
      <c r="L1289" s="21">
        <v>100</v>
      </c>
      <c r="M1289" s="21" t="s">
        <v>1038</v>
      </c>
      <c r="N1289" s="21">
        <v>64200</v>
      </c>
      <c r="O1289" s="21">
        <v>64441</v>
      </c>
      <c r="P1289" s="21">
        <v>100</v>
      </c>
      <c r="Q1289" s="21"/>
      <c r="R1289" s="21"/>
    </row>
    <row r="1290" spans="1:18" x14ac:dyDescent="0.2">
      <c r="A1290" s="22" t="s">
        <v>5302</v>
      </c>
      <c r="B1290" s="21">
        <v>10244</v>
      </c>
      <c r="C1290" s="21" t="s">
        <v>1062</v>
      </c>
      <c r="D1290" s="20">
        <f>COUNTIF('S6 - Table 1'!$B$3:$B$20,Table4[[#This Row],[id]])</f>
        <v>0</v>
      </c>
      <c r="E1290" s="21" t="s">
        <v>5303</v>
      </c>
      <c r="F1290" s="21" t="s">
        <v>5304</v>
      </c>
      <c r="G1290" s="21" t="s">
        <v>5305</v>
      </c>
      <c r="H1290" s="21" t="s">
        <v>5306</v>
      </c>
      <c r="I1290" s="21" t="s">
        <v>3755</v>
      </c>
      <c r="J1290" s="21">
        <v>156781</v>
      </c>
      <c r="K1290" s="21">
        <v>156884</v>
      </c>
      <c r="L1290" s="21">
        <v>100</v>
      </c>
      <c r="M1290" s="21" t="s">
        <v>1038</v>
      </c>
      <c r="N1290" s="21">
        <v>154903</v>
      </c>
      <c r="O1290" s="21">
        <v>155006</v>
      </c>
      <c r="P1290" s="21">
        <v>100</v>
      </c>
      <c r="Q1290" s="21"/>
      <c r="R1290" s="21"/>
    </row>
    <row r="1291" spans="1:18" x14ac:dyDescent="0.2">
      <c r="A1291" s="22" t="s">
        <v>5307</v>
      </c>
      <c r="B1291" s="21">
        <v>10244</v>
      </c>
      <c r="C1291" s="21" t="s">
        <v>1062</v>
      </c>
      <c r="D1291" s="20">
        <f>COUNTIF('S6 - Table 1'!$B$3:$B$20,Table4[[#This Row],[id]])</f>
        <v>0</v>
      </c>
      <c r="E1291" s="21" t="s">
        <v>5308</v>
      </c>
      <c r="F1291" s="21" t="s">
        <v>1874</v>
      </c>
      <c r="G1291" s="21" t="s">
        <v>1875</v>
      </c>
      <c r="H1291" s="21" t="s">
        <v>5309</v>
      </c>
      <c r="I1291" s="21" t="s">
        <v>3755</v>
      </c>
      <c r="J1291" s="21">
        <v>155450</v>
      </c>
      <c r="K1291" s="21">
        <v>155803</v>
      </c>
      <c r="L1291" s="21">
        <v>100</v>
      </c>
      <c r="M1291" s="21" t="s">
        <v>1038</v>
      </c>
      <c r="N1291" s="21">
        <v>153572</v>
      </c>
      <c r="O1291" s="21">
        <v>153925</v>
      </c>
      <c r="P1291" s="21">
        <v>99.72</v>
      </c>
      <c r="Q1291" s="21"/>
      <c r="R1291" s="21"/>
    </row>
    <row r="1292" spans="1:18" x14ac:dyDescent="0.2">
      <c r="A1292" s="22" t="s">
        <v>5310</v>
      </c>
      <c r="B1292" s="21">
        <v>10244</v>
      </c>
      <c r="C1292" s="21" t="s">
        <v>1062</v>
      </c>
      <c r="D1292" s="20">
        <f>COUNTIF('S6 - Table 1'!$B$3:$B$20,Table4[[#This Row],[id]])</f>
        <v>0</v>
      </c>
      <c r="E1292" s="21" t="s">
        <v>5311</v>
      </c>
      <c r="F1292" s="21" t="s">
        <v>2598</v>
      </c>
      <c r="G1292" s="21" t="s">
        <v>5312</v>
      </c>
      <c r="H1292" s="21" t="s">
        <v>5313</v>
      </c>
      <c r="I1292" s="21" t="s">
        <v>3755</v>
      </c>
      <c r="J1292" s="21">
        <v>143091</v>
      </c>
      <c r="K1292" s="21">
        <v>143234</v>
      </c>
      <c r="L1292" s="21">
        <v>100</v>
      </c>
      <c r="M1292" s="21" t="s">
        <v>1038</v>
      </c>
      <c r="N1292" s="21">
        <v>141186</v>
      </c>
      <c r="O1292" s="21">
        <v>141329</v>
      </c>
      <c r="P1292" s="21">
        <v>99.3</v>
      </c>
      <c r="Q1292" s="21"/>
      <c r="R1292" s="21"/>
    </row>
    <row r="1293" spans="1:18" x14ac:dyDescent="0.2">
      <c r="A1293" s="22" t="s">
        <v>5314</v>
      </c>
      <c r="B1293" s="21">
        <v>10244</v>
      </c>
      <c r="C1293" s="21" t="s">
        <v>1062</v>
      </c>
      <c r="D1293" s="20">
        <f>COUNTIF('S6 - Table 1'!$B$3:$B$20,Table4[[#This Row],[id]])</f>
        <v>0</v>
      </c>
      <c r="E1293" s="21" t="s">
        <v>5315</v>
      </c>
      <c r="F1293" s="21" t="s">
        <v>2478</v>
      </c>
      <c r="G1293" s="21" t="s">
        <v>2479</v>
      </c>
      <c r="H1293" s="21" t="s">
        <v>5316</v>
      </c>
      <c r="I1293" s="21" t="s">
        <v>3755</v>
      </c>
      <c r="J1293" s="21">
        <v>35473</v>
      </c>
      <c r="K1293" s="21">
        <v>35597</v>
      </c>
      <c r="L1293" s="21">
        <v>100</v>
      </c>
      <c r="M1293" s="21" t="s">
        <v>1038</v>
      </c>
      <c r="N1293" s="21">
        <v>33528</v>
      </c>
      <c r="O1293" s="21">
        <v>33652</v>
      </c>
      <c r="P1293" s="21">
        <v>100</v>
      </c>
      <c r="Q1293" s="21"/>
      <c r="R1293" s="21"/>
    </row>
    <row r="1294" spans="1:18" x14ac:dyDescent="0.2">
      <c r="A1294" s="22" t="s">
        <v>5317</v>
      </c>
      <c r="B1294" s="21">
        <v>10244</v>
      </c>
      <c r="C1294" s="21" t="s">
        <v>1062</v>
      </c>
      <c r="D1294" s="20">
        <f>COUNTIF('S6 - Table 1'!$B$3:$B$20,Table4[[#This Row],[id]])</f>
        <v>0</v>
      </c>
      <c r="E1294" s="21" t="s">
        <v>5318</v>
      </c>
      <c r="F1294" s="21" t="s">
        <v>4919</v>
      </c>
      <c r="G1294" s="21" t="s">
        <v>2348</v>
      </c>
      <c r="H1294" s="21" t="s">
        <v>5319</v>
      </c>
      <c r="I1294" s="21" t="s">
        <v>3755</v>
      </c>
      <c r="J1294" s="21">
        <v>161380</v>
      </c>
      <c r="K1294" s="21">
        <v>161560</v>
      </c>
      <c r="L1294" s="21">
        <v>100</v>
      </c>
      <c r="M1294" s="21" t="s">
        <v>1038</v>
      </c>
      <c r="N1294" s="21">
        <v>159520</v>
      </c>
      <c r="O1294" s="21">
        <v>159700</v>
      </c>
      <c r="P1294" s="21">
        <v>100</v>
      </c>
      <c r="Q1294" s="21"/>
      <c r="R1294" s="21"/>
    </row>
    <row r="1295" spans="1:18" x14ac:dyDescent="0.2">
      <c r="A1295" s="22" t="s">
        <v>5320</v>
      </c>
      <c r="B1295" s="21">
        <v>10244</v>
      </c>
      <c r="C1295" s="21" t="s">
        <v>1062</v>
      </c>
      <c r="D1295" s="20">
        <f>COUNTIF('S6 - Table 1'!$B$3:$B$20,Table4[[#This Row],[id]])</f>
        <v>0</v>
      </c>
      <c r="E1295" s="21" t="s">
        <v>5321</v>
      </c>
      <c r="F1295" s="21" t="s">
        <v>4919</v>
      </c>
      <c r="G1295" s="21" t="s">
        <v>2348</v>
      </c>
      <c r="H1295" s="21" t="s">
        <v>5322</v>
      </c>
      <c r="I1295" s="21" t="s">
        <v>3755</v>
      </c>
      <c r="J1295" s="21">
        <v>161380</v>
      </c>
      <c r="K1295" s="21">
        <v>161562</v>
      </c>
      <c r="L1295" s="21">
        <v>100</v>
      </c>
      <c r="M1295" s="21" t="s">
        <v>1038</v>
      </c>
      <c r="N1295" s="21">
        <v>159520</v>
      </c>
      <c r="O1295" s="21">
        <v>159702</v>
      </c>
      <c r="P1295" s="21">
        <v>100</v>
      </c>
      <c r="Q1295" s="21"/>
      <c r="R1295" s="21"/>
    </row>
    <row r="1296" spans="1:18" x14ac:dyDescent="0.2">
      <c r="A1296" s="22" t="s">
        <v>5323</v>
      </c>
      <c r="B1296" s="21">
        <v>10244</v>
      </c>
      <c r="C1296" s="21" t="s">
        <v>1062</v>
      </c>
      <c r="D1296" s="20">
        <f>COUNTIF('S6 - Table 1'!$B$3:$B$20,Table4[[#This Row],[id]])</f>
        <v>0</v>
      </c>
      <c r="E1296" s="21" t="s">
        <v>5324</v>
      </c>
      <c r="F1296" s="21" t="s">
        <v>4922</v>
      </c>
      <c r="G1296" s="21" t="s">
        <v>2348</v>
      </c>
      <c r="H1296" s="21" t="s">
        <v>5319</v>
      </c>
      <c r="I1296" s="21" t="s">
        <v>3755</v>
      </c>
      <c r="J1296" s="21">
        <v>161379</v>
      </c>
      <c r="K1296" s="21">
        <v>161560</v>
      </c>
      <c r="L1296" s="21">
        <v>100</v>
      </c>
      <c r="M1296" s="21" t="s">
        <v>1038</v>
      </c>
      <c r="N1296" s="21">
        <v>159519</v>
      </c>
      <c r="O1296" s="21">
        <v>159700</v>
      </c>
      <c r="P1296" s="21">
        <v>100</v>
      </c>
      <c r="Q1296" s="21"/>
      <c r="R1296" s="21"/>
    </row>
    <row r="1297" spans="1:18" x14ac:dyDescent="0.2">
      <c r="A1297" s="22" t="s">
        <v>5325</v>
      </c>
      <c r="B1297" s="21">
        <v>10244</v>
      </c>
      <c r="C1297" s="21" t="s">
        <v>1062</v>
      </c>
      <c r="D1297" s="20">
        <f>COUNTIF('S6 - Table 1'!$B$3:$B$20,Table4[[#This Row],[id]])</f>
        <v>0</v>
      </c>
      <c r="E1297" s="21" t="s">
        <v>5326</v>
      </c>
      <c r="F1297" s="21" t="s">
        <v>5085</v>
      </c>
      <c r="G1297" s="21" t="s">
        <v>5086</v>
      </c>
      <c r="H1297" s="21" t="s">
        <v>5327</v>
      </c>
      <c r="I1297" s="21" t="s">
        <v>3755</v>
      </c>
      <c r="J1297" s="21">
        <v>151914</v>
      </c>
      <c r="K1297" s="21">
        <v>152059</v>
      </c>
      <c r="L1297" s="21">
        <v>100</v>
      </c>
      <c r="M1297" s="21" t="s">
        <v>1038</v>
      </c>
      <c r="N1297" s="21">
        <v>149998</v>
      </c>
      <c r="O1297" s="21">
        <v>150143</v>
      </c>
      <c r="P1297" s="21">
        <v>100</v>
      </c>
      <c r="Q1297" s="21"/>
      <c r="R1297" s="21"/>
    </row>
    <row r="1298" spans="1:18" x14ac:dyDescent="0.2">
      <c r="A1298" s="22" t="s">
        <v>5328</v>
      </c>
      <c r="B1298" s="21">
        <v>10244</v>
      </c>
      <c r="C1298" s="21" t="s">
        <v>1062</v>
      </c>
      <c r="D1298" s="20">
        <f>COUNTIF('S6 - Table 1'!$B$3:$B$20,Table4[[#This Row],[id]])</f>
        <v>0</v>
      </c>
      <c r="E1298" s="21" t="s">
        <v>5329</v>
      </c>
      <c r="F1298" s="21" t="s">
        <v>4995</v>
      </c>
      <c r="G1298" s="21" t="s">
        <v>4996</v>
      </c>
      <c r="H1298" s="21" t="s">
        <v>5330</v>
      </c>
      <c r="I1298" s="21" t="s">
        <v>3755</v>
      </c>
      <c r="J1298" s="21">
        <v>142221</v>
      </c>
      <c r="K1298" s="21">
        <v>142403</v>
      </c>
      <c r="L1298" s="21">
        <v>100</v>
      </c>
      <c r="M1298" s="21" t="s">
        <v>1038</v>
      </c>
      <c r="N1298" s="21">
        <v>140316</v>
      </c>
      <c r="O1298" s="21">
        <v>140498</v>
      </c>
      <c r="P1298" s="21">
        <v>100</v>
      </c>
      <c r="Q1298" s="21"/>
      <c r="R1298" s="21"/>
    </row>
    <row r="1299" spans="1:18" x14ac:dyDescent="0.2">
      <c r="A1299" s="22" t="s">
        <v>5331</v>
      </c>
      <c r="B1299" s="21">
        <v>10244</v>
      </c>
      <c r="C1299" s="21" t="s">
        <v>1062</v>
      </c>
      <c r="D1299" s="20">
        <f>COUNTIF('S6 - Table 1'!$B$3:$B$20,Table4[[#This Row],[id]])</f>
        <v>0</v>
      </c>
      <c r="E1299" s="21" t="s">
        <v>5332</v>
      </c>
      <c r="F1299" s="21" t="s">
        <v>4995</v>
      </c>
      <c r="G1299" s="21" t="s">
        <v>4996</v>
      </c>
      <c r="H1299" s="21" t="s">
        <v>5333</v>
      </c>
      <c r="I1299" s="21" t="s">
        <v>3755</v>
      </c>
      <c r="J1299" s="21">
        <v>142221</v>
      </c>
      <c r="K1299" s="21">
        <v>142404</v>
      </c>
      <c r="L1299" s="21">
        <v>100</v>
      </c>
      <c r="M1299" s="21" t="s">
        <v>1038</v>
      </c>
      <c r="N1299" s="21">
        <v>140316</v>
      </c>
      <c r="O1299" s="21">
        <v>140499</v>
      </c>
      <c r="P1299" s="21">
        <v>100</v>
      </c>
      <c r="Q1299" s="21"/>
      <c r="R1299" s="21"/>
    </row>
    <row r="1300" spans="1:18" x14ac:dyDescent="0.2">
      <c r="A1300" s="22" t="s">
        <v>5334</v>
      </c>
      <c r="B1300" s="21">
        <v>10244</v>
      </c>
      <c r="C1300" s="21" t="s">
        <v>1062</v>
      </c>
      <c r="D1300" s="20">
        <f>COUNTIF('S6 - Table 1'!$B$3:$B$20,Table4[[#This Row],[id]])</f>
        <v>0</v>
      </c>
      <c r="E1300" s="21" t="s">
        <v>5335</v>
      </c>
      <c r="F1300" s="21" t="s">
        <v>4995</v>
      </c>
      <c r="G1300" s="21" t="s">
        <v>4996</v>
      </c>
      <c r="H1300" s="21" t="s">
        <v>5336</v>
      </c>
      <c r="I1300" s="21" t="s">
        <v>3755</v>
      </c>
      <c r="J1300" s="21">
        <v>142221</v>
      </c>
      <c r="K1300" s="21">
        <v>142405</v>
      </c>
      <c r="L1300" s="21">
        <v>100</v>
      </c>
      <c r="M1300" s="21" t="s">
        <v>1038</v>
      </c>
      <c r="N1300" s="21">
        <v>140316</v>
      </c>
      <c r="O1300" s="21">
        <v>140500</v>
      </c>
      <c r="P1300" s="21">
        <v>100</v>
      </c>
      <c r="Q1300" s="21"/>
      <c r="R1300" s="21"/>
    </row>
    <row r="1301" spans="1:18" x14ac:dyDescent="0.2">
      <c r="A1301" s="22" t="s">
        <v>5337</v>
      </c>
      <c r="B1301" s="21">
        <v>10244</v>
      </c>
      <c r="C1301" s="21" t="s">
        <v>1062</v>
      </c>
      <c r="D1301" s="20">
        <f>COUNTIF('S6 - Table 1'!$B$3:$B$20,Table4[[#This Row],[id]])</f>
        <v>0</v>
      </c>
      <c r="E1301" s="21" t="s">
        <v>5338</v>
      </c>
      <c r="F1301" s="21" t="s">
        <v>5085</v>
      </c>
      <c r="G1301" s="21" t="s">
        <v>5086</v>
      </c>
      <c r="H1301" s="21" t="s">
        <v>5339</v>
      </c>
      <c r="I1301" s="21" t="s">
        <v>3755</v>
      </c>
      <c r="J1301" s="21">
        <v>151914</v>
      </c>
      <c r="K1301" s="21">
        <v>152074</v>
      </c>
      <c r="L1301" s="21">
        <v>100</v>
      </c>
      <c r="M1301" s="21" t="s">
        <v>1038</v>
      </c>
      <c r="N1301" s="21">
        <v>149998</v>
      </c>
      <c r="O1301" s="21">
        <v>150158</v>
      </c>
      <c r="P1301" s="21">
        <v>100</v>
      </c>
      <c r="Q1301" s="21"/>
      <c r="R1301" s="21"/>
    </row>
    <row r="1302" spans="1:18" x14ac:dyDescent="0.2">
      <c r="A1302" s="22" t="s">
        <v>5340</v>
      </c>
      <c r="B1302" s="21">
        <v>10244</v>
      </c>
      <c r="C1302" s="21" t="s">
        <v>1062</v>
      </c>
      <c r="D1302" s="20">
        <f>COUNTIF('S6 - Table 1'!$B$3:$B$20,Table4[[#This Row],[id]])</f>
        <v>0</v>
      </c>
      <c r="E1302" s="21" t="s">
        <v>5341</v>
      </c>
      <c r="F1302" s="21" t="s">
        <v>5342</v>
      </c>
      <c r="G1302" s="21" t="s">
        <v>5343</v>
      </c>
      <c r="H1302" s="21" t="s">
        <v>5344</v>
      </c>
      <c r="I1302" s="21" t="s">
        <v>3755</v>
      </c>
      <c r="J1302" s="21">
        <v>136934</v>
      </c>
      <c r="K1302" s="21">
        <v>137128</v>
      </c>
      <c r="L1302" s="21">
        <v>100</v>
      </c>
      <c r="M1302" s="21" t="s">
        <v>1038</v>
      </c>
      <c r="N1302" s="21">
        <v>134990</v>
      </c>
      <c r="O1302" s="21">
        <v>135184</v>
      </c>
      <c r="P1302" s="21">
        <v>100</v>
      </c>
      <c r="Q1302" s="21"/>
      <c r="R1302" s="21"/>
    </row>
    <row r="1303" spans="1:18" x14ac:dyDescent="0.2">
      <c r="A1303" s="22" t="s">
        <v>5345</v>
      </c>
      <c r="B1303" s="21">
        <v>10244</v>
      </c>
      <c r="C1303" s="21" t="s">
        <v>1062</v>
      </c>
      <c r="D1303" s="20">
        <f>COUNTIF('S6 - Table 1'!$B$3:$B$20,Table4[[#This Row],[id]])</f>
        <v>0</v>
      </c>
      <c r="E1303" s="21" t="s">
        <v>5346</v>
      </c>
      <c r="F1303" s="21" t="s">
        <v>5347</v>
      </c>
      <c r="G1303" s="21" t="s">
        <v>5178</v>
      </c>
      <c r="H1303" s="21" t="s">
        <v>5179</v>
      </c>
      <c r="I1303" s="21" t="s">
        <v>3755</v>
      </c>
      <c r="J1303" s="21">
        <v>156412</v>
      </c>
      <c r="K1303" s="21">
        <v>156688</v>
      </c>
      <c r="L1303" s="21">
        <v>100</v>
      </c>
      <c r="M1303" s="21" t="s">
        <v>1038</v>
      </c>
      <c r="N1303" s="21">
        <v>154534</v>
      </c>
      <c r="O1303" s="21">
        <v>154810</v>
      </c>
      <c r="P1303" s="21">
        <v>100</v>
      </c>
      <c r="Q1303" s="21"/>
      <c r="R1303" s="21"/>
    </row>
    <row r="1304" spans="1:18" x14ac:dyDescent="0.2">
      <c r="A1304" s="22" t="s">
        <v>5348</v>
      </c>
      <c r="B1304" s="21">
        <v>10244</v>
      </c>
      <c r="C1304" s="21" t="s">
        <v>1062</v>
      </c>
      <c r="D1304" s="20">
        <f>COUNTIF('S6 - Table 1'!$B$3:$B$20,Table4[[#This Row],[id]])</f>
        <v>0</v>
      </c>
      <c r="E1304" s="21" t="s">
        <v>5349</v>
      </c>
      <c r="F1304" s="21" t="s">
        <v>5350</v>
      </c>
      <c r="G1304" s="21" t="s">
        <v>5351</v>
      </c>
      <c r="H1304" s="21" t="s">
        <v>5352</v>
      </c>
      <c r="I1304" s="21" t="s">
        <v>3755</v>
      </c>
      <c r="J1304" s="21">
        <v>144577</v>
      </c>
      <c r="K1304" s="21">
        <v>144903</v>
      </c>
      <c r="L1304" s="21">
        <v>100</v>
      </c>
      <c r="M1304" s="21" t="s">
        <v>1038</v>
      </c>
      <c r="N1304" s="21">
        <v>142672</v>
      </c>
      <c r="O1304" s="21">
        <v>142998</v>
      </c>
      <c r="P1304" s="21">
        <v>100</v>
      </c>
      <c r="Q1304" s="21"/>
      <c r="R1304" s="21"/>
    </row>
    <row r="1305" spans="1:18" x14ac:dyDescent="0.2">
      <c r="A1305" s="22" t="s">
        <v>5353</v>
      </c>
      <c r="B1305" s="21">
        <v>10244</v>
      </c>
      <c r="C1305" s="21" t="s">
        <v>1062</v>
      </c>
      <c r="D1305" s="20">
        <f>COUNTIF('S6 - Table 1'!$B$3:$B$20,Table4[[#This Row],[id]])</f>
        <v>0</v>
      </c>
      <c r="E1305" s="21" t="s">
        <v>5354</v>
      </c>
      <c r="F1305" s="21" t="s">
        <v>2633</v>
      </c>
      <c r="G1305" s="21" t="s">
        <v>2634</v>
      </c>
      <c r="H1305" s="21" t="s">
        <v>2635</v>
      </c>
      <c r="I1305" s="21" t="s">
        <v>3755</v>
      </c>
      <c r="J1305" s="21">
        <v>182709</v>
      </c>
      <c r="K1305" s="21">
        <v>183040</v>
      </c>
      <c r="L1305" s="21">
        <v>100</v>
      </c>
      <c r="M1305" s="21" t="s">
        <v>1038</v>
      </c>
      <c r="N1305" s="21">
        <v>180738</v>
      </c>
      <c r="O1305" s="21">
        <v>181069</v>
      </c>
      <c r="P1305" s="21">
        <v>100</v>
      </c>
      <c r="Q1305" s="21"/>
      <c r="R1305" s="21"/>
    </row>
    <row r="1306" spans="1:18" x14ac:dyDescent="0.2">
      <c r="A1306" s="22" t="s">
        <v>5355</v>
      </c>
      <c r="B1306" s="21">
        <v>10244</v>
      </c>
      <c r="C1306" s="21" t="s">
        <v>1062</v>
      </c>
      <c r="D1306" s="20">
        <f>COUNTIF('S6 - Table 1'!$B$3:$B$20,Table4[[#This Row],[id]])</f>
        <v>0</v>
      </c>
      <c r="E1306" s="21" t="s">
        <v>5356</v>
      </c>
      <c r="F1306" s="21" t="s">
        <v>5357</v>
      </c>
      <c r="G1306" s="21" t="s">
        <v>4819</v>
      </c>
      <c r="H1306" s="21" t="s">
        <v>4820</v>
      </c>
      <c r="I1306" s="21" t="s">
        <v>3755</v>
      </c>
      <c r="J1306" s="21">
        <v>168149</v>
      </c>
      <c r="K1306" s="21">
        <v>168285</v>
      </c>
      <c r="L1306" s="21">
        <v>100</v>
      </c>
      <c r="M1306" s="21" t="s">
        <v>1038</v>
      </c>
      <c r="N1306" s="21">
        <v>166295</v>
      </c>
      <c r="O1306" s="21">
        <v>166431</v>
      </c>
      <c r="P1306" s="21">
        <v>99.26</v>
      </c>
      <c r="Q1306" s="21"/>
      <c r="R1306" s="21"/>
    </row>
    <row r="1307" spans="1:18" x14ac:dyDescent="0.2">
      <c r="A1307" s="22" t="s">
        <v>5358</v>
      </c>
      <c r="B1307" s="21">
        <v>10244</v>
      </c>
      <c r="C1307" s="21" t="s">
        <v>1062</v>
      </c>
      <c r="D1307" s="20">
        <f>COUNTIF('S6 - Table 1'!$B$3:$B$20,Table4[[#This Row],[id]])</f>
        <v>0</v>
      </c>
      <c r="E1307" s="21" t="s">
        <v>5359</v>
      </c>
      <c r="F1307" s="21" t="s">
        <v>5360</v>
      </c>
      <c r="G1307" s="21" t="s">
        <v>4819</v>
      </c>
      <c r="H1307" s="21" t="s">
        <v>4820</v>
      </c>
      <c r="I1307" s="21" t="s">
        <v>3755</v>
      </c>
      <c r="J1307" s="21">
        <v>168148</v>
      </c>
      <c r="K1307" s="21">
        <v>168285</v>
      </c>
      <c r="L1307" s="21">
        <v>100</v>
      </c>
      <c r="M1307" s="21" t="s">
        <v>1038</v>
      </c>
      <c r="N1307" s="21">
        <v>166294</v>
      </c>
      <c r="O1307" s="21">
        <v>166431</v>
      </c>
      <c r="P1307" s="21">
        <v>99.27</v>
      </c>
      <c r="Q1307" s="21"/>
      <c r="R1307" s="21"/>
    </row>
    <row r="1308" spans="1:18" x14ac:dyDescent="0.2">
      <c r="A1308" s="22" t="s">
        <v>5361</v>
      </c>
      <c r="B1308" s="21">
        <v>10244</v>
      </c>
      <c r="C1308" s="21" t="s">
        <v>1062</v>
      </c>
      <c r="D1308" s="20">
        <f>COUNTIF('S6 - Table 1'!$B$3:$B$20,Table4[[#This Row],[id]])</f>
        <v>0</v>
      </c>
      <c r="E1308" s="21" t="s">
        <v>5362</v>
      </c>
      <c r="F1308" s="21" t="s">
        <v>5363</v>
      </c>
      <c r="G1308" s="21" t="s">
        <v>2613</v>
      </c>
      <c r="H1308" s="21" t="s">
        <v>2614</v>
      </c>
      <c r="I1308" s="21" t="s">
        <v>3755</v>
      </c>
      <c r="J1308" s="21">
        <v>143023</v>
      </c>
      <c r="K1308" s="21">
        <v>143173</v>
      </c>
      <c r="L1308" s="21">
        <v>100</v>
      </c>
      <c r="M1308" s="21" t="s">
        <v>1038</v>
      </c>
      <c r="N1308" s="21">
        <v>141118</v>
      </c>
      <c r="O1308" s="21">
        <v>141268</v>
      </c>
      <c r="P1308" s="21">
        <v>100</v>
      </c>
      <c r="Q1308" s="21"/>
      <c r="R1308" s="21"/>
    </row>
    <row r="1309" spans="1:18" x14ac:dyDescent="0.2">
      <c r="A1309" s="22" t="s">
        <v>5364</v>
      </c>
      <c r="B1309" s="21">
        <v>10244</v>
      </c>
      <c r="C1309" s="21" t="s">
        <v>1062</v>
      </c>
      <c r="D1309" s="20">
        <f>COUNTIF('S6 - Table 1'!$B$3:$B$20,Table4[[#This Row],[id]])</f>
        <v>0</v>
      </c>
      <c r="E1309" s="21" t="s">
        <v>5365</v>
      </c>
      <c r="F1309" s="21" t="s">
        <v>5366</v>
      </c>
      <c r="G1309" s="21" t="s">
        <v>2613</v>
      </c>
      <c r="H1309" s="21" t="s">
        <v>2614</v>
      </c>
      <c r="I1309" s="21" t="s">
        <v>3755</v>
      </c>
      <c r="J1309" s="21">
        <v>143022</v>
      </c>
      <c r="K1309" s="21">
        <v>143173</v>
      </c>
      <c r="L1309" s="21">
        <v>100</v>
      </c>
      <c r="M1309" s="21" t="s">
        <v>1038</v>
      </c>
      <c r="N1309" s="21">
        <v>141117</v>
      </c>
      <c r="O1309" s="21">
        <v>141268</v>
      </c>
      <c r="P1309" s="21">
        <v>100</v>
      </c>
      <c r="Q1309" s="21"/>
      <c r="R1309" s="21"/>
    </row>
    <row r="1310" spans="1:18" x14ac:dyDescent="0.2">
      <c r="A1310" s="22" t="s">
        <v>5367</v>
      </c>
      <c r="B1310" s="21">
        <v>10244</v>
      </c>
      <c r="C1310" s="21" t="s">
        <v>1062</v>
      </c>
      <c r="D1310" s="20">
        <f>COUNTIF('S6 - Table 1'!$B$3:$B$20,Table4[[#This Row],[id]])</f>
        <v>0</v>
      </c>
      <c r="E1310" s="21" t="s">
        <v>5368</v>
      </c>
      <c r="F1310" s="21" t="s">
        <v>4523</v>
      </c>
      <c r="G1310" s="21" t="s">
        <v>4730</v>
      </c>
      <c r="H1310" s="21" t="s">
        <v>5369</v>
      </c>
      <c r="I1310" s="21" t="s">
        <v>3755</v>
      </c>
      <c r="J1310" s="21">
        <v>27347</v>
      </c>
      <c r="K1310" s="21">
        <v>27685</v>
      </c>
      <c r="L1310" s="21">
        <v>100</v>
      </c>
      <c r="M1310" s="21" t="s">
        <v>1038</v>
      </c>
      <c r="N1310" s="21">
        <v>25417</v>
      </c>
      <c r="O1310" s="21">
        <v>25755</v>
      </c>
      <c r="P1310" s="21">
        <v>100</v>
      </c>
      <c r="Q1310" s="21"/>
      <c r="R1310" s="21"/>
    </row>
    <row r="1311" spans="1:18" x14ac:dyDescent="0.2">
      <c r="A1311" s="22" t="s">
        <v>5370</v>
      </c>
      <c r="B1311" s="21">
        <v>10244</v>
      </c>
      <c r="C1311" s="21" t="s">
        <v>1062</v>
      </c>
      <c r="D1311" s="20">
        <f>COUNTIF('S6 - Table 1'!$B$3:$B$20,Table4[[#This Row],[id]])</f>
        <v>0</v>
      </c>
      <c r="E1311" s="21" t="s">
        <v>5371</v>
      </c>
      <c r="F1311" s="21" t="s">
        <v>5372</v>
      </c>
      <c r="G1311" s="21" t="s">
        <v>5373</v>
      </c>
      <c r="H1311" s="21" t="s">
        <v>5374</v>
      </c>
      <c r="I1311" s="21" t="s">
        <v>3755</v>
      </c>
      <c r="J1311" s="21">
        <v>48071</v>
      </c>
      <c r="K1311" s="21">
        <v>48197</v>
      </c>
      <c r="L1311" s="21">
        <v>100</v>
      </c>
      <c r="M1311" s="21" t="s">
        <v>1038</v>
      </c>
      <c r="N1311" s="21">
        <v>46126</v>
      </c>
      <c r="O1311" s="21">
        <v>46252</v>
      </c>
      <c r="P1311" s="21">
        <v>100</v>
      </c>
      <c r="Q1311" s="21"/>
      <c r="R1311" s="21"/>
    </row>
    <row r="1312" spans="1:18" x14ac:dyDescent="0.2">
      <c r="A1312" s="22" t="s">
        <v>5375</v>
      </c>
      <c r="B1312" s="21">
        <v>10244</v>
      </c>
      <c r="C1312" s="21" t="s">
        <v>1062</v>
      </c>
      <c r="D1312" s="20">
        <f>COUNTIF('S6 - Table 1'!$B$3:$B$20,Table4[[#This Row],[id]])</f>
        <v>0</v>
      </c>
      <c r="E1312" s="21" t="s">
        <v>5376</v>
      </c>
      <c r="F1312" s="21" t="s">
        <v>5377</v>
      </c>
      <c r="G1312" s="21" t="s">
        <v>5091</v>
      </c>
      <c r="H1312" s="21" t="s">
        <v>5092</v>
      </c>
      <c r="I1312" s="21" t="s">
        <v>3755</v>
      </c>
      <c r="J1312" s="21">
        <v>66891</v>
      </c>
      <c r="K1312" s="21">
        <v>67243</v>
      </c>
      <c r="L1312" s="21">
        <v>100</v>
      </c>
      <c r="M1312" s="21" t="s">
        <v>1038</v>
      </c>
      <c r="N1312" s="21">
        <v>64945</v>
      </c>
      <c r="O1312" s="21">
        <v>65297</v>
      </c>
      <c r="P1312" s="21">
        <v>100</v>
      </c>
      <c r="Q1312" s="21"/>
      <c r="R1312" s="21"/>
    </row>
    <row r="1313" spans="1:18" x14ac:dyDescent="0.2">
      <c r="A1313" s="22" t="s">
        <v>5378</v>
      </c>
      <c r="B1313" s="21">
        <v>10244</v>
      </c>
      <c r="C1313" s="21" t="s">
        <v>1062</v>
      </c>
      <c r="D1313" s="20">
        <f>COUNTIF('S6 - Table 1'!$B$3:$B$20,Table4[[#This Row],[id]])</f>
        <v>0</v>
      </c>
      <c r="E1313" s="21" t="s">
        <v>5379</v>
      </c>
      <c r="F1313" s="21" t="s">
        <v>5166</v>
      </c>
      <c r="G1313" s="21" t="s">
        <v>5167</v>
      </c>
      <c r="H1313" s="21" t="s">
        <v>5380</v>
      </c>
      <c r="I1313" s="21" t="s">
        <v>3755</v>
      </c>
      <c r="J1313" s="21">
        <v>38721</v>
      </c>
      <c r="K1313" s="21">
        <v>38962</v>
      </c>
      <c r="L1313" s="21">
        <v>100</v>
      </c>
      <c r="M1313" s="21" t="s">
        <v>1038</v>
      </c>
      <c r="N1313" s="21">
        <v>36776</v>
      </c>
      <c r="O1313" s="21">
        <v>37017</v>
      </c>
      <c r="P1313" s="21">
        <v>100</v>
      </c>
      <c r="Q1313" s="21"/>
      <c r="R1313" s="21"/>
    </row>
    <row r="1314" spans="1:18" x14ac:dyDescent="0.2">
      <c r="A1314" s="22" t="s">
        <v>5381</v>
      </c>
      <c r="B1314" s="21">
        <v>10244</v>
      </c>
      <c r="C1314" s="21" t="s">
        <v>1062</v>
      </c>
      <c r="D1314" s="20">
        <f>COUNTIF('S6 - Table 1'!$B$3:$B$20,Table4[[#This Row],[id]])</f>
        <v>0</v>
      </c>
      <c r="E1314" s="21" t="s">
        <v>5382</v>
      </c>
      <c r="F1314" s="21" t="s">
        <v>1666</v>
      </c>
      <c r="G1314" s="21" t="s">
        <v>5080</v>
      </c>
      <c r="H1314" s="21" t="s">
        <v>5383</v>
      </c>
      <c r="I1314" s="21" t="s">
        <v>3755</v>
      </c>
      <c r="J1314" s="21">
        <v>48177</v>
      </c>
      <c r="K1314" s="21">
        <v>48317</v>
      </c>
      <c r="L1314" s="21">
        <v>100</v>
      </c>
      <c r="M1314" s="21" t="s">
        <v>1038</v>
      </c>
      <c r="N1314" s="21">
        <v>46232</v>
      </c>
      <c r="O1314" s="21">
        <v>46372</v>
      </c>
      <c r="P1314" s="21">
        <v>100</v>
      </c>
      <c r="Q1314" s="21"/>
      <c r="R1314" s="21"/>
    </row>
    <row r="1315" spans="1:18" x14ac:dyDescent="0.2">
      <c r="A1315" s="22" t="s">
        <v>5384</v>
      </c>
      <c r="B1315" s="21">
        <v>10244</v>
      </c>
      <c r="C1315" s="21" t="s">
        <v>1062</v>
      </c>
      <c r="D1315" s="20">
        <f>COUNTIF('S6 - Table 1'!$B$3:$B$20,Table4[[#This Row],[id]])</f>
        <v>0</v>
      </c>
      <c r="E1315" s="21" t="s">
        <v>5385</v>
      </c>
      <c r="F1315" s="21" t="s">
        <v>5386</v>
      </c>
      <c r="G1315" s="21" t="s">
        <v>5298</v>
      </c>
      <c r="H1315" s="21" t="s">
        <v>5299</v>
      </c>
      <c r="I1315" s="21" t="s">
        <v>3755</v>
      </c>
      <c r="J1315" s="21">
        <v>66161</v>
      </c>
      <c r="K1315" s="21">
        <v>66387</v>
      </c>
      <c r="L1315" s="21">
        <v>100</v>
      </c>
      <c r="M1315" s="21" t="s">
        <v>1038</v>
      </c>
      <c r="N1315" s="21">
        <v>64215</v>
      </c>
      <c r="O1315" s="21">
        <v>64441</v>
      </c>
      <c r="P1315" s="21">
        <v>100</v>
      </c>
      <c r="Q1315" s="21"/>
      <c r="R1315" s="21"/>
    </row>
    <row r="1316" spans="1:18" x14ac:dyDescent="0.2">
      <c r="A1316" s="22" t="s">
        <v>5387</v>
      </c>
      <c r="B1316" s="21">
        <v>10244</v>
      </c>
      <c r="C1316" s="21" t="s">
        <v>1062</v>
      </c>
      <c r="D1316" s="20">
        <f>COUNTIF('S6 - Table 1'!$B$3:$B$20,Table4[[#This Row],[id]])</f>
        <v>0</v>
      </c>
      <c r="E1316" s="21" t="s">
        <v>5388</v>
      </c>
      <c r="F1316" s="21" t="s">
        <v>5389</v>
      </c>
      <c r="G1316" s="21" t="s">
        <v>5390</v>
      </c>
      <c r="H1316" s="21" t="s">
        <v>5391</v>
      </c>
      <c r="I1316" s="21" t="s">
        <v>3755</v>
      </c>
      <c r="J1316" s="21">
        <v>97227</v>
      </c>
      <c r="K1316" s="21">
        <v>97442</v>
      </c>
      <c r="L1316" s="21">
        <v>100</v>
      </c>
      <c r="M1316" s="21" t="s">
        <v>1038</v>
      </c>
      <c r="N1316" s="21">
        <v>95285</v>
      </c>
      <c r="O1316" s="21">
        <v>95500</v>
      </c>
      <c r="P1316" s="21">
        <v>99.53</v>
      </c>
      <c r="Q1316" s="21"/>
      <c r="R1316" s="21"/>
    </row>
    <row r="1317" spans="1:18" x14ac:dyDescent="0.2">
      <c r="A1317" s="22" t="s">
        <v>5392</v>
      </c>
      <c r="B1317" s="21">
        <v>10244</v>
      </c>
      <c r="C1317" s="21" t="s">
        <v>1062</v>
      </c>
      <c r="D1317" s="20">
        <f>COUNTIF('S6 - Table 1'!$B$3:$B$20,Table4[[#This Row],[id]])</f>
        <v>0</v>
      </c>
      <c r="E1317" s="21" t="s">
        <v>5393</v>
      </c>
      <c r="F1317" s="21" t="s">
        <v>5394</v>
      </c>
      <c r="G1317" s="21" t="s">
        <v>5395</v>
      </c>
      <c r="H1317" s="21" t="s">
        <v>5396</v>
      </c>
      <c r="I1317" s="21" t="s">
        <v>3755</v>
      </c>
      <c r="J1317" s="21">
        <v>152040</v>
      </c>
      <c r="K1317" s="21">
        <v>152360</v>
      </c>
      <c r="L1317" s="21">
        <v>100</v>
      </c>
      <c r="M1317" s="21" t="s">
        <v>1038</v>
      </c>
      <c r="N1317" s="21">
        <v>150124</v>
      </c>
      <c r="O1317" s="21">
        <v>150444</v>
      </c>
      <c r="P1317" s="21">
        <v>99.69</v>
      </c>
      <c r="Q1317" s="21"/>
      <c r="R1317" s="21"/>
    </row>
    <row r="1318" spans="1:18" x14ac:dyDescent="0.2">
      <c r="A1318" s="22" t="s">
        <v>5397</v>
      </c>
      <c r="B1318" s="21">
        <v>10244</v>
      </c>
      <c r="C1318" s="21" t="s">
        <v>1062</v>
      </c>
      <c r="D1318" s="20">
        <f>COUNTIF('S6 - Table 1'!$B$3:$B$20,Table4[[#This Row],[id]])</f>
        <v>0</v>
      </c>
      <c r="E1318" s="21" t="s">
        <v>5398</v>
      </c>
      <c r="F1318" s="21" t="s">
        <v>5291</v>
      </c>
      <c r="G1318" s="21" t="s">
        <v>5292</v>
      </c>
      <c r="H1318" s="21" t="s">
        <v>5399</v>
      </c>
      <c r="I1318" s="21" t="s">
        <v>3755</v>
      </c>
      <c r="J1318" s="21">
        <v>57542</v>
      </c>
      <c r="K1318" s="21">
        <v>57651</v>
      </c>
      <c r="L1318" s="21">
        <v>100</v>
      </c>
      <c r="M1318" s="21" t="s">
        <v>1038</v>
      </c>
      <c r="N1318" s="21">
        <v>55597</v>
      </c>
      <c r="O1318" s="21">
        <v>55706</v>
      </c>
      <c r="P1318" s="21">
        <v>100</v>
      </c>
      <c r="Q1318" s="21"/>
      <c r="R1318" s="21"/>
    </row>
    <row r="1319" spans="1:18" x14ac:dyDescent="0.2">
      <c r="A1319" s="22" t="s">
        <v>5400</v>
      </c>
      <c r="B1319" s="21">
        <v>10244</v>
      </c>
      <c r="C1319" s="21" t="s">
        <v>1062</v>
      </c>
      <c r="D1319" s="20">
        <f>COUNTIF('S6 - Table 1'!$B$3:$B$20,Table4[[#This Row],[id]])</f>
        <v>0</v>
      </c>
      <c r="E1319" s="21" t="s">
        <v>5401</v>
      </c>
      <c r="F1319" s="21" t="s">
        <v>5402</v>
      </c>
      <c r="G1319" s="21" t="s">
        <v>4799</v>
      </c>
      <c r="H1319" s="21" t="s">
        <v>4800</v>
      </c>
      <c r="I1319" s="21" t="s">
        <v>3755</v>
      </c>
      <c r="J1319" s="21">
        <v>92080</v>
      </c>
      <c r="K1319" s="21">
        <v>92371</v>
      </c>
      <c r="L1319" s="21">
        <v>100</v>
      </c>
      <c r="M1319" s="21" t="s">
        <v>1038</v>
      </c>
      <c r="N1319" s="21">
        <v>90132</v>
      </c>
      <c r="O1319" s="21">
        <v>90423</v>
      </c>
      <c r="P1319" s="21">
        <v>100</v>
      </c>
      <c r="Q1319" s="21"/>
      <c r="R1319" s="21"/>
    </row>
    <row r="1320" spans="1:18" x14ac:dyDescent="0.2">
      <c r="A1320" s="22" t="s">
        <v>5403</v>
      </c>
      <c r="B1320" s="21">
        <v>10244</v>
      </c>
      <c r="C1320" s="21" t="s">
        <v>1062</v>
      </c>
      <c r="D1320" s="20">
        <f>COUNTIF('S6 - Table 1'!$B$3:$B$20,Table4[[#This Row],[id]])</f>
        <v>0</v>
      </c>
      <c r="E1320" s="21" t="s">
        <v>5404</v>
      </c>
      <c r="F1320" s="21" t="s">
        <v>5402</v>
      </c>
      <c r="G1320" s="21" t="s">
        <v>4799</v>
      </c>
      <c r="H1320" s="21" t="s">
        <v>4803</v>
      </c>
      <c r="I1320" s="21" t="s">
        <v>3755</v>
      </c>
      <c r="J1320" s="21">
        <v>92080</v>
      </c>
      <c r="K1320" s="21">
        <v>92372</v>
      </c>
      <c r="L1320" s="21">
        <v>100</v>
      </c>
      <c r="M1320" s="21" t="s">
        <v>1038</v>
      </c>
      <c r="N1320" s="21">
        <v>90132</v>
      </c>
      <c r="O1320" s="21">
        <v>90424</v>
      </c>
      <c r="P1320" s="21">
        <v>100</v>
      </c>
      <c r="Q1320" s="21"/>
      <c r="R1320" s="21"/>
    </row>
    <row r="1321" spans="1:18" x14ac:dyDescent="0.2">
      <c r="A1321" s="22" t="s">
        <v>5405</v>
      </c>
      <c r="B1321" s="21">
        <v>10244</v>
      </c>
      <c r="C1321" s="21" t="s">
        <v>1062</v>
      </c>
      <c r="D1321" s="20">
        <f>COUNTIF('S6 - Table 1'!$B$3:$B$20,Table4[[#This Row],[id]])</f>
        <v>0</v>
      </c>
      <c r="E1321" s="21" t="s">
        <v>5406</v>
      </c>
      <c r="F1321" s="21" t="s">
        <v>4407</v>
      </c>
      <c r="G1321" s="21" t="s">
        <v>5407</v>
      </c>
      <c r="H1321" s="21" t="s">
        <v>5408</v>
      </c>
      <c r="I1321" s="21" t="s">
        <v>3755</v>
      </c>
      <c r="J1321" s="21">
        <v>97421</v>
      </c>
      <c r="K1321" s="21">
        <v>97715</v>
      </c>
      <c r="L1321" s="21">
        <v>100</v>
      </c>
      <c r="M1321" s="21" t="s">
        <v>1038</v>
      </c>
      <c r="N1321" s="21">
        <v>95479</v>
      </c>
      <c r="O1321" s="21">
        <v>95773</v>
      </c>
      <c r="P1321" s="21">
        <v>99.66</v>
      </c>
      <c r="Q1321" s="21"/>
      <c r="R1321" s="21"/>
    </row>
    <row r="1322" spans="1:18" x14ac:dyDescent="0.2">
      <c r="A1322" s="22" t="s">
        <v>5409</v>
      </c>
      <c r="B1322" s="21">
        <v>10244</v>
      </c>
      <c r="C1322" s="21" t="s">
        <v>1062</v>
      </c>
      <c r="D1322" s="20">
        <f>COUNTIF('S6 - Table 1'!$B$3:$B$20,Table4[[#This Row],[id]])</f>
        <v>0</v>
      </c>
      <c r="E1322" s="21" t="s">
        <v>5410</v>
      </c>
      <c r="F1322" s="21" t="s">
        <v>5201</v>
      </c>
      <c r="G1322" s="21" t="s">
        <v>1740</v>
      </c>
      <c r="H1322" s="21" t="s">
        <v>5411</v>
      </c>
      <c r="I1322" s="21" t="s">
        <v>3755</v>
      </c>
      <c r="J1322" s="21">
        <v>13696</v>
      </c>
      <c r="K1322" s="21">
        <v>13990</v>
      </c>
      <c r="L1322" s="21">
        <v>100</v>
      </c>
      <c r="M1322" s="21" t="s">
        <v>1038</v>
      </c>
      <c r="N1322" s="21">
        <v>11997</v>
      </c>
      <c r="O1322" s="21">
        <v>12291</v>
      </c>
      <c r="P1322" s="21">
        <v>100</v>
      </c>
      <c r="Q1322" s="21"/>
      <c r="R1322" s="21"/>
    </row>
    <row r="1323" spans="1:18" x14ac:dyDescent="0.2">
      <c r="A1323" s="22" t="s">
        <v>5412</v>
      </c>
      <c r="B1323" s="21">
        <v>10244</v>
      </c>
      <c r="C1323" s="21" t="s">
        <v>1062</v>
      </c>
      <c r="D1323" s="20">
        <f>COUNTIF('S6 - Table 1'!$B$3:$B$20,Table4[[#This Row],[id]])</f>
        <v>0</v>
      </c>
      <c r="E1323" s="21" t="s">
        <v>5413</v>
      </c>
      <c r="F1323" s="21" t="s">
        <v>5414</v>
      </c>
      <c r="G1323" s="21" t="s">
        <v>5415</v>
      </c>
      <c r="H1323" s="21" t="s">
        <v>5416</v>
      </c>
      <c r="I1323" s="21" t="s">
        <v>3755</v>
      </c>
      <c r="J1323" s="21">
        <v>54776</v>
      </c>
      <c r="K1323" s="21">
        <v>54942</v>
      </c>
      <c r="L1323" s="21">
        <v>100</v>
      </c>
      <c r="M1323" s="21" t="s">
        <v>1038</v>
      </c>
      <c r="N1323" s="21">
        <v>52831</v>
      </c>
      <c r="O1323" s="21">
        <v>52997</v>
      </c>
      <c r="P1323" s="21">
        <v>100</v>
      </c>
      <c r="Q1323" s="21"/>
      <c r="R1323" s="21"/>
    </row>
    <row r="1324" spans="1:18" x14ac:dyDescent="0.2">
      <c r="A1324" s="22" t="s">
        <v>5417</v>
      </c>
      <c r="B1324" s="21">
        <v>10244</v>
      </c>
      <c r="C1324" s="21" t="s">
        <v>1062</v>
      </c>
      <c r="D1324" s="20">
        <f>COUNTIF('S6 - Table 1'!$B$3:$B$20,Table4[[#This Row],[id]])</f>
        <v>0</v>
      </c>
      <c r="E1324" s="21" t="s">
        <v>5418</v>
      </c>
      <c r="F1324" s="21" t="s">
        <v>5414</v>
      </c>
      <c r="G1324" s="21" t="s">
        <v>5415</v>
      </c>
      <c r="H1324" s="21" t="s">
        <v>5419</v>
      </c>
      <c r="I1324" s="21" t="s">
        <v>3755</v>
      </c>
      <c r="J1324" s="21">
        <v>54776</v>
      </c>
      <c r="K1324" s="21">
        <v>54955</v>
      </c>
      <c r="L1324" s="21">
        <v>100</v>
      </c>
      <c r="M1324" s="21" t="s">
        <v>1038</v>
      </c>
      <c r="N1324" s="21">
        <v>52831</v>
      </c>
      <c r="O1324" s="21">
        <v>53010</v>
      </c>
      <c r="P1324" s="21">
        <v>100</v>
      </c>
      <c r="Q1324" s="21"/>
      <c r="R1324" s="21"/>
    </row>
    <row r="1325" spans="1:18" x14ac:dyDescent="0.2">
      <c r="A1325" s="22" t="s">
        <v>5420</v>
      </c>
      <c r="B1325" s="21">
        <v>10244</v>
      </c>
      <c r="C1325" s="21" t="s">
        <v>1062</v>
      </c>
      <c r="D1325" s="20">
        <f>COUNTIF('S6 - Table 1'!$B$3:$B$20,Table4[[#This Row],[id]])</f>
        <v>0</v>
      </c>
      <c r="E1325" s="21" t="s">
        <v>5421</v>
      </c>
      <c r="F1325" s="21" t="s">
        <v>2793</v>
      </c>
      <c r="G1325" s="21" t="s">
        <v>5422</v>
      </c>
      <c r="H1325" s="21" t="s">
        <v>5423</v>
      </c>
      <c r="I1325" s="21" t="s">
        <v>3755</v>
      </c>
      <c r="J1325" s="21">
        <v>152866</v>
      </c>
      <c r="K1325" s="21">
        <v>153115</v>
      </c>
      <c r="L1325" s="21">
        <v>100</v>
      </c>
      <c r="M1325" s="21" t="s">
        <v>1038</v>
      </c>
      <c r="N1325" s="21">
        <v>150990</v>
      </c>
      <c r="O1325" s="21">
        <v>151239</v>
      </c>
      <c r="P1325" s="21">
        <v>100</v>
      </c>
      <c r="Q1325" s="21"/>
      <c r="R1325" s="21"/>
    </row>
    <row r="1326" spans="1:18" x14ac:dyDescent="0.2">
      <c r="A1326" s="22" t="s">
        <v>5424</v>
      </c>
      <c r="B1326" s="21">
        <v>10244</v>
      </c>
      <c r="C1326" s="21" t="s">
        <v>1062</v>
      </c>
      <c r="D1326" s="20">
        <f>COUNTIF('S6 - Table 1'!$B$3:$B$20,Table4[[#This Row],[id]])</f>
        <v>0</v>
      </c>
      <c r="E1326" s="21" t="s">
        <v>5425</v>
      </c>
      <c r="F1326" s="21" t="s">
        <v>2798</v>
      </c>
      <c r="G1326" s="21" t="s">
        <v>5422</v>
      </c>
      <c r="H1326" s="21" t="s">
        <v>5423</v>
      </c>
      <c r="I1326" s="21" t="s">
        <v>3755</v>
      </c>
      <c r="J1326" s="21">
        <v>152864</v>
      </c>
      <c r="K1326" s="21">
        <v>153115</v>
      </c>
      <c r="L1326" s="21">
        <v>100</v>
      </c>
      <c r="M1326" s="21" t="s">
        <v>1038</v>
      </c>
      <c r="N1326" s="21">
        <v>150988</v>
      </c>
      <c r="O1326" s="21">
        <v>151239</v>
      </c>
      <c r="P1326" s="21">
        <v>100</v>
      </c>
      <c r="Q1326" s="21"/>
      <c r="R1326" s="21"/>
    </row>
    <row r="1327" spans="1:18" x14ac:dyDescent="0.2">
      <c r="A1327" s="22" t="s">
        <v>5426</v>
      </c>
      <c r="B1327" s="21">
        <v>10244</v>
      </c>
      <c r="C1327" s="21" t="s">
        <v>1062</v>
      </c>
      <c r="D1327" s="20">
        <f>COUNTIF('S6 - Table 1'!$B$3:$B$20,Table4[[#This Row],[id]])</f>
        <v>0</v>
      </c>
      <c r="E1327" s="21" t="s">
        <v>5427</v>
      </c>
      <c r="F1327" s="21" t="s">
        <v>2801</v>
      </c>
      <c r="G1327" s="21" t="s">
        <v>5422</v>
      </c>
      <c r="H1327" s="21" t="s">
        <v>5423</v>
      </c>
      <c r="I1327" s="21" t="s">
        <v>3755</v>
      </c>
      <c r="J1327" s="21">
        <v>152863</v>
      </c>
      <c r="K1327" s="21">
        <v>153115</v>
      </c>
      <c r="L1327" s="21">
        <v>100</v>
      </c>
      <c r="M1327" s="21" t="s">
        <v>1038</v>
      </c>
      <c r="N1327" s="21">
        <v>150987</v>
      </c>
      <c r="O1327" s="21">
        <v>151239</v>
      </c>
      <c r="P1327" s="21">
        <v>100</v>
      </c>
      <c r="Q1327" s="21"/>
      <c r="R1327" s="21"/>
    </row>
    <row r="1328" spans="1:18" x14ac:dyDescent="0.2">
      <c r="A1328" s="22" t="s">
        <v>5428</v>
      </c>
      <c r="B1328" s="21">
        <v>10244</v>
      </c>
      <c r="C1328" s="21" t="s">
        <v>1062</v>
      </c>
      <c r="D1328" s="20">
        <f>COUNTIF('S6 - Table 1'!$B$3:$B$20,Table4[[#This Row],[id]])</f>
        <v>0</v>
      </c>
      <c r="E1328" s="21" t="s">
        <v>5429</v>
      </c>
      <c r="F1328" s="21" t="s">
        <v>5430</v>
      </c>
      <c r="G1328" s="21" t="s">
        <v>5343</v>
      </c>
      <c r="H1328" s="21" t="s">
        <v>5344</v>
      </c>
      <c r="I1328" s="21" t="s">
        <v>3755</v>
      </c>
      <c r="J1328" s="21">
        <v>136937</v>
      </c>
      <c r="K1328" s="21">
        <v>137128</v>
      </c>
      <c r="L1328" s="21">
        <v>100</v>
      </c>
      <c r="M1328" s="21" t="s">
        <v>1038</v>
      </c>
      <c r="N1328" s="21">
        <v>134993</v>
      </c>
      <c r="O1328" s="21">
        <v>135184</v>
      </c>
      <c r="P1328" s="21">
        <v>100</v>
      </c>
      <c r="Q1328" s="21"/>
      <c r="R1328" s="21"/>
    </row>
    <row r="1329" spans="1:18" x14ac:dyDescent="0.2">
      <c r="A1329" s="22" t="s">
        <v>5431</v>
      </c>
      <c r="B1329" s="21">
        <v>10244</v>
      </c>
      <c r="C1329" s="21" t="s">
        <v>1062</v>
      </c>
      <c r="D1329" s="20">
        <f>COUNTIF('S6 - Table 1'!$B$3:$B$20,Table4[[#This Row],[id]])</f>
        <v>0</v>
      </c>
      <c r="E1329" s="21" t="s">
        <v>5432</v>
      </c>
      <c r="F1329" s="21" t="s">
        <v>5433</v>
      </c>
      <c r="G1329" s="21" t="s">
        <v>5343</v>
      </c>
      <c r="H1329" s="21" t="s">
        <v>5344</v>
      </c>
      <c r="I1329" s="21" t="s">
        <v>3755</v>
      </c>
      <c r="J1329" s="21">
        <v>136933</v>
      </c>
      <c r="K1329" s="21">
        <v>137128</v>
      </c>
      <c r="L1329" s="21">
        <v>100</v>
      </c>
      <c r="M1329" s="21" t="s">
        <v>1038</v>
      </c>
      <c r="N1329" s="21">
        <v>134989</v>
      </c>
      <c r="O1329" s="21">
        <v>135184</v>
      </c>
      <c r="P1329" s="21">
        <v>100</v>
      </c>
      <c r="Q1329" s="21"/>
      <c r="R1329" s="21"/>
    </row>
    <row r="1330" spans="1:18" x14ac:dyDescent="0.2">
      <c r="A1330" s="22" t="s">
        <v>5434</v>
      </c>
      <c r="B1330" s="21">
        <v>10244</v>
      </c>
      <c r="C1330" s="21" t="s">
        <v>1062</v>
      </c>
      <c r="D1330" s="20">
        <f>COUNTIF('S6 - Table 1'!$B$3:$B$20,Table4[[#This Row],[id]])</f>
        <v>0</v>
      </c>
      <c r="E1330" s="21" t="s">
        <v>5435</v>
      </c>
      <c r="F1330" s="21" t="s">
        <v>5436</v>
      </c>
      <c r="G1330" s="21" t="s">
        <v>1740</v>
      </c>
      <c r="H1330" s="21" t="s">
        <v>1741</v>
      </c>
      <c r="I1330" s="21" t="s">
        <v>3755</v>
      </c>
      <c r="J1330" s="21">
        <v>13696</v>
      </c>
      <c r="K1330" s="21">
        <v>13988</v>
      </c>
      <c r="L1330" s="21">
        <v>100</v>
      </c>
      <c r="M1330" s="21" t="s">
        <v>1038</v>
      </c>
      <c r="N1330" s="21">
        <v>11997</v>
      </c>
      <c r="O1330" s="21">
        <v>12289</v>
      </c>
      <c r="P1330" s="21">
        <v>100</v>
      </c>
      <c r="Q1330" s="21"/>
      <c r="R1330" s="21"/>
    </row>
    <row r="1331" spans="1:18" x14ac:dyDescent="0.2">
      <c r="A1331" s="22" t="s">
        <v>5437</v>
      </c>
      <c r="B1331" s="21">
        <v>10244</v>
      </c>
      <c r="C1331" s="21" t="s">
        <v>1062</v>
      </c>
      <c r="D1331" s="20">
        <f>COUNTIF('S6 - Table 1'!$B$3:$B$20,Table4[[#This Row],[id]])</f>
        <v>0</v>
      </c>
      <c r="E1331" s="21" t="s">
        <v>5438</v>
      </c>
      <c r="F1331" s="21" t="s">
        <v>5439</v>
      </c>
      <c r="G1331" s="21" t="s">
        <v>5440</v>
      </c>
      <c r="H1331" s="21" t="s">
        <v>5441</v>
      </c>
      <c r="I1331" s="21" t="s">
        <v>3755</v>
      </c>
      <c r="J1331" s="21">
        <v>95695</v>
      </c>
      <c r="K1331" s="21">
        <v>96095</v>
      </c>
      <c r="L1331" s="21">
        <v>100</v>
      </c>
      <c r="M1331" s="21" t="s">
        <v>1038</v>
      </c>
      <c r="N1331" s="21">
        <v>93753</v>
      </c>
      <c r="O1331" s="21">
        <v>94153</v>
      </c>
      <c r="P1331" s="21">
        <v>100</v>
      </c>
      <c r="Q1331" s="21"/>
      <c r="R1331" s="21"/>
    </row>
    <row r="1332" spans="1:18" x14ac:dyDescent="0.2">
      <c r="A1332" s="22" t="s">
        <v>5442</v>
      </c>
      <c r="B1332" s="21">
        <v>10244</v>
      </c>
      <c r="C1332" s="21" t="s">
        <v>1062</v>
      </c>
      <c r="D1332" s="20">
        <f>COUNTIF('S6 - Table 1'!$B$3:$B$20,Table4[[#This Row],[id]])</f>
        <v>0</v>
      </c>
      <c r="E1332" s="21" t="s">
        <v>5443</v>
      </c>
      <c r="F1332" s="21" t="s">
        <v>5444</v>
      </c>
      <c r="G1332" s="21" t="s">
        <v>1801</v>
      </c>
      <c r="H1332" s="21" t="s">
        <v>5445</v>
      </c>
      <c r="I1332" s="21" t="s">
        <v>3755</v>
      </c>
      <c r="J1332" s="21">
        <v>80424</v>
      </c>
      <c r="K1332" s="21">
        <v>80588</v>
      </c>
      <c r="L1332" s="21">
        <v>100</v>
      </c>
      <c r="M1332" s="21" t="s">
        <v>1038</v>
      </c>
      <c r="N1332" s="21">
        <v>78478</v>
      </c>
      <c r="O1332" s="21">
        <v>78642</v>
      </c>
      <c r="P1332" s="21">
        <v>100</v>
      </c>
      <c r="Q1332" s="21"/>
      <c r="R1332" s="21"/>
    </row>
    <row r="1333" spans="1:18" x14ac:dyDescent="0.2">
      <c r="A1333" s="22" t="s">
        <v>5446</v>
      </c>
      <c r="B1333" s="21">
        <v>10244</v>
      </c>
      <c r="C1333" s="21" t="s">
        <v>1062</v>
      </c>
      <c r="D1333" s="20">
        <f>COUNTIF('S6 - Table 1'!$B$3:$B$20,Table4[[#This Row],[id]])</f>
        <v>0</v>
      </c>
      <c r="E1333" s="21" t="s">
        <v>5447</v>
      </c>
      <c r="F1333" s="21" t="s">
        <v>5177</v>
      </c>
      <c r="G1333" s="21" t="s">
        <v>5178</v>
      </c>
      <c r="H1333" s="21" t="s">
        <v>5448</v>
      </c>
      <c r="I1333" s="21" t="s">
        <v>3755</v>
      </c>
      <c r="J1333" s="21">
        <v>156405</v>
      </c>
      <c r="K1333" s="21">
        <v>156687</v>
      </c>
      <c r="L1333" s="21">
        <v>100</v>
      </c>
      <c r="M1333" s="21" t="s">
        <v>1038</v>
      </c>
      <c r="N1333" s="21">
        <v>154527</v>
      </c>
      <c r="O1333" s="21">
        <v>154809</v>
      </c>
      <c r="P1333" s="21">
        <v>100</v>
      </c>
      <c r="Q1333" s="21"/>
      <c r="R1333" s="21"/>
    </row>
    <row r="1334" spans="1:18" x14ac:dyDescent="0.2">
      <c r="A1334" s="22" t="s">
        <v>5449</v>
      </c>
      <c r="B1334" s="21">
        <v>10244</v>
      </c>
      <c r="C1334" s="21" t="s">
        <v>1062</v>
      </c>
      <c r="D1334" s="20">
        <f>COUNTIF('S6 - Table 1'!$B$3:$B$20,Table4[[#This Row],[id]])</f>
        <v>0</v>
      </c>
      <c r="E1334" s="21" t="s">
        <v>5450</v>
      </c>
      <c r="F1334" s="21" t="s">
        <v>5451</v>
      </c>
      <c r="G1334" s="21" t="s">
        <v>5099</v>
      </c>
      <c r="H1334" s="21" t="s">
        <v>5100</v>
      </c>
      <c r="I1334" s="21" t="s">
        <v>3755</v>
      </c>
      <c r="J1334" s="21">
        <v>176548</v>
      </c>
      <c r="K1334" s="21">
        <v>176778</v>
      </c>
      <c r="L1334" s="21">
        <v>100</v>
      </c>
      <c r="M1334" s="21" t="s">
        <v>1038</v>
      </c>
      <c r="N1334" s="21">
        <v>174725</v>
      </c>
      <c r="O1334" s="21">
        <v>174955</v>
      </c>
      <c r="P1334" s="21">
        <v>100</v>
      </c>
      <c r="Q1334" s="21"/>
      <c r="R1334" s="21"/>
    </row>
    <row r="1335" spans="1:18" x14ac:dyDescent="0.2">
      <c r="A1335" s="22" t="s">
        <v>5452</v>
      </c>
      <c r="B1335" s="21">
        <v>10244</v>
      </c>
      <c r="C1335" s="21" t="s">
        <v>1062</v>
      </c>
      <c r="D1335" s="20">
        <f>COUNTIF('S6 - Table 1'!$B$3:$B$20,Table4[[#This Row],[id]])</f>
        <v>0</v>
      </c>
      <c r="E1335" s="21" t="s">
        <v>5453</v>
      </c>
      <c r="F1335" s="21" t="s">
        <v>5451</v>
      </c>
      <c r="G1335" s="21" t="s">
        <v>5099</v>
      </c>
      <c r="H1335" s="21" t="s">
        <v>5103</v>
      </c>
      <c r="I1335" s="21" t="s">
        <v>3755</v>
      </c>
      <c r="J1335" s="21">
        <v>176548</v>
      </c>
      <c r="K1335" s="21">
        <v>176779</v>
      </c>
      <c r="L1335" s="21">
        <v>100</v>
      </c>
      <c r="M1335" s="21" t="s">
        <v>1038</v>
      </c>
      <c r="N1335" s="21">
        <v>174725</v>
      </c>
      <c r="O1335" s="21">
        <v>174956</v>
      </c>
      <c r="P1335" s="21">
        <v>100</v>
      </c>
      <c r="Q1335" s="21"/>
      <c r="R1335" s="21"/>
    </row>
    <row r="1336" spans="1:18" x14ac:dyDescent="0.2">
      <c r="A1336" s="22" t="s">
        <v>5454</v>
      </c>
      <c r="B1336" s="21">
        <v>10244</v>
      </c>
      <c r="C1336" s="21" t="s">
        <v>1062</v>
      </c>
      <c r="D1336" s="20">
        <f>COUNTIF('S6 - Table 1'!$B$3:$B$20,Table4[[#This Row],[id]])</f>
        <v>0</v>
      </c>
      <c r="E1336" s="21" t="s">
        <v>5455</v>
      </c>
      <c r="F1336" s="21" t="s">
        <v>5166</v>
      </c>
      <c r="G1336" s="21" t="s">
        <v>5167</v>
      </c>
      <c r="H1336" s="21" t="s">
        <v>5456</v>
      </c>
      <c r="I1336" s="21" t="s">
        <v>3755</v>
      </c>
      <c r="J1336" s="21">
        <v>38721</v>
      </c>
      <c r="K1336" s="21">
        <v>38968</v>
      </c>
      <c r="L1336" s="21">
        <v>100</v>
      </c>
      <c r="M1336" s="21" t="s">
        <v>1038</v>
      </c>
      <c r="N1336" s="21">
        <v>36776</v>
      </c>
      <c r="O1336" s="21">
        <v>37023</v>
      </c>
      <c r="P1336" s="21">
        <v>100</v>
      </c>
      <c r="Q1336" s="21"/>
      <c r="R1336" s="21"/>
    </row>
    <row r="1337" spans="1:18" x14ac:dyDescent="0.2">
      <c r="A1337" s="22" t="s">
        <v>5457</v>
      </c>
      <c r="B1337" s="21">
        <v>10244</v>
      </c>
      <c r="C1337" s="21" t="s">
        <v>1062</v>
      </c>
      <c r="D1337" s="20">
        <f>COUNTIF('S6 - Table 1'!$B$3:$B$20,Table4[[#This Row],[id]])</f>
        <v>0</v>
      </c>
      <c r="E1337" s="21" t="s">
        <v>5458</v>
      </c>
      <c r="F1337" s="21" t="s">
        <v>5459</v>
      </c>
      <c r="G1337" s="21" t="s">
        <v>5460</v>
      </c>
      <c r="H1337" s="21" t="s">
        <v>5100</v>
      </c>
      <c r="I1337" s="21" t="s">
        <v>3755</v>
      </c>
      <c r="J1337" s="21">
        <v>176533</v>
      </c>
      <c r="K1337" s="21">
        <v>176778</v>
      </c>
      <c r="L1337" s="21">
        <v>100</v>
      </c>
      <c r="M1337" s="21" t="s">
        <v>1038</v>
      </c>
      <c r="N1337" s="21">
        <v>174710</v>
      </c>
      <c r="O1337" s="21">
        <v>174955</v>
      </c>
      <c r="P1337" s="21">
        <v>100</v>
      </c>
      <c r="Q1337" s="21"/>
      <c r="R1337" s="21"/>
    </row>
    <row r="1338" spans="1:18" x14ac:dyDescent="0.2">
      <c r="A1338" s="22" t="s">
        <v>5461</v>
      </c>
      <c r="B1338" s="21">
        <v>10244</v>
      </c>
      <c r="C1338" s="21" t="s">
        <v>1062</v>
      </c>
      <c r="D1338" s="20">
        <f>COUNTIF('S6 - Table 1'!$B$3:$B$20,Table4[[#This Row],[id]])</f>
        <v>0</v>
      </c>
      <c r="E1338" s="21" t="s">
        <v>5462</v>
      </c>
      <c r="F1338" s="21" t="s">
        <v>2653</v>
      </c>
      <c r="G1338" s="21" t="s">
        <v>2654</v>
      </c>
      <c r="H1338" s="21" t="s">
        <v>2655</v>
      </c>
      <c r="I1338" s="21" t="s">
        <v>3755</v>
      </c>
      <c r="J1338" s="21">
        <v>182556</v>
      </c>
      <c r="K1338" s="21">
        <v>182955</v>
      </c>
      <c r="L1338" s="21">
        <v>100</v>
      </c>
      <c r="M1338" s="21" t="s">
        <v>1038</v>
      </c>
      <c r="N1338" s="21">
        <v>180585</v>
      </c>
      <c r="O1338" s="21">
        <v>180984</v>
      </c>
      <c r="P1338" s="21">
        <v>100</v>
      </c>
      <c r="Q1338" s="21"/>
      <c r="R1338" s="21"/>
    </row>
    <row r="1339" spans="1:18" x14ac:dyDescent="0.2">
      <c r="A1339" s="22" t="s">
        <v>5463</v>
      </c>
      <c r="B1339" s="21">
        <v>10244</v>
      </c>
      <c r="C1339" s="21" t="s">
        <v>1062</v>
      </c>
      <c r="D1339" s="20">
        <f>COUNTIF('S6 - Table 1'!$B$3:$B$20,Table4[[#This Row],[id]])</f>
        <v>0</v>
      </c>
      <c r="E1339" s="21" t="s">
        <v>5464</v>
      </c>
      <c r="F1339" s="21" t="s">
        <v>2658</v>
      </c>
      <c r="G1339" s="21" t="s">
        <v>2654</v>
      </c>
      <c r="H1339" s="21" t="s">
        <v>2655</v>
      </c>
      <c r="I1339" s="21" t="s">
        <v>3755</v>
      </c>
      <c r="J1339" s="21">
        <v>182555</v>
      </c>
      <c r="K1339" s="21">
        <v>182955</v>
      </c>
      <c r="L1339" s="21">
        <v>100</v>
      </c>
      <c r="M1339" s="21" t="s">
        <v>1038</v>
      </c>
      <c r="N1339" s="21">
        <v>180584</v>
      </c>
      <c r="O1339" s="21">
        <v>180984</v>
      </c>
      <c r="P1339" s="21">
        <v>100</v>
      </c>
      <c r="Q1339" s="21"/>
      <c r="R1339" s="21"/>
    </row>
    <row r="1340" spans="1:18" x14ac:dyDescent="0.2">
      <c r="A1340" s="22" t="s">
        <v>5465</v>
      </c>
      <c r="B1340" s="21">
        <v>10244</v>
      </c>
      <c r="C1340" s="21" t="s">
        <v>1062</v>
      </c>
      <c r="D1340" s="20">
        <f>COUNTIF('S6 - Table 1'!$B$3:$B$20,Table4[[#This Row],[id]])</f>
        <v>0</v>
      </c>
      <c r="E1340" s="21" t="s">
        <v>5466</v>
      </c>
      <c r="F1340" s="21" t="s">
        <v>5142</v>
      </c>
      <c r="G1340" s="21" t="s">
        <v>5467</v>
      </c>
      <c r="H1340" s="21" t="s">
        <v>5468</v>
      </c>
      <c r="I1340" s="21" t="s">
        <v>3755</v>
      </c>
      <c r="J1340" s="21">
        <v>127495</v>
      </c>
      <c r="K1340" s="21">
        <v>127765</v>
      </c>
      <c r="L1340" s="21">
        <v>100</v>
      </c>
      <c r="M1340" s="21" t="s">
        <v>1038</v>
      </c>
      <c r="N1340" s="21">
        <v>125535</v>
      </c>
      <c r="O1340" s="21">
        <v>125805</v>
      </c>
      <c r="P1340" s="21">
        <v>99.63</v>
      </c>
      <c r="Q1340" s="21"/>
      <c r="R1340" s="21"/>
    </row>
    <row r="1341" spans="1:18" x14ac:dyDescent="0.2">
      <c r="A1341" s="22" t="s">
        <v>5469</v>
      </c>
      <c r="B1341" s="21">
        <v>10244</v>
      </c>
      <c r="C1341" s="21" t="s">
        <v>1062</v>
      </c>
      <c r="D1341" s="20">
        <f>COUNTIF('S6 - Table 1'!$B$3:$B$20,Table4[[#This Row],[id]])</f>
        <v>0</v>
      </c>
      <c r="E1341" s="21" t="s">
        <v>5470</v>
      </c>
      <c r="F1341" s="21" t="s">
        <v>5471</v>
      </c>
      <c r="G1341" s="21" t="s">
        <v>5472</v>
      </c>
      <c r="H1341" s="21" t="s">
        <v>4882</v>
      </c>
      <c r="I1341" s="21" t="s">
        <v>3755</v>
      </c>
      <c r="J1341" s="21">
        <v>31390</v>
      </c>
      <c r="K1341" s="21">
        <v>31567</v>
      </c>
      <c r="L1341" s="21">
        <v>100</v>
      </c>
      <c r="M1341" s="21" t="s">
        <v>1038</v>
      </c>
      <c r="N1341" s="21">
        <v>29460</v>
      </c>
      <c r="O1341" s="21">
        <v>29637</v>
      </c>
      <c r="P1341" s="21">
        <v>100</v>
      </c>
      <c r="Q1341" s="21"/>
      <c r="R1341" s="21"/>
    </row>
    <row r="1342" spans="1:18" x14ac:dyDescent="0.2">
      <c r="A1342" s="22" t="s">
        <v>5473</v>
      </c>
      <c r="B1342" s="21">
        <v>10244</v>
      </c>
      <c r="C1342" s="21" t="s">
        <v>1062</v>
      </c>
      <c r="D1342" s="20">
        <f>COUNTIF('S6 - Table 1'!$B$3:$B$20,Table4[[#This Row],[id]])</f>
        <v>0</v>
      </c>
      <c r="E1342" s="21" t="s">
        <v>5474</v>
      </c>
      <c r="F1342" s="21" t="s">
        <v>5475</v>
      </c>
      <c r="G1342" s="21" t="s">
        <v>5472</v>
      </c>
      <c r="H1342" s="21" t="s">
        <v>4882</v>
      </c>
      <c r="I1342" s="21" t="s">
        <v>3755</v>
      </c>
      <c r="J1342" s="21">
        <v>31391</v>
      </c>
      <c r="K1342" s="21">
        <v>31567</v>
      </c>
      <c r="L1342" s="21">
        <v>100</v>
      </c>
      <c r="M1342" s="21" t="s">
        <v>1038</v>
      </c>
      <c r="N1342" s="21">
        <v>29461</v>
      </c>
      <c r="O1342" s="21">
        <v>29637</v>
      </c>
      <c r="P1342" s="21">
        <v>100</v>
      </c>
      <c r="Q1342" s="21"/>
      <c r="R1342" s="21"/>
    </row>
    <row r="1343" spans="1:18" x14ac:dyDescent="0.2">
      <c r="A1343" s="22" t="s">
        <v>5476</v>
      </c>
      <c r="B1343" s="21">
        <v>10244</v>
      </c>
      <c r="C1343" s="21" t="s">
        <v>1062</v>
      </c>
      <c r="D1343" s="20">
        <f>COUNTIF('S6 - Table 1'!$B$3:$B$20,Table4[[#This Row],[id]])</f>
        <v>0</v>
      </c>
      <c r="E1343" s="21" t="s">
        <v>5477</v>
      </c>
      <c r="F1343" s="21" t="s">
        <v>5414</v>
      </c>
      <c r="G1343" s="21" t="s">
        <v>5415</v>
      </c>
      <c r="H1343" s="21" t="s">
        <v>5478</v>
      </c>
      <c r="I1343" s="21" t="s">
        <v>3755</v>
      </c>
      <c r="J1343" s="21">
        <v>54776</v>
      </c>
      <c r="K1343" s="21">
        <v>54939</v>
      </c>
      <c r="L1343" s="21">
        <v>100</v>
      </c>
      <c r="M1343" s="21" t="s">
        <v>1038</v>
      </c>
      <c r="N1343" s="21">
        <v>52831</v>
      </c>
      <c r="O1343" s="21">
        <v>52994</v>
      </c>
      <c r="P1343" s="21">
        <v>100</v>
      </c>
      <c r="Q1343" s="21"/>
      <c r="R1343" s="21"/>
    </row>
    <row r="1344" spans="1:18" x14ac:dyDescent="0.2">
      <c r="A1344" s="22" t="s">
        <v>5479</v>
      </c>
      <c r="B1344" s="21">
        <v>10244</v>
      </c>
      <c r="C1344" s="21" t="s">
        <v>1062</v>
      </c>
      <c r="D1344" s="20">
        <f>COUNTIF('S6 - Table 1'!$B$3:$B$20,Table4[[#This Row],[id]])</f>
        <v>0</v>
      </c>
      <c r="E1344" s="21" t="s">
        <v>5480</v>
      </c>
      <c r="F1344" s="21" t="s">
        <v>5166</v>
      </c>
      <c r="G1344" s="21" t="s">
        <v>5167</v>
      </c>
      <c r="H1344" s="21" t="s">
        <v>5481</v>
      </c>
      <c r="I1344" s="21" t="s">
        <v>3755</v>
      </c>
      <c r="J1344" s="21">
        <v>38721</v>
      </c>
      <c r="K1344" s="21">
        <v>39044</v>
      </c>
      <c r="L1344" s="21">
        <v>100</v>
      </c>
      <c r="M1344" s="21" t="s">
        <v>1038</v>
      </c>
      <c r="N1344" s="21">
        <v>36776</v>
      </c>
      <c r="O1344" s="21">
        <v>37099</v>
      </c>
      <c r="P1344" s="21">
        <v>100</v>
      </c>
      <c r="Q1344" s="21"/>
      <c r="R1344" s="21"/>
    </row>
    <row r="1345" spans="1:18" x14ac:dyDescent="0.2">
      <c r="A1345" s="22" t="s">
        <v>5482</v>
      </c>
      <c r="B1345" s="21">
        <v>10244</v>
      </c>
      <c r="C1345" s="21" t="s">
        <v>1062</v>
      </c>
      <c r="D1345" s="20">
        <f>COUNTIF('S6 - Table 1'!$B$3:$B$20,Table4[[#This Row],[id]])</f>
        <v>0</v>
      </c>
      <c r="E1345" s="21" t="s">
        <v>5483</v>
      </c>
      <c r="F1345" s="21" t="s">
        <v>2676</v>
      </c>
      <c r="G1345" s="21" t="s">
        <v>2654</v>
      </c>
      <c r="H1345" s="21" t="s">
        <v>2655</v>
      </c>
      <c r="I1345" s="21" t="s">
        <v>3755</v>
      </c>
      <c r="J1345" s="21">
        <v>182558</v>
      </c>
      <c r="K1345" s="21">
        <v>182955</v>
      </c>
      <c r="L1345" s="21">
        <v>100</v>
      </c>
      <c r="M1345" s="21" t="s">
        <v>1038</v>
      </c>
      <c r="N1345" s="21">
        <v>180587</v>
      </c>
      <c r="O1345" s="21">
        <v>180984</v>
      </c>
      <c r="P1345" s="21">
        <v>100</v>
      </c>
      <c r="Q1345" s="21"/>
      <c r="R1345" s="21"/>
    </row>
    <row r="1346" spans="1:18" x14ac:dyDescent="0.2">
      <c r="A1346" s="22" t="s">
        <v>5484</v>
      </c>
      <c r="B1346" s="21">
        <v>10244</v>
      </c>
      <c r="C1346" s="21" t="s">
        <v>1062</v>
      </c>
      <c r="D1346" s="20">
        <f>COUNTIF('S6 - Table 1'!$B$3:$B$20,Table4[[#This Row],[id]])</f>
        <v>0</v>
      </c>
      <c r="E1346" s="21" t="s">
        <v>5485</v>
      </c>
      <c r="F1346" s="21" t="s">
        <v>5486</v>
      </c>
      <c r="G1346" s="21" t="s">
        <v>5487</v>
      </c>
      <c r="H1346" s="21" t="s">
        <v>5488</v>
      </c>
      <c r="I1346" s="21" t="s">
        <v>3755</v>
      </c>
      <c r="J1346" s="21">
        <v>148411</v>
      </c>
      <c r="K1346" s="21">
        <v>148584</v>
      </c>
      <c r="L1346" s="21">
        <v>100</v>
      </c>
      <c r="M1346" s="21" t="s">
        <v>1038</v>
      </c>
      <c r="N1346" s="21">
        <v>146476</v>
      </c>
      <c r="O1346" s="21">
        <v>146649</v>
      </c>
      <c r="P1346" s="21">
        <v>100</v>
      </c>
      <c r="Q1346" s="21"/>
      <c r="R1346" s="21"/>
    </row>
    <row r="1347" spans="1:18" x14ac:dyDescent="0.2">
      <c r="A1347" s="22" t="s">
        <v>5489</v>
      </c>
      <c r="B1347" s="21">
        <v>10244</v>
      </c>
      <c r="C1347" s="21" t="s">
        <v>1062</v>
      </c>
      <c r="D1347" s="20">
        <f>COUNTIF('S6 - Table 1'!$B$3:$B$20,Table4[[#This Row],[id]])</f>
        <v>0</v>
      </c>
      <c r="E1347" s="21" t="s">
        <v>5490</v>
      </c>
      <c r="F1347" s="21" t="s">
        <v>5486</v>
      </c>
      <c r="G1347" s="21" t="s">
        <v>5487</v>
      </c>
      <c r="H1347" s="21" t="s">
        <v>5491</v>
      </c>
      <c r="I1347" s="21" t="s">
        <v>3755</v>
      </c>
      <c r="J1347" s="21">
        <v>148411</v>
      </c>
      <c r="K1347" s="21">
        <v>148585</v>
      </c>
      <c r="L1347" s="21">
        <v>100</v>
      </c>
      <c r="M1347" s="21" t="s">
        <v>1038</v>
      </c>
      <c r="N1347" s="21">
        <v>146476</v>
      </c>
      <c r="O1347" s="21">
        <v>146650</v>
      </c>
      <c r="P1347" s="21">
        <v>100</v>
      </c>
      <c r="Q1347" s="21"/>
      <c r="R1347" s="21"/>
    </row>
    <row r="1348" spans="1:18" x14ac:dyDescent="0.2">
      <c r="A1348" s="22" t="s">
        <v>5492</v>
      </c>
      <c r="B1348" s="21">
        <v>10244</v>
      </c>
      <c r="C1348" s="21" t="s">
        <v>1062</v>
      </c>
      <c r="D1348" s="20">
        <f>COUNTIF('S6 - Table 1'!$B$3:$B$20,Table4[[#This Row],[id]])</f>
        <v>0</v>
      </c>
      <c r="E1348" s="21" t="s">
        <v>5493</v>
      </c>
      <c r="F1348" s="21" t="s">
        <v>5494</v>
      </c>
      <c r="G1348" s="21" t="s">
        <v>5495</v>
      </c>
      <c r="H1348" s="21" t="s">
        <v>5496</v>
      </c>
      <c r="I1348" s="21" t="s">
        <v>3755</v>
      </c>
      <c r="J1348" s="21">
        <v>65878</v>
      </c>
      <c r="K1348" s="21">
        <v>66176</v>
      </c>
      <c r="L1348" s="21">
        <v>100</v>
      </c>
      <c r="M1348" s="21" t="s">
        <v>1038</v>
      </c>
      <c r="N1348" s="21">
        <v>63932</v>
      </c>
      <c r="O1348" s="21">
        <v>64230</v>
      </c>
      <c r="P1348" s="21">
        <v>100</v>
      </c>
      <c r="Q1348" s="21"/>
      <c r="R1348" s="21"/>
    </row>
    <row r="1349" spans="1:18" x14ac:dyDescent="0.2">
      <c r="A1349" s="22" t="s">
        <v>5497</v>
      </c>
      <c r="B1349" s="21">
        <v>10244</v>
      </c>
      <c r="C1349" s="21" t="s">
        <v>1062</v>
      </c>
      <c r="D1349" s="20">
        <f>COUNTIF('S6 - Table 1'!$B$3:$B$20,Table4[[#This Row],[id]])</f>
        <v>0</v>
      </c>
      <c r="E1349" s="21" t="s">
        <v>5498</v>
      </c>
      <c r="F1349" s="21" t="s">
        <v>5494</v>
      </c>
      <c r="G1349" s="21" t="s">
        <v>5495</v>
      </c>
      <c r="H1349" s="21" t="s">
        <v>5499</v>
      </c>
      <c r="I1349" s="21" t="s">
        <v>3755</v>
      </c>
      <c r="J1349" s="21">
        <v>65878</v>
      </c>
      <c r="K1349" s="21">
        <v>66166</v>
      </c>
      <c r="L1349" s="21">
        <v>100</v>
      </c>
      <c r="M1349" s="21" t="s">
        <v>1038</v>
      </c>
      <c r="N1349" s="21">
        <v>63932</v>
      </c>
      <c r="O1349" s="21">
        <v>64220</v>
      </c>
      <c r="P1349" s="21">
        <v>100</v>
      </c>
      <c r="Q1349" s="21"/>
      <c r="R1349" s="21"/>
    </row>
    <row r="1350" spans="1:18" x14ac:dyDescent="0.2">
      <c r="A1350" s="22" t="s">
        <v>5500</v>
      </c>
      <c r="B1350" s="21">
        <v>10244</v>
      </c>
      <c r="C1350" s="21" t="s">
        <v>1062</v>
      </c>
      <c r="D1350" s="20">
        <f>COUNTIF('S6 - Table 1'!$B$3:$B$20,Table4[[#This Row],[id]])</f>
        <v>0</v>
      </c>
      <c r="E1350" s="21" t="s">
        <v>5501</v>
      </c>
      <c r="F1350" s="21" t="s">
        <v>5502</v>
      </c>
      <c r="G1350" s="21" t="s">
        <v>5292</v>
      </c>
      <c r="H1350" s="21" t="s">
        <v>5293</v>
      </c>
      <c r="I1350" s="21" t="s">
        <v>3755</v>
      </c>
      <c r="J1350" s="21">
        <v>57540</v>
      </c>
      <c r="K1350" s="21">
        <v>57649</v>
      </c>
      <c r="L1350" s="21">
        <v>100</v>
      </c>
      <c r="M1350" s="21" t="s">
        <v>1038</v>
      </c>
      <c r="N1350" s="21">
        <v>55595</v>
      </c>
      <c r="O1350" s="21">
        <v>55704</v>
      </c>
      <c r="P1350" s="21">
        <v>100</v>
      </c>
      <c r="Q1350" s="21"/>
      <c r="R1350" s="21"/>
    </row>
    <row r="1351" spans="1:18" x14ac:dyDescent="0.2">
      <c r="A1351" s="22" t="s">
        <v>5503</v>
      </c>
      <c r="B1351" s="21">
        <v>10244</v>
      </c>
      <c r="C1351" s="21" t="s">
        <v>1062</v>
      </c>
      <c r="D1351" s="20">
        <f>COUNTIF('S6 - Table 1'!$B$3:$B$20,Table4[[#This Row],[id]])</f>
        <v>0</v>
      </c>
      <c r="E1351" s="21" t="s">
        <v>5504</v>
      </c>
      <c r="F1351" s="21" t="s">
        <v>5231</v>
      </c>
      <c r="G1351" s="21" t="s">
        <v>5178</v>
      </c>
      <c r="H1351" s="21" t="s">
        <v>5448</v>
      </c>
      <c r="I1351" s="21" t="s">
        <v>3755</v>
      </c>
      <c r="J1351" s="21">
        <v>156413</v>
      </c>
      <c r="K1351" s="21">
        <v>156687</v>
      </c>
      <c r="L1351" s="21">
        <v>100</v>
      </c>
      <c r="M1351" s="21" t="s">
        <v>1038</v>
      </c>
      <c r="N1351" s="21">
        <v>154535</v>
      </c>
      <c r="O1351" s="21">
        <v>154809</v>
      </c>
      <c r="P1351" s="21">
        <v>100</v>
      </c>
      <c r="Q1351" s="21"/>
      <c r="R1351" s="21"/>
    </row>
    <row r="1352" spans="1:18" x14ac:dyDescent="0.2">
      <c r="A1352" s="22" t="s">
        <v>5505</v>
      </c>
      <c r="B1352" s="21">
        <v>10244</v>
      </c>
      <c r="C1352" s="21" t="s">
        <v>1062</v>
      </c>
      <c r="D1352" s="20">
        <f>COUNTIF('S6 - Table 1'!$B$3:$B$20,Table4[[#This Row],[id]])</f>
        <v>0</v>
      </c>
      <c r="E1352" s="21" t="s">
        <v>5506</v>
      </c>
      <c r="F1352" s="21" t="s">
        <v>5507</v>
      </c>
      <c r="G1352" s="21" t="s">
        <v>5001</v>
      </c>
      <c r="H1352" s="21" t="s">
        <v>5002</v>
      </c>
      <c r="I1352" s="21" t="s">
        <v>3755</v>
      </c>
      <c r="J1352" s="21">
        <v>84950</v>
      </c>
      <c r="K1352" s="21">
        <v>85162</v>
      </c>
      <c r="L1352" s="21">
        <v>100</v>
      </c>
      <c r="M1352" s="21" t="s">
        <v>1038</v>
      </c>
      <c r="N1352" s="21">
        <v>83002</v>
      </c>
      <c r="O1352" s="21">
        <v>83214</v>
      </c>
      <c r="P1352" s="21">
        <v>100</v>
      </c>
      <c r="Q1352" s="21"/>
      <c r="R1352" s="21"/>
    </row>
    <row r="1353" spans="1:18" x14ac:dyDescent="0.2">
      <c r="A1353" s="22" t="s">
        <v>5508</v>
      </c>
      <c r="B1353" s="21">
        <v>10244</v>
      </c>
      <c r="C1353" s="21" t="s">
        <v>1062</v>
      </c>
      <c r="D1353" s="20">
        <f>COUNTIF('S6 - Table 1'!$B$3:$B$20,Table4[[#This Row],[id]])</f>
        <v>0</v>
      </c>
      <c r="E1353" s="21" t="s">
        <v>5509</v>
      </c>
      <c r="F1353" s="21" t="s">
        <v>2653</v>
      </c>
      <c r="G1353" s="21" t="s">
        <v>2654</v>
      </c>
      <c r="H1353" s="21" t="s">
        <v>2688</v>
      </c>
      <c r="I1353" s="21" t="s">
        <v>3755</v>
      </c>
      <c r="J1353" s="21">
        <v>182556</v>
      </c>
      <c r="K1353" s="21">
        <v>182898</v>
      </c>
      <c r="L1353" s="21">
        <v>100</v>
      </c>
      <c r="M1353" s="21" t="s">
        <v>1038</v>
      </c>
      <c r="N1353" s="21">
        <v>180585</v>
      </c>
      <c r="O1353" s="21">
        <v>180927</v>
      </c>
      <c r="P1353" s="21">
        <v>100</v>
      </c>
      <c r="Q1353" s="21"/>
      <c r="R1353" s="21"/>
    </row>
    <row r="1354" spans="1:18" x14ac:dyDescent="0.2">
      <c r="A1354" s="22" t="s">
        <v>5510</v>
      </c>
      <c r="B1354" s="21">
        <v>10244</v>
      </c>
      <c r="C1354" s="21" t="s">
        <v>1062</v>
      </c>
      <c r="D1354" s="20">
        <f>COUNTIF('S6 - Table 1'!$B$3:$B$20,Table4[[#This Row],[id]])</f>
        <v>0</v>
      </c>
      <c r="E1354" s="21" t="s">
        <v>5511</v>
      </c>
      <c r="F1354" s="21" t="s">
        <v>5512</v>
      </c>
      <c r="G1354" s="21" t="s">
        <v>5513</v>
      </c>
      <c r="H1354" s="21" t="s">
        <v>5514</v>
      </c>
      <c r="I1354" s="21" t="s">
        <v>3755</v>
      </c>
      <c r="J1354" s="21">
        <v>160953</v>
      </c>
      <c r="K1354" s="21">
        <v>161293</v>
      </c>
      <c r="L1354" s="21">
        <v>100</v>
      </c>
      <c r="M1354" s="21" t="s">
        <v>1038</v>
      </c>
      <c r="N1354" s="21">
        <v>159093</v>
      </c>
      <c r="O1354" s="21">
        <v>159433</v>
      </c>
      <c r="P1354" s="21">
        <v>99.71</v>
      </c>
      <c r="Q1354" s="21"/>
      <c r="R1354" s="21"/>
    </row>
    <row r="1355" spans="1:18" x14ac:dyDescent="0.2">
      <c r="A1355" s="22" t="s">
        <v>5515</v>
      </c>
      <c r="B1355" s="21">
        <v>10244</v>
      </c>
      <c r="C1355" s="21" t="s">
        <v>1062</v>
      </c>
      <c r="D1355" s="20">
        <f>COUNTIF('S6 - Table 1'!$B$3:$B$20,Table4[[#This Row],[id]])</f>
        <v>0</v>
      </c>
      <c r="E1355" s="21" t="s">
        <v>2690</v>
      </c>
      <c r="F1355" s="21" t="s">
        <v>2691</v>
      </c>
      <c r="G1355" s="21" t="s">
        <v>2692</v>
      </c>
      <c r="H1355" s="21" t="s">
        <v>2693</v>
      </c>
      <c r="I1355" s="21" t="s">
        <v>3755</v>
      </c>
      <c r="J1355" s="21">
        <v>58967</v>
      </c>
      <c r="K1355" s="21">
        <v>59172</v>
      </c>
      <c r="L1355" s="21">
        <v>100</v>
      </c>
      <c r="M1355" s="21" t="s">
        <v>1038</v>
      </c>
      <c r="N1355" s="21">
        <v>57022</v>
      </c>
      <c r="O1355" s="21">
        <v>57227</v>
      </c>
      <c r="P1355" s="21">
        <v>100</v>
      </c>
      <c r="Q1355" s="21"/>
      <c r="R1355" s="21"/>
    </row>
    <row r="1356" spans="1:18" x14ac:dyDescent="0.2">
      <c r="A1356" s="22" t="s">
        <v>5516</v>
      </c>
      <c r="B1356" s="21">
        <v>10244</v>
      </c>
      <c r="C1356" s="21" t="s">
        <v>1062</v>
      </c>
      <c r="D1356" s="20">
        <f>COUNTIF('S6 - Table 1'!$B$3:$B$20,Table4[[#This Row],[id]])</f>
        <v>0</v>
      </c>
      <c r="E1356" s="21" t="s">
        <v>5517</v>
      </c>
      <c r="F1356" s="21" t="s">
        <v>5518</v>
      </c>
      <c r="G1356" s="21" t="s">
        <v>5390</v>
      </c>
      <c r="H1356" s="21" t="s">
        <v>5391</v>
      </c>
      <c r="I1356" s="21" t="s">
        <v>3755</v>
      </c>
      <c r="J1356" s="21">
        <v>97233</v>
      </c>
      <c r="K1356" s="21">
        <v>97442</v>
      </c>
      <c r="L1356" s="21">
        <v>100</v>
      </c>
      <c r="M1356" s="21" t="s">
        <v>1038</v>
      </c>
      <c r="N1356" s="21">
        <v>95291</v>
      </c>
      <c r="O1356" s="21">
        <v>95500</v>
      </c>
      <c r="P1356" s="21">
        <v>99.52</v>
      </c>
      <c r="Q1356" s="21"/>
      <c r="R1356" s="21"/>
    </row>
    <row r="1357" spans="1:18" x14ac:dyDescent="0.2">
      <c r="A1357" s="22" t="s">
        <v>5519</v>
      </c>
      <c r="B1357" s="21">
        <v>10244</v>
      </c>
      <c r="C1357" s="21" t="s">
        <v>1062</v>
      </c>
      <c r="D1357" s="20">
        <f>COUNTIF('S6 - Table 1'!$B$3:$B$20,Table4[[#This Row],[id]])</f>
        <v>0</v>
      </c>
      <c r="E1357" s="21" t="s">
        <v>5520</v>
      </c>
      <c r="F1357" s="21" t="s">
        <v>5246</v>
      </c>
      <c r="G1357" s="21" t="s">
        <v>5247</v>
      </c>
      <c r="H1357" s="21" t="s">
        <v>5521</v>
      </c>
      <c r="I1357" s="21" t="s">
        <v>3755</v>
      </c>
      <c r="J1357" s="21">
        <v>173066</v>
      </c>
      <c r="K1357" s="21">
        <v>173388</v>
      </c>
      <c r="L1357" s="21">
        <v>100</v>
      </c>
      <c r="M1357" s="21" t="s">
        <v>1038</v>
      </c>
      <c r="N1357" s="21">
        <v>171195</v>
      </c>
      <c r="O1357" s="21">
        <v>171517</v>
      </c>
      <c r="P1357" s="21">
        <v>100</v>
      </c>
      <c r="Q1357" s="21"/>
      <c r="R1357" s="21"/>
    </row>
    <row r="1358" spans="1:18" x14ac:dyDescent="0.2">
      <c r="A1358" s="22" t="s">
        <v>5522</v>
      </c>
      <c r="B1358" s="21">
        <v>10244</v>
      </c>
      <c r="C1358" s="21" t="s">
        <v>1062</v>
      </c>
      <c r="D1358" s="20">
        <f>COUNTIF('S6 - Table 1'!$B$3:$B$20,Table4[[#This Row],[id]])</f>
        <v>0</v>
      </c>
      <c r="E1358" s="21" t="s">
        <v>5523</v>
      </c>
      <c r="F1358" s="21" t="s">
        <v>2001</v>
      </c>
      <c r="G1358" s="21" t="s">
        <v>2002</v>
      </c>
      <c r="H1358" s="21" t="s">
        <v>5524</v>
      </c>
      <c r="I1358" s="21" t="s">
        <v>3755</v>
      </c>
      <c r="J1358" s="21">
        <v>50366</v>
      </c>
      <c r="K1358" s="21">
        <v>50478</v>
      </c>
      <c r="L1358" s="21">
        <v>100</v>
      </c>
      <c r="M1358" s="21" t="s">
        <v>1038</v>
      </c>
      <c r="N1358" s="21">
        <v>48421</v>
      </c>
      <c r="O1358" s="21">
        <v>48533</v>
      </c>
      <c r="P1358" s="21">
        <v>99.11</v>
      </c>
      <c r="Q1358" s="21"/>
      <c r="R1358" s="21"/>
    </row>
    <row r="1359" spans="1:18" x14ac:dyDescent="0.2">
      <c r="A1359" s="22" t="s">
        <v>5525</v>
      </c>
      <c r="B1359" s="21">
        <v>10244</v>
      </c>
      <c r="C1359" s="21" t="s">
        <v>1062</v>
      </c>
      <c r="D1359" s="20">
        <f>COUNTIF('S6 - Table 1'!$B$3:$B$20,Table4[[#This Row],[id]])</f>
        <v>0</v>
      </c>
      <c r="E1359" s="21" t="s">
        <v>5526</v>
      </c>
      <c r="F1359" s="21" t="s">
        <v>5243</v>
      </c>
      <c r="G1359" s="21" t="s">
        <v>4408</v>
      </c>
      <c r="H1359" s="21" t="s">
        <v>4902</v>
      </c>
      <c r="I1359" s="21" t="s">
        <v>3755</v>
      </c>
      <c r="J1359" s="21">
        <v>97422</v>
      </c>
      <c r="K1359" s="21">
        <v>97541</v>
      </c>
      <c r="L1359" s="21">
        <v>100</v>
      </c>
      <c r="M1359" s="21" t="s">
        <v>1038</v>
      </c>
      <c r="N1359" s="21">
        <v>95480</v>
      </c>
      <c r="O1359" s="21">
        <v>95599</v>
      </c>
      <c r="P1359" s="21">
        <v>100</v>
      </c>
      <c r="Q1359" s="21"/>
      <c r="R1359" s="21"/>
    </row>
    <row r="1360" spans="1:18" x14ac:dyDescent="0.2">
      <c r="A1360" s="22" t="s">
        <v>5527</v>
      </c>
      <c r="B1360" s="21">
        <v>10244</v>
      </c>
      <c r="C1360" s="21" t="s">
        <v>1062</v>
      </c>
      <c r="D1360" s="20">
        <f>COUNTIF('S6 - Table 1'!$B$3:$B$20,Table4[[#This Row],[id]])</f>
        <v>0</v>
      </c>
      <c r="E1360" s="21" t="s">
        <v>5528</v>
      </c>
      <c r="F1360" s="21" t="s">
        <v>5529</v>
      </c>
      <c r="G1360" s="21" t="s">
        <v>5390</v>
      </c>
      <c r="H1360" s="21" t="s">
        <v>5391</v>
      </c>
      <c r="I1360" s="21" t="s">
        <v>3755</v>
      </c>
      <c r="J1360" s="21">
        <v>97230</v>
      </c>
      <c r="K1360" s="21">
        <v>97442</v>
      </c>
      <c r="L1360" s="21">
        <v>100</v>
      </c>
      <c r="M1360" s="21" t="s">
        <v>1038</v>
      </c>
      <c r="N1360" s="21">
        <v>95288</v>
      </c>
      <c r="O1360" s="21">
        <v>95500</v>
      </c>
      <c r="P1360" s="21">
        <v>99.53</v>
      </c>
      <c r="Q1360" s="21"/>
      <c r="R1360" s="21"/>
    </row>
    <row r="1361" spans="1:18" x14ac:dyDescent="0.2">
      <c r="A1361" s="22" t="s">
        <v>5530</v>
      </c>
      <c r="B1361" s="21">
        <v>10244</v>
      </c>
      <c r="C1361" s="21" t="s">
        <v>1062</v>
      </c>
      <c r="D1361" s="20">
        <f>COUNTIF('S6 - Table 1'!$B$3:$B$20,Table4[[#This Row],[id]])</f>
        <v>0</v>
      </c>
      <c r="E1361" s="21" t="s">
        <v>5531</v>
      </c>
      <c r="F1361" s="21" t="s">
        <v>2699</v>
      </c>
      <c r="G1361" s="21" t="s">
        <v>2700</v>
      </c>
      <c r="H1361" s="21" t="s">
        <v>2701</v>
      </c>
      <c r="I1361" s="21" t="s">
        <v>3755</v>
      </c>
      <c r="J1361" s="21">
        <v>154704</v>
      </c>
      <c r="K1361" s="21">
        <v>155071</v>
      </c>
      <c r="L1361" s="21">
        <v>100</v>
      </c>
      <c r="M1361" s="21" t="s">
        <v>1038</v>
      </c>
      <c r="N1361" s="21">
        <v>152826</v>
      </c>
      <c r="O1361" s="21">
        <v>153193</v>
      </c>
      <c r="P1361" s="21">
        <v>100</v>
      </c>
      <c r="Q1361" s="21"/>
      <c r="R1361" s="21"/>
    </row>
    <row r="1362" spans="1:18" x14ac:dyDescent="0.2">
      <c r="A1362" s="22" t="s">
        <v>5532</v>
      </c>
      <c r="B1362" s="21">
        <v>10244</v>
      </c>
      <c r="C1362" s="21" t="s">
        <v>1062</v>
      </c>
      <c r="D1362" s="20">
        <f>COUNTIF('S6 - Table 1'!$B$3:$B$20,Table4[[#This Row],[id]])</f>
        <v>0</v>
      </c>
      <c r="E1362" s="21" t="s">
        <v>5533</v>
      </c>
      <c r="F1362" s="21" t="s">
        <v>5534</v>
      </c>
      <c r="G1362" s="21" t="s">
        <v>5535</v>
      </c>
      <c r="H1362" s="21" t="s">
        <v>5536</v>
      </c>
      <c r="I1362" s="21" t="s">
        <v>3755</v>
      </c>
      <c r="J1362" s="21">
        <v>84788</v>
      </c>
      <c r="K1362" s="21">
        <v>85078</v>
      </c>
      <c r="L1362" s="21">
        <v>100</v>
      </c>
      <c r="M1362" s="21" t="s">
        <v>1038</v>
      </c>
      <c r="N1362" s="21">
        <v>82840</v>
      </c>
      <c r="O1362" s="21">
        <v>83130</v>
      </c>
      <c r="P1362" s="21">
        <v>100</v>
      </c>
      <c r="Q1362" s="21"/>
      <c r="R1362" s="21"/>
    </row>
    <row r="1363" spans="1:18" x14ac:dyDescent="0.2">
      <c r="A1363" s="22" t="s">
        <v>5537</v>
      </c>
      <c r="B1363" s="21">
        <v>10244</v>
      </c>
      <c r="C1363" s="21" t="s">
        <v>1062</v>
      </c>
      <c r="D1363" s="20">
        <f>COUNTIF('S6 - Table 1'!$B$3:$B$20,Table4[[#This Row],[id]])</f>
        <v>0</v>
      </c>
      <c r="E1363" s="21" t="s">
        <v>5538</v>
      </c>
      <c r="F1363" s="21" t="s">
        <v>5539</v>
      </c>
      <c r="G1363" s="21" t="s">
        <v>5535</v>
      </c>
      <c r="H1363" s="21" t="s">
        <v>5536</v>
      </c>
      <c r="I1363" s="21" t="s">
        <v>3755</v>
      </c>
      <c r="J1363" s="21">
        <v>84787</v>
      </c>
      <c r="K1363" s="21">
        <v>85078</v>
      </c>
      <c r="L1363" s="21">
        <v>100</v>
      </c>
      <c r="M1363" s="21" t="s">
        <v>1038</v>
      </c>
      <c r="N1363" s="21">
        <v>82839</v>
      </c>
      <c r="O1363" s="21">
        <v>83130</v>
      </c>
      <c r="P1363" s="21">
        <v>100</v>
      </c>
      <c r="Q1363" s="21"/>
      <c r="R1363" s="21"/>
    </row>
    <row r="1364" spans="1:18" x14ac:dyDescent="0.2">
      <c r="A1364" s="22" t="s">
        <v>5540</v>
      </c>
      <c r="B1364" s="21">
        <v>10244</v>
      </c>
      <c r="C1364" s="21" t="s">
        <v>1062</v>
      </c>
      <c r="D1364" s="20">
        <f>COUNTIF('S6 - Table 1'!$B$3:$B$20,Table4[[#This Row],[id]])</f>
        <v>0</v>
      </c>
      <c r="E1364" s="21" t="s">
        <v>5541</v>
      </c>
      <c r="F1364" s="21" t="s">
        <v>5174</v>
      </c>
      <c r="G1364" s="21" t="s">
        <v>2002</v>
      </c>
      <c r="H1364" s="21" t="s">
        <v>4949</v>
      </c>
      <c r="I1364" s="21" t="s">
        <v>3755</v>
      </c>
      <c r="J1364" s="21">
        <v>50365</v>
      </c>
      <c r="K1364" s="21">
        <v>50476</v>
      </c>
      <c r="L1364" s="21">
        <v>100</v>
      </c>
      <c r="M1364" s="21" t="s">
        <v>1038</v>
      </c>
      <c r="N1364" s="21">
        <v>48420</v>
      </c>
      <c r="O1364" s="21">
        <v>48531</v>
      </c>
      <c r="P1364" s="21">
        <v>99.1</v>
      </c>
      <c r="Q1364" s="21"/>
      <c r="R1364" s="21"/>
    </row>
    <row r="1365" spans="1:18" x14ac:dyDescent="0.2">
      <c r="A1365" s="22" t="s">
        <v>5542</v>
      </c>
      <c r="B1365" s="21">
        <v>10244</v>
      </c>
      <c r="C1365" s="21" t="s">
        <v>1062</v>
      </c>
      <c r="D1365" s="20">
        <f>COUNTIF('S6 - Table 1'!$B$3:$B$20,Table4[[#This Row],[id]])</f>
        <v>0</v>
      </c>
      <c r="E1365" s="21" t="s">
        <v>5543</v>
      </c>
      <c r="F1365" s="21" t="s">
        <v>5544</v>
      </c>
      <c r="G1365" s="21" t="s">
        <v>5545</v>
      </c>
      <c r="H1365" s="21" t="s">
        <v>5546</v>
      </c>
      <c r="I1365" s="21" t="s">
        <v>3755</v>
      </c>
      <c r="J1365" s="21">
        <v>30616</v>
      </c>
      <c r="K1365" s="21">
        <v>30783</v>
      </c>
      <c r="L1365" s="21">
        <v>100</v>
      </c>
      <c r="M1365" s="21" t="s">
        <v>1038</v>
      </c>
      <c r="N1365" s="21">
        <v>28686</v>
      </c>
      <c r="O1365" s="21">
        <v>28853</v>
      </c>
      <c r="P1365" s="21">
        <v>100</v>
      </c>
      <c r="Q1365" s="21"/>
      <c r="R1365" s="21"/>
    </row>
    <row r="1366" spans="1:18" x14ac:dyDescent="0.2">
      <c r="A1366" s="22" t="s">
        <v>5547</v>
      </c>
      <c r="B1366" s="21">
        <v>10244</v>
      </c>
      <c r="C1366" s="21" t="s">
        <v>1062</v>
      </c>
      <c r="D1366" s="20">
        <f>COUNTIF('S6 - Table 1'!$B$3:$B$20,Table4[[#This Row],[id]])</f>
        <v>0</v>
      </c>
      <c r="E1366" s="21" t="s">
        <v>5548</v>
      </c>
      <c r="F1366" s="21" t="s">
        <v>5549</v>
      </c>
      <c r="G1366" s="21" t="s">
        <v>5191</v>
      </c>
      <c r="H1366" s="21" t="s">
        <v>5192</v>
      </c>
      <c r="I1366" s="21" t="s">
        <v>3755</v>
      </c>
      <c r="J1366" s="21">
        <v>117965</v>
      </c>
      <c r="K1366" s="21">
        <v>118329</v>
      </c>
      <c r="L1366" s="21">
        <v>100</v>
      </c>
      <c r="M1366" s="21" t="s">
        <v>1038</v>
      </c>
      <c r="N1366" s="21">
        <v>116023</v>
      </c>
      <c r="O1366" s="21">
        <v>116387</v>
      </c>
      <c r="P1366" s="21">
        <v>100</v>
      </c>
      <c r="Q1366" s="21"/>
      <c r="R1366" s="21"/>
    </row>
    <row r="1367" spans="1:18" x14ac:dyDescent="0.2">
      <c r="A1367" s="22" t="s">
        <v>5550</v>
      </c>
      <c r="B1367" s="21">
        <v>10244</v>
      </c>
      <c r="C1367" s="21" t="s">
        <v>1062</v>
      </c>
      <c r="D1367" s="20">
        <f>COUNTIF('S6 - Table 1'!$B$3:$B$20,Table4[[#This Row],[id]])</f>
        <v>0</v>
      </c>
      <c r="E1367" s="21" t="s">
        <v>5551</v>
      </c>
      <c r="F1367" s="21" t="s">
        <v>5552</v>
      </c>
      <c r="G1367" s="21" t="s">
        <v>5191</v>
      </c>
      <c r="H1367" s="21" t="s">
        <v>5192</v>
      </c>
      <c r="I1367" s="21" t="s">
        <v>3755</v>
      </c>
      <c r="J1367" s="21">
        <v>117966</v>
      </c>
      <c r="K1367" s="21">
        <v>118329</v>
      </c>
      <c r="L1367" s="21">
        <v>100</v>
      </c>
      <c r="M1367" s="21" t="s">
        <v>1038</v>
      </c>
      <c r="N1367" s="21">
        <v>116024</v>
      </c>
      <c r="O1367" s="21">
        <v>116387</v>
      </c>
      <c r="P1367" s="21">
        <v>100</v>
      </c>
      <c r="Q1367" s="21"/>
      <c r="R1367" s="21"/>
    </row>
    <row r="1368" spans="1:18" x14ac:dyDescent="0.2">
      <c r="A1368" s="22" t="s">
        <v>5553</v>
      </c>
      <c r="B1368" s="21">
        <v>10244</v>
      </c>
      <c r="C1368" s="21" t="s">
        <v>1062</v>
      </c>
      <c r="D1368" s="20">
        <f>COUNTIF('S6 - Table 1'!$B$3:$B$20,Table4[[#This Row],[id]])</f>
        <v>0</v>
      </c>
      <c r="E1368" s="21" t="s">
        <v>5554</v>
      </c>
      <c r="F1368" s="21" t="s">
        <v>5291</v>
      </c>
      <c r="G1368" s="21" t="s">
        <v>5292</v>
      </c>
      <c r="H1368" s="21" t="s">
        <v>5555</v>
      </c>
      <c r="I1368" s="21" t="s">
        <v>3755</v>
      </c>
      <c r="J1368" s="21">
        <v>57542</v>
      </c>
      <c r="K1368" s="21">
        <v>57648</v>
      </c>
      <c r="L1368" s="21">
        <v>100</v>
      </c>
      <c r="M1368" s="21" t="s">
        <v>1038</v>
      </c>
      <c r="N1368" s="21">
        <v>55597</v>
      </c>
      <c r="O1368" s="21">
        <v>55703</v>
      </c>
      <c r="P1368" s="21">
        <v>100</v>
      </c>
      <c r="Q1368" s="21"/>
      <c r="R1368" s="21"/>
    </row>
    <row r="1369" spans="1:18" x14ac:dyDescent="0.2">
      <c r="A1369" s="22" t="s">
        <v>5556</v>
      </c>
      <c r="B1369" s="21">
        <v>10244</v>
      </c>
      <c r="C1369" s="21" t="s">
        <v>1062</v>
      </c>
      <c r="D1369" s="20">
        <f>COUNTIF('S6 - Table 1'!$B$3:$B$20,Table4[[#This Row],[id]])</f>
        <v>0</v>
      </c>
      <c r="E1369" s="21" t="s">
        <v>5557</v>
      </c>
      <c r="F1369" s="21" t="s">
        <v>5558</v>
      </c>
      <c r="G1369" s="21" t="s">
        <v>5559</v>
      </c>
      <c r="H1369" s="21" t="s">
        <v>5560</v>
      </c>
      <c r="I1369" s="21" t="s">
        <v>3755</v>
      </c>
      <c r="J1369" s="21">
        <v>152705</v>
      </c>
      <c r="K1369" s="21">
        <v>153000</v>
      </c>
      <c r="L1369" s="21">
        <v>100</v>
      </c>
      <c r="M1369" s="21" t="s">
        <v>1038</v>
      </c>
      <c r="N1369" s="21">
        <v>150829</v>
      </c>
      <c r="O1369" s="21">
        <v>151124</v>
      </c>
      <c r="P1369" s="21">
        <v>100</v>
      </c>
      <c r="Q1369" s="21"/>
      <c r="R1369" s="21"/>
    </row>
    <row r="1370" spans="1:18" x14ac:dyDescent="0.2">
      <c r="A1370" s="22" t="s">
        <v>5561</v>
      </c>
      <c r="B1370" s="21">
        <v>10244</v>
      </c>
      <c r="C1370" s="21" t="s">
        <v>1062</v>
      </c>
      <c r="D1370" s="20">
        <f>COUNTIF('S6 - Table 1'!$B$3:$B$20,Table4[[#This Row],[id]])</f>
        <v>0</v>
      </c>
      <c r="E1370" s="21" t="s">
        <v>5562</v>
      </c>
      <c r="F1370" s="21" t="s">
        <v>5563</v>
      </c>
      <c r="G1370" s="21" t="s">
        <v>5564</v>
      </c>
      <c r="H1370" s="21" t="s">
        <v>5565</v>
      </c>
      <c r="I1370" s="21" t="s">
        <v>3755</v>
      </c>
      <c r="J1370" s="21">
        <v>34528</v>
      </c>
      <c r="K1370" s="21">
        <v>34751</v>
      </c>
      <c r="L1370" s="21">
        <v>100</v>
      </c>
      <c r="M1370" s="21" t="s">
        <v>1038</v>
      </c>
      <c r="N1370" s="21">
        <v>32581</v>
      </c>
      <c r="O1370" s="21">
        <v>32804</v>
      </c>
      <c r="P1370" s="21">
        <v>100</v>
      </c>
      <c r="Q1370" s="21"/>
      <c r="R1370" s="21"/>
    </row>
    <row r="1371" spans="1:18" x14ac:dyDescent="0.2">
      <c r="A1371" s="22" t="s">
        <v>5566</v>
      </c>
      <c r="B1371" s="21">
        <v>10244</v>
      </c>
      <c r="C1371" s="21" t="s">
        <v>1062</v>
      </c>
      <c r="D1371" s="20">
        <f>COUNTIF('S6 - Table 1'!$B$3:$B$20,Table4[[#This Row],[id]])</f>
        <v>0</v>
      </c>
      <c r="E1371" s="21" t="s">
        <v>5567</v>
      </c>
      <c r="F1371" s="21" t="s">
        <v>5563</v>
      </c>
      <c r="G1371" s="21" t="s">
        <v>5564</v>
      </c>
      <c r="H1371" s="21" t="s">
        <v>5568</v>
      </c>
      <c r="I1371" s="21" t="s">
        <v>3755</v>
      </c>
      <c r="J1371" s="21">
        <v>34528</v>
      </c>
      <c r="K1371" s="21">
        <v>34750</v>
      </c>
      <c r="L1371" s="21">
        <v>100</v>
      </c>
      <c r="M1371" s="21" t="s">
        <v>1038</v>
      </c>
      <c r="N1371" s="21">
        <v>32581</v>
      </c>
      <c r="O1371" s="21">
        <v>32803</v>
      </c>
      <c r="P1371" s="21">
        <v>100</v>
      </c>
      <c r="Q1371" s="21"/>
      <c r="R1371" s="21"/>
    </row>
    <row r="1372" spans="1:18" x14ac:dyDescent="0.2">
      <c r="A1372" s="22" t="s">
        <v>5569</v>
      </c>
      <c r="B1372" s="21">
        <v>10244</v>
      </c>
      <c r="C1372" s="21" t="s">
        <v>1062</v>
      </c>
      <c r="D1372" s="20">
        <f>COUNTIF('S6 - Table 1'!$B$3:$B$20,Table4[[#This Row],[id]])</f>
        <v>0</v>
      </c>
      <c r="E1372" s="21" t="s">
        <v>5570</v>
      </c>
      <c r="F1372" s="21" t="s">
        <v>2704</v>
      </c>
      <c r="G1372" s="21" t="s">
        <v>5272</v>
      </c>
      <c r="H1372" s="21" t="s">
        <v>2706</v>
      </c>
      <c r="I1372" s="21" t="s">
        <v>3755</v>
      </c>
      <c r="J1372" s="21">
        <v>148384</v>
      </c>
      <c r="K1372" s="21">
        <v>148527</v>
      </c>
      <c r="L1372" s="21">
        <v>100</v>
      </c>
      <c r="M1372" s="21" t="s">
        <v>1038</v>
      </c>
      <c r="N1372" s="21">
        <v>146449</v>
      </c>
      <c r="O1372" s="21">
        <v>146592</v>
      </c>
      <c r="P1372" s="21">
        <v>100</v>
      </c>
      <c r="Q1372" s="21"/>
      <c r="R1372" s="21"/>
    </row>
    <row r="1373" spans="1:18" x14ac:dyDescent="0.2">
      <c r="A1373" s="22" t="s">
        <v>5571</v>
      </c>
      <c r="B1373" s="21">
        <v>10244</v>
      </c>
      <c r="C1373" s="21" t="s">
        <v>1062</v>
      </c>
      <c r="D1373" s="20">
        <f>COUNTIF('S6 - Table 1'!$B$3:$B$20,Table4[[#This Row],[id]])</f>
        <v>0</v>
      </c>
      <c r="E1373" s="21" t="s">
        <v>5572</v>
      </c>
      <c r="F1373" s="21" t="s">
        <v>5573</v>
      </c>
      <c r="G1373" s="21" t="s">
        <v>5574</v>
      </c>
      <c r="H1373" s="21" t="s">
        <v>5575</v>
      </c>
      <c r="I1373" s="21" t="s">
        <v>3755</v>
      </c>
      <c r="J1373" s="21">
        <v>155786</v>
      </c>
      <c r="K1373" s="21">
        <v>155918</v>
      </c>
      <c r="L1373" s="21">
        <v>100</v>
      </c>
      <c r="M1373" s="21" t="s">
        <v>1038</v>
      </c>
      <c r="N1373" s="21">
        <v>153908</v>
      </c>
      <c r="O1373" s="21">
        <v>154040</v>
      </c>
      <c r="P1373" s="21">
        <v>100</v>
      </c>
      <c r="Q1373" s="21"/>
      <c r="R1373" s="21"/>
    </row>
    <row r="1374" spans="1:18" x14ac:dyDescent="0.2">
      <c r="A1374" s="22" t="s">
        <v>5576</v>
      </c>
      <c r="B1374" s="21">
        <v>10244</v>
      </c>
      <c r="C1374" s="21" t="s">
        <v>1062</v>
      </c>
      <c r="D1374" s="20">
        <f>COUNTIF('S6 - Table 1'!$B$3:$B$20,Table4[[#This Row],[id]])</f>
        <v>0</v>
      </c>
      <c r="E1374" s="21" t="s">
        <v>5577</v>
      </c>
      <c r="F1374" s="21" t="s">
        <v>5578</v>
      </c>
      <c r="G1374" s="21" t="s">
        <v>5579</v>
      </c>
      <c r="H1374" s="21" t="s">
        <v>5580</v>
      </c>
      <c r="I1374" s="21" t="s">
        <v>3755</v>
      </c>
      <c r="J1374" s="21">
        <v>53932</v>
      </c>
      <c r="K1374" s="21">
        <v>54275</v>
      </c>
      <c r="L1374" s="21">
        <v>100</v>
      </c>
      <c r="M1374" s="21" t="s">
        <v>1038</v>
      </c>
      <c r="N1374" s="21">
        <v>51987</v>
      </c>
      <c r="O1374" s="21">
        <v>52330</v>
      </c>
      <c r="P1374" s="21">
        <v>100</v>
      </c>
      <c r="Q1374" s="21"/>
      <c r="R1374" s="21"/>
    </row>
    <row r="1375" spans="1:18" x14ac:dyDescent="0.2">
      <c r="A1375" s="22" t="s">
        <v>5581</v>
      </c>
      <c r="B1375" s="21">
        <v>10244</v>
      </c>
      <c r="C1375" s="21" t="s">
        <v>1062</v>
      </c>
      <c r="D1375" s="20">
        <f>COUNTIF('S6 - Table 1'!$B$3:$B$20,Table4[[#This Row],[id]])</f>
        <v>0</v>
      </c>
      <c r="E1375" s="21" t="s">
        <v>5582</v>
      </c>
      <c r="F1375" s="21" t="s">
        <v>5578</v>
      </c>
      <c r="G1375" s="21" t="s">
        <v>5579</v>
      </c>
      <c r="H1375" s="21" t="s">
        <v>5583</v>
      </c>
      <c r="I1375" s="21" t="s">
        <v>3755</v>
      </c>
      <c r="J1375" s="21">
        <v>53932</v>
      </c>
      <c r="K1375" s="21">
        <v>54274</v>
      </c>
      <c r="L1375" s="21">
        <v>100</v>
      </c>
      <c r="M1375" s="21" t="s">
        <v>1038</v>
      </c>
      <c r="N1375" s="21">
        <v>51987</v>
      </c>
      <c r="O1375" s="21">
        <v>52329</v>
      </c>
      <c r="P1375" s="21">
        <v>100</v>
      </c>
      <c r="Q1375" s="21"/>
      <c r="R1375" s="21"/>
    </row>
    <row r="1376" spans="1:18" x14ac:dyDescent="0.2">
      <c r="A1376" s="22" t="s">
        <v>5584</v>
      </c>
      <c r="B1376" s="21">
        <v>10244</v>
      </c>
      <c r="C1376" s="21" t="s">
        <v>1062</v>
      </c>
      <c r="D1376" s="20">
        <f>COUNTIF('S6 - Table 1'!$B$3:$B$20,Table4[[#This Row],[id]])</f>
        <v>0</v>
      </c>
      <c r="E1376" s="21" t="s">
        <v>5585</v>
      </c>
      <c r="F1376" s="21" t="s">
        <v>5586</v>
      </c>
      <c r="G1376" s="21" t="s">
        <v>1740</v>
      </c>
      <c r="H1376" s="21" t="s">
        <v>1741</v>
      </c>
      <c r="I1376" s="21" t="s">
        <v>3755</v>
      </c>
      <c r="J1376" s="21">
        <v>13695</v>
      </c>
      <c r="K1376" s="21">
        <v>13988</v>
      </c>
      <c r="L1376" s="21">
        <v>100</v>
      </c>
      <c r="M1376" s="21" t="s">
        <v>1038</v>
      </c>
      <c r="N1376" s="21">
        <v>11996</v>
      </c>
      <c r="O1376" s="21">
        <v>12289</v>
      </c>
      <c r="P1376" s="21">
        <v>100</v>
      </c>
      <c r="Q1376" s="21"/>
      <c r="R1376" s="21"/>
    </row>
    <row r="1377" spans="1:18" x14ac:dyDescent="0.2">
      <c r="A1377" s="22" t="s">
        <v>5587</v>
      </c>
      <c r="B1377" s="21">
        <v>10244</v>
      </c>
      <c r="C1377" s="21" t="s">
        <v>1062</v>
      </c>
      <c r="D1377" s="20">
        <f>COUNTIF('S6 - Table 1'!$B$3:$B$20,Table4[[#This Row],[id]])</f>
        <v>0</v>
      </c>
      <c r="E1377" s="21" t="s">
        <v>5588</v>
      </c>
      <c r="F1377" s="21" t="s">
        <v>5589</v>
      </c>
      <c r="G1377" s="21" t="s">
        <v>1801</v>
      </c>
      <c r="H1377" s="21" t="s">
        <v>5445</v>
      </c>
      <c r="I1377" s="21" t="s">
        <v>3755</v>
      </c>
      <c r="J1377" s="21">
        <v>80435</v>
      </c>
      <c r="K1377" s="21">
        <v>80588</v>
      </c>
      <c r="L1377" s="21">
        <v>100</v>
      </c>
      <c r="M1377" s="21" t="s">
        <v>1038</v>
      </c>
      <c r="N1377" s="21">
        <v>78489</v>
      </c>
      <c r="O1377" s="21">
        <v>78642</v>
      </c>
      <c r="P1377" s="21">
        <v>100</v>
      </c>
      <c r="Q1377" s="21"/>
      <c r="R1377" s="21"/>
    </row>
    <row r="1378" spans="1:18" x14ac:dyDescent="0.2">
      <c r="A1378" s="22" t="s">
        <v>5590</v>
      </c>
      <c r="B1378" s="21">
        <v>10244</v>
      </c>
      <c r="C1378" s="21" t="s">
        <v>1062</v>
      </c>
      <c r="D1378" s="20">
        <f>COUNTIF('S6 - Table 1'!$B$3:$B$20,Table4[[#This Row],[id]])</f>
        <v>0</v>
      </c>
      <c r="E1378" s="21" t="s">
        <v>5591</v>
      </c>
      <c r="F1378" s="21" t="s">
        <v>5592</v>
      </c>
      <c r="G1378" s="21" t="s">
        <v>1801</v>
      </c>
      <c r="H1378" s="21" t="s">
        <v>5445</v>
      </c>
      <c r="I1378" s="21" t="s">
        <v>3755</v>
      </c>
      <c r="J1378" s="21">
        <v>80432</v>
      </c>
      <c r="K1378" s="21">
        <v>80588</v>
      </c>
      <c r="L1378" s="21">
        <v>100</v>
      </c>
      <c r="M1378" s="21" t="s">
        <v>1038</v>
      </c>
      <c r="N1378" s="21">
        <v>78486</v>
      </c>
      <c r="O1378" s="21">
        <v>78642</v>
      </c>
      <c r="P1378" s="21">
        <v>100</v>
      </c>
      <c r="Q1378" s="21"/>
      <c r="R1378" s="21"/>
    </row>
    <row r="1379" spans="1:18" x14ac:dyDescent="0.2">
      <c r="A1379" s="22" t="s">
        <v>5593</v>
      </c>
      <c r="B1379" s="21">
        <v>10244</v>
      </c>
      <c r="C1379" s="21" t="s">
        <v>1062</v>
      </c>
      <c r="D1379" s="20">
        <f>COUNTIF('S6 - Table 1'!$B$3:$B$20,Table4[[#This Row],[id]])</f>
        <v>0</v>
      </c>
      <c r="E1379" s="21" t="s">
        <v>5594</v>
      </c>
      <c r="F1379" s="21" t="s">
        <v>5246</v>
      </c>
      <c r="G1379" s="21" t="s">
        <v>5247</v>
      </c>
      <c r="H1379" s="21" t="s">
        <v>5595</v>
      </c>
      <c r="I1379" s="21" t="s">
        <v>3755</v>
      </c>
      <c r="J1379" s="21">
        <v>173066</v>
      </c>
      <c r="K1379" s="21">
        <v>173389</v>
      </c>
      <c r="L1379" s="21">
        <v>100</v>
      </c>
      <c r="M1379" s="21" t="s">
        <v>1038</v>
      </c>
      <c r="N1379" s="21">
        <v>171195</v>
      </c>
      <c r="O1379" s="21">
        <v>171518</v>
      </c>
      <c r="P1379" s="21">
        <v>100</v>
      </c>
      <c r="Q1379" s="21"/>
      <c r="R1379" s="21"/>
    </row>
    <row r="1380" spans="1:18" x14ac:dyDescent="0.2">
      <c r="A1380" s="22" t="s">
        <v>5596</v>
      </c>
      <c r="B1380" s="21">
        <v>10244</v>
      </c>
      <c r="C1380" s="21" t="s">
        <v>1062</v>
      </c>
      <c r="D1380" s="20">
        <f>COUNTIF('S6 - Table 1'!$B$3:$B$20,Table4[[#This Row],[id]])</f>
        <v>0</v>
      </c>
      <c r="E1380" s="21" t="s">
        <v>5597</v>
      </c>
      <c r="F1380" s="21" t="s">
        <v>5598</v>
      </c>
      <c r="G1380" s="21" t="s">
        <v>1740</v>
      </c>
      <c r="H1380" s="21" t="s">
        <v>1741</v>
      </c>
      <c r="I1380" s="21" t="s">
        <v>3755</v>
      </c>
      <c r="J1380" s="21">
        <v>13698</v>
      </c>
      <c r="K1380" s="21">
        <v>13988</v>
      </c>
      <c r="L1380" s="21">
        <v>100</v>
      </c>
      <c r="M1380" s="21" t="s">
        <v>1038</v>
      </c>
      <c r="N1380" s="21">
        <v>11999</v>
      </c>
      <c r="O1380" s="21">
        <v>12289</v>
      </c>
      <c r="P1380" s="21">
        <v>100</v>
      </c>
      <c r="Q1380" s="21"/>
      <c r="R1380" s="21"/>
    </row>
    <row r="1381" spans="1:18" x14ac:dyDescent="0.2">
      <c r="A1381" s="22" t="s">
        <v>5599</v>
      </c>
      <c r="B1381" s="21">
        <v>10244</v>
      </c>
      <c r="C1381" s="21" t="s">
        <v>1062</v>
      </c>
      <c r="D1381" s="20">
        <f>COUNTIF('S6 - Table 1'!$B$3:$B$20,Table4[[#This Row],[id]])</f>
        <v>0</v>
      </c>
      <c r="E1381" s="21" t="s">
        <v>5600</v>
      </c>
      <c r="F1381" s="21" t="s">
        <v>5142</v>
      </c>
      <c r="G1381" s="21" t="s">
        <v>5143</v>
      </c>
      <c r="H1381" s="21" t="s">
        <v>5601</v>
      </c>
      <c r="I1381" s="21" t="s">
        <v>3755</v>
      </c>
      <c r="J1381" s="21">
        <v>127495</v>
      </c>
      <c r="K1381" s="21">
        <v>127655</v>
      </c>
      <c r="L1381" s="21">
        <v>100</v>
      </c>
      <c r="M1381" s="21" t="s">
        <v>1038</v>
      </c>
      <c r="N1381" s="21">
        <v>125535</v>
      </c>
      <c r="O1381" s="21">
        <v>125695</v>
      </c>
      <c r="P1381" s="21">
        <v>100</v>
      </c>
      <c r="Q1381" s="21"/>
      <c r="R1381" s="21"/>
    </row>
    <row r="1382" spans="1:18" x14ac:dyDescent="0.2">
      <c r="A1382" s="22" t="s">
        <v>5602</v>
      </c>
      <c r="B1382" s="21">
        <v>10244</v>
      </c>
      <c r="C1382" s="21" t="s">
        <v>1062</v>
      </c>
      <c r="D1382" s="20">
        <f>COUNTIF('S6 - Table 1'!$B$3:$B$20,Table4[[#This Row],[id]])</f>
        <v>0</v>
      </c>
      <c r="E1382" s="21" t="s">
        <v>5603</v>
      </c>
      <c r="F1382" s="21" t="s">
        <v>2174</v>
      </c>
      <c r="G1382" s="21" t="s">
        <v>5604</v>
      </c>
      <c r="H1382" s="21" t="s">
        <v>5605</v>
      </c>
      <c r="I1382" s="21" t="s">
        <v>3755</v>
      </c>
      <c r="J1382" s="21">
        <v>177089</v>
      </c>
      <c r="K1382" s="21">
        <v>177189</v>
      </c>
      <c r="L1382" s="21">
        <v>100</v>
      </c>
      <c r="M1382" s="21" t="s">
        <v>1038</v>
      </c>
      <c r="N1382" s="21">
        <v>175266</v>
      </c>
      <c r="O1382" s="21">
        <v>175366</v>
      </c>
      <c r="P1382" s="21">
        <v>100</v>
      </c>
      <c r="Q1382" s="21"/>
      <c r="R1382" s="21"/>
    </row>
    <row r="1383" spans="1:18" x14ac:dyDescent="0.2">
      <c r="A1383" s="22" t="s">
        <v>5606</v>
      </c>
      <c r="B1383" s="21">
        <v>10244</v>
      </c>
      <c r="C1383" s="21" t="s">
        <v>1062</v>
      </c>
      <c r="D1383" s="20">
        <f>COUNTIF('S6 - Table 1'!$B$3:$B$20,Table4[[#This Row],[id]])</f>
        <v>0</v>
      </c>
      <c r="E1383" s="21" t="s">
        <v>2708</v>
      </c>
      <c r="F1383" s="21" t="s">
        <v>2691</v>
      </c>
      <c r="G1383" s="21" t="s">
        <v>2692</v>
      </c>
      <c r="H1383" s="21" t="s">
        <v>2709</v>
      </c>
      <c r="I1383" s="21" t="s">
        <v>3755</v>
      </c>
      <c r="J1383" s="21">
        <v>58967</v>
      </c>
      <c r="K1383" s="21">
        <v>59174</v>
      </c>
      <c r="L1383" s="21">
        <v>100</v>
      </c>
      <c r="M1383" s="21" t="s">
        <v>1038</v>
      </c>
      <c r="N1383" s="21">
        <v>57022</v>
      </c>
      <c r="O1383" s="21">
        <v>57229</v>
      </c>
      <c r="P1383" s="21">
        <v>100</v>
      </c>
      <c r="Q1383" s="21"/>
      <c r="R1383" s="21"/>
    </row>
    <row r="1384" spans="1:18" x14ac:dyDescent="0.2">
      <c r="A1384" s="22" t="s">
        <v>5607</v>
      </c>
      <c r="B1384" s="21">
        <v>10244</v>
      </c>
      <c r="C1384" s="21" t="s">
        <v>1062</v>
      </c>
      <c r="D1384" s="20">
        <f>COUNTIF('S6 - Table 1'!$B$3:$B$20,Table4[[#This Row],[id]])</f>
        <v>0</v>
      </c>
      <c r="E1384" s="21" t="s">
        <v>5608</v>
      </c>
      <c r="F1384" s="21" t="s">
        <v>5502</v>
      </c>
      <c r="G1384" s="21" t="s">
        <v>5292</v>
      </c>
      <c r="H1384" s="21" t="s">
        <v>5399</v>
      </c>
      <c r="I1384" s="21" t="s">
        <v>3755</v>
      </c>
      <c r="J1384" s="21">
        <v>57540</v>
      </c>
      <c r="K1384" s="21">
        <v>57651</v>
      </c>
      <c r="L1384" s="21">
        <v>100</v>
      </c>
      <c r="M1384" s="21" t="s">
        <v>1038</v>
      </c>
      <c r="N1384" s="21">
        <v>55595</v>
      </c>
      <c r="O1384" s="21">
        <v>55706</v>
      </c>
      <c r="P1384" s="21">
        <v>100</v>
      </c>
      <c r="Q1384" s="21"/>
      <c r="R1384" s="21"/>
    </row>
    <row r="1385" spans="1:18" x14ac:dyDescent="0.2">
      <c r="A1385" s="22" t="s">
        <v>5609</v>
      </c>
      <c r="B1385" s="21">
        <v>10244</v>
      </c>
      <c r="C1385" s="21" t="s">
        <v>1062</v>
      </c>
      <c r="D1385" s="20">
        <f>COUNTIF('S6 - Table 1'!$B$3:$B$20,Table4[[#This Row],[id]])</f>
        <v>0</v>
      </c>
      <c r="E1385" s="21" t="s">
        <v>5610</v>
      </c>
      <c r="F1385" s="21" t="s">
        <v>4818</v>
      </c>
      <c r="G1385" s="21" t="s">
        <v>4819</v>
      </c>
      <c r="H1385" s="21" t="s">
        <v>5611</v>
      </c>
      <c r="I1385" s="21" t="s">
        <v>3755</v>
      </c>
      <c r="J1385" s="21">
        <v>168149</v>
      </c>
      <c r="K1385" s="21">
        <v>168279</v>
      </c>
      <c r="L1385" s="21">
        <v>100</v>
      </c>
      <c r="M1385" s="21" t="s">
        <v>1038</v>
      </c>
      <c r="N1385" s="21">
        <v>166295</v>
      </c>
      <c r="O1385" s="21">
        <v>166425</v>
      </c>
      <c r="P1385" s="21">
        <v>99.23</v>
      </c>
      <c r="Q1385" s="21"/>
      <c r="R1385" s="21"/>
    </row>
    <row r="1386" spans="1:18" x14ac:dyDescent="0.2">
      <c r="A1386" s="22" t="s">
        <v>5612</v>
      </c>
      <c r="B1386" s="21">
        <v>10244</v>
      </c>
      <c r="C1386" s="21" t="s">
        <v>1062</v>
      </c>
      <c r="D1386" s="20">
        <f>COUNTIF('S6 - Table 1'!$B$3:$B$20,Table4[[#This Row],[id]])</f>
        <v>0</v>
      </c>
      <c r="E1386" s="21" t="s">
        <v>5613</v>
      </c>
      <c r="F1386" s="21" t="s">
        <v>4818</v>
      </c>
      <c r="G1386" s="21" t="s">
        <v>4819</v>
      </c>
      <c r="H1386" s="21" t="s">
        <v>5614</v>
      </c>
      <c r="I1386" s="21" t="s">
        <v>3755</v>
      </c>
      <c r="J1386" s="21">
        <v>168149</v>
      </c>
      <c r="K1386" s="21">
        <v>168277</v>
      </c>
      <c r="L1386" s="21">
        <v>100</v>
      </c>
      <c r="M1386" s="21" t="s">
        <v>1038</v>
      </c>
      <c r="N1386" s="21">
        <v>166295</v>
      </c>
      <c r="O1386" s="21">
        <v>166423</v>
      </c>
      <c r="P1386" s="21">
        <v>99.22</v>
      </c>
      <c r="Q1386" s="21"/>
      <c r="R1386" s="21"/>
    </row>
    <row r="1387" spans="1:18" x14ac:dyDescent="0.2">
      <c r="A1387" s="22" t="s">
        <v>5615</v>
      </c>
      <c r="B1387" s="21">
        <v>10244</v>
      </c>
      <c r="C1387" s="21" t="s">
        <v>1062</v>
      </c>
      <c r="D1387" s="20">
        <f>COUNTIF('S6 - Table 1'!$B$3:$B$20,Table4[[#This Row],[id]])</f>
        <v>0</v>
      </c>
      <c r="E1387" s="21" t="s">
        <v>5616</v>
      </c>
      <c r="F1387" s="21" t="s">
        <v>5304</v>
      </c>
      <c r="G1387" s="21" t="s">
        <v>5617</v>
      </c>
      <c r="H1387" s="21" t="s">
        <v>5618</v>
      </c>
      <c r="I1387" s="21" t="s">
        <v>3755</v>
      </c>
      <c r="J1387" s="21">
        <v>156781</v>
      </c>
      <c r="K1387" s="21">
        <v>156882</v>
      </c>
      <c r="L1387" s="21">
        <v>100</v>
      </c>
      <c r="M1387" s="21" t="s">
        <v>1038</v>
      </c>
      <c r="N1387" s="21">
        <v>154903</v>
      </c>
      <c r="O1387" s="21">
        <v>155004</v>
      </c>
      <c r="P1387" s="21">
        <v>100</v>
      </c>
      <c r="Q1387" s="21"/>
      <c r="R1387" s="21"/>
    </row>
    <row r="1388" spans="1:18" x14ac:dyDescent="0.2">
      <c r="A1388" s="22" t="s">
        <v>5619</v>
      </c>
      <c r="B1388" s="21">
        <v>10244</v>
      </c>
      <c r="C1388" s="21" t="s">
        <v>1062</v>
      </c>
      <c r="D1388" s="20">
        <f>COUNTIF('S6 - Table 1'!$B$3:$B$20,Table4[[#This Row],[id]])</f>
        <v>0</v>
      </c>
      <c r="E1388" s="21" t="s">
        <v>5620</v>
      </c>
      <c r="F1388" s="21" t="s">
        <v>5190</v>
      </c>
      <c r="G1388" s="21" t="s">
        <v>5191</v>
      </c>
      <c r="H1388" s="21" t="s">
        <v>5621</v>
      </c>
      <c r="I1388" s="21" t="s">
        <v>3755</v>
      </c>
      <c r="J1388" s="21">
        <v>117965</v>
      </c>
      <c r="K1388" s="21">
        <v>118321</v>
      </c>
      <c r="L1388" s="21">
        <v>100</v>
      </c>
      <c r="M1388" s="21" t="s">
        <v>1038</v>
      </c>
      <c r="N1388" s="21">
        <v>116023</v>
      </c>
      <c r="O1388" s="21">
        <v>116379</v>
      </c>
      <c r="P1388" s="21">
        <v>100</v>
      </c>
      <c r="Q1388" s="21"/>
      <c r="R1388" s="21"/>
    </row>
    <row r="1389" spans="1:18" x14ac:dyDescent="0.2">
      <c r="A1389" s="22" t="s">
        <v>5622</v>
      </c>
      <c r="B1389" s="21">
        <v>10244</v>
      </c>
      <c r="C1389" s="21" t="s">
        <v>1062</v>
      </c>
      <c r="D1389" s="20">
        <f>COUNTIF('S6 - Table 1'!$B$3:$B$20,Table4[[#This Row],[id]])</f>
        <v>0</v>
      </c>
      <c r="E1389" s="21" t="s">
        <v>5623</v>
      </c>
      <c r="F1389" s="21" t="s">
        <v>5563</v>
      </c>
      <c r="G1389" s="21" t="s">
        <v>5564</v>
      </c>
      <c r="H1389" s="21" t="s">
        <v>5624</v>
      </c>
      <c r="I1389" s="21" t="s">
        <v>3755</v>
      </c>
      <c r="J1389" s="21">
        <v>34528</v>
      </c>
      <c r="K1389" s="21">
        <v>34749</v>
      </c>
      <c r="L1389" s="21">
        <v>100</v>
      </c>
      <c r="M1389" s="21" t="s">
        <v>1038</v>
      </c>
      <c r="N1389" s="21">
        <v>32581</v>
      </c>
      <c r="O1389" s="21">
        <v>32802</v>
      </c>
      <c r="P1389" s="21">
        <v>100</v>
      </c>
      <c r="Q1389" s="21"/>
      <c r="R1389" s="21"/>
    </row>
    <row r="1390" spans="1:18" x14ac:dyDescent="0.2">
      <c r="A1390" s="22" t="s">
        <v>5625</v>
      </c>
      <c r="B1390" s="21">
        <v>10244</v>
      </c>
      <c r="C1390" s="21" t="s">
        <v>1062</v>
      </c>
      <c r="D1390" s="20">
        <f>COUNTIF('S6 - Table 1'!$B$3:$B$20,Table4[[#This Row],[id]])</f>
        <v>0</v>
      </c>
      <c r="E1390" s="21" t="s">
        <v>5626</v>
      </c>
      <c r="F1390" s="21" t="s">
        <v>5342</v>
      </c>
      <c r="G1390" s="21" t="s">
        <v>5627</v>
      </c>
      <c r="H1390" s="21" t="s">
        <v>5628</v>
      </c>
      <c r="I1390" s="21" t="s">
        <v>3755</v>
      </c>
      <c r="J1390" s="21">
        <v>136934</v>
      </c>
      <c r="K1390" s="21">
        <v>137048</v>
      </c>
      <c r="L1390" s="21">
        <v>100</v>
      </c>
      <c r="M1390" s="21" t="s">
        <v>1038</v>
      </c>
      <c r="N1390" s="21">
        <v>134990</v>
      </c>
      <c r="O1390" s="21">
        <v>135104</v>
      </c>
      <c r="P1390" s="21">
        <v>100</v>
      </c>
      <c r="Q1390" s="21"/>
      <c r="R1390" s="21"/>
    </row>
    <row r="1391" spans="1:18" x14ac:dyDescent="0.2">
      <c r="A1391" s="22" t="s">
        <v>5629</v>
      </c>
      <c r="B1391" s="21">
        <v>10244</v>
      </c>
      <c r="C1391" s="21" t="s">
        <v>1062</v>
      </c>
      <c r="D1391" s="20">
        <f>COUNTIF('S6 - Table 1'!$B$3:$B$20,Table4[[#This Row],[id]])</f>
        <v>0</v>
      </c>
      <c r="E1391" s="21" t="s">
        <v>5630</v>
      </c>
      <c r="F1391" s="21" t="s">
        <v>5631</v>
      </c>
      <c r="G1391" s="21" t="s">
        <v>5343</v>
      </c>
      <c r="H1391" s="21" t="s">
        <v>5344</v>
      </c>
      <c r="I1391" s="21" t="s">
        <v>3755</v>
      </c>
      <c r="J1391" s="21">
        <v>136976</v>
      </c>
      <c r="K1391" s="21">
        <v>137128</v>
      </c>
      <c r="L1391" s="21">
        <v>100</v>
      </c>
      <c r="M1391" s="21" t="s">
        <v>1038</v>
      </c>
      <c r="N1391" s="21">
        <v>135032</v>
      </c>
      <c r="O1391" s="21">
        <v>135184</v>
      </c>
      <c r="P1391" s="21">
        <v>100</v>
      </c>
      <c r="Q1391" s="21"/>
      <c r="R1391" s="21"/>
    </row>
    <row r="1392" spans="1:18" x14ac:dyDescent="0.2">
      <c r="A1392" s="22" t="s">
        <v>5632</v>
      </c>
      <c r="B1392" s="21">
        <v>10244</v>
      </c>
      <c r="C1392" s="21" t="s">
        <v>1062</v>
      </c>
      <c r="D1392" s="20">
        <f>COUNTIF('S6 - Table 1'!$B$3:$B$20,Table4[[#This Row],[id]])</f>
        <v>0</v>
      </c>
      <c r="E1392" s="21" t="s">
        <v>2711</v>
      </c>
      <c r="F1392" s="21" t="s">
        <v>2712</v>
      </c>
      <c r="G1392" s="21" t="s">
        <v>2713</v>
      </c>
      <c r="H1392" s="21" t="s">
        <v>2714</v>
      </c>
      <c r="I1392" s="21" t="s">
        <v>3755</v>
      </c>
      <c r="J1392" s="21">
        <v>173677</v>
      </c>
      <c r="K1392" s="21">
        <v>173786</v>
      </c>
      <c r="L1392" s="21">
        <v>100</v>
      </c>
      <c r="M1392" s="21" t="s">
        <v>1038</v>
      </c>
      <c r="N1392" s="21">
        <v>171806</v>
      </c>
      <c r="O1392" s="21">
        <v>171915</v>
      </c>
      <c r="P1392" s="21">
        <v>100</v>
      </c>
      <c r="Q1392" s="21"/>
      <c r="R1392" s="21"/>
    </row>
    <row r="1393" spans="1:18" x14ac:dyDescent="0.2">
      <c r="A1393" s="22" t="s">
        <v>5633</v>
      </c>
      <c r="B1393" s="21">
        <v>10244</v>
      </c>
      <c r="C1393" s="21" t="s">
        <v>1062</v>
      </c>
      <c r="D1393" s="20">
        <f>COUNTIF('S6 - Table 1'!$B$3:$B$20,Table4[[#This Row],[id]])</f>
        <v>0</v>
      </c>
      <c r="E1393" s="21" t="s">
        <v>5634</v>
      </c>
      <c r="F1393" s="21" t="s">
        <v>5635</v>
      </c>
      <c r="G1393" s="21" t="s">
        <v>5636</v>
      </c>
      <c r="H1393" s="21" t="s">
        <v>5637</v>
      </c>
      <c r="I1393" s="21" t="s">
        <v>3755</v>
      </c>
      <c r="J1393" s="21">
        <v>60466</v>
      </c>
      <c r="K1393" s="21">
        <v>60630</v>
      </c>
      <c r="L1393" s="21">
        <v>100</v>
      </c>
      <c r="M1393" s="21" t="s">
        <v>1038</v>
      </c>
      <c r="N1393" s="21">
        <v>58521</v>
      </c>
      <c r="O1393" s="21">
        <v>58685</v>
      </c>
      <c r="P1393" s="21">
        <v>100</v>
      </c>
      <c r="Q1393" s="21"/>
      <c r="R1393" s="21"/>
    </row>
    <row r="1394" spans="1:18" x14ac:dyDescent="0.2">
      <c r="A1394" s="22" t="s">
        <v>5638</v>
      </c>
      <c r="B1394" s="21">
        <v>10244</v>
      </c>
      <c r="C1394" s="21" t="s">
        <v>1062</v>
      </c>
      <c r="D1394" s="20">
        <f>COUNTIF('S6 - Table 1'!$B$3:$B$20,Table4[[#This Row],[id]])</f>
        <v>0</v>
      </c>
      <c r="E1394" s="21" t="s">
        <v>5639</v>
      </c>
      <c r="F1394" s="21" t="s">
        <v>5635</v>
      </c>
      <c r="G1394" s="21" t="s">
        <v>5636</v>
      </c>
      <c r="H1394" s="21" t="s">
        <v>5640</v>
      </c>
      <c r="I1394" s="21" t="s">
        <v>3755</v>
      </c>
      <c r="J1394" s="21">
        <v>60466</v>
      </c>
      <c r="K1394" s="21">
        <v>60631</v>
      </c>
      <c r="L1394" s="21">
        <v>100</v>
      </c>
      <c r="M1394" s="21" t="s">
        <v>1038</v>
      </c>
      <c r="N1394" s="21">
        <v>58521</v>
      </c>
      <c r="O1394" s="21">
        <v>58686</v>
      </c>
      <c r="P1394" s="21">
        <v>100</v>
      </c>
      <c r="Q1394" s="21"/>
      <c r="R1394" s="21"/>
    </row>
    <row r="1395" spans="1:18" x14ac:dyDescent="0.2">
      <c r="A1395" s="22" t="s">
        <v>5641</v>
      </c>
      <c r="B1395" s="21">
        <v>10244</v>
      </c>
      <c r="C1395" s="21" t="s">
        <v>1062</v>
      </c>
      <c r="D1395" s="20">
        <f>COUNTIF('S6 - Table 1'!$B$3:$B$20,Table4[[#This Row],[id]])</f>
        <v>0</v>
      </c>
      <c r="E1395" s="21" t="s">
        <v>5642</v>
      </c>
      <c r="F1395" s="21" t="s">
        <v>3315</v>
      </c>
      <c r="G1395" s="21" t="s">
        <v>3316</v>
      </c>
      <c r="H1395" s="21" t="s">
        <v>5643</v>
      </c>
      <c r="I1395" s="21" t="s">
        <v>3755</v>
      </c>
      <c r="J1395" s="21">
        <v>49772</v>
      </c>
      <c r="K1395" s="21">
        <v>49928</v>
      </c>
      <c r="L1395" s="21">
        <v>100</v>
      </c>
      <c r="M1395" s="21" t="s">
        <v>1038</v>
      </c>
      <c r="N1395" s="21">
        <v>47827</v>
      </c>
      <c r="O1395" s="21">
        <v>47983</v>
      </c>
      <c r="P1395" s="21">
        <v>100</v>
      </c>
      <c r="Q1395" s="21"/>
      <c r="R1395" s="21"/>
    </row>
    <row r="1396" spans="1:18" x14ac:dyDescent="0.2">
      <c r="A1396" s="22" t="s">
        <v>5644</v>
      </c>
      <c r="B1396" s="21">
        <v>10244</v>
      </c>
      <c r="C1396" s="21" t="s">
        <v>1062</v>
      </c>
      <c r="D1396" s="20">
        <f>COUNTIF('S6 - Table 1'!$B$3:$B$20,Table4[[#This Row],[id]])</f>
        <v>0</v>
      </c>
      <c r="E1396" s="21" t="s">
        <v>5645</v>
      </c>
      <c r="F1396" s="21" t="s">
        <v>2732</v>
      </c>
      <c r="G1396" s="21" t="s">
        <v>2733</v>
      </c>
      <c r="H1396" s="21" t="s">
        <v>2734</v>
      </c>
      <c r="I1396" s="21" t="s">
        <v>3755</v>
      </c>
      <c r="J1396" s="21">
        <v>14808</v>
      </c>
      <c r="K1396" s="21">
        <v>14922</v>
      </c>
      <c r="L1396" s="21">
        <v>100</v>
      </c>
      <c r="M1396" s="21" t="s">
        <v>1038</v>
      </c>
      <c r="N1396" s="21">
        <v>13107</v>
      </c>
      <c r="O1396" s="21">
        <v>13221</v>
      </c>
      <c r="P1396" s="21">
        <v>100</v>
      </c>
      <c r="Q1396" s="21"/>
      <c r="R1396" s="21"/>
    </row>
    <row r="1397" spans="1:18" x14ac:dyDescent="0.2">
      <c r="A1397" s="22" t="s">
        <v>5646</v>
      </c>
      <c r="B1397" s="21">
        <v>10244</v>
      </c>
      <c r="C1397" s="21" t="s">
        <v>1062</v>
      </c>
      <c r="D1397" s="20">
        <f>COUNTIF('S6 - Table 1'!$B$3:$B$20,Table4[[#This Row],[id]])</f>
        <v>0</v>
      </c>
      <c r="E1397" s="21" t="s">
        <v>2736</v>
      </c>
      <c r="F1397" s="21" t="s">
        <v>2737</v>
      </c>
      <c r="G1397" s="21" t="s">
        <v>2738</v>
      </c>
      <c r="H1397" s="21" t="s">
        <v>2739</v>
      </c>
      <c r="I1397" s="21" t="s">
        <v>3755</v>
      </c>
      <c r="J1397" s="21">
        <v>189513</v>
      </c>
      <c r="K1397" s="21">
        <v>189649</v>
      </c>
      <c r="L1397" s="21">
        <v>100</v>
      </c>
      <c r="M1397" s="21" t="s">
        <v>1038</v>
      </c>
      <c r="N1397" s="21">
        <v>187555</v>
      </c>
      <c r="O1397" s="21">
        <v>187691</v>
      </c>
      <c r="P1397" s="21">
        <v>100</v>
      </c>
      <c r="Q1397" s="21"/>
      <c r="R1397" s="21"/>
    </row>
    <row r="1398" spans="1:18" x14ac:dyDescent="0.2">
      <c r="A1398" s="22" t="s">
        <v>5647</v>
      </c>
      <c r="B1398" s="21">
        <v>10244</v>
      </c>
      <c r="C1398" s="21" t="s">
        <v>1062</v>
      </c>
      <c r="D1398" s="20">
        <f>COUNTIF('S6 - Table 1'!$B$3:$B$20,Table4[[#This Row],[id]])</f>
        <v>0</v>
      </c>
      <c r="E1398" s="21" t="s">
        <v>5648</v>
      </c>
      <c r="F1398" s="21" t="s">
        <v>5649</v>
      </c>
      <c r="G1398" s="21" t="s">
        <v>5305</v>
      </c>
      <c r="H1398" s="21" t="s">
        <v>5306</v>
      </c>
      <c r="I1398" s="21" t="s">
        <v>3755</v>
      </c>
      <c r="J1398" s="21">
        <v>156783</v>
      </c>
      <c r="K1398" s="21">
        <v>156884</v>
      </c>
      <c r="L1398" s="21">
        <v>100</v>
      </c>
      <c r="M1398" s="21" t="s">
        <v>1038</v>
      </c>
      <c r="N1398" s="21">
        <v>154905</v>
      </c>
      <c r="O1398" s="21">
        <v>155006</v>
      </c>
      <c r="P1398" s="21">
        <v>100</v>
      </c>
      <c r="Q1398" s="21"/>
      <c r="R1398" s="21"/>
    </row>
    <row r="1399" spans="1:18" x14ac:dyDescent="0.2">
      <c r="A1399" s="22" t="s">
        <v>5650</v>
      </c>
      <c r="B1399" s="21">
        <v>10244</v>
      </c>
      <c r="C1399" s="21" t="s">
        <v>1062</v>
      </c>
      <c r="D1399" s="20">
        <f>COUNTIF('S6 - Table 1'!$B$3:$B$20,Table4[[#This Row],[id]])</f>
        <v>0</v>
      </c>
      <c r="E1399" s="21" t="s">
        <v>2741</v>
      </c>
      <c r="F1399" s="21" t="s">
        <v>2691</v>
      </c>
      <c r="G1399" s="21" t="s">
        <v>2692</v>
      </c>
      <c r="H1399" s="21" t="s">
        <v>2742</v>
      </c>
      <c r="I1399" s="21" t="s">
        <v>3755</v>
      </c>
      <c r="J1399" s="21">
        <v>58967</v>
      </c>
      <c r="K1399" s="21">
        <v>59176</v>
      </c>
      <c r="L1399" s="21">
        <v>100</v>
      </c>
      <c r="M1399" s="21" t="s">
        <v>1038</v>
      </c>
      <c r="N1399" s="21">
        <v>57022</v>
      </c>
      <c r="O1399" s="21">
        <v>57231</v>
      </c>
      <c r="P1399" s="21">
        <v>100</v>
      </c>
      <c r="Q1399" s="21"/>
      <c r="R1399" s="21"/>
    </row>
    <row r="1400" spans="1:18" x14ac:dyDescent="0.2">
      <c r="A1400" s="22" t="s">
        <v>5651</v>
      </c>
      <c r="B1400" s="21">
        <v>10244</v>
      </c>
      <c r="C1400" s="21" t="s">
        <v>1062</v>
      </c>
      <c r="D1400" s="20">
        <f>COUNTIF('S6 - Table 1'!$B$3:$B$20,Table4[[#This Row],[id]])</f>
        <v>0</v>
      </c>
      <c r="E1400" s="21" t="s">
        <v>5652</v>
      </c>
      <c r="F1400" s="21" t="s">
        <v>5653</v>
      </c>
      <c r="G1400" s="21" t="s">
        <v>5654</v>
      </c>
      <c r="H1400" s="21" t="s">
        <v>5655</v>
      </c>
      <c r="I1400" s="21" t="s">
        <v>3755</v>
      </c>
      <c r="J1400" s="21">
        <v>85613</v>
      </c>
      <c r="K1400" s="21">
        <v>85909</v>
      </c>
      <c r="L1400" s="21">
        <v>100</v>
      </c>
      <c r="M1400" s="21" t="s">
        <v>1038</v>
      </c>
      <c r="N1400" s="21">
        <v>83665</v>
      </c>
      <c r="O1400" s="21">
        <v>83961</v>
      </c>
      <c r="P1400" s="21">
        <v>100</v>
      </c>
      <c r="Q1400" s="21"/>
      <c r="R1400" s="21"/>
    </row>
    <row r="1401" spans="1:18" x14ac:dyDescent="0.2">
      <c r="A1401" s="22" t="s">
        <v>5656</v>
      </c>
      <c r="B1401" s="21">
        <v>10244</v>
      </c>
      <c r="C1401" s="21" t="s">
        <v>1062</v>
      </c>
      <c r="D1401" s="20">
        <f>COUNTIF('S6 - Table 1'!$B$3:$B$20,Table4[[#This Row],[id]])</f>
        <v>0</v>
      </c>
      <c r="E1401" s="21" t="s">
        <v>2744</v>
      </c>
      <c r="F1401" s="21" t="s">
        <v>2737</v>
      </c>
      <c r="G1401" s="21" t="s">
        <v>2738</v>
      </c>
      <c r="H1401" s="21" t="s">
        <v>2745</v>
      </c>
      <c r="I1401" s="21" t="s">
        <v>3755</v>
      </c>
      <c r="J1401" s="21">
        <v>189513</v>
      </c>
      <c r="K1401" s="21">
        <v>189644</v>
      </c>
      <c r="L1401" s="21">
        <v>100</v>
      </c>
      <c r="M1401" s="21" t="s">
        <v>1038</v>
      </c>
      <c r="N1401" s="21">
        <v>187555</v>
      </c>
      <c r="O1401" s="21">
        <v>187686</v>
      </c>
      <c r="P1401" s="21">
        <v>100</v>
      </c>
      <c r="Q1401" s="21"/>
      <c r="R1401" s="21"/>
    </row>
    <row r="1402" spans="1:18" x14ac:dyDescent="0.2">
      <c r="A1402" s="22" t="s">
        <v>5657</v>
      </c>
      <c r="B1402" s="21">
        <v>10244</v>
      </c>
      <c r="C1402" s="21" t="s">
        <v>1062</v>
      </c>
      <c r="D1402" s="20">
        <f>COUNTIF('S6 - Table 1'!$B$3:$B$20,Table4[[#This Row],[id]])</f>
        <v>0</v>
      </c>
      <c r="E1402" s="21" t="s">
        <v>5658</v>
      </c>
      <c r="F1402" s="21" t="s">
        <v>5659</v>
      </c>
      <c r="G1402" s="21" t="s">
        <v>5467</v>
      </c>
      <c r="H1402" s="21" t="s">
        <v>5468</v>
      </c>
      <c r="I1402" s="21" t="s">
        <v>3755</v>
      </c>
      <c r="J1402" s="21">
        <v>127559</v>
      </c>
      <c r="K1402" s="21">
        <v>127765</v>
      </c>
      <c r="L1402" s="21">
        <v>100</v>
      </c>
      <c r="M1402" s="21" t="s">
        <v>1038</v>
      </c>
      <c r="N1402" s="21">
        <v>125599</v>
      </c>
      <c r="O1402" s="21">
        <v>125805</v>
      </c>
      <c r="P1402" s="21">
        <v>99.51</v>
      </c>
      <c r="Q1402" s="21"/>
      <c r="R1402" s="21"/>
    </row>
    <row r="1403" spans="1:18" x14ac:dyDescent="0.2">
      <c r="A1403" s="22" t="s">
        <v>5660</v>
      </c>
      <c r="B1403" s="21">
        <v>10244</v>
      </c>
      <c r="C1403" s="21" t="s">
        <v>1062</v>
      </c>
      <c r="D1403" s="20">
        <f>COUNTIF('S6 - Table 1'!$B$3:$B$20,Table4[[#This Row],[id]])</f>
        <v>0</v>
      </c>
      <c r="E1403" s="21" t="s">
        <v>5661</v>
      </c>
      <c r="F1403" s="21" t="s">
        <v>2748</v>
      </c>
      <c r="G1403" s="21" t="s">
        <v>5662</v>
      </c>
      <c r="H1403" s="21" t="s">
        <v>2750</v>
      </c>
      <c r="I1403" s="21" t="s">
        <v>3755</v>
      </c>
      <c r="J1403" s="21">
        <v>14760</v>
      </c>
      <c r="K1403" s="21">
        <v>14913</v>
      </c>
      <c r="L1403" s="21">
        <v>100</v>
      </c>
      <c r="M1403" s="21" t="s">
        <v>1038</v>
      </c>
      <c r="N1403" s="21">
        <v>13059</v>
      </c>
      <c r="O1403" s="21">
        <v>13212</v>
      </c>
      <c r="P1403" s="21">
        <v>100</v>
      </c>
      <c r="Q1403" s="21"/>
      <c r="R1403" s="21"/>
    </row>
    <row r="1404" spans="1:18" x14ac:dyDescent="0.2">
      <c r="A1404" s="22" t="s">
        <v>5663</v>
      </c>
      <c r="B1404" s="21">
        <v>10244</v>
      </c>
      <c r="C1404" s="21" t="s">
        <v>1062</v>
      </c>
      <c r="D1404" s="20">
        <f>COUNTIF('S6 - Table 1'!$B$3:$B$20,Table4[[#This Row],[id]])</f>
        <v>0</v>
      </c>
      <c r="E1404" s="21" t="s">
        <v>5664</v>
      </c>
      <c r="F1404" s="21" t="s">
        <v>2748</v>
      </c>
      <c r="G1404" s="21" t="s">
        <v>5662</v>
      </c>
      <c r="H1404" s="21" t="s">
        <v>5665</v>
      </c>
      <c r="I1404" s="21" t="s">
        <v>3755</v>
      </c>
      <c r="J1404" s="21">
        <v>14760</v>
      </c>
      <c r="K1404" s="21">
        <v>14914</v>
      </c>
      <c r="L1404" s="21">
        <v>100</v>
      </c>
      <c r="M1404" s="21" t="s">
        <v>1038</v>
      </c>
      <c r="N1404" s="21">
        <v>13059</v>
      </c>
      <c r="O1404" s="21">
        <v>13213</v>
      </c>
      <c r="P1404" s="21">
        <v>100</v>
      </c>
      <c r="Q1404" s="21"/>
      <c r="R1404" s="21"/>
    </row>
    <row r="1405" spans="1:18" x14ac:dyDescent="0.2">
      <c r="A1405" s="22" t="s">
        <v>5666</v>
      </c>
      <c r="B1405" s="21">
        <v>10244</v>
      </c>
      <c r="C1405" s="21" t="s">
        <v>1062</v>
      </c>
      <c r="D1405" s="20">
        <f>COUNTIF('S6 - Table 1'!$B$3:$B$20,Table4[[#This Row],[id]])</f>
        <v>0</v>
      </c>
      <c r="E1405" s="21" t="s">
        <v>5667</v>
      </c>
      <c r="F1405" s="21" t="s">
        <v>5668</v>
      </c>
      <c r="G1405" s="21" t="s">
        <v>5662</v>
      </c>
      <c r="H1405" s="21" t="s">
        <v>2750</v>
      </c>
      <c r="I1405" s="21" t="s">
        <v>3755</v>
      </c>
      <c r="J1405" s="21">
        <v>14759</v>
      </c>
      <c r="K1405" s="21">
        <v>14913</v>
      </c>
      <c r="L1405" s="21">
        <v>100</v>
      </c>
      <c r="M1405" s="21" t="s">
        <v>1038</v>
      </c>
      <c r="N1405" s="21">
        <v>13058</v>
      </c>
      <c r="O1405" s="21">
        <v>13212</v>
      </c>
      <c r="P1405" s="21">
        <v>100</v>
      </c>
      <c r="Q1405" s="21"/>
      <c r="R1405" s="21"/>
    </row>
    <row r="1406" spans="1:18" x14ac:dyDescent="0.2">
      <c r="A1406" s="22" t="s">
        <v>5669</v>
      </c>
      <c r="B1406" s="21">
        <v>10244</v>
      </c>
      <c r="C1406" s="21" t="s">
        <v>1062</v>
      </c>
      <c r="D1406" s="20">
        <f>COUNTIF('S6 - Table 1'!$B$3:$B$20,Table4[[#This Row],[id]])</f>
        <v>0</v>
      </c>
      <c r="E1406" s="21" t="s">
        <v>5670</v>
      </c>
      <c r="F1406" s="21" t="s">
        <v>5668</v>
      </c>
      <c r="G1406" s="21" t="s">
        <v>5662</v>
      </c>
      <c r="H1406" s="21" t="s">
        <v>5665</v>
      </c>
      <c r="I1406" s="21" t="s">
        <v>3755</v>
      </c>
      <c r="J1406" s="21">
        <v>14759</v>
      </c>
      <c r="K1406" s="21">
        <v>14914</v>
      </c>
      <c r="L1406" s="21">
        <v>100</v>
      </c>
      <c r="M1406" s="21" t="s">
        <v>1038</v>
      </c>
      <c r="N1406" s="21">
        <v>13058</v>
      </c>
      <c r="O1406" s="21">
        <v>13213</v>
      </c>
      <c r="P1406" s="21">
        <v>100</v>
      </c>
      <c r="Q1406" s="21"/>
      <c r="R1406" s="21"/>
    </row>
    <row r="1407" spans="1:18" x14ac:dyDescent="0.2">
      <c r="A1407" s="22" t="s">
        <v>5671</v>
      </c>
      <c r="B1407" s="21">
        <v>10244</v>
      </c>
      <c r="C1407" s="21" t="s">
        <v>1062</v>
      </c>
      <c r="D1407" s="20">
        <f>COUNTIF('S6 - Table 1'!$B$3:$B$20,Table4[[#This Row],[id]])</f>
        <v>0</v>
      </c>
      <c r="E1407" s="21" t="s">
        <v>5672</v>
      </c>
      <c r="F1407" s="21" t="s">
        <v>5673</v>
      </c>
      <c r="G1407" s="21" t="s">
        <v>5674</v>
      </c>
      <c r="H1407" s="21" t="s">
        <v>5546</v>
      </c>
      <c r="I1407" s="21" t="s">
        <v>3755</v>
      </c>
      <c r="J1407" s="21">
        <v>30604</v>
      </c>
      <c r="K1407" s="21">
        <v>30783</v>
      </c>
      <c r="L1407" s="21">
        <v>100</v>
      </c>
      <c r="M1407" s="21" t="s">
        <v>1038</v>
      </c>
      <c r="N1407" s="21">
        <v>28674</v>
      </c>
      <c r="O1407" s="21">
        <v>28853</v>
      </c>
      <c r="P1407" s="21">
        <v>100</v>
      </c>
      <c r="Q1407" s="21"/>
      <c r="R1407" s="21"/>
    </row>
    <row r="1408" spans="1:18" x14ac:dyDescent="0.2">
      <c r="A1408" s="22" t="s">
        <v>5675</v>
      </c>
      <c r="B1408" s="21">
        <v>10244</v>
      </c>
      <c r="C1408" s="21" t="s">
        <v>1062</v>
      </c>
      <c r="D1408" s="20">
        <f>COUNTIF('S6 - Table 1'!$B$3:$B$20,Table4[[#This Row],[id]])</f>
        <v>0</v>
      </c>
      <c r="E1408" s="21" t="s">
        <v>5676</v>
      </c>
      <c r="F1408" s="21" t="s">
        <v>2311</v>
      </c>
      <c r="G1408" s="21" t="s">
        <v>5677</v>
      </c>
      <c r="H1408" s="21" t="s">
        <v>5678</v>
      </c>
      <c r="I1408" s="21" t="s">
        <v>3755</v>
      </c>
      <c r="J1408" s="21">
        <v>12167</v>
      </c>
      <c r="K1408" s="21">
        <v>12324</v>
      </c>
      <c r="L1408" s="21">
        <v>100</v>
      </c>
      <c r="M1408" s="21" t="s">
        <v>1038</v>
      </c>
      <c r="N1408" s="21">
        <v>10468</v>
      </c>
      <c r="O1408" s="21">
        <v>10625</v>
      </c>
      <c r="P1408" s="21">
        <v>100</v>
      </c>
      <c r="Q1408" s="21"/>
      <c r="R1408" s="21"/>
    </row>
    <row r="1409" spans="1:18" x14ac:dyDescent="0.2">
      <c r="A1409" s="22" t="s">
        <v>5679</v>
      </c>
      <c r="B1409" s="21">
        <v>10244</v>
      </c>
      <c r="C1409" s="21" t="s">
        <v>1062</v>
      </c>
      <c r="D1409" s="20">
        <f>COUNTIF('S6 - Table 1'!$B$3:$B$20,Table4[[#This Row],[id]])</f>
        <v>0</v>
      </c>
      <c r="E1409" s="21" t="s">
        <v>2752</v>
      </c>
      <c r="F1409" s="21" t="s">
        <v>2712</v>
      </c>
      <c r="G1409" s="21" t="s">
        <v>2713</v>
      </c>
      <c r="H1409" s="21" t="s">
        <v>2753</v>
      </c>
      <c r="I1409" s="21" t="s">
        <v>3755</v>
      </c>
      <c r="J1409" s="21">
        <v>173677</v>
      </c>
      <c r="K1409" s="21">
        <v>173788</v>
      </c>
      <c r="L1409" s="21">
        <v>100</v>
      </c>
      <c r="M1409" s="21" t="s">
        <v>1038</v>
      </c>
      <c r="N1409" s="21">
        <v>171806</v>
      </c>
      <c r="O1409" s="21">
        <v>171917</v>
      </c>
      <c r="P1409" s="21">
        <v>100</v>
      </c>
      <c r="Q1409" s="21"/>
      <c r="R1409" s="21"/>
    </row>
    <row r="1410" spans="1:18" x14ac:dyDescent="0.2">
      <c r="A1410" s="22" t="s">
        <v>5680</v>
      </c>
      <c r="B1410" s="21">
        <v>10244</v>
      </c>
      <c r="C1410" s="21" t="s">
        <v>1062</v>
      </c>
      <c r="D1410" s="20">
        <f>COUNTIF('S6 - Table 1'!$B$3:$B$20,Table4[[#This Row],[id]])</f>
        <v>0</v>
      </c>
      <c r="E1410" s="21" t="s">
        <v>5681</v>
      </c>
      <c r="F1410" s="21" t="s">
        <v>2793</v>
      </c>
      <c r="G1410" s="21" t="s">
        <v>5422</v>
      </c>
      <c r="H1410" s="21" t="s">
        <v>5682</v>
      </c>
      <c r="I1410" s="21" t="s">
        <v>3755</v>
      </c>
      <c r="J1410" s="21">
        <v>152866</v>
      </c>
      <c r="K1410" s="21">
        <v>153116</v>
      </c>
      <c r="L1410" s="21">
        <v>100</v>
      </c>
      <c r="M1410" s="21" t="s">
        <v>1038</v>
      </c>
      <c r="N1410" s="21">
        <v>150990</v>
      </c>
      <c r="O1410" s="21">
        <v>151240</v>
      </c>
      <c r="P1410" s="21">
        <v>100</v>
      </c>
      <c r="Q1410" s="21"/>
      <c r="R1410" s="21"/>
    </row>
    <row r="1411" spans="1:18" x14ac:dyDescent="0.2">
      <c r="A1411" s="22" t="s">
        <v>5683</v>
      </c>
      <c r="B1411" s="21">
        <v>10244</v>
      </c>
      <c r="C1411" s="21" t="s">
        <v>1062</v>
      </c>
      <c r="D1411" s="20">
        <f>COUNTIF('S6 - Table 1'!$B$3:$B$20,Table4[[#This Row],[id]])</f>
        <v>0</v>
      </c>
      <c r="E1411" s="21" t="s">
        <v>2755</v>
      </c>
      <c r="F1411" s="21" t="s">
        <v>2756</v>
      </c>
      <c r="G1411" s="21" t="s">
        <v>2738</v>
      </c>
      <c r="H1411" s="21" t="s">
        <v>2739</v>
      </c>
      <c r="I1411" s="21" t="s">
        <v>3755</v>
      </c>
      <c r="J1411" s="21">
        <v>189510</v>
      </c>
      <c r="K1411" s="21">
        <v>189649</v>
      </c>
      <c r="L1411" s="21">
        <v>100</v>
      </c>
      <c r="M1411" s="21" t="s">
        <v>1038</v>
      </c>
      <c r="N1411" s="21">
        <v>187552</v>
      </c>
      <c r="O1411" s="21">
        <v>187691</v>
      </c>
      <c r="P1411" s="21">
        <v>100</v>
      </c>
      <c r="Q1411" s="21"/>
      <c r="R1411" s="21"/>
    </row>
    <row r="1412" spans="1:18" x14ac:dyDescent="0.2">
      <c r="A1412" s="22" t="s">
        <v>5684</v>
      </c>
      <c r="B1412" s="21">
        <v>10244</v>
      </c>
      <c r="C1412" s="21" t="s">
        <v>1062</v>
      </c>
      <c r="D1412" s="20">
        <f>COUNTIF('S6 - Table 1'!$B$3:$B$20,Table4[[#This Row],[id]])</f>
        <v>0</v>
      </c>
      <c r="E1412" s="21" t="s">
        <v>2761</v>
      </c>
      <c r="F1412" s="21" t="s">
        <v>2762</v>
      </c>
      <c r="G1412" s="21" t="s">
        <v>2738</v>
      </c>
      <c r="H1412" s="21" t="s">
        <v>2739</v>
      </c>
      <c r="I1412" s="21" t="s">
        <v>3755</v>
      </c>
      <c r="J1412" s="21">
        <v>189504</v>
      </c>
      <c r="K1412" s="21">
        <v>189649</v>
      </c>
      <c r="L1412" s="21">
        <v>100</v>
      </c>
      <c r="M1412" s="21" t="s">
        <v>1038</v>
      </c>
      <c r="N1412" s="21">
        <v>187546</v>
      </c>
      <c r="O1412" s="21">
        <v>187691</v>
      </c>
      <c r="P1412" s="21">
        <v>100</v>
      </c>
      <c r="Q1412" s="21"/>
      <c r="R1412" s="21"/>
    </row>
    <row r="1413" spans="1:18" x14ac:dyDescent="0.2">
      <c r="A1413" s="22" t="s">
        <v>5685</v>
      </c>
      <c r="B1413" s="21">
        <v>10244</v>
      </c>
      <c r="C1413" s="21" t="s">
        <v>1062</v>
      </c>
      <c r="D1413" s="20">
        <f>COUNTIF('S6 - Table 1'!$B$3:$B$20,Table4[[#This Row],[id]])</f>
        <v>0</v>
      </c>
      <c r="E1413" s="21" t="s">
        <v>2767</v>
      </c>
      <c r="F1413" s="21" t="s">
        <v>2691</v>
      </c>
      <c r="G1413" s="21" t="s">
        <v>2692</v>
      </c>
      <c r="H1413" s="21" t="s">
        <v>2768</v>
      </c>
      <c r="I1413" s="21" t="s">
        <v>3755</v>
      </c>
      <c r="J1413" s="21">
        <v>58967</v>
      </c>
      <c r="K1413" s="21">
        <v>59173</v>
      </c>
      <c r="L1413" s="21">
        <v>100</v>
      </c>
      <c r="M1413" s="21" t="s">
        <v>1038</v>
      </c>
      <c r="N1413" s="21">
        <v>57022</v>
      </c>
      <c r="O1413" s="21">
        <v>57228</v>
      </c>
      <c r="P1413" s="21">
        <v>100</v>
      </c>
      <c r="Q1413" s="21"/>
      <c r="R1413" s="21"/>
    </row>
    <row r="1414" spans="1:18" x14ac:dyDescent="0.2">
      <c r="A1414" s="22" t="s">
        <v>5686</v>
      </c>
      <c r="B1414" s="21">
        <v>10244</v>
      </c>
      <c r="C1414" s="21" t="s">
        <v>1062</v>
      </c>
      <c r="D1414" s="20">
        <f>COUNTIF('S6 - Table 1'!$B$3:$B$20,Table4[[#This Row],[id]])</f>
        <v>0</v>
      </c>
      <c r="E1414" s="21" t="s">
        <v>2770</v>
      </c>
      <c r="F1414" s="21" t="s">
        <v>2756</v>
      </c>
      <c r="G1414" s="21" t="s">
        <v>2738</v>
      </c>
      <c r="H1414" s="21" t="s">
        <v>2745</v>
      </c>
      <c r="I1414" s="21" t="s">
        <v>3755</v>
      </c>
      <c r="J1414" s="21">
        <v>189510</v>
      </c>
      <c r="K1414" s="21">
        <v>189644</v>
      </c>
      <c r="L1414" s="21">
        <v>100</v>
      </c>
      <c r="M1414" s="21" t="s">
        <v>1038</v>
      </c>
      <c r="N1414" s="21">
        <v>187552</v>
      </c>
      <c r="O1414" s="21">
        <v>187686</v>
      </c>
      <c r="P1414" s="21">
        <v>100</v>
      </c>
      <c r="Q1414" s="21"/>
      <c r="R1414" s="21"/>
    </row>
    <row r="1415" spans="1:18" x14ac:dyDescent="0.2">
      <c r="A1415" s="22" t="s">
        <v>5687</v>
      </c>
      <c r="B1415" s="21">
        <v>10244</v>
      </c>
      <c r="C1415" s="21" t="s">
        <v>1062</v>
      </c>
      <c r="D1415" s="20">
        <f>COUNTIF('S6 - Table 1'!$B$3:$B$20,Table4[[#This Row],[id]])</f>
        <v>0</v>
      </c>
      <c r="E1415" s="21" t="s">
        <v>5688</v>
      </c>
      <c r="F1415" s="21" t="s">
        <v>5689</v>
      </c>
      <c r="G1415" s="21" t="s">
        <v>5390</v>
      </c>
      <c r="H1415" s="21" t="s">
        <v>5391</v>
      </c>
      <c r="I1415" s="21" t="s">
        <v>3755</v>
      </c>
      <c r="J1415" s="21">
        <v>97234</v>
      </c>
      <c r="K1415" s="21">
        <v>97442</v>
      </c>
      <c r="L1415" s="21">
        <v>100</v>
      </c>
      <c r="M1415" s="21" t="s">
        <v>1038</v>
      </c>
      <c r="N1415" s="21">
        <v>95292</v>
      </c>
      <c r="O1415" s="21">
        <v>95500</v>
      </c>
      <c r="P1415" s="21">
        <v>99.52</v>
      </c>
      <c r="Q1415" s="21"/>
      <c r="R1415" s="21"/>
    </row>
    <row r="1416" spans="1:18" x14ac:dyDescent="0.2">
      <c r="A1416" s="22" t="s">
        <v>5690</v>
      </c>
      <c r="B1416" s="21">
        <v>10244</v>
      </c>
      <c r="C1416" s="21" t="s">
        <v>1062</v>
      </c>
      <c r="D1416" s="20">
        <f>COUNTIF('S6 - Table 1'!$B$3:$B$20,Table4[[#This Row],[id]])</f>
        <v>0</v>
      </c>
      <c r="E1416" s="21" t="s">
        <v>5691</v>
      </c>
      <c r="F1416" s="21" t="s">
        <v>5304</v>
      </c>
      <c r="G1416" s="21" t="s">
        <v>5692</v>
      </c>
      <c r="H1416" s="21" t="s">
        <v>5693</v>
      </c>
      <c r="I1416" s="21" t="s">
        <v>3755</v>
      </c>
      <c r="J1416" s="21">
        <v>156781</v>
      </c>
      <c r="K1416" s="21">
        <v>156884</v>
      </c>
      <c r="L1416" s="21">
        <v>100</v>
      </c>
      <c r="M1416" s="21" t="s">
        <v>1038</v>
      </c>
      <c r="N1416" s="21">
        <v>154903</v>
      </c>
      <c r="O1416" s="21">
        <v>155006</v>
      </c>
      <c r="P1416" s="21">
        <v>100</v>
      </c>
      <c r="Q1416" s="21"/>
      <c r="R1416" s="21"/>
    </row>
    <row r="1417" spans="1:18" x14ac:dyDescent="0.2">
      <c r="A1417" s="22" t="s">
        <v>5694</v>
      </c>
      <c r="B1417" s="21">
        <v>10244</v>
      </c>
      <c r="C1417" s="21" t="s">
        <v>1062</v>
      </c>
      <c r="D1417" s="20">
        <f>COUNTIF('S6 - Table 1'!$B$3:$B$20,Table4[[#This Row],[id]])</f>
        <v>0</v>
      </c>
      <c r="E1417" s="21" t="s">
        <v>5695</v>
      </c>
      <c r="F1417" s="21" t="s">
        <v>2779</v>
      </c>
      <c r="G1417" s="21" t="s">
        <v>2700</v>
      </c>
      <c r="H1417" s="21" t="s">
        <v>2701</v>
      </c>
      <c r="I1417" s="21" t="s">
        <v>3755</v>
      </c>
      <c r="J1417" s="21">
        <v>154705</v>
      </c>
      <c r="K1417" s="21">
        <v>155071</v>
      </c>
      <c r="L1417" s="21">
        <v>100</v>
      </c>
      <c r="M1417" s="21" t="s">
        <v>1038</v>
      </c>
      <c r="N1417" s="21">
        <v>152827</v>
      </c>
      <c r="O1417" s="21">
        <v>153193</v>
      </c>
      <c r="P1417" s="21">
        <v>100</v>
      </c>
      <c r="Q1417" s="21"/>
      <c r="R1417" s="21"/>
    </row>
    <row r="1418" spans="1:18" x14ac:dyDescent="0.2">
      <c r="A1418" s="22" t="s">
        <v>5696</v>
      </c>
      <c r="B1418" s="21">
        <v>10244</v>
      </c>
      <c r="C1418" s="21" t="s">
        <v>1062</v>
      </c>
      <c r="D1418" s="20">
        <f>COUNTIF('S6 - Table 1'!$B$3:$B$20,Table4[[#This Row],[id]])</f>
        <v>0</v>
      </c>
      <c r="E1418" s="21" t="s">
        <v>5697</v>
      </c>
      <c r="F1418" s="21" t="s">
        <v>5698</v>
      </c>
      <c r="G1418" s="21" t="s">
        <v>5699</v>
      </c>
      <c r="H1418" s="21" t="s">
        <v>5700</v>
      </c>
      <c r="I1418" s="21" t="s">
        <v>3755</v>
      </c>
      <c r="J1418" s="21">
        <v>169081</v>
      </c>
      <c r="K1418" s="21">
        <v>169346</v>
      </c>
      <c r="L1418" s="21">
        <v>100</v>
      </c>
      <c r="M1418" s="21" t="s">
        <v>1038</v>
      </c>
      <c r="N1418" s="21">
        <v>167229</v>
      </c>
      <c r="O1418" s="21">
        <v>167494</v>
      </c>
      <c r="P1418" s="21">
        <v>100</v>
      </c>
      <c r="Q1418" s="21"/>
      <c r="R1418" s="21"/>
    </row>
    <row r="1419" spans="1:18" x14ac:dyDescent="0.2">
      <c r="A1419" s="22" t="s">
        <v>5701</v>
      </c>
      <c r="B1419" s="21">
        <v>10244</v>
      </c>
      <c r="C1419" s="21" t="s">
        <v>1062</v>
      </c>
      <c r="D1419" s="20">
        <f>COUNTIF('S6 - Table 1'!$B$3:$B$20,Table4[[#This Row],[id]])</f>
        <v>0</v>
      </c>
      <c r="E1419" s="21" t="s">
        <v>2781</v>
      </c>
      <c r="F1419" s="21" t="s">
        <v>2712</v>
      </c>
      <c r="G1419" s="21" t="s">
        <v>2713</v>
      </c>
      <c r="H1419" s="21" t="s">
        <v>2782</v>
      </c>
      <c r="I1419" s="21" t="s">
        <v>3755</v>
      </c>
      <c r="J1419" s="21">
        <v>173677</v>
      </c>
      <c r="K1419" s="21">
        <v>173787</v>
      </c>
      <c r="L1419" s="21">
        <v>100</v>
      </c>
      <c r="M1419" s="21" t="s">
        <v>1038</v>
      </c>
      <c r="N1419" s="21">
        <v>171806</v>
      </c>
      <c r="O1419" s="21">
        <v>171916</v>
      </c>
      <c r="P1419" s="21">
        <v>100</v>
      </c>
      <c r="Q1419" s="21"/>
      <c r="R1419" s="21"/>
    </row>
    <row r="1420" spans="1:18" x14ac:dyDescent="0.2">
      <c r="A1420" s="22" t="s">
        <v>5702</v>
      </c>
      <c r="B1420" s="21">
        <v>10244</v>
      </c>
      <c r="C1420" s="21" t="s">
        <v>1062</v>
      </c>
      <c r="D1420" s="20">
        <f>COUNTIF('S6 - Table 1'!$B$3:$B$20,Table4[[#This Row],[id]])</f>
        <v>0</v>
      </c>
      <c r="E1420" s="21" t="s">
        <v>5703</v>
      </c>
      <c r="F1420" s="21" t="s">
        <v>5573</v>
      </c>
      <c r="G1420" s="21" t="s">
        <v>5574</v>
      </c>
      <c r="H1420" s="21" t="s">
        <v>5704</v>
      </c>
      <c r="I1420" s="21" t="s">
        <v>3755</v>
      </c>
      <c r="J1420" s="21">
        <v>155786</v>
      </c>
      <c r="K1420" s="21">
        <v>155904</v>
      </c>
      <c r="L1420" s="21">
        <v>100</v>
      </c>
      <c r="M1420" s="21" t="s">
        <v>1038</v>
      </c>
      <c r="N1420" s="21">
        <v>153908</v>
      </c>
      <c r="O1420" s="21">
        <v>154026</v>
      </c>
      <c r="P1420" s="21">
        <v>100</v>
      </c>
      <c r="Q1420" s="21"/>
      <c r="R1420" s="21"/>
    </row>
    <row r="1421" spans="1:18" x14ac:dyDescent="0.2">
      <c r="A1421" s="22" t="s">
        <v>5705</v>
      </c>
      <c r="B1421" s="21">
        <v>10244</v>
      </c>
      <c r="C1421" s="21" t="s">
        <v>1062</v>
      </c>
      <c r="D1421" s="20">
        <f>COUNTIF('S6 - Table 1'!$B$3:$B$20,Table4[[#This Row],[id]])</f>
        <v>0</v>
      </c>
      <c r="E1421" s="21" t="s">
        <v>5706</v>
      </c>
      <c r="F1421" s="21" t="s">
        <v>5707</v>
      </c>
      <c r="G1421" s="21" t="s">
        <v>5708</v>
      </c>
      <c r="H1421" s="21" t="s">
        <v>5709</v>
      </c>
      <c r="I1421" s="21" t="s">
        <v>3755</v>
      </c>
      <c r="J1421" s="21">
        <v>188168</v>
      </c>
      <c r="K1421" s="21">
        <v>188312</v>
      </c>
      <c r="L1421" s="21">
        <v>100</v>
      </c>
      <c r="M1421" s="21" t="s">
        <v>1038</v>
      </c>
      <c r="N1421" s="21">
        <v>186206</v>
      </c>
      <c r="O1421" s="21">
        <v>186350</v>
      </c>
      <c r="P1421" s="21">
        <v>100</v>
      </c>
      <c r="Q1421" s="21"/>
      <c r="R1421" s="21"/>
    </row>
    <row r="1422" spans="1:18" x14ac:dyDescent="0.2">
      <c r="A1422" s="22" t="s">
        <v>5710</v>
      </c>
      <c r="B1422" s="21">
        <v>10244</v>
      </c>
      <c r="C1422" s="21" t="s">
        <v>1062</v>
      </c>
      <c r="D1422" s="20">
        <f>COUNTIF('S6 - Table 1'!$B$3:$B$20,Table4[[#This Row],[id]])</f>
        <v>0</v>
      </c>
      <c r="E1422" s="21" t="s">
        <v>5711</v>
      </c>
      <c r="F1422" s="21" t="s">
        <v>5712</v>
      </c>
      <c r="G1422" s="21" t="s">
        <v>5713</v>
      </c>
      <c r="H1422" s="21" t="s">
        <v>5714</v>
      </c>
      <c r="I1422" s="21" t="s">
        <v>3755</v>
      </c>
      <c r="J1422" s="21">
        <v>155898</v>
      </c>
      <c r="K1422" s="21">
        <v>156293</v>
      </c>
      <c r="L1422" s="21">
        <v>100</v>
      </c>
      <c r="M1422" s="21" t="s">
        <v>1038</v>
      </c>
      <c r="N1422" s="21">
        <v>154020</v>
      </c>
      <c r="O1422" s="21">
        <v>154415</v>
      </c>
      <c r="P1422" s="21">
        <v>99.49</v>
      </c>
      <c r="Q1422" s="21"/>
      <c r="R1422" s="21"/>
    </row>
    <row r="1423" spans="1:18" x14ac:dyDescent="0.2">
      <c r="A1423" s="22" t="s">
        <v>5715</v>
      </c>
      <c r="B1423" s="21">
        <v>10244</v>
      </c>
      <c r="C1423" s="21" t="s">
        <v>1062</v>
      </c>
      <c r="D1423" s="20">
        <f>COUNTIF('S6 - Table 1'!$B$3:$B$20,Table4[[#This Row],[id]])</f>
        <v>0</v>
      </c>
      <c r="E1423" s="21" t="s">
        <v>5716</v>
      </c>
      <c r="F1423" s="21" t="s">
        <v>5717</v>
      </c>
      <c r="G1423" s="21" t="s">
        <v>5390</v>
      </c>
      <c r="H1423" s="21" t="s">
        <v>5391</v>
      </c>
      <c r="I1423" s="21" t="s">
        <v>3755</v>
      </c>
      <c r="J1423" s="21">
        <v>97235</v>
      </c>
      <c r="K1423" s="21">
        <v>97442</v>
      </c>
      <c r="L1423" s="21">
        <v>100</v>
      </c>
      <c r="M1423" s="21" t="s">
        <v>1038</v>
      </c>
      <c r="N1423" s="21">
        <v>95293</v>
      </c>
      <c r="O1423" s="21">
        <v>95500</v>
      </c>
      <c r="P1423" s="21">
        <v>99.52</v>
      </c>
      <c r="Q1423" s="21"/>
      <c r="R1423" s="21"/>
    </row>
    <row r="1424" spans="1:18" x14ac:dyDescent="0.2">
      <c r="A1424" s="22" t="s">
        <v>5718</v>
      </c>
      <c r="B1424" s="21">
        <v>10244</v>
      </c>
      <c r="C1424" s="21" t="s">
        <v>1062</v>
      </c>
      <c r="D1424" s="20">
        <f>COUNTIF('S6 - Table 1'!$B$3:$B$20,Table4[[#This Row],[id]])</f>
        <v>0</v>
      </c>
      <c r="E1424" s="21" t="s">
        <v>5719</v>
      </c>
      <c r="F1424" s="21" t="s">
        <v>5720</v>
      </c>
      <c r="G1424" s="21" t="s">
        <v>5721</v>
      </c>
      <c r="H1424" s="21" t="s">
        <v>5722</v>
      </c>
      <c r="I1424" s="21" t="s">
        <v>3755</v>
      </c>
      <c r="J1424" s="21">
        <v>156711</v>
      </c>
      <c r="K1424" s="21">
        <v>156879</v>
      </c>
      <c r="L1424" s="21">
        <v>100</v>
      </c>
      <c r="M1424" s="21" t="s">
        <v>1038</v>
      </c>
      <c r="N1424" s="21">
        <v>154833</v>
      </c>
      <c r="O1424" s="21">
        <v>155001</v>
      </c>
      <c r="P1424" s="21">
        <v>100</v>
      </c>
      <c r="Q1424" s="21"/>
      <c r="R1424" s="21"/>
    </row>
    <row r="1425" spans="1:18" x14ac:dyDescent="0.2">
      <c r="A1425" s="22" t="s">
        <v>5723</v>
      </c>
      <c r="B1425" s="21">
        <v>10244</v>
      </c>
      <c r="C1425" s="21" t="s">
        <v>1062</v>
      </c>
      <c r="D1425" s="20">
        <f>COUNTIF('S6 - Table 1'!$B$3:$B$20,Table4[[#This Row],[id]])</f>
        <v>0</v>
      </c>
      <c r="E1425" s="21" t="s">
        <v>5724</v>
      </c>
      <c r="F1425" s="21" t="s">
        <v>5698</v>
      </c>
      <c r="G1425" s="21" t="s">
        <v>5699</v>
      </c>
      <c r="H1425" s="21" t="s">
        <v>5725</v>
      </c>
      <c r="I1425" s="21" t="s">
        <v>3755</v>
      </c>
      <c r="J1425" s="21">
        <v>169081</v>
      </c>
      <c r="K1425" s="21">
        <v>169350</v>
      </c>
      <c r="L1425" s="21">
        <v>100</v>
      </c>
      <c r="M1425" s="21" t="s">
        <v>1038</v>
      </c>
      <c r="N1425" s="21">
        <v>167229</v>
      </c>
      <c r="O1425" s="21">
        <v>167498</v>
      </c>
      <c r="P1425" s="21">
        <v>100</v>
      </c>
      <c r="Q1425" s="21"/>
      <c r="R1425" s="21"/>
    </row>
    <row r="1426" spans="1:18" x14ac:dyDescent="0.2">
      <c r="A1426" s="22" t="s">
        <v>5726</v>
      </c>
      <c r="B1426" s="21">
        <v>10244</v>
      </c>
      <c r="C1426" s="21" t="s">
        <v>1062</v>
      </c>
      <c r="D1426" s="20">
        <f>COUNTIF('S6 - Table 1'!$B$3:$B$20,Table4[[#This Row],[id]])</f>
        <v>0</v>
      </c>
      <c r="E1426" s="21" t="s">
        <v>5727</v>
      </c>
      <c r="F1426" s="21" t="s">
        <v>5728</v>
      </c>
      <c r="G1426" s="21" t="s">
        <v>5729</v>
      </c>
      <c r="H1426" s="21" t="s">
        <v>5730</v>
      </c>
      <c r="I1426" s="21" t="s">
        <v>3755</v>
      </c>
      <c r="J1426" s="21">
        <v>2824</v>
      </c>
      <c r="K1426" s="21">
        <v>2938</v>
      </c>
      <c r="L1426" s="21">
        <v>100</v>
      </c>
      <c r="M1426" s="21" t="s">
        <v>1038</v>
      </c>
      <c r="N1426" s="21">
        <v>2889</v>
      </c>
      <c r="O1426" s="21">
        <v>3003</v>
      </c>
      <c r="P1426" s="21">
        <v>99.12</v>
      </c>
      <c r="Q1426" s="21"/>
      <c r="R1426" s="21"/>
    </row>
    <row r="1427" spans="1:18" x14ac:dyDescent="0.2">
      <c r="A1427" s="22" t="s">
        <v>5731</v>
      </c>
      <c r="B1427" s="21">
        <v>10244</v>
      </c>
      <c r="C1427" s="21" t="s">
        <v>1062</v>
      </c>
      <c r="D1427" s="20">
        <f>COUNTIF('S6 - Table 1'!$B$3:$B$20,Table4[[#This Row],[id]])</f>
        <v>0</v>
      </c>
      <c r="E1427" s="21" t="s">
        <v>5732</v>
      </c>
      <c r="F1427" s="21" t="s">
        <v>5733</v>
      </c>
      <c r="G1427" s="21" t="s">
        <v>5734</v>
      </c>
      <c r="H1427" s="21" t="s">
        <v>5735</v>
      </c>
      <c r="I1427" s="21" t="s">
        <v>3755</v>
      </c>
      <c r="J1427" s="21">
        <v>91570</v>
      </c>
      <c r="K1427" s="21">
        <v>91768</v>
      </c>
      <c r="L1427" s="21">
        <v>100</v>
      </c>
      <c r="M1427" s="21" t="s">
        <v>1038</v>
      </c>
      <c r="N1427" s="21">
        <v>89622</v>
      </c>
      <c r="O1427" s="21">
        <v>89820</v>
      </c>
      <c r="P1427" s="21">
        <v>100</v>
      </c>
      <c r="Q1427" s="21"/>
      <c r="R1427" s="21"/>
    </row>
    <row r="1428" spans="1:18" x14ac:dyDescent="0.2">
      <c r="A1428" s="22" t="s">
        <v>5736</v>
      </c>
      <c r="B1428" s="21">
        <v>10244</v>
      </c>
      <c r="C1428" s="21" t="s">
        <v>1062</v>
      </c>
      <c r="D1428" s="20">
        <f>COUNTIF('S6 - Table 1'!$B$3:$B$20,Table4[[#This Row],[id]])</f>
        <v>0</v>
      </c>
      <c r="E1428" s="21" t="s">
        <v>5737</v>
      </c>
      <c r="F1428" s="21" t="s">
        <v>5738</v>
      </c>
      <c r="G1428" s="21" t="s">
        <v>5739</v>
      </c>
      <c r="H1428" s="21" t="s">
        <v>5740</v>
      </c>
      <c r="I1428" s="21" t="s">
        <v>3755</v>
      </c>
      <c r="J1428" s="21">
        <v>60868</v>
      </c>
      <c r="K1428" s="21">
        <v>61175</v>
      </c>
      <c r="L1428" s="21">
        <v>100</v>
      </c>
      <c r="M1428" s="21" t="s">
        <v>1038</v>
      </c>
      <c r="N1428" s="21">
        <v>58923</v>
      </c>
      <c r="O1428" s="21">
        <v>59230</v>
      </c>
      <c r="P1428" s="21">
        <v>100</v>
      </c>
      <c r="Q1428" s="21"/>
      <c r="R1428" s="21"/>
    </row>
    <row r="1429" spans="1:18" x14ac:dyDescent="0.2">
      <c r="A1429" s="22" t="s">
        <v>5741</v>
      </c>
      <c r="B1429" s="21">
        <v>10244</v>
      </c>
      <c r="C1429" s="21" t="s">
        <v>1062</v>
      </c>
      <c r="D1429" s="20">
        <f>COUNTIF('S6 - Table 1'!$B$3:$B$20,Table4[[#This Row],[id]])</f>
        <v>0</v>
      </c>
      <c r="E1429" s="21" t="s">
        <v>5742</v>
      </c>
      <c r="F1429" s="21" t="s">
        <v>5738</v>
      </c>
      <c r="G1429" s="21" t="s">
        <v>5739</v>
      </c>
      <c r="H1429" s="21" t="s">
        <v>5743</v>
      </c>
      <c r="I1429" s="21" t="s">
        <v>3755</v>
      </c>
      <c r="J1429" s="21">
        <v>60868</v>
      </c>
      <c r="K1429" s="21">
        <v>61176</v>
      </c>
      <c r="L1429" s="21">
        <v>100</v>
      </c>
      <c r="M1429" s="21" t="s">
        <v>1038</v>
      </c>
      <c r="N1429" s="21">
        <v>58923</v>
      </c>
      <c r="O1429" s="21">
        <v>59231</v>
      </c>
      <c r="P1429" s="21">
        <v>100</v>
      </c>
      <c r="Q1429" s="21"/>
      <c r="R1429" s="21"/>
    </row>
    <row r="1430" spans="1:18" x14ac:dyDescent="0.2">
      <c r="A1430" s="22" t="s">
        <v>5744</v>
      </c>
      <c r="B1430" s="21">
        <v>10244</v>
      </c>
      <c r="C1430" s="21" t="s">
        <v>1062</v>
      </c>
      <c r="D1430" s="20">
        <f>COUNTIF('S6 - Table 1'!$B$3:$B$20,Table4[[#This Row],[id]])</f>
        <v>0</v>
      </c>
      <c r="E1430" s="21" t="s">
        <v>5745</v>
      </c>
      <c r="F1430" s="21" t="s">
        <v>5746</v>
      </c>
      <c r="G1430" s="21" t="s">
        <v>5747</v>
      </c>
      <c r="H1430" s="21" t="s">
        <v>5748</v>
      </c>
      <c r="I1430" s="21" t="s">
        <v>3755</v>
      </c>
      <c r="J1430" s="21">
        <v>17523</v>
      </c>
      <c r="K1430" s="21">
        <v>17915</v>
      </c>
      <c r="L1430" s="21">
        <v>100</v>
      </c>
      <c r="M1430" s="21" t="s">
        <v>1038</v>
      </c>
      <c r="N1430" s="21">
        <v>15845</v>
      </c>
      <c r="O1430" s="21">
        <v>16237</v>
      </c>
      <c r="P1430" s="21">
        <v>100</v>
      </c>
      <c r="Q1430" s="21"/>
      <c r="R1430" s="21"/>
    </row>
    <row r="1431" spans="1:18" x14ac:dyDescent="0.2">
      <c r="A1431" s="22" t="s">
        <v>5749</v>
      </c>
      <c r="B1431" s="21">
        <v>10244</v>
      </c>
      <c r="C1431" s="21" t="s">
        <v>1062</v>
      </c>
      <c r="D1431" s="20">
        <f>COUNTIF('S6 - Table 1'!$B$3:$B$20,Table4[[#This Row],[id]])</f>
        <v>0</v>
      </c>
      <c r="E1431" s="21" t="s">
        <v>5750</v>
      </c>
      <c r="F1431" s="21" t="s">
        <v>5733</v>
      </c>
      <c r="G1431" s="21" t="s">
        <v>5751</v>
      </c>
      <c r="H1431" s="21" t="s">
        <v>5752</v>
      </c>
      <c r="I1431" s="21" t="s">
        <v>3755</v>
      </c>
      <c r="J1431" s="21">
        <v>91570</v>
      </c>
      <c r="K1431" s="21">
        <v>91742</v>
      </c>
      <c r="L1431" s="21">
        <v>100</v>
      </c>
      <c r="M1431" s="21" t="s">
        <v>1038</v>
      </c>
      <c r="N1431" s="21">
        <v>89622</v>
      </c>
      <c r="O1431" s="21">
        <v>89794</v>
      </c>
      <c r="P1431" s="21">
        <v>100</v>
      </c>
      <c r="Q1431" s="21"/>
      <c r="R1431" s="21"/>
    </row>
    <row r="1432" spans="1:18" x14ac:dyDescent="0.2">
      <c r="A1432" s="22" t="s">
        <v>5753</v>
      </c>
      <c r="B1432" s="21">
        <v>10244</v>
      </c>
      <c r="C1432" s="21" t="s">
        <v>1062</v>
      </c>
      <c r="D1432" s="20">
        <f>COUNTIF('S6 - Table 1'!$B$3:$B$20,Table4[[#This Row],[id]])</f>
        <v>0</v>
      </c>
      <c r="E1432" s="21" t="s">
        <v>5754</v>
      </c>
      <c r="F1432" s="21" t="s">
        <v>5755</v>
      </c>
      <c r="G1432" s="21" t="s">
        <v>5756</v>
      </c>
      <c r="H1432" s="21" t="s">
        <v>5757</v>
      </c>
      <c r="I1432" s="21" t="s">
        <v>3755</v>
      </c>
      <c r="J1432" s="21">
        <v>7792</v>
      </c>
      <c r="K1432" s="21">
        <v>7918</v>
      </c>
      <c r="L1432" s="21">
        <v>100</v>
      </c>
      <c r="M1432" s="21" t="s">
        <v>1038</v>
      </c>
      <c r="N1432" s="21">
        <v>189319</v>
      </c>
      <c r="O1432" s="21">
        <v>189445</v>
      </c>
      <c r="P1432" s="21">
        <v>99.21</v>
      </c>
      <c r="Q1432" s="21"/>
      <c r="R1432" s="21"/>
    </row>
    <row r="1433" spans="1:18" x14ac:dyDescent="0.2">
      <c r="A1433" s="22" t="s">
        <v>5758</v>
      </c>
      <c r="B1433" s="21">
        <v>10244</v>
      </c>
      <c r="C1433" s="21" t="s">
        <v>1062</v>
      </c>
      <c r="D1433" s="20">
        <f>COUNTIF('S6 - Table 1'!$B$3:$B$20,Table4[[#This Row],[id]])</f>
        <v>0</v>
      </c>
      <c r="E1433" s="21" t="s">
        <v>5759</v>
      </c>
      <c r="F1433" s="21" t="s">
        <v>5755</v>
      </c>
      <c r="G1433" s="21" t="s">
        <v>5756</v>
      </c>
      <c r="H1433" s="21" t="s">
        <v>5760</v>
      </c>
      <c r="I1433" s="21" t="s">
        <v>3755</v>
      </c>
      <c r="J1433" s="21">
        <v>7792</v>
      </c>
      <c r="K1433" s="21">
        <v>7919</v>
      </c>
      <c r="L1433" s="21">
        <v>100</v>
      </c>
      <c r="M1433" s="21" t="s">
        <v>1038</v>
      </c>
      <c r="N1433" s="21">
        <v>189318</v>
      </c>
      <c r="O1433" s="21">
        <v>189445</v>
      </c>
      <c r="P1433" s="21">
        <v>99.21</v>
      </c>
      <c r="Q1433" s="21"/>
      <c r="R1433" s="21"/>
    </row>
    <row r="1434" spans="1:18" x14ac:dyDescent="0.2">
      <c r="A1434" s="22" t="s">
        <v>5761</v>
      </c>
      <c r="B1434" s="21">
        <v>10244</v>
      </c>
      <c r="C1434" s="21" t="s">
        <v>1062</v>
      </c>
      <c r="D1434" s="20">
        <f>COUNTIF('S6 - Table 1'!$B$3:$B$20,Table4[[#This Row],[id]])</f>
        <v>0</v>
      </c>
      <c r="E1434" s="21" t="s">
        <v>5762</v>
      </c>
      <c r="F1434" s="21" t="s">
        <v>5757</v>
      </c>
      <c r="G1434" s="21" t="s">
        <v>5763</v>
      </c>
      <c r="H1434" s="21" t="s">
        <v>5755</v>
      </c>
      <c r="I1434" s="21" t="s">
        <v>3755</v>
      </c>
      <c r="J1434" s="21">
        <v>7792</v>
      </c>
      <c r="K1434" s="21">
        <v>7918</v>
      </c>
      <c r="L1434" s="21">
        <v>100</v>
      </c>
      <c r="M1434" s="21" t="s">
        <v>1038</v>
      </c>
      <c r="N1434" s="21">
        <v>189319</v>
      </c>
      <c r="O1434" s="21">
        <v>189445</v>
      </c>
      <c r="P1434" s="21">
        <v>99.21</v>
      </c>
      <c r="Q1434" s="21"/>
      <c r="R1434" s="21"/>
    </row>
    <row r="1435" spans="1:18" x14ac:dyDescent="0.2">
      <c r="A1435" s="22" t="s">
        <v>5764</v>
      </c>
      <c r="B1435" s="21">
        <v>10244</v>
      </c>
      <c r="C1435" s="21" t="s">
        <v>1062</v>
      </c>
      <c r="D1435" s="20">
        <f>COUNTIF('S6 - Table 1'!$B$3:$B$20,Table4[[#This Row],[id]])</f>
        <v>0</v>
      </c>
      <c r="E1435" s="21" t="s">
        <v>5765</v>
      </c>
      <c r="F1435" s="21" t="s">
        <v>5760</v>
      </c>
      <c r="G1435" s="21" t="s">
        <v>5763</v>
      </c>
      <c r="H1435" s="21" t="s">
        <v>5755</v>
      </c>
      <c r="I1435" s="21" t="s">
        <v>3755</v>
      </c>
      <c r="J1435" s="21">
        <v>7792</v>
      </c>
      <c r="K1435" s="21">
        <v>7919</v>
      </c>
      <c r="L1435" s="21">
        <v>100</v>
      </c>
      <c r="M1435" s="21" t="s">
        <v>1038</v>
      </c>
      <c r="N1435" s="21">
        <v>189318</v>
      </c>
      <c r="O1435" s="21">
        <v>189445</v>
      </c>
      <c r="P1435" s="21">
        <v>99.21</v>
      </c>
      <c r="Q1435" s="21"/>
      <c r="R1435" s="21"/>
    </row>
    <row r="1436" spans="1:18" x14ac:dyDescent="0.2">
      <c r="A1436" s="22" t="s">
        <v>5766</v>
      </c>
      <c r="B1436" s="21">
        <v>10244</v>
      </c>
      <c r="C1436" s="21" t="s">
        <v>1062</v>
      </c>
      <c r="D1436" s="20">
        <f>COUNTIF('S6 - Table 1'!$B$3:$B$20,Table4[[#This Row],[id]])</f>
        <v>0</v>
      </c>
      <c r="E1436" s="21" t="s">
        <v>5767</v>
      </c>
      <c r="F1436" s="21" t="s">
        <v>5755</v>
      </c>
      <c r="G1436" s="21" t="s">
        <v>5756</v>
      </c>
      <c r="H1436" s="21" t="s">
        <v>5768</v>
      </c>
      <c r="I1436" s="21" t="s">
        <v>3755</v>
      </c>
      <c r="J1436" s="21">
        <v>7792</v>
      </c>
      <c r="K1436" s="21">
        <v>7916</v>
      </c>
      <c r="L1436" s="21">
        <v>100</v>
      </c>
      <c r="M1436" s="21" t="s">
        <v>1038</v>
      </c>
      <c r="N1436" s="21">
        <v>189321</v>
      </c>
      <c r="O1436" s="21">
        <v>189445</v>
      </c>
      <c r="P1436" s="21">
        <v>99.19</v>
      </c>
      <c r="Q1436" s="21"/>
      <c r="R1436" s="21"/>
    </row>
    <row r="1437" spans="1:18" x14ac:dyDescent="0.2">
      <c r="A1437" s="22" t="s">
        <v>5769</v>
      </c>
      <c r="B1437" s="21">
        <v>10244</v>
      </c>
      <c r="C1437" s="21" t="s">
        <v>1062</v>
      </c>
      <c r="D1437" s="20">
        <f>COUNTIF('S6 - Table 1'!$B$3:$B$20,Table4[[#This Row],[id]])</f>
        <v>0</v>
      </c>
      <c r="E1437" s="21" t="s">
        <v>5770</v>
      </c>
      <c r="F1437" s="21" t="s">
        <v>5768</v>
      </c>
      <c r="G1437" s="21" t="s">
        <v>5763</v>
      </c>
      <c r="H1437" s="21" t="s">
        <v>5755</v>
      </c>
      <c r="I1437" s="21" t="s">
        <v>3755</v>
      </c>
      <c r="J1437" s="21">
        <v>7792</v>
      </c>
      <c r="K1437" s="21">
        <v>7916</v>
      </c>
      <c r="L1437" s="21">
        <v>100</v>
      </c>
      <c r="M1437" s="21" t="s">
        <v>1038</v>
      </c>
      <c r="N1437" s="21">
        <v>189321</v>
      </c>
      <c r="O1437" s="21">
        <v>189445</v>
      </c>
      <c r="P1437" s="21">
        <v>99.19</v>
      </c>
      <c r="Q1437" s="21"/>
      <c r="R1437" s="21"/>
    </row>
    <row r="1438" spans="1:18" x14ac:dyDescent="0.2">
      <c r="A1438" s="22" t="s">
        <v>5771</v>
      </c>
      <c r="B1438" s="21">
        <v>10244</v>
      </c>
      <c r="C1438" s="21" t="s">
        <v>1062</v>
      </c>
      <c r="D1438" s="20">
        <f>COUNTIF('S6 - Table 1'!$B$3:$B$20,Table4[[#This Row],[id]])</f>
        <v>0</v>
      </c>
      <c r="E1438" s="21" t="s">
        <v>5772</v>
      </c>
      <c r="F1438" s="21" t="s">
        <v>5773</v>
      </c>
      <c r="G1438" s="21" t="s">
        <v>5564</v>
      </c>
      <c r="H1438" s="21" t="s">
        <v>5565</v>
      </c>
      <c r="I1438" s="21" t="s">
        <v>3755</v>
      </c>
      <c r="J1438" s="21">
        <v>34526</v>
      </c>
      <c r="K1438" s="21">
        <v>34751</v>
      </c>
      <c r="L1438" s="21">
        <v>100</v>
      </c>
      <c r="M1438" s="21" t="s">
        <v>1038</v>
      </c>
      <c r="N1438" s="21">
        <v>32579</v>
      </c>
      <c r="O1438" s="21">
        <v>32804</v>
      </c>
      <c r="P1438" s="21">
        <v>100</v>
      </c>
      <c r="Q1438" s="21"/>
      <c r="R1438" s="21"/>
    </row>
    <row r="1439" spans="1:18" x14ac:dyDescent="0.2">
      <c r="A1439" s="22" t="s">
        <v>5774</v>
      </c>
      <c r="B1439" s="21">
        <v>10244</v>
      </c>
      <c r="C1439" s="21" t="s">
        <v>1062</v>
      </c>
      <c r="D1439" s="20">
        <f>COUNTIF('S6 - Table 1'!$B$3:$B$20,Table4[[#This Row],[id]])</f>
        <v>0</v>
      </c>
      <c r="E1439" s="21" t="s">
        <v>5775</v>
      </c>
      <c r="F1439" s="21" t="s">
        <v>5776</v>
      </c>
      <c r="G1439" s="21" t="s">
        <v>5777</v>
      </c>
      <c r="H1439" s="21" t="s">
        <v>5778</v>
      </c>
      <c r="I1439" s="21" t="s">
        <v>3755</v>
      </c>
      <c r="J1439" s="21">
        <v>26720</v>
      </c>
      <c r="K1439" s="21">
        <v>26881</v>
      </c>
      <c r="L1439" s="21">
        <v>100</v>
      </c>
      <c r="M1439" s="21" t="s">
        <v>1038</v>
      </c>
      <c r="N1439" s="21">
        <v>24790</v>
      </c>
      <c r="O1439" s="21">
        <v>24951</v>
      </c>
      <c r="P1439" s="21">
        <v>100</v>
      </c>
      <c r="Q1439" s="21"/>
      <c r="R1439" s="21"/>
    </row>
    <row r="1440" spans="1:18" x14ac:dyDescent="0.2">
      <c r="A1440" s="22" t="s">
        <v>5779</v>
      </c>
      <c r="B1440" s="21">
        <v>10244</v>
      </c>
      <c r="C1440" s="21" t="s">
        <v>1062</v>
      </c>
      <c r="D1440" s="20">
        <f>COUNTIF('S6 - Table 1'!$B$3:$B$20,Table4[[#This Row],[id]])</f>
        <v>0</v>
      </c>
      <c r="E1440" s="21" t="s">
        <v>5780</v>
      </c>
      <c r="F1440" s="21" t="s">
        <v>5773</v>
      </c>
      <c r="G1440" s="21" t="s">
        <v>5564</v>
      </c>
      <c r="H1440" s="21" t="s">
        <v>5568</v>
      </c>
      <c r="I1440" s="21" t="s">
        <v>3755</v>
      </c>
      <c r="J1440" s="21">
        <v>34526</v>
      </c>
      <c r="K1440" s="21">
        <v>34750</v>
      </c>
      <c r="L1440" s="21">
        <v>100</v>
      </c>
      <c r="M1440" s="21" t="s">
        <v>1038</v>
      </c>
      <c r="N1440" s="21">
        <v>32579</v>
      </c>
      <c r="O1440" s="21">
        <v>32803</v>
      </c>
      <c r="P1440" s="21">
        <v>100</v>
      </c>
      <c r="Q1440" s="21"/>
      <c r="R1440" s="21"/>
    </row>
    <row r="1441" spans="1:18" x14ac:dyDescent="0.2">
      <c r="A1441" s="22" t="s">
        <v>5781</v>
      </c>
      <c r="B1441" s="21">
        <v>10244</v>
      </c>
      <c r="C1441" s="21" t="s">
        <v>1062</v>
      </c>
      <c r="D1441" s="20">
        <f>COUNTIF('S6 - Table 1'!$B$3:$B$20,Table4[[#This Row],[id]])</f>
        <v>0</v>
      </c>
      <c r="E1441" s="21" t="s">
        <v>5782</v>
      </c>
      <c r="F1441" s="21" t="s">
        <v>5783</v>
      </c>
      <c r="G1441" s="21" t="s">
        <v>5513</v>
      </c>
      <c r="H1441" s="21" t="s">
        <v>5514</v>
      </c>
      <c r="I1441" s="21" t="s">
        <v>3755</v>
      </c>
      <c r="J1441" s="21">
        <v>160912</v>
      </c>
      <c r="K1441" s="21">
        <v>161293</v>
      </c>
      <c r="L1441" s="21">
        <v>100</v>
      </c>
      <c r="M1441" s="21" t="s">
        <v>1038</v>
      </c>
      <c r="N1441" s="21">
        <v>159052</v>
      </c>
      <c r="O1441" s="21">
        <v>159433</v>
      </c>
      <c r="P1441" s="21">
        <v>99.74</v>
      </c>
      <c r="Q1441" s="21"/>
      <c r="R1441" s="21"/>
    </row>
    <row r="1442" spans="1:18" x14ac:dyDescent="0.2">
      <c r="A1442" s="22" t="s">
        <v>5784</v>
      </c>
      <c r="B1442" s="21">
        <v>10244</v>
      </c>
      <c r="C1442" s="21" t="s">
        <v>1062</v>
      </c>
      <c r="D1442" s="20">
        <f>COUNTIF('S6 - Table 1'!$B$3:$B$20,Table4[[#This Row],[id]])</f>
        <v>0</v>
      </c>
      <c r="E1442" s="21" t="s">
        <v>5785</v>
      </c>
      <c r="F1442" s="21" t="s">
        <v>5783</v>
      </c>
      <c r="G1442" s="21" t="s">
        <v>5786</v>
      </c>
      <c r="H1442" s="21" t="s">
        <v>5787</v>
      </c>
      <c r="I1442" s="21" t="s">
        <v>3755</v>
      </c>
      <c r="J1442" s="21">
        <v>160912</v>
      </c>
      <c r="K1442" s="21">
        <v>161071</v>
      </c>
      <c r="L1442" s="21">
        <v>100</v>
      </c>
      <c r="M1442" s="21" t="s">
        <v>1038</v>
      </c>
      <c r="N1442" s="21">
        <v>159052</v>
      </c>
      <c r="O1442" s="21">
        <v>159211</v>
      </c>
      <c r="P1442" s="21">
        <v>100</v>
      </c>
      <c r="Q1442" s="21"/>
      <c r="R1442" s="21"/>
    </row>
    <row r="1443" spans="1:18" x14ac:dyDescent="0.2">
      <c r="A1443" s="22" t="s">
        <v>5788</v>
      </c>
      <c r="B1443" s="21">
        <v>10244</v>
      </c>
      <c r="C1443" s="21" t="s">
        <v>1062</v>
      </c>
      <c r="D1443" s="20">
        <f>COUNTIF('S6 - Table 1'!$B$3:$B$20,Table4[[#This Row],[id]])</f>
        <v>0</v>
      </c>
      <c r="E1443" s="21" t="s">
        <v>5789</v>
      </c>
      <c r="F1443" s="21" t="s">
        <v>5653</v>
      </c>
      <c r="G1443" s="21" t="s">
        <v>5654</v>
      </c>
      <c r="H1443" s="21" t="s">
        <v>5790</v>
      </c>
      <c r="I1443" s="21" t="s">
        <v>3755</v>
      </c>
      <c r="J1443" s="21">
        <v>85613</v>
      </c>
      <c r="K1443" s="21">
        <v>85907</v>
      </c>
      <c r="L1443" s="21">
        <v>100</v>
      </c>
      <c r="M1443" s="21" t="s">
        <v>1038</v>
      </c>
      <c r="N1443" s="21">
        <v>83665</v>
      </c>
      <c r="O1443" s="21">
        <v>83959</v>
      </c>
      <c r="P1443" s="21">
        <v>100</v>
      </c>
      <c r="Q1443" s="21"/>
      <c r="R1443" s="21"/>
    </row>
    <row r="1444" spans="1:18" x14ac:dyDescent="0.2">
      <c r="A1444" s="22" t="s">
        <v>5791</v>
      </c>
      <c r="B1444" s="21">
        <v>10244</v>
      </c>
      <c r="C1444" s="21" t="s">
        <v>1062</v>
      </c>
      <c r="D1444" s="20">
        <f>COUNTIF('S6 - Table 1'!$B$3:$B$20,Table4[[#This Row],[id]])</f>
        <v>0</v>
      </c>
      <c r="E1444" s="21" t="s">
        <v>5792</v>
      </c>
      <c r="F1444" s="21" t="s">
        <v>5653</v>
      </c>
      <c r="G1444" s="21" t="s">
        <v>5654</v>
      </c>
      <c r="H1444" s="21" t="s">
        <v>5793</v>
      </c>
      <c r="I1444" s="21" t="s">
        <v>3755</v>
      </c>
      <c r="J1444" s="21">
        <v>85613</v>
      </c>
      <c r="K1444" s="21">
        <v>85908</v>
      </c>
      <c r="L1444" s="21">
        <v>100</v>
      </c>
      <c r="M1444" s="21" t="s">
        <v>1038</v>
      </c>
      <c r="N1444" s="21">
        <v>83665</v>
      </c>
      <c r="O1444" s="21">
        <v>83960</v>
      </c>
      <c r="P1444" s="21">
        <v>100</v>
      </c>
      <c r="Q1444" s="21"/>
      <c r="R1444" s="21"/>
    </row>
    <row r="1445" spans="1:18" x14ac:dyDescent="0.2">
      <c r="A1445" s="22" t="s">
        <v>5794</v>
      </c>
      <c r="B1445" s="21">
        <v>10244</v>
      </c>
      <c r="C1445" s="21" t="s">
        <v>1062</v>
      </c>
      <c r="D1445" s="20">
        <f>COUNTIF('S6 - Table 1'!$B$3:$B$20,Table4[[#This Row],[id]])</f>
        <v>0</v>
      </c>
      <c r="E1445" s="21" t="s">
        <v>5795</v>
      </c>
      <c r="F1445" s="21" t="s">
        <v>5444</v>
      </c>
      <c r="G1445" s="21" t="s">
        <v>1801</v>
      </c>
      <c r="H1445" s="21" t="s">
        <v>5796</v>
      </c>
      <c r="I1445" s="21" t="s">
        <v>3755</v>
      </c>
      <c r="J1445" s="21">
        <v>80424</v>
      </c>
      <c r="K1445" s="21">
        <v>80587</v>
      </c>
      <c r="L1445" s="21">
        <v>100</v>
      </c>
      <c r="M1445" s="21" t="s">
        <v>1038</v>
      </c>
      <c r="N1445" s="21">
        <v>78478</v>
      </c>
      <c r="O1445" s="21">
        <v>78641</v>
      </c>
      <c r="P1445" s="21">
        <v>100</v>
      </c>
      <c r="Q1445" s="21"/>
      <c r="R1445" s="21"/>
    </row>
    <row r="1446" spans="1:18" x14ac:dyDescent="0.2">
      <c r="A1446" s="22" t="s">
        <v>5797</v>
      </c>
      <c r="B1446" s="21">
        <v>10244</v>
      </c>
      <c r="C1446" s="21" t="s">
        <v>1062</v>
      </c>
      <c r="D1446" s="20">
        <f>COUNTIF('S6 - Table 1'!$B$3:$B$20,Table4[[#This Row],[id]])</f>
        <v>0</v>
      </c>
      <c r="E1446" s="21" t="s">
        <v>5798</v>
      </c>
      <c r="F1446" s="21" t="s">
        <v>5439</v>
      </c>
      <c r="G1446" s="21" t="s">
        <v>5440</v>
      </c>
      <c r="H1446" s="21" t="s">
        <v>5799</v>
      </c>
      <c r="I1446" s="21" t="s">
        <v>3755</v>
      </c>
      <c r="J1446" s="21">
        <v>95695</v>
      </c>
      <c r="K1446" s="21">
        <v>96094</v>
      </c>
      <c r="L1446" s="21">
        <v>100</v>
      </c>
      <c r="M1446" s="21" t="s">
        <v>1038</v>
      </c>
      <c r="N1446" s="21">
        <v>93753</v>
      </c>
      <c r="O1446" s="21">
        <v>94152</v>
      </c>
      <c r="P1446" s="21">
        <v>100</v>
      </c>
      <c r="Q1446" s="21"/>
      <c r="R1446" s="21"/>
    </row>
    <row r="1447" spans="1:18" x14ac:dyDescent="0.2">
      <c r="A1447" s="22" t="s">
        <v>5800</v>
      </c>
      <c r="B1447" s="21">
        <v>10244</v>
      </c>
      <c r="C1447" s="21" t="s">
        <v>1062</v>
      </c>
      <c r="D1447" s="20">
        <f>COUNTIF('S6 - Table 1'!$B$3:$B$20,Table4[[#This Row],[id]])</f>
        <v>0</v>
      </c>
      <c r="E1447" s="21" t="s">
        <v>5801</v>
      </c>
      <c r="F1447" s="21" t="s">
        <v>5802</v>
      </c>
      <c r="G1447" s="21" t="s">
        <v>5654</v>
      </c>
      <c r="H1447" s="21" t="s">
        <v>5655</v>
      </c>
      <c r="I1447" s="21" t="s">
        <v>3755</v>
      </c>
      <c r="J1447" s="21">
        <v>85609</v>
      </c>
      <c r="K1447" s="21">
        <v>85909</v>
      </c>
      <c r="L1447" s="21">
        <v>100</v>
      </c>
      <c r="M1447" s="21" t="s">
        <v>1038</v>
      </c>
      <c r="N1447" s="21">
        <v>83661</v>
      </c>
      <c r="O1447" s="21">
        <v>83961</v>
      </c>
      <c r="P1447" s="21">
        <v>100</v>
      </c>
      <c r="Q1447" s="21"/>
      <c r="R1447" s="21"/>
    </row>
    <row r="1448" spans="1:18" x14ac:dyDescent="0.2">
      <c r="A1448" s="22" t="s">
        <v>5803</v>
      </c>
      <c r="B1448" s="21">
        <v>10244</v>
      </c>
      <c r="C1448" s="21" t="s">
        <v>1062</v>
      </c>
      <c r="D1448" s="20">
        <f>COUNTIF('S6 - Table 1'!$B$3:$B$20,Table4[[#This Row],[id]])</f>
        <v>0</v>
      </c>
      <c r="E1448" s="21" t="s">
        <v>5804</v>
      </c>
      <c r="F1448" s="21" t="s">
        <v>5805</v>
      </c>
      <c r="G1448" s="21" t="s">
        <v>5739</v>
      </c>
      <c r="H1448" s="21" t="s">
        <v>5740</v>
      </c>
      <c r="I1448" s="21" t="s">
        <v>3755</v>
      </c>
      <c r="J1448" s="21">
        <v>60868</v>
      </c>
      <c r="K1448" s="21">
        <v>61175</v>
      </c>
      <c r="L1448" s="21">
        <v>100</v>
      </c>
      <c r="M1448" s="21" t="s">
        <v>1038</v>
      </c>
      <c r="N1448" s="21">
        <v>58923</v>
      </c>
      <c r="O1448" s="21">
        <v>59230</v>
      </c>
      <c r="P1448" s="21">
        <v>100</v>
      </c>
      <c r="Q1448" s="21"/>
      <c r="R1448" s="21"/>
    </row>
    <row r="1449" spans="1:18" x14ac:dyDescent="0.2">
      <c r="A1449" s="22" t="s">
        <v>5806</v>
      </c>
      <c r="B1449" s="21">
        <v>10244</v>
      </c>
      <c r="C1449" s="21" t="s">
        <v>1062</v>
      </c>
      <c r="D1449" s="20">
        <f>COUNTIF('S6 - Table 1'!$B$3:$B$20,Table4[[#This Row],[id]])</f>
        <v>0</v>
      </c>
      <c r="E1449" s="21" t="s">
        <v>5807</v>
      </c>
      <c r="F1449" s="21" t="s">
        <v>5698</v>
      </c>
      <c r="G1449" s="21" t="s">
        <v>5699</v>
      </c>
      <c r="H1449" s="21" t="s">
        <v>5808</v>
      </c>
      <c r="I1449" s="21" t="s">
        <v>3755</v>
      </c>
      <c r="J1449" s="21">
        <v>169081</v>
      </c>
      <c r="K1449" s="21">
        <v>169349</v>
      </c>
      <c r="L1449" s="21">
        <v>100</v>
      </c>
      <c r="M1449" s="21" t="s">
        <v>1038</v>
      </c>
      <c r="N1449" s="21">
        <v>167229</v>
      </c>
      <c r="O1449" s="21">
        <v>167497</v>
      </c>
      <c r="P1449" s="21">
        <v>100</v>
      </c>
      <c r="Q1449" s="21"/>
      <c r="R1449" s="21"/>
    </row>
    <row r="1450" spans="1:18" x14ac:dyDescent="0.2">
      <c r="A1450" s="22" t="s">
        <v>5809</v>
      </c>
      <c r="B1450" s="21">
        <v>10244</v>
      </c>
      <c r="C1450" s="21" t="s">
        <v>1062</v>
      </c>
      <c r="D1450" s="20">
        <f>COUNTIF('S6 - Table 1'!$B$3:$B$20,Table4[[#This Row],[id]])</f>
        <v>0</v>
      </c>
      <c r="E1450" s="21" t="s">
        <v>5810</v>
      </c>
      <c r="F1450" s="21" t="s">
        <v>2699</v>
      </c>
      <c r="G1450" s="21" t="s">
        <v>2700</v>
      </c>
      <c r="H1450" s="21" t="s">
        <v>2835</v>
      </c>
      <c r="I1450" s="21" t="s">
        <v>3755</v>
      </c>
      <c r="J1450" s="21">
        <v>154704</v>
      </c>
      <c r="K1450" s="21">
        <v>155069</v>
      </c>
      <c r="L1450" s="21">
        <v>100</v>
      </c>
      <c r="M1450" s="21" t="s">
        <v>1038</v>
      </c>
      <c r="N1450" s="21">
        <v>152826</v>
      </c>
      <c r="O1450" s="21">
        <v>153191</v>
      </c>
      <c r="P1450" s="21">
        <v>100</v>
      </c>
      <c r="Q1450" s="21"/>
      <c r="R1450" s="21"/>
    </row>
    <row r="1451" spans="1:18" x14ac:dyDescent="0.2">
      <c r="A1451" s="22" t="s">
        <v>5811</v>
      </c>
      <c r="B1451" s="21">
        <v>10244</v>
      </c>
      <c r="C1451" s="21" t="s">
        <v>1062</v>
      </c>
      <c r="D1451" s="20">
        <f>COUNTIF('S6 - Table 1'!$B$3:$B$20,Table4[[#This Row],[id]])</f>
        <v>0</v>
      </c>
      <c r="E1451" s="21" t="s">
        <v>5812</v>
      </c>
      <c r="F1451" s="21" t="s">
        <v>2699</v>
      </c>
      <c r="G1451" s="21" t="s">
        <v>2700</v>
      </c>
      <c r="H1451" s="21" t="s">
        <v>2838</v>
      </c>
      <c r="I1451" s="21" t="s">
        <v>3755</v>
      </c>
      <c r="J1451" s="21">
        <v>154704</v>
      </c>
      <c r="K1451" s="21">
        <v>155061</v>
      </c>
      <c r="L1451" s="21">
        <v>100</v>
      </c>
      <c r="M1451" s="21" t="s">
        <v>1038</v>
      </c>
      <c r="N1451" s="21">
        <v>152826</v>
      </c>
      <c r="O1451" s="21">
        <v>153183</v>
      </c>
      <c r="P1451" s="21">
        <v>100</v>
      </c>
      <c r="Q1451" s="21"/>
      <c r="R1451" s="21"/>
    </row>
    <row r="1452" spans="1:18" x14ac:dyDescent="0.2">
      <c r="A1452" s="22" t="s">
        <v>5813</v>
      </c>
      <c r="B1452" s="21">
        <v>10244</v>
      </c>
      <c r="C1452" s="21" t="s">
        <v>1062</v>
      </c>
      <c r="D1452" s="20">
        <f>COUNTIF('S6 - Table 1'!$B$3:$B$20,Table4[[#This Row],[id]])</f>
        <v>0</v>
      </c>
      <c r="E1452" s="21" t="s">
        <v>5814</v>
      </c>
      <c r="F1452" s="21" t="s">
        <v>5815</v>
      </c>
      <c r="G1452" s="21" t="s">
        <v>5816</v>
      </c>
      <c r="H1452" s="21" t="s">
        <v>5817</v>
      </c>
      <c r="I1452" s="21" t="s">
        <v>3755</v>
      </c>
      <c r="J1452" s="21">
        <v>188292</v>
      </c>
      <c r="K1452" s="21">
        <v>188666</v>
      </c>
      <c r="L1452" s="21">
        <v>100</v>
      </c>
      <c r="M1452" s="21" t="s">
        <v>1038</v>
      </c>
      <c r="N1452" s="21">
        <v>186330</v>
      </c>
      <c r="O1452" s="21">
        <v>186704</v>
      </c>
      <c r="P1452" s="21">
        <v>100</v>
      </c>
      <c r="Q1452" s="21"/>
      <c r="R1452" s="21"/>
    </row>
    <row r="1453" spans="1:18" x14ac:dyDescent="0.2">
      <c r="A1453" s="22" t="s">
        <v>5818</v>
      </c>
      <c r="B1453" s="21">
        <v>10244</v>
      </c>
      <c r="C1453" s="21" t="s">
        <v>1062</v>
      </c>
      <c r="D1453" s="20">
        <f>COUNTIF('S6 - Table 1'!$B$3:$B$20,Table4[[#This Row],[id]])</f>
        <v>0</v>
      </c>
      <c r="E1453" s="21" t="s">
        <v>5819</v>
      </c>
      <c r="F1453" s="21" t="s">
        <v>5746</v>
      </c>
      <c r="G1453" s="21" t="s">
        <v>5747</v>
      </c>
      <c r="H1453" s="21" t="s">
        <v>5820</v>
      </c>
      <c r="I1453" s="21" t="s">
        <v>3755</v>
      </c>
      <c r="J1453" s="21">
        <v>17523</v>
      </c>
      <c r="K1453" s="21">
        <v>17911</v>
      </c>
      <c r="L1453" s="21">
        <v>100</v>
      </c>
      <c r="M1453" s="21" t="s">
        <v>1038</v>
      </c>
      <c r="N1453" s="21">
        <v>15845</v>
      </c>
      <c r="O1453" s="21">
        <v>16233</v>
      </c>
      <c r="P1453" s="21">
        <v>100</v>
      </c>
      <c r="Q1453" s="21"/>
      <c r="R1453" s="21"/>
    </row>
    <row r="1454" spans="1:18" x14ac:dyDescent="0.2">
      <c r="A1454" s="22" t="s">
        <v>5821</v>
      </c>
      <c r="B1454" s="21">
        <v>10244</v>
      </c>
      <c r="C1454" s="21" t="s">
        <v>1062</v>
      </c>
      <c r="D1454" s="20">
        <f>COUNTIF('S6 - Table 1'!$B$3:$B$20,Table4[[#This Row],[id]])</f>
        <v>0</v>
      </c>
      <c r="E1454" s="21" t="s">
        <v>5822</v>
      </c>
      <c r="F1454" s="21" t="s">
        <v>5512</v>
      </c>
      <c r="G1454" s="21" t="s">
        <v>5513</v>
      </c>
      <c r="H1454" s="21" t="s">
        <v>5823</v>
      </c>
      <c r="I1454" s="21" t="s">
        <v>3755</v>
      </c>
      <c r="J1454" s="21">
        <v>160953</v>
      </c>
      <c r="K1454" s="21">
        <v>161284</v>
      </c>
      <c r="L1454" s="21">
        <v>100</v>
      </c>
      <c r="M1454" s="21" t="s">
        <v>1038</v>
      </c>
      <c r="N1454" s="21">
        <v>159093</v>
      </c>
      <c r="O1454" s="21">
        <v>159424</v>
      </c>
      <c r="P1454" s="21">
        <v>99.7</v>
      </c>
      <c r="Q1454" s="21"/>
      <c r="R1454" s="21"/>
    </row>
    <row r="1455" spans="1:18" x14ac:dyDescent="0.2">
      <c r="A1455" s="22" t="s">
        <v>5824</v>
      </c>
      <c r="B1455" s="21">
        <v>10244</v>
      </c>
      <c r="C1455" s="21" t="s">
        <v>1062</v>
      </c>
      <c r="D1455" s="20">
        <f>COUNTIF('S6 - Table 1'!$B$3:$B$20,Table4[[#This Row],[id]])</f>
        <v>0</v>
      </c>
      <c r="E1455" s="21" t="s">
        <v>5825</v>
      </c>
      <c r="F1455" s="21" t="s">
        <v>2311</v>
      </c>
      <c r="G1455" s="21" t="s">
        <v>2312</v>
      </c>
      <c r="H1455" s="21" t="s">
        <v>5826</v>
      </c>
      <c r="I1455" s="21" t="s">
        <v>3755</v>
      </c>
      <c r="J1455" s="21">
        <v>12167</v>
      </c>
      <c r="K1455" s="21">
        <v>12348</v>
      </c>
      <c r="L1455" s="21">
        <v>100</v>
      </c>
      <c r="M1455" s="21" t="s">
        <v>1038</v>
      </c>
      <c r="N1455" s="21">
        <v>10468</v>
      </c>
      <c r="O1455" s="21">
        <v>10649</v>
      </c>
      <c r="P1455" s="21">
        <v>99.45</v>
      </c>
      <c r="Q1455" s="21"/>
      <c r="R1455" s="21"/>
    </row>
    <row r="1456" spans="1:18" x14ac:dyDescent="0.2">
      <c r="A1456" s="22" t="s">
        <v>5827</v>
      </c>
      <c r="B1456" s="21">
        <v>10244</v>
      </c>
      <c r="C1456" s="21" t="s">
        <v>1062</v>
      </c>
      <c r="D1456" s="20">
        <f>COUNTIF('S6 - Table 1'!$B$3:$B$20,Table4[[#This Row],[id]])</f>
        <v>0</v>
      </c>
      <c r="E1456" s="21" t="s">
        <v>5828</v>
      </c>
      <c r="F1456" s="21" t="s">
        <v>5544</v>
      </c>
      <c r="G1456" s="21" t="s">
        <v>5545</v>
      </c>
      <c r="H1456" s="21" t="s">
        <v>5829</v>
      </c>
      <c r="I1456" s="21" t="s">
        <v>3755</v>
      </c>
      <c r="J1456" s="21">
        <v>30616</v>
      </c>
      <c r="K1456" s="21">
        <v>30784</v>
      </c>
      <c r="L1456" s="21">
        <v>100</v>
      </c>
      <c r="M1456" s="21" t="s">
        <v>1038</v>
      </c>
      <c r="N1456" s="21">
        <v>28686</v>
      </c>
      <c r="O1456" s="21">
        <v>28854</v>
      </c>
      <c r="P1456" s="21">
        <v>100</v>
      </c>
      <c r="Q1456" s="21"/>
      <c r="R1456" s="21"/>
    </row>
    <row r="1457" spans="1:18" x14ac:dyDescent="0.2">
      <c r="A1457" s="22" t="s">
        <v>5830</v>
      </c>
      <c r="B1457" s="21">
        <v>10244</v>
      </c>
      <c r="C1457" s="21" t="s">
        <v>1062</v>
      </c>
      <c r="D1457" s="20">
        <f>COUNTIF('S6 - Table 1'!$B$3:$B$20,Table4[[#This Row],[id]])</f>
        <v>0</v>
      </c>
      <c r="E1457" s="21" t="s">
        <v>5831</v>
      </c>
      <c r="F1457" s="21" t="s">
        <v>5832</v>
      </c>
      <c r="G1457" s="21" t="s">
        <v>5654</v>
      </c>
      <c r="H1457" s="21" t="s">
        <v>5655</v>
      </c>
      <c r="I1457" s="21" t="s">
        <v>3755</v>
      </c>
      <c r="J1457" s="21">
        <v>85614</v>
      </c>
      <c r="K1457" s="21">
        <v>85909</v>
      </c>
      <c r="L1457" s="21">
        <v>100</v>
      </c>
      <c r="M1457" s="21" t="s">
        <v>1038</v>
      </c>
      <c r="N1457" s="21">
        <v>83666</v>
      </c>
      <c r="O1457" s="21">
        <v>83961</v>
      </c>
      <c r="P1457" s="21">
        <v>100</v>
      </c>
      <c r="Q1457" s="21"/>
      <c r="R1457" s="21"/>
    </row>
    <row r="1458" spans="1:18" x14ac:dyDescent="0.2">
      <c r="A1458" s="22" t="s">
        <v>5833</v>
      </c>
      <c r="B1458" s="21">
        <v>10244</v>
      </c>
      <c r="C1458" s="21" t="s">
        <v>1062</v>
      </c>
      <c r="D1458" s="20">
        <f>COUNTIF('S6 - Table 1'!$B$3:$B$20,Table4[[#This Row],[id]])</f>
        <v>0</v>
      </c>
      <c r="E1458" s="21" t="s">
        <v>5834</v>
      </c>
      <c r="F1458" s="21" t="s">
        <v>1800</v>
      </c>
      <c r="G1458" s="21" t="s">
        <v>5835</v>
      </c>
      <c r="H1458" s="21" t="s">
        <v>5836</v>
      </c>
      <c r="I1458" s="21" t="s">
        <v>3755</v>
      </c>
      <c r="J1458" s="21">
        <v>80304</v>
      </c>
      <c r="K1458" s="21">
        <v>80444</v>
      </c>
      <c r="L1458" s="21">
        <v>100</v>
      </c>
      <c r="M1458" s="21" t="s">
        <v>1038</v>
      </c>
      <c r="N1458" s="21">
        <v>78358</v>
      </c>
      <c r="O1458" s="21">
        <v>78498</v>
      </c>
      <c r="P1458" s="21">
        <v>100</v>
      </c>
      <c r="Q1458" s="21"/>
      <c r="R1458" s="21"/>
    </row>
    <row r="1459" spans="1:18" x14ac:dyDescent="0.2">
      <c r="A1459" s="22" t="s">
        <v>5837</v>
      </c>
      <c r="B1459" s="21">
        <v>10244</v>
      </c>
      <c r="C1459" s="21" t="s">
        <v>1062</v>
      </c>
      <c r="D1459" s="20">
        <f>COUNTIF('S6 - Table 1'!$B$3:$B$20,Table4[[#This Row],[id]])</f>
        <v>0</v>
      </c>
      <c r="E1459" s="21" t="s">
        <v>5838</v>
      </c>
      <c r="F1459" s="21" t="s">
        <v>2174</v>
      </c>
      <c r="G1459" s="21" t="s">
        <v>5604</v>
      </c>
      <c r="H1459" s="21" t="s">
        <v>5839</v>
      </c>
      <c r="I1459" s="21" t="s">
        <v>3755</v>
      </c>
      <c r="J1459" s="21">
        <v>177089</v>
      </c>
      <c r="K1459" s="21">
        <v>177190</v>
      </c>
      <c r="L1459" s="21">
        <v>100</v>
      </c>
      <c r="M1459" s="21" t="s">
        <v>1038</v>
      </c>
      <c r="N1459" s="21">
        <v>175266</v>
      </c>
      <c r="O1459" s="21">
        <v>175367</v>
      </c>
      <c r="P1459" s="21">
        <v>100</v>
      </c>
      <c r="Q1459" s="21"/>
      <c r="R1459" s="21"/>
    </row>
    <row r="1460" spans="1:18" x14ac:dyDescent="0.2">
      <c r="A1460" s="22" t="s">
        <v>5840</v>
      </c>
      <c r="B1460" s="21">
        <v>10244</v>
      </c>
      <c r="C1460" s="21" t="s">
        <v>1062</v>
      </c>
      <c r="D1460" s="20">
        <f>COUNTIF('S6 - Table 1'!$B$3:$B$20,Table4[[#This Row],[id]])</f>
        <v>0</v>
      </c>
      <c r="E1460" s="21" t="s">
        <v>5841</v>
      </c>
      <c r="F1460" s="21" t="s">
        <v>5842</v>
      </c>
      <c r="G1460" s="21" t="s">
        <v>5843</v>
      </c>
      <c r="H1460" s="21" t="s">
        <v>5844</v>
      </c>
      <c r="I1460" s="21" t="s">
        <v>3755</v>
      </c>
      <c r="J1460" s="21">
        <v>174748</v>
      </c>
      <c r="K1460" s="21">
        <v>174876</v>
      </c>
      <c r="L1460" s="21">
        <v>100</v>
      </c>
      <c r="M1460" s="21" t="s">
        <v>1038</v>
      </c>
      <c r="N1460" s="21">
        <v>172877</v>
      </c>
      <c r="O1460" s="21">
        <v>173005</v>
      </c>
      <c r="P1460" s="21">
        <v>99.22</v>
      </c>
      <c r="Q1460" s="21"/>
      <c r="R1460" s="21"/>
    </row>
    <row r="1461" spans="1:18" x14ac:dyDescent="0.2">
      <c r="A1461" s="22" t="s">
        <v>5845</v>
      </c>
      <c r="B1461" s="21">
        <v>10244</v>
      </c>
      <c r="C1461" s="21" t="s">
        <v>1062</v>
      </c>
      <c r="D1461" s="20">
        <f>COUNTIF('S6 - Table 1'!$B$3:$B$20,Table4[[#This Row],[id]])</f>
        <v>0</v>
      </c>
      <c r="E1461" s="21" t="s">
        <v>5846</v>
      </c>
      <c r="F1461" s="21" t="s">
        <v>2699</v>
      </c>
      <c r="G1461" s="21" t="s">
        <v>2700</v>
      </c>
      <c r="H1461" s="21" t="s">
        <v>5847</v>
      </c>
      <c r="I1461" s="21" t="s">
        <v>3755</v>
      </c>
      <c r="J1461" s="21">
        <v>154704</v>
      </c>
      <c r="K1461" s="21">
        <v>155059</v>
      </c>
      <c r="L1461" s="21">
        <v>100</v>
      </c>
      <c r="M1461" s="21" t="s">
        <v>1038</v>
      </c>
      <c r="N1461" s="21">
        <v>152826</v>
      </c>
      <c r="O1461" s="21">
        <v>153181</v>
      </c>
      <c r="P1461" s="21">
        <v>100</v>
      </c>
      <c r="Q1461" s="21"/>
      <c r="R1461" s="21"/>
    </row>
    <row r="1462" spans="1:18" x14ac:dyDescent="0.2">
      <c r="A1462" s="22" t="s">
        <v>5848</v>
      </c>
      <c r="B1462" s="21">
        <v>10244</v>
      </c>
      <c r="C1462" s="21" t="s">
        <v>1062</v>
      </c>
      <c r="D1462" s="20">
        <f>COUNTIF('S6 - Table 1'!$B$3:$B$20,Table4[[#This Row],[id]])</f>
        <v>0</v>
      </c>
      <c r="E1462" s="21" t="s">
        <v>5849</v>
      </c>
      <c r="F1462" s="21" t="s">
        <v>5707</v>
      </c>
      <c r="G1462" s="21" t="s">
        <v>5708</v>
      </c>
      <c r="H1462" s="21" t="s">
        <v>5850</v>
      </c>
      <c r="I1462" s="21" t="s">
        <v>3755</v>
      </c>
      <c r="J1462" s="21">
        <v>188168</v>
      </c>
      <c r="K1462" s="21">
        <v>188309</v>
      </c>
      <c r="L1462" s="21">
        <v>100</v>
      </c>
      <c r="M1462" s="21" t="s">
        <v>1038</v>
      </c>
      <c r="N1462" s="21">
        <v>186206</v>
      </c>
      <c r="O1462" s="21">
        <v>186347</v>
      </c>
      <c r="P1462" s="21">
        <v>100</v>
      </c>
      <c r="Q1462" s="21"/>
      <c r="R1462" s="21"/>
    </row>
    <row r="1463" spans="1:18" x14ac:dyDescent="0.2">
      <c r="A1463" s="22" t="s">
        <v>5851</v>
      </c>
      <c r="B1463" s="21">
        <v>10244</v>
      </c>
      <c r="C1463" s="21" t="s">
        <v>1062</v>
      </c>
      <c r="D1463" s="20">
        <f>COUNTIF('S6 - Table 1'!$B$3:$B$20,Table4[[#This Row],[id]])</f>
        <v>0</v>
      </c>
      <c r="E1463" s="21" t="s">
        <v>5852</v>
      </c>
      <c r="F1463" s="21" t="s">
        <v>5589</v>
      </c>
      <c r="G1463" s="21" t="s">
        <v>1801</v>
      </c>
      <c r="H1463" s="21" t="s">
        <v>5796</v>
      </c>
      <c r="I1463" s="21" t="s">
        <v>3755</v>
      </c>
      <c r="J1463" s="21">
        <v>80435</v>
      </c>
      <c r="K1463" s="21">
        <v>80587</v>
      </c>
      <c r="L1463" s="21">
        <v>100</v>
      </c>
      <c r="M1463" s="21" t="s">
        <v>1038</v>
      </c>
      <c r="N1463" s="21">
        <v>78489</v>
      </c>
      <c r="O1463" s="21">
        <v>78641</v>
      </c>
      <c r="P1463" s="21">
        <v>100</v>
      </c>
      <c r="Q1463" s="21"/>
      <c r="R1463" s="21"/>
    </row>
    <row r="1464" spans="1:18" x14ac:dyDescent="0.2">
      <c r="A1464" s="22" t="s">
        <v>5853</v>
      </c>
      <c r="B1464" s="21">
        <v>10244</v>
      </c>
      <c r="C1464" s="21" t="s">
        <v>1062</v>
      </c>
      <c r="D1464" s="20">
        <f>COUNTIF('S6 - Table 1'!$B$3:$B$20,Table4[[#This Row],[id]])</f>
        <v>0</v>
      </c>
      <c r="E1464" s="21" t="s">
        <v>5854</v>
      </c>
      <c r="F1464" s="21" t="s">
        <v>5855</v>
      </c>
      <c r="G1464" s="21" t="s">
        <v>5856</v>
      </c>
      <c r="H1464" s="21" t="s">
        <v>5857</v>
      </c>
      <c r="I1464" s="21" t="s">
        <v>3755</v>
      </c>
      <c r="J1464" s="21">
        <v>183352</v>
      </c>
      <c r="K1464" s="21">
        <v>183545</v>
      </c>
      <c r="L1464" s="21">
        <v>100</v>
      </c>
      <c r="M1464" s="21" t="s">
        <v>1038</v>
      </c>
      <c r="N1464" s="21">
        <v>181390</v>
      </c>
      <c r="O1464" s="21">
        <v>181583</v>
      </c>
      <c r="P1464" s="21">
        <v>100</v>
      </c>
      <c r="Q1464" s="21"/>
      <c r="R1464" s="21"/>
    </row>
    <row r="1465" spans="1:18" x14ac:dyDescent="0.2">
      <c r="A1465" s="22" t="s">
        <v>5858</v>
      </c>
      <c r="B1465" s="21">
        <v>10244</v>
      </c>
      <c r="C1465" s="21" t="s">
        <v>1062</v>
      </c>
      <c r="D1465" s="20">
        <f>COUNTIF('S6 - Table 1'!$B$3:$B$20,Table4[[#This Row],[id]])</f>
        <v>0</v>
      </c>
      <c r="E1465" s="21" t="s">
        <v>2866</v>
      </c>
      <c r="F1465" s="21" t="s">
        <v>2691</v>
      </c>
      <c r="G1465" s="21" t="s">
        <v>2692</v>
      </c>
      <c r="H1465" s="21" t="s">
        <v>2867</v>
      </c>
      <c r="I1465" s="21" t="s">
        <v>3755</v>
      </c>
      <c r="J1465" s="21">
        <v>58967</v>
      </c>
      <c r="K1465" s="21">
        <v>59175</v>
      </c>
      <c r="L1465" s="21">
        <v>100</v>
      </c>
      <c r="M1465" s="21" t="s">
        <v>1038</v>
      </c>
      <c r="N1465" s="21">
        <v>57022</v>
      </c>
      <c r="O1465" s="21">
        <v>57230</v>
      </c>
      <c r="P1465" s="21">
        <v>100</v>
      </c>
      <c r="Q1465" s="21"/>
      <c r="R1465" s="21"/>
    </row>
    <row r="1466" spans="1:18" x14ac:dyDescent="0.2">
      <c r="A1466" s="22" t="s">
        <v>5859</v>
      </c>
      <c r="B1466" s="21">
        <v>10244</v>
      </c>
      <c r="C1466" s="21" t="s">
        <v>1062</v>
      </c>
      <c r="D1466" s="20">
        <f>COUNTIF('S6 - Table 1'!$B$3:$B$20,Table4[[#This Row],[id]])</f>
        <v>0</v>
      </c>
      <c r="E1466" s="21" t="s">
        <v>5860</v>
      </c>
      <c r="F1466" s="21" t="s">
        <v>5246</v>
      </c>
      <c r="G1466" s="21" t="s">
        <v>5247</v>
      </c>
      <c r="H1466" s="21" t="s">
        <v>5861</v>
      </c>
      <c r="I1466" s="21" t="s">
        <v>3755</v>
      </c>
      <c r="J1466" s="21">
        <v>173066</v>
      </c>
      <c r="K1466" s="21">
        <v>173377</v>
      </c>
      <c r="L1466" s="21">
        <v>100</v>
      </c>
      <c r="M1466" s="21" t="s">
        <v>1038</v>
      </c>
      <c r="N1466" s="21">
        <v>171195</v>
      </c>
      <c r="O1466" s="21">
        <v>171506</v>
      </c>
      <c r="P1466" s="21">
        <v>100</v>
      </c>
      <c r="Q1466" s="21"/>
      <c r="R1466" s="21"/>
    </row>
    <row r="1467" spans="1:18" x14ac:dyDescent="0.2">
      <c r="A1467" s="22" t="s">
        <v>5862</v>
      </c>
      <c r="B1467" s="21">
        <v>10244</v>
      </c>
      <c r="C1467" s="21" t="s">
        <v>1062</v>
      </c>
      <c r="D1467" s="20">
        <f>COUNTIF('S6 - Table 1'!$B$3:$B$20,Table4[[#This Row],[id]])</f>
        <v>0</v>
      </c>
      <c r="E1467" s="21" t="s">
        <v>5863</v>
      </c>
      <c r="F1467" s="21" t="s">
        <v>5864</v>
      </c>
      <c r="G1467" s="21" t="s">
        <v>5865</v>
      </c>
      <c r="H1467" s="21" t="s">
        <v>5866</v>
      </c>
      <c r="I1467" s="21" t="s">
        <v>3755</v>
      </c>
      <c r="J1467" s="21">
        <v>169330</v>
      </c>
      <c r="K1467" s="21">
        <v>169484</v>
      </c>
      <c r="L1467" s="21">
        <v>100</v>
      </c>
      <c r="M1467" s="21" t="s">
        <v>1038</v>
      </c>
      <c r="N1467" s="21">
        <v>167478</v>
      </c>
      <c r="O1467" s="21">
        <v>167632</v>
      </c>
      <c r="P1467" s="21">
        <v>100</v>
      </c>
      <c r="Q1467" s="21"/>
      <c r="R1467" s="21"/>
    </row>
    <row r="1468" spans="1:18" x14ac:dyDescent="0.2">
      <c r="A1468" s="22" t="s">
        <v>5867</v>
      </c>
      <c r="B1468" s="21">
        <v>10244</v>
      </c>
      <c r="C1468" s="21" t="s">
        <v>1062</v>
      </c>
      <c r="D1468" s="20">
        <f>COUNTIF('S6 - Table 1'!$B$3:$B$20,Table4[[#This Row],[id]])</f>
        <v>0</v>
      </c>
      <c r="E1468" s="21" t="s">
        <v>5868</v>
      </c>
      <c r="F1468" s="21" t="s">
        <v>5746</v>
      </c>
      <c r="G1468" s="21" t="s">
        <v>5869</v>
      </c>
      <c r="H1468" s="21" t="s">
        <v>5870</v>
      </c>
      <c r="I1468" s="21" t="s">
        <v>3755</v>
      </c>
      <c r="J1468" s="21">
        <v>17523</v>
      </c>
      <c r="K1468" s="21">
        <v>17899</v>
      </c>
      <c r="L1468" s="21">
        <v>100</v>
      </c>
      <c r="M1468" s="21" t="s">
        <v>1038</v>
      </c>
      <c r="N1468" s="21">
        <v>15845</v>
      </c>
      <c r="O1468" s="21">
        <v>16221</v>
      </c>
      <c r="P1468" s="21">
        <v>100</v>
      </c>
      <c r="Q1468" s="21"/>
      <c r="R1468" s="21"/>
    </row>
    <row r="1469" spans="1:18" x14ac:dyDescent="0.2">
      <c r="A1469" s="22" t="s">
        <v>5871</v>
      </c>
      <c r="B1469" s="21">
        <v>10244</v>
      </c>
      <c r="C1469" s="21" t="s">
        <v>1062</v>
      </c>
      <c r="D1469" s="20">
        <f>COUNTIF('S6 - Table 1'!$B$3:$B$20,Table4[[#This Row],[id]])</f>
        <v>0</v>
      </c>
      <c r="E1469" s="21" t="s">
        <v>2887</v>
      </c>
      <c r="F1469" s="21" t="s">
        <v>2712</v>
      </c>
      <c r="G1469" s="21" t="s">
        <v>2713</v>
      </c>
      <c r="H1469" s="21" t="s">
        <v>2888</v>
      </c>
      <c r="I1469" s="21" t="s">
        <v>3755</v>
      </c>
      <c r="J1469" s="21">
        <v>173677</v>
      </c>
      <c r="K1469" s="21">
        <v>173789</v>
      </c>
      <c r="L1469" s="21">
        <v>100</v>
      </c>
      <c r="M1469" s="21" t="s">
        <v>1038</v>
      </c>
      <c r="N1469" s="21">
        <v>171806</v>
      </c>
      <c r="O1469" s="21">
        <v>171918</v>
      </c>
      <c r="P1469" s="21">
        <v>100</v>
      </c>
      <c r="Q1469" s="21"/>
      <c r="R1469" s="21"/>
    </row>
    <row r="1470" spans="1:18" x14ac:dyDescent="0.2">
      <c r="A1470" s="22" t="s">
        <v>5872</v>
      </c>
      <c r="B1470" s="21">
        <v>10244</v>
      </c>
      <c r="C1470" s="21" t="s">
        <v>1062</v>
      </c>
      <c r="D1470" s="20">
        <f>COUNTIF('S6 - Table 1'!$B$3:$B$20,Table4[[#This Row],[id]])</f>
        <v>0</v>
      </c>
      <c r="E1470" s="21" t="s">
        <v>5873</v>
      </c>
      <c r="F1470" s="21" t="s">
        <v>5512</v>
      </c>
      <c r="G1470" s="21" t="s">
        <v>5513</v>
      </c>
      <c r="H1470" s="21" t="s">
        <v>5874</v>
      </c>
      <c r="I1470" s="21" t="s">
        <v>3755</v>
      </c>
      <c r="J1470" s="21">
        <v>160953</v>
      </c>
      <c r="K1470" s="21">
        <v>161294</v>
      </c>
      <c r="L1470" s="21">
        <v>100</v>
      </c>
      <c r="M1470" s="21" t="s">
        <v>1038</v>
      </c>
      <c r="N1470" s="21">
        <v>159093</v>
      </c>
      <c r="O1470" s="21">
        <v>159434</v>
      </c>
      <c r="P1470" s="21">
        <v>99.71</v>
      </c>
      <c r="Q1470" s="21"/>
      <c r="R1470" s="21"/>
    </row>
    <row r="1471" spans="1:18" x14ac:dyDescent="0.2">
      <c r="A1471" s="22" t="s">
        <v>5875</v>
      </c>
      <c r="B1471" s="21">
        <v>10244</v>
      </c>
      <c r="C1471" s="21" t="s">
        <v>1062</v>
      </c>
      <c r="D1471" s="20">
        <f>COUNTIF('S6 - Table 1'!$B$3:$B$20,Table4[[#This Row],[id]])</f>
        <v>0</v>
      </c>
      <c r="E1471" s="21" t="s">
        <v>5876</v>
      </c>
      <c r="F1471" s="21" t="s">
        <v>3315</v>
      </c>
      <c r="G1471" s="21" t="s">
        <v>3316</v>
      </c>
      <c r="H1471" s="21" t="s">
        <v>5877</v>
      </c>
      <c r="I1471" s="21" t="s">
        <v>3755</v>
      </c>
      <c r="J1471" s="21">
        <v>49772</v>
      </c>
      <c r="K1471" s="21">
        <v>49929</v>
      </c>
      <c r="L1471" s="21">
        <v>100</v>
      </c>
      <c r="M1471" s="21" t="s">
        <v>1038</v>
      </c>
      <c r="N1471" s="21">
        <v>47827</v>
      </c>
      <c r="O1471" s="21">
        <v>47984</v>
      </c>
      <c r="P1471" s="21">
        <v>100</v>
      </c>
      <c r="Q1471" s="21"/>
      <c r="R1471" s="21"/>
    </row>
    <row r="1472" spans="1:18" x14ac:dyDescent="0.2">
      <c r="A1472" s="22" t="s">
        <v>5878</v>
      </c>
      <c r="B1472" s="21">
        <v>10244</v>
      </c>
      <c r="C1472" s="21" t="s">
        <v>1062</v>
      </c>
      <c r="D1472" s="20">
        <f>COUNTIF('S6 - Table 1'!$B$3:$B$20,Table4[[#This Row],[id]])</f>
        <v>0</v>
      </c>
      <c r="E1472" s="21" t="s">
        <v>5879</v>
      </c>
      <c r="F1472" s="21" t="s">
        <v>5544</v>
      </c>
      <c r="G1472" s="21" t="s">
        <v>5545</v>
      </c>
      <c r="H1472" s="21" t="s">
        <v>5880</v>
      </c>
      <c r="I1472" s="21" t="s">
        <v>3755</v>
      </c>
      <c r="J1472" s="21">
        <v>30616</v>
      </c>
      <c r="K1472" s="21">
        <v>30787</v>
      </c>
      <c r="L1472" s="21">
        <v>100</v>
      </c>
      <c r="M1472" s="21" t="s">
        <v>1038</v>
      </c>
      <c r="N1472" s="21">
        <v>28686</v>
      </c>
      <c r="O1472" s="21">
        <v>28857</v>
      </c>
      <c r="P1472" s="21">
        <v>100</v>
      </c>
      <c r="Q1472" s="21"/>
      <c r="R1472" s="21"/>
    </row>
    <row r="1473" spans="1:18" x14ac:dyDescent="0.2">
      <c r="A1473" s="22" t="s">
        <v>5881</v>
      </c>
      <c r="B1473" s="21">
        <v>10244</v>
      </c>
      <c r="C1473" s="21" t="s">
        <v>1062</v>
      </c>
      <c r="D1473" s="20">
        <f>COUNTIF('S6 - Table 1'!$B$3:$B$20,Table4[[#This Row],[id]])</f>
        <v>0</v>
      </c>
      <c r="E1473" s="21" t="s">
        <v>5882</v>
      </c>
      <c r="F1473" s="21" t="s">
        <v>5673</v>
      </c>
      <c r="G1473" s="21" t="s">
        <v>5674</v>
      </c>
      <c r="H1473" s="21" t="s">
        <v>5829</v>
      </c>
      <c r="I1473" s="21" t="s">
        <v>3755</v>
      </c>
      <c r="J1473" s="21">
        <v>30604</v>
      </c>
      <c r="K1473" s="21">
        <v>30784</v>
      </c>
      <c r="L1473" s="21">
        <v>100</v>
      </c>
      <c r="M1473" s="21" t="s">
        <v>1038</v>
      </c>
      <c r="N1473" s="21">
        <v>28674</v>
      </c>
      <c r="O1473" s="21">
        <v>28854</v>
      </c>
      <c r="P1473" s="21">
        <v>100</v>
      </c>
      <c r="Q1473" s="21"/>
      <c r="R1473" s="21"/>
    </row>
    <row r="1474" spans="1:18" x14ac:dyDescent="0.2">
      <c r="A1474" s="22" t="s">
        <v>5883</v>
      </c>
      <c r="B1474" s="21">
        <v>10244</v>
      </c>
      <c r="C1474" s="21" t="s">
        <v>1062</v>
      </c>
      <c r="D1474" s="20">
        <f>COUNTIF('S6 - Table 1'!$B$3:$B$20,Table4[[#This Row],[id]])</f>
        <v>0</v>
      </c>
      <c r="E1474" s="21" t="s">
        <v>2900</v>
      </c>
      <c r="F1474" s="21" t="s">
        <v>2901</v>
      </c>
      <c r="G1474" s="21" t="s">
        <v>2713</v>
      </c>
      <c r="H1474" s="21" t="s">
        <v>2714</v>
      </c>
      <c r="I1474" s="21" t="s">
        <v>3755</v>
      </c>
      <c r="J1474" s="21">
        <v>173677</v>
      </c>
      <c r="K1474" s="21">
        <v>173786</v>
      </c>
      <c r="L1474" s="21">
        <v>100</v>
      </c>
      <c r="M1474" s="21" t="s">
        <v>1038</v>
      </c>
      <c r="N1474" s="21">
        <v>171806</v>
      </c>
      <c r="O1474" s="21">
        <v>171915</v>
      </c>
      <c r="P1474" s="21">
        <v>100</v>
      </c>
      <c r="Q1474" s="21"/>
      <c r="R1474" s="21"/>
    </row>
    <row r="1475" spans="1:18" x14ac:dyDescent="0.2">
      <c r="A1475" s="22" t="s">
        <v>5884</v>
      </c>
      <c r="B1475" s="21">
        <v>10244</v>
      </c>
      <c r="C1475" s="21" t="s">
        <v>1062</v>
      </c>
      <c r="D1475" s="20">
        <f>COUNTIF('S6 - Table 1'!$B$3:$B$20,Table4[[#This Row],[id]])</f>
        <v>0</v>
      </c>
      <c r="E1475" s="21" t="s">
        <v>5885</v>
      </c>
      <c r="F1475" s="21" t="s">
        <v>5886</v>
      </c>
      <c r="G1475" s="21" t="s">
        <v>5604</v>
      </c>
      <c r="H1475" s="21" t="s">
        <v>5605</v>
      </c>
      <c r="I1475" s="21" t="s">
        <v>3755</v>
      </c>
      <c r="J1475" s="21">
        <v>177087</v>
      </c>
      <c r="K1475" s="21">
        <v>177189</v>
      </c>
      <c r="L1475" s="21">
        <v>100</v>
      </c>
      <c r="M1475" s="21" t="s">
        <v>1038</v>
      </c>
      <c r="N1475" s="21">
        <v>175264</v>
      </c>
      <c r="O1475" s="21">
        <v>175366</v>
      </c>
      <c r="P1475" s="21">
        <v>100</v>
      </c>
      <c r="Q1475" s="21"/>
      <c r="R1475" s="21"/>
    </row>
    <row r="1476" spans="1:18" x14ac:dyDescent="0.2">
      <c r="A1476" s="22" t="s">
        <v>5887</v>
      </c>
      <c r="B1476" s="21">
        <v>10244</v>
      </c>
      <c r="C1476" s="21" t="s">
        <v>1062</v>
      </c>
      <c r="D1476" s="20">
        <f>COUNTIF('S6 - Table 1'!$B$3:$B$20,Table4[[#This Row],[id]])</f>
        <v>0</v>
      </c>
      <c r="E1476" s="21" t="s">
        <v>5888</v>
      </c>
      <c r="F1476" s="21" t="s">
        <v>5889</v>
      </c>
      <c r="G1476" s="21" t="s">
        <v>5890</v>
      </c>
      <c r="H1476" s="21" t="s">
        <v>2642</v>
      </c>
      <c r="I1476" s="21" t="s">
        <v>3755</v>
      </c>
      <c r="J1476" s="21">
        <v>33844</v>
      </c>
      <c r="K1476" s="21">
        <v>34032</v>
      </c>
      <c r="L1476" s="21">
        <v>100</v>
      </c>
      <c r="M1476" s="21" t="s">
        <v>1038</v>
      </c>
      <c r="N1476" s="21">
        <v>31894</v>
      </c>
      <c r="O1476" s="21">
        <v>32082</v>
      </c>
      <c r="P1476" s="21">
        <v>100</v>
      </c>
      <c r="Q1476" s="21"/>
      <c r="R1476" s="21"/>
    </row>
    <row r="1477" spans="1:18" x14ac:dyDescent="0.2">
      <c r="A1477" s="22" t="s">
        <v>5891</v>
      </c>
      <c r="B1477" s="21">
        <v>10244</v>
      </c>
      <c r="C1477" s="21" t="s">
        <v>1062</v>
      </c>
      <c r="D1477" s="20">
        <f>COUNTIF('S6 - Table 1'!$B$3:$B$20,Table4[[#This Row],[id]])</f>
        <v>0</v>
      </c>
      <c r="E1477" s="21" t="s">
        <v>5892</v>
      </c>
      <c r="F1477" s="21" t="s">
        <v>5842</v>
      </c>
      <c r="G1477" s="21" t="s">
        <v>5843</v>
      </c>
      <c r="H1477" s="21" t="s">
        <v>5893</v>
      </c>
      <c r="I1477" s="21" t="s">
        <v>3755</v>
      </c>
      <c r="J1477" s="21">
        <v>174748</v>
      </c>
      <c r="K1477" s="21">
        <v>174870</v>
      </c>
      <c r="L1477" s="21">
        <v>100</v>
      </c>
      <c r="M1477" s="21" t="s">
        <v>1038</v>
      </c>
      <c r="N1477" s="21">
        <v>172877</v>
      </c>
      <c r="O1477" s="21">
        <v>172999</v>
      </c>
      <c r="P1477" s="21">
        <v>99.18</v>
      </c>
      <c r="Q1477" s="21"/>
      <c r="R1477" s="21"/>
    </row>
    <row r="1478" spans="1:18" x14ac:dyDescent="0.2">
      <c r="A1478" s="22" t="s">
        <v>5894</v>
      </c>
      <c r="B1478" s="21">
        <v>10244</v>
      </c>
      <c r="C1478" s="21" t="s">
        <v>1062</v>
      </c>
      <c r="D1478" s="20">
        <f>COUNTIF('S6 - Table 1'!$B$3:$B$20,Table4[[#This Row],[id]])</f>
        <v>0</v>
      </c>
      <c r="E1478" s="21" t="s">
        <v>5895</v>
      </c>
      <c r="F1478" s="21" t="s">
        <v>5896</v>
      </c>
      <c r="G1478" s="21" t="s">
        <v>5865</v>
      </c>
      <c r="H1478" s="21" t="s">
        <v>5866</v>
      </c>
      <c r="I1478" s="21" t="s">
        <v>3755</v>
      </c>
      <c r="J1478" s="21">
        <v>169329</v>
      </c>
      <c r="K1478" s="21">
        <v>169484</v>
      </c>
      <c r="L1478" s="21">
        <v>100</v>
      </c>
      <c r="M1478" s="21" t="s">
        <v>1038</v>
      </c>
      <c r="N1478" s="21">
        <v>167477</v>
      </c>
      <c r="O1478" s="21">
        <v>167632</v>
      </c>
      <c r="P1478" s="21">
        <v>100</v>
      </c>
      <c r="Q1478" s="21"/>
      <c r="R1478" s="21"/>
    </row>
    <row r="1479" spans="1:18" x14ac:dyDescent="0.2">
      <c r="A1479" s="22" t="s">
        <v>5897</v>
      </c>
      <c r="B1479" s="21">
        <v>10244</v>
      </c>
      <c r="C1479" s="21" t="s">
        <v>1062</v>
      </c>
      <c r="D1479" s="20">
        <f>COUNTIF('S6 - Table 1'!$B$3:$B$20,Table4[[#This Row],[id]])</f>
        <v>0</v>
      </c>
      <c r="E1479" s="21" t="s">
        <v>5898</v>
      </c>
      <c r="F1479" s="21" t="s">
        <v>5733</v>
      </c>
      <c r="G1479" s="21" t="s">
        <v>5751</v>
      </c>
      <c r="H1479" s="21" t="s">
        <v>5899</v>
      </c>
      <c r="I1479" s="21" t="s">
        <v>3755</v>
      </c>
      <c r="J1479" s="21">
        <v>91570</v>
      </c>
      <c r="K1479" s="21">
        <v>91741</v>
      </c>
      <c r="L1479" s="21">
        <v>100</v>
      </c>
      <c r="M1479" s="21" t="s">
        <v>1038</v>
      </c>
      <c r="N1479" s="21">
        <v>89622</v>
      </c>
      <c r="O1479" s="21">
        <v>89793</v>
      </c>
      <c r="P1479" s="21">
        <v>100</v>
      </c>
      <c r="Q1479" s="21"/>
      <c r="R1479" s="21"/>
    </row>
    <row r="1480" spans="1:18" x14ac:dyDescent="0.2">
      <c r="A1480" s="22" t="s">
        <v>5900</v>
      </c>
      <c r="B1480" s="21">
        <v>10244</v>
      </c>
      <c r="C1480" s="21" t="s">
        <v>1062</v>
      </c>
      <c r="D1480" s="20">
        <f>COUNTIF('S6 - Table 1'!$B$3:$B$20,Table4[[#This Row],[id]])</f>
        <v>0</v>
      </c>
      <c r="E1480" s="21" t="s">
        <v>5901</v>
      </c>
      <c r="F1480" s="21" t="s">
        <v>5707</v>
      </c>
      <c r="G1480" s="21" t="s">
        <v>5708</v>
      </c>
      <c r="H1480" s="21" t="s">
        <v>5902</v>
      </c>
      <c r="I1480" s="21" t="s">
        <v>3755</v>
      </c>
      <c r="J1480" s="21">
        <v>188168</v>
      </c>
      <c r="K1480" s="21">
        <v>188313</v>
      </c>
      <c r="L1480" s="21">
        <v>100</v>
      </c>
      <c r="M1480" s="21" t="s">
        <v>1038</v>
      </c>
      <c r="N1480" s="21">
        <v>186206</v>
      </c>
      <c r="O1480" s="21">
        <v>186351</v>
      </c>
      <c r="P1480" s="21">
        <v>100</v>
      </c>
      <c r="Q1480" s="21"/>
      <c r="R1480" s="21"/>
    </row>
    <row r="1481" spans="1:18" x14ac:dyDescent="0.2">
      <c r="A1481" s="22" t="s">
        <v>5903</v>
      </c>
      <c r="B1481" s="21">
        <v>10244</v>
      </c>
      <c r="C1481" s="21" t="s">
        <v>1062</v>
      </c>
      <c r="D1481" s="20">
        <f>COUNTIF('S6 - Table 1'!$B$3:$B$20,Table4[[#This Row],[id]])</f>
        <v>0</v>
      </c>
      <c r="E1481" s="21" t="s">
        <v>5904</v>
      </c>
      <c r="F1481" s="21" t="s">
        <v>5573</v>
      </c>
      <c r="G1481" s="21" t="s">
        <v>5574</v>
      </c>
      <c r="H1481" s="21" t="s">
        <v>5905</v>
      </c>
      <c r="I1481" s="21" t="s">
        <v>3755</v>
      </c>
      <c r="J1481" s="21">
        <v>155786</v>
      </c>
      <c r="K1481" s="21">
        <v>155918</v>
      </c>
      <c r="L1481" s="21">
        <v>100</v>
      </c>
      <c r="M1481" s="21" t="s">
        <v>1038</v>
      </c>
      <c r="N1481" s="21">
        <v>153908</v>
      </c>
      <c r="O1481" s="21">
        <v>154040</v>
      </c>
      <c r="P1481" s="21">
        <v>100</v>
      </c>
      <c r="Q1481" s="21"/>
      <c r="R1481" s="21"/>
    </row>
    <row r="1482" spans="1:18" x14ac:dyDescent="0.2">
      <c r="A1482" s="22" t="s">
        <v>5906</v>
      </c>
      <c r="B1482" s="21">
        <v>10244</v>
      </c>
      <c r="C1482" s="21" t="s">
        <v>1062</v>
      </c>
      <c r="D1482" s="20">
        <f>COUNTIF('S6 - Table 1'!$B$3:$B$20,Table4[[#This Row],[id]])</f>
        <v>0</v>
      </c>
      <c r="E1482" s="21" t="s">
        <v>5907</v>
      </c>
      <c r="F1482" s="21" t="s">
        <v>5908</v>
      </c>
      <c r="G1482" s="21" t="s">
        <v>5909</v>
      </c>
      <c r="H1482" s="21" t="s">
        <v>5910</v>
      </c>
      <c r="I1482" s="21" t="s">
        <v>3755</v>
      </c>
      <c r="J1482" s="21">
        <v>64141</v>
      </c>
      <c r="K1482" s="21">
        <v>64519</v>
      </c>
      <c r="L1482" s="21">
        <v>100</v>
      </c>
      <c r="M1482" s="21" t="s">
        <v>1038</v>
      </c>
      <c r="N1482" s="21">
        <v>62195</v>
      </c>
      <c r="O1482" s="21">
        <v>62573</v>
      </c>
      <c r="P1482" s="21">
        <v>100</v>
      </c>
      <c r="Q1482" s="21"/>
      <c r="R1482" s="21"/>
    </row>
    <row r="1483" spans="1:18" x14ac:dyDescent="0.2">
      <c r="A1483" s="22" t="s">
        <v>5911</v>
      </c>
      <c r="B1483" s="21">
        <v>10244</v>
      </c>
      <c r="C1483" s="21" t="s">
        <v>1062</v>
      </c>
      <c r="D1483" s="20">
        <f>COUNTIF('S6 - Table 1'!$B$3:$B$20,Table4[[#This Row],[id]])</f>
        <v>0</v>
      </c>
      <c r="E1483" s="21" t="s">
        <v>5912</v>
      </c>
      <c r="F1483" s="21" t="s">
        <v>5913</v>
      </c>
      <c r="G1483" s="21" t="s">
        <v>5816</v>
      </c>
      <c r="H1483" s="21" t="s">
        <v>5817</v>
      </c>
      <c r="I1483" s="21" t="s">
        <v>3755</v>
      </c>
      <c r="J1483" s="21">
        <v>188289</v>
      </c>
      <c r="K1483" s="21">
        <v>188666</v>
      </c>
      <c r="L1483" s="21">
        <v>100</v>
      </c>
      <c r="M1483" s="21" t="s">
        <v>1038</v>
      </c>
      <c r="N1483" s="21">
        <v>186327</v>
      </c>
      <c r="O1483" s="21">
        <v>186704</v>
      </c>
      <c r="P1483" s="21">
        <v>100</v>
      </c>
      <c r="Q1483" s="21"/>
      <c r="R1483" s="21"/>
    </row>
    <row r="1484" spans="1:18" x14ac:dyDescent="0.2">
      <c r="A1484" s="22" t="s">
        <v>5914</v>
      </c>
      <c r="B1484" s="21">
        <v>10244</v>
      </c>
      <c r="C1484" s="21" t="s">
        <v>1062</v>
      </c>
      <c r="D1484" s="20">
        <f>COUNTIF('S6 - Table 1'!$B$3:$B$20,Table4[[#This Row],[id]])</f>
        <v>0</v>
      </c>
      <c r="E1484" s="21" t="s">
        <v>5915</v>
      </c>
      <c r="F1484" s="21" t="s">
        <v>2311</v>
      </c>
      <c r="G1484" s="21" t="s">
        <v>2312</v>
      </c>
      <c r="H1484" s="21" t="s">
        <v>5916</v>
      </c>
      <c r="I1484" s="21" t="s">
        <v>3755</v>
      </c>
      <c r="J1484" s="21">
        <v>12167</v>
      </c>
      <c r="K1484" s="21">
        <v>12377</v>
      </c>
      <c r="L1484" s="21">
        <v>100</v>
      </c>
      <c r="M1484" s="21" t="s">
        <v>1038</v>
      </c>
      <c r="N1484" s="21">
        <v>10468</v>
      </c>
      <c r="O1484" s="21">
        <v>10678</v>
      </c>
      <c r="P1484" s="21">
        <v>99.52</v>
      </c>
      <c r="Q1484" s="21"/>
      <c r="R1484" s="21"/>
    </row>
    <row r="1485" spans="1:18" x14ac:dyDescent="0.2">
      <c r="A1485" s="22" t="s">
        <v>5917</v>
      </c>
      <c r="B1485" s="21">
        <v>10244</v>
      </c>
      <c r="C1485" s="21" t="s">
        <v>1062</v>
      </c>
      <c r="D1485" s="20">
        <f>COUNTIF('S6 - Table 1'!$B$3:$B$20,Table4[[#This Row],[id]])</f>
        <v>0</v>
      </c>
      <c r="E1485" s="21" t="s">
        <v>5918</v>
      </c>
      <c r="F1485" s="21" t="s">
        <v>5886</v>
      </c>
      <c r="G1485" s="21" t="s">
        <v>5604</v>
      </c>
      <c r="H1485" s="21" t="s">
        <v>5919</v>
      </c>
      <c r="I1485" s="21" t="s">
        <v>3755</v>
      </c>
      <c r="J1485" s="21">
        <v>177087</v>
      </c>
      <c r="K1485" s="21">
        <v>177187</v>
      </c>
      <c r="L1485" s="21">
        <v>100</v>
      </c>
      <c r="M1485" s="21" t="s">
        <v>1038</v>
      </c>
      <c r="N1485" s="21">
        <v>175264</v>
      </c>
      <c r="O1485" s="21">
        <v>175364</v>
      </c>
      <c r="P1485" s="21">
        <v>100</v>
      </c>
      <c r="Q1485" s="21"/>
      <c r="R1485" s="21"/>
    </row>
    <row r="1486" spans="1:18" x14ac:dyDescent="0.2">
      <c r="A1486" s="22" t="s">
        <v>5920</v>
      </c>
      <c r="B1486" s="21">
        <v>10244</v>
      </c>
      <c r="C1486" s="21" t="s">
        <v>1062</v>
      </c>
      <c r="D1486" s="20">
        <f>COUNTIF('S6 - Table 1'!$B$3:$B$20,Table4[[#This Row],[id]])</f>
        <v>0</v>
      </c>
      <c r="E1486" s="21" t="s">
        <v>2922</v>
      </c>
      <c r="F1486" s="21" t="s">
        <v>2923</v>
      </c>
      <c r="G1486" s="21" t="s">
        <v>2924</v>
      </c>
      <c r="H1486" s="21" t="s">
        <v>2925</v>
      </c>
      <c r="I1486" s="21" t="s">
        <v>3755</v>
      </c>
      <c r="J1486" s="21">
        <v>110933</v>
      </c>
      <c r="K1486" s="21">
        <v>111329</v>
      </c>
      <c r="L1486" s="21">
        <v>100</v>
      </c>
      <c r="M1486" s="21" t="s">
        <v>1038</v>
      </c>
      <c r="N1486" s="21">
        <v>108991</v>
      </c>
      <c r="O1486" s="21">
        <v>109387</v>
      </c>
      <c r="P1486" s="21">
        <v>99.75</v>
      </c>
      <c r="Q1486" s="21"/>
      <c r="R1486" s="21"/>
    </row>
    <row r="1487" spans="1:18" x14ac:dyDescent="0.2">
      <c r="A1487" s="22" t="s">
        <v>5921</v>
      </c>
      <c r="B1487" s="21">
        <v>10244</v>
      </c>
      <c r="C1487" s="21" t="s">
        <v>1062</v>
      </c>
      <c r="D1487" s="20">
        <f>COUNTIF('S6 - Table 1'!$B$3:$B$20,Table4[[#This Row],[id]])</f>
        <v>0</v>
      </c>
      <c r="E1487" s="21" t="s">
        <v>5922</v>
      </c>
      <c r="F1487" s="21" t="s">
        <v>2311</v>
      </c>
      <c r="G1487" s="21" t="s">
        <v>5677</v>
      </c>
      <c r="H1487" s="21" t="s">
        <v>5923</v>
      </c>
      <c r="I1487" s="21" t="s">
        <v>3755</v>
      </c>
      <c r="J1487" s="21">
        <v>12167</v>
      </c>
      <c r="K1487" s="21">
        <v>12324</v>
      </c>
      <c r="L1487" s="21">
        <v>100</v>
      </c>
      <c r="M1487" s="21" t="s">
        <v>1038</v>
      </c>
      <c r="N1487" s="21">
        <v>10468</v>
      </c>
      <c r="O1487" s="21">
        <v>10625</v>
      </c>
      <c r="P1487" s="21">
        <v>100</v>
      </c>
      <c r="Q1487" s="21"/>
      <c r="R1487" s="21"/>
    </row>
    <row r="1488" spans="1:18" x14ac:dyDescent="0.2">
      <c r="A1488" s="22" t="s">
        <v>5924</v>
      </c>
      <c r="B1488" s="21">
        <v>10244</v>
      </c>
      <c r="C1488" s="21" t="s">
        <v>1062</v>
      </c>
      <c r="D1488" s="20">
        <f>COUNTIF('S6 - Table 1'!$B$3:$B$20,Table4[[#This Row],[id]])</f>
        <v>0</v>
      </c>
      <c r="E1488" s="21" t="s">
        <v>5925</v>
      </c>
      <c r="F1488" s="21" t="s">
        <v>5439</v>
      </c>
      <c r="G1488" s="21" t="s">
        <v>5440</v>
      </c>
      <c r="H1488" s="21" t="s">
        <v>5926</v>
      </c>
      <c r="I1488" s="21" t="s">
        <v>3755</v>
      </c>
      <c r="J1488" s="21">
        <v>95695</v>
      </c>
      <c r="K1488" s="21">
        <v>96095</v>
      </c>
      <c r="L1488" s="21">
        <v>100</v>
      </c>
      <c r="M1488" s="21" t="s">
        <v>1038</v>
      </c>
      <c r="N1488" s="21">
        <v>93753</v>
      </c>
      <c r="O1488" s="21">
        <v>94153</v>
      </c>
      <c r="P1488" s="21">
        <v>100</v>
      </c>
      <c r="Q1488" s="21"/>
      <c r="R1488" s="21"/>
    </row>
    <row r="1489" spans="1:18" x14ac:dyDescent="0.2">
      <c r="A1489" s="22" t="s">
        <v>5927</v>
      </c>
      <c r="B1489" s="21">
        <v>10244</v>
      </c>
      <c r="C1489" s="21" t="s">
        <v>1062</v>
      </c>
      <c r="D1489" s="20">
        <f>COUNTIF('S6 - Table 1'!$B$3:$B$20,Table4[[#This Row],[id]])</f>
        <v>0</v>
      </c>
      <c r="E1489" s="21" t="s">
        <v>5928</v>
      </c>
      <c r="F1489" s="21" t="s">
        <v>5929</v>
      </c>
      <c r="G1489" s="21" t="s">
        <v>5930</v>
      </c>
      <c r="H1489" s="21" t="s">
        <v>5931</v>
      </c>
      <c r="I1489" s="21" t="s">
        <v>3755</v>
      </c>
      <c r="J1489" s="21">
        <v>170045</v>
      </c>
      <c r="K1489" s="21">
        <v>170159</v>
      </c>
      <c r="L1489" s="21">
        <v>100</v>
      </c>
      <c r="M1489" s="21" t="s">
        <v>1038</v>
      </c>
      <c r="N1489" s="21">
        <v>168192</v>
      </c>
      <c r="O1489" s="21">
        <v>168306</v>
      </c>
      <c r="P1489" s="21">
        <v>99.12</v>
      </c>
      <c r="Q1489" s="21"/>
      <c r="R1489" s="21"/>
    </row>
    <row r="1490" spans="1:18" x14ac:dyDescent="0.2">
      <c r="A1490" s="22" t="s">
        <v>5932</v>
      </c>
      <c r="B1490" s="21">
        <v>10244</v>
      </c>
      <c r="C1490" s="21" t="s">
        <v>1062</v>
      </c>
      <c r="D1490" s="20">
        <f>COUNTIF('S6 - Table 1'!$B$3:$B$20,Table4[[#This Row],[id]])</f>
        <v>0</v>
      </c>
      <c r="E1490" s="21" t="s">
        <v>5933</v>
      </c>
      <c r="F1490" s="21" t="s">
        <v>3363</v>
      </c>
      <c r="G1490" s="21" t="s">
        <v>3316</v>
      </c>
      <c r="H1490" s="21" t="s">
        <v>5643</v>
      </c>
      <c r="I1490" s="21" t="s">
        <v>3755</v>
      </c>
      <c r="J1490" s="21">
        <v>49773</v>
      </c>
      <c r="K1490" s="21">
        <v>49928</v>
      </c>
      <c r="L1490" s="21">
        <v>100</v>
      </c>
      <c r="M1490" s="21" t="s">
        <v>1038</v>
      </c>
      <c r="N1490" s="21">
        <v>47828</v>
      </c>
      <c r="O1490" s="21">
        <v>47983</v>
      </c>
      <c r="P1490" s="21">
        <v>100</v>
      </c>
      <c r="Q1490" s="21"/>
      <c r="R1490" s="21"/>
    </row>
    <row r="1491" spans="1:18" x14ac:dyDescent="0.2">
      <c r="A1491" s="22" t="s">
        <v>5934</v>
      </c>
      <c r="B1491" s="21">
        <v>10244</v>
      </c>
      <c r="C1491" s="21" t="s">
        <v>1062</v>
      </c>
      <c r="D1491" s="20">
        <f>COUNTIF('S6 - Table 1'!$B$3:$B$20,Table4[[#This Row],[id]])</f>
        <v>0</v>
      </c>
      <c r="E1491" s="21" t="s">
        <v>5935</v>
      </c>
      <c r="F1491" s="21" t="s">
        <v>5746</v>
      </c>
      <c r="G1491" s="21" t="s">
        <v>5869</v>
      </c>
      <c r="H1491" s="21" t="s">
        <v>5936</v>
      </c>
      <c r="I1491" s="21" t="s">
        <v>3755</v>
      </c>
      <c r="J1491" s="21">
        <v>17523</v>
      </c>
      <c r="K1491" s="21">
        <v>17910</v>
      </c>
      <c r="L1491" s="21">
        <v>100</v>
      </c>
      <c r="M1491" s="21" t="s">
        <v>1038</v>
      </c>
      <c r="N1491" s="21">
        <v>15845</v>
      </c>
      <c r="O1491" s="21">
        <v>16232</v>
      </c>
      <c r="P1491" s="21">
        <v>100</v>
      </c>
      <c r="Q1491" s="21"/>
      <c r="R1491" s="21"/>
    </row>
    <row r="1492" spans="1:18" x14ac:dyDescent="0.2">
      <c r="A1492" s="22" t="s">
        <v>5937</v>
      </c>
      <c r="B1492" s="21">
        <v>10244</v>
      </c>
      <c r="C1492" s="21" t="s">
        <v>1062</v>
      </c>
      <c r="D1492" s="20">
        <f>COUNTIF('S6 - Table 1'!$B$3:$B$20,Table4[[#This Row],[id]])</f>
        <v>0</v>
      </c>
      <c r="E1492" s="21" t="s">
        <v>5938</v>
      </c>
      <c r="F1492" s="21" t="s">
        <v>5939</v>
      </c>
      <c r="G1492" s="21" t="s">
        <v>5756</v>
      </c>
      <c r="H1492" s="21" t="s">
        <v>5757</v>
      </c>
      <c r="I1492" s="21" t="s">
        <v>3755</v>
      </c>
      <c r="J1492" s="21">
        <v>7792</v>
      </c>
      <c r="K1492" s="21">
        <v>7918</v>
      </c>
      <c r="L1492" s="21">
        <v>100</v>
      </c>
      <c r="M1492" s="21" t="s">
        <v>1038</v>
      </c>
      <c r="N1492" s="21">
        <v>189319</v>
      </c>
      <c r="O1492" s="21">
        <v>189445</v>
      </c>
      <c r="P1492" s="21">
        <v>99.21</v>
      </c>
      <c r="Q1492" s="21"/>
      <c r="R1492" s="21"/>
    </row>
    <row r="1493" spans="1:18" x14ac:dyDescent="0.2">
      <c r="A1493" s="22" t="s">
        <v>5940</v>
      </c>
      <c r="B1493" s="21">
        <v>10244</v>
      </c>
      <c r="C1493" s="21" t="s">
        <v>1062</v>
      </c>
      <c r="D1493" s="20">
        <f>COUNTIF('S6 - Table 1'!$B$3:$B$20,Table4[[#This Row],[id]])</f>
        <v>0</v>
      </c>
      <c r="E1493" s="21" t="s">
        <v>5941</v>
      </c>
      <c r="F1493" s="21" t="s">
        <v>5939</v>
      </c>
      <c r="G1493" s="21" t="s">
        <v>5756</v>
      </c>
      <c r="H1493" s="21" t="s">
        <v>5760</v>
      </c>
      <c r="I1493" s="21" t="s">
        <v>3755</v>
      </c>
      <c r="J1493" s="21">
        <v>7792</v>
      </c>
      <c r="K1493" s="21">
        <v>7919</v>
      </c>
      <c r="L1493" s="21">
        <v>100</v>
      </c>
      <c r="M1493" s="21" t="s">
        <v>1038</v>
      </c>
      <c r="N1493" s="21">
        <v>189318</v>
      </c>
      <c r="O1493" s="21">
        <v>189445</v>
      </c>
      <c r="P1493" s="21">
        <v>99.21</v>
      </c>
      <c r="Q1493" s="21"/>
      <c r="R1493" s="21"/>
    </row>
    <row r="1494" spans="1:18" x14ac:dyDescent="0.2">
      <c r="A1494" s="22" t="s">
        <v>5942</v>
      </c>
      <c r="B1494" s="21">
        <v>10244</v>
      </c>
      <c r="C1494" s="21" t="s">
        <v>1062</v>
      </c>
      <c r="D1494" s="20">
        <f>COUNTIF('S6 - Table 1'!$B$3:$B$20,Table4[[#This Row],[id]])</f>
        <v>0</v>
      </c>
      <c r="E1494" s="21" t="s">
        <v>5943</v>
      </c>
      <c r="F1494" s="21" t="s">
        <v>5757</v>
      </c>
      <c r="G1494" s="21" t="s">
        <v>5763</v>
      </c>
      <c r="H1494" s="21" t="s">
        <v>5939</v>
      </c>
      <c r="I1494" s="21" t="s">
        <v>3755</v>
      </c>
      <c r="J1494" s="21">
        <v>7792</v>
      </c>
      <c r="K1494" s="21">
        <v>7918</v>
      </c>
      <c r="L1494" s="21">
        <v>100</v>
      </c>
      <c r="M1494" s="21" t="s">
        <v>1038</v>
      </c>
      <c r="N1494" s="21">
        <v>189319</v>
      </c>
      <c r="O1494" s="21">
        <v>189445</v>
      </c>
      <c r="P1494" s="21">
        <v>99.21</v>
      </c>
      <c r="Q1494" s="21"/>
      <c r="R1494" s="21"/>
    </row>
    <row r="1495" spans="1:18" x14ac:dyDescent="0.2">
      <c r="A1495" s="22" t="s">
        <v>5944</v>
      </c>
      <c r="B1495" s="21">
        <v>10244</v>
      </c>
      <c r="C1495" s="21" t="s">
        <v>1062</v>
      </c>
      <c r="D1495" s="20">
        <f>COUNTIF('S6 - Table 1'!$B$3:$B$20,Table4[[#This Row],[id]])</f>
        <v>0</v>
      </c>
      <c r="E1495" s="21" t="s">
        <v>5945</v>
      </c>
      <c r="F1495" s="21" t="s">
        <v>5757</v>
      </c>
      <c r="G1495" s="21" t="s">
        <v>5763</v>
      </c>
      <c r="H1495" s="21" t="s">
        <v>5946</v>
      </c>
      <c r="I1495" s="21" t="s">
        <v>3755</v>
      </c>
      <c r="J1495" s="21">
        <v>7791</v>
      </c>
      <c r="K1495" s="21">
        <v>7918</v>
      </c>
      <c r="L1495" s="21">
        <v>100</v>
      </c>
      <c r="M1495" s="21" t="s">
        <v>1038</v>
      </c>
      <c r="N1495" s="21">
        <v>189319</v>
      </c>
      <c r="O1495" s="21">
        <v>189446</v>
      </c>
      <c r="P1495" s="21">
        <v>99.21</v>
      </c>
      <c r="Q1495" s="21"/>
      <c r="R1495" s="21"/>
    </row>
    <row r="1496" spans="1:18" x14ac:dyDescent="0.2">
      <c r="A1496" s="22" t="s">
        <v>5947</v>
      </c>
      <c r="B1496" s="21">
        <v>10244</v>
      </c>
      <c r="C1496" s="21" t="s">
        <v>1062</v>
      </c>
      <c r="D1496" s="20">
        <f>COUNTIF('S6 - Table 1'!$B$3:$B$20,Table4[[#This Row],[id]])</f>
        <v>0</v>
      </c>
      <c r="E1496" s="21" t="s">
        <v>5948</v>
      </c>
      <c r="F1496" s="21" t="s">
        <v>5728</v>
      </c>
      <c r="G1496" s="21" t="s">
        <v>5729</v>
      </c>
      <c r="H1496" s="21" t="s">
        <v>5949</v>
      </c>
      <c r="I1496" s="21" t="s">
        <v>3755</v>
      </c>
      <c r="J1496" s="21">
        <v>2824</v>
      </c>
      <c r="K1496" s="21">
        <v>2938</v>
      </c>
      <c r="L1496" s="21">
        <v>100</v>
      </c>
      <c r="M1496" s="21" t="s">
        <v>1038</v>
      </c>
      <c r="N1496" s="21">
        <v>2889</v>
      </c>
      <c r="O1496" s="21">
        <v>3003</v>
      </c>
      <c r="P1496" s="21">
        <v>99.12</v>
      </c>
      <c r="Q1496" s="21"/>
      <c r="R1496" s="21"/>
    </row>
    <row r="1497" spans="1:18" x14ac:dyDescent="0.2">
      <c r="A1497" s="22" t="s">
        <v>5950</v>
      </c>
      <c r="B1497" s="21">
        <v>10244</v>
      </c>
      <c r="C1497" s="21" t="s">
        <v>1062</v>
      </c>
      <c r="D1497" s="20">
        <f>COUNTIF('S6 - Table 1'!$B$3:$B$20,Table4[[#This Row],[id]])</f>
        <v>0</v>
      </c>
      <c r="E1497" s="21" t="s">
        <v>5951</v>
      </c>
      <c r="F1497" s="21" t="s">
        <v>5246</v>
      </c>
      <c r="G1497" s="21" t="s">
        <v>5247</v>
      </c>
      <c r="H1497" s="21" t="s">
        <v>5952</v>
      </c>
      <c r="I1497" s="21" t="s">
        <v>3755</v>
      </c>
      <c r="J1497" s="21">
        <v>173066</v>
      </c>
      <c r="K1497" s="21">
        <v>173390</v>
      </c>
      <c r="L1497" s="21">
        <v>100</v>
      </c>
      <c r="M1497" s="21" t="s">
        <v>1038</v>
      </c>
      <c r="N1497" s="21">
        <v>171195</v>
      </c>
      <c r="O1497" s="21">
        <v>171519</v>
      </c>
      <c r="P1497" s="21">
        <v>100</v>
      </c>
      <c r="Q1497" s="21"/>
      <c r="R1497" s="21"/>
    </row>
    <row r="1498" spans="1:18" x14ac:dyDescent="0.2">
      <c r="A1498" s="22" t="s">
        <v>5953</v>
      </c>
      <c r="B1498" s="21">
        <v>10244</v>
      </c>
      <c r="C1498" s="21" t="s">
        <v>1062</v>
      </c>
      <c r="D1498" s="20">
        <f>COUNTIF('S6 - Table 1'!$B$3:$B$20,Table4[[#This Row],[id]])</f>
        <v>0</v>
      </c>
      <c r="E1498" s="21" t="s">
        <v>5954</v>
      </c>
      <c r="F1498" s="21" t="s">
        <v>5746</v>
      </c>
      <c r="G1498" s="21" t="s">
        <v>5747</v>
      </c>
      <c r="H1498" s="21" t="s">
        <v>5955</v>
      </c>
      <c r="I1498" s="21" t="s">
        <v>3755</v>
      </c>
      <c r="J1498" s="21">
        <v>17523</v>
      </c>
      <c r="K1498" s="21">
        <v>17914</v>
      </c>
      <c r="L1498" s="21">
        <v>100</v>
      </c>
      <c r="M1498" s="21" t="s">
        <v>1038</v>
      </c>
      <c r="N1498" s="21">
        <v>15845</v>
      </c>
      <c r="O1498" s="21">
        <v>16236</v>
      </c>
      <c r="P1498" s="21">
        <v>100</v>
      </c>
      <c r="Q1498" s="21"/>
      <c r="R1498" s="21"/>
    </row>
    <row r="1499" spans="1:18" x14ac:dyDescent="0.2">
      <c r="A1499" s="22" t="s">
        <v>5956</v>
      </c>
      <c r="B1499" s="21">
        <v>10244</v>
      </c>
      <c r="C1499" s="21" t="s">
        <v>1062</v>
      </c>
      <c r="D1499" s="20">
        <f>COUNTIF('S6 - Table 1'!$B$3:$B$20,Table4[[#This Row],[id]])</f>
        <v>0</v>
      </c>
      <c r="E1499" s="21" t="s">
        <v>5957</v>
      </c>
      <c r="F1499" s="21" t="s">
        <v>5776</v>
      </c>
      <c r="G1499" s="21" t="s">
        <v>5777</v>
      </c>
      <c r="H1499" s="21" t="s">
        <v>5958</v>
      </c>
      <c r="I1499" s="21" t="s">
        <v>3755</v>
      </c>
      <c r="J1499" s="21">
        <v>26720</v>
      </c>
      <c r="K1499" s="21">
        <v>26881</v>
      </c>
      <c r="L1499" s="21">
        <v>100</v>
      </c>
      <c r="M1499" s="21" t="s">
        <v>1038</v>
      </c>
      <c r="N1499" s="21">
        <v>24790</v>
      </c>
      <c r="O1499" s="21">
        <v>24951</v>
      </c>
      <c r="P1499" s="21">
        <v>100</v>
      </c>
      <c r="Q1499" s="21"/>
      <c r="R1499" s="21"/>
    </row>
    <row r="1500" spans="1:18" x14ac:dyDescent="0.2">
      <c r="A1500" s="22" t="s">
        <v>5959</v>
      </c>
      <c r="B1500" s="21">
        <v>10244</v>
      </c>
      <c r="C1500" s="21" t="s">
        <v>1062</v>
      </c>
      <c r="D1500" s="20">
        <f>COUNTIF('S6 - Table 1'!$B$3:$B$20,Table4[[#This Row],[id]])</f>
        <v>0</v>
      </c>
      <c r="E1500" s="21" t="s">
        <v>5960</v>
      </c>
      <c r="F1500" s="21" t="s">
        <v>5776</v>
      </c>
      <c r="G1500" s="21" t="s">
        <v>5777</v>
      </c>
      <c r="H1500" s="21" t="s">
        <v>5961</v>
      </c>
      <c r="I1500" s="21" t="s">
        <v>3755</v>
      </c>
      <c r="J1500" s="21">
        <v>26720</v>
      </c>
      <c r="K1500" s="21">
        <v>26882</v>
      </c>
      <c r="L1500" s="21">
        <v>100</v>
      </c>
      <c r="M1500" s="21" t="s">
        <v>1038</v>
      </c>
      <c r="N1500" s="21">
        <v>24790</v>
      </c>
      <c r="O1500" s="21">
        <v>24952</v>
      </c>
      <c r="P1500" s="21">
        <v>100</v>
      </c>
      <c r="Q1500" s="21"/>
      <c r="R1500" s="21"/>
    </row>
    <row r="1501" spans="1:18" x14ac:dyDescent="0.2">
      <c r="A1501" s="22" t="s">
        <v>5962</v>
      </c>
      <c r="B1501" s="21">
        <v>10244</v>
      </c>
      <c r="C1501" s="21" t="s">
        <v>1062</v>
      </c>
      <c r="D1501" s="20">
        <f>COUNTIF('S6 - Table 1'!$B$3:$B$20,Table4[[#This Row],[id]])</f>
        <v>0</v>
      </c>
      <c r="E1501" s="21" t="s">
        <v>5963</v>
      </c>
      <c r="F1501" s="21" t="s">
        <v>5964</v>
      </c>
      <c r="G1501" s="21" t="s">
        <v>5856</v>
      </c>
      <c r="H1501" s="21" t="s">
        <v>5857</v>
      </c>
      <c r="I1501" s="21" t="s">
        <v>3755</v>
      </c>
      <c r="J1501" s="21">
        <v>183354</v>
      </c>
      <c r="K1501" s="21">
        <v>183545</v>
      </c>
      <c r="L1501" s="21">
        <v>100</v>
      </c>
      <c r="M1501" s="21" t="s">
        <v>1038</v>
      </c>
      <c r="N1501" s="21">
        <v>181392</v>
      </c>
      <c r="O1501" s="21">
        <v>181583</v>
      </c>
      <c r="P1501" s="21">
        <v>100</v>
      </c>
      <c r="Q1501" s="21"/>
      <c r="R1501" s="21"/>
    </row>
    <row r="1502" spans="1:18" x14ac:dyDescent="0.2">
      <c r="A1502" s="22" t="s">
        <v>5965</v>
      </c>
      <c r="B1502" s="21">
        <v>10244</v>
      </c>
      <c r="C1502" s="21" t="s">
        <v>1062</v>
      </c>
      <c r="D1502" s="20">
        <f>COUNTIF('S6 - Table 1'!$B$3:$B$20,Table4[[#This Row],[id]])</f>
        <v>0</v>
      </c>
      <c r="E1502" s="21" t="s">
        <v>5966</v>
      </c>
      <c r="F1502" s="21" t="s">
        <v>5967</v>
      </c>
      <c r="G1502" s="21" t="s">
        <v>5856</v>
      </c>
      <c r="H1502" s="21" t="s">
        <v>5857</v>
      </c>
      <c r="I1502" s="21" t="s">
        <v>3755</v>
      </c>
      <c r="J1502" s="21">
        <v>183353</v>
      </c>
      <c r="K1502" s="21">
        <v>183545</v>
      </c>
      <c r="L1502" s="21">
        <v>100</v>
      </c>
      <c r="M1502" s="21" t="s">
        <v>1038</v>
      </c>
      <c r="N1502" s="21">
        <v>181391</v>
      </c>
      <c r="O1502" s="21">
        <v>181583</v>
      </c>
      <c r="P1502" s="21">
        <v>100</v>
      </c>
      <c r="Q1502" s="21"/>
      <c r="R1502" s="21"/>
    </row>
    <row r="1503" spans="1:18" x14ac:dyDescent="0.2">
      <c r="A1503" s="22" t="s">
        <v>5968</v>
      </c>
      <c r="B1503" s="21">
        <v>10244</v>
      </c>
      <c r="C1503" s="21" t="s">
        <v>1062</v>
      </c>
      <c r="D1503" s="20">
        <f>COUNTIF('S6 - Table 1'!$B$3:$B$20,Table4[[#This Row],[id]])</f>
        <v>0</v>
      </c>
      <c r="E1503" s="21" t="s">
        <v>5969</v>
      </c>
      <c r="F1503" s="21" t="s">
        <v>5889</v>
      </c>
      <c r="G1503" s="21" t="s">
        <v>5890</v>
      </c>
      <c r="H1503" s="21" t="s">
        <v>2685</v>
      </c>
      <c r="I1503" s="21" t="s">
        <v>3755</v>
      </c>
      <c r="J1503" s="21">
        <v>33844</v>
      </c>
      <c r="K1503" s="21">
        <v>34031</v>
      </c>
      <c r="L1503" s="21">
        <v>100</v>
      </c>
      <c r="M1503" s="21" t="s">
        <v>1038</v>
      </c>
      <c r="N1503" s="21">
        <v>31894</v>
      </c>
      <c r="O1503" s="21">
        <v>32081</v>
      </c>
      <c r="P1503" s="21">
        <v>100</v>
      </c>
      <c r="Q1503" s="21"/>
      <c r="R1503" s="21"/>
    </row>
    <row r="1504" spans="1:18" x14ac:dyDescent="0.2">
      <c r="A1504" s="22" t="s">
        <v>5970</v>
      </c>
      <c r="B1504" s="21">
        <v>10244</v>
      </c>
      <c r="C1504" s="21" t="s">
        <v>1062</v>
      </c>
      <c r="D1504" s="20">
        <f>COUNTIF('S6 - Table 1'!$B$3:$B$20,Table4[[#This Row],[id]])</f>
        <v>0</v>
      </c>
      <c r="E1504" s="21" t="s">
        <v>5971</v>
      </c>
      <c r="F1504" s="21" t="s">
        <v>5972</v>
      </c>
      <c r="G1504" s="21" t="s">
        <v>5973</v>
      </c>
      <c r="H1504" s="21" t="s">
        <v>5974</v>
      </c>
      <c r="I1504" s="21" t="s">
        <v>3755</v>
      </c>
      <c r="J1504" s="21">
        <v>169755</v>
      </c>
      <c r="K1504" s="21">
        <v>169958</v>
      </c>
      <c r="L1504" s="21">
        <v>100</v>
      </c>
      <c r="M1504" s="21" t="s">
        <v>1038</v>
      </c>
      <c r="N1504" s="21">
        <v>167903</v>
      </c>
      <c r="O1504" s="21">
        <v>168106</v>
      </c>
      <c r="P1504" s="21">
        <v>100</v>
      </c>
      <c r="Q1504" s="21"/>
      <c r="R1504" s="21"/>
    </row>
    <row r="1505" spans="1:18" x14ac:dyDescent="0.2">
      <c r="A1505" s="22" t="s">
        <v>5975</v>
      </c>
      <c r="B1505" s="21">
        <v>10244</v>
      </c>
      <c r="C1505" s="21" t="s">
        <v>1062</v>
      </c>
      <c r="D1505" s="20">
        <f>COUNTIF('S6 - Table 1'!$B$3:$B$20,Table4[[#This Row],[id]])</f>
        <v>0</v>
      </c>
      <c r="E1505" s="21" t="s">
        <v>5976</v>
      </c>
      <c r="F1505" s="21" t="s">
        <v>5977</v>
      </c>
      <c r="G1505" s="21" t="s">
        <v>5973</v>
      </c>
      <c r="H1505" s="21" t="s">
        <v>5974</v>
      </c>
      <c r="I1505" s="21" t="s">
        <v>3755</v>
      </c>
      <c r="J1505" s="21">
        <v>169754</v>
      </c>
      <c r="K1505" s="21">
        <v>169958</v>
      </c>
      <c r="L1505" s="21">
        <v>100</v>
      </c>
      <c r="M1505" s="21" t="s">
        <v>1038</v>
      </c>
      <c r="N1505" s="21">
        <v>167902</v>
      </c>
      <c r="O1505" s="21">
        <v>168106</v>
      </c>
      <c r="P1505" s="21">
        <v>100</v>
      </c>
      <c r="Q1505" s="21"/>
      <c r="R1505" s="21"/>
    </row>
    <row r="1506" spans="1:18" x14ac:dyDescent="0.2">
      <c r="A1506" s="22" t="s">
        <v>5978</v>
      </c>
      <c r="B1506" s="21">
        <v>10244</v>
      </c>
      <c r="C1506" s="21" t="s">
        <v>1062</v>
      </c>
      <c r="D1506" s="20">
        <f>COUNTIF('S6 - Table 1'!$B$3:$B$20,Table4[[#This Row],[id]])</f>
        <v>0</v>
      </c>
      <c r="E1506" s="21" t="s">
        <v>5979</v>
      </c>
      <c r="F1506" s="21" t="s">
        <v>5980</v>
      </c>
      <c r="G1506" s="21" t="s">
        <v>5981</v>
      </c>
      <c r="H1506" s="21" t="s">
        <v>5982</v>
      </c>
      <c r="I1506" s="21" t="s">
        <v>3755</v>
      </c>
      <c r="J1506" s="21">
        <v>16900</v>
      </c>
      <c r="K1506" s="21">
        <v>17206</v>
      </c>
      <c r="L1506" s="21">
        <v>100</v>
      </c>
      <c r="M1506" s="21" t="s">
        <v>1038</v>
      </c>
      <c r="N1506" s="21">
        <v>15201</v>
      </c>
      <c r="O1506" s="21">
        <v>15507</v>
      </c>
      <c r="P1506" s="21">
        <v>100</v>
      </c>
      <c r="Q1506" s="21"/>
      <c r="R1506" s="21"/>
    </row>
    <row r="1507" spans="1:18" x14ac:dyDescent="0.2">
      <c r="A1507" s="22" t="s">
        <v>5983</v>
      </c>
      <c r="B1507" s="21">
        <v>10244</v>
      </c>
      <c r="C1507" s="21" t="s">
        <v>1062</v>
      </c>
      <c r="D1507" s="20">
        <f>COUNTIF('S6 - Table 1'!$B$3:$B$20,Table4[[#This Row],[id]])</f>
        <v>0</v>
      </c>
      <c r="E1507" s="21" t="s">
        <v>5984</v>
      </c>
      <c r="F1507" s="21" t="s">
        <v>5985</v>
      </c>
      <c r="G1507" s="21" t="s">
        <v>5909</v>
      </c>
      <c r="H1507" s="21" t="s">
        <v>5910</v>
      </c>
      <c r="I1507" s="21" t="s">
        <v>3755</v>
      </c>
      <c r="J1507" s="21">
        <v>64154</v>
      </c>
      <c r="K1507" s="21">
        <v>64519</v>
      </c>
      <c r="L1507" s="21">
        <v>100</v>
      </c>
      <c r="M1507" s="21" t="s">
        <v>1038</v>
      </c>
      <c r="N1507" s="21">
        <v>62208</v>
      </c>
      <c r="O1507" s="21">
        <v>62573</v>
      </c>
      <c r="P1507" s="21">
        <v>100</v>
      </c>
      <c r="Q1507" s="21"/>
      <c r="R1507" s="21"/>
    </row>
    <row r="1508" spans="1:18" x14ac:dyDescent="0.2">
      <c r="A1508" s="22" t="s">
        <v>5986</v>
      </c>
      <c r="B1508" s="21">
        <v>10244</v>
      </c>
      <c r="C1508" s="21" t="s">
        <v>1062</v>
      </c>
      <c r="D1508" s="20">
        <f>COUNTIF('S6 - Table 1'!$B$3:$B$20,Table4[[#This Row],[id]])</f>
        <v>0</v>
      </c>
      <c r="E1508" s="21" t="s">
        <v>5987</v>
      </c>
      <c r="F1508" s="21" t="s">
        <v>5988</v>
      </c>
      <c r="G1508" s="21" t="s">
        <v>5989</v>
      </c>
      <c r="H1508" s="21" t="s">
        <v>5990</v>
      </c>
      <c r="I1508" s="21" t="s">
        <v>3755</v>
      </c>
      <c r="J1508" s="21">
        <v>137811</v>
      </c>
      <c r="K1508" s="21">
        <v>138164</v>
      </c>
      <c r="L1508" s="21">
        <v>100</v>
      </c>
      <c r="M1508" s="21" t="s">
        <v>1038</v>
      </c>
      <c r="N1508" s="21">
        <v>135867</v>
      </c>
      <c r="O1508" s="21">
        <v>136220</v>
      </c>
      <c r="P1508" s="21">
        <v>100</v>
      </c>
      <c r="Q1508" s="21"/>
      <c r="R1508" s="21"/>
    </row>
    <row r="1509" spans="1:18" x14ac:dyDescent="0.2">
      <c r="A1509" s="22" t="s">
        <v>5991</v>
      </c>
      <c r="B1509" s="21">
        <v>10244</v>
      </c>
      <c r="C1509" s="21" t="s">
        <v>1062</v>
      </c>
      <c r="D1509" s="20">
        <f>COUNTIF('S6 - Table 1'!$B$3:$B$20,Table4[[#This Row],[id]])</f>
        <v>0</v>
      </c>
      <c r="E1509" s="21" t="s">
        <v>5992</v>
      </c>
      <c r="F1509" s="21" t="s">
        <v>5993</v>
      </c>
      <c r="G1509" s="21" t="s">
        <v>5989</v>
      </c>
      <c r="H1509" s="21" t="s">
        <v>5990</v>
      </c>
      <c r="I1509" s="21" t="s">
        <v>3755</v>
      </c>
      <c r="J1509" s="21">
        <v>137810</v>
      </c>
      <c r="K1509" s="21">
        <v>138164</v>
      </c>
      <c r="L1509" s="21">
        <v>100</v>
      </c>
      <c r="M1509" s="21" t="s">
        <v>1038</v>
      </c>
      <c r="N1509" s="21">
        <v>135866</v>
      </c>
      <c r="O1509" s="21">
        <v>136220</v>
      </c>
      <c r="P1509" s="21">
        <v>100</v>
      </c>
      <c r="Q1509" s="21"/>
      <c r="R1509" s="21"/>
    </row>
    <row r="1510" spans="1:18" x14ac:dyDescent="0.2">
      <c r="A1510" s="22" t="s">
        <v>5994</v>
      </c>
      <c r="B1510" s="21">
        <v>10244</v>
      </c>
      <c r="C1510" s="21" t="s">
        <v>1062</v>
      </c>
      <c r="D1510" s="20">
        <f>COUNTIF('S6 - Table 1'!$B$3:$B$20,Table4[[#This Row],[id]])</f>
        <v>0</v>
      </c>
      <c r="E1510" s="21" t="s">
        <v>5995</v>
      </c>
      <c r="F1510" s="21" t="s">
        <v>3383</v>
      </c>
      <c r="G1510" s="21" t="s">
        <v>3316</v>
      </c>
      <c r="H1510" s="21" t="s">
        <v>5643</v>
      </c>
      <c r="I1510" s="21" t="s">
        <v>3755</v>
      </c>
      <c r="J1510" s="21">
        <v>49771</v>
      </c>
      <c r="K1510" s="21">
        <v>49928</v>
      </c>
      <c r="L1510" s="21">
        <v>100</v>
      </c>
      <c r="M1510" s="21" t="s">
        <v>1038</v>
      </c>
      <c r="N1510" s="21">
        <v>47826</v>
      </c>
      <c r="O1510" s="21">
        <v>47983</v>
      </c>
      <c r="P1510" s="21">
        <v>100</v>
      </c>
      <c r="Q1510" s="21"/>
      <c r="R1510" s="21"/>
    </row>
    <row r="1511" spans="1:18" x14ac:dyDescent="0.2">
      <c r="A1511" s="22" t="s">
        <v>5996</v>
      </c>
      <c r="B1511" s="21">
        <v>10244</v>
      </c>
      <c r="C1511" s="21" t="s">
        <v>1062</v>
      </c>
      <c r="D1511" s="20">
        <f>COUNTIF('S6 - Table 1'!$B$3:$B$20,Table4[[#This Row],[id]])</f>
        <v>0</v>
      </c>
      <c r="E1511" s="21" t="s">
        <v>5997</v>
      </c>
      <c r="F1511" s="21" t="s">
        <v>5998</v>
      </c>
      <c r="G1511" s="21" t="s">
        <v>5999</v>
      </c>
      <c r="H1511" s="21" t="s">
        <v>6000</v>
      </c>
      <c r="I1511" s="21" t="s">
        <v>3755</v>
      </c>
      <c r="J1511" s="21">
        <v>147731</v>
      </c>
      <c r="K1511" s="21">
        <v>147882</v>
      </c>
      <c r="L1511" s="21">
        <v>100</v>
      </c>
      <c r="M1511" s="21" t="s">
        <v>1038</v>
      </c>
      <c r="N1511" s="21">
        <v>145822</v>
      </c>
      <c r="O1511" s="21">
        <v>145973</v>
      </c>
      <c r="P1511" s="21">
        <v>100</v>
      </c>
      <c r="Q1511" s="21"/>
      <c r="R1511" s="21"/>
    </row>
    <row r="1512" spans="1:18" x14ac:dyDescent="0.2">
      <c r="A1512" s="22" t="s">
        <v>6001</v>
      </c>
      <c r="B1512" s="21">
        <v>10244</v>
      </c>
      <c r="C1512" s="21" t="s">
        <v>1062</v>
      </c>
      <c r="D1512" s="20">
        <f>COUNTIF('S6 - Table 1'!$B$3:$B$20,Table4[[#This Row],[id]])</f>
        <v>0</v>
      </c>
      <c r="E1512" s="21" t="s">
        <v>6002</v>
      </c>
      <c r="F1512" s="21" t="s">
        <v>6003</v>
      </c>
      <c r="G1512" s="21" t="s">
        <v>5843</v>
      </c>
      <c r="H1512" s="21" t="s">
        <v>5844</v>
      </c>
      <c r="I1512" s="21" t="s">
        <v>3755</v>
      </c>
      <c r="J1512" s="21">
        <v>174746</v>
      </c>
      <c r="K1512" s="21">
        <v>174876</v>
      </c>
      <c r="L1512" s="21">
        <v>100</v>
      </c>
      <c r="M1512" s="21" t="s">
        <v>1038</v>
      </c>
      <c r="N1512" s="21">
        <v>172875</v>
      </c>
      <c r="O1512" s="21">
        <v>173005</v>
      </c>
      <c r="P1512" s="21">
        <v>99.23</v>
      </c>
      <c r="Q1512" s="21"/>
      <c r="R1512" s="21"/>
    </row>
    <row r="1513" spans="1:18" x14ac:dyDescent="0.2">
      <c r="A1513" s="22" t="s">
        <v>6004</v>
      </c>
      <c r="B1513" s="21">
        <v>10244</v>
      </c>
      <c r="C1513" s="21" t="s">
        <v>1062</v>
      </c>
      <c r="D1513" s="20">
        <f>COUNTIF('S6 - Table 1'!$B$3:$B$20,Table4[[#This Row],[id]])</f>
        <v>0</v>
      </c>
      <c r="E1513" s="21" t="s">
        <v>6005</v>
      </c>
      <c r="F1513" s="21" t="s">
        <v>6006</v>
      </c>
      <c r="G1513" s="21" t="s">
        <v>5604</v>
      </c>
      <c r="H1513" s="21" t="s">
        <v>6007</v>
      </c>
      <c r="I1513" s="21" t="s">
        <v>3755</v>
      </c>
      <c r="J1513" s="21">
        <v>177086</v>
      </c>
      <c r="K1513" s="21">
        <v>177186</v>
      </c>
      <c r="L1513" s="21">
        <v>100</v>
      </c>
      <c r="M1513" s="21" t="s">
        <v>1038</v>
      </c>
      <c r="N1513" s="21">
        <v>175263</v>
      </c>
      <c r="O1513" s="21">
        <v>175363</v>
      </c>
      <c r="P1513" s="21">
        <v>100</v>
      </c>
      <c r="Q1513" s="21"/>
      <c r="R1513" s="21"/>
    </row>
    <row r="1514" spans="1:18" x14ac:dyDescent="0.2">
      <c r="A1514" s="22" t="s">
        <v>6008</v>
      </c>
      <c r="B1514" s="21">
        <v>10244</v>
      </c>
      <c r="C1514" s="21" t="s">
        <v>1062</v>
      </c>
      <c r="D1514" s="20">
        <f>COUNTIF('S6 - Table 1'!$B$3:$B$20,Table4[[#This Row],[id]])</f>
        <v>0</v>
      </c>
      <c r="E1514" s="21" t="s">
        <v>6009</v>
      </c>
      <c r="F1514" s="21" t="s">
        <v>6010</v>
      </c>
      <c r="G1514" s="21" t="s">
        <v>6011</v>
      </c>
      <c r="H1514" s="21" t="s">
        <v>6012</v>
      </c>
      <c r="I1514" s="21" t="s">
        <v>3755</v>
      </c>
      <c r="J1514" s="21">
        <v>108099</v>
      </c>
      <c r="K1514" s="21">
        <v>108356</v>
      </c>
      <c r="L1514" s="21">
        <v>100</v>
      </c>
      <c r="M1514" s="21" t="s">
        <v>1038</v>
      </c>
      <c r="N1514" s="21">
        <v>106157</v>
      </c>
      <c r="O1514" s="21">
        <v>106414</v>
      </c>
      <c r="P1514" s="21">
        <v>100</v>
      </c>
      <c r="Q1514" s="21"/>
      <c r="R1514" s="21"/>
    </row>
    <row r="1515" spans="1:18" x14ac:dyDescent="0.2">
      <c r="A1515" s="22" t="s">
        <v>6013</v>
      </c>
      <c r="B1515" s="21">
        <v>10244</v>
      </c>
      <c r="C1515" s="21" t="s">
        <v>1062</v>
      </c>
      <c r="D1515" s="20">
        <f>COUNTIF('S6 - Table 1'!$B$3:$B$20,Table4[[#This Row],[id]])</f>
        <v>0</v>
      </c>
      <c r="E1515" s="21" t="s">
        <v>6014</v>
      </c>
      <c r="F1515" s="21" t="s">
        <v>6015</v>
      </c>
      <c r="G1515" s="21" t="s">
        <v>5989</v>
      </c>
      <c r="H1515" s="21" t="s">
        <v>5990</v>
      </c>
      <c r="I1515" s="21" t="s">
        <v>3755</v>
      </c>
      <c r="J1515" s="21">
        <v>137812</v>
      </c>
      <c r="K1515" s="21">
        <v>138164</v>
      </c>
      <c r="L1515" s="21">
        <v>100</v>
      </c>
      <c r="M1515" s="21" t="s">
        <v>1038</v>
      </c>
      <c r="N1515" s="21">
        <v>135868</v>
      </c>
      <c r="O1515" s="21">
        <v>136220</v>
      </c>
      <c r="P1515" s="21">
        <v>100</v>
      </c>
      <c r="Q1515" s="21"/>
      <c r="R1515" s="21"/>
    </row>
    <row r="1516" spans="1:18" x14ac:dyDescent="0.2">
      <c r="A1516" s="22" t="s">
        <v>6016</v>
      </c>
      <c r="B1516" s="21">
        <v>10244</v>
      </c>
      <c r="C1516" s="21" t="s">
        <v>1062</v>
      </c>
      <c r="D1516" s="20">
        <f>COUNTIF('S6 - Table 1'!$B$3:$B$20,Table4[[#This Row],[id]])</f>
        <v>0</v>
      </c>
      <c r="E1516" s="21" t="s">
        <v>6017</v>
      </c>
      <c r="F1516" s="21" t="s">
        <v>6018</v>
      </c>
      <c r="G1516" s="21" t="s">
        <v>6019</v>
      </c>
      <c r="H1516" s="21" t="s">
        <v>6020</v>
      </c>
      <c r="I1516" s="21" t="s">
        <v>3755</v>
      </c>
      <c r="J1516" s="21">
        <v>99855</v>
      </c>
      <c r="K1516" s="21">
        <v>100080</v>
      </c>
      <c r="L1516" s="21">
        <v>100</v>
      </c>
      <c r="M1516" s="21" t="s">
        <v>1038</v>
      </c>
      <c r="N1516" s="21">
        <v>97913</v>
      </c>
      <c r="O1516" s="21">
        <v>98138</v>
      </c>
      <c r="P1516" s="21">
        <v>100</v>
      </c>
      <c r="Q1516" s="21"/>
      <c r="R1516" s="21"/>
    </row>
    <row r="1517" spans="1:18" x14ac:dyDescent="0.2">
      <c r="A1517" s="22" t="s">
        <v>6021</v>
      </c>
      <c r="B1517" s="21">
        <v>10244</v>
      </c>
      <c r="C1517" s="21" t="s">
        <v>1062</v>
      </c>
      <c r="D1517" s="20">
        <f>COUNTIF('S6 - Table 1'!$B$3:$B$20,Table4[[#This Row],[id]])</f>
        <v>0</v>
      </c>
      <c r="E1517" s="21" t="s">
        <v>6022</v>
      </c>
      <c r="F1517" s="21" t="s">
        <v>6023</v>
      </c>
      <c r="G1517" s="21" t="s">
        <v>5909</v>
      </c>
      <c r="H1517" s="21" t="s">
        <v>5910</v>
      </c>
      <c r="I1517" s="21" t="s">
        <v>3755</v>
      </c>
      <c r="J1517" s="21">
        <v>64154</v>
      </c>
      <c r="K1517" s="21">
        <v>64519</v>
      </c>
      <c r="L1517" s="21">
        <v>100</v>
      </c>
      <c r="M1517" s="21" t="s">
        <v>1038</v>
      </c>
      <c r="N1517" s="21">
        <v>62208</v>
      </c>
      <c r="O1517" s="21">
        <v>62573</v>
      </c>
      <c r="P1517" s="21">
        <v>100</v>
      </c>
      <c r="Q1517" s="21"/>
      <c r="R1517" s="21"/>
    </row>
    <row r="1518" spans="1:18" x14ac:dyDescent="0.2">
      <c r="A1518" s="22" t="s">
        <v>6024</v>
      </c>
      <c r="B1518" s="21">
        <v>10244</v>
      </c>
      <c r="C1518" s="21" t="s">
        <v>1062</v>
      </c>
      <c r="D1518" s="20">
        <f>COUNTIF('S6 - Table 1'!$B$3:$B$20,Table4[[#This Row],[id]])</f>
        <v>0</v>
      </c>
      <c r="E1518" s="21" t="s">
        <v>6025</v>
      </c>
      <c r="F1518" s="21" t="s">
        <v>1800</v>
      </c>
      <c r="G1518" s="21" t="s">
        <v>5835</v>
      </c>
      <c r="H1518" s="21" t="s">
        <v>6026</v>
      </c>
      <c r="I1518" s="21" t="s">
        <v>3755</v>
      </c>
      <c r="J1518" s="21">
        <v>80304</v>
      </c>
      <c r="K1518" s="21">
        <v>80444</v>
      </c>
      <c r="L1518" s="21">
        <v>100</v>
      </c>
      <c r="M1518" s="21" t="s">
        <v>1038</v>
      </c>
      <c r="N1518" s="21">
        <v>78358</v>
      </c>
      <c r="O1518" s="21">
        <v>78498</v>
      </c>
      <c r="P1518" s="21">
        <v>100</v>
      </c>
      <c r="Q1518" s="21"/>
      <c r="R1518" s="21"/>
    </row>
    <row r="1519" spans="1:18" x14ac:dyDescent="0.2">
      <c r="A1519" s="22" t="s">
        <v>6027</v>
      </c>
      <c r="B1519" s="21">
        <v>10244</v>
      </c>
      <c r="C1519" s="21" t="s">
        <v>1062</v>
      </c>
      <c r="D1519" s="20">
        <f>COUNTIF('S6 - Table 1'!$B$3:$B$20,Table4[[#This Row],[id]])</f>
        <v>0</v>
      </c>
      <c r="E1519" s="21" t="s">
        <v>6028</v>
      </c>
      <c r="F1519" s="21" t="s">
        <v>5988</v>
      </c>
      <c r="G1519" s="21" t="s">
        <v>5989</v>
      </c>
      <c r="H1519" s="21" t="s">
        <v>6029</v>
      </c>
      <c r="I1519" s="21" t="s">
        <v>3755</v>
      </c>
      <c r="J1519" s="21">
        <v>137811</v>
      </c>
      <c r="K1519" s="21">
        <v>138165</v>
      </c>
      <c r="L1519" s="21">
        <v>100</v>
      </c>
      <c r="M1519" s="21" t="s">
        <v>1038</v>
      </c>
      <c r="N1519" s="21">
        <v>135867</v>
      </c>
      <c r="O1519" s="21">
        <v>136221</v>
      </c>
      <c r="P1519" s="21">
        <v>100</v>
      </c>
      <c r="Q1519" s="21"/>
      <c r="R1519" s="21"/>
    </row>
    <row r="1520" spans="1:18" x14ac:dyDescent="0.2">
      <c r="A1520" s="22" t="s">
        <v>6030</v>
      </c>
      <c r="B1520" s="21">
        <v>10244</v>
      </c>
      <c r="C1520" s="21" t="s">
        <v>1062</v>
      </c>
      <c r="D1520" s="20">
        <f>COUNTIF('S6 - Table 1'!$B$3:$B$20,Table4[[#This Row],[id]])</f>
        <v>0</v>
      </c>
      <c r="E1520" s="21" t="s">
        <v>6031</v>
      </c>
      <c r="F1520" s="21" t="s">
        <v>5993</v>
      </c>
      <c r="G1520" s="21" t="s">
        <v>5989</v>
      </c>
      <c r="H1520" s="21" t="s">
        <v>6029</v>
      </c>
      <c r="I1520" s="21" t="s">
        <v>3755</v>
      </c>
      <c r="J1520" s="21">
        <v>137810</v>
      </c>
      <c r="K1520" s="21">
        <v>138165</v>
      </c>
      <c r="L1520" s="21">
        <v>100</v>
      </c>
      <c r="M1520" s="21" t="s">
        <v>1038</v>
      </c>
      <c r="N1520" s="21">
        <v>135866</v>
      </c>
      <c r="O1520" s="21">
        <v>136221</v>
      </c>
      <c r="P1520" s="21">
        <v>100</v>
      </c>
      <c r="Q1520" s="21"/>
      <c r="R1520" s="21"/>
    </row>
    <row r="1521" spans="1:18" x14ac:dyDescent="0.2">
      <c r="A1521" s="22" t="s">
        <v>6032</v>
      </c>
      <c r="B1521" s="21">
        <v>10244</v>
      </c>
      <c r="C1521" s="21" t="s">
        <v>1062</v>
      </c>
      <c r="D1521" s="20">
        <f>COUNTIF('S6 - Table 1'!$B$3:$B$20,Table4[[#This Row],[id]])</f>
        <v>0</v>
      </c>
      <c r="E1521" s="21" t="s">
        <v>6033</v>
      </c>
      <c r="F1521" s="21" t="s">
        <v>6034</v>
      </c>
      <c r="G1521" s="21" t="s">
        <v>6035</v>
      </c>
      <c r="H1521" s="21" t="s">
        <v>6036</v>
      </c>
      <c r="I1521" s="21" t="s">
        <v>3755</v>
      </c>
      <c r="J1521" s="21">
        <v>7602</v>
      </c>
      <c r="K1521" s="21">
        <v>7744</v>
      </c>
      <c r="L1521" s="21">
        <v>100</v>
      </c>
      <c r="M1521" s="21" t="s">
        <v>1038</v>
      </c>
      <c r="N1521" s="21">
        <v>189493</v>
      </c>
      <c r="O1521" s="21">
        <v>189635</v>
      </c>
      <c r="P1521" s="21">
        <v>100</v>
      </c>
      <c r="Q1521" s="21"/>
      <c r="R1521" s="21"/>
    </row>
    <row r="1522" spans="1:18" x14ac:dyDescent="0.2">
      <c r="A1522" s="22" t="s">
        <v>6037</v>
      </c>
      <c r="B1522" s="21">
        <v>10244</v>
      </c>
      <c r="C1522" s="21" t="s">
        <v>1062</v>
      </c>
      <c r="D1522" s="20">
        <f>COUNTIF('S6 - Table 1'!$B$3:$B$20,Table4[[#This Row],[id]])</f>
        <v>0</v>
      </c>
      <c r="E1522" s="21" t="s">
        <v>6038</v>
      </c>
      <c r="F1522" s="21" t="s">
        <v>6036</v>
      </c>
      <c r="G1522" s="21" t="s">
        <v>6039</v>
      </c>
      <c r="H1522" s="21" t="s">
        <v>6034</v>
      </c>
      <c r="I1522" s="21" t="s">
        <v>3755</v>
      </c>
      <c r="J1522" s="21">
        <v>7602</v>
      </c>
      <c r="K1522" s="21">
        <v>7744</v>
      </c>
      <c r="L1522" s="21">
        <v>100</v>
      </c>
      <c r="M1522" s="21" t="s">
        <v>1038</v>
      </c>
      <c r="N1522" s="21">
        <v>189493</v>
      </c>
      <c r="O1522" s="21">
        <v>189635</v>
      </c>
      <c r="P1522" s="21">
        <v>100</v>
      </c>
      <c r="Q1522" s="21"/>
      <c r="R1522" s="21"/>
    </row>
    <row r="1523" spans="1:18" x14ac:dyDescent="0.2">
      <c r="A1523" s="22" t="s">
        <v>6040</v>
      </c>
      <c r="B1523" s="21">
        <v>10244</v>
      </c>
      <c r="C1523" s="21" t="s">
        <v>1062</v>
      </c>
      <c r="D1523" s="20">
        <f>COUNTIF('S6 - Table 1'!$B$3:$B$20,Table4[[#This Row],[id]])</f>
        <v>0</v>
      </c>
      <c r="E1523" s="21" t="s">
        <v>6041</v>
      </c>
      <c r="F1523" s="21" t="s">
        <v>6034</v>
      </c>
      <c r="G1523" s="21" t="s">
        <v>6035</v>
      </c>
      <c r="H1523" s="21" t="s">
        <v>6042</v>
      </c>
      <c r="I1523" s="21" t="s">
        <v>3755</v>
      </c>
      <c r="J1523" s="21">
        <v>7602</v>
      </c>
      <c r="K1523" s="21">
        <v>7745</v>
      </c>
      <c r="L1523" s="21">
        <v>100</v>
      </c>
      <c r="M1523" s="21" t="s">
        <v>1038</v>
      </c>
      <c r="N1523" s="21">
        <v>189492</v>
      </c>
      <c r="O1523" s="21">
        <v>189635</v>
      </c>
      <c r="P1523" s="21">
        <v>100</v>
      </c>
      <c r="Q1523" s="21"/>
      <c r="R1523" s="21"/>
    </row>
    <row r="1524" spans="1:18" x14ac:dyDescent="0.2">
      <c r="A1524" s="22" t="s">
        <v>6043</v>
      </c>
      <c r="B1524" s="21">
        <v>10244</v>
      </c>
      <c r="C1524" s="21" t="s">
        <v>1062</v>
      </c>
      <c r="D1524" s="20">
        <f>COUNTIF('S6 - Table 1'!$B$3:$B$20,Table4[[#This Row],[id]])</f>
        <v>0</v>
      </c>
      <c r="E1524" s="21" t="s">
        <v>6044</v>
      </c>
      <c r="F1524" s="21" t="s">
        <v>6042</v>
      </c>
      <c r="G1524" s="21" t="s">
        <v>6039</v>
      </c>
      <c r="H1524" s="21" t="s">
        <v>6034</v>
      </c>
      <c r="I1524" s="21" t="s">
        <v>3755</v>
      </c>
      <c r="J1524" s="21">
        <v>7602</v>
      </c>
      <c r="K1524" s="21">
        <v>7745</v>
      </c>
      <c r="L1524" s="21">
        <v>100</v>
      </c>
      <c r="M1524" s="21" t="s">
        <v>1038</v>
      </c>
      <c r="N1524" s="21">
        <v>189492</v>
      </c>
      <c r="O1524" s="21">
        <v>189635</v>
      </c>
      <c r="P1524" s="21">
        <v>100</v>
      </c>
      <c r="Q1524" s="21"/>
      <c r="R1524" s="21"/>
    </row>
    <row r="1525" spans="1:18" x14ac:dyDescent="0.2">
      <c r="A1525" s="22" t="s">
        <v>6045</v>
      </c>
      <c r="B1525" s="21">
        <v>10244</v>
      </c>
      <c r="C1525" s="21" t="s">
        <v>1062</v>
      </c>
      <c r="D1525" s="20">
        <f>COUNTIF('S6 - Table 1'!$B$3:$B$20,Table4[[#This Row],[id]])</f>
        <v>0</v>
      </c>
      <c r="E1525" s="21" t="s">
        <v>6046</v>
      </c>
      <c r="F1525" s="21" t="s">
        <v>6034</v>
      </c>
      <c r="G1525" s="21" t="s">
        <v>6035</v>
      </c>
      <c r="H1525" s="21" t="s">
        <v>6047</v>
      </c>
      <c r="I1525" s="21" t="s">
        <v>3755</v>
      </c>
      <c r="J1525" s="21">
        <v>7602</v>
      </c>
      <c r="K1525" s="21">
        <v>7758</v>
      </c>
      <c r="L1525" s="21">
        <v>100</v>
      </c>
      <c r="M1525" s="21" t="s">
        <v>1038</v>
      </c>
      <c r="N1525" s="21">
        <v>189479</v>
      </c>
      <c r="O1525" s="21">
        <v>189635</v>
      </c>
      <c r="P1525" s="21">
        <v>100</v>
      </c>
      <c r="Q1525" s="21"/>
      <c r="R1525" s="21"/>
    </row>
    <row r="1526" spans="1:18" x14ac:dyDescent="0.2">
      <c r="A1526" s="22" t="s">
        <v>6048</v>
      </c>
      <c r="B1526" s="21">
        <v>10244</v>
      </c>
      <c r="C1526" s="21" t="s">
        <v>1062</v>
      </c>
      <c r="D1526" s="20">
        <f>COUNTIF('S6 - Table 1'!$B$3:$B$20,Table4[[#This Row],[id]])</f>
        <v>0</v>
      </c>
      <c r="E1526" s="21" t="s">
        <v>6049</v>
      </c>
      <c r="F1526" s="21" t="s">
        <v>6047</v>
      </c>
      <c r="G1526" s="21" t="s">
        <v>6039</v>
      </c>
      <c r="H1526" s="21" t="s">
        <v>6034</v>
      </c>
      <c r="I1526" s="21" t="s">
        <v>3755</v>
      </c>
      <c r="J1526" s="21">
        <v>7602</v>
      </c>
      <c r="K1526" s="21">
        <v>7758</v>
      </c>
      <c r="L1526" s="21">
        <v>100</v>
      </c>
      <c r="M1526" s="21" t="s">
        <v>1038</v>
      </c>
      <c r="N1526" s="21">
        <v>189479</v>
      </c>
      <c r="O1526" s="21">
        <v>189635</v>
      </c>
      <c r="P1526" s="21">
        <v>100</v>
      </c>
      <c r="Q1526" s="21"/>
      <c r="R1526" s="21"/>
    </row>
    <row r="1527" spans="1:18" x14ac:dyDescent="0.2">
      <c r="A1527" s="22" t="s">
        <v>6050</v>
      </c>
      <c r="B1527" s="21">
        <v>10244</v>
      </c>
      <c r="C1527" s="21" t="s">
        <v>1062</v>
      </c>
      <c r="D1527" s="20">
        <f>COUNTIF('S6 - Table 1'!$B$3:$B$20,Table4[[#This Row],[id]])</f>
        <v>0</v>
      </c>
      <c r="E1527" s="21" t="s">
        <v>6051</v>
      </c>
      <c r="F1527" s="21" t="s">
        <v>6052</v>
      </c>
      <c r="G1527" s="21" t="s">
        <v>2641</v>
      </c>
      <c r="H1527" s="21" t="s">
        <v>6053</v>
      </c>
      <c r="I1527" s="21" t="s">
        <v>3755</v>
      </c>
      <c r="J1527" s="21">
        <v>33813</v>
      </c>
      <c r="K1527" s="21">
        <v>33916</v>
      </c>
      <c r="L1527" s="21">
        <v>100</v>
      </c>
      <c r="M1527" s="21" t="s">
        <v>1038</v>
      </c>
      <c r="N1527" s="21">
        <v>31863</v>
      </c>
      <c r="O1527" s="21">
        <v>31966</v>
      </c>
      <c r="P1527" s="21">
        <v>100</v>
      </c>
      <c r="Q1527" s="21"/>
      <c r="R1527" s="21"/>
    </row>
    <row r="1528" spans="1:18" x14ac:dyDescent="0.2">
      <c r="A1528" s="22" t="s">
        <v>6054</v>
      </c>
      <c r="B1528" s="21">
        <v>10244</v>
      </c>
      <c r="C1528" s="21" t="s">
        <v>1062</v>
      </c>
      <c r="D1528" s="20">
        <f>COUNTIF('S6 - Table 1'!$B$3:$B$20,Table4[[#This Row],[id]])</f>
        <v>0</v>
      </c>
      <c r="E1528" s="21" t="s">
        <v>6055</v>
      </c>
      <c r="F1528" s="21" t="s">
        <v>6052</v>
      </c>
      <c r="G1528" s="21" t="s">
        <v>2641</v>
      </c>
      <c r="H1528" s="21" t="s">
        <v>6056</v>
      </c>
      <c r="I1528" s="21" t="s">
        <v>3755</v>
      </c>
      <c r="J1528" s="21">
        <v>33813</v>
      </c>
      <c r="K1528" s="21">
        <v>33917</v>
      </c>
      <c r="L1528" s="21">
        <v>100</v>
      </c>
      <c r="M1528" s="21" t="s">
        <v>1038</v>
      </c>
      <c r="N1528" s="21">
        <v>31863</v>
      </c>
      <c r="O1528" s="21">
        <v>31967</v>
      </c>
      <c r="P1528" s="21">
        <v>100</v>
      </c>
      <c r="Q1528" s="21"/>
      <c r="R1528" s="21"/>
    </row>
    <row r="1529" spans="1:18" x14ac:dyDescent="0.2">
      <c r="A1529" s="22" t="s">
        <v>6057</v>
      </c>
      <c r="B1529" s="21">
        <v>10244</v>
      </c>
      <c r="C1529" s="21" t="s">
        <v>1062</v>
      </c>
      <c r="D1529" s="20">
        <f>COUNTIF('S6 - Table 1'!$B$3:$B$20,Table4[[#This Row],[id]])</f>
        <v>0</v>
      </c>
      <c r="E1529" s="21" t="s">
        <v>6058</v>
      </c>
      <c r="F1529" s="21" t="s">
        <v>6059</v>
      </c>
      <c r="G1529" s="21" t="s">
        <v>5890</v>
      </c>
      <c r="H1529" s="21" t="s">
        <v>2642</v>
      </c>
      <c r="I1529" s="21" t="s">
        <v>3755</v>
      </c>
      <c r="J1529" s="21">
        <v>33845</v>
      </c>
      <c r="K1529" s="21">
        <v>34032</v>
      </c>
      <c r="L1529" s="21">
        <v>100</v>
      </c>
      <c r="M1529" s="21" t="s">
        <v>1038</v>
      </c>
      <c r="N1529" s="21">
        <v>31895</v>
      </c>
      <c r="O1529" s="21">
        <v>32082</v>
      </c>
      <c r="P1529" s="21">
        <v>100</v>
      </c>
      <c r="Q1529" s="21"/>
      <c r="R1529" s="21"/>
    </row>
    <row r="1530" spans="1:18" x14ac:dyDescent="0.2">
      <c r="A1530" s="22" t="s">
        <v>6060</v>
      </c>
      <c r="B1530" s="21">
        <v>10244</v>
      </c>
      <c r="C1530" s="21" t="s">
        <v>1062</v>
      </c>
      <c r="D1530" s="20">
        <f>COUNTIF('S6 - Table 1'!$B$3:$B$20,Table4[[#This Row],[id]])</f>
        <v>0</v>
      </c>
      <c r="E1530" s="21" t="s">
        <v>6061</v>
      </c>
      <c r="F1530" s="21" t="s">
        <v>6062</v>
      </c>
      <c r="G1530" s="21" t="s">
        <v>5909</v>
      </c>
      <c r="H1530" s="21" t="s">
        <v>5910</v>
      </c>
      <c r="I1530" s="21" t="s">
        <v>3755</v>
      </c>
      <c r="J1530" s="21">
        <v>64139</v>
      </c>
      <c r="K1530" s="21">
        <v>64519</v>
      </c>
      <c r="L1530" s="21">
        <v>100</v>
      </c>
      <c r="M1530" s="21" t="s">
        <v>1038</v>
      </c>
      <c r="N1530" s="21">
        <v>62193</v>
      </c>
      <c r="O1530" s="21">
        <v>62573</v>
      </c>
      <c r="P1530" s="21">
        <v>100</v>
      </c>
      <c r="Q1530" s="21"/>
      <c r="R1530" s="21"/>
    </row>
    <row r="1531" spans="1:18" x14ac:dyDescent="0.2">
      <c r="A1531" s="22" t="s">
        <v>6063</v>
      </c>
      <c r="B1531" s="21">
        <v>10244</v>
      </c>
      <c r="C1531" s="21" t="s">
        <v>1062</v>
      </c>
      <c r="D1531" s="20">
        <f>COUNTIF('S6 - Table 1'!$B$3:$B$20,Table4[[#This Row],[id]])</f>
        <v>0</v>
      </c>
      <c r="E1531" s="21" t="s">
        <v>6064</v>
      </c>
      <c r="F1531" s="21" t="s">
        <v>2311</v>
      </c>
      <c r="G1531" s="21" t="s">
        <v>5677</v>
      </c>
      <c r="H1531" s="21" t="s">
        <v>6065</v>
      </c>
      <c r="I1531" s="21" t="s">
        <v>3755</v>
      </c>
      <c r="J1531" s="21">
        <v>12167</v>
      </c>
      <c r="K1531" s="21">
        <v>12324</v>
      </c>
      <c r="L1531" s="21">
        <v>100</v>
      </c>
      <c r="M1531" s="21" t="s">
        <v>1038</v>
      </c>
      <c r="N1531" s="21">
        <v>10468</v>
      </c>
      <c r="O1531" s="21">
        <v>10625</v>
      </c>
      <c r="P1531" s="21">
        <v>100</v>
      </c>
      <c r="Q1531" s="21"/>
      <c r="R1531" s="21"/>
    </row>
    <row r="1532" spans="1:18" x14ac:dyDescent="0.2">
      <c r="A1532" s="22" t="s">
        <v>6066</v>
      </c>
      <c r="B1532" s="21">
        <v>10244</v>
      </c>
      <c r="C1532" s="21" t="s">
        <v>1062</v>
      </c>
      <c r="D1532" s="20">
        <f>COUNTIF('S6 - Table 1'!$B$3:$B$20,Table4[[#This Row],[id]])</f>
        <v>0</v>
      </c>
      <c r="E1532" s="21" t="s">
        <v>6067</v>
      </c>
      <c r="F1532" s="21" t="s">
        <v>5908</v>
      </c>
      <c r="G1532" s="21" t="s">
        <v>5909</v>
      </c>
      <c r="H1532" s="21" t="s">
        <v>6068</v>
      </c>
      <c r="I1532" s="21" t="s">
        <v>3755</v>
      </c>
      <c r="J1532" s="21">
        <v>64141</v>
      </c>
      <c r="K1532" s="21">
        <v>64532</v>
      </c>
      <c r="L1532" s="21">
        <v>100</v>
      </c>
      <c r="M1532" s="21" t="s">
        <v>1038</v>
      </c>
      <c r="N1532" s="21">
        <v>62195</v>
      </c>
      <c r="O1532" s="21">
        <v>62586</v>
      </c>
      <c r="P1532" s="21">
        <v>99.74</v>
      </c>
      <c r="Q1532" s="21"/>
      <c r="R1532" s="21"/>
    </row>
    <row r="1533" spans="1:18" x14ac:dyDescent="0.2">
      <c r="A1533" s="22" t="s">
        <v>6069</v>
      </c>
      <c r="B1533" s="21">
        <v>10244</v>
      </c>
      <c r="C1533" s="21" t="s">
        <v>1062</v>
      </c>
      <c r="D1533" s="20">
        <f>COUNTIF('S6 - Table 1'!$B$3:$B$20,Table4[[#This Row],[id]])</f>
        <v>0</v>
      </c>
      <c r="E1533" s="21" t="s">
        <v>6070</v>
      </c>
      <c r="F1533" s="21" t="s">
        <v>5998</v>
      </c>
      <c r="G1533" s="21" t="s">
        <v>5999</v>
      </c>
      <c r="H1533" s="21" t="s">
        <v>6071</v>
      </c>
      <c r="I1533" s="21" t="s">
        <v>3755</v>
      </c>
      <c r="J1533" s="21">
        <v>147731</v>
      </c>
      <c r="K1533" s="21">
        <v>147877</v>
      </c>
      <c r="L1533" s="21">
        <v>100</v>
      </c>
      <c r="M1533" s="21" t="s">
        <v>1038</v>
      </c>
      <c r="N1533" s="21">
        <v>145822</v>
      </c>
      <c r="O1533" s="21">
        <v>145968</v>
      </c>
      <c r="P1533" s="21">
        <v>100</v>
      </c>
      <c r="Q1533" s="21"/>
      <c r="R1533" s="21"/>
    </row>
    <row r="1534" spans="1:18" x14ac:dyDescent="0.2">
      <c r="A1534" s="22" t="s">
        <v>6072</v>
      </c>
      <c r="B1534" s="21">
        <v>10244</v>
      </c>
      <c r="C1534" s="21" t="s">
        <v>1062</v>
      </c>
      <c r="D1534" s="20">
        <f>COUNTIF('S6 - Table 1'!$B$3:$B$20,Table4[[#This Row],[id]])</f>
        <v>0</v>
      </c>
      <c r="E1534" s="21" t="s">
        <v>6073</v>
      </c>
      <c r="F1534" s="21" t="s">
        <v>6074</v>
      </c>
      <c r="G1534" s="21" t="s">
        <v>6075</v>
      </c>
      <c r="H1534" s="21" t="s">
        <v>6076</v>
      </c>
      <c r="I1534" s="21" t="s">
        <v>3755</v>
      </c>
      <c r="J1534" s="21">
        <v>21143</v>
      </c>
      <c r="K1534" s="21">
        <v>21440</v>
      </c>
      <c r="L1534" s="21">
        <v>100</v>
      </c>
      <c r="M1534" s="21" t="s">
        <v>1038</v>
      </c>
      <c r="N1534" s="21">
        <v>19449</v>
      </c>
      <c r="O1534" s="21">
        <v>19746</v>
      </c>
      <c r="P1534" s="21">
        <v>100</v>
      </c>
      <c r="Q1534" s="21"/>
      <c r="R1534" s="21"/>
    </row>
    <row r="1535" spans="1:18" x14ac:dyDescent="0.2">
      <c r="A1535" s="22" t="s">
        <v>6077</v>
      </c>
      <c r="B1535" s="21">
        <v>10244</v>
      </c>
      <c r="C1535" s="21" t="s">
        <v>1062</v>
      </c>
      <c r="D1535" s="20">
        <f>COUNTIF('S6 - Table 1'!$B$3:$B$20,Table4[[#This Row],[id]])</f>
        <v>0</v>
      </c>
      <c r="E1535" s="21" t="s">
        <v>6078</v>
      </c>
      <c r="F1535" s="21" t="s">
        <v>6079</v>
      </c>
      <c r="G1535" s="21" t="s">
        <v>6080</v>
      </c>
      <c r="H1535" s="21" t="s">
        <v>6081</v>
      </c>
      <c r="I1535" s="21" t="s">
        <v>3755</v>
      </c>
      <c r="J1535" s="21">
        <v>89491</v>
      </c>
      <c r="K1535" s="21">
        <v>89621</v>
      </c>
      <c r="L1535" s="21">
        <v>100</v>
      </c>
      <c r="M1535" s="21" t="s">
        <v>1038</v>
      </c>
      <c r="N1535" s="21">
        <v>87543</v>
      </c>
      <c r="O1535" s="21">
        <v>87673</v>
      </c>
      <c r="P1535" s="21">
        <v>100</v>
      </c>
      <c r="Q1535" s="21"/>
      <c r="R1535" s="21"/>
    </row>
    <row r="1536" spans="1:18" x14ac:dyDescent="0.2">
      <c r="A1536" s="22" t="s">
        <v>6082</v>
      </c>
      <c r="B1536" s="21">
        <v>10244</v>
      </c>
      <c r="C1536" s="21" t="s">
        <v>1062</v>
      </c>
      <c r="D1536" s="20">
        <f>COUNTIF('S6 - Table 1'!$B$3:$B$20,Table4[[#This Row],[id]])</f>
        <v>0</v>
      </c>
      <c r="E1536" s="21" t="s">
        <v>6083</v>
      </c>
      <c r="F1536" s="21" t="s">
        <v>6084</v>
      </c>
      <c r="G1536" s="21" t="s">
        <v>5713</v>
      </c>
      <c r="H1536" s="21" t="s">
        <v>5714</v>
      </c>
      <c r="I1536" s="21" t="s">
        <v>3755</v>
      </c>
      <c r="J1536" s="21">
        <v>155897</v>
      </c>
      <c r="K1536" s="21">
        <v>156293</v>
      </c>
      <c r="L1536" s="21">
        <v>100</v>
      </c>
      <c r="M1536" s="21" t="s">
        <v>1038</v>
      </c>
      <c r="N1536" s="21">
        <v>154019</v>
      </c>
      <c r="O1536" s="21">
        <v>154415</v>
      </c>
      <c r="P1536" s="21">
        <v>99.49</v>
      </c>
      <c r="Q1536" s="21"/>
      <c r="R1536" s="21"/>
    </row>
    <row r="1537" spans="1:18" x14ac:dyDescent="0.2">
      <c r="A1537" s="22" t="s">
        <v>6085</v>
      </c>
      <c r="B1537" s="21">
        <v>10244</v>
      </c>
      <c r="C1537" s="21" t="s">
        <v>1062</v>
      </c>
      <c r="D1537" s="20">
        <f>COUNTIF('S6 - Table 1'!$B$3:$B$20,Table4[[#This Row],[id]])</f>
        <v>0</v>
      </c>
      <c r="E1537" s="21" t="s">
        <v>2984</v>
      </c>
      <c r="F1537" s="21" t="s">
        <v>2985</v>
      </c>
      <c r="G1537" s="21" t="s">
        <v>2986</v>
      </c>
      <c r="H1537" s="21" t="s">
        <v>2987</v>
      </c>
      <c r="I1537" s="21" t="s">
        <v>3755</v>
      </c>
      <c r="J1537" s="21">
        <v>179023</v>
      </c>
      <c r="K1537" s="21">
        <v>179314</v>
      </c>
      <c r="L1537" s="21">
        <v>100</v>
      </c>
      <c r="M1537" s="21" t="s">
        <v>1038</v>
      </c>
      <c r="N1537" s="21">
        <v>177200</v>
      </c>
      <c r="O1537" s="21">
        <v>177491</v>
      </c>
      <c r="P1537" s="21">
        <v>100</v>
      </c>
      <c r="Q1537" s="21"/>
      <c r="R1537" s="21"/>
    </row>
    <row r="1538" spans="1:18" x14ac:dyDescent="0.2">
      <c r="A1538" s="22" t="s">
        <v>6086</v>
      </c>
      <c r="B1538" s="21">
        <v>10244</v>
      </c>
      <c r="C1538" s="21" t="s">
        <v>1062</v>
      </c>
      <c r="D1538" s="20">
        <f>COUNTIF('S6 - Table 1'!$B$3:$B$20,Table4[[#This Row],[id]])</f>
        <v>0</v>
      </c>
      <c r="E1538" s="21" t="s">
        <v>6087</v>
      </c>
      <c r="F1538" s="21" t="s">
        <v>5842</v>
      </c>
      <c r="G1538" s="21" t="s">
        <v>5843</v>
      </c>
      <c r="H1538" s="21" t="s">
        <v>6088</v>
      </c>
      <c r="I1538" s="21" t="s">
        <v>3755</v>
      </c>
      <c r="J1538" s="21">
        <v>174748</v>
      </c>
      <c r="K1538" s="21">
        <v>174877</v>
      </c>
      <c r="L1538" s="21">
        <v>100</v>
      </c>
      <c r="M1538" s="21" t="s">
        <v>1038</v>
      </c>
      <c r="N1538" s="21">
        <v>172877</v>
      </c>
      <c r="O1538" s="21">
        <v>173006</v>
      </c>
      <c r="P1538" s="21">
        <v>99.22</v>
      </c>
      <c r="Q1538" s="21"/>
      <c r="R1538" s="21"/>
    </row>
    <row r="1539" spans="1:18" x14ac:dyDescent="0.2">
      <c r="A1539" s="22" t="s">
        <v>6089</v>
      </c>
      <c r="B1539" s="21">
        <v>10244</v>
      </c>
      <c r="C1539" s="21" t="s">
        <v>1062</v>
      </c>
      <c r="D1539" s="20">
        <f>COUNTIF('S6 - Table 1'!$B$3:$B$20,Table4[[#This Row],[id]])</f>
        <v>0</v>
      </c>
      <c r="E1539" s="21" t="s">
        <v>6090</v>
      </c>
      <c r="F1539" s="21" t="s">
        <v>5439</v>
      </c>
      <c r="G1539" s="21" t="s">
        <v>5440</v>
      </c>
      <c r="H1539" s="21" t="s">
        <v>6091</v>
      </c>
      <c r="I1539" s="21" t="s">
        <v>3755</v>
      </c>
      <c r="J1539" s="21">
        <v>95695</v>
      </c>
      <c r="K1539" s="21">
        <v>96095</v>
      </c>
      <c r="L1539" s="21">
        <v>100</v>
      </c>
      <c r="M1539" s="21" t="s">
        <v>1038</v>
      </c>
      <c r="N1539" s="21">
        <v>93753</v>
      </c>
      <c r="O1539" s="21">
        <v>94153</v>
      </c>
      <c r="P1539" s="21">
        <v>100</v>
      </c>
      <c r="Q1539" s="21"/>
      <c r="R1539" s="21"/>
    </row>
    <row r="1540" spans="1:18" x14ac:dyDescent="0.2">
      <c r="A1540" s="22" t="s">
        <v>6092</v>
      </c>
      <c r="B1540" s="21">
        <v>10244</v>
      </c>
      <c r="C1540" s="21" t="s">
        <v>1062</v>
      </c>
      <c r="D1540" s="20">
        <f>COUNTIF('S6 - Table 1'!$B$3:$B$20,Table4[[#This Row],[id]])</f>
        <v>0</v>
      </c>
      <c r="E1540" s="21" t="s">
        <v>6093</v>
      </c>
      <c r="F1540" s="21" t="s">
        <v>5842</v>
      </c>
      <c r="G1540" s="21" t="s">
        <v>5843</v>
      </c>
      <c r="H1540" s="21" t="s">
        <v>6094</v>
      </c>
      <c r="I1540" s="21" t="s">
        <v>3755</v>
      </c>
      <c r="J1540" s="21">
        <v>174748</v>
      </c>
      <c r="K1540" s="21">
        <v>174871</v>
      </c>
      <c r="L1540" s="21">
        <v>100</v>
      </c>
      <c r="M1540" s="21" t="s">
        <v>1038</v>
      </c>
      <c r="N1540" s="21">
        <v>172877</v>
      </c>
      <c r="O1540" s="21">
        <v>173000</v>
      </c>
      <c r="P1540" s="21">
        <v>99.19</v>
      </c>
      <c r="Q1540" s="21"/>
      <c r="R1540" s="21"/>
    </row>
    <row r="1541" spans="1:18" x14ac:dyDescent="0.2">
      <c r="A1541" s="22" t="s">
        <v>6095</v>
      </c>
      <c r="B1541" s="21">
        <v>10244</v>
      </c>
      <c r="C1541" s="21" t="s">
        <v>1062</v>
      </c>
      <c r="D1541" s="20">
        <f>COUNTIF('S6 - Table 1'!$B$3:$B$20,Table4[[#This Row],[id]])</f>
        <v>0</v>
      </c>
      <c r="E1541" s="21" t="s">
        <v>6096</v>
      </c>
      <c r="F1541" s="21" t="s">
        <v>6097</v>
      </c>
      <c r="G1541" s="21" t="s">
        <v>6098</v>
      </c>
      <c r="H1541" s="21" t="s">
        <v>6099</v>
      </c>
      <c r="I1541" s="21" t="s">
        <v>3755</v>
      </c>
      <c r="J1541" s="21">
        <v>25528</v>
      </c>
      <c r="K1541" s="21">
        <v>25677</v>
      </c>
      <c r="L1541" s="21">
        <v>100</v>
      </c>
      <c r="M1541" s="21" t="s">
        <v>1038</v>
      </c>
      <c r="N1541" s="21">
        <v>23828</v>
      </c>
      <c r="O1541" s="21">
        <v>23977</v>
      </c>
      <c r="P1541" s="21">
        <v>99.33</v>
      </c>
      <c r="Q1541" s="21"/>
      <c r="R1541" s="21"/>
    </row>
    <row r="1542" spans="1:18" x14ac:dyDescent="0.2">
      <c r="A1542" s="22" t="s">
        <v>6100</v>
      </c>
      <c r="B1542" s="21">
        <v>10244</v>
      </c>
      <c r="C1542" s="21" t="s">
        <v>1062</v>
      </c>
      <c r="D1542" s="20">
        <f>COUNTIF('S6 - Table 1'!$B$3:$B$20,Table4[[#This Row],[id]])</f>
        <v>0</v>
      </c>
      <c r="E1542" s="21" t="s">
        <v>6101</v>
      </c>
      <c r="F1542" s="21" t="s">
        <v>6102</v>
      </c>
      <c r="G1542" s="21" t="s">
        <v>6098</v>
      </c>
      <c r="H1542" s="21" t="s">
        <v>6099</v>
      </c>
      <c r="I1542" s="21" t="s">
        <v>3755</v>
      </c>
      <c r="J1542" s="21">
        <v>25527</v>
      </c>
      <c r="K1542" s="21">
        <v>25677</v>
      </c>
      <c r="L1542" s="21">
        <v>100</v>
      </c>
      <c r="M1542" s="21" t="s">
        <v>1038</v>
      </c>
      <c r="N1542" s="21">
        <v>23827</v>
      </c>
      <c r="O1542" s="21">
        <v>23977</v>
      </c>
      <c r="P1542" s="21">
        <v>99.33</v>
      </c>
      <c r="Q1542" s="21"/>
      <c r="R1542" s="21"/>
    </row>
    <row r="1543" spans="1:18" x14ac:dyDescent="0.2">
      <c r="A1543" s="22" t="s">
        <v>6103</v>
      </c>
      <c r="B1543" s="21">
        <v>10244</v>
      </c>
      <c r="C1543" s="21" t="s">
        <v>1062</v>
      </c>
      <c r="D1543" s="20">
        <f>COUNTIF('S6 - Table 1'!$B$3:$B$20,Table4[[#This Row],[id]])</f>
        <v>0</v>
      </c>
      <c r="E1543" s="21" t="s">
        <v>6104</v>
      </c>
      <c r="F1543" s="21" t="s">
        <v>5573</v>
      </c>
      <c r="G1543" s="21" t="s">
        <v>5574</v>
      </c>
      <c r="H1543" s="21" t="s">
        <v>6105</v>
      </c>
      <c r="I1543" s="21" t="s">
        <v>3755</v>
      </c>
      <c r="J1543" s="21">
        <v>155786</v>
      </c>
      <c r="K1543" s="21">
        <v>155904</v>
      </c>
      <c r="L1543" s="21">
        <v>100</v>
      </c>
      <c r="M1543" s="21" t="s">
        <v>1038</v>
      </c>
      <c r="N1543" s="21">
        <v>153908</v>
      </c>
      <c r="O1543" s="21">
        <v>154026</v>
      </c>
      <c r="P1543" s="21">
        <v>100</v>
      </c>
      <c r="Q1543" s="21"/>
      <c r="R1543" s="21"/>
    </row>
    <row r="1544" spans="1:18" x14ac:dyDescent="0.2">
      <c r="A1544" s="22" t="s">
        <v>6106</v>
      </c>
      <c r="B1544" s="21">
        <v>10244</v>
      </c>
      <c r="C1544" s="21" t="s">
        <v>1062</v>
      </c>
      <c r="D1544" s="20">
        <f>COUNTIF('S6 - Table 1'!$B$3:$B$20,Table4[[#This Row],[id]])</f>
        <v>0</v>
      </c>
      <c r="E1544" s="21" t="s">
        <v>6107</v>
      </c>
      <c r="F1544" s="21" t="s">
        <v>5728</v>
      </c>
      <c r="G1544" s="21" t="s">
        <v>5729</v>
      </c>
      <c r="H1544" s="21" t="s">
        <v>6108</v>
      </c>
      <c r="I1544" s="21" t="s">
        <v>3755</v>
      </c>
      <c r="J1544" s="21">
        <v>2823</v>
      </c>
      <c r="K1544" s="21">
        <v>2938</v>
      </c>
      <c r="L1544" s="21">
        <v>100</v>
      </c>
      <c r="M1544" s="21" t="s">
        <v>1038</v>
      </c>
      <c r="N1544" s="21">
        <v>2888</v>
      </c>
      <c r="O1544" s="21">
        <v>3003</v>
      </c>
      <c r="P1544" s="21">
        <v>99.13</v>
      </c>
      <c r="Q1544" s="21"/>
      <c r="R1544" s="21"/>
    </row>
    <row r="1545" spans="1:18" x14ac:dyDescent="0.2">
      <c r="A1545" s="22" t="s">
        <v>6109</v>
      </c>
      <c r="B1545" s="21">
        <v>10244</v>
      </c>
      <c r="C1545" s="21" t="s">
        <v>1062</v>
      </c>
      <c r="D1545" s="20">
        <f>COUNTIF('S6 - Table 1'!$B$3:$B$20,Table4[[#This Row],[id]])</f>
        <v>0</v>
      </c>
      <c r="E1545" s="21" t="s">
        <v>6110</v>
      </c>
      <c r="F1545" s="21" t="s">
        <v>6111</v>
      </c>
      <c r="G1545" s="21" t="s">
        <v>5856</v>
      </c>
      <c r="H1545" s="21" t="s">
        <v>5857</v>
      </c>
      <c r="I1545" s="21" t="s">
        <v>3755</v>
      </c>
      <c r="J1545" s="21">
        <v>183351</v>
      </c>
      <c r="K1545" s="21">
        <v>183545</v>
      </c>
      <c r="L1545" s="21">
        <v>100</v>
      </c>
      <c r="M1545" s="21" t="s">
        <v>1038</v>
      </c>
      <c r="N1545" s="21">
        <v>181389</v>
      </c>
      <c r="O1545" s="21">
        <v>181583</v>
      </c>
      <c r="P1545" s="21">
        <v>100</v>
      </c>
      <c r="Q1545" s="21"/>
      <c r="R1545" s="21"/>
    </row>
    <row r="1546" spans="1:18" x14ac:dyDescent="0.2">
      <c r="A1546" s="22" t="s">
        <v>6112</v>
      </c>
      <c r="B1546" s="21">
        <v>10244</v>
      </c>
      <c r="C1546" s="21" t="s">
        <v>1062</v>
      </c>
      <c r="D1546" s="20">
        <f>COUNTIF('S6 - Table 1'!$B$3:$B$20,Table4[[#This Row],[id]])</f>
        <v>0</v>
      </c>
      <c r="E1546" s="21" t="s">
        <v>6113</v>
      </c>
      <c r="F1546" s="21" t="s">
        <v>5855</v>
      </c>
      <c r="G1546" s="21" t="s">
        <v>5856</v>
      </c>
      <c r="H1546" s="21" t="s">
        <v>6114</v>
      </c>
      <c r="I1546" s="21" t="s">
        <v>3755</v>
      </c>
      <c r="J1546" s="21">
        <v>183352</v>
      </c>
      <c r="K1546" s="21">
        <v>183546</v>
      </c>
      <c r="L1546" s="21">
        <v>100</v>
      </c>
      <c r="M1546" s="21" t="s">
        <v>1038</v>
      </c>
      <c r="N1546" s="21">
        <v>181390</v>
      </c>
      <c r="O1546" s="21">
        <v>181584</v>
      </c>
      <c r="P1546" s="21">
        <v>100</v>
      </c>
      <c r="Q1546" s="21"/>
      <c r="R1546" s="21"/>
    </row>
    <row r="1547" spans="1:18" x14ac:dyDescent="0.2">
      <c r="A1547" s="22" t="s">
        <v>6115</v>
      </c>
      <c r="B1547" s="21">
        <v>10244</v>
      </c>
      <c r="C1547" s="21" t="s">
        <v>1062</v>
      </c>
      <c r="D1547" s="20">
        <f>COUNTIF('S6 - Table 1'!$B$3:$B$20,Table4[[#This Row],[id]])</f>
        <v>0</v>
      </c>
      <c r="E1547" s="21" t="s">
        <v>6116</v>
      </c>
      <c r="F1547" s="21" t="s">
        <v>6117</v>
      </c>
      <c r="G1547" s="21" t="s">
        <v>5999</v>
      </c>
      <c r="H1547" s="21" t="s">
        <v>6000</v>
      </c>
      <c r="I1547" s="21" t="s">
        <v>3755</v>
      </c>
      <c r="J1547" s="21">
        <v>147737</v>
      </c>
      <c r="K1547" s="21">
        <v>147882</v>
      </c>
      <c r="L1547" s="21">
        <v>100</v>
      </c>
      <c r="M1547" s="21" t="s">
        <v>1038</v>
      </c>
      <c r="N1547" s="21">
        <v>145828</v>
      </c>
      <c r="O1547" s="21">
        <v>145973</v>
      </c>
      <c r="P1547" s="21">
        <v>100</v>
      </c>
      <c r="Q1547" s="21"/>
      <c r="R1547" s="21"/>
    </row>
    <row r="1548" spans="1:18" x14ac:dyDescent="0.2">
      <c r="A1548" s="22" t="s">
        <v>6118</v>
      </c>
      <c r="B1548" s="21">
        <v>10244</v>
      </c>
      <c r="C1548" s="21" t="s">
        <v>1062</v>
      </c>
      <c r="D1548" s="20">
        <f>COUNTIF('S6 - Table 1'!$B$3:$B$20,Table4[[#This Row],[id]])</f>
        <v>0</v>
      </c>
      <c r="E1548" s="21" t="s">
        <v>6119</v>
      </c>
      <c r="F1548" s="21" t="s">
        <v>5998</v>
      </c>
      <c r="G1548" s="21" t="s">
        <v>5999</v>
      </c>
      <c r="H1548" s="21" t="s">
        <v>6120</v>
      </c>
      <c r="I1548" s="21" t="s">
        <v>3755</v>
      </c>
      <c r="J1548" s="21">
        <v>147731</v>
      </c>
      <c r="K1548" s="21">
        <v>147886</v>
      </c>
      <c r="L1548" s="21">
        <v>100</v>
      </c>
      <c r="M1548" s="21" t="s">
        <v>1038</v>
      </c>
      <c r="N1548" s="21">
        <v>145822</v>
      </c>
      <c r="O1548" s="21">
        <v>145977</v>
      </c>
      <c r="P1548" s="21">
        <v>100</v>
      </c>
      <c r="Q1548" s="21"/>
      <c r="R1548" s="21"/>
    </row>
    <row r="1549" spans="1:18" x14ac:dyDescent="0.2">
      <c r="A1549" s="22" t="s">
        <v>6121</v>
      </c>
      <c r="B1549" s="21">
        <v>10244</v>
      </c>
      <c r="C1549" s="21" t="s">
        <v>1062</v>
      </c>
      <c r="D1549" s="20">
        <f>COUNTIF('S6 - Table 1'!$B$3:$B$20,Table4[[#This Row],[id]])</f>
        <v>0</v>
      </c>
      <c r="E1549" s="21" t="s">
        <v>6122</v>
      </c>
      <c r="F1549" s="21" t="s">
        <v>6074</v>
      </c>
      <c r="G1549" s="21" t="s">
        <v>6075</v>
      </c>
      <c r="H1549" s="21" t="s">
        <v>6123</v>
      </c>
      <c r="I1549" s="21" t="s">
        <v>3755</v>
      </c>
      <c r="J1549" s="21">
        <v>21143</v>
      </c>
      <c r="K1549" s="21">
        <v>21449</v>
      </c>
      <c r="L1549" s="21">
        <v>100</v>
      </c>
      <c r="M1549" s="21" t="s">
        <v>1038</v>
      </c>
      <c r="N1549" s="21">
        <v>19449</v>
      </c>
      <c r="O1549" s="21">
        <v>19755</v>
      </c>
      <c r="P1549" s="21">
        <v>100</v>
      </c>
      <c r="Q1549" s="21"/>
      <c r="R1549" s="21"/>
    </row>
    <row r="1550" spans="1:18" x14ac:dyDescent="0.2">
      <c r="A1550" s="22" t="s">
        <v>6124</v>
      </c>
      <c r="B1550" s="21">
        <v>10244</v>
      </c>
      <c r="C1550" s="21" t="s">
        <v>1062</v>
      </c>
      <c r="D1550" s="20">
        <f>COUNTIF('S6 - Table 1'!$B$3:$B$20,Table4[[#This Row],[id]])</f>
        <v>0</v>
      </c>
      <c r="E1550" s="21" t="s">
        <v>2992</v>
      </c>
      <c r="F1550" s="21" t="s">
        <v>2993</v>
      </c>
      <c r="G1550" s="21" t="s">
        <v>2924</v>
      </c>
      <c r="H1550" s="21" t="s">
        <v>2925</v>
      </c>
      <c r="I1550" s="21" t="s">
        <v>3755</v>
      </c>
      <c r="J1550" s="21">
        <v>111094</v>
      </c>
      <c r="K1550" s="21">
        <v>111329</v>
      </c>
      <c r="L1550" s="21">
        <v>100</v>
      </c>
      <c r="M1550" s="21" t="s">
        <v>1038</v>
      </c>
      <c r="N1550" s="21">
        <v>109152</v>
      </c>
      <c r="O1550" s="21">
        <v>109387</v>
      </c>
      <c r="P1550" s="21">
        <v>99.57</v>
      </c>
      <c r="Q1550" s="21"/>
      <c r="R1550" s="21"/>
    </row>
    <row r="1551" spans="1:18" x14ac:dyDescent="0.2">
      <c r="A1551" s="22" t="s">
        <v>6125</v>
      </c>
      <c r="B1551" s="21">
        <v>10244</v>
      </c>
      <c r="C1551" s="21" t="s">
        <v>1062</v>
      </c>
      <c r="D1551" s="20">
        <f>COUNTIF('S6 - Table 1'!$B$3:$B$20,Table4[[#This Row],[id]])</f>
        <v>0</v>
      </c>
      <c r="E1551" s="21" t="s">
        <v>6126</v>
      </c>
      <c r="F1551" s="21" t="s">
        <v>6127</v>
      </c>
      <c r="G1551" s="21" t="s">
        <v>5777</v>
      </c>
      <c r="H1551" s="21" t="s">
        <v>5778</v>
      </c>
      <c r="I1551" s="21" t="s">
        <v>3755</v>
      </c>
      <c r="J1551" s="21">
        <v>26714</v>
      </c>
      <c r="K1551" s="21">
        <v>26881</v>
      </c>
      <c r="L1551" s="21">
        <v>100</v>
      </c>
      <c r="M1551" s="21" t="s">
        <v>1038</v>
      </c>
      <c r="N1551" s="21">
        <v>24784</v>
      </c>
      <c r="O1551" s="21">
        <v>24951</v>
      </c>
      <c r="P1551" s="21">
        <v>100</v>
      </c>
      <c r="Q1551" s="21"/>
      <c r="R1551" s="21"/>
    </row>
    <row r="1552" spans="1:18" x14ac:dyDescent="0.2">
      <c r="A1552" s="22" t="s">
        <v>6128</v>
      </c>
      <c r="B1552" s="21">
        <v>10244</v>
      </c>
      <c r="C1552" s="21" t="s">
        <v>1062</v>
      </c>
      <c r="D1552" s="20">
        <f>COUNTIF('S6 - Table 1'!$B$3:$B$20,Table4[[#This Row],[id]])</f>
        <v>0</v>
      </c>
      <c r="E1552" s="21" t="s">
        <v>6129</v>
      </c>
      <c r="F1552" s="21" t="s">
        <v>6130</v>
      </c>
      <c r="G1552" s="21" t="s">
        <v>5777</v>
      </c>
      <c r="H1552" s="21" t="s">
        <v>5778</v>
      </c>
      <c r="I1552" s="21" t="s">
        <v>3755</v>
      </c>
      <c r="J1552" s="21">
        <v>26713</v>
      </c>
      <c r="K1552" s="21">
        <v>26881</v>
      </c>
      <c r="L1552" s="21">
        <v>100</v>
      </c>
      <c r="M1552" s="21" t="s">
        <v>1038</v>
      </c>
      <c r="N1552" s="21">
        <v>24783</v>
      </c>
      <c r="O1552" s="21">
        <v>24951</v>
      </c>
      <c r="P1552" s="21">
        <v>100</v>
      </c>
      <c r="Q1552" s="21"/>
      <c r="R1552" s="21"/>
    </row>
    <row r="1553" spans="1:18" x14ac:dyDescent="0.2">
      <c r="A1553" s="22" t="s">
        <v>6131</v>
      </c>
      <c r="B1553" s="21">
        <v>10244</v>
      </c>
      <c r="C1553" s="21" t="s">
        <v>1062</v>
      </c>
      <c r="D1553" s="20">
        <f>COUNTIF('S6 - Table 1'!$B$3:$B$20,Table4[[#This Row],[id]])</f>
        <v>0</v>
      </c>
      <c r="E1553" s="21" t="s">
        <v>6132</v>
      </c>
      <c r="F1553" s="21" t="s">
        <v>5439</v>
      </c>
      <c r="G1553" s="21" t="s">
        <v>5440</v>
      </c>
      <c r="H1553" s="21" t="s">
        <v>6133</v>
      </c>
      <c r="I1553" s="21" t="s">
        <v>3755</v>
      </c>
      <c r="J1553" s="21">
        <v>95695</v>
      </c>
      <c r="K1553" s="21">
        <v>96094</v>
      </c>
      <c r="L1553" s="21">
        <v>100</v>
      </c>
      <c r="M1553" s="21" t="s">
        <v>1038</v>
      </c>
      <c r="N1553" s="21">
        <v>93753</v>
      </c>
      <c r="O1553" s="21">
        <v>94152</v>
      </c>
      <c r="P1553" s="21">
        <v>100</v>
      </c>
      <c r="Q1553" s="21"/>
      <c r="R1553" s="21"/>
    </row>
    <row r="1554" spans="1:18" x14ac:dyDescent="0.2">
      <c r="A1554" s="22" t="s">
        <v>6134</v>
      </c>
      <c r="B1554" s="21">
        <v>10244</v>
      </c>
      <c r="C1554" s="21" t="s">
        <v>1062</v>
      </c>
      <c r="D1554" s="20">
        <f>COUNTIF('S6 - Table 1'!$B$3:$B$20,Table4[[#This Row],[id]])</f>
        <v>0</v>
      </c>
      <c r="E1554" s="21" t="s">
        <v>6135</v>
      </c>
      <c r="F1554" s="21" t="s">
        <v>6136</v>
      </c>
      <c r="G1554" s="21" t="s">
        <v>5734</v>
      </c>
      <c r="H1554" s="21" t="s">
        <v>5735</v>
      </c>
      <c r="I1554" s="21" t="s">
        <v>3755</v>
      </c>
      <c r="J1554" s="21">
        <v>91570</v>
      </c>
      <c r="K1554" s="21">
        <v>91768</v>
      </c>
      <c r="L1554" s="21">
        <v>100</v>
      </c>
      <c r="M1554" s="21" t="s">
        <v>1038</v>
      </c>
      <c r="N1554" s="21">
        <v>89622</v>
      </c>
      <c r="O1554" s="21">
        <v>89820</v>
      </c>
      <c r="P1554" s="21">
        <v>100</v>
      </c>
      <c r="Q1554" s="21"/>
      <c r="R1554" s="21"/>
    </row>
    <row r="1555" spans="1:18" x14ac:dyDescent="0.2">
      <c r="A1555" s="22" t="s">
        <v>6137</v>
      </c>
      <c r="B1555" s="21">
        <v>10244</v>
      </c>
      <c r="C1555" s="21" t="s">
        <v>1062</v>
      </c>
      <c r="D1555" s="20">
        <f>COUNTIF('S6 - Table 1'!$B$3:$B$20,Table4[[#This Row],[id]])</f>
        <v>0</v>
      </c>
      <c r="E1555" s="21" t="s">
        <v>6138</v>
      </c>
      <c r="F1555" s="21" t="s">
        <v>6139</v>
      </c>
      <c r="G1555" s="21" t="s">
        <v>5734</v>
      </c>
      <c r="H1555" s="21" t="s">
        <v>5735</v>
      </c>
      <c r="I1555" s="21" t="s">
        <v>3755</v>
      </c>
      <c r="J1555" s="21">
        <v>91569</v>
      </c>
      <c r="K1555" s="21">
        <v>91768</v>
      </c>
      <c r="L1555" s="21">
        <v>100</v>
      </c>
      <c r="M1555" s="21" t="s">
        <v>1038</v>
      </c>
      <c r="N1555" s="21">
        <v>89621</v>
      </c>
      <c r="O1555" s="21">
        <v>89820</v>
      </c>
      <c r="P1555" s="21">
        <v>100</v>
      </c>
      <c r="Q1555" s="21"/>
      <c r="R1555" s="21"/>
    </row>
    <row r="1556" spans="1:18" x14ac:dyDescent="0.2">
      <c r="A1556" s="22" t="s">
        <v>6140</v>
      </c>
      <c r="B1556" s="21">
        <v>10244</v>
      </c>
      <c r="C1556" s="21" t="s">
        <v>1062</v>
      </c>
      <c r="D1556" s="20">
        <f>COUNTIF('S6 - Table 1'!$B$3:$B$20,Table4[[#This Row],[id]])</f>
        <v>0</v>
      </c>
      <c r="E1556" s="21" t="s">
        <v>3005</v>
      </c>
      <c r="F1556" s="21" t="s">
        <v>3006</v>
      </c>
      <c r="G1556" s="21" t="s">
        <v>3007</v>
      </c>
      <c r="H1556" s="21" t="s">
        <v>3008</v>
      </c>
      <c r="I1556" s="21" t="s">
        <v>3755</v>
      </c>
      <c r="J1556" s="21">
        <v>110893</v>
      </c>
      <c r="K1556" s="21">
        <v>111268</v>
      </c>
      <c r="L1556" s="21">
        <v>100</v>
      </c>
      <c r="M1556" s="21" t="s">
        <v>1038</v>
      </c>
      <c r="N1556" s="21">
        <v>108951</v>
      </c>
      <c r="O1556" s="21">
        <v>109326</v>
      </c>
      <c r="P1556" s="21">
        <v>100</v>
      </c>
      <c r="Q1556" s="21"/>
      <c r="R1556" s="21"/>
    </row>
    <row r="1557" spans="1:18" x14ac:dyDescent="0.2">
      <c r="A1557" s="22" t="s">
        <v>6141</v>
      </c>
      <c r="B1557" s="21">
        <v>10244</v>
      </c>
      <c r="C1557" s="21" t="s">
        <v>1062</v>
      </c>
      <c r="D1557" s="20">
        <f>COUNTIF('S6 - Table 1'!$B$3:$B$20,Table4[[#This Row],[id]])</f>
        <v>0</v>
      </c>
      <c r="E1557" s="21" t="s">
        <v>3010</v>
      </c>
      <c r="F1557" s="21" t="s">
        <v>3006</v>
      </c>
      <c r="G1557" s="21" t="s">
        <v>3007</v>
      </c>
      <c r="H1557" s="21" t="s">
        <v>3011</v>
      </c>
      <c r="I1557" s="21" t="s">
        <v>3755</v>
      </c>
      <c r="J1557" s="21">
        <v>110893</v>
      </c>
      <c r="K1557" s="21">
        <v>111267</v>
      </c>
      <c r="L1557" s="21">
        <v>100</v>
      </c>
      <c r="M1557" s="21" t="s">
        <v>1038</v>
      </c>
      <c r="N1557" s="21">
        <v>108951</v>
      </c>
      <c r="O1557" s="21">
        <v>109325</v>
      </c>
      <c r="P1557" s="21">
        <v>100</v>
      </c>
      <c r="Q1557" s="21"/>
      <c r="R1557" s="21"/>
    </row>
    <row r="1558" spans="1:18" x14ac:dyDescent="0.2">
      <c r="A1558" s="22" t="s">
        <v>6142</v>
      </c>
      <c r="B1558" s="21">
        <v>10244</v>
      </c>
      <c r="C1558" s="21" t="s">
        <v>1062</v>
      </c>
      <c r="D1558" s="20">
        <f>COUNTIF('S6 - Table 1'!$B$3:$B$20,Table4[[#This Row],[id]])</f>
        <v>0</v>
      </c>
      <c r="E1558" s="21" t="s">
        <v>6143</v>
      </c>
      <c r="F1558" s="21" t="s">
        <v>1171</v>
      </c>
      <c r="G1558" s="21" t="s">
        <v>1172</v>
      </c>
      <c r="H1558" s="21" t="s">
        <v>6144</v>
      </c>
      <c r="I1558" s="21" t="s">
        <v>3755</v>
      </c>
      <c r="J1558" s="21">
        <v>158641</v>
      </c>
      <c r="K1558" s="21">
        <v>158771</v>
      </c>
      <c r="L1558" s="21">
        <v>100</v>
      </c>
      <c r="M1558" s="21" t="s">
        <v>1038</v>
      </c>
      <c r="N1558" s="21">
        <v>156766</v>
      </c>
      <c r="O1558" s="21">
        <v>156896</v>
      </c>
      <c r="P1558" s="21">
        <v>99.23</v>
      </c>
      <c r="Q1558" s="21"/>
      <c r="R1558" s="21"/>
    </row>
    <row r="1559" spans="1:18" x14ac:dyDescent="0.2">
      <c r="A1559" s="22" t="s">
        <v>6145</v>
      </c>
      <c r="B1559" s="21">
        <v>10244</v>
      </c>
      <c r="C1559" s="21" t="s">
        <v>1062</v>
      </c>
      <c r="D1559" s="20">
        <f>COUNTIF('S6 - Table 1'!$B$3:$B$20,Table4[[#This Row],[id]])</f>
        <v>0</v>
      </c>
      <c r="E1559" s="21" t="s">
        <v>6146</v>
      </c>
      <c r="F1559" s="21" t="s">
        <v>6147</v>
      </c>
      <c r="G1559" s="21" t="s">
        <v>5574</v>
      </c>
      <c r="H1559" s="21" t="s">
        <v>5575</v>
      </c>
      <c r="I1559" s="21" t="s">
        <v>3755</v>
      </c>
      <c r="J1559" s="21">
        <v>155784</v>
      </c>
      <c r="K1559" s="21">
        <v>155918</v>
      </c>
      <c r="L1559" s="21">
        <v>100</v>
      </c>
      <c r="M1559" s="21" t="s">
        <v>1038</v>
      </c>
      <c r="N1559" s="21">
        <v>153906</v>
      </c>
      <c r="O1559" s="21">
        <v>154040</v>
      </c>
      <c r="P1559" s="21">
        <v>100</v>
      </c>
      <c r="Q1559" s="21"/>
      <c r="R1559" s="21"/>
    </row>
    <row r="1560" spans="1:18" x14ac:dyDescent="0.2">
      <c r="A1560" s="22" t="s">
        <v>6148</v>
      </c>
      <c r="B1560" s="21">
        <v>10244</v>
      </c>
      <c r="C1560" s="21" t="s">
        <v>1062</v>
      </c>
      <c r="D1560" s="20">
        <f>COUNTIF('S6 - Table 1'!$B$3:$B$20,Table4[[#This Row],[id]])</f>
        <v>0</v>
      </c>
      <c r="E1560" s="21" t="s">
        <v>6149</v>
      </c>
      <c r="F1560" s="21" t="s">
        <v>6150</v>
      </c>
      <c r="G1560" s="21" t="s">
        <v>6151</v>
      </c>
      <c r="H1560" s="21" t="s">
        <v>6152</v>
      </c>
      <c r="I1560" s="21" t="s">
        <v>3755</v>
      </c>
      <c r="J1560" s="21">
        <v>102553</v>
      </c>
      <c r="K1560" s="21">
        <v>102751</v>
      </c>
      <c r="L1560" s="21">
        <v>100</v>
      </c>
      <c r="M1560" s="21" t="s">
        <v>1038</v>
      </c>
      <c r="N1560" s="21">
        <v>100611</v>
      </c>
      <c r="O1560" s="21">
        <v>100809</v>
      </c>
      <c r="P1560" s="21">
        <v>100</v>
      </c>
      <c r="Q1560" s="21"/>
      <c r="R1560" s="21"/>
    </row>
    <row r="1561" spans="1:18" x14ac:dyDescent="0.2">
      <c r="A1561" s="22" t="s">
        <v>6153</v>
      </c>
      <c r="B1561" s="21">
        <v>10244</v>
      </c>
      <c r="C1561" s="21" t="s">
        <v>1062</v>
      </c>
      <c r="D1561" s="20">
        <f>COUNTIF('S6 - Table 1'!$B$3:$B$20,Table4[[#This Row],[id]])</f>
        <v>0</v>
      </c>
      <c r="E1561" s="21" t="s">
        <v>6154</v>
      </c>
      <c r="F1561" s="21" t="s">
        <v>6155</v>
      </c>
      <c r="G1561" s="21" t="s">
        <v>5981</v>
      </c>
      <c r="H1561" s="21" t="s">
        <v>5982</v>
      </c>
      <c r="I1561" s="21" t="s">
        <v>3755</v>
      </c>
      <c r="J1561" s="21">
        <v>16903</v>
      </c>
      <c r="K1561" s="21">
        <v>17206</v>
      </c>
      <c r="L1561" s="21">
        <v>100</v>
      </c>
      <c r="M1561" s="21" t="s">
        <v>1038</v>
      </c>
      <c r="N1561" s="21">
        <v>15204</v>
      </c>
      <c r="O1561" s="21">
        <v>15507</v>
      </c>
      <c r="P1561" s="21">
        <v>100</v>
      </c>
      <c r="Q1561" s="21"/>
      <c r="R1561" s="21"/>
    </row>
    <row r="1562" spans="1:18" x14ac:dyDescent="0.2">
      <c r="A1562" s="22" t="s">
        <v>6156</v>
      </c>
      <c r="B1562" s="21">
        <v>10244</v>
      </c>
      <c r="C1562" s="21" t="s">
        <v>1062</v>
      </c>
      <c r="D1562" s="20">
        <f>COUNTIF('S6 - Table 1'!$B$3:$B$20,Table4[[#This Row],[id]])</f>
        <v>0</v>
      </c>
      <c r="E1562" s="21" t="s">
        <v>6157</v>
      </c>
      <c r="F1562" s="21" t="s">
        <v>6158</v>
      </c>
      <c r="G1562" s="21" t="s">
        <v>5981</v>
      </c>
      <c r="H1562" s="21" t="s">
        <v>5982</v>
      </c>
      <c r="I1562" s="21" t="s">
        <v>3755</v>
      </c>
      <c r="J1562" s="21">
        <v>16901</v>
      </c>
      <c r="K1562" s="21">
        <v>17206</v>
      </c>
      <c r="L1562" s="21">
        <v>100</v>
      </c>
      <c r="M1562" s="21" t="s">
        <v>1038</v>
      </c>
      <c r="N1562" s="21">
        <v>15202</v>
      </c>
      <c r="O1562" s="21">
        <v>15507</v>
      </c>
      <c r="P1562" s="21">
        <v>100</v>
      </c>
      <c r="Q1562" s="21"/>
      <c r="R1562" s="21"/>
    </row>
    <row r="1563" spans="1:18" x14ac:dyDescent="0.2">
      <c r="A1563" s="22" t="s">
        <v>6159</v>
      </c>
      <c r="B1563" s="21">
        <v>10244</v>
      </c>
      <c r="C1563" s="21" t="s">
        <v>1062</v>
      </c>
      <c r="D1563" s="20">
        <f>COUNTIF('S6 - Table 1'!$B$3:$B$20,Table4[[#This Row],[id]])</f>
        <v>0</v>
      </c>
      <c r="E1563" s="21" t="s">
        <v>6160</v>
      </c>
      <c r="F1563" s="21" t="s">
        <v>6161</v>
      </c>
      <c r="G1563" s="21" t="s">
        <v>6098</v>
      </c>
      <c r="H1563" s="21" t="s">
        <v>6099</v>
      </c>
      <c r="I1563" s="21" t="s">
        <v>3755</v>
      </c>
      <c r="J1563" s="21">
        <v>25527</v>
      </c>
      <c r="K1563" s="21">
        <v>25677</v>
      </c>
      <c r="L1563" s="21">
        <v>100</v>
      </c>
      <c r="M1563" s="21" t="s">
        <v>1038</v>
      </c>
      <c r="N1563" s="21">
        <v>23827</v>
      </c>
      <c r="O1563" s="21">
        <v>23977</v>
      </c>
      <c r="P1563" s="21">
        <v>99.33</v>
      </c>
      <c r="Q1563" s="21"/>
      <c r="R1563" s="21"/>
    </row>
    <row r="1564" spans="1:18" x14ac:dyDescent="0.2">
      <c r="A1564" s="22" t="s">
        <v>6162</v>
      </c>
      <c r="B1564" s="21">
        <v>10244</v>
      </c>
      <c r="C1564" s="21" t="s">
        <v>1062</v>
      </c>
      <c r="D1564" s="20">
        <f>COUNTIF('S6 - Table 1'!$B$3:$B$20,Table4[[#This Row],[id]])</f>
        <v>0</v>
      </c>
      <c r="E1564" s="21" t="s">
        <v>6163</v>
      </c>
      <c r="F1564" s="21" t="s">
        <v>6164</v>
      </c>
      <c r="G1564" s="21" t="s">
        <v>6098</v>
      </c>
      <c r="H1564" s="21" t="s">
        <v>6099</v>
      </c>
      <c r="I1564" s="21" t="s">
        <v>3755</v>
      </c>
      <c r="J1564" s="21">
        <v>25526</v>
      </c>
      <c r="K1564" s="21">
        <v>25677</v>
      </c>
      <c r="L1564" s="21">
        <v>100</v>
      </c>
      <c r="M1564" s="21" t="s">
        <v>1038</v>
      </c>
      <c r="N1564" s="21">
        <v>23826</v>
      </c>
      <c r="O1564" s="21">
        <v>23977</v>
      </c>
      <c r="P1564" s="21">
        <v>99.34</v>
      </c>
      <c r="Q1564" s="21"/>
      <c r="R1564" s="21"/>
    </row>
    <row r="1565" spans="1:18" x14ac:dyDescent="0.2">
      <c r="A1565" s="22" t="s">
        <v>6165</v>
      </c>
      <c r="B1565" s="21">
        <v>10244</v>
      </c>
      <c r="C1565" s="21" t="s">
        <v>1062</v>
      </c>
      <c r="D1565" s="20">
        <f>COUNTIF('S6 - Table 1'!$B$3:$B$20,Table4[[#This Row],[id]])</f>
        <v>0</v>
      </c>
      <c r="E1565" s="21" t="s">
        <v>6166</v>
      </c>
      <c r="F1565" s="21" t="s">
        <v>6150</v>
      </c>
      <c r="G1565" s="21" t="s">
        <v>6167</v>
      </c>
      <c r="H1565" s="21" t="s">
        <v>6168</v>
      </c>
      <c r="I1565" s="21" t="s">
        <v>3755</v>
      </c>
      <c r="J1565" s="21">
        <v>102553</v>
      </c>
      <c r="K1565" s="21">
        <v>102761</v>
      </c>
      <c r="L1565" s="21">
        <v>100</v>
      </c>
      <c r="M1565" s="21" t="s">
        <v>1038</v>
      </c>
      <c r="N1565" s="21">
        <v>100611</v>
      </c>
      <c r="O1565" s="21">
        <v>100819</v>
      </c>
      <c r="P1565" s="21">
        <v>100</v>
      </c>
      <c r="Q1565" s="21"/>
      <c r="R1565" s="21"/>
    </row>
    <row r="1566" spans="1:18" x14ac:dyDescent="0.2">
      <c r="A1566" s="22" t="s">
        <v>6169</v>
      </c>
      <c r="B1566" s="21">
        <v>10244</v>
      </c>
      <c r="C1566" s="21" t="s">
        <v>1062</v>
      </c>
      <c r="D1566" s="20">
        <f>COUNTIF('S6 - Table 1'!$B$3:$B$20,Table4[[#This Row],[id]])</f>
        <v>0</v>
      </c>
      <c r="E1566" s="21" t="s">
        <v>6170</v>
      </c>
      <c r="F1566" s="21" t="s">
        <v>6171</v>
      </c>
      <c r="G1566" s="21" t="s">
        <v>3316</v>
      </c>
      <c r="H1566" s="21" t="s">
        <v>5643</v>
      </c>
      <c r="I1566" s="21" t="s">
        <v>3755</v>
      </c>
      <c r="J1566" s="21">
        <v>49764</v>
      </c>
      <c r="K1566" s="21">
        <v>49928</v>
      </c>
      <c r="L1566" s="21">
        <v>100</v>
      </c>
      <c r="M1566" s="21" t="s">
        <v>1038</v>
      </c>
      <c r="N1566" s="21">
        <v>47819</v>
      </c>
      <c r="O1566" s="21">
        <v>47983</v>
      </c>
      <c r="P1566" s="21">
        <v>100</v>
      </c>
      <c r="Q1566" s="21"/>
      <c r="R1566" s="21"/>
    </row>
    <row r="1567" spans="1:18" x14ac:dyDescent="0.2">
      <c r="A1567" s="22" t="s">
        <v>6172</v>
      </c>
      <c r="B1567" s="21">
        <v>10244</v>
      </c>
      <c r="C1567" s="21" t="s">
        <v>1062</v>
      </c>
      <c r="D1567" s="20">
        <f>COUNTIF('S6 - Table 1'!$B$3:$B$20,Table4[[#This Row],[id]])</f>
        <v>0</v>
      </c>
      <c r="E1567" s="21" t="s">
        <v>6173</v>
      </c>
      <c r="F1567" s="21" t="s">
        <v>6117</v>
      </c>
      <c r="G1567" s="21" t="s">
        <v>5999</v>
      </c>
      <c r="H1567" s="21" t="s">
        <v>6071</v>
      </c>
      <c r="I1567" s="21" t="s">
        <v>3755</v>
      </c>
      <c r="J1567" s="21">
        <v>147737</v>
      </c>
      <c r="K1567" s="21">
        <v>147877</v>
      </c>
      <c r="L1567" s="21">
        <v>100</v>
      </c>
      <c r="M1567" s="21" t="s">
        <v>1038</v>
      </c>
      <c r="N1567" s="21">
        <v>145828</v>
      </c>
      <c r="O1567" s="21">
        <v>145968</v>
      </c>
      <c r="P1567" s="21">
        <v>100</v>
      </c>
      <c r="Q1567" s="21"/>
      <c r="R1567" s="21"/>
    </row>
    <row r="1568" spans="1:18" x14ac:dyDescent="0.2">
      <c r="A1568" s="22" t="s">
        <v>6174</v>
      </c>
      <c r="B1568" s="21">
        <v>10244</v>
      </c>
      <c r="C1568" s="21" t="s">
        <v>1062</v>
      </c>
      <c r="D1568" s="20">
        <f>COUNTIF('S6 - Table 1'!$B$3:$B$20,Table4[[#This Row],[id]])</f>
        <v>0</v>
      </c>
      <c r="E1568" s="21" t="s">
        <v>6175</v>
      </c>
      <c r="F1568" s="21" t="s">
        <v>6176</v>
      </c>
      <c r="G1568" s="21" t="s">
        <v>6177</v>
      </c>
      <c r="H1568" s="21" t="s">
        <v>6178</v>
      </c>
      <c r="I1568" s="21" t="s">
        <v>3755</v>
      </c>
      <c r="J1568" s="21">
        <v>3020</v>
      </c>
      <c r="K1568" s="21">
        <v>3235</v>
      </c>
      <c r="L1568" s="21">
        <v>100</v>
      </c>
      <c r="M1568" s="21" t="s">
        <v>1038</v>
      </c>
      <c r="N1568" s="21">
        <v>3085</v>
      </c>
      <c r="O1568" s="21">
        <v>3300</v>
      </c>
      <c r="P1568" s="21">
        <v>99.53</v>
      </c>
      <c r="Q1568" s="21"/>
      <c r="R1568" s="21"/>
    </row>
    <row r="1569" spans="1:18" x14ac:dyDescent="0.2">
      <c r="A1569" s="22" t="s">
        <v>6179</v>
      </c>
      <c r="B1569" s="21">
        <v>10244</v>
      </c>
      <c r="C1569" s="21" t="s">
        <v>1062</v>
      </c>
      <c r="D1569" s="20">
        <f>COUNTIF('S6 - Table 1'!$B$3:$B$20,Table4[[#This Row],[id]])</f>
        <v>0</v>
      </c>
      <c r="E1569" s="21" t="s">
        <v>6180</v>
      </c>
      <c r="F1569" s="21" t="s">
        <v>6178</v>
      </c>
      <c r="G1569" s="21" t="s">
        <v>6181</v>
      </c>
      <c r="H1569" s="21" t="s">
        <v>6176</v>
      </c>
      <c r="I1569" s="21" t="s">
        <v>3755</v>
      </c>
      <c r="J1569" s="21">
        <v>3020</v>
      </c>
      <c r="K1569" s="21">
        <v>3235</v>
      </c>
      <c r="L1569" s="21">
        <v>100</v>
      </c>
      <c r="M1569" s="21" t="s">
        <v>1038</v>
      </c>
      <c r="N1569" s="21">
        <v>3085</v>
      </c>
      <c r="O1569" s="21">
        <v>3300</v>
      </c>
      <c r="P1569" s="21">
        <v>99.53</v>
      </c>
      <c r="Q1569" s="21"/>
      <c r="R1569" s="21"/>
    </row>
    <row r="1570" spans="1:18" x14ac:dyDescent="0.2">
      <c r="A1570" s="22" t="s">
        <v>6182</v>
      </c>
      <c r="B1570" s="21">
        <v>10244</v>
      </c>
      <c r="C1570" s="21" t="s">
        <v>1062</v>
      </c>
      <c r="D1570" s="20">
        <f>COUNTIF('S6 - Table 1'!$B$3:$B$20,Table4[[#This Row],[id]])</f>
        <v>0</v>
      </c>
      <c r="E1570" s="21" t="s">
        <v>6183</v>
      </c>
      <c r="F1570" s="21" t="s">
        <v>6184</v>
      </c>
      <c r="G1570" s="21" t="s">
        <v>6185</v>
      </c>
      <c r="H1570" s="21" t="s">
        <v>6186</v>
      </c>
      <c r="I1570" s="21" t="s">
        <v>3755</v>
      </c>
      <c r="J1570" s="21">
        <v>73967</v>
      </c>
      <c r="K1570" s="21">
        <v>74302</v>
      </c>
      <c r="L1570" s="21">
        <v>100</v>
      </c>
      <c r="M1570" s="21" t="s">
        <v>1038</v>
      </c>
      <c r="N1570" s="21">
        <v>72021</v>
      </c>
      <c r="O1570" s="21">
        <v>72356</v>
      </c>
      <c r="P1570" s="21">
        <v>100</v>
      </c>
      <c r="Q1570" s="21"/>
      <c r="R1570" s="21"/>
    </row>
    <row r="1571" spans="1:18" x14ac:dyDescent="0.2">
      <c r="A1571" s="22" t="s">
        <v>6187</v>
      </c>
      <c r="B1571" s="21">
        <v>10244</v>
      </c>
      <c r="C1571" s="21" t="s">
        <v>1062</v>
      </c>
      <c r="D1571" s="20">
        <f>COUNTIF('S6 - Table 1'!$B$3:$B$20,Table4[[#This Row],[id]])</f>
        <v>0</v>
      </c>
      <c r="E1571" s="21" t="s">
        <v>6188</v>
      </c>
      <c r="F1571" s="21" t="s">
        <v>6189</v>
      </c>
      <c r="G1571" s="21" t="s">
        <v>6190</v>
      </c>
      <c r="H1571" s="21" t="s">
        <v>6191</v>
      </c>
      <c r="I1571" s="21" t="s">
        <v>3755</v>
      </c>
      <c r="J1571" s="21">
        <v>167278</v>
      </c>
      <c r="K1571" s="21">
        <v>167418</v>
      </c>
      <c r="L1571" s="21">
        <v>100</v>
      </c>
      <c r="M1571" s="21" t="s">
        <v>1038</v>
      </c>
      <c r="N1571" s="21">
        <v>165410</v>
      </c>
      <c r="O1571" s="21">
        <v>165550</v>
      </c>
      <c r="P1571" s="21">
        <v>100</v>
      </c>
      <c r="Q1571" s="21"/>
      <c r="R1571" s="21"/>
    </row>
    <row r="1572" spans="1:18" x14ac:dyDescent="0.2">
      <c r="A1572" s="22" t="s">
        <v>6192</v>
      </c>
      <c r="B1572" s="21">
        <v>10244</v>
      </c>
      <c r="C1572" s="21" t="s">
        <v>1062</v>
      </c>
      <c r="D1572" s="20">
        <f>COUNTIF('S6 - Table 1'!$B$3:$B$20,Table4[[#This Row],[id]])</f>
        <v>0</v>
      </c>
      <c r="E1572" s="21" t="s">
        <v>3032</v>
      </c>
      <c r="F1572" s="21" t="s">
        <v>2985</v>
      </c>
      <c r="G1572" s="21" t="s">
        <v>2986</v>
      </c>
      <c r="H1572" s="21" t="s">
        <v>3033</v>
      </c>
      <c r="I1572" s="21" t="s">
        <v>3755</v>
      </c>
      <c r="J1572" s="21">
        <v>179023</v>
      </c>
      <c r="K1572" s="21">
        <v>179317</v>
      </c>
      <c r="L1572" s="21">
        <v>100</v>
      </c>
      <c r="M1572" s="21" t="s">
        <v>1038</v>
      </c>
      <c r="N1572" s="21">
        <v>177200</v>
      </c>
      <c r="O1572" s="21">
        <v>177494</v>
      </c>
      <c r="P1572" s="21">
        <v>100</v>
      </c>
      <c r="Q1572" s="21"/>
      <c r="R1572" s="21"/>
    </row>
    <row r="1573" spans="1:18" x14ac:dyDescent="0.2">
      <c r="A1573" s="22" t="s">
        <v>6193</v>
      </c>
      <c r="B1573" s="21">
        <v>10244</v>
      </c>
      <c r="C1573" s="21" t="s">
        <v>1062</v>
      </c>
      <c r="D1573" s="20">
        <f>COUNTIF('S6 - Table 1'!$B$3:$B$20,Table4[[#This Row],[id]])</f>
        <v>0</v>
      </c>
      <c r="E1573" s="21" t="s">
        <v>3035</v>
      </c>
      <c r="F1573" s="21" t="s">
        <v>3036</v>
      </c>
      <c r="G1573" s="21" t="s">
        <v>2924</v>
      </c>
      <c r="H1573" s="21" t="s">
        <v>2925</v>
      </c>
      <c r="I1573" s="21" t="s">
        <v>3755</v>
      </c>
      <c r="J1573" s="21">
        <v>110932</v>
      </c>
      <c r="K1573" s="21">
        <v>111329</v>
      </c>
      <c r="L1573" s="21">
        <v>100</v>
      </c>
      <c r="M1573" s="21" t="s">
        <v>1038</v>
      </c>
      <c r="N1573" s="21">
        <v>108990</v>
      </c>
      <c r="O1573" s="21">
        <v>109387</v>
      </c>
      <c r="P1573" s="21">
        <v>99.75</v>
      </c>
      <c r="Q1573" s="21"/>
      <c r="R1573" s="21"/>
    </row>
    <row r="1574" spans="1:18" x14ac:dyDescent="0.2">
      <c r="A1574" s="22" t="s">
        <v>6194</v>
      </c>
      <c r="B1574" s="21">
        <v>10244</v>
      </c>
      <c r="C1574" s="21" t="s">
        <v>1062</v>
      </c>
      <c r="D1574" s="20">
        <f>COUNTIF('S6 - Table 1'!$B$3:$B$20,Table4[[#This Row],[id]])</f>
        <v>0</v>
      </c>
      <c r="E1574" s="21" t="s">
        <v>6195</v>
      </c>
      <c r="F1574" s="21" t="s">
        <v>6196</v>
      </c>
      <c r="G1574" s="21" t="s">
        <v>6098</v>
      </c>
      <c r="H1574" s="21" t="s">
        <v>6099</v>
      </c>
      <c r="I1574" s="21" t="s">
        <v>3755</v>
      </c>
      <c r="J1574" s="21">
        <v>25523</v>
      </c>
      <c r="K1574" s="21">
        <v>25677</v>
      </c>
      <c r="L1574" s="21">
        <v>100</v>
      </c>
      <c r="M1574" s="21" t="s">
        <v>1038</v>
      </c>
      <c r="N1574" s="21">
        <v>23823</v>
      </c>
      <c r="O1574" s="21">
        <v>23977</v>
      </c>
      <c r="P1574" s="21">
        <v>99.35</v>
      </c>
      <c r="Q1574" s="21"/>
      <c r="R1574" s="21"/>
    </row>
    <row r="1575" spans="1:18" x14ac:dyDescent="0.2">
      <c r="A1575" s="22" t="s">
        <v>6197</v>
      </c>
      <c r="B1575" s="21">
        <v>10244</v>
      </c>
      <c r="C1575" s="21" t="s">
        <v>1062</v>
      </c>
      <c r="D1575" s="20">
        <f>COUNTIF('S6 - Table 1'!$B$3:$B$20,Table4[[#This Row],[id]])</f>
        <v>0</v>
      </c>
      <c r="E1575" s="21" t="s">
        <v>6198</v>
      </c>
      <c r="F1575" s="21" t="s">
        <v>5929</v>
      </c>
      <c r="G1575" s="21" t="s">
        <v>5930</v>
      </c>
      <c r="H1575" s="21" t="s">
        <v>6199</v>
      </c>
      <c r="I1575" s="21" t="s">
        <v>3755</v>
      </c>
      <c r="J1575" s="21">
        <v>170045</v>
      </c>
      <c r="K1575" s="21">
        <v>170160</v>
      </c>
      <c r="L1575" s="21">
        <v>100</v>
      </c>
      <c r="M1575" s="21" t="s">
        <v>1038</v>
      </c>
      <c r="N1575" s="21">
        <v>168192</v>
      </c>
      <c r="O1575" s="21">
        <v>168307</v>
      </c>
      <c r="P1575" s="21">
        <v>99.13</v>
      </c>
      <c r="Q1575" s="21"/>
      <c r="R1575" s="21"/>
    </row>
    <row r="1576" spans="1:18" x14ac:dyDescent="0.2">
      <c r="A1576" s="22" t="s">
        <v>6200</v>
      </c>
      <c r="B1576" s="21">
        <v>10244</v>
      </c>
      <c r="C1576" s="21" t="s">
        <v>1062</v>
      </c>
      <c r="D1576" s="20">
        <f>COUNTIF('S6 - Table 1'!$B$3:$B$20,Table4[[#This Row],[id]])</f>
        <v>0</v>
      </c>
      <c r="E1576" s="21" t="s">
        <v>6201</v>
      </c>
      <c r="F1576" s="21" t="s">
        <v>5929</v>
      </c>
      <c r="G1576" s="21" t="s">
        <v>5930</v>
      </c>
      <c r="H1576" s="21" t="s">
        <v>6202</v>
      </c>
      <c r="I1576" s="21" t="s">
        <v>3755</v>
      </c>
      <c r="J1576" s="21">
        <v>170045</v>
      </c>
      <c r="K1576" s="21">
        <v>170162</v>
      </c>
      <c r="L1576" s="21">
        <v>100</v>
      </c>
      <c r="M1576" s="21" t="s">
        <v>1038</v>
      </c>
      <c r="N1576" s="21">
        <v>168192</v>
      </c>
      <c r="O1576" s="21">
        <v>168309</v>
      </c>
      <c r="P1576" s="21">
        <v>99.15</v>
      </c>
      <c r="Q1576" s="21"/>
      <c r="R1576" s="21"/>
    </row>
    <row r="1577" spans="1:18" x14ac:dyDescent="0.2">
      <c r="A1577" s="22" t="s">
        <v>6203</v>
      </c>
      <c r="B1577" s="21">
        <v>10244</v>
      </c>
      <c r="C1577" s="21" t="s">
        <v>1062</v>
      </c>
      <c r="D1577" s="20">
        <f>COUNTIF('S6 - Table 1'!$B$3:$B$20,Table4[[#This Row],[id]])</f>
        <v>0</v>
      </c>
      <c r="E1577" s="21" t="s">
        <v>6204</v>
      </c>
      <c r="F1577" s="21" t="s">
        <v>6150</v>
      </c>
      <c r="G1577" s="21" t="s">
        <v>6205</v>
      </c>
      <c r="H1577" s="21" t="s">
        <v>6206</v>
      </c>
      <c r="I1577" s="21" t="s">
        <v>3755</v>
      </c>
      <c r="J1577" s="21">
        <v>102553</v>
      </c>
      <c r="K1577" s="21">
        <v>102757</v>
      </c>
      <c r="L1577" s="21">
        <v>100</v>
      </c>
      <c r="M1577" s="21" t="s">
        <v>1038</v>
      </c>
      <c r="N1577" s="21">
        <v>100611</v>
      </c>
      <c r="O1577" s="21">
        <v>100815</v>
      </c>
      <c r="P1577" s="21">
        <v>100</v>
      </c>
      <c r="Q1577" s="21"/>
      <c r="R1577" s="21"/>
    </row>
    <row r="1578" spans="1:18" x14ac:dyDescent="0.2">
      <c r="A1578" s="22" t="s">
        <v>6207</v>
      </c>
      <c r="B1578" s="21">
        <v>10244</v>
      </c>
      <c r="C1578" s="21" t="s">
        <v>1062</v>
      </c>
      <c r="D1578" s="20">
        <f>COUNTIF('S6 - Table 1'!$B$3:$B$20,Table4[[#This Row],[id]])</f>
        <v>0</v>
      </c>
      <c r="E1578" s="21" t="s">
        <v>6208</v>
      </c>
      <c r="F1578" s="21" t="s">
        <v>6209</v>
      </c>
      <c r="G1578" s="21" t="s">
        <v>6210</v>
      </c>
      <c r="H1578" s="21" t="s">
        <v>6211</v>
      </c>
      <c r="I1578" s="21" t="s">
        <v>3755</v>
      </c>
      <c r="J1578" s="21">
        <v>67849</v>
      </c>
      <c r="K1578" s="21">
        <v>68096</v>
      </c>
      <c r="L1578" s="21">
        <v>100</v>
      </c>
      <c r="M1578" s="21" t="s">
        <v>1038</v>
      </c>
      <c r="N1578" s="21">
        <v>65903</v>
      </c>
      <c r="O1578" s="21">
        <v>66150</v>
      </c>
      <c r="P1578" s="21">
        <v>100</v>
      </c>
      <c r="Q1578" s="21"/>
      <c r="R1578" s="21"/>
    </row>
    <row r="1579" spans="1:18" x14ac:dyDescent="0.2">
      <c r="A1579" s="22" t="s">
        <v>6212</v>
      </c>
      <c r="B1579" s="21">
        <v>10244</v>
      </c>
      <c r="C1579" s="21" t="s">
        <v>1062</v>
      </c>
      <c r="D1579" s="20">
        <f>COUNTIF('S6 - Table 1'!$B$3:$B$20,Table4[[#This Row],[id]])</f>
        <v>0</v>
      </c>
      <c r="E1579" s="21" t="s">
        <v>6213</v>
      </c>
      <c r="F1579" s="21" t="s">
        <v>6214</v>
      </c>
      <c r="G1579" s="21" t="s">
        <v>6215</v>
      </c>
      <c r="H1579" s="21" t="s">
        <v>6216</v>
      </c>
      <c r="I1579" s="21" t="s">
        <v>3755</v>
      </c>
      <c r="J1579" s="21">
        <v>173974</v>
      </c>
      <c r="K1579" s="21">
        <v>174075</v>
      </c>
      <c r="L1579" s="21">
        <v>100</v>
      </c>
      <c r="M1579" s="21" t="s">
        <v>1038</v>
      </c>
      <c r="N1579" s="21">
        <v>172103</v>
      </c>
      <c r="O1579" s="21">
        <v>172204</v>
      </c>
      <c r="P1579" s="21">
        <v>99.01</v>
      </c>
      <c r="Q1579" s="21"/>
      <c r="R1579" s="21"/>
    </row>
    <row r="1580" spans="1:18" x14ac:dyDescent="0.2">
      <c r="A1580" s="22" t="s">
        <v>6217</v>
      </c>
      <c r="B1580" s="21">
        <v>10244</v>
      </c>
      <c r="C1580" s="21" t="s">
        <v>1062</v>
      </c>
      <c r="D1580" s="20">
        <f>COUNTIF('S6 - Table 1'!$B$3:$B$20,Table4[[#This Row],[id]])</f>
        <v>0</v>
      </c>
      <c r="E1580" s="21" t="s">
        <v>6218</v>
      </c>
      <c r="F1580" s="21" t="s">
        <v>6219</v>
      </c>
      <c r="G1580" s="21" t="s">
        <v>6220</v>
      </c>
      <c r="H1580" s="21" t="s">
        <v>6221</v>
      </c>
      <c r="I1580" s="21" t="s">
        <v>3755</v>
      </c>
      <c r="J1580" s="21">
        <v>3215</v>
      </c>
      <c r="K1580" s="21">
        <v>3377</v>
      </c>
      <c r="L1580" s="21">
        <v>100</v>
      </c>
      <c r="M1580" s="21" t="s">
        <v>1038</v>
      </c>
      <c r="N1580" s="21">
        <v>3280</v>
      </c>
      <c r="O1580" s="21">
        <v>3442</v>
      </c>
      <c r="P1580" s="21">
        <v>99.38</v>
      </c>
      <c r="Q1580" s="21"/>
      <c r="R1580" s="21"/>
    </row>
    <row r="1581" spans="1:18" x14ac:dyDescent="0.2">
      <c r="A1581" s="22" t="s">
        <v>6222</v>
      </c>
      <c r="B1581" s="21">
        <v>10244</v>
      </c>
      <c r="C1581" s="21" t="s">
        <v>1062</v>
      </c>
      <c r="D1581" s="20">
        <f>COUNTIF('S6 - Table 1'!$B$3:$B$20,Table4[[#This Row],[id]])</f>
        <v>0</v>
      </c>
      <c r="E1581" s="21" t="s">
        <v>6223</v>
      </c>
      <c r="F1581" s="21" t="s">
        <v>6221</v>
      </c>
      <c r="G1581" s="21" t="s">
        <v>6224</v>
      </c>
      <c r="H1581" s="21" t="s">
        <v>6219</v>
      </c>
      <c r="I1581" s="21" t="s">
        <v>3755</v>
      </c>
      <c r="J1581" s="21">
        <v>3215</v>
      </c>
      <c r="K1581" s="21">
        <v>3377</v>
      </c>
      <c r="L1581" s="21">
        <v>100</v>
      </c>
      <c r="M1581" s="21" t="s">
        <v>1038</v>
      </c>
      <c r="N1581" s="21">
        <v>3280</v>
      </c>
      <c r="O1581" s="21">
        <v>3442</v>
      </c>
      <c r="P1581" s="21">
        <v>99.38</v>
      </c>
      <c r="Q1581" s="21"/>
      <c r="R1581" s="21"/>
    </row>
    <row r="1582" spans="1:18" x14ac:dyDescent="0.2">
      <c r="A1582" s="22" t="s">
        <v>6225</v>
      </c>
      <c r="B1582" s="21">
        <v>10244</v>
      </c>
      <c r="C1582" s="21" t="s">
        <v>1062</v>
      </c>
      <c r="D1582" s="20">
        <f>COUNTIF('S6 - Table 1'!$B$3:$B$20,Table4[[#This Row],[id]])</f>
        <v>0</v>
      </c>
      <c r="E1582" s="21" t="s">
        <v>6226</v>
      </c>
      <c r="F1582" s="21" t="s">
        <v>6227</v>
      </c>
      <c r="G1582" s="21" t="s">
        <v>6228</v>
      </c>
      <c r="H1582" s="21" t="s">
        <v>6229</v>
      </c>
      <c r="I1582" s="21" t="s">
        <v>3755</v>
      </c>
      <c r="J1582" s="21">
        <v>146793</v>
      </c>
      <c r="K1582" s="21">
        <v>147030</v>
      </c>
      <c r="L1582" s="21">
        <v>100</v>
      </c>
      <c r="M1582" s="21" t="s">
        <v>1038</v>
      </c>
      <c r="N1582" s="21">
        <v>144888</v>
      </c>
      <c r="O1582" s="21">
        <v>145125</v>
      </c>
      <c r="P1582" s="21">
        <v>100</v>
      </c>
      <c r="Q1582" s="21"/>
      <c r="R1582" s="21"/>
    </row>
    <row r="1583" spans="1:18" x14ac:dyDescent="0.2">
      <c r="A1583" s="22" t="s">
        <v>6230</v>
      </c>
      <c r="B1583" s="21">
        <v>10244</v>
      </c>
      <c r="C1583" s="21" t="s">
        <v>1062</v>
      </c>
      <c r="D1583" s="20">
        <f>COUNTIF('S6 - Table 1'!$B$3:$B$20,Table4[[#This Row],[id]])</f>
        <v>0</v>
      </c>
      <c r="E1583" s="21" t="s">
        <v>6231</v>
      </c>
      <c r="F1583" s="21" t="s">
        <v>1176</v>
      </c>
      <c r="G1583" s="21" t="s">
        <v>1172</v>
      </c>
      <c r="H1583" s="21" t="s">
        <v>6144</v>
      </c>
      <c r="I1583" s="21" t="s">
        <v>3755</v>
      </c>
      <c r="J1583" s="21">
        <v>158652</v>
      </c>
      <c r="K1583" s="21">
        <v>158771</v>
      </c>
      <c r="L1583" s="21">
        <v>100</v>
      </c>
      <c r="M1583" s="21" t="s">
        <v>1038</v>
      </c>
      <c r="N1583" s="21">
        <v>156777</v>
      </c>
      <c r="O1583" s="21">
        <v>156896</v>
      </c>
      <c r="P1583" s="21">
        <v>99.16</v>
      </c>
      <c r="Q1583" s="21"/>
      <c r="R1583" s="21"/>
    </row>
    <row r="1584" spans="1:18" x14ac:dyDescent="0.2">
      <c r="A1584" s="22" t="s">
        <v>6232</v>
      </c>
      <c r="B1584" s="21">
        <v>10244</v>
      </c>
      <c r="C1584" s="21" t="s">
        <v>1062</v>
      </c>
      <c r="D1584" s="20">
        <f>COUNTIF('S6 - Table 1'!$B$3:$B$20,Table4[[#This Row],[id]])</f>
        <v>0</v>
      </c>
      <c r="E1584" s="21" t="s">
        <v>6233</v>
      </c>
      <c r="F1584" s="21" t="s">
        <v>6227</v>
      </c>
      <c r="G1584" s="21" t="s">
        <v>6228</v>
      </c>
      <c r="H1584" s="21" t="s">
        <v>6234</v>
      </c>
      <c r="I1584" s="21" t="s">
        <v>3755</v>
      </c>
      <c r="J1584" s="21">
        <v>146793</v>
      </c>
      <c r="K1584" s="21">
        <v>147031</v>
      </c>
      <c r="L1584" s="21">
        <v>100</v>
      </c>
      <c r="M1584" s="21" t="s">
        <v>1038</v>
      </c>
      <c r="N1584" s="21">
        <v>144888</v>
      </c>
      <c r="O1584" s="21">
        <v>145126</v>
      </c>
      <c r="P1584" s="21">
        <v>100</v>
      </c>
      <c r="Q1584" s="21"/>
      <c r="R1584" s="21"/>
    </row>
    <row r="1585" spans="1:18" x14ac:dyDescent="0.2">
      <c r="A1585" s="22" t="s">
        <v>6235</v>
      </c>
      <c r="B1585" s="21">
        <v>10244</v>
      </c>
      <c r="C1585" s="21" t="s">
        <v>1062</v>
      </c>
      <c r="D1585" s="20">
        <f>COUNTIF('S6 - Table 1'!$B$3:$B$20,Table4[[#This Row],[id]])</f>
        <v>0</v>
      </c>
      <c r="E1585" s="21" t="s">
        <v>6236</v>
      </c>
      <c r="F1585" s="21" t="s">
        <v>6237</v>
      </c>
      <c r="G1585" s="21" t="s">
        <v>5973</v>
      </c>
      <c r="H1585" s="21" t="s">
        <v>5974</v>
      </c>
      <c r="I1585" s="21" t="s">
        <v>3755</v>
      </c>
      <c r="J1585" s="21">
        <v>169752</v>
      </c>
      <c r="K1585" s="21">
        <v>169958</v>
      </c>
      <c r="L1585" s="21">
        <v>100</v>
      </c>
      <c r="M1585" s="21" t="s">
        <v>1038</v>
      </c>
      <c r="N1585" s="21">
        <v>167900</v>
      </c>
      <c r="O1585" s="21">
        <v>168106</v>
      </c>
      <c r="P1585" s="21">
        <v>100</v>
      </c>
      <c r="Q1585" s="21"/>
      <c r="R1585" s="21"/>
    </row>
    <row r="1586" spans="1:18" x14ac:dyDescent="0.2">
      <c r="A1586" s="22" t="s">
        <v>6238</v>
      </c>
      <c r="B1586" s="21">
        <v>10244</v>
      </c>
      <c r="C1586" s="21" t="s">
        <v>1062</v>
      </c>
      <c r="D1586" s="20">
        <f>COUNTIF('S6 - Table 1'!$B$3:$B$20,Table4[[#This Row],[id]])</f>
        <v>0</v>
      </c>
      <c r="E1586" s="21" t="s">
        <v>6239</v>
      </c>
      <c r="F1586" s="21" t="s">
        <v>6010</v>
      </c>
      <c r="G1586" s="21" t="s">
        <v>6011</v>
      </c>
      <c r="H1586" s="21" t="s">
        <v>6240</v>
      </c>
      <c r="I1586" s="21" t="s">
        <v>3755</v>
      </c>
      <c r="J1586" s="21">
        <v>108099</v>
      </c>
      <c r="K1586" s="21">
        <v>108356</v>
      </c>
      <c r="L1586" s="21">
        <v>100</v>
      </c>
      <c r="M1586" s="21" t="s">
        <v>1038</v>
      </c>
      <c r="N1586" s="21">
        <v>106157</v>
      </c>
      <c r="O1586" s="21">
        <v>106414</v>
      </c>
      <c r="P1586" s="21">
        <v>100</v>
      </c>
      <c r="Q1586" s="21"/>
      <c r="R1586" s="21"/>
    </row>
    <row r="1587" spans="1:18" x14ac:dyDescent="0.2">
      <c r="A1587" s="22" t="s">
        <v>6241</v>
      </c>
      <c r="B1587" s="21">
        <v>10244</v>
      </c>
      <c r="C1587" s="21" t="s">
        <v>1062</v>
      </c>
      <c r="D1587" s="20">
        <f>COUNTIF('S6 - Table 1'!$B$3:$B$20,Table4[[#This Row],[id]])</f>
        <v>0</v>
      </c>
      <c r="E1587" s="21" t="s">
        <v>6242</v>
      </c>
      <c r="F1587" s="21" t="s">
        <v>6209</v>
      </c>
      <c r="G1587" s="21" t="s">
        <v>6210</v>
      </c>
      <c r="H1587" s="21" t="s">
        <v>6243</v>
      </c>
      <c r="I1587" s="21" t="s">
        <v>3755</v>
      </c>
      <c r="J1587" s="21">
        <v>67849</v>
      </c>
      <c r="K1587" s="21">
        <v>68094</v>
      </c>
      <c r="L1587" s="21">
        <v>100</v>
      </c>
      <c r="M1587" s="21" t="s">
        <v>1038</v>
      </c>
      <c r="N1587" s="21">
        <v>65903</v>
      </c>
      <c r="O1587" s="21">
        <v>66148</v>
      </c>
      <c r="P1587" s="21">
        <v>100</v>
      </c>
      <c r="Q1587" s="21"/>
      <c r="R1587" s="21"/>
    </row>
    <row r="1588" spans="1:18" x14ac:dyDescent="0.2">
      <c r="A1588" s="22" t="s">
        <v>6244</v>
      </c>
      <c r="B1588" s="21">
        <v>10244</v>
      </c>
      <c r="C1588" s="21" t="s">
        <v>1062</v>
      </c>
      <c r="D1588" s="20">
        <f>COUNTIF('S6 - Table 1'!$B$3:$B$20,Table4[[#This Row],[id]])</f>
        <v>0</v>
      </c>
      <c r="E1588" s="21" t="s">
        <v>6245</v>
      </c>
      <c r="F1588" s="21" t="s">
        <v>6209</v>
      </c>
      <c r="G1588" s="21" t="s">
        <v>6210</v>
      </c>
      <c r="H1588" s="21" t="s">
        <v>6246</v>
      </c>
      <c r="I1588" s="21" t="s">
        <v>3755</v>
      </c>
      <c r="J1588" s="21">
        <v>67849</v>
      </c>
      <c r="K1588" s="21">
        <v>68095</v>
      </c>
      <c r="L1588" s="21">
        <v>100</v>
      </c>
      <c r="M1588" s="21" t="s">
        <v>1038</v>
      </c>
      <c r="N1588" s="21">
        <v>65903</v>
      </c>
      <c r="O1588" s="21">
        <v>66149</v>
      </c>
      <c r="P1588" s="21">
        <v>100</v>
      </c>
      <c r="Q1588" s="21"/>
      <c r="R1588" s="21"/>
    </row>
    <row r="1589" spans="1:18" x14ac:dyDescent="0.2">
      <c r="A1589" s="22" t="s">
        <v>6247</v>
      </c>
      <c r="B1589" s="21">
        <v>10244</v>
      </c>
      <c r="C1589" s="21" t="s">
        <v>1062</v>
      </c>
      <c r="D1589" s="20">
        <f>COUNTIF('S6 - Table 1'!$B$3:$B$20,Table4[[#This Row],[id]])</f>
        <v>0</v>
      </c>
      <c r="E1589" s="21" t="s">
        <v>6248</v>
      </c>
      <c r="F1589" s="21" t="s">
        <v>6079</v>
      </c>
      <c r="G1589" s="21" t="s">
        <v>6080</v>
      </c>
      <c r="H1589" s="21" t="s">
        <v>6249</v>
      </c>
      <c r="I1589" s="21" t="s">
        <v>3755</v>
      </c>
      <c r="J1589" s="21">
        <v>89491</v>
      </c>
      <c r="K1589" s="21">
        <v>89622</v>
      </c>
      <c r="L1589" s="21">
        <v>100</v>
      </c>
      <c r="M1589" s="21" t="s">
        <v>1038</v>
      </c>
      <c r="N1589" s="21">
        <v>87543</v>
      </c>
      <c r="O1589" s="21">
        <v>87674</v>
      </c>
      <c r="P1589" s="21">
        <v>100</v>
      </c>
      <c r="Q1589" s="21"/>
      <c r="R1589" s="21"/>
    </row>
    <row r="1590" spans="1:18" x14ac:dyDescent="0.2">
      <c r="A1590" s="22" t="s">
        <v>6250</v>
      </c>
      <c r="B1590" s="21">
        <v>10244</v>
      </c>
      <c r="C1590" s="21" t="s">
        <v>1062</v>
      </c>
      <c r="D1590" s="20">
        <f>COUNTIF('S6 - Table 1'!$B$3:$B$20,Table4[[#This Row],[id]])</f>
        <v>0</v>
      </c>
      <c r="E1590" s="21" t="s">
        <v>6251</v>
      </c>
      <c r="F1590" s="21" t="s">
        <v>6252</v>
      </c>
      <c r="G1590" s="21" t="s">
        <v>6253</v>
      </c>
      <c r="H1590" s="21" t="s">
        <v>6254</v>
      </c>
      <c r="I1590" s="21" t="s">
        <v>3755</v>
      </c>
      <c r="J1590" s="21">
        <v>111403</v>
      </c>
      <c r="K1590" s="21">
        <v>111522</v>
      </c>
      <c r="L1590" s="21">
        <v>100</v>
      </c>
      <c r="M1590" s="21" t="s">
        <v>1038</v>
      </c>
      <c r="N1590" s="21">
        <v>109461</v>
      </c>
      <c r="O1590" s="21">
        <v>109580</v>
      </c>
      <c r="P1590" s="21">
        <v>99.16</v>
      </c>
      <c r="Q1590" s="21"/>
      <c r="R1590" s="21"/>
    </row>
    <row r="1591" spans="1:18" x14ac:dyDescent="0.2">
      <c r="A1591" s="22" t="s">
        <v>6255</v>
      </c>
      <c r="B1591" s="21">
        <v>10244</v>
      </c>
      <c r="C1591" s="21" t="s">
        <v>1062</v>
      </c>
      <c r="D1591" s="20">
        <f>COUNTIF('S6 - Table 1'!$B$3:$B$20,Table4[[#This Row],[id]])</f>
        <v>0</v>
      </c>
      <c r="E1591" s="21" t="s">
        <v>6256</v>
      </c>
      <c r="F1591" s="21" t="s">
        <v>6257</v>
      </c>
      <c r="G1591" s="21" t="s">
        <v>6253</v>
      </c>
      <c r="H1591" s="21" t="s">
        <v>6254</v>
      </c>
      <c r="I1591" s="21" t="s">
        <v>3755</v>
      </c>
      <c r="J1591" s="21">
        <v>111402</v>
      </c>
      <c r="K1591" s="21">
        <v>111522</v>
      </c>
      <c r="L1591" s="21">
        <v>100</v>
      </c>
      <c r="M1591" s="21" t="s">
        <v>1038</v>
      </c>
      <c r="N1591" s="21">
        <v>109460</v>
      </c>
      <c r="O1591" s="21">
        <v>109580</v>
      </c>
      <c r="P1591" s="21">
        <v>99.17</v>
      </c>
      <c r="Q1591" s="21"/>
      <c r="R1591" s="21"/>
    </row>
    <row r="1592" spans="1:18" x14ac:dyDescent="0.2">
      <c r="A1592" s="22" t="s">
        <v>6258</v>
      </c>
      <c r="B1592" s="21">
        <v>10244</v>
      </c>
      <c r="C1592" s="21" t="s">
        <v>1062</v>
      </c>
      <c r="D1592" s="20">
        <f>COUNTIF('S6 - Table 1'!$B$3:$B$20,Table4[[#This Row],[id]])</f>
        <v>0</v>
      </c>
      <c r="E1592" s="21" t="s">
        <v>6259</v>
      </c>
      <c r="F1592" s="21" t="s">
        <v>6074</v>
      </c>
      <c r="G1592" s="21" t="s">
        <v>6075</v>
      </c>
      <c r="H1592" s="21" t="s">
        <v>6260</v>
      </c>
      <c r="I1592" s="21" t="s">
        <v>3755</v>
      </c>
      <c r="J1592" s="21">
        <v>21143</v>
      </c>
      <c r="K1592" s="21">
        <v>21441</v>
      </c>
      <c r="L1592" s="21">
        <v>100</v>
      </c>
      <c r="M1592" s="21" t="s">
        <v>1038</v>
      </c>
      <c r="N1592" s="21">
        <v>19449</v>
      </c>
      <c r="O1592" s="21">
        <v>19747</v>
      </c>
      <c r="P1592" s="21">
        <v>100</v>
      </c>
      <c r="Q1592" s="21"/>
      <c r="R1592" s="21"/>
    </row>
    <row r="1593" spans="1:18" x14ac:dyDescent="0.2">
      <c r="A1593" s="22" t="s">
        <v>6261</v>
      </c>
      <c r="B1593" s="21">
        <v>10244</v>
      </c>
      <c r="C1593" s="21" t="s">
        <v>1062</v>
      </c>
      <c r="D1593" s="20">
        <f>COUNTIF('S6 - Table 1'!$B$3:$B$20,Table4[[#This Row],[id]])</f>
        <v>0</v>
      </c>
      <c r="E1593" s="21" t="s">
        <v>6262</v>
      </c>
      <c r="F1593" s="21" t="s">
        <v>6074</v>
      </c>
      <c r="G1593" s="21" t="s">
        <v>6075</v>
      </c>
      <c r="H1593" s="21" t="s">
        <v>6263</v>
      </c>
      <c r="I1593" s="21" t="s">
        <v>3755</v>
      </c>
      <c r="J1593" s="21">
        <v>21143</v>
      </c>
      <c r="K1593" s="21">
        <v>21443</v>
      </c>
      <c r="L1593" s="21">
        <v>100</v>
      </c>
      <c r="M1593" s="21" t="s">
        <v>1038</v>
      </c>
      <c r="N1593" s="21">
        <v>19449</v>
      </c>
      <c r="O1593" s="21">
        <v>19749</v>
      </c>
      <c r="P1593" s="21">
        <v>100</v>
      </c>
      <c r="Q1593" s="21"/>
      <c r="R1593" s="21"/>
    </row>
    <row r="1594" spans="1:18" x14ac:dyDescent="0.2">
      <c r="A1594" s="22" t="s">
        <v>6264</v>
      </c>
      <c r="B1594" s="21">
        <v>10244</v>
      </c>
      <c r="C1594" s="21" t="s">
        <v>1062</v>
      </c>
      <c r="D1594" s="20">
        <f>COUNTIF('S6 - Table 1'!$B$3:$B$20,Table4[[#This Row],[id]])</f>
        <v>0</v>
      </c>
      <c r="E1594" s="21" t="s">
        <v>6265</v>
      </c>
      <c r="F1594" s="21" t="s">
        <v>5929</v>
      </c>
      <c r="G1594" s="21" t="s">
        <v>5930</v>
      </c>
      <c r="H1594" s="21" t="s">
        <v>6266</v>
      </c>
      <c r="I1594" s="21" t="s">
        <v>3755</v>
      </c>
      <c r="J1594" s="21">
        <v>170045</v>
      </c>
      <c r="K1594" s="21">
        <v>170165</v>
      </c>
      <c r="L1594" s="21">
        <v>100</v>
      </c>
      <c r="M1594" s="21" t="s">
        <v>1038</v>
      </c>
      <c r="N1594" s="21">
        <v>168192</v>
      </c>
      <c r="O1594" s="21">
        <v>168312</v>
      </c>
      <c r="P1594" s="21">
        <v>99.17</v>
      </c>
      <c r="Q1594" s="21"/>
      <c r="R1594" s="21"/>
    </row>
    <row r="1595" spans="1:18" x14ac:dyDescent="0.2">
      <c r="A1595" s="22" t="s">
        <v>6267</v>
      </c>
      <c r="B1595" s="21">
        <v>10244</v>
      </c>
      <c r="C1595" s="21" t="s">
        <v>1062</v>
      </c>
      <c r="D1595" s="20">
        <f>COUNTIF('S6 - Table 1'!$B$3:$B$20,Table4[[#This Row],[id]])</f>
        <v>0</v>
      </c>
      <c r="E1595" s="21" t="s">
        <v>6268</v>
      </c>
      <c r="F1595" s="21" t="s">
        <v>6219</v>
      </c>
      <c r="G1595" s="21" t="s">
        <v>6220</v>
      </c>
      <c r="H1595" s="21" t="s">
        <v>6269</v>
      </c>
      <c r="I1595" s="21" t="s">
        <v>3755</v>
      </c>
      <c r="J1595" s="21">
        <v>3215</v>
      </c>
      <c r="K1595" s="21">
        <v>3380</v>
      </c>
      <c r="L1595" s="21">
        <v>100</v>
      </c>
      <c r="M1595" s="21" t="s">
        <v>1038</v>
      </c>
      <c r="N1595" s="21">
        <v>3280</v>
      </c>
      <c r="O1595" s="21">
        <v>3445</v>
      </c>
      <c r="P1595" s="21">
        <v>99.39</v>
      </c>
      <c r="Q1595" s="21"/>
      <c r="R1595" s="21"/>
    </row>
    <row r="1596" spans="1:18" x14ac:dyDescent="0.2">
      <c r="A1596" s="22" t="s">
        <v>6270</v>
      </c>
      <c r="B1596" s="21">
        <v>10244</v>
      </c>
      <c r="C1596" s="21" t="s">
        <v>1062</v>
      </c>
      <c r="D1596" s="20">
        <f>COUNTIF('S6 - Table 1'!$B$3:$B$20,Table4[[#This Row],[id]])</f>
        <v>0</v>
      </c>
      <c r="E1596" s="21" t="s">
        <v>6271</v>
      </c>
      <c r="F1596" s="21" t="s">
        <v>6269</v>
      </c>
      <c r="G1596" s="21" t="s">
        <v>6224</v>
      </c>
      <c r="H1596" s="21" t="s">
        <v>6219</v>
      </c>
      <c r="I1596" s="21" t="s">
        <v>3755</v>
      </c>
      <c r="J1596" s="21">
        <v>3215</v>
      </c>
      <c r="K1596" s="21">
        <v>3380</v>
      </c>
      <c r="L1596" s="21">
        <v>100</v>
      </c>
      <c r="M1596" s="21" t="s">
        <v>1038</v>
      </c>
      <c r="N1596" s="21">
        <v>3280</v>
      </c>
      <c r="O1596" s="21">
        <v>3445</v>
      </c>
      <c r="P1596" s="21">
        <v>99.39</v>
      </c>
      <c r="Q1596" s="21"/>
      <c r="R1596" s="21"/>
    </row>
    <row r="1597" spans="1:18" x14ac:dyDescent="0.2">
      <c r="A1597" s="22" t="s">
        <v>6272</v>
      </c>
      <c r="B1597" s="21">
        <v>10244</v>
      </c>
      <c r="C1597" s="21" t="s">
        <v>1062</v>
      </c>
      <c r="D1597" s="20">
        <f>COUNTIF('S6 - Table 1'!$B$3:$B$20,Table4[[#This Row],[id]])</f>
        <v>0</v>
      </c>
      <c r="E1597" s="21" t="s">
        <v>6273</v>
      </c>
      <c r="F1597" s="21" t="s">
        <v>6274</v>
      </c>
      <c r="G1597" s="21" t="s">
        <v>6275</v>
      </c>
      <c r="H1597" s="21" t="s">
        <v>6276</v>
      </c>
      <c r="I1597" s="21" t="s">
        <v>3755</v>
      </c>
      <c r="J1597" s="21">
        <v>126964</v>
      </c>
      <c r="K1597" s="21">
        <v>127108</v>
      </c>
      <c r="L1597" s="21">
        <v>100</v>
      </c>
      <c r="M1597" s="21" t="s">
        <v>1038</v>
      </c>
      <c r="N1597" s="21">
        <v>125004</v>
      </c>
      <c r="O1597" s="21">
        <v>125148</v>
      </c>
      <c r="P1597" s="21">
        <v>100</v>
      </c>
      <c r="Q1597" s="21"/>
      <c r="R1597" s="21"/>
    </row>
    <row r="1598" spans="1:18" x14ac:dyDescent="0.2">
      <c r="A1598" s="22" t="s">
        <v>6277</v>
      </c>
      <c r="B1598" s="21">
        <v>10244</v>
      </c>
      <c r="C1598" s="21" t="s">
        <v>1062</v>
      </c>
      <c r="D1598" s="20">
        <f>COUNTIF('S6 - Table 1'!$B$3:$B$20,Table4[[#This Row],[id]])</f>
        <v>0</v>
      </c>
      <c r="E1598" s="21" t="s">
        <v>6278</v>
      </c>
      <c r="F1598" s="21" t="s">
        <v>5972</v>
      </c>
      <c r="G1598" s="21" t="s">
        <v>5973</v>
      </c>
      <c r="H1598" s="21" t="s">
        <v>6279</v>
      </c>
      <c r="I1598" s="21" t="s">
        <v>3755</v>
      </c>
      <c r="J1598" s="21">
        <v>169755</v>
      </c>
      <c r="K1598" s="21">
        <v>169958</v>
      </c>
      <c r="L1598" s="21">
        <v>100</v>
      </c>
      <c r="M1598" s="21" t="s">
        <v>1038</v>
      </c>
      <c r="N1598" s="21">
        <v>167903</v>
      </c>
      <c r="O1598" s="21">
        <v>168106</v>
      </c>
      <c r="P1598" s="21">
        <v>100</v>
      </c>
      <c r="Q1598" s="21"/>
      <c r="R1598" s="21"/>
    </row>
    <row r="1599" spans="1:18" x14ac:dyDescent="0.2">
      <c r="A1599" s="22" t="s">
        <v>6280</v>
      </c>
      <c r="B1599" s="21">
        <v>10244</v>
      </c>
      <c r="C1599" s="21" t="s">
        <v>1062</v>
      </c>
      <c r="D1599" s="20">
        <f>COUNTIF('S6 - Table 1'!$B$3:$B$20,Table4[[#This Row],[id]])</f>
        <v>0</v>
      </c>
      <c r="E1599" s="21" t="s">
        <v>6281</v>
      </c>
      <c r="F1599" s="21" t="s">
        <v>5977</v>
      </c>
      <c r="G1599" s="21" t="s">
        <v>5973</v>
      </c>
      <c r="H1599" s="21" t="s">
        <v>6279</v>
      </c>
      <c r="I1599" s="21" t="s">
        <v>3755</v>
      </c>
      <c r="J1599" s="21">
        <v>169754</v>
      </c>
      <c r="K1599" s="21">
        <v>169958</v>
      </c>
      <c r="L1599" s="21">
        <v>100</v>
      </c>
      <c r="M1599" s="21" t="s">
        <v>1038</v>
      </c>
      <c r="N1599" s="21">
        <v>167902</v>
      </c>
      <c r="O1599" s="21">
        <v>168106</v>
      </c>
      <c r="P1599" s="21">
        <v>100</v>
      </c>
      <c r="Q1599" s="21"/>
      <c r="R1599" s="21"/>
    </row>
    <row r="1600" spans="1:18" x14ac:dyDescent="0.2">
      <c r="A1600" s="22" t="s">
        <v>6282</v>
      </c>
      <c r="B1600" s="21">
        <v>10244</v>
      </c>
      <c r="C1600" s="21" t="s">
        <v>1062</v>
      </c>
      <c r="D1600" s="20">
        <f>COUNTIF('S6 - Table 1'!$B$3:$B$20,Table4[[#This Row],[id]])</f>
        <v>0</v>
      </c>
      <c r="E1600" s="21" t="s">
        <v>6283</v>
      </c>
      <c r="F1600" s="21" t="s">
        <v>5712</v>
      </c>
      <c r="G1600" s="21" t="s">
        <v>5713</v>
      </c>
      <c r="H1600" s="21" t="s">
        <v>6284</v>
      </c>
      <c r="I1600" s="21" t="s">
        <v>3755</v>
      </c>
      <c r="J1600" s="21">
        <v>155898</v>
      </c>
      <c r="K1600" s="21">
        <v>156294</v>
      </c>
      <c r="L1600" s="21">
        <v>100</v>
      </c>
      <c r="M1600" s="21" t="s">
        <v>1038</v>
      </c>
      <c r="N1600" s="21">
        <v>154020</v>
      </c>
      <c r="O1600" s="21">
        <v>154416</v>
      </c>
      <c r="P1600" s="21">
        <v>99.49</v>
      </c>
      <c r="Q1600" s="21"/>
      <c r="R1600" s="21"/>
    </row>
    <row r="1601" spans="1:18" x14ac:dyDescent="0.2">
      <c r="A1601" s="22" t="s">
        <v>6285</v>
      </c>
      <c r="B1601" s="21">
        <v>10244</v>
      </c>
      <c r="C1601" s="21" t="s">
        <v>1062</v>
      </c>
      <c r="D1601" s="20">
        <f>COUNTIF('S6 - Table 1'!$B$3:$B$20,Table4[[#This Row],[id]])</f>
        <v>0</v>
      </c>
      <c r="E1601" s="21" t="s">
        <v>6286</v>
      </c>
      <c r="F1601" s="21" t="s">
        <v>6287</v>
      </c>
      <c r="G1601" s="21" t="s">
        <v>5729</v>
      </c>
      <c r="H1601" s="21" t="s">
        <v>5730</v>
      </c>
      <c r="I1601" s="21" t="s">
        <v>3755</v>
      </c>
      <c r="J1601" s="21">
        <v>2824</v>
      </c>
      <c r="K1601" s="21">
        <v>2938</v>
      </c>
      <c r="L1601" s="21">
        <v>100</v>
      </c>
      <c r="M1601" s="21" t="s">
        <v>1038</v>
      </c>
      <c r="N1601" s="21">
        <v>2889</v>
      </c>
      <c r="O1601" s="21">
        <v>3003</v>
      </c>
      <c r="P1601" s="21">
        <v>99.12</v>
      </c>
      <c r="Q1601" s="21"/>
      <c r="R1601" s="21"/>
    </row>
    <row r="1602" spans="1:18" x14ac:dyDescent="0.2">
      <c r="A1602" s="22" t="s">
        <v>6288</v>
      </c>
      <c r="B1602" s="21">
        <v>10244</v>
      </c>
      <c r="C1602" s="21" t="s">
        <v>1062</v>
      </c>
      <c r="D1602" s="20">
        <f>COUNTIF('S6 - Table 1'!$B$3:$B$20,Table4[[#This Row],[id]])</f>
        <v>0</v>
      </c>
      <c r="E1602" s="21" t="s">
        <v>6289</v>
      </c>
      <c r="F1602" s="21" t="s">
        <v>6290</v>
      </c>
      <c r="G1602" s="21" t="s">
        <v>5729</v>
      </c>
      <c r="H1602" s="21" t="s">
        <v>5730</v>
      </c>
      <c r="I1602" s="21" t="s">
        <v>3755</v>
      </c>
      <c r="J1602" s="21">
        <v>2824</v>
      </c>
      <c r="K1602" s="21">
        <v>2939</v>
      </c>
      <c r="L1602" s="21">
        <v>100</v>
      </c>
      <c r="M1602" s="21" t="s">
        <v>1038</v>
      </c>
      <c r="N1602" s="21">
        <v>2889</v>
      </c>
      <c r="O1602" s="21">
        <v>3004</v>
      </c>
      <c r="P1602" s="21">
        <v>99.13</v>
      </c>
      <c r="Q1602" s="21"/>
      <c r="R1602" s="21"/>
    </row>
    <row r="1603" spans="1:18" x14ac:dyDescent="0.2">
      <c r="A1603" s="22" t="s">
        <v>6291</v>
      </c>
      <c r="B1603" s="21">
        <v>10244</v>
      </c>
      <c r="C1603" s="21" t="s">
        <v>1062</v>
      </c>
      <c r="D1603" s="20">
        <f>COUNTIF('S6 - Table 1'!$B$3:$B$20,Table4[[#This Row],[id]])</f>
        <v>0</v>
      </c>
      <c r="E1603" s="21" t="s">
        <v>6292</v>
      </c>
      <c r="F1603" s="21" t="s">
        <v>6293</v>
      </c>
      <c r="G1603" s="21" t="s">
        <v>6294</v>
      </c>
      <c r="H1603" s="21" t="s">
        <v>6295</v>
      </c>
      <c r="I1603" s="21" t="s">
        <v>3755</v>
      </c>
      <c r="J1603" s="21">
        <v>30083</v>
      </c>
      <c r="K1603" s="21">
        <v>30217</v>
      </c>
      <c r="L1603" s="21">
        <v>100</v>
      </c>
      <c r="M1603" s="21" t="s">
        <v>1038</v>
      </c>
      <c r="N1603" s="21">
        <v>28153</v>
      </c>
      <c r="O1603" s="21">
        <v>28287</v>
      </c>
      <c r="P1603" s="21">
        <v>98.51</v>
      </c>
      <c r="Q1603" s="21"/>
      <c r="R1603" s="21"/>
    </row>
    <row r="1604" spans="1:18" x14ac:dyDescent="0.2">
      <c r="A1604" s="22" t="s">
        <v>6296</v>
      </c>
      <c r="B1604" s="21">
        <v>10244</v>
      </c>
      <c r="C1604" s="21" t="s">
        <v>1062</v>
      </c>
      <c r="D1604" s="20">
        <f>COUNTIF('S6 - Table 1'!$B$3:$B$20,Table4[[#This Row],[id]])</f>
        <v>0</v>
      </c>
      <c r="E1604" s="21" t="s">
        <v>6297</v>
      </c>
      <c r="F1604" s="21" t="s">
        <v>6219</v>
      </c>
      <c r="G1604" s="21" t="s">
        <v>6220</v>
      </c>
      <c r="H1604" s="21" t="s">
        <v>6298</v>
      </c>
      <c r="I1604" s="21" t="s">
        <v>3755</v>
      </c>
      <c r="J1604" s="21">
        <v>3215</v>
      </c>
      <c r="K1604" s="21">
        <v>3361</v>
      </c>
      <c r="L1604" s="21">
        <v>100</v>
      </c>
      <c r="M1604" s="21" t="s">
        <v>1038</v>
      </c>
      <c r="N1604" s="21">
        <v>3280</v>
      </c>
      <c r="O1604" s="21">
        <v>3426</v>
      </c>
      <c r="P1604" s="21">
        <v>99.32</v>
      </c>
      <c r="Q1604" s="21"/>
      <c r="R1604" s="21"/>
    </row>
    <row r="1605" spans="1:18" x14ac:dyDescent="0.2">
      <c r="A1605" s="22" t="s">
        <v>6299</v>
      </c>
      <c r="B1605" s="21">
        <v>10244</v>
      </c>
      <c r="C1605" s="21" t="s">
        <v>1062</v>
      </c>
      <c r="D1605" s="20">
        <f>COUNTIF('S6 - Table 1'!$B$3:$B$20,Table4[[#This Row],[id]])</f>
        <v>0</v>
      </c>
      <c r="E1605" s="21" t="s">
        <v>6300</v>
      </c>
      <c r="F1605" s="21" t="s">
        <v>6298</v>
      </c>
      <c r="G1605" s="21" t="s">
        <v>6224</v>
      </c>
      <c r="H1605" s="21" t="s">
        <v>6219</v>
      </c>
      <c r="I1605" s="21" t="s">
        <v>3755</v>
      </c>
      <c r="J1605" s="21">
        <v>3215</v>
      </c>
      <c r="K1605" s="21">
        <v>3361</v>
      </c>
      <c r="L1605" s="21">
        <v>100</v>
      </c>
      <c r="M1605" s="21" t="s">
        <v>1038</v>
      </c>
      <c r="N1605" s="21">
        <v>3280</v>
      </c>
      <c r="O1605" s="21">
        <v>3426</v>
      </c>
      <c r="P1605" s="21">
        <v>99.32</v>
      </c>
      <c r="Q1605" s="21"/>
      <c r="R1605" s="21"/>
    </row>
    <row r="1606" spans="1:18" x14ac:dyDescent="0.2">
      <c r="A1606" s="22" t="s">
        <v>6301</v>
      </c>
      <c r="B1606" s="21">
        <v>10244</v>
      </c>
      <c r="C1606" s="21" t="s">
        <v>1062</v>
      </c>
      <c r="D1606" s="20">
        <f>COUNTIF('S6 - Table 1'!$B$3:$B$20,Table4[[#This Row],[id]])</f>
        <v>0</v>
      </c>
      <c r="E1606" s="21" t="s">
        <v>6302</v>
      </c>
      <c r="F1606" s="21" t="s">
        <v>6219</v>
      </c>
      <c r="G1606" s="21" t="s">
        <v>6220</v>
      </c>
      <c r="H1606" s="21" t="s">
        <v>6303</v>
      </c>
      <c r="I1606" s="21" t="s">
        <v>3755</v>
      </c>
      <c r="J1606" s="21">
        <v>3215</v>
      </c>
      <c r="K1606" s="21">
        <v>3379</v>
      </c>
      <c r="L1606" s="21">
        <v>100</v>
      </c>
      <c r="M1606" s="21" t="s">
        <v>1038</v>
      </c>
      <c r="N1606" s="21">
        <v>3280</v>
      </c>
      <c r="O1606" s="21">
        <v>3444</v>
      </c>
      <c r="P1606" s="21">
        <v>99.39</v>
      </c>
      <c r="Q1606" s="21"/>
      <c r="R1606" s="21"/>
    </row>
    <row r="1607" spans="1:18" x14ac:dyDescent="0.2">
      <c r="A1607" s="22" t="s">
        <v>6304</v>
      </c>
      <c r="B1607" s="21">
        <v>10244</v>
      </c>
      <c r="C1607" s="21" t="s">
        <v>1062</v>
      </c>
      <c r="D1607" s="20">
        <f>COUNTIF('S6 - Table 1'!$B$3:$B$20,Table4[[#This Row],[id]])</f>
        <v>0</v>
      </c>
      <c r="E1607" s="21" t="s">
        <v>6305</v>
      </c>
      <c r="F1607" s="21" t="s">
        <v>6303</v>
      </c>
      <c r="G1607" s="21" t="s">
        <v>6224</v>
      </c>
      <c r="H1607" s="21" t="s">
        <v>6219</v>
      </c>
      <c r="I1607" s="21" t="s">
        <v>3755</v>
      </c>
      <c r="J1607" s="21">
        <v>3215</v>
      </c>
      <c r="K1607" s="21">
        <v>3379</v>
      </c>
      <c r="L1607" s="21">
        <v>100</v>
      </c>
      <c r="M1607" s="21" t="s">
        <v>1038</v>
      </c>
      <c r="N1607" s="21">
        <v>3280</v>
      </c>
      <c r="O1607" s="21">
        <v>3444</v>
      </c>
      <c r="P1607" s="21">
        <v>99.39</v>
      </c>
      <c r="Q1607" s="21"/>
      <c r="R1607" s="21"/>
    </row>
    <row r="1608" spans="1:18" x14ac:dyDescent="0.2">
      <c r="A1608" s="22" t="s">
        <v>6306</v>
      </c>
      <c r="B1608" s="21">
        <v>10244</v>
      </c>
      <c r="C1608" s="21" t="s">
        <v>1062</v>
      </c>
      <c r="D1608" s="20">
        <f>COUNTIF('S6 - Table 1'!$B$3:$B$20,Table4[[#This Row],[id]])</f>
        <v>0</v>
      </c>
      <c r="E1608" s="21" t="s">
        <v>6307</v>
      </c>
      <c r="F1608" s="21" t="s">
        <v>6018</v>
      </c>
      <c r="G1608" s="21" t="s">
        <v>6019</v>
      </c>
      <c r="H1608" s="21" t="s">
        <v>6308</v>
      </c>
      <c r="I1608" s="21" t="s">
        <v>3755</v>
      </c>
      <c r="J1608" s="21">
        <v>99855</v>
      </c>
      <c r="K1608" s="21">
        <v>100071</v>
      </c>
      <c r="L1608" s="21">
        <v>100</v>
      </c>
      <c r="M1608" s="21" t="s">
        <v>1038</v>
      </c>
      <c r="N1608" s="21">
        <v>97913</v>
      </c>
      <c r="O1608" s="21">
        <v>98129</v>
      </c>
      <c r="P1608" s="21">
        <v>100</v>
      </c>
      <c r="Q1608" s="21"/>
      <c r="R1608" s="21"/>
    </row>
    <row r="1609" spans="1:18" x14ac:dyDescent="0.2">
      <c r="A1609" s="22" t="s">
        <v>6309</v>
      </c>
      <c r="B1609" s="21">
        <v>10244</v>
      </c>
      <c r="C1609" s="21" t="s">
        <v>1062</v>
      </c>
      <c r="D1609" s="20">
        <f>COUNTIF('S6 - Table 1'!$B$3:$B$20,Table4[[#This Row],[id]])</f>
        <v>0</v>
      </c>
      <c r="E1609" s="21" t="s">
        <v>6310</v>
      </c>
      <c r="F1609" s="21" t="s">
        <v>6311</v>
      </c>
      <c r="G1609" s="21" t="s">
        <v>6312</v>
      </c>
      <c r="H1609" s="21" t="s">
        <v>6313</v>
      </c>
      <c r="I1609" s="21" t="s">
        <v>3755</v>
      </c>
      <c r="J1609" s="21">
        <v>100896</v>
      </c>
      <c r="K1609" s="21">
        <v>101080</v>
      </c>
      <c r="L1609" s="21">
        <v>100</v>
      </c>
      <c r="M1609" s="21" t="s">
        <v>1038</v>
      </c>
      <c r="N1609" s="21">
        <v>98954</v>
      </c>
      <c r="O1609" s="21">
        <v>99138</v>
      </c>
      <c r="P1609" s="21">
        <v>100</v>
      </c>
      <c r="Q1609" s="21"/>
      <c r="R1609" s="21"/>
    </row>
    <row r="1610" spans="1:18" x14ac:dyDescent="0.2">
      <c r="A1610" s="22" t="s">
        <v>6314</v>
      </c>
      <c r="B1610" s="21">
        <v>10244</v>
      </c>
      <c r="C1610" s="21" t="s">
        <v>1062</v>
      </c>
      <c r="D1610" s="20">
        <f>COUNTIF('S6 - Table 1'!$B$3:$B$20,Table4[[#This Row],[id]])</f>
        <v>0</v>
      </c>
      <c r="E1610" s="21" t="s">
        <v>6315</v>
      </c>
      <c r="F1610" s="21" t="s">
        <v>6316</v>
      </c>
      <c r="G1610" s="21" t="s">
        <v>6312</v>
      </c>
      <c r="H1610" s="21" t="s">
        <v>6313</v>
      </c>
      <c r="I1610" s="21" t="s">
        <v>3755</v>
      </c>
      <c r="J1610" s="21">
        <v>100895</v>
      </c>
      <c r="K1610" s="21">
        <v>101080</v>
      </c>
      <c r="L1610" s="21">
        <v>100</v>
      </c>
      <c r="M1610" s="21" t="s">
        <v>1038</v>
      </c>
      <c r="N1610" s="21">
        <v>98953</v>
      </c>
      <c r="O1610" s="21">
        <v>99138</v>
      </c>
      <c r="P1610" s="21">
        <v>100</v>
      </c>
      <c r="Q1610" s="21"/>
      <c r="R1610" s="21"/>
    </row>
    <row r="1611" spans="1:18" x14ac:dyDescent="0.2">
      <c r="A1611" s="22" t="s">
        <v>6317</v>
      </c>
      <c r="B1611" s="21">
        <v>10244</v>
      </c>
      <c r="C1611" s="21" t="s">
        <v>1062</v>
      </c>
      <c r="D1611" s="20">
        <f>COUNTIF('S6 - Table 1'!$B$3:$B$20,Table4[[#This Row],[id]])</f>
        <v>0</v>
      </c>
      <c r="E1611" s="21" t="s">
        <v>6318</v>
      </c>
      <c r="F1611" s="21" t="s">
        <v>5980</v>
      </c>
      <c r="G1611" s="21" t="s">
        <v>5981</v>
      </c>
      <c r="H1611" s="21" t="s">
        <v>6319</v>
      </c>
      <c r="I1611" s="21" t="s">
        <v>3755</v>
      </c>
      <c r="J1611" s="21">
        <v>16900</v>
      </c>
      <c r="K1611" s="21">
        <v>17206</v>
      </c>
      <c r="L1611" s="21">
        <v>100</v>
      </c>
      <c r="M1611" s="21" t="s">
        <v>1038</v>
      </c>
      <c r="N1611" s="21">
        <v>15201</v>
      </c>
      <c r="O1611" s="21">
        <v>15507</v>
      </c>
      <c r="P1611" s="21">
        <v>100</v>
      </c>
      <c r="Q1611" s="21"/>
      <c r="R1611" s="21"/>
    </row>
    <row r="1612" spans="1:18" x14ac:dyDescent="0.2">
      <c r="A1612" s="22" t="s">
        <v>6320</v>
      </c>
      <c r="B1612" s="21">
        <v>10244</v>
      </c>
      <c r="C1612" s="21" t="s">
        <v>1062</v>
      </c>
      <c r="D1612" s="20">
        <f>COUNTIF('S6 - Table 1'!$B$3:$B$20,Table4[[#This Row],[id]])</f>
        <v>0</v>
      </c>
      <c r="E1612" s="21" t="s">
        <v>6321</v>
      </c>
      <c r="F1612" s="21" t="s">
        <v>6322</v>
      </c>
      <c r="G1612" s="21" t="s">
        <v>6035</v>
      </c>
      <c r="H1612" s="21" t="s">
        <v>6036</v>
      </c>
      <c r="I1612" s="21" t="s">
        <v>3755</v>
      </c>
      <c r="J1612" s="21">
        <v>7603</v>
      </c>
      <c r="K1612" s="21">
        <v>7744</v>
      </c>
      <c r="L1612" s="21">
        <v>100</v>
      </c>
      <c r="M1612" s="21" t="s">
        <v>1038</v>
      </c>
      <c r="N1612" s="21">
        <v>189493</v>
      </c>
      <c r="O1612" s="21">
        <v>189634</v>
      </c>
      <c r="P1612" s="21">
        <v>100</v>
      </c>
      <c r="Q1612" s="21"/>
      <c r="R1612" s="21"/>
    </row>
    <row r="1613" spans="1:18" x14ac:dyDescent="0.2">
      <c r="A1613" s="22" t="s">
        <v>6323</v>
      </c>
      <c r="B1613" s="21">
        <v>10244</v>
      </c>
      <c r="C1613" s="21" t="s">
        <v>1062</v>
      </c>
      <c r="D1613" s="20">
        <f>COUNTIF('S6 - Table 1'!$B$3:$B$20,Table4[[#This Row],[id]])</f>
        <v>0</v>
      </c>
      <c r="E1613" s="21" t="s">
        <v>6324</v>
      </c>
      <c r="F1613" s="21" t="s">
        <v>6036</v>
      </c>
      <c r="G1613" s="21" t="s">
        <v>6039</v>
      </c>
      <c r="H1613" s="21" t="s">
        <v>6322</v>
      </c>
      <c r="I1613" s="21" t="s">
        <v>3755</v>
      </c>
      <c r="J1613" s="21">
        <v>7603</v>
      </c>
      <c r="K1613" s="21">
        <v>7744</v>
      </c>
      <c r="L1613" s="21">
        <v>100</v>
      </c>
      <c r="M1613" s="21" t="s">
        <v>1038</v>
      </c>
      <c r="N1613" s="21">
        <v>189493</v>
      </c>
      <c r="O1613" s="21">
        <v>189634</v>
      </c>
      <c r="P1613" s="21">
        <v>100</v>
      </c>
      <c r="Q1613" s="21"/>
      <c r="R1613" s="21"/>
    </row>
    <row r="1614" spans="1:18" x14ac:dyDescent="0.2">
      <c r="A1614" s="22" t="s">
        <v>6325</v>
      </c>
      <c r="B1614" s="21">
        <v>10244</v>
      </c>
      <c r="C1614" s="21" t="s">
        <v>1062</v>
      </c>
      <c r="D1614" s="20">
        <f>COUNTIF('S6 - Table 1'!$B$3:$B$20,Table4[[#This Row],[id]])</f>
        <v>0</v>
      </c>
      <c r="E1614" s="21" t="s">
        <v>6326</v>
      </c>
      <c r="F1614" s="21" t="s">
        <v>6322</v>
      </c>
      <c r="G1614" s="21" t="s">
        <v>6035</v>
      </c>
      <c r="H1614" s="21" t="s">
        <v>6042</v>
      </c>
      <c r="I1614" s="21" t="s">
        <v>3755</v>
      </c>
      <c r="J1614" s="21">
        <v>7603</v>
      </c>
      <c r="K1614" s="21">
        <v>7745</v>
      </c>
      <c r="L1614" s="21">
        <v>100</v>
      </c>
      <c r="M1614" s="21" t="s">
        <v>1038</v>
      </c>
      <c r="N1614" s="21">
        <v>189492</v>
      </c>
      <c r="O1614" s="21">
        <v>189634</v>
      </c>
      <c r="P1614" s="21">
        <v>100</v>
      </c>
      <c r="Q1614" s="21"/>
      <c r="R1614" s="21"/>
    </row>
    <row r="1615" spans="1:18" x14ac:dyDescent="0.2">
      <c r="A1615" s="22" t="s">
        <v>6327</v>
      </c>
      <c r="B1615" s="21">
        <v>10244</v>
      </c>
      <c r="C1615" s="21" t="s">
        <v>1062</v>
      </c>
      <c r="D1615" s="20">
        <f>COUNTIF('S6 - Table 1'!$B$3:$B$20,Table4[[#This Row],[id]])</f>
        <v>0</v>
      </c>
      <c r="E1615" s="21" t="s">
        <v>6328</v>
      </c>
      <c r="F1615" s="21" t="s">
        <v>6042</v>
      </c>
      <c r="G1615" s="21" t="s">
        <v>6039</v>
      </c>
      <c r="H1615" s="21" t="s">
        <v>6322</v>
      </c>
      <c r="I1615" s="21" t="s">
        <v>3755</v>
      </c>
      <c r="J1615" s="21">
        <v>7603</v>
      </c>
      <c r="K1615" s="21">
        <v>7745</v>
      </c>
      <c r="L1615" s="21">
        <v>100</v>
      </c>
      <c r="M1615" s="21" t="s">
        <v>1038</v>
      </c>
      <c r="N1615" s="21">
        <v>189492</v>
      </c>
      <c r="O1615" s="21">
        <v>189634</v>
      </c>
      <c r="P1615" s="21">
        <v>100</v>
      </c>
      <c r="Q1615" s="21"/>
      <c r="R1615" s="21"/>
    </row>
    <row r="1616" spans="1:18" x14ac:dyDescent="0.2">
      <c r="A1616" s="22" t="s">
        <v>6329</v>
      </c>
      <c r="B1616" s="21">
        <v>10244</v>
      </c>
      <c r="C1616" s="21" t="s">
        <v>1062</v>
      </c>
      <c r="D1616" s="20">
        <f>COUNTIF('S6 - Table 1'!$B$3:$B$20,Table4[[#This Row],[id]])</f>
        <v>0</v>
      </c>
      <c r="E1616" s="21" t="s">
        <v>6330</v>
      </c>
      <c r="F1616" s="21" t="s">
        <v>6331</v>
      </c>
      <c r="G1616" s="21" t="s">
        <v>6190</v>
      </c>
      <c r="H1616" s="21" t="s">
        <v>6191</v>
      </c>
      <c r="I1616" s="21" t="s">
        <v>3755</v>
      </c>
      <c r="J1616" s="21">
        <v>167275</v>
      </c>
      <c r="K1616" s="21">
        <v>167418</v>
      </c>
      <c r="L1616" s="21">
        <v>100</v>
      </c>
      <c r="M1616" s="21" t="s">
        <v>1038</v>
      </c>
      <c r="N1616" s="21">
        <v>165407</v>
      </c>
      <c r="O1616" s="21">
        <v>165550</v>
      </c>
      <c r="P1616" s="21">
        <v>100</v>
      </c>
      <c r="Q1616" s="21"/>
      <c r="R1616" s="21"/>
    </row>
    <row r="1617" spans="1:18" x14ac:dyDescent="0.2">
      <c r="A1617" s="22" t="s">
        <v>6332</v>
      </c>
      <c r="B1617" s="21">
        <v>10244</v>
      </c>
      <c r="C1617" s="21" t="s">
        <v>1062</v>
      </c>
      <c r="D1617" s="20">
        <f>COUNTIF('S6 - Table 1'!$B$3:$B$20,Table4[[#This Row],[id]])</f>
        <v>0</v>
      </c>
      <c r="E1617" s="21" t="s">
        <v>6333</v>
      </c>
      <c r="F1617" s="21" t="s">
        <v>6334</v>
      </c>
      <c r="G1617" s="21" t="s">
        <v>6335</v>
      </c>
      <c r="H1617" s="21" t="s">
        <v>6336</v>
      </c>
      <c r="I1617" s="21" t="s">
        <v>3755</v>
      </c>
      <c r="J1617" s="21">
        <v>93231</v>
      </c>
      <c r="K1617" s="21">
        <v>93455</v>
      </c>
      <c r="L1617" s="21">
        <v>100</v>
      </c>
      <c r="M1617" s="21" t="s">
        <v>1038</v>
      </c>
      <c r="N1617" s="21">
        <v>91289</v>
      </c>
      <c r="O1617" s="21">
        <v>91513</v>
      </c>
      <c r="P1617" s="21">
        <v>100</v>
      </c>
      <c r="Q1617" s="21"/>
      <c r="R1617" s="21"/>
    </row>
    <row r="1618" spans="1:18" x14ac:dyDescent="0.2">
      <c r="A1618" s="22" t="s">
        <v>6337</v>
      </c>
      <c r="B1618" s="21">
        <v>10244</v>
      </c>
      <c r="C1618" s="21" t="s">
        <v>1062</v>
      </c>
      <c r="D1618" s="20">
        <f>COUNTIF('S6 - Table 1'!$B$3:$B$20,Table4[[#This Row],[id]])</f>
        <v>0</v>
      </c>
      <c r="E1618" s="21" t="s">
        <v>6338</v>
      </c>
      <c r="F1618" s="21" t="s">
        <v>1800</v>
      </c>
      <c r="G1618" s="21" t="s">
        <v>5835</v>
      </c>
      <c r="H1618" s="21" t="s">
        <v>6339</v>
      </c>
      <c r="I1618" s="21" t="s">
        <v>3755</v>
      </c>
      <c r="J1618" s="21">
        <v>80304</v>
      </c>
      <c r="K1618" s="21">
        <v>80443</v>
      </c>
      <c r="L1618" s="21">
        <v>100</v>
      </c>
      <c r="M1618" s="21" t="s">
        <v>1038</v>
      </c>
      <c r="N1618" s="21">
        <v>78358</v>
      </c>
      <c r="O1618" s="21">
        <v>78497</v>
      </c>
      <c r="P1618" s="21">
        <v>100</v>
      </c>
      <c r="Q1618" s="21"/>
      <c r="R1618" s="21"/>
    </row>
    <row r="1619" spans="1:18" x14ac:dyDescent="0.2">
      <c r="A1619" s="22" t="s">
        <v>6340</v>
      </c>
      <c r="B1619" s="21">
        <v>10244</v>
      </c>
      <c r="C1619" s="21" t="s">
        <v>1062</v>
      </c>
      <c r="D1619" s="20">
        <f>COUNTIF('S6 - Table 1'!$B$3:$B$20,Table4[[#This Row],[id]])</f>
        <v>0</v>
      </c>
      <c r="E1619" s="21" t="s">
        <v>6341</v>
      </c>
      <c r="F1619" s="21" t="s">
        <v>6342</v>
      </c>
      <c r="G1619" s="21" t="s">
        <v>1172</v>
      </c>
      <c r="H1619" s="21" t="s">
        <v>6144</v>
      </c>
      <c r="I1619" s="21" t="s">
        <v>3755</v>
      </c>
      <c r="J1619" s="21">
        <v>158642</v>
      </c>
      <c r="K1619" s="21">
        <v>158771</v>
      </c>
      <c r="L1619" s="21">
        <v>100</v>
      </c>
      <c r="M1619" s="21" t="s">
        <v>1038</v>
      </c>
      <c r="N1619" s="21">
        <v>156767</v>
      </c>
      <c r="O1619" s="21">
        <v>156896</v>
      </c>
      <c r="P1619" s="21">
        <v>99.22</v>
      </c>
      <c r="Q1619" s="21"/>
      <c r="R1619" s="21"/>
    </row>
    <row r="1620" spans="1:18" x14ac:dyDescent="0.2">
      <c r="A1620" s="22" t="s">
        <v>6343</v>
      </c>
      <c r="B1620" s="21">
        <v>10244</v>
      </c>
      <c r="C1620" s="21" t="s">
        <v>1062</v>
      </c>
      <c r="D1620" s="20">
        <f>COUNTIF('S6 - Table 1'!$B$3:$B$20,Table4[[#This Row],[id]])</f>
        <v>0</v>
      </c>
      <c r="E1620" s="21" t="s">
        <v>6344</v>
      </c>
      <c r="F1620" s="21" t="s">
        <v>6150</v>
      </c>
      <c r="G1620" s="21" t="s">
        <v>6345</v>
      </c>
      <c r="H1620" s="21" t="s">
        <v>6346</v>
      </c>
      <c r="I1620" s="21" t="s">
        <v>3755</v>
      </c>
      <c r="J1620" s="21">
        <v>102553</v>
      </c>
      <c r="K1620" s="21">
        <v>102772</v>
      </c>
      <c r="L1620" s="21">
        <v>100</v>
      </c>
      <c r="M1620" s="21" t="s">
        <v>1038</v>
      </c>
      <c r="N1620" s="21">
        <v>100611</v>
      </c>
      <c r="O1620" s="21">
        <v>100830</v>
      </c>
      <c r="P1620" s="21">
        <v>100</v>
      </c>
      <c r="Q1620" s="21"/>
      <c r="R1620" s="21"/>
    </row>
    <row r="1621" spans="1:18" x14ac:dyDescent="0.2">
      <c r="A1621" s="22" t="s">
        <v>6347</v>
      </c>
      <c r="B1621" s="21">
        <v>10244</v>
      </c>
      <c r="C1621" s="21" t="s">
        <v>1062</v>
      </c>
      <c r="D1621" s="20">
        <f>COUNTIF('S6 - Table 1'!$B$3:$B$20,Table4[[#This Row],[id]])</f>
        <v>0</v>
      </c>
      <c r="E1621" s="21" t="s">
        <v>6348</v>
      </c>
      <c r="F1621" s="21" t="s">
        <v>6349</v>
      </c>
      <c r="G1621" s="21" t="s">
        <v>6190</v>
      </c>
      <c r="H1621" s="21" t="s">
        <v>6191</v>
      </c>
      <c r="I1621" s="21" t="s">
        <v>3755</v>
      </c>
      <c r="J1621" s="21">
        <v>167271</v>
      </c>
      <c r="K1621" s="21">
        <v>167418</v>
      </c>
      <c r="L1621" s="21">
        <v>100</v>
      </c>
      <c r="M1621" s="21" t="s">
        <v>1038</v>
      </c>
      <c r="N1621" s="21">
        <v>165403</v>
      </c>
      <c r="O1621" s="21">
        <v>165550</v>
      </c>
      <c r="P1621" s="21">
        <v>100</v>
      </c>
      <c r="Q1621" s="21"/>
      <c r="R1621" s="21"/>
    </row>
    <row r="1622" spans="1:18" x14ac:dyDescent="0.2">
      <c r="A1622" s="22" t="s">
        <v>6350</v>
      </c>
      <c r="B1622" s="21">
        <v>10244</v>
      </c>
      <c r="C1622" s="21" t="s">
        <v>1062</v>
      </c>
      <c r="D1622" s="20">
        <f>COUNTIF('S6 - Table 1'!$B$3:$B$20,Table4[[#This Row],[id]])</f>
        <v>0</v>
      </c>
      <c r="E1622" s="21" t="s">
        <v>6351</v>
      </c>
      <c r="F1622" s="21" t="s">
        <v>6079</v>
      </c>
      <c r="G1622" s="21" t="s">
        <v>6080</v>
      </c>
      <c r="H1622" s="21" t="s">
        <v>6352</v>
      </c>
      <c r="I1622" s="21" t="s">
        <v>3755</v>
      </c>
      <c r="J1622" s="21">
        <v>89491</v>
      </c>
      <c r="K1622" s="21">
        <v>89606</v>
      </c>
      <c r="L1622" s="21">
        <v>100</v>
      </c>
      <c r="M1622" s="21" t="s">
        <v>1038</v>
      </c>
      <c r="N1622" s="21">
        <v>87543</v>
      </c>
      <c r="O1622" s="21">
        <v>87658</v>
      </c>
      <c r="P1622" s="21">
        <v>100</v>
      </c>
      <c r="Q1622" s="21"/>
      <c r="R1622" s="21"/>
    </row>
    <row r="1623" spans="1:18" x14ac:dyDescent="0.2">
      <c r="A1623" s="22" t="s">
        <v>6353</v>
      </c>
      <c r="B1623" s="21">
        <v>10244</v>
      </c>
      <c r="C1623" s="21" t="s">
        <v>1062</v>
      </c>
      <c r="D1623" s="20">
        <f>COUNTIF('S6 - Table 1'!$B$3:$B$20,Table4[[#This Row],[id]])</f>
        <v>0</v>
      </c>
      <c r="E1623" s="21" t="s">
        <v>6354</v>
      </c>
      <c r="F1623" s="21" t="s">
        <v>6355</v>
      </c>
      <c r="G1623" s="21" t="s">
        <v>6356</v>
      </c>
      <c r="H1623" s="21" t="s">
        <v>1486</v>
      </c>
      <c r="I1623" s="21" t="s">
        <v>3755</v>
      </c>
      <c r="J1623" s="21">
        <v>164764</v>
      </c>
      <c r="K1623" s="21">
        <v>164884</v>
      </c>
      <c r="L1623" s="21">
        <v>100</v>
      </c>
      <c r="M1623" s="21" t="s">
        <v>1038</v>
      </c>
      <c r="N1623" s="21">
        <v>162905</v>
      </c>
      <c r="O1623" s="21">
        <v>163025</v>
      </c>
      <c r="P1623" s="21">
        <v>100</v>
      </c>
      <c r="Q1623" s="21"/>
      <c r="R1623" s="21"/>
    </row>
    <row r="1624" spans="1:18" x14ac:dyDescent="0.2">
      <c r="A1624" s="22" t="s">
        <v>6357</v>
      </c>
      <c r="B1624" s="21">
        <v>10244</v>
      </c>
      <c r="C1624" s="21" t="s">
        <v>1062</v>
      </c>
      <c r="D1624" s="20">
        <f>COUNTIF('S6 - Table 1'!$B$3:$B$20,Table4[[#This Row],[id]])</f>
        <v>0</v>
      </c>
      <c r="E1624" s="21" t="s">
        <v>6358</v>
      </c>
      <c r="F1624" s="21" t="s">
        <v>6355</v>
      </c>
      <c r="G1624" s="21" t="s">
        <v>6356</v>
      </c>
      <c r="H1624" s="21" t="s">
        <v>1499</v>
      </c>
      <c r="I1624" s="21" t="s">
        <v>3755</v>
      </c>
      <c r="J1624" s="21">
        <v>164764</v>
      </c>
      <c r="K1624" s="21">
        <v>164877</v>
      </c>
      <c r="L1624" s="21">
        <v>100</v>
      </c>
      <c r="M1624" s="21" t="s">
        <v>1038</v>
      </c>
      <c r="N1624" s="21">
        <v>162905</v>
      </c>
      <c r="O1624" s="21">
        <v>163018</v>
      </c>
      <c r="P1624" s="21">
        <v>100</v>
      </c>
      <c r="Q1624" s="21"/>
      <c r="R1624" s="21"/>
    </row>
    <row r="1625" spans="1:18" x14ac:dyDescent="0.2">
      <c r="A1625" s="22" t="s">
        <v>6359</v>
      </c>
      <c r="B1625" s="21">
        <v>10244</v>
      </c>
      <c r="C1625" s="21" t="s">
        <v>1062</v>
      </c>
      <c r="D1625" s="20">
        <f>COUNTIF('S6 - Table 1'!$B$3:$B$20,Table4[[#This Row],[id]])</f>
        <v>0</v>
      </c>
      <c r="E1625" s="21" t="s">
        <v>6360</v>
      </c>
      <c r="F1625" s="21" t="s">
        <v>6361</v>
      </c>
      <c r="G1625" s="21" t="s">
        <v>6362</v>
      </c>
      <c r="H1625" s="21" t="s">
        <v>6363</v>
      </c>
      <c r="I1625" s="21" t="s">
        <v>3755</v>
      </c>
      <c r="J1625" s="21">
        <v>91887</v>
      </c>
      <c r="K1625" s="21">
        <v>92004</v>
      </c>
      <c r="L1625" s="21">
        <v>100</v>
      </c>
      <c r="M1625" s="21" t="s">
        <v>1038</v>
      </c>
      <c r="N1625" s="21">
        <v>89939</v>
      </c>
      <c r="O1625" s="21">
        <v>90056</v>
      </c>
      <c r="P1625" s="21">
        <v>99.15</v>
      </c>
      <c r="Q1625" s="21"/>
      <c r="R1625" s="21"/>
    </row>
    <row r="1626" spans="1:18" x14ac:dyDescent="0.2">
      <c r="A1626" s="22" t="s">
        <v>6364</v>
      </c>
      <c r="B1626" s="21">
        <v>10244</v>
      </c>
      <c r="C1626" s="21" t="s">
        <v>1062</v>
      </c>
      <c r="D1626" s="20">
        <f>COUNTIF('S6 - Table 1'!$B$3:$B$20,Table4[[#This Row],[id]])</f>
        <v>0</v>
      </c>
      <c r="E1626" s="21" t="s">
        <v>6365</v>
      </c>
      <c r="F1626" s="21" t="s">
        <v>6252</v>
      </c>
      <c r="G1626" s="21" t="s">
        <v>6253</v>
      </c>
      <c r="H1626" s="21" t="s">
        <v>6366</v>
      </c>
      <c r="I1626" s="21" t="s">
        <v>3755</v>
      </c>
      <c r="J1626" s="21">
        <v>111403</v>
      </c>
      <c r="K1626" s="21">
        <v>111523</v>
      </c>
      <c r="L1626" s="21">
        <v>100</v>
      </c>
      <c r="M1626" s="21" t="s">
        <v>1038</v>
      </c>
      <c r="N1626" s="21">
        <v>109461</v>
      </c>
      <c r="O1626" s="21">
        <v>109581</v>
      </c>
      <c r="P1626" s="21">
        <v>99.17</v>
      </c>
      <c r="Q1626" s="21"/>
      <c r="R1626" s="21"/>
    </row>
    <row r="1627" spans="1:18" x14ac:dyDescent="0.2">
      <c r="A1627" s="22" t="s">
        <v>6367</v>
      </c>
      <c r="B1627" s="21">
        <v>10244</v>
      </c>
      <c r="C1627" s="21" t="s">
        <v>1062</v>
      </c>
      <c r="D1627" s="20">
        <f>COUNTIF('S6 - Table 1'!$B$3:$B$20,Table4[[#This Row],[id]])</f>
        <v>0</v>
      </c>
      <c r="E1627" s="21" t="s">
        <v>6368</v>
      </c>
      <c r="F1627" s="21" t="s">
        <v>6257</v>
      </c>
      <c r="G1627" s="21" t="s">
        <v>6253</v>
      </c>
      <c r="H1627" s="21" t="s">
        <v>6366</v>
      </c>
      <c r="I1627" s="21" t="s">
        <v>3755</v>
      </c>
      <c r="J1627" s="21">
        <v>111402</v>
      </c>
      <c r="K1627" s="21">
        <v>111523</v>
      </c>
      <c r="L1627" s="21">
        <v>100</v>
      </c>
      <c r="M1627" s="21" t="s">
        <v>1038</v>
      </c>
      <c r="N1627" s="21">
        <v>109460</v>
      </c>
      <c r="O1627" s="21">
        <v>109581</v>
      </c>
      <c r="P1627" s="21">
        <v>99.17</v>
      </c>
      <c r="Q1627" s="21"/>
      <c r="R1627" s="21"/>
    </row>
    <row r="1628" spans="1:18" x14ac:dyDescent="0.2">
      <c r="A1628" s="22" t="s">
        <v>6369</v>
      </c>
      <c r="B1628" s="21">
        <v>10244</v>
      </c>
      <c r="C1628" s="21" t="s">
        <v>1062</v>
      </c>
      <c r="D1628" s="20">
        <f>COUNTIF('S6 - Table 1'!$B$3:$B$20,Table4[[#This Row],[id]])</f>
        <v>0</v>
      </c>
      <c r="E1628" s="21" t="s">
        <v>6370</v>
      </c>
      <c r="F1628" s="21" t="s">
        <v>6371</v>
      </c>
      <c r="G1628" s="21" t="s">
        <v>6372</v>
      </c>
      <c r="H1628" s="21" t="s">
        <v>6373</v>
      </c>
      <c r="I1628" s="21" t="s">
        <v>3755</v>
      </c>
      <c r="J1628" s="21">
        <v>161834</v>
      </c>
      <c r="K1628" s="21">
        <v>161949</v>
      </c>
      <c r="L1628" s="21">
        <v>100</v>
      </c>
      <c r="M1628" s="21" t="s">
        <v>1038</v>
      </c>
      <c r="N1628" s="21">
        <v>159974</v>
      </c>
      <c r="O1628" s="21">
        <v>160089</v>
      </c>
      <c r="P1628" s="21">
        <v>100</v>
      </c>
      <c r="Q1628" s="21"/>
      <c r="R1628" s="21"/>
    </row>
    <row r="1629" spans="1:18" x14ac:dyDescent="0.2">
      <c r="A1629" s="22" t="s">
        <v>6374</v>
      </c>
      <c r="B1629" s="21">
        <v>10244</v>
      </c>
      <c r="C1629" s="21" t="s">
        <v>1062</v>
      </c>
      <c r="D1629" s="20">
        <f>COUNTIF('S6 - Table 1'!$B$3:$B$20,Table4[[#This Row],[id]])</f>
        <v>0</v>
      </c>
      <c r="E1629" s="21" t="s">
        <v>6375</v>
      </c>
      <c r="F1629" s="21" t="s">
        <v>6376</v>
      </c>
      <c r="G1629" s="21" t="s">
        <v>6372</v>
      </c>
      <c r="H1629" s="21" t="s">
        <v>6373</v>
      </c>
      <c r="I1629" s="21" t="s">
        <v>3755</v>
      </c>
      <c r="J1629" s="21">
        <v>161833</v>
      </c>
      <c r="K1629" s="21">
        <v>161949</v>
      </c>
      <c r="L1629" s="21">
        <v>100</v>
      </c>
      <c r="M1629" s="21" t="s">
        <v>1038</v>
      </c>
      <c r="N1629" s="21">
        <v>159973</v>
      </c>
      <c r="O1629" s="21">
        <v>160089</v>
      </c>
      <c r="P1629" s="21">
        <v>100</v>
      </c>
      <c r="Q1629" s="21"/>
      <c r="R1629" s="21"/>
    </row>
    <row r="1630" spans="1:18" x14ac:dyDescent="0.2">
      <c r="A1630" s="22" t="s">
        <v>6377</v>
      </c>
      <c r="B1630" s="21">
        <v>10244</v>
      </c>
      <c r="C1630" s="21" t="s">
        <v>1062</v>
      </c>
      <c r="D1630" s="20">
        <f>COUNTIF('S6 - Table 1'!$B$3:$B$20,Table4[[#This Row],[id]])</f>
        <v>0</v>
      </c>
      <c r="E1630" s="21" t="s">
        <v>6378</v>
      </c>
      <c r="F1630" s="21" t="s">
        <v>6334</v>
      </c>
      <c r="G1630" s="21" t="s">
        <v>6335</v>
      </c>
      <c r="H1630" s="21" t="s">
        <v>6379</v>
      </c>
      <c r="I1630" s="21" t="s">
        <v>3755</v>
      </c>
      <c r="J1630" s="21">
        <v>93231</v>
      </c>
      <c r="K1630" s="21">
        <v>93458</v>
      </c>
      <c r="L1630" s="21">
        <v>100</v>
      </c>
      <c r="M1630" s="21" t="s">
        <v>1038</v>
      </c>
      <c r="N1630" s="21">
        <v>91289</v>
      </c>
      <c r="O1630" s="21">
        <v>91516</v>
      </c>
      <c r="P1630" s="21">
        <v>100</v>
      </c>
      <c r="Q1630" s="21"/>
      <c r="R1630" s="21"/>
    </row>
    <row r="1631" spans="1:18" x14ac:dyDescent="0.2">
      <c r="A1631" s="22" t="s">
        <v>6380</v>
      </c>
      <c r="B1631" s="21">
        <v>10244</v>
      </c>
      <c r="C1631" s="21" t="s">
        <v>1062</v>
      </c>
      <c r="D1631" s="20">
        <f>COUNTIF('S6 - Table 1'!$B$3:$B$20,Table4[[#This Row],[id]])</f>
        <v>0</v>
      </c>
      <c r="E1631" s="21" t="s">
        <v>6381</v>
      </c>
      <c r="F1631" s="21" t="s">
        <v>6334</v>
      </c>
      <c r="G1631" s="21" t="s">
        <v>6335</v>
      </c>
      <c r="H1631" s="21" t="s">
        <v>6382</v>
      </c>
      <c r="I1631" s="21" t="s">
        <v>3755</v>
      </c>
      <c r="J1631" s="21">
        <v>93231</v>
      </c>
      <c r="K1631" s="21">
        <v>93459</v>
      </c>
      <c r="L1631" s="21">
        <v>100</v>
      </c>
      <c r="M1631" s="21" t="s">
        <v>1038</v>
      </c>
      <c r="N1631" s="21">
        <v>91289</v>
      </c>
      <c r="O1631" s="21">
        <v>91517</v>
      </c>
      <c r="P1631" s="21">
        <v>100</v>
      </c>
      <c r="Q1631" s="21"/>
      <c r="R1631" s="21"/>
    </row>
    <row r="1632" spans="1:18" x14ac:dyDescent="0.2">
      <c r="A1632" s="22" t="s">
        <v>6383</v>
      </c>
      <c r="B1632" s="21">
        <v>10244</v>
      </c>
      <c r="C1632" s="21" t="s">
        <v>1062</v>
      </c>
      <c r="D1632" s="20">
        <f>COUNTIF('S6 - Table 1'!$B$3:$B$20,Table4[[#This Row],[id]])</f>
        <v>0</v>
      </c>
      <c r="E1632" s="21" t="s">
        <v>6384</v>
      </c>
      <c r="F1632" s="21" t="s">
        <v>6385</v>
      </c>
      <c r="G1632" s="21" t="s">
        <v>6312</v>
      </c>
      <c r="H1632" s="21" t="s">
        <v>6313</v>
      </c>
      <c r="I1632" s="21" t="s">
        <v>3755</v>
      </c>
      <c r="J1632" s="21">
        <v>100895</v>
      </c>
      <c r="K1632" s="21">
        <v>101080</v>
      </c>
      <c r="L1632" s="21">
        <v>100</v>
      </c>
      <c r="M1632" s="21" t="s">
        <v>1038</v>
      </c>
      <c r="N1632" s="21">
        <v>98953</v>
      </c>
      <c r="O1632" s="21">
        <v>99138</v>
      </c>
      <c r="P1632" s="21">
        <v>100</v>
      </c>
      <c r="Q1632" s="21"/>
      <c r="R1632" s="21"/>
    </row>
    <row r="1633" spans="1:18" x14ac:dyDescent="0.2">
      <c r="A1633" s="22" t="s">
        <v>6386</v>
      </c>
      <c r="B1633" s="21">
        <v>10244</v>
      </c>
      <c r="C1633" s="21" t="s">
        <v>1062</v>
      </c>
      <c r="D1633" s="20">
        <f>COUNTIF('S6 - Table 1'!$B$3:$B$20,Table4[[#This Row],[id]])</f>
        <v>0</v>
      </c>
      <c r="E1633" s="21" t="s">
        <v>6387</v>
      </c>
      <c r="F1633" s="21" t="s">
        <v>6334</v>
      </c>
      <c r="G1633" s="21" t="s">
        <v>6335</v>
      </c>
      <c r="H1633" s="21" t="s">
        <v>6388</v>
      </c>
      <c r="I1633" s="21" t="s">
        <v>3755</v>
      </c>
      <c r="J1633" s="21">
        <v>93231</v>
      </c>
      <c r="K1633" s="21">
        <v>93460</v>
      </c>
      <c r="L1633" s="21">
        <v>100</v>
      </c>
      <c r="M1633" s="21" t="s">
        <v>1038</v>
      </c>
      <c r="N1633" s="21">
        <v>91289</v>
      </c>
      <c r="O1633" s="21">
        <v>91518</v>
      </c>
      <c r="P1633" s="21">
        <v>100</v>
      </c>
      <c r="Q1633" s="21"/>
      <c r="R1633" s="21"/>
    </row>
    <row r="1634" spans="1:18" x14ac:dyDescent="0.2">
      <c r="A1634" s="22" t="s">
        <v>6389</v>
      </c>
      <c r="B1634" s="21">
        <v>10244</v>
      </c>
      <c r="C1634" s="21" t="s">
        <v>1062</v>
      </c>
      <c r="D1634" s="20">
        <f>COUNTIF('S6 - Table 1'!$B$3:$B$20,Table4[[#This Row],[id]])</f>
        <v>0</v>
      </c>
      <c r="E1634" s="21" t="s">
        <v>6390</v>
      </c>
      <c r="F1634" s="21" t="s">
        <v>6391</v>
      </c>
      <c r="G1634" s="21" t="s">
        <v>6080</v>
      </c>
      <c r="H1634" s="21" t="s">
        <v>6081</v>
      </c>
      <c r="I1634" s="21" t="s">
        <v>3755</v>
      </c>
      <c r="J1634" s="21">
        <v>89491</v>
      </c>
      <c r="K1634" s="21">
        <v>89621</v>
      </c>
      <c r="L1634" s="21">
        <v>100</v>
      </c>
      <c r="M1634" s="21" t="s">
        <v>1038</v>
      </c>
      <c r="N1634" s="21">
        <v>87543</v>
      </c>
      <c r="O1634" s="21">
        <v>87673</v>
      </c>
      <c r="P1634" s="21">
        <v>100</v>
      </c>
      <c r="Q1634" s="21"/>
      <c r="R1634" s="21"/>
    </row>
    <row r="1635" spans="1:18" x14ac:dyDescent="0.2">
      <c r="A1635" s="22" t="s">
        <v>6392</v>
      </c>
      <c r="B1635" s="21">
        <v>10244</v>
      </c>
      <c r="C1635" s="21" t="s">
        <v>1062</v>
      </c>
      <c r="D1635" s="20">
        <f>COUNTIF('S6 - Table 1'!$B$3:$B$20,Table4[[#This Row],[id]])</f>
        <v>0</v>
      </c>
      <c r="E1635" s="21" t="s">
        <v>6393</v>
      </c>
      <c r="F1635" s="21" t="s">
        <v>6394</v>
      </c>
      <c r="G1635" s="21" t="s">
        <v>5713</v>
      </c>
      <c r="H1635" s="21" t="s">
        <v>5714</v>
      </c>
      <c r="I1635" s="21" t="s">
        <v>3755</v>
      </c>
      <c r="J1635" s="21">
        <v>155896</v>
      </c>
      <c r="K1635" s="21">
        <v>156293</v>
      </c>
      <c r="L1635" s="21">
        <v>100</v>
      </c>
      <c r="M1635" s="21" t="s">
        <v>1038</v>
      </c>
      <c r="N1635" s="21">
        <v>154018</v>
      </c>
      <c r="O1635" s="21">
        <v>154415</v>
      </c>
      <c r="P1635" s="21">
        <v>99.5</v>
      </c>
      <c r="Q1635" s="21"/>
      <c r="R1635" s="21"/>
    </row>
    <row r="1636" spans="1:18" x14ac:dyDescent="0.2">
      <c r="A1636" s="22" t="s">
        <v>6395</v>
      </c>
      <c r="B1636" s="21">
        <v>10244</v>
      </c>
      <c r="C1636" s="21" t="s">
        <v>1062</v>
      </c>
      <c r="D1636" s="20">
        <f>COUNTIF('S6 - Table 1'!$B$3:$B$20,Table4[[#This Row],[id]])</f>
        <v>0</v>
      </c>
      <c r="E1636" s="21" t="s">
        <v>6396</v>
      </c>
      <c r="F1636" s="21" t="s">
        <v>6150</v>
      </c>
      <c r="G1636" s="21" t="s">
        <v>6397</v>
      </c>
      <c r="H1636" s="21" t="s">
        <v>6398</v>
      </c>
      <c r="I1636" s="21" t="s">
        <v>3755</v>
      </c>
      <c r="J1636" s="21">
        <v>102553</v>
      </c>
      <c r="K1636" s="21">
        <v>102755</v>
      </c>
      <c r="L1636" s="21">
        <v>100</v>
      </c>
      <c r="M1636" s="21" t="s">
        <v>1038</v>
      </c>
      <c r="N1636" s="21">
        <v>100611</v>
      </c>
      <c r="O1636" s="21">
        <v>100813</v>
      </c>
      <c r="P1636" s="21">
        <v>100</v>
      </c>
      <c r="Q1636" s="21"/>
      <c r="R1636" s="21"/>
    </row>
    <row r="1637" spans="1:18" x14ac:dyDescent="0.2">
      <c r="A1637" s="22" t="s">
        <v>6399</v>
      </c>
      <c r="B1637" s="21">
        <v>10244</v>
      </c>
      <c r="C1637" s="21" t="s">
        <v>1062</v>
      </c>
      <c r="D1637" s="20">
        <f>COUNTIF('S6 - Table 1'!$B$3:$B$20,Table4[[#This Row],[id]])</f>
        <v>0</v>
      </c>
      <c r="E1637" s="21" t="s">
        <v>6400</v>
      </c>
      <c r="F1637" s="21" t="s">
        <v>5712</v>
      </c>
      <c r="G1637" s="21" t="s">
        <v>5713</v>
      </c>
      <c r="H1637" s="21" t="s">
        <v>6401</v>
      </c>
      <c r="I1637" s="21" t="s">
        <v>3755</v>
      </c>
      <c r="J1637" s="21">
        <v>155898</v>
      </c>
      <c r="K1637" s="21">
        <v>156293</v>
      </c>
      <c r="L1637" s="21">
        <v>100</v>
      </c>
      <c r="M1637" s="21" t="s">
        <v>1038</v>
      </c>
      <c r="N1637" s="21">
        <v>154020</v>
      </c>
      <c r="O1637" s="21">
        <v>154415</v>
      </c>
      <c r="P1637" s="21">
        <v>99.49</v>
      </c>
      <c r="Q1637" s="21"/>
      <c r="R1637" s="21"/>
    </row>
    <row r="1638" spans="1:18" x14ac:dyDescent="0.2">
      <c r="A1638" s="22" t="s">
        <v>6402</v>
      </c>
      <c r="B1638" s="21">
        <v>10244</v>
      </c>
      <c r="C1638" s="21" t="s">
        <v>1062</v>
      </c>
      <c r="D1638" s="20">
        <f>COUNTIF('S6 - Table 1'!$B$3:$B$20,Table4[[#This Row],[id]])</f>
        <v>0</v>
      </c>
      <c r="E1638" s="21" t="s">
        <v>6403</v>
      </c>
      <c r="F1638" s="21" t="s">
        <v>6404</v>
      </c>
      <c r="G1638" s="21" t="s">
        <v>6405</v>
      </c>
      <c r="H1638" s="21" t="s">
        <v>6406</v>
      </c>
      <c r="I1638" s="21" t="s">
        <v>3755</v>
      </c>
      <c r="J1638" s="21">
        <v>137354</v>
      </c>
      <c r="K1638" s="21">
        <v>137606</v>
      </c>
      <c r="L1638" s="21">
        <v>100</v>
      </c>
      <c r="M1638" s="21" t="s">
        <v>1038</v>
      </c>
      <c r="N1638" s="21">
        <v>135410</v>
      </c>
      <c r="O1638" s="21">
        <v>135662</v>
      </c>
      <c r="P1638" s="21">
        <v>100</v>
      </c>
      <c r="Q1638" s="21"/>
      <c r="R1638" s="21"/>
    </row>
    <row r="1639" spans="1:18" x14ac:dyDescent="0.2">
      <c r="A1639" s="22" t="s">
        <v>6407</v>
      </c>
      <c r="B1639" s="21">
        <v>10244</v>
      </c>
      <c r="C1639" s="21" t="s">
        <v>1062</v>
      </c>
      <c r="D1639" s="20">
        <f>COUNTIF('S6 - Table 1'!$B$3:$B$20,Table4[[#This Row],[id]])</f>
        <v>0</v>
      </c>
      <c r="E1639" s="21" t="s">
        <v>6408</v>
      </c>
      <c r="F1639" s="21" t="s">
        <v>6409</v>
      </c>
      <c r="G1639" s="21" t="s">
        <v>6185</v>
      </c>
      <c r="H1639" s="21" t="s">
        <v>6186</v>
      </c>
      <c r="I1639" s="21" t="s">
        <v>3755</v>
      </c>
      <c r="J1639" s="21">
        <v>73966</v>
      </c>
      <c r="K1639" s="21">
        <v>74302</v>
      </c>
      <c r="L1639" s="21">
        <v>100</v>
      </c>
      <c r="M1639" s="21" t="s">
        <v>1038</v>
      </c>
      <c r="N1639" s="21">
        <v>72020</v>
      </c>
      <c r="O1639" s="21">
        <v>72356</v>
      </c>
      <c r="P1639" s="21">
        <v>100</v>
      </c>
      <c r="Q1639" s="21"/>
      <c r="R1639" s="21"/>
    </row>
    <row r="1640" spans="1:18" x14ac:dyDescent="0.2">
      <c r="A1640" s="22" t="s">
        <v>6410</v>
      </c>
      <c r="B1640" s="21">
        <v>10244</v>
      </c>
      <c r="C1640" s="21" t="s">
        <v>1062</v>
      </c>
      <c r="D1640" s="20">
        <f>COUNTIF('S6 - Table 1'!$B$3:$B$20,Table4[[#This Row],[id]])</f>
        <v>0</v>
      </c>
      <c r="E1640" s="21" t="s">
        <v>6411</v>
      </c>
      <c r="F1640" s="21" t="s">
        <v>6412</v>
      </c>
      <c r="G1640" s="21" t="s">
        <v>6190</v>
      </c>
      <c r="H1640" s="21" t="s">
        <v>6191</v>
      </c>
      <c r="I1640" s="21" t="s">
        <v>3755</v>
      </c>
      <c r="J1640" s="21">
        <v>167279</v>
      </c>
      <c r="K1640" s="21">
        <v>167418</v>
      </c>
      <c r="L1640" s="21">
        <v>100</v>
      </c>
      <c r="M1640" s="21" t="s">
        <v>1038</v>
      </c>
      <c r="N1640" s="21">
        <v>165411</v>
      </c>
      <c r="O1640" s="21">
        <v>165550</v>
      </c>
      <c r="P1640" s="21">
        <v>100</v>
      </c>
      <c r="Q1640" s="21"/>
      <c r="R1640" s="21"/>
    </row>
    <row r="1641" spans="1:18" x14ac:dyDescent="0.2">
      <c r="A1641" s="22" t="s">
        <v>6413</v>
      </c>
      <c r="B1641" s="21">
        <v>10244</v>
      </c>
      <c r="C1641" s="21" t="s">
        <v>1062</v>
      </c>
      <c r="D1641" s="20">
        <f>COUNTIF('S6 - Table 1'!$B$3:$B$20,Table4[[#This Row],[id]])</f>
        <v>0</v>
      </c>
      <c r="E1641" s="21" t="s">
        <v>3081</v>
      </c>
      <c r="F1641" s="21" t="s">
        <v>3082</v>
      </c>
      <c r="G1641" s="21" t="s">
        <v>3083</v>
      </c>
      <c r="H1641" s="21" t="s">
        <v>3084</v>
      </c>
      <c r="I1641" s="21" t="s">
        <v>3755</v>
      </c>
      <c r="J1641" s="21">
        <v>21809</v>
      </c>
      <c r="K1641" s="21">
        <v>21958</v>
      </c>
      <c r="L1641" s="21">
        <v>100</v>
      </c>
      <c r="M1641" s="21" t="s">
        <v>1038</v>
      </c>
      <c r="N1641" s="21">
        <v>20115</v>
      </c>
      <c r="O1641" s="21">
        <v>20264</v>
      </c>
      <c r="P1641" s="21">
        <v>100</v>
      </c>
      <c r="Q1641" s="21"/>
      <c r="R1641" s="21"/>
    </row>
    <row r="1642" spans="1:18" x14ac:dyDescent="0.2">
      <c r="A1642" s="22" t="s">
        <v>6414</v>
      </c>
      <c r="B1642" s="21">
        <v>10244</v>
      </c>
      <c r="C1642" s="21" t="s">
        <v>1062</v>
      </c>
      <c r="D1642" s="20">
        <f>COUNTIF('S6 - Table 1'!$B$3:$B$20,Table4[[#This Row],[id]])</f>
        <v>0</v>
      </c>
      <c r="E1642" s="21" t="s">
        <v>3086</v>
      </c>
      <c r="F1642" s="21" t="s">
        <v>3082</v>
      </c>
      <c r="G1642" s="21" t="s">
        <v>3083</v>
      </c>
      <c r="H1642" s="21" t="s">
        <v>3087</v>
      </c>
      <c r="I1642" s="21" t="s">
        <v>3755</v>
      </c>
      <c r="J1642" s="21">
        <v>21809</v>
      </c>
      <c r="K1642" s="21">
        <v>21959</v>
      </c>
      <c r="L1642" s="21">
        <v>100</v>
      </c>
      <c r="M1642" s="21" t="s">
        <v>1038</v>
      </c>
      <c r="N1642" s="21">
        <v>20115</v>
      </c>
      <c r="O1642" s="21">
        <v>20265</v>
      </c>
      <c r="P1642" s="21">
        <v>100</v>
      </c>
      <c r="Q1642" s="21"/>
      <c r="R1642" s="21"/>
    </row>
    <row r="1643" spans="1:18" x14ac:dyDescent="0.2">
      <c r="A1643" s="22" t="s">
        <v>6415</v>
      </c>
      <c r="B1643" s="21">
        <v>10244</v>
      </c>
      <c r="C1643" s="21" t="s">
        <v>1062</v>
      </c>
      <c r="D1643" s="20">
        <f>COUNTIF('S6 - Table 1'!$B$3:$B$20,Table4[[#This Row],[id]])</f>
        <v>0</v>
      </c>
      <c r="E1643" s="21" t="s">
        <v>6416</v>
      </c>
      <c r="F1643" s="21" t="s">
        <v>6355</v>
      </c>
      <c r="G1643" s="21" t="s">
        <v>6417</v>
      </c>
      <c r="H1643" s="21" t="s">
        <v>6418</v>
      </c>
      <c r="I1643" s="21" t="s">
        <v>3755</v>
      </c>
      <c r="J1643" s="21">
        <v>164764</v>
      </c>
      <c r="K1643" s="21">
        <v>164895</v>
      </c>
      <c r="L1643" s="21">
        <v>100</v>
      </c>
      <c r="M1643" s="21" t="s">
        <v>1038</v>
      </c>
      <c r="N1643" s="21">
        <v>162905</v>
      </c>
      <c r="O1643" s="21">
        <v>163036</v>
      </c>
      <c r="P1643" s="21">
        <v>100</v>
      </c>
      <c r="Q1643" s="21"/>
      <c r="R1643" s="21"/>
    </row>
    <row r="1644" spans="1:18" x14ac:dyDescent="0.2">
      <c r="A1644" s="22" t="s">
        <v>6419</v>
      </c>
      <c r="B1644" s="21">
        <v>10244</v>
      </c>
      <c r="C1644" s="21" t="s">
        <v>1062</v>
      </c>
      <c r="D1644" s="20">
        <f>COUNTIF('S6 - Table 1'!$B$3:$B$20,Table4[[#This Row],[id]])</f>
        <v>0</v>
      </c>
      <c r="E1644" s="21" t="s">
        <v>6420</v>
      </c>
      <c r="F1644" s="21" t="s">
        <v>6421</v>
      </c>
      <c r="G1644" s="21" t="s">
        <v>6275</v>
      </c>
      <c r="H1644" s="21" t="s">
        <v>6276</v>
      </c>
      <c r="I1644" s="21" t="s">
        <v>3755</v>
      </c>
      <c r="J1644" s="21">
        <v>126965</v>
      </c>
      <c r="K1644" s="21">
        <v>127108</v>
      </c>
      <c r="L1644" s="21">
        <v>100</v>
      </c>
      <c r="M1644" s="21" t="s">
        <v>1038</v>
      </c>
      <c r="N1644" s="21">
        <v>125005</v>
      </c>
      <c r="O1644" s="21">
        <v>125148</v>
      </c>
      <c r="P1644" s="21">
        <v>100</v>
      </c>
      <c r="Q1644" s="21"/>
      <c r="R1644" s="21"/>
    </row>
    <row r="1645" spans="1:18" x14ac:dyDescent="0.2">
      <c r="A1645" s="22" t="s">
        <v>6422</v>
      </c>
      <c r="B1645" s="21">
        <v>10244</v>
      </c>
      <c r="C1645" s="21" t="s">
        <v>1062</v>
      </c>
      <c r="D1645" s="20">
        <f>COUNTIF('S6 - Table 1'!$B$3:$B$20,Table4[[#This Row],[id]])</f>
        <v>0</v>
      </c>
      <c r="E1645" s="21" t="s">
        <v>6423</v>
      </c>
      <c r="F1645" s="21" t="s">
        <v>6355</v>
      </c>
      <c r="G1645" s="21" t="s">
        <v>6356</v>
      </c>
      <c r="H1645" s="21" t="s">
        <v>6424</v>
      </c>
      <c r="I1645" s="21" t="s">
        <v>3755</v>
      </c>
      <c r="J1645" s="21">
        <v>164764</v>
      </c>
      <c r="K1645" s="21">
        <v>164869</v>
      </c>
      <c r="L1645" s="21">
        <v>100</v>
      </c>
      <c r="M1645" s="21" t="s">
        <v>1038</v>
      </c>
      <c r="N1645" s="21">
        <v>162905</v>
      </c>
      <c r="O1645" s="21">
        <v>163010</v>
      </c>
      <c r="P1645" s="21">
        <v>100</v>
      </c>
      <c r="Q1645" s="21"/>
      <c r="R1645" s="21"/>
    </row>
    <row r="1646" spans="1:18" x14ac:dyDescent="0.2">
      <c r="A1646" s="22" t="s">
        <v>6425</v>
      </c>
      <c r="B1646" s="21">
        <v>10244</v>
      </c>
      <c r="C1646" s="21" t="s">
        <v>1062</v>
      </c>
      <c r="D1646" s="20">
        <f>COUNTIF('S6 - Table 1'!$B$3:$B$20,Table4[[#This Row],[id]])</f>
        <v>0</v>
      </c>
      <c r="E1646" s="21" t="s">
        <v>6426</v>
      </c>
      <c r="F1646" s="21" t="s">
        <v>6427</v>
      </c>
      <c r="G1646" s="21" t="s">
        <v>6428</v>
      </c>
      <c r="H1646" s="21" t="s">
        <v>6429</v>
      </c>
      <c r="I1646" s="21" t="s">
        <v>3755</v>
      </c>
      <c r="J1646" s="21">
        <v>166786</v>
      </c>
      <c r="K1646" s="21">
        <v>167173</v>
      </c>
      <c r="L1646" s="21">
        <v>100</v>
      </c>
      <c r="M1646" s="21" t="s">
        <v>1038</v>
      </c>
      <c r="N1646" s="21">
        <v>164918</v>
      </c>
      <c r="O1646" s="21">
        <v>165305</v>
      </c>
      <c r="P1646" s="21">
        <v>99.74</v>
      </c>
      <c r="Q1646" s="21"/>
      <c r="R1646" s="21"/>
    </row>
    <row r="1647" spans="1:18" x14ac:dyDescent="0.2">
      <c r="A1647" s="22" t="s">
        <v>6430</v>
      </c>
      <c r="B1647" s="21">
        <v>10244</v>
      </c>
      <c r="C1647" s="21" t="s">
        <v>1062</v>
      </c>
      <c r="D1647" s="20">
        <f>COUNTIF('S6 - Table 1'!$B$3:$B$20,Table4[[#This Row],[id]])</f>
        <v>0</v>
      </c>
      <c r="E1647" s="21" t="s">
        <v>6431</v>
      </c>
      <c r="F1647" s="21" t="s">
        <v>6334</v>
      </c>
      <c r="G1647" s="21" t="s">
        <v>6335</v>
      </c>
      <c r="H1647" s="21" t="s">
        <v>6432</v>
      </c>
      <c r="I1647" s="21" t="s">
        <v>3755</v>
      </c>
      <c r="J1647" s="21">
        <v>93231</v>
      </c>
      <c r="K1647" s="21">
        <v>93454</v>
      </c>
      <c r="L1647" s="21">
        <v>100</v>
      </c>
      <c r="M1647" s="21" t="s">
        <v>1038</v>
      </c>
      <c r="N1647" s="21">
        <v>91289</v>
      </c>
      <c r="O1647" s="21">
        <v>91512</v>
      </c>
      <c r="P1647" s="21">
        <v>100</v>
      </c>
      <c r="Q1647" s="21"/>
      <c r="R1647" s="21"/>
    </row>
    <row r="1648" spans="1:18" x14ac:dyDescent="0.2">
      <c r="A1648" s="22" t="s">
        <v>6433</v>
      </c>
      <c r="B1648" s="21">
        <v>10244</v>
      </c>
      <c r="C1648" s="21" t="s">
        <v>1062</v>
      </c>
      <c r="D1648" s="20">
        <f>COUNTIF('S6 - Table 1'!$B$3:$B$20,Table4[[#This Row],[id]])</f>
        <v>0</v>
      </c>
      <c r="E1648" s="21" t="s">
        <v>6434</v>
      </c>
      <c r="F1648" s="21" t="s">
        <v>6435</v>
      </c>
      <c r="G1648" s="21" t="s">
        <v>6372</v>
      </c>
      <c r="H1648" s="21" t="s">
        <v>6373</v>
      </c>
      <c r="I1648" s="21" t="s">
        <v>3755</v>
      </c>
      <c r="J1648" s="21">
        <v>161834</v>
      </c>
      <c r="K1648" s="21">
        <v>161949</v>
      </c>
      <c r="L1648" s="21">
        <v>100</v>
      </c>
      <c r="M1648" s="21" t="s">
        <v>1038</v>
      </c>
      <c r="N1648" s="21">
        <v>159974</v>
      </c>
      <c r="O1648" s="21">
        <v>160089</v>
      </c>
      <c r="P1648" s="21">
        <v>100</v>
      </c>
      <c r="Q1648" s="21"/>
      <c r="R1648" s="21"/>
    </row>
    <row r="1649" spans="1:18" x14ac:dyDescent="0.2">
      <c r="A1649" s="22" t="s">
        <v>6436</v>
      </c>
      <c r="B1649" s="21">
        <v>10244</v>
      </c>
      <c r="C1649" s="21" t="s">
        <v>1062</v>
      </c>
      <c r="D1649" s="20">
        <f>COUNTIF('S6 - Table 1'!$B$3:$B$20,Table4[[#This Row],[id]])</f>
        <v>0</v>
      </c>
      <c r="E1649" s="21" t="s">
        <v>6437</v>
      </c>
      <c r="F1649" s="21" t="s">
        <v>6438</v>
      </c>
      <c r="G1649" s="21" t="s">
        <v>1172</v>
      </c>
      <c r="H1649" s="21" t="s">
        <v>6144</v>
      </c>
      <c r="I1649" s="21" t="s">
        <v>3755</v>
      </c>
      <c r="J1649" s="21">
        <v>158649</v>
      </c>
      <c r="K1649" s="21">
        <v>158771</v>
      </c>
      <c r="L1649" s="21">
        <v>100</v>
      </c>
      <c r="M1649" s="21" t="s">
        <v>1038</v>
      </c>
      <c r="N1649" s="21">
        <v>156774</v>
      </c>
      <c r="O1649" s="21">
        <v>156896</v>
      </c>
      <c r="P1649" s="21">
        <v>99.18</v>
      </c>
      <c r="Q1649" s="21"/>
      <c r="R1649" s="21"/>
    </row>
    <row r="1650" spans="1:18" x14ac:dyDescent="0.2">
      <c r="A1650" s="22" t="s">
        <v>6439</v>
      </c>
      <c r="B1650" s="21">
        <v>10244</v>
      </c>
      <c r="C1650" s="21" t="s">
        <v>1062</v>
      </c>
      <c r="D1650" s="20">
        <f>COUNTIF('S6 - Table 1'!$B$3:$B$20,Table4[[#This Row],[id]])</f>
        <v>0</v>
      </c>
      <c r="E1650" s="21" t="s">
        <v>6440</v>
      </c>
      <c r="F1650" s="21" t="s">
        <v>6441</v>
      </c>
      <c r="G1650" s="21" t="s">
        <v>1172</v>
      </c>
      <c r="H1650" s="21" t="s">
        <v>6144</v>
      </c>
      <c r="I1650" s="21" t="s">
        <v>3755</v>
      </c>
      <c r="J1650" s="21">
        <v>158640</v>
      </c>
      <c r="K1650" s="21">
        <v>158771</v>
      </c>
      <c r="L1650" s="21">
        <v>100</v>
      </c>
      <c r="M1650" s="21" t="s">
        <v>1038</v>
      </c>
      <c r="N1650" s="21">
        <v>156765</v>
      </c>
      <c r="O1650" s="21">
        <v>156896</v>
      </c>
      <c r="P1650" s="21">
        <v>99.24</v>
      </c>
      <c r="Q1650" s="21"/>
      <c r="R1650" s="21"/>
    </row>
    <row r="1651" spans="1:18" x14ac:dyDescent="0.2">
      <c r="A1651" s="22" t="s">
        <v>6442</v>
      </c>
      <c r="B1651" s="21">
        <v>10244</v>
      </c>
      <c r="C1651" s="21" t="s">
        <v>1062</v>
      </c>
      <c r="D1651" s="20">
        <f>COUNTIF('S6 - Table 1'!$B$3:$B$20,Table4[[#This Row],[id]])</f>
        <v>0</v>
      </c>
      <c r="E1651" s="21" t="s">
        <v>6443</v>
      </c>
      <c r="F1651" s="21" t="s">
        <v>6404</v>
      </c>
      <c r="G1651" s="21" t="s">
        <v>6405</v>
      </c>
      <c r="H1651" s="21" t="s">
        <v>6444</v>
      </c>
      <c r="I1651" s="21" t="s">
        <v>3755</v>
      </c>
      <c r="J1651" s="21">
        <v>137354</v>
      </c>
      <c r="K1651" s="21">
        <v>137604</v>
      </c>
      <c r="L1651" s="21">
        <v>100</v>
      </c>
      <c r="M1651" s="21" t="s">
        <v>1038</v>
      </c>
      <c r="N1651" s="21">
        <v>135410</v>
      </c>
      <c r="O1651" s="21">
        <v>135660</v>
      </c>
      <c r="P1651" s="21">
        <v>100</v>
      </c>
      <c r="Q1651" s="21"/>
      <c r="R1651" s="21"/>
    </row>
    <row r="1652" spans="1:18" x14ac:dyDescent="0.2">
      <c r="A1652" s="22" t="s">
        <v>6445</v>
      </c>
      <c r="B1652" s="21">
        <v>10244</v>
      </c>
      <c r="C1652" s="21" t="s">
        <v>1062</v>
      </c>
      <c r="D1652" s="20">
        <f>COUNTIF('S6 - Table 1'!$B$3:$B$20,Table4[[#This Row],[id]])</f>
        <v>0</v>
      </c>
      <c r="E1652" s="21" t="s">
        <v>6446</v>
      </c>
      <c r="F1652" s="21" t="s">
        <v>6355</v>
      </c>
      <c r="G1652" s="21" t="s">
        <v>6356</v>
      </c>
      <c r="H1652" s="21" t="s">
        <v>6447</v>
      </c>
      <c r="I1652" s="21" t="s">
        <v>3755</v>
      </c>
      <c r="J1652" s="21">
        <v>164764</v>
      </c>
      <c r="K1652" s="21">
        <v>164871</v>
      </c>
      <c r="L1652" s="21">
        <v>100</v>
      </c>
      <c r="M1652" s="21" t="s">
        <v>1038</v>
      </c>
      <c r="N1652" s="21">
        <v>162905</v>
      </c>
      <c r="O1652" s="21">
        <v>163012</v>
      </c>
      <c r="P1652" s="21">
        <v>100</v>
      </c>
      <c r="Q1652" s="21"/>
      <c r="R1652" s="21"/>
    </row>
    <row r="1653" spans="1:18" x14ac:dyDescent="0.2">
      <c r="A1653" s="22" t="s">
        <v>6448</v>
      </c>
      <c r="B1653" s="21">
        <v>10244</v>
      </c>
      <c r="C1653" s="21" t="s">
        <v>1062</v>
      </c>
      <c r="D1653" s="20">
        <f>COUNTIF('S6 - Table 1'!$B$3:$B$20,Table4[[#This Row],[id]])</f>
        <v>0</v>
      </c>
      <c r="E1653" s="21" t="s">
        <v>6449</v>
      </c>
      <c r="F1653" s="21" t="s">
        <v>6450</v>
      </c>
      <c r="G1653" s="21" t="s">
        <v>5981</v>
      </c>
      <c r="H1653" s="21" t="s">
        <v>5982</v>
      </c>
      <c r="I1653" s="21" t="s">
        <v>3755</v>
      </c>
      <c r="J1653" s="21">
        <v>16902</v>
      </c>
      <c r="K1653" s="21">
        <v>17206</v>
      </c>
      <c r="L1653" s="21">
        <v>100</v>
      </c>
      <c r="M1653" s="21" t="s">
        <v>1038</v>
      </c>
      <c r="N1653" s="21">
        <v>15203</v>
      </c>
      <c r="O1653" s="21">
        <v>15507</v>
      </c>
      <c r="P1653" s="21">
        <v>100</v>
      </c>
      <c r="Q1653" s="21"/>
      <c r="R1653" s="21"/>
    </row>
    <row r="1654" spans="1:18" x14ac:dyDescent="0.2">
      <c r="A1654" s="22" t="s">
        <v>6451</v>
      </c>
      <c r="B1654" s="21">
        <v>10244</v>
      </c>
      <c r="C1654" s="21" t="s">
        <v>1062</v>
      </c>
      <c r="D1654" s="20">
        <f>COUNTIF('S6 - Table 1'!$B$3:$B$20,Table4[[#This Row],[id]])</f>
        <v>0</v>
      </c>
      <c r="E1654" s="21" t="s">
        <v>6452</v>
      </c>
      <c r="F1654" s="21" t="s">
        <v>6453</v>
      </c>
      <c r="G1654" s="21" t="s">
        <v>6253</v>
      </c>
      <c r="H1654" s="21" t="s">
        <v>6254</v>
      </c>
      <c r="I1654" s="21" t="s">
        <v>3755</v>
      </c>
      <c r="J1654" s="21">
        <v>111413</v>
      </c>
      <c r="K1654" s="21">
        <v>111522</v>
      </c>
      <c r="L1654" s="21">
        <v>100</v>
      </c>
      <c r="M1654" s="21" t="s">
        <v>1038</v>
      </c>
      <c r="N1654" s="21">
        <v>109471</v>
      </c>
      <c r="O1654" s="21">
        <v>109580</v>
      </c>
      <c r="P1654" s="21">
        <v>99.08</v>
      </c>
      <c r="Q1654" s="21"/>
      <c r="R1654" s="21"/>
    </row>
    <row r="1655" spans="1:18" x14ac:dyDescent="0.2">
      <c r="A1655" s="22" t="s">
        <v>6454</v>
      </c>
      <c r="B1655" s="21">
        <v>10244</v>
      </c>
      <c r="C1655" s="21" t="s">
        <v>1062</v>
      </c>
      <c r="D1655" s="20">
        <f>COUNTIF('S6 - Table 1'!$B$3:$B$20,Table4[[#This Row],[id]])</f>
        <v>0</v>
      </c>
      <c r="E1655" s="21" t="s">
        <v>6455</v>
      </c>
      <c r="F1655" s="21" t="s">
        <v>2985</v>
      </c>
      <c r="G1655" s="21" t="s">
        <v>2986</v>
      </c>
      <c r="H1655" s="21" t="s">
        <v>6456</v>
      </c>
      <c r="I1655" s="21" t="s">
        <v>3755</v>
      </c>
      <c r="J1655" s="21">
        <v>179023</v>
      </c>
      <c r="K1655" s="21">
        <v>179316</v>
      </c>
      <c r="L1655" s="21">
        <v>100</v>
      </c>
      <c r="M1655" s="21" t="s">
        <v>1038</v>
      </c>
      <c r="N1655" s="21">
        <v>177200</v>
      </c>
      <c r="O1655" s="21">
        <v>177493</v>
      </c>
      <c r="P1655" s="21">
        <v>100</v>
      </c>
      <c r="Q1655" s="21"/>
      <c r="R1655" s="21"/>
    </row>
    <row r="1656" spans="1:18" x14ac:dyDescent="0.2">
      <c r="A1656" s="22" t="s">
        <v>6457</v>
      </c>
      <c r="B1656" s="21">
        <v>10244</v>
      </c>
      <c r="C1656" s="21" t="s">
        <v>1062</v>
      </c>
      <c r="D1656" s="20">
        <f>COUNTIF('S6 - Table 1'!$B$3:$B$20,Table4[[#This Row],[id]])</f>
        <v>0</v>
      </c>
      <c r="E1656" s="21" t="s">
        <v>6458</v>
      </c>
      <c r="F1656" s="21" t="s">
        <v>6459</v>
      </c>
      <c r="G1656" s="21" t="s">
        <v>3180</v>
      </c>
      <c r="H1656" s="21" t="s">
        <v>3181</v>
      </c>
      <c r="I1656" s="21" t="s">
        <v>3755</v>
      </c>
      <c r="J1656" s="21">
        <v>49082</v>
      </c>
      <c r="K1656" s="21">
        <v>49324</v>
      </c>
      <c r="L1656" s="21">
        <v>100</v>
      </c>
      <c r="M1656" s="21" t="s">
        <v>1038</v>
      </c>
      <c r="N1656" s="21">
        <v>47137</v>
      </c>
      <c r="O1656" s="21">
        <v>47379</v>
      </c>
      <c r="P1656" s="21">
        <v>100</v>
      </c>
      <c r="Q1656" s="21"/>
      <c r="R1656" s="21"/>
    </row>
    <row r="1657" spans="1:18" x14ac:dyDescent="0.2">
      <c r="A1657" s="22" t="s">
        <v>6460</v>
      </c>
      <c r="B1657" s="21">
        <v>10244</v>
      </c>
      <c r="C1657" s="21" t="s">
        <v>1062</v>
      </c>
      <c r="D1657" s="20">
        <f>COUNTIF('S6 - Table 1'!$B$3:$B$20,Table4[[#This Row],[id]])</f>
        <v>0</v>
      </c>
      <c r="E1657" s="21" t="s">
        <v>6461</v>
      </c>
      <c r="F1657" s="21" t="s">
        <v>6459</v>
      </c>
      <c r="G1657" s="21" t="s">
        <v>3180</v>
      </c>
      <c r="H1657" s="21" t="s">
        <v>3184</v>
      </c>
      <c r="I1657" s="21" t="s">
        <v>3755</v>
      </c>
      <c r="J1657" s="21">
        <v>49082</v>
      </c>
      <c r="K1657" s="21">
        <v>49325</v>
      </c>
      <c r="L1657" s="21">
        <v>100</v>
      </c>
      <c r="M1657" s="21" t="s">
        <v>1038</v>
      </c>
      <c r="N1657" s="21">
        <v>47137</v>
      </c>
      <c r="O1657" s="21">
        <v>47380</v>
      </c>
      <c r="P1657" s="21">
        <v>100</v>
      </c>
      <c r="Q1657" s="21"/>
      <c r="R1657" s="21"/>
    </row>
    <row r="1658" spans="1:18" x14ac:dyDescent="0.2">
      <c r="A1658" s="22" t="s">
        <v>6462</v>
      </c>
      <c r="B1658" s="21">
        <v>10244</v>
      </c>
      <c r="C1658" s="21" t="s">
        <v>1062</v>
      </c>
      <c r="D1658" s="20">
        <f>COUNTIF('S6 - Table 1'!$B$3:$B$20,Table4[[#This Row],[id]])</f>
        <v>0</v>
      </c>
      <c r="E1658" s="21" t="s">
        <v>6463</v>
      </c>
      <c r="F1658" s="21" t="s">
        <v>6464</v>
      </c>
      <c r="G1658" s="21" t="s">
        <v>3180</v>
      </c>
      <c r="H1658" s="21" t="s">
        <v>3181</v>
      </c>
      <c r="I1658" s="21" t="s">
        <v>3755</v>
      </c>
      <c r="J1658" s="21">
        <v>49081</v>
      </c>
      <c r="K1658" s="21">
        <v>49324</v>
      </c>
      <c r="L1658" s="21">
        <v>100</v>
      </c>
      <c r="M1658" s="21" t="s">
        <v>1038</v>
      </c>
      <c r="N1658" s="21">
        <v>47136</v>
      </c>
      <c r="O1658" s="21">
        <v>47379</v>
      </c>
      <c r="P1658" s="21">
        <v>100</v>
      </c>
      <c r="Q1658" s="21"/>
      <c r="R1658" s="21"/>
    </row>
    <row r="1659" spans="1:18" x14ac:dyDescent="0.2">
      <c r="A1659" s="22" t="s">
        <v>6465</v>
      </c>
      <c r="B1659" s="21">
        <v>10244</v>
      </c>
      <c r="C1659" s="21" t="s">
        <v>1062</v>
      </c>
      <c r="D1659" s="20">
        <f>COUNTIF('S6 - Table 1'!$B$3:$B$20,Table4[[#This Row],[id]])</f>
        <v>0</v>
      </c>
      <c r="E1659" s="21" t="s">
        <v>6466</v>
      </c>
      <c r="F1659" s="21" t="s">
        <v>6464</v>
      </c>
      <c r="G1659" s="21" t="s">
        <v>3180</v>
      </c>
      <c r="H1659" s="21" t="s">
        <v>3184</v>
      </c>
      <c r="I1659" s="21" t="s">
        <v>3755</v>
      </c>
      <c r="J1659" s="21">
        <v>49081</v>
      </c>
      <c r="K1659" s="21">
        <v>49325</v>
      </c>
      <c r="L1659" s="21">
        <v>100</v>
      </c>
      <c r="M1659" s="21" t="s">
        <v>1038</v>
      </c>
      <c r="N1659" s="21">
        <v>47136</v>
      </c>
      <c r="O1659" s="21">
        <v>47380</v>
      </c>
      <c r="P1659" s="21">
        <v>100</v>
      </c>
      <c r="Q1659" s="21"/>
      <c r="R1659" s="21"/>
    </row>
    <row r="1660" spans="1:18" x14ac:dyDescent="0.2">
      <c r="A1660" s="22" t="s">
        <v>6467</v>
      </c>
      <c r="B1660" s="21">
        <v>10244</v>
      </c>
      <c r="C1660" s="21" t="s">
        <v>1062</v>
      </c>
      <c r="D1660" s="20">
        <f>COUNTIF('S6 - Table 1'!$B$3:$B$20,Table4[[#This Row],[id]])</f>
        <v>0</v>
      </c>
      <c r="E1660" s="21" t="s">
        <v>6468</v>
      </c>
      <c r="F1660" s="21" t="s">
        <v>6371</v>
      </c>
      <c r="G1660" s="21" t="s">
        <v>6372</v>
      </c>
      <c r="H1660" s="21" t="s">
        <v>6469</v>
      </c>
      <c r="I1660" s="21" t="s">
        <v>3755</v>
      </c>
      <c r="J1660" s="21">
        <v>161834</v>
      </c>
      <c r="K1660" s="21">
        <v>161952</v>
      </c>
      <c r="L1660" s="21">
        <v>100</v>
      </c>
      <c r="M1660" s="21" t="s">
        <v>1038</v>
      </c>
      <c r="N1660" s="21">
        <v>159974</v>
      </c>
      <c r="O1660" s="21">
        <v>160092</v>
      </c>
      <c r="P1660" s="21">
        <v>100</v>
      </c>
      <c r="Q1660" s="21"/>
      <c r="R1660" s="21"/>
    </row>
    <row r="1661" spans="1:18" x14ac:dyDescent="0.2">
      <c r="A1661" s="22" t="s">
        <v>6470</v>
      </c>
      <c r="B1661" s="21">
        <v>10244</v>
      </c>
      <c r="C1661" s="21" t="s">
        <v>1062</v>
      </c>
      <c r="D1661" s="20">
        <f>COUNTIF('S6 - Table 1'!$B$3:$B$20,Table4[[#This Row],[id]])</f>
        <v>0</v>
      </c>
      <c r="E1661" s="21" t="s">
        <v>6471</v>
      </c>
      <c r="F1661" s="21" t="s">
        <v>6376</v>
      </c>
      <c r="G1661" s="21" t="s">
        <v>6372</v>
      </c>
      <c r="H1661" s="21" t="s">
        <v>6469</v>
      </c>
      <c r="I1661" s="21" t="s">
        <v>3755</v>
      </c>
      <c r="J1661" s="21">
        <v>161833</v>
      </c>
      <c r="K1661" s="21">
        <v>161952</v>
      </c>
      <c r="L1661" s="21">
        <v>100</v>
      </c>
      <c r="M1661" s="21" t="s">
        <v>1038</v>
      </c>
      <c r="N1661" s="21">
        <v>159973</v>
      </c>
      <c r="O1661" s="21">
        <v>160092</v>
      </c>
      <c r="P1661" s="21">
        <v>100</v>
      </c>
      <c r="Q1661" s="21"/>
      <c r="R1661" s="21"/>
    </row>
    <row r="1662" spans="1:18" x14ac:dyDescent="0.2">
      <c r="A1662" s="22" t="s">
        <v>6472</v>
      </c>
      <c r="B1662" s="21">
        <v>10244</v>
      </c>
      <c r="C1662" s="21" t="s">
        <v>1062</v>
      </c>
      <c r="D1662" s="20">
        <f>COUNTIF('S6 - Table 1'!$B$3:$B$20,Table4[[#This Row],[id]])</f>
        <v>0</v>
      </c>
      <c r="E1662" s="21" t="s">
        <v>6473</v>
      </c>
      <c r="F1662" s="21" t="s">
        <v>6184</v>
      </c>
      <c r="G1662" s="21" t="s">
        <v>6185</v>
      </c>
      <c r="H1662" s="21" t="s">
        <v>6474</v>
      </c>
      <c r="I1662" s="21" t="s">
        <v>3755</v>
      </c>
      <c r="J1662" s="21">
        <v>73967</v>
      </c>
      <c r="K1662" s="21">
        <v>74303</v>
      </c>
      <c r="L1662" s="21">
        <v>100</v>
      </c>
      <c r="M1662" s="21" t="s">
        <v>1038</v>
      </c>
      <c r="N1662" s="21">
        <v>72021</v>
      </c>
      <c r="O1662" s="21">
        <v>72357</v>
      </c>
      <c r="P1662" s="21">
        <v>100</v>
      </c>
      <c r="Q1662" s="21"/>
      <c r="R1662" s="21"/>
    </row>
    <row r="1663" spans="1:18" x14ac:dyDescent="0.2">
      <c r="A1663" s="22" t="s">
        <v>6475</v>
      </c>
      <c r="B1663" s="21">
        <v>10244</v>
      </c>
      <c r="C1663" s="21" t="s">
        <v>1062</v>
      </c>
      <c r="D1663" s="20">
        <f>COUNTIF('S6 - Table 1'!$B$3:$B$20,Table4[[#This Row],[id]])</f>
        <v>0</v>
      </c>
      <c r="E1663" s="21" t="s">
        <v>6476</v>
      </c>
      <c r="F1663" s="21" t="s">
        <v>6477</v>
      </c>
      <c r="G1663" s="21" t="s">
        <v>6075</v>
      </c>
      <c r="H1663" s="21" t="s">
        <v>6076</v>
      </c>
      <c r="I1663" s="21" t="s">
        <v>3755</v>
      </c>
      <c r="J1663" s="21">
        <v>21142</v>
      </c>
      <c r="K1663" s="21">
        <v>21440</v>
      </c>
      <c r="L1663" s="21">
        <v>100</v>
      </c>
      <c r="M1663" s="21" t="s">
        <v>1038</v>
      </c>
      <c r="N1663" s="21">
        <v>19448</v>
      </c>
      <c r="O1663" s="21">
        <v>19746</v>
      </c>
      <c r="P1663" s="21">
        <v>100</v>
      </c>
      <c r="Q1663" s="21"/>
      <c r="R1663" s="21"/>
    </row>
    <row r="1664" spans="1:18" x14ac:dyDescent="0.2">
      <c r="A1664" s="22" t="s">
        <v>6478</v>
      </c>
      <c r="B1664" s="21">
        <v>10244</v>
      </c>
      <c r="C1664" s="21" t="s">
        <v>1062</v>
      </c>
      <c r="D1664" s="20">
        <f>COUNTIF('S6 - Table 1'!$B$3:$B$20,Table4[[#This Row],[id]])</f>
        <v>0</v>
      </c>
      <c r="E1664" s="21" t="s">
        <v>6479</v>
      </c>
      <c r="F1664" s="21" t="s">
        <v>5929</v>
      </c>
      <c r="G1664" s="21" t="s">
        <v>5930</v>
      </c>
      <c r="H1664" s="21" t="s">
        <v>6480</v>
      </c>
      <c r="I1664" s="21" t="s">
        <v>3755</v>
      </c>
      <c r="J1664" s="21">
        <v>170045</v>
      </c>
      <c r="K1664" s="21">
        <v>170161</v>
      </c>
      <c r="L1664" s="21">
        <v>100</v>
      </c>
      <c r="M1664" s="21" t="s">
        <v>1038</v>
      </c>
      <c r="N1664" s="21">
        <v>168192</v>
      </c>
      <c r="O1664" s="21">
        <v>168308</v>
      </c>
      <c r="P1664" s="21">
        <v>99.14</v>
      </c>
      <c r="Q1664" s="21"/>
      <c r="R1664" s="21"/>
    </row>
    <row r="1665" spans="1:18" x14ac:dyDescent="0.2">
      <c r="A1665" s="22" t="s">
        <v>6481</v>
      </c>
      <c r="B1665" s="21">
        <v>10244</v>
      </c>
      <c r="C1665" s="21" t="s">
        <v>1062</v>
      </c>
      <c r="D1665" s="20">
        <f>COUNTIF('S6 - Table 1'!$B$3:$B$20,Table4[[#This Row],[id]])</f>
        <v>0</v>
      </c>
      <c r="E1665" s="21" t="s">
        <v>6482</v>
      </c>
      <c r="F1665" s="21" t="s">
        <v>6459</v>
      </c>
      <c r="G1665" s="21" t="s">
        <v>3180</v>
      </c>
      <c r="H1665" s="21" t="s">
        <v>3187</v>
      </c>
      <c r="I1665" s="21" t="s">
        <v>3755</v>
      </c>
      <c r="J1665" s="21">
        <v>49082</v>
      </c>
      <c r="K1665" s="21">
        <v>49327</v>
      </c>
      <c r="L1665" s="21">
        <v>100</v>
      </c>
      <c r="M1665" s="21" t="s">
        <v>1038</v>
      </c>
      <c r="N1665" s="21">
        <v>47137</v>
      </c>
      <c r="O1665" s="21">
        <v>47382</v>
      </c>
      <c r="P1665" s="21">
        <v>100</v>
      </c>
      <c r="Q1665" s="21"/>
      <c r="R1665" s="21"/>
    </row>
    <row r="1666" spans="1:18" x14ac:dyDescent="0.2">
      <c r="A1666" s="22" t="s">
        <v>6483</v>
      </c>
      <c r="B1666" s="21">
        <v>10244</v>
      </c>
      <c r="C1666" s="21" t="s">
        <v>1062</v>
      </c>
      <c r="D1666" s="20">
        <f>COUNTIF('S6 - Table 1'!$B$3:$B$20,Table4[[#This Row],[id]])</f>
        <v>0</v>
      </c>
      <c r="E1666" s="21" t="s">
        <v>6484</v>
      </c>
      <c r="F1666" s="21" t="s">
        <v>6018</v>
      </c>
      <c r="G1666" s="21" t="s">
        <v>6019</v>
      </c>
      <c r="H1666" s="21" t="s">
        <v>6485</v>
      </c>
      <c r="I1666" s="21" t="s">
        <v>3755</v>
      </c>
      <c r="J1666" s="21">
        <v>99855</v>
      </c>
      <c r="K1666" s="21">
        <v>100081</v>
      </c>
      <c r="L1666" s="21">
        <v>100</v>
      </c>
      <c r="M1666" s="21" t="s">
        <v>1038</v>
      </c>
      <c r="N1666" s="21">
        <v>97913</v>
      </c>
      <c r="O1666" s="21">
        <v>98139</v>
      </c>
      <c r="P1666" s="21">
        <v>100</v>
      </c>
      <c r="Q1666" s="21"/>
      <c r="R1666" s="21"/>
    </row>
    <row r="1667" spans="1:18" x14ac:dyDescent="0.2">
      <c r="A1667" s="22" t="s">
        <v>6486</v>
      </c>
      <c r="B1667" s="21">
        <v>10244</v>
      </c>
      <c r="C1667" s="21" t="s">
        <v>1062</v>
      </c>
      <c r="D1667" s="20">
        <f>COUNTIF('S6 - Table 1'!$B$3:$B$20,Table4[[#This Row],[id]])</f>
        <v>0</v>
      </c>
      <c r="E1667" s="21" t="s">
        <v>6487</v>
      </c>
      <c r="F1667" s="21" t="s">
        <v>6488</v>
      </c>
      <c r="G1667" s="21" t="s">
        <v>6190</v>
      </c>
      <c r="H1667" s="21" t="s">
        <v>6191</v>
      </c>
      <c r="I1667" s="21" t="s">
        <v>3755</v>
      </c>
      <c r="J1667" s="21">
        <v>167280</v>
      </c>
      <c r="K1667" s="21">
        <v>167418</v>
      </c>
      <c r="L1667" s="21">
        <v>100</v>
      </c>
      <c r="M1667" s="21" t="s">
        <v>1038</v>
      </c>
      <c r="N1667" s="21">
        <v>165412</v>
      </c>
      <c r="O1667" s="21">
        <v>165550</v>
      </c>
      <c r="P1667" s="21">
        <v>100</v>
      </c>
      <c r="Q1667" s="21"/>
      <c r="R1667" s="21"/>
    </row>
    <row r="1668" spans="1:18" x14ac:dyDescent="0.2">
      <c r="A1668" s="22" t="s">
        <v>6489</v>
      </c>
      <c r="B1668" s="21">
        <v>10244</v>
      </c>
      <c r="C1668" s="21" t="s">
        <v>1062</v>
      </c>
      <c r="D1668" s="20">
        <f>COUNTIF('S6 - Table 1'!$B$3:$B$20,Table4[[#This Row],[id]])</f>
        <v>0</v>
      </c>
      <c r="E1668" s="21" t="s">
        <v>6490</v>
      </c>
      <c r="F1668" s="21" t="s">
        <v>2985</v>
      </c>
      <c r="G1668" s="21" t="s">
        <v>2986</v>
      </c>
      <c r="H1668" s="21" t="s">
        <v>6491</v>
      </c>
      <c r="I1668" s="21" t="s">
        <v>3755</v>
      </c>
      <c r="J1668" s="21">
        <v>179023</v>
      </c>
      <c r="K1668" s="21">
        <v>179315</v>
      </c>
      <c r="L1668" s="21">
        <v>100</v>
      </c>
      <c r="M1668" s="21" t="s">
        <v>1038</v>
      </c>
      <c r="N1668" s="21">
        <v>177200</v>
      </c>
      <c r="O1668" s="21">
        <v>177492</v>
      </c>
      <c r="P1668" s="21">
        <v>100</v>
      </c>
      <c r="Q1668" s="21"/>
      <c r="R1668" s="21"/>
    </row>
    <row r="1669" spans="1:18" x14ac:dyDescent="0.2">
      <c r="A1669" s="22" t="s">
        <v>6492</v>
      </c>
      <c r="B1669" s="21">
        <v>10244</v>
      </c>
      <c r="C1669" s="21" t="s">
        <v>1062</v>
      </c>
      <c r="D1669" s="20">
        <f>COUNTIF('S6 - Table 1'!$B$3:$B$20,Table4[[#This Row],[id]])</f>
        <v>0</v>
      </c>
      <c r="E1669" s="21" t="s">
        <v>6493</v>
      </c>
      <c r="F1669" s="21" t="s">
        <v>6494</v>
      </c>
      <c r="G1669" s="21" t="s">
        <v>6495</v>
      </c>
      <c r="H1669" s="21" t="s">
        <v>6496</v>
      </c>
      <c r="I1669" s="21" t="s">
        <v>3755</v>
      </c>
      <c r="J1669" s="21">
        <v>44499</v>
      </c>
      <c r="K1669" s="21">
        <v>44863</v>
      </c>
      <c r="L1669" s="21">
        <v>100</v>
      </c>
      <c r="M1669" s="21" t="s">
        <v>1038</v>
      </c>
      <c r="N1669" s="21">
        <v>42554</v>
      </c>
      <c r="O1669" s="21">
        <v>42918</v>
      </c>
      <c r="P1669" s="21">
        <v>100</v>
      </c>
      <c r="Q1669" s="21"/>
      <c r="R1669" s="21"/>
    </row>
    <row r="1670" spans="1:18" x14ac:dyDescent="0.2">
      <c r="A1670" s="22" t="s">
        <v>6497</v>
      </c>
      <c r="B1670" s="21">
        <v>10244</v>
      </c>
      <c r="C1670" s="21" t="s">
        <v>1062</v>
      </c>
      <c r="D1670" s="20">
        <f>COUNTIF('S6 - Table 1'!$B$3:$B$20,Table4[[#This Row],[id]])</f>
        <v>0</v>
      </c>
      <c r="E1670" s="21" t="s">
        <v>6498</v>
      </c>
      <c r="F1670" s="21" t="s">
        <v>1800</v>
      </c>
      <c r="G1670" s="21" t="s">
        <v>5835</v>
      </c>
      <c r="H1670" s="21" t="s">
        <v>6499</v>
      </c>
      <c r="I1670" s="21" t="s">
        <v>3755</v>
      </c>
      <c r="J1670" s="21">
        <v>80304</v>
      </c>
      <c r="K1670" s="21">
        <v>80444</v>
      </c>
      <c r="L1670" s="21">
        <v>100</v>
      </c>
      <c r="M1670" s="21" t="s">
        <v>1038</v>
      </c>
      <c r="N1670" s="21">
        <v>78358</v>
      </c>
      <c r="O1670" s="21">
        <v>78498</v>
      </c>
      <c r="P1670" s="21">
        <v>100</v>
      </c>
      <c r="Q1670" s="21"/>
      <c r="R1670" s="21"/>
    </row>
    <row r="1671" spans="1:18" x14ac:dyDescent="0.2">
      <c r="A1671" s="22" t="s">
        <v>6500</v>
      </c>
      <c r="B1671" s="21">
        <v>10244</v>
      </c>
      <c r="C1671" s="21" t="s">
        <v>1062</v>
      </c>
      <c r="D1671" s="20">
        <f>COUNTIF('S6 - Table 1'!$B$3:$B$20,Table4[[#This Row],[id]])</f>
        <v>0</v>
      </c>
      <c r="E1671" s="21" t="s">
        <v>6501</v>
      </c>
      <c r="F1671" s="21" t="s">
        <v>6502</v>
      </c>
      <c r="G1671" s="21" t="s">
        <v>6503</v>
      </c>
      <c r="H1671" s="21" t="s">
        <v>6504</v>
      </c>
      <c r="I1671" s="21" t="s">
        <v>3755</v>
      </c>
      <c r="J1671" s="21">
        <v>25673</v>
      </c>
      <c r="K1671" s="21">
        <v>25834</v>
      </c>
      <c r="L1671" s="21">
        <v>100</v>
      </c>
      <c r="M1671" s="21" t="s">
        <v>1038</v>
      </c>
      <c r="N1671" s="21">
        <v>23973</v>
      </c>
      <c r="O1671" s="21">
        <v>24134</v>
      </c>
      <c r="P1671" s="21">
        <v>100</v>
      </c>
      <c r="Q1671" s="21"/>
      <c r="R1671" s="21"/>
    </row>
    <row r="1672" spans="1:18" x14ac:dyDescent="0.2">
      <c r="A1672" s="22" t="s">
        <v>6505</v>
      </c>
      <c r="B1672" s="21">
        <v>10244</v>
      </c>
      <c r="C1672" s="21" t="s">
        <v>1062</v>
      </c>
      <c r="D1672" s="20">
        <f>COUNTIF('S6 - Table 1'!$B$3:$B$20,Table4[[#This Row],[id]])</f>
        <v>0</v>
      </c>
      <c r="E1672" s="21" t="s">
        <v>6506</v>
      </c>
      <c r="F1672" s="21" t="s">
        <v>6507</v>
      </c>
      <c r="G1672" s="21" t="s">
        <v>6275</v>
      </c>
      <c r="H1672" s="21" t="s">
        <v>6276</v>
      </c>
      <c r="I1672" s="21" t="s">
        <v>3755</v>
      </c>
      <c r="J1672" s="21">
        <v>126965</v>
      </c>
      <c r="K1672" s="21">
        <v>127108</v>
      </c>
      <c r="L1672" s="21">
        <v>100</v>
      </c>
      <c r="M1672" s="21" t="s">
        <v>1038</v>
      </c>
      <c r="N1672" s="21">
        <v>125005</v>
      </c>
      <c r="O1672" s="21">
        <v>125148</v>
      </c>
      <c r="P1672" s="21">
        <v>100</v>
      </c>
      <c r="Q1672" s="21"/>
      <c r="R1672" s="21"/>
    </row>
    <row r="1673" spans="1:18" x14ac:dyDescent="0.2">
      <c r="A1673" s="22" t="s">
        <v>6508</v>
      </c>
      <c r="B1673" s="21">
        <v>10244</v>
      </c>
      <c r="C1673" s="21" t="s">
        <v>1062</v>
      </c>
      <c r="D1673" s="20">
        <f>COUNTIF('S6 - Table 1'!$B$3:$B$20,Table4[[#This Row],[id]])</f>
        <v>0</v>
      </c>
      <c r="E1673" s="21" t="s">
        <v>6509</v>
      </c>
      <c r="F1673" s="21" t="s">
        <v>6510</v>
      </c>
      <c r="G1673" s="21" t="s">
        <v>1371</v>
      </c>
      <c r="H1673" s="21" t="s">
        <v>1372</v>
      </c>
      <c r="I1673" s="21" t="s">
        <v>3755</v>
      </c>
      <c r="J1673" s="21">
        <v>157082</v>
      </c>
      <c r="K1673" s="21">
        <v>157255</v>
      </c>
      <c r="L1673" s="21">
        <v>100</v>
      </c>
      <c r="M1673" s="21" t="s">
        <v>1038</v>
      </c>
      <c r="N1673" s="21">
        <v>155204</v>
      </c>
      <c r="O1673" s="21">
        <v>155377</v>
      </c>
      <c r="P1673" s="21">
        <v>100</v>
      </c>
      <c r="Q1673" s="21"/>
      <c r="R1673" s="21"/>
    </row>
    <row r="1674" spans="1:18" x14ac:dyDescent="0.2">
      <c r="A1674" s="22" t="s">
        <v>6511</v>
      </c>
      <c r="B1674" s="21">
        <v>10244</v>
      </c>
      <c r="C1674" s="21" t="s">
        <v>1062</v>
      </c>
      <c r="D1674" s="20">
        <f>COUNTIF('S6 - Table 1'!$B$3:$B$20,Table4[[#This Row],[id]])</f>
        <v>0</v>
      </c>
      <c r="E1674" s="21" t="s">
        <v>6512</v>
      </c>
      <c r="F1674" s="21" t="s">
        <v>6079</v>
      </c>
      <c r="G1674" s="21" t="s">
        <v>6080</v>
      </c>
      <c r="H1674" s="21" t="s">
        <v>6513</v>
      </c>
      <c r="I1674" s="21" t="s">
        <v>3755</v>
      </c>
      <c r="J1674" s="21">
        <v>89491</v>
      </c>
      <c r="K1674" s="21">
        <v>89605</v>
      </c>
      <c r="L1674" s="21">
        <v>100</v>
      </c>
      <c r="M1674" s="21" t="s">
        <v>1038</v>
      </c>
      <c r="N1674" s="21">
        <v>87543</v>
      </c>
      <c r="O1674" s="21">
        <v>87657</v>
      </c>
      <c r="P1674" s="21">
        <v>100</v>
      </c>
      <c r="Q1674" s="21"/>
      <c r="R1674" s="21"/>
    </row>
    <row r="1675" spans="1:18" x14ac:dyDescent="0.2">
      <c r="A1675" s="22" t="s">
        <v>6514</v>
      </c>
      <c r="B1675" s="21">
        <v>10244</v>
      </c>
      <c r="C1675" s="21" t="s">
        <v>1062</v>
      </c>
      <c r="D1675" s="20">
        <f>COUNTIF('S6 - Table 1'!$B$3:$B$20,Table4[[#This Row],[id]])</f>
        <v>0</v>
      </c>
      <c r="E1675" s="21" t="s">
        <v>6515</v>
      </c>
      <c r="F1675" s="21" t="s">
        <v>6516</v>
      </c>
      <c r="G1675" s="21" t="s">
        <v>6428</v>
      </c>
      <c r="H1675" s="21" t="s">
        <v>6429</v>
      </c>
      <c r="I1675" s="21" t="s">
        <v>3755</v>
      </c>
      <c r="J1675" s="21">
        <v>166939</v>
      </c>
      <c r="K1675" s="21">
        <v>167173</v>
      </c>
      <c r="L1675" s="21">
        <v>100</v>
      </c>
      <c r="M1675" s="21" t="s">
        <v>1038</v>
      </c>
      <c r="N1675" s="21">
        <v>165071</v>
      </c>
      <c r="O1675" s="21">
        <v>165305</v>
      </c>
      <c r="P1675" s="21">
        <v>99.57</v>
      </c>
      <c r="Q1675" s="21"/>
      <c r="R1675" s="21"/>
    </row>
    <row r="1676" spans="1:18" x14ac:dyDescent="0.2">
      <c r="A1676" s="22" t="s">
        <v>6517</v>
      </c>
      <c r="B1676" s="21">
        <v>10244</v>
      </c>
      <c r="C1676" s="21" t="s">
        <v>1062</v>
      </c>
      <c r="D1676" s="20">
        <f>COUNTIF('S6 - Table 1'!$B$3:$B$20,Table4[[#This Row],[id]])</f>
        <v>0</v>
      </c>
      <c r="E1676" s="21" t="s">
        <v>3106</v>
      </c>
      <c r="F1676" s="21" t="s">
        <v>3082</v>
      </c>
      <c r="G1676" s="21" t="s">
        <v>3107</v>
      </c>
      <c r="H1676" s="21" t="s">
        <v>3108</v>
      </c>
      <c r="I1676" s="21" t="s">
        <v>3755</v>
      </c>
      <c r="J1676" s="21">
        <v>21809</v>
      </c>
      <c r="K1676" s="21">
        <v>22067</v>
      </c>
      <c r="L1676" s="21">
        <v>100</v>
      </c>
      <c r="M1676" s="21" t="s">
        <v>1038</v>
      </c>
      <c r="N1676" s="21">
        <v>20115</v>
      </c>
      <c r="O1676" s="21">
        <v>20373</v>
      </c>
      <c r="P1676" s="21">
        <v>100</v>
      </c>
      <c r="Q1676" s="21"/>
      <c r="R1676" s="21"/>
    </row>
    <row r="1677" spans="1:18" x14ac:dyDescent="0.2">
      <c r="A1677" s="22" t="s">
        <v>6518</v>
      </c>
      <c r="B1677" s="21">
        <v>10244</v>
      </c>
      <c r="C1677" s="21" t="s">
        <v>1062</v>
      </c>
      <c r="D1677" s="20">
        <f>COUNTIF('S6 - Table 1'!$B$3:$B$20,Table4[[#This Row],[id]])</f>
        <v>0</v>
      </c>
      <c r="E1677" s="21" t="s">
        <v>3110</v>
      </c>
      <c r="F1677" s="21" t="s">
        <v>3082</v>
      </c>
      <c r="G1677" s="21" t="s">
        <v>3107</v>
      </c>
      <c r="H1677" s="21" t="s">
        <v>3111</v>
      </c>
      <c r="I1677" s="21" t="s">
        <v>3755</v>
      </c>
      <c r="J1677" s="21">
        <v>21809</v>
      </c>
      <c r="K1677" s="21">
        <v>22068</v>
      </c>
      <c r="L1677" s="21">
        <v>100</v>
      </c>
      <c r="M1677" s="21" t="s">
        <v>1038</v>
      </c>
      <c r="N1677" s="21">
        <v>20115</v>
      </c>
      <c r="O1677" s="21">
        <v>20374</v>
      </c>
      <c r="P1677" s="21">
        <v>100</v>
      </c>
      <c r="Q1677" s="21"/>
      <c r="R1677" s="21"/>
    </row>
    <row r="1678" spans="1:18" x14ac:dyDescent="0.2">
      <c r="A1678" s="22" t="s">
        <v>6519</v>
      </c>
      <c r="B1678" s="21">
        <v>10244</v>
      </c>
      <c r="C1678" s="21" t="s">
        <v>1062</v>
      </c>
      <c r="D1678" s="20">
        <f>COUNTIF('S6 - Table 1'!$B$3:$B$20,Table4[[#This Row],[id]])</f>
        <v>0</v>
      </c>
      <c r="E1678" s="21" t="s">
        <v>6520</v>
      </c>
      <c r="F1678" s="21" t="s">
        <v>6227</v>
      </c>
      <c r="G1678" s="21" t="s">
        <v>6228</v>
      </c>
      <c r="H1678" s="21" t="s">
        <v>6521</v>
      </c>
      <c r="I1678" s="21" t="s">
        <v>3755</v>
      </c>
      <c r="J1678" s="21">
        <v>146793</v>
      </c>
      <c r="K1678" s="21">
        <v>147032</v>
      </c>
      <c r="L1678" s="21">
        <v>100</v>
      </c>
      <c r="M1678" s="21" t="s">
        <v>1038</v>
      </c>
      <c r="N1678" s="21">
        <v>144888</v>
      </c>
      <c r="O1678" s="21">
        <v>145127</v>
      </c>
      <c r="P1678" s="21">
        <v>100</v>
      </c>
      <c r="Q1678" s="21"/>
      <c r="R1678" s="21"/>
    </row>
    <row r="1679" spans="1:18" x14ac:dyDescent="0.2">
      <c r="A1679" s="22" t="s">
        <v>6522</v>
      </c>
      <c r="B1679" s="21">
        <v>10244</v>
      </c>
      <c r="C1679" s="21" t="s">
        <v>1062</v>
      </c>
      <c r="D1679" s="20">
        <f>COUNTIF('S6 - Table 1'!$B$3:$B$20,Table4[[#This Row],[id]])</f>
        <v>0</v>
      </c>
      <c r="E1679" s="21" t="s">
        <v>6523</v>
      </c>
      <c r="F1679" s="21" t="s">
        <v>6227</v>
      </c>
      <c r="G1679" s="21" t="s">
        <v>6228</v>
      </c>
      <c r="H1679" s="21" t="s">
        <v>6524</v>
      </c>
      <c r="I1679" s="21" t="s">
        <v>3755</v>
      </c>
      <c r="J1679" s="21">
        <v>146793</v>
      </c>
      <c r="K1679" s="21">
        <v>147033</v>
      </c>
      <c r="L1679" s="21">
        <v>100</v>
      </c>
      <c r="M1679" s="21" t="s">
        <v>1038</v>
      </c>
      <c r="N1679" s="21">
        <v>144888</v>
      </c>
      <c r="O1679" s="21">
        <v>145128</v>
      </c>
      <c r="P1679" s="21">
        <v>100</v>
      </c>
      <c r="Q1679" s="21"/>
      <c r="R1679" s="21"/>
    </row>
    <row r="1680" spans="1:18" x14ac:dyDescent="0.2">
      <c r="A1680" s="22" t="s">
        <v>6525</v>
      </c>
      <c r="B1680" s="21">
        <v>10244</v>
      </c>
      <c r="C1680" s="21" t="s">
        <v>1062</v>
      </c>
      <c r="D1680" s="20">
        <f>COUNTIF('S6 - Table 1'!$B$3:$B$20,Table4[[#This Row],[id]])</f>
        <v>0</v>
      </c>
      <c r="E1680" s="21" t="s">
        <v>6526</v>
      </c>
      <c r="F1680" s="21" t="s">
        <v>6527</v>
      </c>
      <c r="G1680" s="21" t="s">
        <v>6495</v>
      </c>
      <c r="H1680" s="21" t="s">
        <v>6496</v>
      </c>
      <c r="I1680" s="21" t="s">
        <v>3755</v>
      </c>
      <c r="J1680" s="21">
        <v>44499</v>
      </c>
      <c r="K1680" s="21">
        <v>44863</v>
      </c>
      <c r="L1680" s="21">
        <v>100</v>
      </c>
      <c r="M1680" s="21" t="s">
        <v>1038</v>
      </c>
      <c r="N1680" s="21">
        <v>42554</v>
      </c>
      <c r="O1680" s="21">
        <v>42918</v>
      </c>
      <c r="P1680" s="21">
        <v>100</v>
      </c>
      <c r="Q1680" s="21"/>
      <c r="R1680" s="21"/>
    </row>
    <row r="1681" spans="1:18" x14ac:dyDescent="0.2">
      <c r="A1681" s="22" t="s">
        <v>6528</v>
      </c>
      <c r="B1681" s="21">
        <v>10244</v>
      </c>
      <c r="C1681" s="21" t="s">
        <v>1062</v>
      </c>
      <c r="D1681" s="20">
        <f>COUNTIF('S6 - Table 1'!$B$3:$B$20,Table4[[#This Row],[id]])</f>
        <v>0</v>
      </c>
      <c r="E1681" s="21" t="s">
        <v>6529</v>
      </c>
      <c r="F1681" s="21" t="s">
        <v>6227</v>
      </c>
      <c r="G1681" s="21" t="s">
        <v>6228</v>
      </c>
      <c r="H1681" s="21" t="s">
        <v>6530</v>
      </c>
      <c r="I1681" s="21" t="s">
        <v>3755</v>
      </c>
      <c r="J1681" s="21">
        <v>146793</v>
      </c>
      <c r="K1681" s="21">
        <v>147034</v>
      </c>
      <c r="L1681" s="21">
        <v>100</v>
      </c>
      <c r="M1681" s="21" t="s">
        <v>1038</v>
      </c>
      <c r="N1681" s="21">
        <v>144888</v>
      </c>
      <c r="O1681" s="21">
        <v>145129</v>
      </c>
      <c r="P1681" s="21">
        <v>100</v>
      </c>
      <c r="Q1681" s="21"/>
      <c r="R1681" s="21"/>
    </row>
    <row r="1682" spans="1:18" x14ac:dyDescent="0.2">
      <c r="A1682" s="22" t="s">
        <v>6531</v>
      </c>
      <c r="B1682" s="21">
        <v>10244</v>
      </c>
      <c r="C1682" s="21" t="s">
        <v>1062</v>
      </c>
      <c r="D1682" s="20">
        <f>COUNTIF('S6 - Table 1'!$B$3:$B$20,Table4[[#This Row],[id]])</f>
        <v>0</v>
      </c>
      <c r="E1682" s="21" t="s">
        <v>6532</v>
      </c>
      <c r="F1682" s="21" t="s">
        <v>6533</v>
      </c>
      <c r="G1682" s="21" t="s">
        <v>6534</v>
      </c>
      <c r="H1682" s="21" t="s">
        <v>6535</v>
      </c>
      <c r="I1682" s="21" t="s">
        <v>3755</v>
      </c>
      <c r="J1682" s="21">
        <v>79977</v>
      </c>
      <c r="K1682" s="21">
        <v>80324</v>
      </c>
      <c r="L1682" s="21">
        <v>100</v>
      </c>
      <c r="M1682" s="21" t="s">
        <v>1038</v>
      </c>
      <c r="N1682" s="21">
        <v>78031</v>
      </c>
      <c r="O1682" s="21">
        <v>78378</v>
      </c>
      <c r="P1682" s="21">
        <v>100</v>
      </c>
      <c r="Q1682" s="21"/>
      <c r="R1682" s="21"/>
    </row>
    <row r="1683" spans="1:18" x14ac:dyDescent="0.2">
      <c r="A1683" s="22" t="s">
        <v>6536</v>
      </c>
      <c r="B1683" s="21">
        <v>10244</v>
      </c>
      <c r="C1683" s="21" t="s">
        <v>1062</v>
      </c>
      <c r="D1683" s="20">
        <f>COUNTIF('S6 - Table 1'!$B$3:$B$20,Table4[[#This Row],[id]])</f>
        <v>0</v>
      </c>
      <c r="E1683" s="21" t="s">
        <v>6537</v>
      </c>
      <c r="F1683" s="21" t="s">
        <v>6538</v>
      </c>
      <c r="G1683" s="21" t="s">
        <v>6215</v>
      </c>
      <c r="H1683" s="21" t="s">
        <v>6216</v>
      </c>
      <c r="I1683" s="21" t="s">
        <v>3755</v>
      </c>
      <c r="J1683" s="21">
        <v>173974</v>
      </c>
      <c r="K1683" s="21">
        <v>174075</v>
      </c>
      <c r="L1683" s="21">
        <v>100</v>
      </c>
      <c r="M1683" s="21" t="s">
        <v>1038</v>
      </c>
      <c r="N1683" s="21">
        <v>172103</v>
      </c>
      <c r="O1683" s="21">
        <v>172204</v>
      </c>
      <c r="P1683" s="21">
        <v>99.01</v>
      </c>
      <c r="Q1683" s="21"/>
      <c r="R1683" s="21"/>
    </row>
    <row r="1684" spans="1:18" x14ac:dyDescent="0.2">
      <c r="A1684" s="22" t="s">
        <v>6539</v>
      </c>
      <c r="B1684" s="21">
        <v>10244</v>
      </c>
      <c r="C1684" s="21" t="s">
        <v>1062</v>
      </c>
      <c r="D1684" s="20">
        <f>COUNTIF('S6 - Table 1'!$B$3:$B$20,Table4[[#This Row],[id]])</f>
        <v>0</v>
      </c>
      <c r="E1684" s="21" t="s">
        <v>6540</v>
      </c>
      <c r="F1684" s="21" t="s">
        <v>6018</v>
      </c>
      <c r="G1684" s="21" t="s">
        <v>6019</v>
      </c>
      <c r="H1684" s="21" t="s">
        <v>6541</v>
      </c>
      <c r="I1684" s="21" t="s">
        <v>3755</v>
      </c>
      <c r="J1684" s="21">
        <v>99855</v>
      </c>
      <c r="K1684" s="21">
        <v>100201</v>
      </c>
      <c r="L1684" s="21">
        <v>100</v>
      </c>
      <c r="M1684" s="21" t="s">
        <v>1038</v>
      </c>
      <c r="N1684" s="21">
        <v>97913</v>
      </c>
      <c r="O1684" s="21">
        <v>98259</v>
      </c>
      <c r="P1684" s="21">
        <v>100</v>
      </c>
      <c r="Q1684" s="21"/>
      <c r="R1684" s="21"/>
    </row>
    <row r="1685" spans="1:18" x14ac:dyDescent="0.2">
      <c r="A1685" s="22" t="s">
        <v>6542</v>
      </c>
      <c r="B1685" s="21">
        <v>10244</v>
      </c>
      <c r="C1685" s="21" t="s">
        <v>1062</v>
      </c>
      <c r="D1685" s="20">
        <f>COUNTIF('S6 - Table 1'!$B$3:$B$20,Table4[[#This Row],[id]])</f>
        <v>0</v>
      </c>
      <c r="E1685" s="21" t="s">
        <v>6543</v>
      </c>
      <c r="F1685" s="21" t="s">
        <v>6018</v>
      </c>
      <c r="G1685" s="21" t="s">
        <v>6019</v>
      </c>
      <c r="H1685" s="21" t="s">
        <v>6544</v>
      </c>
      <c r="I1685" s="21" t="s">
        <v>3755</v>
      </c>
      <c r="J1685" s="21">
        <v>99855</v>
      </c>
      <c r="K1685" s="21">
        <v>100153</v>
      </c>
      <c r="L1685" s="21">
        <v>100</v>
      </c>
      <c r="M1685" s="21" t="s">
        <v>1038</v>
      </c>
      <c r="N1685" s="21">
        <v>97913</v>
      </c>
      <c r="O1685" s="21">
        <v>98211</v>
      </c>
      <c r="P1685" s="21">
        <v>100</v>
      </c>
      <c r="Q1685" s="21"/>
      <c r="R1685" s="21"/>
    </row>
    <row r="1686" spans="1:18" x14ac:dyDescent="0.2">
      <c r="A1686" s="22" t="s">
        <v>6545</v>
      </c>
      <c r="B1686" s="21">
        <v>10244</v>
      </c>
      <c r="C1686" s="21" t="s">
        <v>1062</v>
      </c>
      <c r="D1686" s="20">
        <f>COUNTIF('S6 - Table 1'!$B$3:$B$20,Table4[[#This Row],[id]])</f>
        <v>0</v>
      </c>
      <c r="E1686" s="21" t="s">
        <v>6546</v>
      </c>
      <c r="F1686" s="21" t="s">
        <v>6547</v>
      </c>
      <c r="G1686" s="21" t="s">
        <v>6548</v>
      </c>
      <c r="H1686" s="21" t="s">
        <v>6549</v>
      </c>
      <c r="I1686" s="21" t="s">
        <v>3755</v>
      </c>
      <c r="J1686" s="21">
        <v>9320</v>
      </c>
      <c r="K1686" s="21">
        <v>9448</v>
      </c>
      <c r="L1686" s="21">
        <v>100</v>
      </c>
      <c r="M1686" s="21" t="s">
        <v>1038</v>
      </c>
      <c r="N1686" s="21">
        <v>7648</v>
      </c>
      <c r="O1686" s="21">
        <v>7776</v>
      </c>
      <c r="P1686" s="21">
        <v>100</v>
      </c>
      <c r="Q1686" s="21"/>
      <c r="R1686" s="21"/>
    </row>
    <row r="1687" spans="1:18" x14ac:dyDescent="0.2">
      <c r="A1687" s="22" t="s">
        <v>6550</v>
      </c>
      <c r="B1687" s="21">
        <v>10244</v>
      </c>
      <c r="C1687" s="21" t="s">
        <v>1062</v>
      </c>
      <c r="D1687" s="20">
        <f>COUNTIF('S6 - Table 1'!$B$3:$B$20,Table4[[#This Row],[id]])</f>
        <v>0</v>
      </c>
      <c r="E1687" s="21" t="s">
        <v>6551</v>
      </c>
      <c r="F1687" s="21" t="s">
        <v>6552</v>
      </c>
      <c r="G1687" s="21" t="s">
        <v>6548</v>
      </c>
      <c r="H1687" s="21" t="s">
        <v>6549</v>
      </c>
      <c r="I1687" s="21" t="s">
        <v>3755</v>
      </c>
      <c r="J1687" s="21">
        <v>9319</v>
      </c>
      <c r="K1687" s="21">
        <v>9448</v>
      </c>
      <c r="L1687" s="21">
        <v>100</v>
      </c>
      <c r="M1687" s="21" t="s">
        <v>1038</v>
      </c>
      <c r="N1687" s="21">
        <v>7647</v>
      </c>
      <c r="O1687" s="21">
        <v>7776</v>
      </c>
      <c r="P1687" s="21">
        <v>100</v>
      </c>
      <c r="Q1687" s="21"/>
      <c r="R1687" s="21"/>
    </row>
    <row r="1688" spans="1:18" x14ac:dyDescent="0.2">
      <c r="A1688" s="22" t="s">
        <v>6553</v>
      </c>
      <c r="B1688" s="21">
        <v>10244</v>
      </c>
      <c r="C1688" s="21" t="s">
        <v>1062</v>
      </c>
      <c r="D1688" s="20">
        <f>COUNTIF('S6 - Table 1'!$B$3:$B$20,Table4[[#This Row],[id]])</f>
        <v>0</v>
      </c>
      <c r="E1688" s="21" t="s">
        <v>6554</v>
      </c>
      <c r="F1688" s="21" t="s">
        <v>6293</v>
      </c>
      <c r="G1688" s="21" t="s">
        <v>6294</v>
      </c>
      <c r="H1688" s="21" t="s">
        <v>6555</v>
      </c>
      <c r="I1688" s="21" t="s">
        <v>3755</v>
      </c>
      <c r="J1688" s="21">
        <v>30083</v>
      </c>
      <c r="K1688" s="21">
        <v>30217</v>
      </c>
      <c r="L1688" s="21">
        <v>100</v>
      </c>
      <c r="M1688" s="21" t="s">
        <v>1038</v>
      </c>
      <c r="N1688" s="21">
        <v>28153</v>
      </c>
      <c r="O1688" s="21">
        <v>28287</v>
      </c>
      <c r="P1688" s="21">
        <v>98.51</v>
      </c>
      <c r="Q1688" s="21"/>
      <c r="R1688" s="21"/>
    </row>
    <row r="1689" spans="1:18" x14ac:dyDescent="0.2">
      <c r="A1689" s="22" t="s">
        <v>6556</v>
      </c>
      <c r="B1689" s="21">
        <v>10244</v>
      </c>
      <c r="C1689" s="21" t="s">
        <v>1062</v>
      </c>
      <c r="D1689" s="20">
        <f>COUNTIF('S6 - Table 1'!$B$3:$B$20,Table4[[#This Row],[id]])</f>
        <v>0</v>
      </c>
      <c r="E1689" s="21" t="s">
        <v>3122</v>
      </c>
      <c r="F1689" s="21" t="s">
        <v>3123</v>
      </c>
      <c r="G1689" s="21" t="s">
        <v>3107</v>
      </c>
      <c r="H1689" s="21" t="s">
        <v>3108</v>
      </c>
      <c r="I1689" s="21" t="s">
        <v>3755</v>
      </c>
      <c r="J1689" s="21">
        <v>21860</v>
      </c>
      <c r="K1689" s="21">
        <v>22067</v>
      </c>
      <c r="L1689" s="21">
        <v>100</v>
      </c>
      <c r="M1689" s="21" t="s">
        <v>1038</v>
      </c>
      <c r="N1689" s="21">
        <v>20166</v>
      </c>
      <c r="O1689" s="21">
        <v>20373</v>
      </c>
      <c r="P1689" s="21">
        <v>100</v>
      </c>
      <c r="Q1689" s="21"/>
      <c r="R1689" s="21"/>
    </row>
    <row r="1690" spans="1:18" x14ac:dyDescent="0.2">
      <c r="A1690" s="22" t="s">
        <v>6557</v>
      </c>
      <c r="B1690" s="21">
        <v>10244</v>
      </c>
      <c r="C1690" s="21" t="s">
        <v>1062</v>
      </c>
      <c r="D1690" s="20">
        <f>COUNTIF('S6 - Table 1'!$B$3:$B$20,Table4[[#This Row],[id]])</f>
        <v>0</v>
      </c>
      <c r="E1690" s="21" t="s">
        <v>6558</v>
      </c>
      <c r="F1690" s="21" t="s">
        <v>6274</v>
      </c>
      <c r="G1690" s="21" t="s">
        <v>6275</v>
      </c>
      <c r="H1690" s="21" t="s">
        <v>6559</v>
      </c>
      <c r="I1690" s="21" t="s">
        <v>3755</v>
      </c>
      <c r="J1690" s="21">
        <v>126964</v>
      </c>
      <c r="K1690" s="21">
        <v>127108</v>
      </c>
      <c r="L1690" s="21">
        <v>100</v>
      </c>
      <c r="M1690" s="21" t="s">
        <v>1038</v>
      </c>
      <c r="N1690" s="21">
        <v>125004</v>
      </c>
      <c r="O1690" s="21">
        <v>125148</v>
      </c>
      <c r="P1690" s="21">
        <v>100</v>
      </c>
      <c r="Q1690" s="21"/>
      <c r="R1690" s="21"/>
    </row>
    <row r="1691" spans="1:18" x14ac:dyDescent="0.2">
      <c r="A1691" s="22" t="s">
        <v>6560</v>
      </c>
      <c r="B1691" s="21">
        <v>10244</v>
      </c>
      <c r="C1691" s="21" t="s">
        <v>1062</v>
      </c>
      <c r="D1691" s="20">
        <f>COUNTIF('S6 - Table 1'!$B$3:$B$20,Table4[[#This Row],[id]])</f>
        <v>0</v>
      </c>
      <c r="E1691" s="21" t="s">
        <v>6561</v>
      </c>
      <c r="F1691" s="21" t="s">
        <v>6010</v>
      </c>
      <c r="G1691" s="21" t="s">
        <v>6011</v>
      </c>
      <c r="H1691" s="21" t="s">
        <v>6562</v>
      </c>
      <c r="I1691" s="21" t="s">
        <v>3755</v>
      </c>
      <c r="J1691" s="21">
        <v>108099</v>
      </c>
      <c r="K1691" s="21">
        <v>108356</v>
      </c>
      <c r="L1691" s="21">
        <v>100</v>
      </c>
      <c r="M1691" s="21" t="s">
        <v>1038</v>
      </c>
      <c r="N1691" s="21">
        <v>106157</v>
      </c>
      <c r="O1691" s="21">
        <v>106414</v>
      </c>
      <c r="P1691" s="21">
        <v>100</v>
      </c>
      <c r="Q1691" s="21"/>
      <c r="R1691" s="21"/>
    </row>
    <row r="1692" spans="1:18" x14ac:dyDescent="0.2">
      <c r="A1692" s="22" t="s">
        <v>6563</v>
      </c>
      <c r="B1692" s="21">
        <v>10244</v>
      </c>
      <c r="C1692" s="21" t="s">
        <v>1062</v>
      </c>
      <c r="D1692" s="20">
        <f>COUNTIF('S6 - Table 1'!$B$3:$B$20,Table4[[#This Row],[id]])</f>
        <v>0</v>
      </c>
      <c r="E1692" s="21" t="s">
        <v>6564</v>
      </c>
      <c r="F1692" s="21" t="s">
        <v>6565</v>
      </c>
      <c r="G1692" s="21" t="s">
        <v>6011</v>
      </c>
      <c r="H1692" s="21" t="s">
        <v>6012</v>
      </c>
      <c r="I1692" s="21" t="s">
        <v>3755</v>
      </c>
      <c r="J1692" s="21">
        <v>108100</v>
      </c>
      <c r="K1692" s="21">
        <v>108356</v>
      </c>
      <c r="L1692" s="21">
        <v>100</v>
      </c>
      <c r="M1692" s="21" t="s">
        <v>1038</v>
      </c>
      <c r="N1692" s="21">
        <v>106158</v>
      </c>
      <c r="O1692" s="21">
        <v>106414</v>
      </c>
      <c r="P1692" s="21">
        <v>100</v>
      </c>
      <c r="Q1692" s="21"/>
      <c r="R1692" s="21"/>
    </row>
    <row r="1693" spans="1:18" x14ac:dyDescent="0.2">
      <c r="A1693" s="22" t="s">
        <v>6566</v>
      </c>
      <c r="B1693" s="21">
        <v>10244</v>
      </c>
      <c r="C1693" s="21" t="s">
        <v>1062</v>
      </c>
      <c r="D1693" s="20">
        <f>COUNTIF('S6 - Table 1'!$B$3:$B$20,Table4[[#This Row],[id]])</f>
        <v>0</v>
      </c>
      <c r="E1693" s="21" t="s">
        <v>6567</v>
      </c>
      <c r="F1693" s="21" t="s">
        <v>6311</v>
      </c>
      <c r="G1693" s="21" t="s">
        <v>6312</v>
      </c>
      <c r="H1693" s="21" t="s">
        <v>6568</v>
      </c>
      <c r="I1693" s="21" t="s">
        <v>3755</v>
      </c>
      <c r="J1693" s="21">
        <v>100896</v>
      </c>
      <c r="K1693" s="21">
        <v>101081</v>
      </c>
      <c r="L1693" s="21">
        <v>100</v>
      </c>
      <c r="M1693" s="21" t="s">
        <v>1038</v>
      </c>
      <c r="N1693" s="21">
        <v>98954</v>
      </c>
      <c r="O1693" s="21">
        <v>99139</v>
      </c>
      <c r="P1693" s="21">
        <v>100</v>
      </c>
      <c r="Q1693" s="21"/>
      <c r="R1693" s="21"/>
    </row>
    <row r="1694" spans="1:18" x14ac:dyDescent="0.2">
      <c r="A1694" s="22" t="s">
        <v>6569</v>
      </c>
      <c r="B1694" s="21">
        <v>10244</v>
      </c>
      <c r="C1694" s="21" t="s">
        <v>1062</v>
      </c>
      <c r="D1694" s="20">
        <f>COUNTIF('S6 - Table 1'!$B$3:$B$20,Table4[[#This Row],[id]])</f>
        <v>0</v>
      </c>
      <c r="E1694" s="21" t="s">
        <v>6570</v>
      </c>
      <c r="F1694" s="21" t="s">
        <v>6316</v>
      </c>
      <c r="G1694" s="21" t="s">
        <v>6312</v>
      </c>
      <c r="H1694" s="21" t="s">
        <v>6568</v>
      </c>
      <c r="I1694" s="21" t="s">
        <v>3755</v>
      </c>
      <c r="J1694" s="21">
        <v>100895</v>
      </c>
      <c r="K1694" s="21">
        <v>101081</v>
      </c>
      <c r="L1694" s="21">
        <v>100</v>
      </c>
      <c r="M1694" s="21" t="s">
        <v>1038</v>
      </c>
      <c r="N1694" s="21">
        <v>98953</v>
      </c>
      <c r="O1694" s="21">
        <v>99139</v>
      </c>
      <c r="P1694" s="21">
        <v>100</v>
      </c>
      <c r="Q1694" s="21"/>
      <c r="R1694" s="21"/>
    </row>
    <row r="1695" spans="1:18" x14ac:dyDescent="0.2">
      <c r="A1695" s="22" t="s">
        <v>6571</v>
      </c>
      <c r="B1695" s="21">
        <v>10244</v>
      </c>
      <c r="C1695" s="21" t="s">
        <v>1062</v>
      </c>
      <c r="D1695" s="20">
        <f>COUNTIF('S6 - Table 1'!$B$3:$B$20,Table4[[#This Row],[id]])</f>
        <v>0</v>
      </c>
      <c r="E1695" s="21" t="s">
        <v>6572</v>
      </c>
      <c r="F1695" s="21" t="s">
        <v>3126</v>
      </c>
      <c r="G1695" s="21" t="s">
        <v>3127</v>
      </c>
      <c r="H1695" s="21" t="s">
        <v>3128</v>
      </c>
      <c r="I1695" s="21" t="s">
        <v>3755</v>
      </c>
      <c r="J1695" s="21">
        <v>166006</v>
      </c>
      <c r="K1695" s="21">
        <v>166364</v>
      </c>
      <c r="L1695" s="21">
        <v>100</v>
      </c>
      <c r="M1695" s="21" t="s">
        <v>1038</v>
      </c>
      <c r="N1695" s="21">
        <v>164138</v>
      </c>
      <c r="O1695" s="21">
        <v>164496</v>
      </c>
      <c r="P1695" s="21">
        <v>99.72</v>
      </c>
      <c r="Q1695" s="21"/>
      <c r="R1695" s="21"/>
    </row>
    <row r="1696" spans="1:18" x14ac:dyDescent="0.2">
      <c r="A1696" s="22" t="s">
        <v>6573</v>
      </c>
      <c r="B1696" s="21">
        <v>10244</v>
      </c>
      <c r="C1696" s="21" t="s">
        <v>1062</v>
      </c>
      <c r="D1696" s="20">
        <f>COUNTIF('S6 - Table 1'!$B$3:$B$20,Table4[[#This Row],[id]])</f>
        <v>0</v>
      </c>
      <c r="E1696" s="21" t="s">
        <v>6574</v>
      </c>
      <c r="F1696" s="21" t="s">
        <v>6575</v>
      </c>
      <c r="G1696" s="21" t="s">
        <v>6576</v>
      </c>
      <c r="H1696" s="21" t="s">
        <v>6577</v>
      </c>
      <c r="I1696" s="21" t="s">
        <v>3755</v>
      </c>
      <c r="J1696" s="21">
        <v>158940</v>
      </c>
      <c r="K1696" s="21">
        <v>159184</v>
      </c>
      <c r="L1696" s="21">
        <v>100</v>
      </c>
      <c r="M1696" s="21" t="s">
        <v>1038</v>
      </c>
      <c r="N1696" s="21">
        <v>157059</v>
      </c>
      <c r="O1696" s="21">
        <v>157303</v>
      </c>
      <c r="P1696" s="21">
        <v>99.18</v>
      </c>
      <c r="Q1696" s="21"/>
      <c r="R1696" s="21"/>
    </row>
    <row r="1697" spans="1:18" x14ac:dyDescent="0.2">
      <c r="A1697" s="22" t="s">
        <v>6578</v>
      </c>
      <c r="B1697" s="21">
        <v>10244</v>
      </c>
      <c r="C1697" s="21" t="s">
        <v>1062</v>
      </c>
      <c r="D1697" s="20">
        <f>COUNTIF('S6 - Table 1'!$B$3:$B$20,Table4[[#This Row],[id]])</f>
        <v>0</v>
      </c>
      <c r="E1697" s="21" t="s">
        <v>6579</v>
      </c>
      <c r="F1697" s="21" t="s">
        <v>6494</v>
      </c>
      <c r="G1697" s="21" t="s">
        <v>6495</v>
      </c>
      <c r="H1697" s="21" t="s">
        <v>6580</v>
      </c>
      <c r="I1697" s="21" t="s">
        <v>3755</v>
      </c>
      <c r="J1697" s="21">
        <v>44499</v>
      </c>
      <c r="K1697" s="21">
        <v>44809</v>
      </c>
      <c r="L1697" s="21">
        <v>100</v>
      </c>
      <c r="M1697" s="21" t="s">
        <v>1038</v>
      </c>
      <c r="N1697" s="21">
        <v>42554</v>
      </c>
      <c r="O1697" s="21">
        <v>42864</v>
      </c>
      <c r="P1697" s="21">
        <v>100</v>
      </c>
      <c r="Q1697" s="21"/>
      <c r="R1697" s="21"/>
    </row>
    <row r="1698" spans="1:18" x14ac:dyDescent="0.2">
      <c r="A1698" s="22" t="s">
        <v>6581</v>
      </c>
      <c r="B1698" s="21">
        <v>10244</v>
      </c>
      <c r="C1698" s="21" t="s">
        <v>1062</v>
      </c>
      <c r="D1698" s="20">
        <f>COUNTIF('S6 - Table 1'!$B$3:$B$20,Table4[[#This Row],[id]])</f>
        <v>0</v>
      </c>
      <c r="E1698" s="21" t="s">
        <v>6582</v>
      </c>
      <c r="F1698" s="21" t="s">
        <v>6583</v>
      </c>
      <c r="G1698" s="21" t="s">
        <v>6185</v>
      </c>
      <c r="H1698" s="21" t="s">
        <v>6186</v>
      </c>
      <c r="I1698" s="21" t="s">
        <v>3755</v>
      </c>
      <c r="J1698" s="21">
        <v>73969</v>
      </c>
      <c r="K1698" s="21">
        <v>74302</v>
      </c>
      <c r="L1698" s="21">
        <v>100</v>
      </c>
      <c r="M1698" s="21" t="s">
        <v>1038</v>
      </c>
      <c r="N1698" s="21">
        <v>72023</v>
      </c>
      <c r="O1698" s="21">
        <v>72356</v>
      </c>
      <c r="P1698" s="21">
        <v>100</v>
      </c>
      <c r="Q1698" s="21"/>
      <c r="R1698" s="21"/>
    </row>
    <row r="1699" spans="1:18" x14ac:dyDescent="0.2">
      <c r="A1699" s="22" t="s">
        <v>6584</v>
      </c>
      <c r="B1699" s="21">
        <v>10244</v>
      </c>
      <c r="C1699" s="21" t="s">
        <v>1062</v>
      </c>
      <c r="D1699" s="20">
        <f>COUNTIF('S6 - Table 1'!$B$3:$B$20,Table4[[#This Row],[id]])</f>
        <v>0</v>
      </c>
      <c r="E1699" s="21" t="s">
        <v>6585</v>
      </c>
      <c r="F1699" s="21" t="s">
        <v>6586</v>
      </c>
      <c r="G1699" s="21" t="s">
        <v>6185</v>
      </c>
      <c r="H1699" s="21" t="s">
        <v>6186</v>
      </c>
      <c r="I1699" s="21" t="s">
        <v>3755</v>
      </c>
      <c r="J1699" s="21">
        <v>73976</v>
      </c>
      <c r="K1699" s="21">
        <v>74302</v>
      </c>
      <c r="L1699" s="21">
        <v>100</v>
      </c>
      <c r="M1699" s="21" t="s">
        <v>1038</v>
      </c>
      <c r="N1699" s="21">
        <v>72030</v>
      </c>
      <c r="O1699" s="21">
        <v>72356</v>
      </c>
      <c r="P1699" s="21">
        <v>100</v>
      </c>
      <c r="Q1699" s="21"/>
      <c r="R1699" s="21"/>
    </row>
    <row r="1700" spans="1:18" x14ac:dyDescent="0.2">
      <c r="A1700" s="22" t="s">
        <v>6587</v>
      </c>
      <c r="B1700" s="21">
        <v>10244</v>
      </c>
      <c r="C1700" s="21" t="s">
        <v>1062</v>
      </c>
      <c r="D1700" s="20">
        <f>COUNTIF('S6 - Table 1'!$B$3:$B$20,Table4[[#This Row],[id]])</f>
        <v>0</v>
      </c>
      <c r="E1700" s="21" t="s">
        <v>6588</v>
      </c>
      <c r="F1700" s="21" t="s">
        <v>6589</v>
      </c>
      <c r="G1700" s="21" t="s">
        <v>6210</v>
      </c>
      <c r="H1700" s="21" t="s">
        <v>6211</v>
      </c>
      <c r="I1700" s="21" t="s">
        <v>3755</v>
      </c>
      <c r="J1700" s="21">
        <v>67850</v>
      </c>
      <c r="K1700" s="21">
        <v>68096</v>
      </c>
      <c r="L1700" s="21">
        <v>100</v>
      </c>
      <c r="M1700" s="21" t="s">
        <v>1038</v>
      </c>
      <c r="N1700" s="21">
        <v>65904</v>
      </c>
      <c r="O1700" s="21">
        <v>66150</v>
      </c>
      <c r="P1700" s="21">
        <v>100</v>
      </c>
      <c r="Q1700" s="21"/>
      <c r="R1700" s="21"/>
    </row>
    <row r="1701" spans="1:18" x14ac:dyDescent="0.2">
      <c r="A1701" s="22" t="s">
        <v>6590</v>
      </c>
      <c r="B1701" s="21">
        <v>10244</v>
      </c>
      <c r="C1701" s="21" t="s">
        <v>1062</v>
      </c>
      <c r="D1701" s="20">
        <f>COUNTIF('S6 - Table 1'!$B$3:$B$20,Table4[[#This Row],[id]])</f>
        <v>0</v>
      </c>
      <c r="E1701" s="21" t="s">
        <v>6591</v>
      </c>
      <c r="F1701" s="21" t="s">
        <v>6592</v>
      </c>
      <c r="G1701" s="21" t="s">
        <v>6593</v>
      </c>
      <c r="H1701" s="21" t="s">
        <v>6594</v>
      </c>
      <c r="I1701" s="21" t="s">
        <v>3755</v>
      </c>
      <c r="J1701" s="21">
        <v>178532</v>
      </c>
      <c r="K1701" s="21">
        <v>178905</v>
      </c>
      <c r="L1701" s="21">
        <v>100</v>
      </c>
      <c r="M1701" s="21" t="s">
        <v>1038</v>
      </c>
      <c r="N1701" s="21">
        <v>176709</v>
      </c>
      <c r="O1701" s="21">
        <v>177082</v>
      </c>
      <c r="P1701" s="21">
        <v>99.73</v>
      </c>
      <c r="Q1701" s="21"/>
      <c r="R1701" s="21"/>
    </row>
    <row r="1702" spans="1:18" x14ac:dyDescent="0.2">
      <c r="A1702" s="22" t="s">
        <v>6595</v>
      </c>
      <c r="B1702" s="21">
        <v>10244</v>
      </c>
      <c r="C1702" s="21" t="s">
        <v>1062</v>
      </c>
      <c r="D1702" s="20">
        <f>COUNTIF('S6 - Table 1'!$B$3:$B$20,Table4[[#This Row],[id]])</f>
        <v>0</v>
      </c>
      <c r="E1702" s="21" t="s">
        <v>6596</v>
      </c>
      <c r="F1702" s="21" t="s">
        <v>6527</v>
      </c>
      <c r="G1702" s="21" t="s">
        <v>6495</v>
      </c>
      <c r="H1702" s="21" t="s">
        <v>6580</v>
      </c>
      <c r="I1702" s="21" t="s">
        <v>3755</v>
      </c>
      <c r="J1702" s="21">
        <v>44499</v>
      </c>
      <c r="K1702" s="21">
        <v>44809</v>
      </c>
      <c r="L1702" s="21">
        <v>100</v>
      </c>
      <c r="M1702" s="21" t="s">
        <v>1038</v>
      </c>
      <c r="N1702" s="21">
        <v>42554</v>
      </c>
      <c r="O1702" s="21">
        <v>42864</v>
      </c>
      <c r="P1702" s="21">
        <v>100</v>
      </c>
      <c r="Q1702" s="21"/>
      <c r="R1702" s="21"/>
    </row>
    <row r="1703" spans="1:18" x14ac:dyDescent="0.2">
      <c r="A1703" s="22" t="s">
        <v>6597</v>
      </c>
      <c r="B1703" s="21">
        <v>10244</v>
      </c>
      <c r="C1703" s="21" t="s">
        <v>1062</v>
      </c>
      <c r="D1703" s="20">
        <f>COUNTIF('S6 - Table 1'!$B$3:$B$20,Table4[[#This Row],[id]])</f>
        <v>0</v>
      </c>
      <c r="E1703" s="21" t="s">
        <v>6598</v>
      </c>
      <c r="F1703" s="21" t="s">
        <v>6427</v>
      </c>
      <c r="G1703" s="21" t="s">
        <v>6599</v>
      </c>
      <c r="H1703" s="21" t="s">
        <v>6600</v>
      </c>
      <c r="I1703" s="21" t="s">
        <v>3755</v>
      </c>
      <c r="J1703" s="21">
        <v>166786</v>
      </c>
      <c r="K1703" s="21">
        <v>167039</v>
      </c>
      <c r="L1703" s="21">
        <v>100</v>
      </c>
      <c r="M1703" s="21" t="s">
        <v>1038</v>
      </c>
      <c r="N1703" s="21">
        <v>164918</v>
      </c>
      <c r="O1703" s="21">
        <v>165171</v>
      </c>
      <c r="P1703" s="21">
        <v>100</v>
      </c>
      <c r="Q1703" s="21"/>
      <c r="R1703" s="21"/>
    </row>
    <row r="1704" spans="1:18" x14ac:dyDescent="0.2">
      <c r="A1704" s="22" t="s">
        <v>6601</v>
      </c>
      <c r="B1704" s="21">
        <v>10244</v>
      </c>
      <c r="C1704" s="21" t="s">
        <v>1062</v>
      </c>
      <c r="D1704" s="20">
        <f>COUNTIF('S6 - Table 1'!$B$3:$B$20,Table4[[#This Row],[id]])</f>
        <v>0</v>
      </c>
      <c r="E1704" s="21" t="s">
        <v>6602</v>
      </c>
      <c r="F1704" s="21" t="s">
        <v>6404</v>
      </c>
      <c r="G1704" s="21" t="s">
        <v>6405</v>
      </c>
      <c r="H1704" s="21" t="s">
        <v>6603</v>
      </c>
      <c r="I1704" s="21" t="s">
        <v>3755</v>
      </c>
      <c r="J1704" s="21">
        <v>137354</v>
      </c>
      <c r="K1704" s="21">
        <v>137605</v>
      </c>
      <c r="L1704" s="21">
        <v>100</v>
      </c>
      <c r="M1704" s="21" t="s">
        <v>1038</v>
      </c>
      <c r="N1704" s="21">
        <v>135410</v>
      </c>
      <c r="O1704" s="21">
        <v>135661</v>
      </c>
      <c r="P1704" s="21">
        <v>100</v>
      </c>
      <c r="Q1704" s="21"/>
      <c r="R1704" s="21"/>
    </row>
    <row r="1705" spans="1:18" x14ac:dyDescent="0.2">
      <c r="A1705" s="22" t="s">
        <v>6604</v>
      </c>
      <c r="B1705" s="21">
        <v>10244</v>
      </c>
      <c r="C1705" s="21" t="s">
        <v>1062</v>
      </c>
      <c r="D1705" s="20">
        <f>COUNTIF('S6 - Table 1'!$B$3:$B$20,Table4[[#This Row],[id]])</f>
        <v>0</v>
      </c>
      <c r="E1705" s="21" t="s">
        <v>6605</v>
      </c>
      <c r="F1705" s="21" t="s">
        <v>6589</v>
      </c>
      <c r="G1705" s="21" t="s">
        <v>6210</v>
      </c>
      <c r="H1705" s="21" t="s">
        <v>6243</v>
      </c>
      <c r="I1705" s="21" t="s">
        <v>3755</v>
      </c>
      <c r="J1705" s="21">
        <v>67850</v>
      </c>
      <c r="K1705" s="21">
        <v>68094</v>
      </c>
      <c r="L1705" s="21">
        <v>100</v>
      </c>
      <c r="M1705" s="21" t="s">
        <v>1038</v>
      </c>
      <c r="N1705" s="21">
        <v>65904</v>
      </c>
      <c r="O1705" s="21">
        <v>66148</v>
      </c>
      <c r="P1705" s="21">
        <v>100</v>
      </c>
      <c r="Q1705" s="21"/>
      <c r="R1705" s="21"/>
    </row>
    <row r="1706" spans="1:18" x14ac:dyDescent="0.2">
      <c r="A1706" s="22" t="s">
        <v>6606</v>
      </c>
      <c r="B1706" s="21">
        <v>10244</v>
      </c>
      <c r="C1706" s="21" t="s">
        <v>1062</v>
      </c>
      <c r="D1706" s="20">
        <f>COUNTIF('S6 - Table 1'!$B$3:$B$20,Table4[[#This Row],[id]])</f>
        <v>0</v>
      </c>
      <c r="E1706" s="21" t="s">
        <v>6607</v>
      </c>
      <c r="F1706" s="21" t="s">
        <v>6214</v>
      </c>
      <c r="G1706" s="21" t="s">
        <v>6215</v>
      </c>
      <c r="H1706" s="21" t="s">
        <v>6608</v>
      </c>
      <c r="I1706" s="21" t="s">
        <v>3755</v>
      </c>
      <c r="J1706" s="21">
        <v>173974</v>
      </c>
      <c r="K1706" s="21">
        <v>174077</v>
      </c>
      <c r="L1706" s="21">
        <v>100</v>
      </c>
      <c r="M1706" s="21" t="s">
        <v>1038</v>
      </c>
      <c r="N1706" s="21">
        <v>172103</v>
      </c>
      <c r="O1706" s="21">
        <v>172206</v>
      </c>
      <c r="P1706" s="21">
        <v>99.03</v>
      </c>
      <c r="Q1706" s="21"/>
      <c r="R1706" s="21"/>
    </row>
    <row r="1707" spans="1:18" x14ac:dyDescent="0.2">
      <c r="A1707" s="22" t="s">
        <v>6609</v>
      </c>
      <c r="B1707" s="21">
        <v>10244</v>
      </c>
      <c r="C1707" s="21" t="s">
        <v>1062</v>
      </c>
      <c r="D1707" s="20">
        <f>COUNTIF('S6 - Table 1'!$B$3:$B$20,Table4[[#This Row],[id]])</f>
        <v>0</v>
      </c>
      <c r="E1707" s="21" t="s">
        <v>6610</v>
      </c>
      <c r="F1707" s="21" t="s">
        <v>6611</v>
      </c>
      <c r="G1707" s="21" t="s">
        <v>1371</v>
      </c>
      <c r="H1707" s="21" t="s">
        <v>1372</v>
      </c>
      <c r="I1707" s="21" t="s">
        <v>3755</v>
      </c>
      <c r="J1707" s="21">
        <v>157135</v>
      </c>
      <c r="K1707" s="21">
        <v>157255</v>
      </c>
      <c r="L1707" s="21">
        <v>100</v>
      </c>
      <c r="M1707" s="21" t="s">
        <v>1038</v>
      </c>
      <c r="N1707" s="21">
        <v>155257</v>
      </c>
      <c r="O1707" s="21">
        <v>155377</v>
      </c>
      <c r="P1707" s="21">
        <v>100</v>
      </c>
      <c r="Q1707" s="21"/>
      <c r="R1707" s="21"/>
    </row>
    <row r="1708" spans="1:18" x14ac:dyDescent="0.2">
      <c r="A1708" s="22" t="s">
        <v>6612</v>
      </c>
      <c r="B1708" s="21">
        <v>10244</v>
      </c>
      <c r="C1708" s="21" t="s">
        <v>1062</v>
      </c>
      <c r="D1708" s="20">
        <f>COUNTIF('S6 - Table 1'!$B$3:$B$20,Table4[[#This Row],[id]])</f>
        <v>0</v>
      </c>
      <c r="E1708" s="21" t="s">
        <v>6613</v>
      </c>
      <c r="F1708" s="21" t="s">
        <v>6510</v>
      </c>
      <c r="G1708" s="21" t="s">
        <v>1371</v>
      </c>
      <c r="H1708" s="21" t="s">
        <v>2118</v>
      </c>
      <c r="I1708" s="21" t="s">
        <v>3755</v>
      </c>
      <c r="J1708" s="21">
        <v>157082</v>
      </c>
      <c r="K1708" s="21">
        <v>157250</v>
      </c>
      <c r="L1708" s="21">
        <v>100</v>
      </c>
      <c r="M1708" s="21" t="s">
        <v>1038</v>
      </c>
      <c r="N1708" s="21">
        <v>155204</v>
      </c>
      <c r="O1708" s="21">
        <v>155372</v>
      </c>
      <c r="P1708" s="21">
        <v>100</v>
      </c>
      <c r="Q1708" s="21"/>
      <c r="R1708" s="21"/>
    </row>
    <row r="1709" spans="1:18" x14ac:dyDescent="0.2">
      <c r="A1709" s="22" t="s">
        <v>6614</v>
      </c>
      <c r="B1709" s="21">
        <v>10244</v>
      </c>
      <c r="C1709" s="21" t="s">
        <v>1062</v>
      </c>
      <c r="D1709" s="20">
        <f>COUNTIF('S6 - Table 1'!$B$3:$B$20,Table4[[#This Row],[id]])</f>
        <v>0</v>
      </c>
      <c r="E1709" s="21" t="s">
        <v>6615</v>
      </c>
      <c r="F1709" s="21" t="s">
        <v>6421</v>
      </c>
      <c r="G1709" s="21" t="s">
        <v>6275</v>
      </c>
      <c r="H1709" s="21" t="s">
        <v>6559</v>
      </c>
      <c r="I1709" s="21" t="s">
        <v>3755</v>
      </c>
      <c r="J1709" s="21">
        <v>126965</v>
      </c>
      <c r="K1709" s="21">
        <v>127108</v>
      </c>
      <c r="L1709" s="21">
        <v>100</v>
      </c>
      <c r="M1709" s="21" t="s">
        <v>1038</v>
      </c>
      <c r="N1709" s="21">
        <v>125005</v>
      </c>
      <c r="O1709" s="21">
        <v>125148</v>
      </c>
      <c r="P1709" s="21">
        <v>100</v>
      </c>
      <c r="Q1709" s="21"/>
      <c r="R1709" s="21"/>
    </row>
    <row r="1710" spans="1:18" x14ac:dyDescent="0.2">
      <c r="A1710" s="22" t="s">
        <v>6616</v>
      </c>
      <c r="B1710" s="21">
        <v>10244</v>
      </c>
      <c r="C1710" s="21" t="s">
        <v>1062</v>
      </c>
      <c r="D1710" s="20">
        <f>COUNTIF('S6 - Table 1'!$B$3:$B$20,Table4[[#This Row],[id]])</f>
        <v>0</v>
      </c>
      <c r="E1710" s="21" t="s">
        <v>6617</v>
      </c>
      <c r="F1710" s="21" t="s">
        <v>6618</v>
      </c>
      <c r="G1710" s="21" t="s">
        <v>6215</v>
      </c>
      <c r="H1710" s="21" t="s">
        <v>6216</v>
      </c>
      <c r="I1710" s="21" t="s">
        <v>3755</v>
      </c>
      <c r="J1710" s="21">
        <v>173973</v>
      </c>
      <c r="K1710" s="21">
        <v>174075</v>
      </c>
      <c r="L1710" s="21">
        <v>100</v>
      </c>
      <c r="M1710" s="21" t="s">
        <v>1038</v>
      </c>
      <c r="N1710" s="21">
        <v>172102</v>
      </c>
      <c r="O1710" s="21">
        <v>172204</v>
      </c>
      <c r="P1710" s="21">
        <v>99.02</v>
      </c>
      <c r="Q1710" s="21"/>
      <c r="R1710" s="21"/>
    </row>
    <row r="1711" spans="1:18" x14ac:dyDescent="0.2">
      <c r="A1711" s="22" t="s">
        <v>6619</v>
      </c>
      <c r="B1711" s="21">
        <v>10244</v>
      </c>
      <c r="C1711" s="21" t="s">
        <v>1062</v>
      </c>
      <c r="D1711" s="20">
        <f>COUNTIF('S6 - Table 1'!$B$3:$B$20,Table4[[#This Row],[id]])</f>
        <v>0</v>
      </c>
      <c r="E1711" s="21" t="s">
        <v>6620</v>
      </c>
      <c r="F1711" s="21" t="s">
        <v>6621</v>
      </c>
      <c r="G1711" s="21" t="s">
        <v>6622</v>
      </c>
      <c r="H1711" s="21" t="s">
        <v>6623</v>
      </c>
      <c r="I1711" s="21" t="s">
        <v>3755</v>
      </c>
      <c r="J1711" s="21">
        <v>162515</v>
      </c>
      <c r="K1711" s="21">
        <v>162741</v>
      </c>
      <c r="L1711" s="21">
        <v>100</v>
      </c>
      <c r="M1711" s="21" t="s">
        <v>1038</v>
      </c>
      <c r="N1711" s="21">
        <v>160655</v>
      </c>
      <c r="O1711" s="21">
        <v>160881</v>
      </c>
      <c r="P1711" s="21">
        <v>99.56</v>
      </c>
      <c r="Q1711" s="21"/>
      <c r="R1711" s="21"/>
    </row>
    <row r="1712" spans="1:18" x14ac:dyDescent="0.2">
      <c r="A1712" s="22" t="s">
        <v>6624</v>
      </c>
      <c r="B1712" s="21">
        <v>10244</v>
      </c>
      <c r="C1712" s="21" t="s">
        <v>1062</v>
      </c>
      <c r="D1712" s="20">
        <f>COUNTIF('S6 - Table 1'!$B$3:$B$20,Table4[[#This Row],[id]])</f>
        <v>0</v>
      </c>
      <c r="E1712" s="21" t="s">
        <v>6625</v>
      </c>
      <c r="F1712" s="21" t="s">
        <v>6621</v>
      </c>
      <c r="G1712" s="21" t="s">
        <v>6622</v>
      </c>
      <c r="H1712" s="21" t="s">
        <v>6626</v>
      </c>
      <c r="I1712" s="21" t="s">
        <v>3755</v>
      </c>
      <c r="J1712" s="21">
        <v>162515</v>
      </c>
      <c r="K1712" s="21">
        <v>162743</v>
      </c>
      <c r="L1712" s="21">
        <v>100</v>
      </c>
      <c r="M1712" s="21" t="s">
        <v>1038</v>
      </c>
      <c r="N1712" s="21">
        <v>160655</v>
      </c>
      <c r="O1712" s="21">
        <v>160883</v>
      </c>
      <c r="P1712" s="21">
        <v>99.56</v>
      </c>
      <c r="Q1712" s="21"/>
      <c r="R1712" s="21"/>
    </row>
    <row r="1713" spans="1:18" x14ac:dyDescent="0.2">
      <c r="A1713" s="22" t="s">
        <v>6627</v>
      </c>
      <c r="B1713" s="21">
        <v>10244</v>
      </c>
      <c r="C1713" s="21" t="s">
        <v>1062</v>
      </c>
      <c r="D1713" s="20">
        <f>COUNTIF('S6 - Table 1'!$B$3:$B$20,Table4[[#This Row],[id]])</f>
        <v>0</v>
      </c>
      <c r="E1713" s="21" t="s">
        <v>6628</v>
      </c>
      <c r="F1713" s="21" t="s">
        <v>3126</v>
      </c>
      <c r="G1713" s="21" t="s">
        <v>3127</v>
      </c>
      <c r="H1713" s="21" t="s">
        <v>3148</v>
      </c>
      <c r="I1713" s="21" t="s">
        <v>3755</v>
      </c>
      <c r="J1713" s="21">
        <v>166006</v>
      </c>
      <c r="K1713" s="21">
        <v>166356</v>
      </c>
      <c r="L1713" s="21">
        <v>100</v>
      </c>
      <c r="M1713" s="21" t="s">
        <v>1038</v>
      </c>
      <c r="N1713" s="21">
        <v>164138</v>
      </c>
      <c r="O1713" s="21">
        <v>164488</v>
      </c>
      <c r="P1713" s="21">
        <v>99.71</v>
      </c>
      <c r="Q1713" s="21"/>
      <c r="R1713" s="21"/>
    </row>
    <row r="1714" spans="1:18" x14ac:dyDescent="0.2">
      <c r="A1714" s="22" t="s">
        <v>6629</v>
      </c>
      <c r="B1714" s="21">
        <v>10244</v>
      </c>
      <c r="C1714" s="21" t="s">
        <v>1062</v>
      </c>
      <c r="D1714" s="20">
        <f>COUNTIF('S6 - Table 1'!$B$3:$B$20,Table4[[#This Row],[id]])</f>
        <v>0</v>
      </c>
      <c r="E1714" s="21" t="s">
        <v>6630</v>
      </c>
      <c r="F1714" s="21" t="s">
        <v>2985</v>
      </c>
      <c r="G1714" s="21" t="s">
        <v>2986</v>
      </c>
      <c r="H1714" s="21" t="s">
        <v>6631</v>
      </c>
      <c r="I1714" s="21" t="s">
        <v>3755</v>
      </c>
      <c r="J1714" s="21">
        <v>179023</v>
      </c>
      <c r="K1714" s="21">
        <v>179314</v>
      </c>
      <c r="L1714" s="21">
        <v>100</v>
      </c>
      <c r="M1714" s="21" t="s">
        <v>1038</v>
      </c>
      <c r="N1714" s="21">
        <v>177200</v>
      </c>
      <c r="O1714" s="21">
        <v>177491</v>
      </c>
      <c r="P1714" s="21">
        <v>100</v>
      </c>
      <c r="Q1714" s="21"/>
      <c r="R1714" s="21"/>
    </row>
    <row r="1715" spans="1:18" x14ac:dyDescent="0.2">
      <c r="A1715" s="22" t="s">
        <v>6632</v>
      </c>
      <c r="B1715" s="21">
        <v>10244</v>
      </c>
      <c r="C1715" s="21" t="s">
        <v>1062</v>
      </c>
      <c r="D1715" s="20">
        <f>COUNTIF('S6 - Table 1'!$B$3:$B$20,Table4[[#This Row],[id]])</f>
        <v>0</v>
      </c>
      <c r="E1715" s="21" t="s">
        <v>6633</v>
      </c>
      <c r="F1715" s="21" t="s">
        <v>6634</v>
      </c>
      <c r="G1715" s="21" t="s">
        <v>6548</v>
      </c>
      <c r="H1715" s="21" t="s">
        <v>6549</v>
      </c>
      <c r="I1715" s="21" t="s">
        <v>3755</v>
      </c>
      <c r="J1715" s="21">
        <v>9324</v>
      </c>
      <c r="K1715" s="21">
        <v>9448</v>
      </c>
      <c r="L1715" s="21">
        <v>100</v>
      </c>
      <c r="M1715" s="21" t="s">
        <v>1038</v>
      </c>
      <c r="N1715" s="21">
        <v>7652</v>
      </c>
      <c r="O1715" s="21">
        <v>7776</v>
      </c>
      <c r="P1715" s="21">
        <v>100</v>
      </c>
      <c r="Q1715" s="21"/>
      <c r="R1715" s="21"/>
    </row>
    <row r="1716" spans="1:18" x14ac:dyDescent="0.2">
      <c r="A1716" s="22" t="s">
        <v>6635</v>
      </c>
      <c r="B1716" s="21">
        <v>10244</v>
      </c>
      <c r="C1716" s="21" t="s">
        <v>1062</v>
      </c>
      <c r="D1716" s="20">
        <f>COUNTIF('S6 - Table 1'!$B$3:$B$20,Table4[[#This Row],[id]])</f>
        <v>0</v>
      </c>
      <c r="E1716" s="21" t="s">
        <v>6636</v>
      </c>
      <c r="F1716" s="21" t="s">
        <v>6510</v>
      </c>
      <c r="G1716" s="21" t="s">
        <v>2212</v>
      </c>
      <c r="H1716" s="21" t="s">
        <v>2213</v>
      </c>
      <c r="I1716" s="21" t="s">
        <v>3755</v>
      </c>
      <c r="J1716" s="21">
        <v>157082</v>
      </c>
      <c r="K1716" s="21">
        <v>157218</v>
      </c>
      <c r="L1716" s="21">
        <v>100</v>
      </c>
      <c r="M1716" s="21" t="s">
        <v>1038</v>
      </c>
      <c r="N1716" s="21">
        <v>155204</v>
      </c>
      <c r="O1716" s="21">
        <v>155340</v>
      </c>
      <c r="P1716" s="21">
        <v>100</v>
      </c>
      <c r="Q1716" s="21"/>
      <c r="R1716" s="21"/>
    </row>
    <row r="1717" spans="1:18" x14ac:dyDescent="0.2">
      <c r="A1717" s="22" t="s">
        <v>6637</v>
      </c>
      <c r="B1717" s="21">
        <v>10244</v>
      </c>
      <c r="C1717" s="21" t="s">
        <v>1062</v>
      </c>
      <c r="D1717" s="20">
        <f>COUNTIF('S6 - Table 1'!$B$3:$B$20,Table4[[#This Row],[id]])</f>
        <v>0</v>
      </c>
      <c r="E1717" s="21" t="s">
        <v>6638</v>
      </c>
      <c r="F1717" s="21" t="s">
        <v>6510</v>
      </c>
      <c r="G1717" s="21" t="s">
        <v>2212</v>
      </c>
      <c r="H1717" s="21" t="s">
        <v>2236</v>
      </c>
      <c r="I1717" s="21" t="s">
        <v>3755</v>
      </c>
      <c r="J1717" s="21">
        <v>157082</v>
      </c>
      <c r="K1717" s="21">
        <v>157213</v>
      </c>
      <c r="L1717" s="21">
        <v>100</v>
      </c>
      <c r="M1717" s="21" t="s">
        <v>1038</v>
      </c>
      <c r="N1717" s="21">
        <v>155204</v>
      </c>
      <c r="O1717" s="21">
        <v>155335</v>
      </c>
      <c r="P1717" s="21">
        <v>100</v>
      </c>
      <c r="Q1717" s="21"/>
      <c r="R1717" s="21"/>
    </row>
    <row r="1718" spans="1:18" x14ac:dyDescent="0.2">
      <c r="A1718" s="22" t="s">
        <v>6639</v>
      </c>
      <c r="B1718" s="21">
        <v>10244</v>
      </c>
      <c r="C1718" s="21" t="s">
        <v>1062</v>
      </c>
      <c r="D1718" s="20">
        <f>COUNTIF('S6 - Table 1'!$B$3:$B$20,Table4[[#This Row],[id]])</f>
        <v>0</v>
      </c>
      <c r="E1718" s="21" t="s">
        <v>6640</v>
      </c>
      <c r="F1718" s="21" t="s">
        <v>6641</v>
      </c>
      <c r="G1718" s="21" t="s">
        <v>6642</v>
      </c>
      <c r="H1718" s="21" t="s">
        <v>6363</v>
      </c>
      <c r="I1718" s="21" t="s">
        <v>3755</v>
      </c>
      <c r="J1718" s="21">
        <v>91904</v>
      </c>
      <c r="K1718" s="21">
        <v>92004</v>
      </c>
      <c r="L1718" s="21">
        <v>100</v>
      </c>
      <c r="M1718" s="21" t="s">
        <v>1038</v>
      </c>
      <c r="N1718" s="21">
        <v>89956</v>
      </c>
      <c r="O1718" s="21">
        <v>90056</v>
      </c>
      <c r="P1718" s="21">
        <v>99</v>
      </c>
      <c r="Q1718" s="21"/>
      <c r="R1718" s="21"/>
    </row>
    <row r="1719" spans="1:18" x14ac:dyDescent="0.2">
      <c r="A1719" s="22" t="s">
        <v>6643</v>
      </c>
      <c r="B1719" s="21">
        <v>10244</v>
      </c>
      <c r="C1719" s="21" t="s">
        <v>1062</v>
      </c>
      <c r="D1719" s="20">
        <f>COUNTIF('S6 - Table 1'!$B$3:$B$20,Table4[[#This Row],[id]])</f>
        <v>0</v>
      </c>
      <c r="E1719" s="21" t="s">
        <v>6644</v>
      </c>
      <c r="F1719" s="21" t="s">
        <v>3014</v>
      </c>
      <c r="G1719" s="21" t="s">
        <v>3015</v>
      </c>
      <c r="H1719" s="21" t="s">
        <v>6594</v>
      </c>
      <c r="I1719" s="21" t="s">
        <v>3755</v>
      </c>
      <c r="J1719" s="21">
        <v>178634</v>
      </c>
      <c r="K1719" s="21">
        <v>178905</v>
      </c>
      <c r="L1719" s="21">
        <v>100</v>
      </c>
      <c r="M1719" s="21" t="s">
        <v>1038</v>
      </c>
      <c r="N1719" s="21">
        <v>176811</v>
      </c>
      <c r="O1719" s="21">
        <v>177082</v>
      </c>
      <c r="P1719" s="21">
        <v>99.63</v>
      </c>
      <c r="Q1719" s="21"/>
      <c r="R1719" s="21"/>
    </row>
    <row r="1720" spans="1:18" x14ac:dyDescent="0.2">
      <c r="A1720" s="22" t="s">
        <v>6645</v>
      </c>
      <c r="B1720" s="21">
        <v>10244</v>
      </c>
      <c r="C1720" s="21" t="s">
        <v>1062</v>
      </c>
      <c r="D1720" s="20">
        <f>COUNTIF('S6 - Table 1'!$B$3:$B$20,Table4[[#This Row],[id]])</f>
        <v>0</v>
      </c>
      <c r="E1720" s="21" t="s">
        <v>6646</v>
      </c>
      <c r="F1720" s="21" t="s">
        <v>6647</v>
      </c>
      <c r="G1720" s="21" t="s">
        <v>6294</v>
      </c>
      <c r="H1720" s="21" t="s">
        <v>6295</v>
      </c>
      <c r="I1720" s="21" t="s">
        <v>3755</v>
      </c>
      <c r="J1720" s="21">
        <v>30080</v>
      </c>
      <c r="K1720" s="21">
        <v>30217</v>
      </c>
      <c r="L1720" s="21">
        <v>100</v>
      </c>
      <c r="M1720" s="21" t="s">
        <v>1038</v>
      </c>
      <c r="N1720" s="21">
        <v>28150</v>
      </c>
      <c r="O1720" s="21">
        <v>28287</v>
      </c>
      <c r="P1720" s="21">
        <v>98.54</v>
      </c>
      <c r="Q1720" s="21"/>
      <c r="R1720" s="21"/>
    </row>
    <row r="1721" spans="1:18" x14ac:dyDescent="0.2">
      <c r="A1721" s="22" t="s">
        <v>6648</v>
      </c>
      <c r="B1721" s="21">
        <v>10244</v>
      </c>
      <c r="C1721" s="21" t="s">
        <v>1062</v>
      </c>
      <c r="D1721" s="20">
        <f>COUNTIF('S6 - Table 1'!$B$3:$B$20,Table4[[#This Row],[id]])</f>
        <v>0</v>
      </c>
      <c r="E1721" s="21" t="s">
        <v>6649</v>
      </c>
      <c r="F1721" s="21" t="s">
        <v>6650</v>
      </c>
      <c r="G1721" s="21" t="s">
        <v>6294</v>
      </c>
      <c r="H1721" s="21" t="s">
        <v>6295</v>
      </c>
      <c r="I1721" s="21" t="s">
        <v>3755</v>
      </c>
      <c r="J1721" s="21">
        <v>30079</v>
      </c>
      <c r="K1721" s="21">
        <v>30217</v>
      </c>
      <c r="L1721" s="21">
        <v>100</v>
      </c>
      <c r="M1721" s="21" t="s">
        <v>1038</v>
      </c>
      <c r="N1721" s="21">
        <v>28149</v>
      </c>
      <c r="O1721" s="21">
        <v>28287</v>
      </c>
      <c r="P1721" s="21">
        <v>98.55</v>
      </c>
      <c r="Q1721" s="21"/>
      <c r="R1721" s="21"/>
    </row>
    <row r="1722" spans="1:18" x14ac:dyDescent="0.2">
      <c r="A1722" s="22" t="s">
        <v>6651</v>
      </c>
      <c r="B1722" s="21">
        <v>10244</v>
      </c>
      <c r="C1722" s="21" t="s">
        <v>1062</v>
      </c>
      <c r="D1722" s="20">
        <f>COUNTIF('S6 - Table 1'!$B$3:$B$20,Table4[[#This Row],[id]])</f>
        <v>0</v>
      </c>
      <c r="E1722" s="21" t="s">
        <v>6652</v>
      </c>
      <c r="F1722" s="21" t="s">
        <v>6214</v>
      </c>
      <c r="G1722" s="21" t="s">
        <v>6215</v>
      </c>
      <c r="H1722" s="21" t="s">
        <v>6653</v>
      </c>
      <c r="I1722" s="21" t="s">
        <v>3755</v>
      </c>
      <c r="J1722" s="21">
        <v>173974</v>
      </c>
      <c r="K1722" s="21">
        <v>174078</v>
      </c>
      <c r="L1722" s="21">
        <v>100</v>
      </c>
      <c r="M1722" s="21" t="s">
        <v>1038</v>
      </c>
      <c r="N1722" s="21">
        <v>172103</v>
      </c>
      <c r="O1722" s="21">
        <v>172207</v>
      </c>
      <c r="P1722" s="21">
        <v>99.04</v>
      </c>
      <c r="Q1722" s="21"/>
      <c r="R1722" s="21"/>
    </row>
    <row r="1723" spans="1:18" x14ac:dyDescent="0.2">
      <c r="A1723" s="22" t="s">
        <v>6654</v>
      </c>
      <c r="B1723" s="21">
        <v>10244</v>
      </c>
      <c r="C1723" s="21" t="s">
        <v>1062</v>
      </c>
      <c r="D1723" s="20">
        <f>COUNTIF('S6 - Table 1'!$B$3:$B$20,Table4[[#This Row],[id]])</f>
        <v>0</v>
      </c>
      <c r="E1723" s="21" t="s">
        <v>6655</v>
      </c>
      <c r="F1723" s="21" t="s">
        <v>6361</v>
      </c>
      <c r="G1723" s="21" t="s">
        <v>6362</v>
      </c>
      <c r="H1723" s="21" t="s">
        <v>6656</v>
      </c>
      <c r="I1723" s="21" t="s">
        <v>3755</v>
      </c>
      <c r="J1723" s="21">
        <v>91887</v>
      </c>
      <c r="K1723" s="21">
        <v>92009</v>
      </c>
      <c r="L1723" s="21">
        <v>100</v>
      </c>
      <c r="M1723" s="21" t="s">
        <v>1038</v>
      </c>
      <c r="N1723" s="21">
        <v>89939</v>
      </c>
      <c r="O1723" s="21">
        <v>90061</v>
      </c>
      <c r="P1723" s="21">
        <v>99.18</v>
      </c>
      <c r="Q1723" s="21"/>
      <c r="R1723" s="21"/>
    </row>
    <row r="1724" spans="1:18" x14ac:dyDescent="0.2">
      <c r="A1724" s="22" t="s">
        <v>6657</v>
      </c>
      <c r="B1724" s="21">
        <v>10244</v>
      </c>
      <c r="C1724" s="21" t="s">
        <v>1062</v>
      </c>
      <c r="D1724" s="20">
        <f>COUNTIF('S6 - Table 1'!$B$3:$B$20,Table4[[#This Row],[id]])</f>
        <v>0</v>
      </c>
      <c r="E1724" s="21" t="s">
        <v>6658</v>
      </c>
      <c r="F1724" s="21" t="s">
        <v>6659</v>
      </c>
      <c r="G1724" s="21" t="s">
        <v>6294</v>
      </c>
      <c r="H1724" s="21" t="s">
        <v>6295</v>
      </c>
      <c r="I1724" s="21" t="s">
        <v>3755</v>
      </c>
      <c r="J1724" s="21">
        <v>30083</v>
      </c>
      <c r="K1724" s="21">
        <v>30217</v>
      </c>
      <c r="L1724" s="21">
        <v>100</v>
      </c>
      <c r="M1724" s="21" t="s">
        <v>1038</v>
      </c>
      <c r="N1724" s="21">
        <v>28153</v>
      </c>
      <c r="O1724" s="21">
        <v>28287</v>
      </c>
      <c r="P1724" s="21">
        <v>98.51</v>
      </c>
      <c r="Q1724" s="21"/>
      <c r="R1724" s="21"/>
    </row>
    <row r="1725" spans="1:18" x14ac:dyDescent="0.2">
      <c r="A1725" s="22" t="s">
        <v>6660</v>
      </c>
      <c r="B1725" s="21">
        <v>10244</v>
      </c>
      <c r="C1725" s="21" t="s">
        <v>1062</v>
      </c>
      <c r="D1725" s="20">
        <f>COUNTIF('S6 - Table 1'!$B$3:$B$20,Table4[[#This Row],[id]])</f>
        <v>0</v>
      </c>
      <c r="E1725" s="21" t="s">
        <v>6661</v>
      </c>
      <c r="F1725" s="21" t="s">
        <v>6494</v>
      </c>
      <c r="G1725" s="21" t="s">
        <v>6495</v>
      </c>
      <c r="H1725" s="21" t="s">
        <v>6662</v>
      </c>
      <c r="I1725" s="21" t="s">
        <v>3755</v>
      </c>
      <c r="J1725" s="21">
        <v>44499</v>
      </c>
      <c r="K1725" s="21">
        <v>44864</v>
      </c>
      <c r="L1725" s="21">
        <v>100</v>
      </c>
      <c r="M1725" s="21" t="s">
        <v>1038</v>
      </c>
      <c r="N1725" s="21">
        <v>42554</v>
      </c>
      <c r="O1725" s="21">
        <v>42919</v>
      </c>
      <c r="P1725" s="21">
        <v>100</v>
      </c>
      <c r="Q1725" s="21"/>
      <c r="R1725" s="21"/>
    </row>
    <row r="1726" spans="1:18" x14ac:dyDescent="0.2">
      <c r="A1726" s="22" t="s">
        <v>6663</v>
      </c>
      <c r="B1726" s="21">
        <v>10244</v>
      </c>
      <c r="C1726" s="21" t="s">
        <v>1062</v>
      </c>
      <c r="D1726" s="20">
        <f>COUNTIF('S6 - Table 1'!$B$3:$B$20,Table4[[#This Row],[id]])</f>
        <v>0</v>
      </c>
      <c r="E1726" s="21" t="s">
        <v>6664</v>
      </c>
      <c r="F1726" s="21" t="s">
        <v>3126</v>
      </c>
      <c r="G1726" s="21" t="s">
        <v>3127</v>
      </c>
      <c r="H1726" s="21" t="s">
        <v>3157</v>
      </c>
      <c r="I1726" s="21" t="s">
        <v>3755</v>
      </c>
      <c r="J1726" s="21">
        <v>166006</v>
      </c>
      <c r="K1726" s="21">
        <v>166355</v>
      </c>
      <c r="L1726" s="21">
        <v>100</v>
      </c>
      <c r="M1726" s="21" t="s">
        <v>1038</v>
      </c>
      <c r="N1726" s="21">
        <v>164138</v>
      </c>
      <c r="O1726" s="21">
        <v>164487</v>
      </c>
      <c r="P1726" s="21">
        <v>99.71</v>
      </c>
      <c r="Q1726" s="21"/>
      <c r="R1726" s="21"/>
    </row>
    <row r="1727" spans="1:18" x14ac:dyDescent="0.2">
      <c r="A1727" s="22" t="s">
        <v>6665</v>
      </c>
      <c r="B1727" s="21">
        <v>10244</v>
      </c>
      <c r="C1727" s="21" t="s">
        <v>1062</v>
      </c>
      <c r="D1727" s="20">
        <f>COUNTIF('S6 - Table 1'!$B$3:$B$20,Table4[[#This Row],[id]])</f>
        <v>0</v>
      </c>
      <c r="E1727" s="21" t="s">
        <v>6666</v>
      </c>
      <c r="F1727" s="21" t="s">
        <v>3126</v>
      </c>
      <c r="G1727" s="21" t="s">
        <v>3127</v>
      </c>
      <c r="H1727" s="21" t="s">
        <v>3160</v>
      </c>
      <c r="I1727" s="21" t="s">
        <v>3755</v>
      </c>
      <c r="J1727" s="21">
        <v>166006</v>
      </c>
      <c r="K1727" s="21">
        <v>166363</v>
      </c>
      <c r="L1727" s="21">
        <v>100</v>
      </c>
      <c r="M1727" s="21" t="s">
        <v>1038</v>
      </c>
      <c r="N1727" s="21">
        <v>164138</v>
      </c>
      <c r="O1727" s="21">
        <v>164495</v>
      </c>
      <c r="P1727" s="21">
        <v>99.72</v>
      </c>
      <c r="Q1727" s="21"/>
      <c r="R1727" s="21"/>
    </row>
    <row r="1728" spans="1:18" x14ac:dyDescent="0.2">
      <c r="A1728" s="22" t="s">
        <v>6667</v>
      </c>
      <c r="B1728" s="21">
        <v>10244</v>
      </c>
      <c r="C1728" s="21" t="s">
        <v>1062</v>
      </c>
      <c r="D1728" s="20">
        <f>COUNTIF('S6 - Table 1'!$B$3:$B$20,Table4[[#This Row],[id]])</f>
        <v>0</v>
      </c>
      <c r="E1728" s="21" t="s">
        <v>6668</v>
      </c>
      <c r="F1728" s="21" t="s">
        <v>6669</v>
      </c>
      <c r="G1728" s="21" t="s">
        <v>6503</v>
      </c>
      <c r="H1728" s="21" t="s">
        <v>6504</v>
      </c>
      <c r="I1728" s="21" t="s">
        <v>3755</v>
      </c>
      <c r="J1728" s="21">
        <v>25673</v>
      </c>
      <c r="K1728" s="21">
        <v>25834</v>
      </c>
      <c r="L1728" s="21">
        <v>100</v>
      </c>
      <c r="M1728" s="21" t="s">
        <v>1038</v>
      </c>
      <c r="N1728" s="21">
        <v>23973</v>
      </c>
      <c r="O1728" s="21">
        <v>24134</v>
      </c>
      <c r="P1728" s="21">
        <v>100</v>
      </c>
      <c r="Q1728" s="21"/>
      <c r="R1728" s="21"/>
    </row>
    <row r="1729" spans="1:18" x14ac:dyDescent="0.2">
      <c r="A1729" s="22" t="s">
        <v>6670</v>
      </c>
      <c r="B1729" s="21">
        <v>10244</v>
      </c>
      <c r="C1729" s="21" t="s">
        <v>1062</v>
      </c>
      <c r="D1729" s="20">
        <f>COUNTIF('S6 - Table 1'!$B$3:$B$20,Table4[[#This Row],[id]])</f>
        <v>0</v>
      </c>
      <c r="E1729" s="21" t="s">
        <v>6671</v>
      </c>
      <c r="F1729" s="21" t="s">
        <v>6672</v>
      </c>
      <c r="G1729" s="21" t="s">
        <v>6503</v>
      </c>
      <c r="H1729" s="21" t="s">
        <v>6504</v>
      </c>
      <c r="I1729" s="21" t="s">
        <v>3755</v>
      </c>
      <c r="J1729" s="21">
        <v>25672</v>
      </c>
      <c r="K1729" s="21">
        <v>25834</v>
      </c>
      <c r="L1729" s="21">
        <v>100</v>
      </c>
      <c r="M1729" s="21" t="s">
        <v>1038</v>
      </c>
      <c r="N1729" s="21">
        <v>23972</v>
      </c>
      <c r="O1729" s="21">
        <v>24134</v>
      </c>
      <c r="P1729" s="21">
        <v>100</v>
      </c>
      <c r="Q1729" s="21"/>
      <c r="R1729" s="21"/>
    </row>
    <row r="1730" spans="1:18" x14ac:dyDescent="0.2">
      <c r="A1730" s="22" t="s">
        <v>6673</v>
      </c>
      <c r="B1730" s="21">
        <v>10244</v>
      </c>
      <c r="C1730" s="21" t="s">
        <v>1062</v>
      </c>
      <c r="D1730" s="20">
        <f>COUNTIF('S6 - Table 1'!$B$3:$B$20,Table4[[#This Row],[id]])</f>
        <v>0</v>
      </c>
      <c r="E1730" s="21" t="s">
        <v>6674</v>
      </c>
      <c r="F1730" s="21" t="s">
        <v>6675</v>
      </c>
      <c r="G1730" s="21" t="s">
        <v>6428</v>
      </c>
      <c r="H1730" s="21" t="s">
        <v>6429</v>
      </c>
      <c r="I1730" s="21" t="s">
        <v>3755</v>
      </c>
      <c r="J1730" s="21">
        <v>166940</v>
      </c>
      <c r="K1730" s="21">
        <v>167173</v>
      </c>
      <c r="L1730" s="21">
        <v>100</v>
      </c>
      <c r="M1730" s="21" t="s">
        <v>1038</v>
      </c>
      <c r="N1730" s="21">
        <v>165072</v>
      </c>
      <c r="O1730" s="21">
        <v>165305</v>
      </c>
      <c r="P1730" s="21">
        <v>99.57</v>
      </c>
      <c r="Q1730" s="21"/>
      <c r="R1730" s="21"/>
    </row>
    <row r="1731" spans="1:18" x14ac:dyDescent="0.2">
      <c r="A1731" s="22" t="s">
        <v>6676</v>
      </c>
      <c r="B1731" s="21">
        <v>10244</v>
      </c>
      <c r="C1731" s="21" t="s">
        <v>1062</v>
      </c>
      <c r="D1731" s="20">
        <f>COUNTIF('S6 - Table 1'!$B$3:$B$20,Table4[[#This Row],[id]])</f>
        <v>0</v>
      </c>
      <c r="E1731" s="21" t="s">
        <v>6677</v>
      </c>
      <c r="F1731" s="21" t="s">
        <v>6678</v>
      </c>
      <c r="G1731" s="21" t="s">
        <v>6622</v>
      </c>
      <c r="H1731" s="21" t="s">
        <v>6623</v>
      </c>
      <c r="I1731" s="21" t="s">
        <v>3755</v>
      </c>
      <c r="J1731" s="21">
        <v>162546</v>
      </c>
      <c r="K1731" s="21">
        <v>162741</v>
      </c>
      <c r="L1731" s="21">
        <v>100</v>
      </c>
      <c r="M1731" s="21" t="s">
        <v>1038</v>
      </c>
      <c r="N1731" s="21">
        <v>160686</v>
      </c>
      <c r="O1731" s="21">
        <v>160881</v>
      </c>
      <c r="P1731" s="21">
        <v>99.49</v>
      </c>
      <c r="Q1731" s="21"/>
      <c r="R1731" s="21"/>
    </row>
    <row r="1732" spans="1:18" x14ac:dyDescent="0.2">
      <c r="A1732" s="22" t="s">
        <v>6679</v>
      </c>
      <c r="B1732" s="21">
        <v>10244</v>
      </c>
      <c r="C1732" s="21" t="s">
        <v>1062</v>
      </c>
      <c r="D1732" s="20">
        <f>COUNTIF('S6 - Table 1'!$B$3:$B$20,Table4[[#This Row],[id]])</f>
        <v>0</v>
      </c>
      <c r="E1732" s="21" t="s">
        <v>6680</v>
      </c>
      <c r="F1732" s="21" t="s">
        <v>6565</v>
      </c>
      <c r="G1732" s="21" t="s">
        <v>6011</v>
      </c>
      <c r="H1732" s="21" t="s">
        <v>6240</v>
      </c>
      <c r="I1732" s="21" t="s">
        <v>3755</v>
      </c>
      <c r="J1732" s="21">
        <v>108100</v>
      </c>
      <c r="K1732" s="21">
        <v>108356</v>
      </c>
      <c r="L1732" s="21">
        <v>100</v>
      </c>
      <c r="M1732" s="21" t="s">
        <v>1038</v>
      </c>
      <c r="N1732" s="21">
        <v>106158</v>
      </c>
      <c r="O1732" s="21">
        <v>106414</v>
      </c>
      <c r="P1732" s="21">
        <v>100</v>
      </c>
      <c r="Q1732" s="21"/>
      <c r="R1732" s="21"/>
    </row>
    <row r="1733" spans="1:18" x14ac:dyDescent="0.2">
      <c r="A1733" s="22" t="s">
        <v>6681</v>
      </c>
      <c r="B1733" s="21">
        <v>10244</v>
      </c>
      <c r="C1733" s="21" t="s">
        <v>1062</v>
      </c>
      <c r="D1733" s="20">
        <f>COUNTIF('S6 - Table 1'!$B$3:$B$20,Table4[[#This Row],[id]])</f>
        <v>0</v>
      </c>
      <c r="E1733" s="21" t="s">
        <v>6682</v>
      </c>
      <c r="F1733" s="21" t="s">
        <v>6683</v>
      </c>
      <c r="G1733" s="21" t="s">
        <v>6593</v>
      </c>
      <c r="H1733" s="21" t="s">
        <v>6594</v>
      </c>
      <c r="I1733" s="21" t="s">
        <v>3755</v>
      </c>
      <c r="J1733" s="21">
        <v>178531</v>
      </c>
      <c r="K1733" s="21">
        <v>178905</v>
      </c>
      <c r="L1733" s="21">
        <v>100</v>
      </c>
      <c r="M1733" s="21" t="s">
        <v>1038</v>
      </c>
      <c r="N1733" s="21">
        <v>176708</v>
      </c>
      <c r="O1733" s="21">
        <v>177082</v>
      </c>
      <c r="P1733" s="21">
        <v>99.73</v>
      </c>
      <c r="Q1733" s="21"/>
      <c r="R1733" s="21"/>
    </row>
    <row r="1734" spans="1:18" x14ac:dyDescent="0.2">
      <c r="A1734" s="22" t="s">
        <v>6684</v>
      </c>
      <c r="B1734" s="21">
        <v>10244</v>
      </c>
      <c r="C1734" s="21" t="s">
        <v>1062</v>
      </c>
      <c r="D1734" s="20">
        <f>COUNTIF('S6 - Table 1'!$B$3:$B$20,Table4[[#This Row],[id]])</f>
        <v>0</v>
      </c>
      <c r="E1734" s="21" t="s">
        <v>6685</v>
      </c>
      <c r="F1734" s="21" t="s">
        <v>6678</v>
      </c>
      <c r="G1734" s="21" t="s">
        <v>6622</v>
      </c>
      <c r="H1734" s="21" t="s">
        <v>6626</v>
      </c>
      <c r="I1734" s="21" t="s">
        <v>3755</v>
      </c>
      <c r="J1734" s="21">
        <v>162546</v>
      </c>
      <c r="K1734" s="21">
        <v>162743</v>
      </c>
      <c r="L1734" s="21">
        <v>100</v>
      </c>
      <c r="M1734" s="21" t="s">
        <v>1038</v>
      </c>
      <c r="N1734" s="21">
        <v>160686</v>
      </c>
      <c r="O1734" s="21">
        <v>160883</v>
      </c>
      <c r="P1734" s="21">
        <v>99.49</v>
      </c>
      <c r="Q1734" s="21"/>
      <c r="R1734" s="21"/>
    </row>
    <row r="1735" spans="1:18" x14ac:dyDescent="0.2">
      <c r="A1735" s="22" t="s">
        <v>6686</v>
      </c>
      <c r="B1735" s="21">
        <v>10244</v>
      </c>
      <c r="C1735" s="21" t="s">
        <v>1062</v>
      </c>
      <c r="D1735" s="20">
        <f>COUNTIF('S6 - Table 1'!$B$3:$B$20,Table4[[#This Row],[id]])</f>
        <v>0</v>
      </c>
      <c r="E1735" s="21" t="s">
        <v>6687</v>
      </c>
      <c r="F1735" s="21" t="s">
        <v>6688</v>
      </c>
      <c r="G1735" s="21" t="s">
        <v>6576</v>
      </c>
      <c r="H1735" s="21" t="s">
        <v>6577</v>
      </c>
      <c r="I1735" s="21" t="s">
        <v>3755</v>
      </c>
      <c r="J1735" s="21">
        <v>158939</v>
      </c>
      <c r="K1735" s="21">
        <v>159184</v>
      </c>
      <c r="L1735" s="21">
        <v>100</v>
      </c>
      <c r="M1735" s="21" t="s">
        <v>1038</v>
      </c>
      <c r="N1735" s="21">
        <v>157058</v>
      </c>
      <c r="O1735" s="21">
        <v>157303</v>
      </c>
      <c r="P1735" s="21">
        <v>99.18</v>
      </c>
      <c r="Q1735" s="21"/>
      <c r="R1735" s="21"/>
    </row>
    <row r="1736" spans="1:18" x14ac:dyDescent="0.2">
      <c r="A1736" s="22" t="s">
        <v>6689</v>
      </c>
      <c r="B1736" s="21">
        <v>10244</v>
      </c>
      <c r="C1736" s="21" t="s">
        <v>1062</v>
      </c>
      <c r="D1736" s="20">
        <f>COUNTIF('S6 - Table 1'!$B$3:$B$20,Table4[[#This Row],[id]])</f>
        <v>0</v>
      </c>
      <c r="E1736" s="21" t="s">
        <v>6690</v>
      </c>
      <c r="F1736" s="21" t="s">
        <v>6691</v>
      </c>
      <c r="G1736" s="21" t="s">
        <v>6428</v>
      </c>
      <c r="H1736" s="21" t="s">
        <v>6429</v>
      </c>
      <c r="I1736" s="21" t="s">
        <v>3755</v>
      </c>
      <c r="J1736" s="21">
        <v>166780</v>
      </c>
      <c r="K1736" s="21">
        <v>167173</v>
      </c>
      <c r="L1736" s="21">
        <v>100</v>
      </c>
      <c r="M1736" s="21" t="s">
        <v>1038</v>
      </c>
      <c r="N1736" s="21">
        <v>164912</v>
      </c>
      <c r="O1736" s="21">
        <v>165305</v>
      </c>
      <c r="P1736" s="21">
        <v>99.75</v>
      </c>
      <c r="Q1736" s="21"/>
      <c r="R1736" s="21"/>
    </row>
    <row r="1737" spans="1:18" x14ac:dyDescent="0.2">
      <c r="A1737" s="22" t="s">
        <v>6692</v>
      </c>
      <c r="B1737" s="21">
        <v>10244</v>
      </c>
      <c r="C1737" s="21" t="s">
        <v>1062</v>
      </c>
      <c r="D1737" s="20">
        <f>COUNTIF('S6 - Table 1'!$B$3:$B$20,Table4[[#This Row],[id]])</f>
        <v>0</v>
      </c>
      <c r="E1737" s="21" t="s">
        <v>6693</v>
      </c>
      <c r="F1737" s="21" t="s">
        <v>6621</v>
      </c>
      <c r="G1737" s="21" t="s">
        <v>6622</v>
      </c>
      <c r="H1737" s="21" t="s">
        <v>6694</v>
      </c>
      <c r="I1737" s="21" t="s">
        <v>3755</v>
      </c>
      <c r="J1737" s="21">
        <v>162515</v>
      </c>
      <c r="K1737" s="21">
        <v>162744</v>
      </c>
      <c r="L1737" s="21">
        <v>100</v>
      </c>
      <c r="M1737" s="21" t="s">
        <v>1038</v>
      </c>
      <c r="N1737" s="21">
        <v>160655</v>
      </c>
      <c r="O1737" s="21">
        <v>160884</v>
      </c>
      <c r="P1737" s="21">
        <v>99.56</v>
      </c>
      <c r="Q1737" s="21"/>
      <c r="R1737" s="21"/>
    </row>
    <row r="1738" spans="1:18" x14ac:dyDescent="0.2">
      <c r="A1738" s="22" t="s">
        <v>6695</v>
      </c>
      <c r="B1738" s="21">
        <v>10244</v>
      </c>
      <c r="C1738" s="21" t="s">
        <v>1062</v>
      </c>
      <c r="D1738" s="20">
        <f>COUNTIF('S6 - Table 1'!$B$3:$B$20,Table4[[#This Row],[id]])</f>
        <v>0</v>
      </c>
      <c r="E1738" s="21" t="s">
        <v>6696</v>
      </c>
      <c r="F1738" s="21" t="s">
        <v>6361</v>
      </c>
      <c r="G1738" s="21" t="s">
        <v>6362</v>
      </c>
      <c r="H1738" s="21" t="s">
        <v>6697</v>
      </c>
      <c r="I1738" s="21" t="s">
        <v>3755</v>
      </c>
      <c r="J1738" s="21">
        <v>91887</v>
      </c>
      <c r="K1738" s="21">
        <v>92004</v>
      </c>
      <c r="L1738" s="21">
        <v>100</v>
      </c>
      <c r="M1738" s="21" t="s">
        <v>1038</v>
      </c>
      <c r="N1738" s="21">
        <v>89939</v>
      </c>
      <c r="O1738" s="21">
        <v>90056</v>
      </c>
      <c r="P1738" s="21">
        <v>99.15</v>
      </c>
      <c r="Q1738" s="21"/>
      <c r="R1738" s="21"/>
    </row>
    <row r="1739" spans="1:18" x14ac:dyDescent="0.2">
      <c r="A1739" s="22" t="s">
        <v>6698</v>
      </c>
      <c r="B1739" s="21">
        <v>10244</v>
      </c>
      <c r="C1739" s="21" t="s">
        <v>1062</v>
      </c>
      <c r="D1739" s="20">
        <f>COUNTIF('S6 - Table 1'!$B$3:$B$20,Table4[[#This Row],[id]])</f>
        <v>0</v>
      </c>
      <c r="E1739" s="21" t="s">
        <v>6699</v>
      </c>
      <c r="F1739" s="21" t="s">
        <v>6700</v>
      </c>
      <c r="G1739" s="21" t="s">
        <v>6548</v>
      </c>
      <c r="H1739" s="21" t="s">
        <v>6549</v>
      </c>
      <c r="I1739" s="21" t="s">
        <v>3755</v>
      </c>
      <c r="J1739" s="21">
        <v>9323</v>
      </c>
      <c r="K1739" s="21">
        <v>9448</v>
      </c>
      <c r="L1739" s="21">
        <v>100</v>
      </c>
      <c r="M1739" s="21" t="s">
        <v>1038</v>
      </c>
      <c r="N1739" s="21">
        <v>7651</v>
      </c>
      <c r="O1739" s="21">
        <v>7776</v>
      </c>
      <c r="P1739" s="21">
        <v>100</v>
      </c>
      <c r="Q1739" s="21"/>
      <c r="R1739" s="21"/>
    </row>
    <row r="1740" spans="1:18" x14ac:dyDescent="0.2">
      <c r="A1740" s="22" t="s">
        <v>6701</v>
      </c>
      <c r="B1740" s="21">
        <v>10244</v>
      </c>
      <c r="C1740" s="21" t="s">
        <v>1062</v>
      </c>
      <c r="D1740" s="20">
        <f>COUNTIF('S6 - Table 1'!$B$3:$B$20,Table4[[#This Row],[id]])</f>
        <v>0</v>
      </c>
      <c r="E1740" s="21" t="s">
        <v>6702</v>
      </c>
      <c r="F1740" s="21" t="s">
        <v>6703</v>
      </c>
      <c r="G1740" s="21" t="s">
        <v>3127</v>
      </c>
      <c r="H1740" s="21" t="s">
        <v>3128</v>
      </c>
      <c r="I1740" s="21" t="s">
        <v>3755</v>
      </c>
      <c r="J1740" s="21">
        <v>166007</v>
      </c>
      <c r="K1740" s="21">
        <v>166364</v>
      </c>
      <c r="L1740" s="21">
        <v>100</v>
      </c>
      <c r="M1740" s="21" t="s">
        <v>1038</v>
      </c>
      <c r="N1740" s="21">
        <v>164139</v>
      </c>
      <c r="O1740" s="21">
        <v>164496</v>
      </c>
      <c r="P1740" s="21">
        <v>99.72</v>
      </c>
      <c r="Q1740" s="21"/>
      <c r="R1740" s="21"/>
    </row>
    <row r="1741" spans="1:18" x14ac:dyDescent="0.2">
      <c r="A1741" s="22" t="s">
        <v>6704</v>
      </c>
      <c r="B1741" s="21">
        <v>10244</v>
      </c>
      <c r="C1741" s="21" t="s">
        <v>1062</v>
      </c>
      <c r="D1741" s="20">
        <f>COUNTIF('S6 - Table 1'!$B$3:$B$20,Table4[[#This Row],[id]])</f>
        <v>0</v>
      </c>
      <c r="E1741" s="21" t="s">
        <v>6705</v>
      </c>
      <c r="F1741" s="21" t="s">
        <v>6706</v>
      </c>
      <c r="G1741" s="21" t="s">
        <v>6548</v>
      </c>
      <c r="H1741" s="21" t="s">
        <v>6549</v>
      </c>
      <c r="I1741" s="21" t="s">
        <v>3755</v>
      </c>
      <c r="J1741" s="21">
        <v>9335</v>
      </c>
      <c r="K1741" s="21">
        <v>9448</v>
      </c>
      <c r="L1741" s="21">
        <v>100</v>
      </c>
      <c r="M1741" s="21" t="s">
        <v>1038</v>
      </c>
      <c r="N1741" s="21">
        <v>7663</v>
      </c>
      <c r="O1741" s="21">
        <v>7776</v>
      </c>
      <c r="P1741" s="21">
        <v>100</v>
      </c>
      <c r="Q1741" s="21"/>
      <c r="R1741" s="21"/>
    </row>
    <row r="1742" spans="1:18" x14ac:dyDescent="0.2">
      <c r="A1742" s="22" t="s">
        <v>6707</v>
      </c>
      <c r="B1742" s="21">
        <v>10244</v>
      </c>
      <c r="C1742" s="21" t="s">
        <v>1062</v>
      </c>
      <c r="D1742" s="20">
        <f>COUNTIF('S6 - Table 1'!$B$3:$B$20,Table4[[#This Row],[id]])</f>
        <v>0</v>
      </c>
      <c r="E1742" s="21" t="s">
        <v>6708</v>
      </c>
      <c r="F1742" s="21" t="s">
        <v>6709</v>
      </c>
      <c r="G1742" s="21" t="s">
        <v>6710</v>
      </c>
      <c r="H1742" s="21" t="s">
        <v>6711</v>
      </c>
      <c r="I1742" s="21" t="s">
        <v>3755</v>
      </c>
      <c r="J1742" s="21">
        <v>79401</v>
      </c>
      <c r="K1742" s="21">
        <v>79662</v>
      </c>
      <c r="L1742" s="21">
        <v>100</v>
      </c>
      <c r="M1742" s="21" t="s">
        <v>1038</v>
      </c>
      <c r="N1742" s="21">
        <v>77455</v>
      </c>
      <c r="O1742" s="21">
        <v>77716</v>
      </c>
      <c r="P1742" s="21">
        <v>100</v>
      </c>
      <c r="Q1742" s="21"/>
      <c r="R1742" s="21"/>
    </row>
    <row r="1743" spans="1:18" x14ac:dyDescent="0.2">
      <c r="A1743" s="22" t="s">
        <v>6712</v>
      </c>
      <c r="B1743" s="21">
        <v>10244</v>
      </c>
      <c r="C1743" s="21" t="s">
        <v>1062</v>
      </c>
      <c r="D1743" s="20">
        <f>COUNTIF('S6 - Table 1'!$B$3:$B$20,Table4[[#This Row],[id]])</f>
        <v>0</v>
      </c>
      <c r="E1743" s="21" t="s">
        <v>6713</v>
      </c>
      <c r="F1743" s="21" t="s">
        <v>6714</v>
      </c>
      <c r="G1743" s="21" t="s">
        <v>6710</v>
      </c>
      <c r="H1743" s="21" t="s">
        <v>6711</v>
      </c>
      <c r="I1743" s="21" t="s">
        <v>3755</v>
      </c>
      <c r="J1743" s="21">
        <v>79400</v>
      </c>
      <c r="K1743" s="21">
        <v>79662</v>
      </c>
      <c r="L1743" s="21">
        <v>100</v>
      </c>
      <c r="M1743" s="21" t="s">
        <v>1038</v>
      </c>
      <c r="N1743" s="21">
        <v>77454</v>
      </c>
      <c r="O1743" s="21">
        <v>77716</v>
      </c>
      <c r="P1743" s="21">
        <v>100</v>
      </c>
      <c r="Q1743" s="21"/>
      <c r="R1743" s="21"/>
    </row>
    <row r="1744" spans="1:18" x14ac:dyDescent="0.2">
      <c r="A1744" s="22" t="s">
        <v>6715</v>
      </c>
      <c r="B1744" s="21">
        <v>10244</v>
      </c>
      <c r="C1744" s="21" t="s">
        <v>1062</v>
      </c>
      <c r="D1744" s="20">
        <f>COUNTIF('S6 - Table 1'!$B$3:$B$20,Table4[[#This Row],[id]])</f>
        <v>0</v>
      </c>
      <c r="E1744" s="21" t="s">
        <v>6716</v>
      </c>
      <c r="F1744" s="21" t="s">
        <v>6361</v>
      </c>
      <c r="G1744" s="21" t="s">
        <v>6362</v>
      </c>
      <c r="H1744" s="21" t="s">
        <v>6717</v>
      </c>
      <c r="I1744" s="21" t="s">
        <v>3755</v>
      </c>
      <c r="J1744" s="21">
        <v>91887</v>
      </c>
      <c r="K1744" s="21">
        <v>92003</v>
      </c>
      <c r="L1744" s="21">
        <v>100</v>
      </c>
      <c r="M1744" s="21" t="s">
        <v>1038</v>
      </c>
      <c r="N1744" s="21">
        <v>89939</v>
      </c>
      <c r="O1744" s="21">
        <v>90055</v>
      </c>
      <c r="P1744" s="21">
        <v>99.14</v>
      </c>
      <c r="Q1744" s="21"/>
      <c r="R1744" s="21"/>
    </row>
    <row r="1745" spans="1:18" x14ac:dyDescent="0.2">
      <c r="A1745" s="22" t="s">
        <v>6718</v>
      </c>
      <c r="B1745" s="21">
        <v>10244</v>
      </c>
      <c r="C1745" s="21" t="s">
        <v>1062</v>
      </c>
      <c r="D1745" s="20">
        <f>COUNTIF('S6 - Table 1'!$B$3:$B$20,Table4[[#This Row],[id]])</f>
        <v>0</v>
      </c>
      <c r="E1745" s="21" t="s">
        <v>6719</v>
      </c>
      <c r="F1745" s="21" t="s">
        <v>6720</v>
      </c>
      <c r="G1745" s="21" t="s">
        <v>6405</v>
      </c>
      <c r="H1745" s="21" t="s">
        <v>6406</v>
      </c>
      <c r="I1745" s="21" t="s">
        <v>3755</v>
      </c>
      <c r="J1745" s="21">
        <v>137350</v>
      </c>
      <c r="K1745" s="21">
        <v>137606</v>
      </c>
      <c r="L1745" s="21">
        <v>100</v>
      </c>
      <c r="M1745" s="21" t="s">
        <v>1038</v>
      </c>
      <c r="N1745" s="21">
        <v>135406</v>
      </c>
      <c r="O1745" s="21">
        <v>135662</v>
      </c>
      <c r="P1745" s="21">
        <v>100</v>
      </c>
      <c r="Q1745" s="21"/>
      <c r="R1745" s="21"/>
    </row>
    <row r="1746" spans="1:18" x14ac:dyDescent="0.2">
      <c r="A1746" s="22" t="s">
        <v>6721</v>
      </c>
      <c r="B1746" s="21">
        <v>10244</v>
      </c>
      <c r="C1746" s="21" t="s">
        <v>1062</v>
      </c>
      <c r="D1746" s="20">
        <f>COUNTIF('S6 - Table 1'!$B$3:$B$20,Table4[[#This Row],[id]])</f>
        <v>0</v>
      </c>
      <c r="E1746" s="21" t="s">
        <v>6722</v>
      </c>
      <c r="F1746" s="21" t="s">
        <v>6592</v>
      </c>
      <c r="G1746" s="21" t="s">
        <v>6593</v>
      </c>
      <c r="H1746" s="21" t="s">
        <v>6723</v>
      </c>
      <c r="I1746" s="21" t="s">
        <v>3755</v>
      </c>
      <c r="J1746" s="21">
        <v>178532</v>
      </c>
      <c r="K1746" s="21">
        <v>178905</v>
      </c>
      <c r="L1746" s="21">
        <v>100</v>
      </c>
      <c r="M1746" s="21" t="s">
        <v>1038</v>
      </c>
      <c r="N1746" s="21">
        <v>176709</v>
      </c>
      <c r="O1746" s="21">
        <v>177082</v>
      </c>
      <c r="P1746" s="21">
        <v>99.73</v>
      </c>
      <c r="Q1746" s="21"/>
      <c r="R1746" s="21"/>
    </row>
    <row r="1747" spans="1:18" x14ac:dyDescent="0.2">
      <c r="A1747" s="22" t="s">
        <v>6724</v>
      </c>
      <c r="B1747" s="21">
        <v>10244</v>
      </c>
      <c r="C1747" s="21" t="s">
        <v>1062</v>
      </c>
      <c r="D1747" s="20">
        <f>COUNTIF('S6 - Table 1'!$B$3:$B$20,Table4[[#This Row],[id]])</f>
        <v>0</v>
      </c>
      <c r="E1747" s="21" t="s">
        <v>6725</v>
      </c>
      <c r="F1747" s="21" t="s">
        <v>6709</v>
      </c>
      <c r="G1747" s="21" t="s">
        <v>6710</v>
      </c>
      <c r="H1747" s="21" t="s">
        <v>6726</v>
      </c>
      <c r="I1747" s="21" t="s">
        <v>3755</v>
      </c>
      <c r="J1747" s="21">
        <v>79401</v>
      </c>
      <c r="K1747" s="21">
        <v>79661</v>
      </c>
      <c r="L1747" s="21">
        <v>100</v>
      </c>
      <c r="M1747" s="21" t="s">
        <v>1038</v>
      </c>
      <c r="N1747" s="21">
        <v>77455</v>
      </c>
      <c r="O1747" s="21">
        <v>77715</v>
      </c>
      <c r="P1747" s="21">
        <v>100</v>
      </c>
      <c r="Q1747" s="21"/>
      <c r="R1747" s="21"/>
    </row>
    <row r="1748" spans="1:18" x14ac:dyDescent="0.2">
      <c r="A1748" s="22" t="s">
        <v>6727</v>
      </c>
      <c r="B1748" s="21">
        <v>10244</v>
      </c>
      <c r="C1748" s="21" t="s">
        <v>1062</v>
      </c>
      <c r="D1748" s="20">
        <f>COUNTIF('S6 - Table 1'!$B$3:$B$20,Table4[[#This Row],[id]])</f>
        <v>0</v>
      </c>
      <c r="E1748" s="21" t="s">
        <v>6728</v>
      </c>
      <c r="F1748" s="21" t="s">
        <v>6714</v>
      </c>
      <c r="G1748" s="21" t="s">
        <v>6710</v>
      </c>
      <c r="H1748" s="21" t="s">
        <v>6726</v>
      </c>
      <c r="I1748" s="21" t="s">
        <v>3755</v>
      </c>
      <c r="J1748" s="21">
        <v>79400</v>
      </c>
      <c r="K1748" s="21">
        <v>79661</v>
      </c>
      <c r="L1748" s="21">
        <v>100</v>
      </c>
      <c r="M1748" s="21" t="s">
        <v>1038</v>
      </c>
      <c r="N1748" s="21">
        <v>77454</v>
      </c>
      <c r="O1748" s="21">
        <v>77715</v>
      </c>
      <c r="P1748" s="21">
        <v>100</v>
      </c>
      <c r="Q1748" s="21"/>
      <c r="R1748" s="21"/>
    </row>
    <row r="1749" spans="1:18" x14ac:dyDescent="0.2">
      <c r="A1749" s="22" t="s">
        <v>6729</v>
      </c>
      <c r="B1749" s="21">
        <v>10244</v>
      </c>
      <c r="C1749" s="21" t="s">
        <v>1062</v>
      </c>
      <c r="D1749" s="20">
        <f>COUNTIF('S6 - Table 1'!$B$3:$B$20,Table4[[#This Row],[id]])</f>
        <v>0</v>
      </c>
      <c r="E1749" s="21" t="s">
        <v>6730</v>
      </c>
      <c r="F1749" s="21" t="s">
        <v>6731</v>
      </c>
      <c r="G1749" s="21" t="s">
        <v>6732</v>
      </c>
      <c r="H1749" s="21" t="s">
        <v>6733</v>
      </c>
      <c r="I1749" s="21" t="s">
        <v>3755</v>
      </c>
      <c r="J1749" s="21">
        <v>18346</v>
      </c>
      <c r="K1749" s="21">
        <v>18475</v>
      </c>
      <c r="L1749" s="21">
        <v>100</v>
      </c>
      <c r="M1749" s="21" t="s">
        <v>1038</v>
      </c>
      <c r="N1749" s="21">
        <v>16665</v>
      </c>
      <c r="O1749" s="21">
        <v>16794</v>
      </c>
      <c r="P1749" s="21">
        <v>99.22</v>
      </c>
      <c r="Q1749" s="21"/>
      <c r="R1749" s="21"/>
    </row>
    <row r="1750" spans="1:18" x14ac:dyDescent="0.2">
      <c r="A1750" s="22" t="s">
        <v>6734</v>
      </c>
      <c r="B1750" s="21">
        <v>10244</v>
      </c>
      <c r="C1750" s="21" t="s">
        <v>1062</v>
      </c>
      <c r="D1750" s="20">
        <f>COUNTIF('S6 - Table 1'!$B$3:$B$20,Table4[[#This Row],[id]])</f>
        <v>0</v>
      </c>
      <c r="E1750" s="21" t="s">
        <v>6735</v>
      </c>
      <c r="F1750" s="21" t="s">
        <v>6736</v>
      </c>
      <c r="G1750" s="21" t="s">
        <v>6710</v>
      </c>
      <c r="H1750" s="21" t="s">
        <v>6711</v>
      </c>
      <c r="I1750" s="21" t="s">
        <v>3755</v>
      </c>
      <c r="J1750" s="21">
        <v>79400</v>
      </c>
      <c r="K1750" s="21">
        <v>79662</v>
      </c>
      <c r="L1750" s="21">
        <v>100</v>
      </c>
      <c r="M1750" s="21" t="s">
        <v>1038</v>
      </c>
      <c r="N1750" s="21">
        <v>77454</v>
      </c>
      <c r="O1750" s="21">
        <v>77716</v>
      </c>
      <c r="P1750" s="21">
        <v>100</v>
      </c>
      <c r="Q1750" s="21"/>
      <c r="R1750" s="21"/>
    </row>
    <row r="1751" spans="1:18" x14ac:dyDescent="0.2">
      <c r="A1751" s="22" t="s">
        <v>6737</v>
      </c>
      <c r="B1751" s="21">
        <v>10244</v>
      </c>
      <c r="C1751" s="21" t="s">
        <v>1062</v>
      </c>
      <c r="D1751" s="20">
        <f>COUNTIF('S6 - Table 1'!$B$3:$B$20,Table4[[#This Row],[id]])</f>
        <v>0</v>
      </c>
      <c r="E1751" s="21" t="s">
        <v>6738</v>
      </c>
      <c r="F1751" s="21" t="s">
        <v>6739</v>
      </c>
      <c r="G1751" s="21" t="s">
        <v>6740</v>
      </c>
      <c r="H1751" s="21" t="s">
        <v>1078</v>
      </c>
      <c r="I1751" s="21" t="s">
        <v>3755</v>
      </c>
      <c r="J1751" s="21">
        <v>135518</v>
      </c>
      <c r="K1751" s="21">
        <v>135624</v>
      </c>
      <c r="L1751" s="21">
        <v>100</v>
      </c>
      <c r="M1751" s="21" t="s">
        <v>1038</v>
      </c>
      <c r="N1751" s="21">
        <v>133574</v>
      </c>
      <c r="O1751" s="21">
        <v>133680</v>
      </c>
      <c r="P1751" s="21">
        <v>100</v>
      </c>
      <c r="Q1751" s="21"/>
      <c r="R1751" s="21"/>
    </row>
    <row r="1752" spans="1:18" x14ac:dyDescent="0.2">
      <c r="A1752" s="22" t="s">
        <v>6741</v>
      </c>
      <c r="B1752" s="21">
        <v>10244</v>
      </c>
      <c r="C1752" s="21" t="s">
        <v>1062</v>
      </c>
      <c r="D1752" s="20">
        <f>COUNTIF('S6 - Table 1'!$B$3:$B$20,Table4[[#This Row],[id]])</f>
        <v>0</v>
      </c>
      <c r="E1752" s="21" t="s">
        <v>6742</v>
      </c>
      <c r="F1752" s="21" t="s">
        <v>6743</v>
      </c>
      <c r="G1752" s="21" t="s">
        <v>6576</v>
      </c>
      <c r="H1752" s="21" t="s">
        <v>6577</v>
      </c>
      <c r="I1752" s="21" t="s">
        <v>3755</v>
      </c>
      <c r="J1752" s="21">
        <v>158940</v>
      </c>
      <c r="K1752" s="21">
        <v>159184</v>
      </c>
      <c r="L1752" s="21">
        <v>100</v>
      </c>
      <c r="M1752" s="21" t="s">
        <v>1038</v>
      </c>
      <c r="N1752" s="21">
        <v>157059</v>
      </c>
      <c r="O1752" s="21">
        <v>157303</v>
      </c>
      <c r="P1752" s="21">
        <v>99.18</v>
      </c>
      <c r="Q1752" s="21"/>
      <c r="R1752" s="21"/>
    </row>
    <row r="1753" spans="1:18" x14ac:dyDescent="0.2">
      <c r="A1753" s="22" t="s">
        <v>6744</v>
      </c>
      <c r="B1753" s="21">
        <v>10244</v>
      </c>
      <c r="C1753" s="21" t="s">
        <v>1062</v>
      </c>
      <c r="D1753" s="20">
        <f>COUNTIF('S6 - Table 1'!$B$3:$B$20,Table4[[#This Row],[id]])</f>
        <v>0</v>
      </c>
      <c r="E1753" s="21" t="s">
        <v>6745</v>
      </c>
      <c r="F1753" s="21" t="s">
        <v>6746</v>
      </c>
      <c r="G1753" s="21" t="s">
        <v>6747</v>
      </c>
      <c r="H1753" s="21" t="s">
        <v>6748</v>
      </c>
      <c r="I1753" s="21" t="s">
        <v>3755</v>
      </c>
      <c r="J1753" s="21">
        <v>126808</v>
      </c>
      <c r="K1753" s="21">
        <v>126985</v>
      </c>
      <c r="L1753" s="21">
        <v>100</v>
      </c>
      <c r="M1753" s="21" t="s">
        <v>1038</v>
      </c>
      <c r="N1753" s="21">
        <v>124848</v>
      </c>
      <c r="O1753" s="21">
        <v>125025</v>
      </c>
      <c r="P1753" s="21">
        <v>99.44</v>
      </c>
      <c r="Q1753" s="21"/>
      <c r="R1753" s="21"/>
    </row>
    <row r="1754" spans="1:18" x14ac:dyDescent="0.2">
      <c r="A1754" s="22" t="s">
        <v>6749</v>
      </c>
      <c r="B1754" s="21">
        <v>10244</v>
      </c>
      <c r="C1754" s="21" t="s">
        <v>1062</v>
      </c>
      <c r="D1754" s="20">
        <f>COUNTIF('S6 - Table 1'!$B$3:$B$20,Table4[[#This Row],[id]])</f>
        <v>0</v>
      </c>
      <c r="E1754" s="21" t="s">
        <v>6750</v>
      </c>
      <c r="F1754" s="21" t="s">
        <v>6720</v>
      </c>
      <c r="G1754" s="21" t="s">
        <v>6405</v>
      </c>
      <c r="H1754" s="21" t="s">
        <v>6444</v>
      </c>
      <c r="I1754" s="21" t="s">
        <v>3755</v>
      </c>
      <c r="J1754" s="21">
        <v>137350</v>
      </c>
      <c r="K1754" s="21">
        <v>137604</v>
      </c>
      <c r="L1754" s="21">
        <v>100</v>
      </c>
      <c r="M1754" s="21" t="s">
        <v>1038</v>
      </c>
      <c r="N1754" s="21">
        <v>135406</v>
      </c>
      <c r="O1754" s="21">
        <v>135660</v>
      </c>
      <c r="P1754" s="21">
        <v>100</v>
      </c>
      <c r="Q1754" s="21"/>
      <c r="R1754" s="21"/>
    </row>
    <row r="1755" spans="1:18" x14ac:dyDescent="0.2">
      <c r="A1755" s="22" t="s">
        <v>6751</v>
      </c>
      <c r="B1755" s="21">
        <v>10244</v>
      </c>
      <c r="C1755" s="21" t="s">
        <v>1062</v>
      </c>
      <c r="D1755" s="20">
        <f>COUNTIF('S6 - Table 1'!$B$3:$B$20,Table4[[#This Row],[id]])</f>
        <v>0</v>
      </c>
      <c r="E1755" s="21" t="s">
        <v>6752</v>
      </c>
      <c r="F1755" s="21" t="s">
        <v>3095</v>
      </c>
      <c r="G1755" s="21" t="s">
        <v>3015</v>
      </c>
      <c r="H1755" s="21" t="s">
        <v>6594</v>
      </c>
      <c r="I1755" s="21" t="s">
        <v>3755</v>
      </c>
      <c r="J1755" s="21">
        <v>178635</v>
      </c>
      <c r="K1755" s="21">
        <v>178905</v>
      </c>
      <c r="L1755" s="21">
        <v>100</v>
      </c>
      <c r="M1755" s="21" t="s">
        <v>1038</v>
      </c>
      <c r="N1755" s="21">
        <v>176812</v>
      </c>
      <c r="O1755" s="21">
        <v>177082</v>
      </c>
      <c r="P1755" s="21">
        <v>99.63</v>
      </c>
      <c r="Q1755" s="21"/>
      <c r="R1755" s="21"/>
    </row>
    <row r="1756" spans="1:18" x14ac:dyDescent="0.2">
      <c r="A1756" s="22" t="s">
        <v>6753</v>
      </c>
      <c r="B1756" s="21">
        <v>10244</v>
      </c>
      <c r="C1756" s="21" t="s">
        <v>1062</v>
      </c>
      <c r="D1756" s="20">
        <f>COUNTIF('S6 - Table 1'!$B$3:$B$20,Table4[[#This Row],[id]])</f>
        <v>0</v>
      </c>
      <c r="E1756" s="21" t="s">
        <v>6754</v>
      </c>
      <c r="F1756" s="21" t="s">
        <v>5730</v>
      </c>
      <c r="G1756" s="21" t="s">
        <v>6755</v>
      </c>
      <c r="H1756" s="21" t="s">
        <v>6756</v>
      </c>
      <c r="I1756" s="21" t="s">
        <v>3755</v>
      </c>
      <c r="J1756" s="21">
        <v>2824</v>
      </c>
      <c r="K1756" s="21">
        <v>3024</v>
      </c>
      <c r="L1756" s="21">
        <v>100</v>
      </c>
      <c r="M1756" s="21" t="s">
        <v>1038</v>
      </c>
      <c r="N1756" s="21">
        <v>2889</v>
      </c>
      <c r="O1756" s="21">
        <v>3089</v>
      </c>
      <c r="P1756" s="21">
        <v>99</v>
      </c>
      <c r="Q1756" s="21"/>
      <c r="R1756" s="21"/>
    </row>
    <row r="1757" spans="1:18" x14ac:dyDescent="0.2">
      <c r="A1757" s="22" t="s">
        <v>6757</v>
      </c>
      <c r="B1757" s="21">
        <v>10244</v>
      </c>
      <c r="C1757" s="21" t="s">
        <v>1062</v>
      </c>
      <c r="D1757" s="20">
        <f>COUNTIF('S6 - Table 1'!$B$3:$B$20,Table4[[#This Row],[id]])</f>
        <v>0</v>
      </c>
      <c r="E1757" s="21" t="s">
        <v>6758</v>
      </c>
      <c r="F1757" s="21" t="s">
        <v>6575</v>
      </c>
      <c r="G1757" s="21" t="s">
        <v>6576</v>
      </c>
      <c r="H1757" s="21" t="s">
        <v>6759</v>
      </c>
      <c r="I1757" s="21" t="s">
        <v>3755</v>
      </c>
      <c r="J1757" s="21">
        <v>158940</v>
      </c>
      <c r="K1757" s="21">
        <v>159185</v>
      </c>
      <c r="L1757" s="21">
        <v>100</v>
      </c>
      <c r="M1757" s="21" t="s">
        <v>1038</v>
      </c>
      <c r="N1757" s="21">
        <v>157059</v>
      </c>
      <c r="O1757" s="21">
        <v>157304</v>
      </c>
      <c r="P1757" s="21">
        <v>99.18</v>
      </c>
      <c r="Q1757" s="21"/>
      <c r="R1757" s="21"/>
    </row>
    <row r="1758" spans="1:18" x14ac:dyDescent="0.2">
      <c r="A1758" s="22" t="s">
        <v>6760</v>
      </c>
      <c r="B1758" s="21">
        <v>10244</v>
      </c>
      <c r="C1758" s="21" t="s">
        <v>1062</v>
      </c>
      <c r="D1758" s="20">
        <f>COUNTIF('S6 - Table 1'!$B$3:$B$20,Table4[[#This Row],[id]])</f>
        <v>0</v>
      </c>
      <c r="E1758" s="21" t="s">
        <v>6761</v>
      </c>
      <c r="F1758" s="21" t="s">
        <v>6762</v>
      </c>
      <c r="G1758" s="21" t="s">
        <v>6503</v>
      </c>
      <c r="H1758" s="21" t="s">
        <v>6504</v>
      </c>
      <c r="I1758" s="21" t="s">
        <v>3755</v>
      </c>
      <c r="J1758" s="21">
        <v>25674</v>
      </c>
      <c r="K1758" s="21">
        <v>25834</v>
      </c>
      <c r="L1758" s="21">
        <v>100</v>
      </c>
      <c r="M1758" s="21" t="s">
        <v>1038</v>
      </c>
      <c r="N1758" s="21">
        <v>23974</v>
      </c>
      <c r="O1758" s="21">
        <v>24134</v>
      </c>
      <c r="P1758" s="21">
        <v>100</v>
      </c>
      <c r="Q1758" s="21"/>
      <c r="R1758" s="21"/>
    </row>
    <row r="1759" spans="1:18" x14ac:dyDescent="0.2">
      <c r="A1759" s="22" t="s">
        <v>6763</v>
      </c>
      <c r="B1759" s="21">
        <v>10244</v>
      </c>
      <c r="C1759" s="21" t="s">
        <v>1062</v>
      </c>
      <c r="D1759" s="20">
        <f>COUNTIF('S6 - Table 1'!$B$3:$B$20,Table4[[#This Row],[id]])</f>
        <v>0</v>
      </c>
      <c r="E1759" s="21" t="s">
        <v>6764</v>
      </c>
      <c r="F1759" s="21" t="s">
        <v>6765</v>
      </c>
      <c r="G1759" s="21" t="s">
        <v>6503</v>
      </c>
      <c r="H1759" s="21" t="s">
        <v>6504</v>
      </c>
      <c r="I1759" s="21" t="s">
        <v>3755</v>
      </c>
      <c r="J1759" s="21">
        <v>25673</v>
      </c>
      <c r="K1759" s="21">
        <v>25834</v>
      </c>
      <c r="L1759" s="21">
        <v>100</v>
      </c>
      <c r="M1759" s="21" t="s">
        <v>1038</v>
      </c>
      <c r="N1759" s="21">
        <v>23973</v>
      </c>
      <c r="O1759" s="21">
        <v>24134</v>
      </c>
      <c r="P1759" s="21">
        <v>100</v>
      </c>
      <c r="Q1759" s="21"/>
      <c r="R1759" s="21"/>
    </row>
    <row r="1760" spans="1:18" x14ac:dyDescent="0.2">
      <c r="A1760" s="22" t="s">
        <v>6766</v>
      </c>
      <c r="B1760" s="21">
        <v>10244</v>
      </c>
      <c r="C1760" s="21" t="s">
        <v>1062</v>
      </c>
      <c r="D1760" s="20">
        <f>COUNTIF('S6 - Table 1'!$B$3:$B$20,Table4[[#This Row],[id]])</f>
        <v>0</v>
      </c>
      <c r="E1760" s="21" t="s">
        <v>6767</v>
      </c>
      <c r="F1760" s="21" t="s">
        <v>6768</v>
      </c>
      <c r="G1760" s="21" t="s">
        <v>6769</v>
      </c>
      <c r="H1760" s="21" t="s">
        <v>6770</v>
      </c>
      <c r="I1760" s="21" t="s">
        <v>3755</v>
      </c>
      <c r="J1760" s="21">
        <v>95434</v>
      </c>
      <c r="K1760" s="21">
        <v>95534</v>
      </c>
      <c r="L1760" s="21">
        <v>100</v>
      </c>
      <c r="M1760" s="21" t="s">
        <v>1038</v>
      </c>
      <c r="N1760" s="21">
        <v>93492</v>
      </c>
      <c r="O1760" s="21">
        <v>93592</v>
      </c>
      <c r="P1760" s="21">
        <v>100</v>
      </c>
      <c r="Q1760" s="21"/>
      <c r="R1760" s="21"/>
    </row>
    <row r="1761" spans="1:18" x14ac:dyDescent="0.2">
      <c r="A1761" s="22" t="s">
        <v>6771</v>
      </c>
      <c r="B1761" s="21">
        <v>10244</v>
      </c>
      <c r="C1761" s="21" t="s">
        <v>1062</v>
      </c>
      <c r="D1761" s="20">
        <f>COUNTIF('S6 - Table 1'!$B$3:$B$20,Table4[[#This Row],[id]])</f>
        <v>0</v>
      </c>
      <c r="E1761" s="21" t="s">
        <v>6772</v>
      </c>
      <c r="F1761" s="21" t="s">
        <v>6773</v>
      </c>
      <c r="G1761" s="21" t="s">
        <v>6769</v>
      </c>
      <c r="H1761" s="21" t="s">
        <v>6770</v>
      </c>
      <c r="I1761" s="21" t="s">
        <v>3755</v>
      </c>
      <c r="J1761" s="21">
        <v>95433</v>
      </c>
      <c r="K1761" s="21">
        <v>95534</v>
      </c>
      <c r="L1761" s="21">
        <v>100</v>
      </c>
      <c r="M1761" s="21" t="s">
        <v>1038</v>
      </c>
      <c r="N1761" s="21">
        <v>93491</v>
      </c>
      <c r="O1761" s="21">
        <v>93592</v>
      </c>
      <c r="P1761" s="21">
        <v>100</v>
      </c>
      <c r="Q1761" s="21"/>
      <c r="R1761" s="21"/>
    </row>
    <row r="1762" spans="1:18" x14ac:dyDescent="0.2">
      <c r="A1762" s="22" t="s">
        <v>6774</v>
      </c>
      <c r="B1762" s="21">
        <v>10244</v>
      </c>
      <c r="C1762" s="21" t="s">
        <v>1062</v>
      </c>
      <c r="D1762" s="20">
        <f>COUNTIF('S6 - Table 1'!$B$3:$B$20,Table4[[#This Row],[id]])</f>
        <v>0</v>
      </c>
      <c r="E1762" s="21" t="s">
        <v>6775</v>
      </c>
      <c r="F1762" s="21" t="s">
        <v>6746</v>
      </c>
      <c r="G1762" s="21" t="s">
        <v>6747</v>
      </c>
      <c r="H1762" s="21" t="s">
        <v>6776</v>
      </c>
      <c r="I1762" s="21" t="s">
        <v>3755</v>
      </c>
      <c r="J1762" s="21">
        <v>126808</v>
      </c>
      <c r="K1762" s="21">
        <v>126985</v>
      </c>
      <c r="L1762" s="21">
        <v>100</v>
      </c>
      <c r="M1762" s="21" t="s">
        <v>1038</v>
      </c>
      <c r="N1762" s="21">
        <v>124848</v>
      </c>
      <c r="O1762" s="21">
        <v>125025</v>
      </c>
      <c r="P1762" s="21">
        <v>99.44</v>
      </c>
      <c r="Q1762" s="21"/>
      <c r="R1762" s="21"/>
    </row>
    <row r="1763" spans="1:18" x14ac:dyDescent="0.2">
      <c r="A1763" s="22" t="s">
        <v>6777</v>
      </c>
      <c r="B1763" s="21">
        <v>10244</v>
      </c>
      <c r="C1763" s="21" t="s">
        <v>1062</v>
      </c>
      <c r="D1763" s="20">
        <f>COUNTIF('S6 - Table 1'!$B$3:$B$20,Table4[[#This Row],[id]])</f>
        <v>0</v>
      </c>
      <c r="E1763" s="21" t="s">
        <v>6778</v>
      </c>
      <c r="F1763" s="21" t="s">
        <v>6768</v>
      </c>
      <c r="G1763" s="21" t="s">
        <v>6769</v>
      </c>
      <c r="H1763" s="21" t="s">
        <v>6779</v>
      </c>
      <c r="I1763" s="21" t="s">
        <v>3755</v>
      </c>
      <c r="J1763" s="21">
        <v>95434</v>
      </c>
      <c r="K1763" s="21">
        <v>95538</v>
      </c>
      <c r="L1763" s="21">
        <v>100</v>
      </c>
      <c r="M1763" s="21" t="s">
        <v>1038</v>
      </c>
      <c r="N1763" s="21">
        <v>93492</v>
      </c>
      <c r="O1763" s="21">
        <v>93596</v>
      </c>
      <c r="P1763" s="21">
        <v>100</v>
      </c>
      <c r="Q1763" s="21"/>
      <c r="R1763" s="21"/>
    </row>
    <row r="1764" spans="1:18" x14ac:dyDescent="0.2">
      <c r="A1764" s="22" t="s">
        <v>6780</v>
      </c>
      <c r="B1764" s="21">
        <v>10244</v>
      </c>
      <c r="C1764" s="21" t="s">
        <v>1062</v>
      </c>
      <c r="D1764" s="20">
        <f>COUNTIF('S6 - Table 1'!$B$3:$B$20,Table4[[#This Row],[id]])</f>
        <v>0</v>
      </c>
      <c r="E1764" s="21" t="s">
        <v>6781</v>
      </c>
      <c r="F1764" s="21" t="s">
        <v>6768</v>
      </c>
      <c r="G1764" s="21" t="s">
        <v>6769</v>
      </c>
      <c r="H1764" s="21" t="s">
        <v>6782</v>
      </c>
      <c r="I1764" s="21" t="s">
        <v>3755</v>
      </c>
      <c r="J1764" s="21">
        <v>95434</v>
      </c>
      <c r="K1764" s="21">
        <v>95551</v>
      </c>
      <c r="L1764" s="21">
        <v>100</v>
      </c>
      <c r="M1764" s="21" t="s">
        <v>1038</v>
      </c>
      <c r="N1764" s="21">
        <v>93492</v>
      </c>
      <c r="O1764" s="21">
        <v>93609</v>
      </c>
      <c r="P1764" s="21">
        <v>100</v>
      </c>
      <c r="Q1764" s="21"/>
      <c r="R1764" s="21"/>
    </row>
    <row r="1765" spans="1:18" x14ac:dyDescent="0.2">
      <c r="A1765" s="22" t="s">
        <v>6783</v>
      </c>
      <c r="B1765" s="21">
        <v>10244</v>
      </c>
      <c r="C1765" s="21" t="s">
        <v>1062</v>
      </c>
      <c r="D1765" s="20">
        <f>COUNTIF('S6 - Table 1'!$B$3:$B$20,Table4[[#This Row],[id]])</f>
        <v>0</v>
      </c>
      <c r="E1765" s="21" t="s">
        <v>6784</v>
      </c>
      <c r="F1765" s="21" t="s">
        <v>6785</v>
      </c>
      <c r="G1765" s="21" t="s">
        <v>6786</v>
      </c>
      <c r="H1765" s="21" t="s">
        <v>6787</v>
      </c>
      <c r="I1765" s="21" t="s">
        <v>3755</v>
      </c>
      <c r="J1765" s="21">
        <v>72056</v>
      </c>
      <c r="K1765" s="21">
        <v>72381</v>
      </c>
      <c r="L1765" s="21">
        <v>100</v>
      </c>
      <c r="M1765" s="21" t="s">
        <v>1038</v>
      </c>
      <c r="N1765" s="21">
        <v>70110</v>
      </c>
      <c r="O1765" s="21">
        <v>70435</v>
      </c>
      <c r="P1765" s="21">
        <v>99.69</v>
      </c>
      <c r="Q1765" s="21"/>
      <c r="R1765" s="21"/>
    </row>
    <row r="1766" spans="1:18" x14ac:dyDescent="0.2">
      <c r="A1766" s="22" t="s">
        <v>6788</v>
      </c>
      <c r="B1766" s="21">
        <v>10244</v>
      </c>
      <c r="C1766" s="21" t="s">
        <v>1062</v>
      </c>
      <c r="D1766" s="20">
        <f>COUNTIF('S6 - Table 1'!$B$3:$B$20,Table4[[#This Row],[id]])</f>
        <v>0</v>
      </c>
      <c r="E1766" s="21" t="s">
        <v>6789</v>
      </c>
      <c r="F1766" s="21" t="s">
        <v>6790</v>
      </c>
      <c r="G1766" s="21" t="s">
        <v>6791</v>
      </c>
      <c r="H1766" s="21" t="s">
        <v>6792</v>
      </c>
      <c r="I1766" s="21" t="s">
        <v>3755</v>
      </c>
      <c r="J1766" s="21">
        <v>24992</v>
      </c>
      <c r="K1766" s="21">
        <v>25268</v>
      </c>
      <c r="L1766" s="21">
        <v>100</v>
      </c>
      <c r="M1766" s="21" t="s">
        <v>1038</v>
      </c>
      <c r="N1766" s="21">
        <v>23292</v>
      </c>
      <c r="O1766" s="21">
        <v>23568</v>
      </c>
      <c r="P1766" s="21">
        <v>100</v>
      </c>
      <c r="Q1766" s="21"/>
      <c r="R1766" s="21"/>
    </row>
    <row r="1767" spans="1:18" x14ac:dyDescent="0.2">
      <c r="A1767" s="22" t="s">
        <v>6793</v>
      </c>
      <c r="B1767" s="21">
        <v>10244</v>
      </c>
      <c r="C1767" s="21" t="s">
        <v>1062</v>
      </c>
      <c r="D1767" s="20">
        <f>COUNTIF('S6 - Table 1'!$B$3:$B$20,Table4[[#This Row],[id]])</f>
        <v>0</v>
      </c>
      <c r="E1767" s="21" t="s">
        <v>6794</v>
      </c>
      <c r="F1767" s="21" t="s">
        <v>6773</v>
      </c>
      <c r="G1767" s="21" t="s">
        <v>6769</v>
      </c>
      <c r="H1767" s="21" t="s">
        <v>6779</v>
      </c>
      <c r="I1767" s="21" t="s">
        <v>3755</v>
      </c>
      <c r="J1767" s="21">
        <v>95433</v>
      </c>
      <c r="K1767" s="21">
        <v>95538</v>
      </c>
      <c r="L1767" s="21">
        <v>100</v>
      </c>
      <c r="M1767" s="21" t="s">
        <v>1038</v>
      </c>
      <c r="N1767" s="21">
        <v>93491</v>
      </c>
      <c r="O1767" s="21">
        <v>93596</v>
      </c>
      <c r="P1767" s="21">
        <v>100</v>
      </c>
      <c r="Q1767" s="21"/>
      <c r="R1767" s="21"/>
    </row>
    <row r="1768" spans="1:18" x14ac:dyDescent="0.2">
      <c r="A1768" s="22" t="s">
        <v>6795</v>
      </c>
      <c r="B1768" s="21">
        <v>10244</v>
      </c>
      <c r="C1768" s="21" t="s">
        <v>1062</v>
      </c>
      <c r="D1768" s="20">
        <f>COUNTIF('S6 - Table 1'!$B$3:$B$20,Table4[[#This Row],[id]])</f>
        <v>0</v>
      </c>
      <c r="E1768" s="21" t="s">
        <v>6796</v>
      </c>
      <c r="F1768" s="21" t="s">
        <v>6797</v>
      </c>
      <c r="G1768" s="21" t="s">
        <v>6798</v>
      </c>
      <c r="H1768" s="21" t="s">
        <v>6799</v>
      </c>
      <c r="I1768" s="21" t="s">
        <v>3755</v>
      </c>
      <c r="J1768" s="21">
        <v>12406</v>
      </c>
      <c r="K1768" s="21">
        <v>12508</v>
      </c>
      <c r="L1768" s="21">
        <v>100</v>
      </c>
      <c r="M1768" s="21" t="s">
        <v>1038</v>
      </c>
      <c r="N1768" s="21">
        <v>10707</v>
      </c>
      <c r="O1768" s="21">
        <v>10809</v>
      </c>
      <c r="P1768" s="21">
        <v>100</v>
      </c>
      <c r="Q1768" s="21"/>
      <c r="R1768" s="21"/>
    </row>
    <row r="1769" spans="1:18" x14ac:dyDescent="0.2">
      <c r="A1769" s="22" t="s">
        <v>6800</v>
      </c>
      <c r="B1769" s="21">
        <v>10244</v>
      </c>
      <c r="C1769" s="21" t="s">
        <v>1062</v>
      </c>
      <c r="D1769" s="20">
        <f>COUNTIF('S6 - Table 1'!$B$3:$B$20,Table4[[#This Row],[id]])</f>
        <v>0</v>
      </c>
      <c r="E1769" s="21" t="s">
        <v>6801</v>
      </c>
      <c r="F1769" s="21" t="s">
        <v>6802</v>
      </c>
      <c r="G1769" s="21" t="s">
        <v>6786</v>
      </c>
      <c r="H1769" s="21" t="s">
        <v>6787</v>
      </c>
      <c r="I1769" s="21" t="s">
        <v>3755</v>
      </c>
      <c r="J1769" s="21">
        <v>72005</v>
      </c>
      <c r="K1769" s="21">
        <v>72381</v>
      </c>
      <c r="L1769" s="21">
        <v>100</v>
      </c>
      <c r="M1769" s="21" t="s">
        <v>1038</v>
      </c>
      <c r="N1769" s="21">
        <v>70059</v>
      </c>
      <c r="O1769" s="21">
        <v>70435</v>
      </c>
      <c r="P1769" s="21">
        <v>99.73</v>
      </c>
      <c r="Q1769" s="21"/>
      <c r="R1769" s="21"/>
    </row>
    <row r="1770" spans="1:18" x14ac:dyDescent="0.2">
      <c r="A1770" s="22" t="s">
        <v>6803</v>
      </c>
      <c r="B1770" s="21">
        <v>10244</v>
      </c>
      <c r="C1770" s="21" t="s">
        <v>1062</v>
      </c>
      <c r="D1770" s="20">
        <f>COUNTIF('S6 - Table 1'!$B$3:$B$20,Table4[[#This Row],[id]])</f>
        <v>0</v>
      </c>
      <c r="E1770" s="21" t="s">
        <v>6804</v>
      </c>
      <c r="F1770" s="21" t="s">
        <v>6805</v>
      </c>
      <c r="G1770" s="21" t="s">
        <v>6786</v>
      </c>
      <c r="H1770" s="21" t="s">
        <v>6787</v>
      </c>
      <c r="I1770" s="21" t="s">
        <v>3755</v>
      </c>
      <c r="J1770" s="21">
        <v>72001</v>
      </c>
      <c r="K1770" s="21">
        <v>72381</v>
      </c>
      <c r="L1770" s="21">
        <v>100</v>
      </c>
      <c r="M1770" s="21" t="s">
        <v>1038</v>
      </c>
      <c r="N1770" s="21">
        <v>70055</v>
      </c>
      <c r="O1770" s="21">
        <v>70435</v>
      </c>
      <c r="P1770" s="21">
        <v>99.74</v>
      </c>
      <c r="Q1770" s="21"/>
      <c r="R1770" s="21"/>
    </row>
    <row r="1771" spans="1:18" x14ac:dyDescent="0.2">
      <c r="A1771" s="22" t="s">
        <v>6806</v>
      </c>
      <c r="B1771" s="21">
        <v>10244</v>
      </c>
      <c r="C1771" s="21" t="s">
        <v>1062</v>
      </c>
      <c r="D1771" s="20">
        <f>COUNTIF('S6 - Table 1'!$B$3:$B$20,Table4[[#This Row],[id]])</f>
        <v>0</v>
      </c>
      <c r="E1771" s="21" t="s">
        <v>6807</v>
      </c>
      <c r="F1771" s="21" t="s">
        <v>6808</v>
      </c>
      <c r="G1771" s="21" t="s">
        <v>6732</v>
      </c>
      <c r="H1771" s="21" t="s">
        <v>6733</v>
      </c>
      <c r="I1771" s="21" t="s">
        <v>3755</v>
      </c>
      <c r="J1771" s="21">
        <v>18345</v>
      </c>
      <c r="K1771" s="21">
        <v>18475</v>
      </c>
      <c r="L1771" s="21">
        <v>100</v>
      </c>
      <c r="M1771" s="21" t="s">
        <v>1038</v>
      </c>
      <c r="N1771" s="21">
        <v>16664</v>
      </c>
      <c r="O1771" s="21">
        <v>16794</v>
      </c>
      <c r="P1771" s="21">
        <v>99.23</v>
      </c>
      <c r="Q1771" s="21"/>
      <c r="R1771" s="21"/>
    </row>
    <row r="1772" spans="1:18" x14ac:dyDescent="0.2">
      <c r="A1772" s="22" t="s">
        <v>6809</v>
      </c>
      <c r="B1772" s="21">
        <v>10244</v>
      </c>
      <c r="C1772" s="21" t="s">
        <v>1062</v>
      </c>
      <c r="D1772" s="20">
        <f>COUNTIF('S6 - Table 1'!$B$3:$B$20,Table4[[#This Row],[id]])</f>
        <v>0</v>
      </c>
      <c r="E1772" s="21" t="s">
        <v>6810</v>
      </c>
      <c r="F1772" s="21" t="s">
        <v>6811</v>
      </c>
      <c r="G1772" s="21" t="s">
        <v>6812</v>
      </c>
      <c r="H1772" s="21" t="s">
        <v>6813</v>
      </c>
      <c r="I1772" s="21" t="s">
        <v>3755</v>
      </c>
      <c r="J1772" s="21">
        <v>22986</v>
      </c>
      <c r="K1772" s="21">
        <v>23168</v>
      </c>
      <c r="L1772" s="21">
        <v>100</v>
      </c>
      <c r="M1772" s="21" t="s">
        <v>1038</v>
      </c>
      <c r="N1772" s="21">
        <v>21292</v>
      </c>
      <c r="O1772" s="21">
        <v>21474</v>
      </c>
      <c r="P1772" s="21">
        <v>100</v>
      </c>
      <c r="Q1772" s="21"/>
      <c r="R1772" s="21"/>
    </row>
    <row r="1773" spans="1:18" x14ac:dyDescent="0.2">
      <c r="A1773" s="22" t="s">
        <v>6814</v>
      </c>
      <c r="B1773" s="21">
        <v>10244</v>
      </c>
      <c r="C1773" s="21" t="s">
        <v>1062</v>
      </c>
      <c r="D1773" s="20">
        <f>COUNTIF('S6 - Table 1'!$B$3:$B$20,Table4[[#This Row],[id]])</f>
        <v>0</v>
      </c>
      <c r="E1773" s="21" t="s">
        <v>6815</v>
      </c>
      <c r="F1773" s="21" t="s">
        <v>5730</v>
      </c>
      <c r="G1773" s="21" t="s">
        <v>6755</v>
      </c>
      <c r="H1773" s="21" t="s">
        <v>6816</v>
      </c>
      <c r="I1773" s="21" t="s">
        <v>3755</v>
      </c>
      <c r="J1773" s="21">
        <v>2824</v>
      </c>
      <c r="K1773" s="21">
        <v>3025</v>
      </c>
      <c r="L1773" s="21">
        <v>100</v>
      </c>
      <c r="M1773" s="21" t="s">
        <v>1038</v>
      </c>
      <c r="N1773" s="21">
        <v>2889</v>
      </c>
      <c r="O1773" s="21">
        <v>3090</v>
      </c>
      <c r="P1773" s="21">
        <v>99</v>
      </c>
      <c r="Q1773" s="21"/>
      <c r="R1773" s="21"/>
    </row>
    <row r="1774" spans="1:18" x14ac:dyDescent="0.2">
      <c r="A1774" s="22" t="s">
        <v>6817</v>
      </c>
      <c r="B1774" s="21">
        <v>10244</v>
      </c>
      <c r="C1774" s="21" t="s">
        <v>1062</v>
      </c>
      <c r="D1774" s="20">
        <f>COUNTIF('S6 - Table 1'!$B$3:$B$20,Table4[[#This Row],[id]])</f>
        <v>0</v>
      </c>
      <c r="E1774" s="21" t="s">
        <v>6818</v>
      </c>
      <c r="F1774" s="21" t="s">
        <v>6819</v>
      </c>
      <c r="G1774" s="21" t="s">
        <v>6820</v>
      </c>
      <c r="H1774" s="21" t="s">
        <v>6821</v>
      </c>
      <c r="I1774" s="21" t="s">
        <v>3755</v>
      </c>
      <c r="J1774" s="21">
        <v>190099</v>
      </c>
      <c r="K1774" s="21">
        <v>190406</v>
      </c>
      <c r="L1774" s="21">
        <v>100</v>
      </c>
      <c r="M1774" s="21" t="s">
        <v>1038</v>
      </c>
      <c r="N1774" s="21">
        <v>188141</v>
      </c>
      <c r="O1774" s="21">
        <v>188448</v>
      </c>
      <c r="P1774" s="21">
        <v>100</v>
      </c>
      <c r="Q1774" s="21"/>
      <c r="R1774" s="21"/>
    </row>
    <row r="1775" spans="1:18" x14ac:dyDescent="0.2">
      <c r="A1775" s="22" t="s">
        <v>6822</v>
      </c>
      <c r="B1775" s="21">
        <v>10244</v>
      </c>
      <c r="C1775" s="21" t="s">
        <v>1062</v>
      </c>
      <c r="D1775" s="20">
        <f>COUNTIF('S6 - Table 1'!$B$3:$B$20,Table4[[#This Row],[id]])</f>
        <v>0</v>
      </c>
      <c r="E1775" s="21" t="s">
        <v>6823</v>
      </c>
      <c r="F1775" s="21" t="s">
        <v>6824</v>
      </c>
      <c r="G1775" s="21" t="s">
        <v>6740</v>
      </c>
      <c r="H1775" s="21" t="s">
        <v>1078</v>
      </c>
      <c r="I1775" s="21" t="s">
        <v>3755</v>
      </c>
      <c r="J1775" s="21">
        <v>135515</v>
      </c>
      <c r="K1775" s="21">
        <v>135624</v>
      </c>
      <c r="L1775" s="21">
        <v>100</v>
      </c>
      <c r="M1775" s="21" t="s">
        <v>1038</v>
      </c>
      <c r="N1775" s="21">
        <v>133571</v>
      </c>
      <c r="O1775" s="21">
        <v>133680</v>
      </c>
      <c r="P1775" s="21">
        <v>100</v>
      </c>
      <c r="Q1775" s="21"/>
      <c r="R1775" s="21"/>
    </row>
    <row r="1776" spans="1:18" x14ac:dyDescent="0.2">
      <c r="A1776" s="22" t="s">
        <v>6825</v>
      </c>
      <c r="B1776" s="21">
        <v>10244</v>
      </c>
      <c r="C1776" s="21" t="s">
        <v>1062</v>
      </c>
      <c r="D1776" s="20">
        <f>COUNTIF('S6 - Table 1'!$B$3:$B$20,Table4[[#This Row],[id]])</f>
        <v>0</v>
      </c>
      <c r="E1776" s="21" t="s">
        <v>6826</v>
      </c>
      <c r="F1776" s="21" t="s">
        <v>6827</v>
      </c>
      <c r="G1776" s="21" t="s">
        <v>6740</v>
      </c>
      <c r="H1776" s="21" t="s">
        <v>1078</v>
      </c>
      <c r="I1776" s="21" t="s">
        <v>3755</v>
      </c>
      <c r="J1776" s="21">
        <v>135517</v>
      </c>
      <c r="K1776" s="21">
        <v>135624</v>
      </c>
      <c r="L1776" s="21">
        <v>100</v>
      </c>
      <c r="M1776" s="21" t="s">
        <v>1038</v>
      </c>
      <c r="N1776" s="21">
        <v>133573</v>
      </c>
      <c r="O1776" s="21">
        <v>133680</v>
      </c>
      <c r="P1776" s="21">
        <v>100</v>
      </c>
      <c r="Q1776" s="21"/>
      <c r="R1776" s="21"/>
    </row>
    <row r="1777" spans="1:18" x14ac:dyDescent="0.2">
      <c r="A1777" s="22" t="s">
        <v>6828</v>
      </c>
      <c r="B1777" s="21">
        <v>10244</v>
      </c>
      <c r="C1777" s="21" t="s">
        <v>1062</v>
      </c>
      <c r="D1777" s="20">
        <f>COUNTIF('S6 - Table 1'!$B$3:$B$20,Table4[[#This Row],[id]])</f>
        <v>0</v>
      </c>
      <c r="E1777" s="21" t="s">
        <v>6829</v>
      </c>
      <c r="F1777" s="21" t="s">
        <v>6830</v>
      </c>
      <c r="G1777" s="21" t="s">
        <v>6740</v>
      </c>
      <c r="H1777" s="21" t="s">
        <v>1078</v>
      </c>
      <c r="I1777" s="21" t="s">
        <v>3755</v>
      </c>
      <c r="J1777" s="21">
        <v>135516</v>
      </c>
      <c r="K1777" s="21">
        <v>135624</v>
      </c>
      <c r="L1777" s="21">
        <v>100</v>
      </c>
      <c r="M1777" s="21" t="s">
        <v>1038</v>
      </c>
      <c r="N1777" s="21">
        <v>133572</v>
      </c>
      <c r="O1777" s="21">
        <v>133680</v>
      </c>
      <c r="P1777" s="21">
        <v>100</v>
      </c>
      <c r="Q1777" s="21"/>
      <c r="R1777" s="21"/>
    </row>
    <row r="1778" spans="1:18" x14ac:dyDescent="0.2">
      <c r="A1778" s="22" t="s">
        <v>6831</v>
      </c>
      <c r="B1778" s="21">
        <v>10244</v>
      </c>
      <c r="C1778" s="21" t="s">
        <v>1062</v>
      </c>
      <c r="D1778" s="20">
        <f>COUNTIF('S6 - Table 1'!$B$3:$B$20,Table4[[#This Row],[id]])</f>
        <v>0</v>
      </c>
      <c r="E1778" s="21" t="s">
        <v>6832</v>
      </c>
      <c r="F1778" s="21" t="s">
        <v>6833</v>
      </c>
      <c r="G1778" s="21" t="s">
        <v>6820</v>
      </c>
      <c r="H1778" s="21" t="s">
        <v>6821</v>
      </c>
      <c r="I1778" s="21" t="s">
        <v>3755</v>
      </c>
      <c r="J1778" s="21">
        <v>190102</v>
      </c>
      <c r="K1778" s="21">
        <v>190406</v>
      </c>
      <c r="L1778" s="21">
        <v>100</v>
      </c>
      <c r="M1778" s="21" t="s">
        <v>1038</v>
      </c>
      <c r="N1778" s="21">
        <v>188144</v>
      </c>
      <c r="O1778" s="21">
        <v>188448</v>
      </c>
      <c r="P1778" s="21">
        <v>100</v>
      </c>
      <c r="Q1778" s="21"/>
      <c r="R1778" s="21"/>
    </row>
    <row r="1779" spans="1:18" x14ac:dyDescent="0.2">
      <c r="A1779" s="22" t="s">
        <v>6834</v>
      </c>
      <c r="B1779" s="21">
        <v>10244</v>
      </c>
      <c r="C1779" s="21" t="s">
        <v>1062</v>
      </c>
      <c r="D1779" s="20">
        <f>COUNTIF('S6 - Table 1'!$B$3:$B$20,Table4[[#This Row],[id]])</f>
        <v>1</v>
      </c>
      <c r="E1779" s="21" t="s">
        <v>6835</v>
      </c>
      <c r="F1779" s="21" t="s">
        <v>6836</v>
      </c>
      <c r="G1779" s="21" t="s">
        <v>6576</v>
      </c>
      <c r="H1779" s="21" t="s">
        <v>6577</v>
      </c>
      <c r="I1779" s="21" t="s">
        <v>3755</v>
      </c>
      <c r="J1779" s="21">
        <v>158939</v>
      </c>
      <c r="K1779" s="21">
        <v>159184</v>
      </c>
      <c r="L1779" s="21">
        <v>100</v>
      </c>
      <c r="M1779" s="21" t="s">
        <v>1038</v>
      </c>
      <c r="N1779" s="21">
        <v>157058</v>
      </c>
      <c r="O1779" s="21">
        <v>157303</v>
      </c>
      <c r="P1779" s="21">
        <v>99.18</v>
      </c>
      <c r="Q1779" s="21"/>
      <c r="R1779" s="21"/>
    </row>
    <row r="1780" spans="1:18" x14ac:dyDescent="0.2">
      <c r="A1780" s="22" t="s">
        <v>6837</v>
      </c>
      <c r="B1780" s="21">
        <v>10244</v>
      </c>
      <c r="C1780" s="21" t="s">
        <v>1062</v>
      </c>
      <c r="D1780" s="20">
        <f>COUNTIF('S6 - Table 1'!$B$3:$B$20,Table4[[#This Row],[id]])</f>
        <v>0</v>
      </c>
      <c r="E1780" s="21" t="s">
        <v>6838</v>
      </c>
      <c r="F1780" s="21" t="s">
        <v>6839</v>
      </c>
      <c r="G1780" s="21" t="s">
        <v>6747</v>
      </c>
      <c r="H1780" s="21" t="s">
        <v>6748</v>
      </c>
      <c r="I1780" s="21" t="s">
        <v>3755</v>
      </c>
      <c r="J1780" s="21">
        <v>126808</v>
      </c>
      <c r="K1780" s="21">
        <v>126985</v>
      </c>
      <c r="L1780" s="21">
        <v>100</v>
      </c>
      <c r="M1780" s="21" t="s">
        <v>1038</v>
      </c>
      <c r="N1780" s="21">
        <v>124848</v>
      </c>
      <c r="O1780" s="21">
        <v>125025</v>
      </c>
      <c r="P1780" s="21">
        <v>99.44</v>
      </c>
      <c r="Q1780" s="21"/>
      <c r="R1780" s="21"/>
    </row>
    <row r="1781" spans="1:18" x14ac:dyDescent="0.2">
      <c r="A1781" s="22" t="s">
        <v>6840</v>
      </c>
      <c r="B1781" s="21">
        <v>10244</v>
      </c>
      <c r="C1781" s="21" t="s">
        <v>1062</v>
      </c>
      <c r="D1781" s="20">
        <f>COUNTIF('S6 - Table 1'!$B$3:$B$20,Table4[[#This Row],[id]])</f>
        <v>0</v>
      </c>
      <c r="E1781" s="21" t="s">
        <v>6841</v>
      </c>
      <c r="F1781" s="21" t="s">
        <v>5949</v>
      </c>
      <c r="G1781" s="21" t="s">
        <v>6755</v>
      </c>
      <c r="H1781" s="21" t="s">
        <v>6756</v>
      </c>
      <c r="I1781" s="21" t="s">
        <v>3755</v>
      </c>
      <c r="J1781" s="21">
        <v>2824</v>
      </c>
      <c r="K1781" s="21">
        <v>3024</v>
      </c>
      <c r="L1781" s="21">
        <v>100</v>
      </c>
      <c r="M1781" s="21" t="s">
        <v>1038</v>
      </c>
      <c r="N1781" s="21">
        <v>2889</v>
      </c>
      <c r="O1781" s="21">
        <v>3089</v>
      </c>
      <c r="P1781" s="21">
        <v>99</v>
      </c>
      <c r="Q1781" s="21"/>
      <c r="R1781" s="21"/>
    </row>
    <row r="1782" spans="1:18" x14ac:dyDescent="0.2">
      <c r="A1782" s="22" t="s">
        <v>6842</v>
      </c>
      <c r="B1782" s="21">
        <v>10244</v>
      </c>
      <c r="C1782" s="21" t="s">
        <v>1062</v>
      </c>
      <c r="D1782" s="20">
        <f>COUNTIF('S6 - Table 1'!$B$3:$B$20,Table4[[#This Row],[id]])</f>
        <v>0</v>
      </c>
      <c r="E1782" s="21" t="s">
        <v>6843</v>
      </c>
      <c r="F1782" s="21" t="s">
        <v>6844</v>
      </c>
      <c r="G1782" s="21" t="s">
        <v>6845</v>
      </c>
      <c r="H1782" s="21" t="s">
        <v>6846</v>
      </c>
      <c r="I1782" s="21" t="s">
        <v>3755</v>
      </c>
      <c r="J1782" s="21">
        <v>2918</v>
      </c>
      <c r="K1782" s="21">
        <v>3031</v>
      </c>
      <c r="L1782" s="21">
        <v>100</v>
      </c>
      <c r="M1782" s="21" t="s">
        <v>1038</v>
      </c>
      <c r="N1782" s="21">
        <v>2983</v>
      </c>
      <c r="O1782" s="21">
        <v>3096</v>
      </c>
      <c r="P1782" s="21">
        <v>99.12</v>
      </c>
      <c r="Q1782" s="21"/>
      <c r="R1782" s="21"/>
    </row>
    <row r="1783" spans="1:18" x14ac:dyDescent="0.2">
      <c r="A1783" s="22" t="s">
        <v>6847</v>
      </c>
      <c r="B1783" s="21">
        <v>10244</v>
      </c>
      <c r="C1783" s="21" t="s">
        <v>1062</v>
      </c>
      <c r="D1783" s="20">
        <f>COUNTIF('S6 - Table 1'!$B$3:$B$20,Table4[[#This Row],[id]])</f>
        <v>0</v>
      </c>
      <c r="E1783" s="21" t="s">
        <v>6848</v>
      </c>
      <c r="F1783" s="21" t="s">
        <v>6819</v>
      </c>
      <c r="G1783" s="21" t="s">
        <v>6820</v>
      </c>
      <c r="H1783" s="21" t="s">
        <v>6849</v>
      </c>
      <c r="I1783" s="21" t="s">
        <v>3755</v>
      </c>
      <c r="J1783" s="21">
        <v>190099</v>
      </c>
      <c r="K1783" s="21">
        <v>190405</v>
      </c>
      <c r="L1783" s="21">
        <v>100</v>
      </c>
      <c r="M1783" s="21" t="s">
        <v>1038</v>
      </c>
      <c r="N1783" s="21">
        <v>188141</v>
      </c>
      <c r="O1783" s="21">
        <v>188447</v>
      </c>
      <c r="P1783" s="21">
        <v>100</v>
      </c>
      <c r="Q1783" s="21"/>
      <c r="R1783" s="21"/>
    </row>
    <row r="1784" spans="1:18" x14ac:dyDescent="0.2">
      <c r="A1784" s="22" t="s">
        <v>6850</v>
      </c>
      <c r="B1784" s="21">
        <v>10244</v>
      </c>
      <c r="C1784" s="21" t="s">
        <v>1062</v>
      </c>
      <c r="D1784" s="20">
        <f>COUNTIF('S6 - Table 1'!$B$3:$B$20,Table4[[#This Row],[id]])</f>
        <v>0</v>
      </c>
      <c r="E1784" s="21" t="s">
        <v>6851</v>
      </c>
      <c r="F1784" s="21" t="s">
        <v>6852</v>
      </c>
      <c r="G1784" s="21" t="s">
        <v>6747</v>
      </c>
      <c r="H1784" s="21" t="s">
        <v>6748</v>
      </c>
      <c r="I1784" s="21" t="s">
        <v>3755</v>
      </c>
      <c r="J1784" s="21">
        <v>126809</v>
      </c>
      <c r="K1784" s="21">
        <v>126985</v>
      </c>
      <c r="L1784" s="21">
        <v>100</v>
      </c>
      <c r="M1784" s="21" t="s">
        <v>1038</v>
      </c>
      <c r="N1784" s="21">
        <v>124849</v>
      </c>
      <c r="O1784" s="21">
        <v>125025</v>
      </c>
      <c r="P1784" s="21">
        <v>99.43</v>
      </c>
      <c r="Q1784" s="21"/>
      <c r="R1784" s="21"/>
    </row>
    <row r="1785" spans="1:18" x14ac:dyDescent="0.2">
      <c r="A1785" s="22" t="s">
        <v>6853</v>
      </c>
      <c r="B1785" s="21">
        <v>10244</v>
      </c>
      <c r="C1785" s="21" t="s">
        <v>1062</v>
      </c>
      <c r="D1785" s="20">
        <f>COUNTIF('S6 - Table 1'!$B$3:$B$20,Table4[[#This Row],[id]])</f>
        <v>0</v>
      </c>
      <c r="E1785" s="21" t="s">
        <v>6854</v>
      </c>
      <c r="F1785" s="21" t="s">
        <v>6855</v>
      </c>
      <c r="G1785" s="21" t="s">
        <v>6747</v>
      </c>
      <c r="H1785" s="21" t="s">
        <v>6748</v>
      </c>
      <c r="I1785" s="21" t="s">
        <v>3755</v>
      </c>
      <c r="J1785" s="21">
        <v>126808</v>
      </c>
      <c r="K1785" s="21">
        <v>126985</v>
      </c>
      <c r="L1785" s="21">
        <v>100</v>
      </c>
      <c r="M1785" s="21" t="s">
        <v>1038</v>
      </c>
      <c r="N1785" s="21">
        <v>124848</v>
      </c>
      <c r="O1785" s="21">
        <v>125025</v>
      </c>
      <c r="P1785" s="21">
        <v>99.44</v>
      </c>
      <c r="Q1785" s="21"/>
      <c r="R1785" s="21"/>
    </row>
    <row r="1786" spans="1:18" x14ac:dyDescent="0.2">
      <c r="A1786" s="22" t="s">
        <v>6856</v>
      </c>
      <c r="B1786" s="21">
        <v>10244</v>
      </c>
      <c r="C1786" s="21" t="s">
        <v>1062</v>
      </c>
      <c r="D1786" s="20">
        <f>COUNTIF('S6 - Table 1'!$B$3:$B$20,Table4[[#This Row],[id]])</f>
        <v>0</v>
      </c>
      <c r="E1786" s="21" t="s">
        <v>6857</v>
      </c>
      <c r="F1786" s="21" t="s">
        <v>6858</v>
      </c>
      <c r="G1786" s="21" t="s">
        <v>6859</v>
      </c>
      <c r="H1786" s="21" t="s">
        <v>6860</v>
      </c>
      <c r="I1786" s="21" t="s">
        <v>3755</v>
      </c>
      <c r="J1786" s="21">
        <v>18609</v>
      </c>
      <c r="K1786" s="21">
        <v>18962</v>
      </c>
      <c r="L1786" s="21">
        <v>100</v>
      </c>
      <c r="M1786" s="21" t="s">
        <v>1038</v>
      </c>
      <c r="N1786" s="21">
        <v>16928</v>
      </c>
      <c r="O1786" s="21">
        <v>17281</v>
      </c>
      <c r="P1786" s="21">
        <v>100</v>
      </c>
      <c r="Q1786" s="21"/>
      <c r="R1786" s="21"/>
    </row>
    <row r="1787" spans="1:18" x14ac:dyDescent="0.2">
      <c r="A1787" s="22" t="s">
        <v>6861</v>
      </c>
      <c r="B1787" s="21">
        <v>10244</v>
      </c>
      <c r="C1787" s="21" t="s">
        <v>1062</v>
      </c>
      <c r="D1787" s="20">
        <f>COUNTIF('S6 - Table 1'!$B$3:$B$20,Table4[[#This Row],[id]])</f>
        <v>0</v>
      </c>
      <c r="E1787" s="21" t="s">
        <v>6862</v>
      </c>
      <c r="F1787" s="21" t="s">
        <v>6863</v>
      </c>
      <c r="G1787" s="21" t="s">
        <v>6864</v>
      </c>
      <c r="H1787" s="21" t="s">
        <v>6865</v>
      </c>
      <c r="I1787" s="21" t="s">
        <v>3755</v>
      </c>
      <c r="J1787" s="21">
        <v>185572</v>
      </c>
      <c r="K1787" s="21">
        <v>185690</v>
      </c>
      <c r="L1787" s="21">
        <v>100</v>
      </c>
      <c r="M1787" s="21" t="s">
        <v>1038</v>
      </c>
      <c r="N1787" s="21">
        <v>183610</v>
      </c>
      <c r="O1787" s="21">
        <v>183728</v>
      </c>
      <c r="P1787" s="21">
        <v>98.31</v>
      </c>
      <c r="Q1787" s="21"/>
      <c r="R1787" s="21"/>
    </row>
    <row r="1788" spans="1:18" x14ac:dyDescent="0.2">
      <c r="A1788" s="22" t="s">
        <v>6866</v>
      </c>
      <c r="B1788" s="21">
        <v>10244</v>
      </c>
      <c r="C1788" s="21" t="s">
        <v>1062</v>
      </c>
      <c r="D1788" s="20">
        <f>COUNTIF('S6 - Table 1'!$B$3:$B$20,Table4[[#This Row],[id]])</f>
        <v>0</v>
      </c>
      <c r="E1788" s="21" t="s">
        <v>6867</v>
      </c>
      <c r="F1788" s="21" t="s">
        <v>6833</v>
      </c>
      <c r="G1788" s="21" t="s">
        <v>6820</v>
      </c>
      <c r="H1788" s="21" t="s">
        <v>6849</v>
      </c>
      <c r="I1788" s="21" t="s">
        <v>3755</v>
      </c>
      <c r="J1788" s="21">
        <v>190102</v>
      </c>
      <c r="K1788" s="21">
        <v>190405</v>
      </c>
      <c r="L1788" s="21">
        <v>100</v>
      </c>
      <c r="M1788" s="21" t="s">
        <v>1038</v>
      </c>
      <c r="N1788" s="21">
        <v>188144</v>
      </c>
      <c r="O1788" s="21">
        <v>188447</v>
      </c>
      <c r="P1788" s="21">
        <v>100</v>
      </c>
      <c r="Q1788" s="21"/>
      <c r="R1788" s="21"/>
    </row>
    <row r="1789" spans="1:18" x14ac:dyDescent="0.2">
      <c r="A1789" s="22" t="s">
        <v>6868</v>
      </c>
      <c r="B1789" s="21">
        <v>10244</v>
      </c>
      <c r="C1789" s="21" t="s">
        <v>1062</v>
      </c>
      <c r="D1789" s="20">
        <f>COUNTIF('S6 - Table 1'!$B$3:$B$20,Table4[[#This Row],[id]])</f>
        <v>0</v>
      </c>
      <c r="E1789" s="21" t="s">
        <v>6869</v>
      </c>
      <c r="F1789" s="21" t="s">
        <v>6870</v>
      </c>
      <c r="G1789" s="21" t="s">
        <v>6791</v>
      </c>
      <c r="H1789" s="21" t="s">
        <v>6792</v>
      </c>
      <c r="I1789" s="21" t="s">
        <v>3755</v>
      </c>
      <c r="J1789" s="21">
        <v>24998</v>
      </c>
      <c r="K1789" s="21">
        <v>25268</v>
      </c>
      <c r="L1789" s="21">
        <v>100</v>
      </c>
      <c r="M1789" s="21" t="s">
        <v>1038</v>
      </c>
      <c r="N1789" s="21">
        <v>23298</v>
      </c>
      <c r="O1789" s="21">
        <v>23568</v>
      </c>
      <c r="P1789" s="21">
        <v>100</v>
      </c>
      <c r="Q1789" s="21"/>
      <c r="R1789" s="21"/>
    </row>
    <row r="1790" spans="1:18" x14ac:dyDescent="0.2">
      <c r="A1790" s="22" t="s">
        <v>6871</v>
      </c>
      <c r="B1790" s="21">
        <v>10244</v>
      </c>
      <c r="C1790" s="21" t="s">
        <v>1062</v>
      </c>
      <c r="D1790" s="20">
        <f>COUNTIF('S6 - Table 1'!$B$3:$B$20,Table4[[#This Row],[id]])</f>
        <v>0</v>
      </c>
      <c r="E1790" s="21" t="s">
        <v>6872</v>
      </c>
      <c r="F1790" s="21" t="s">
        <v>6873</v>
      </c>
      <c r="G1790" s="21" t="s">
        <v>6791</v>
      </c>
      <c r="H1790" s="21" t="s">
        <v>6792</v>
      </c>
      <c r="I1790" s="21" t="s">
        <v>3755</v>
      </c>
      <c r="J1790" s="21">
        <v>24997</v>
      </c>
      <c r="K1790" s="21">
        <v>25268</v>
      </c>
      <c r="L1790" s="21">
        <v>100</v>
      </c>
      <c r="M1790" s="21" t="s">
        <v>1038</v>
      </c>
      <c r="N1790" s="21">
        <v>23297</v>
      </c>
      <c r="O1790" s="21">
        <v>23568</v>
      </c>
      <c r="P1790" s="21">
        <v>100</v>
      </c>
      <c r="Q1790" s="21"/>
      <c r="R1790" s="21"/>
    </row>
    <row r="1791" spans="1:18" x14ac:dyDescent="0.2">
      <c r="A1791" s="22" t="s">
        <v>6874</v>
      </c>
      <c r="B1791" s="21">
        <v>10244</v>
      </c>
      <c r="C1791" s="21" t="s">
        <v>1062</v>
      </c>
      <c r="D1791" s="20">
        <f>COUNTIF('S6 - Table 1'!$B$3:$B$20,Table4[[#This Row],[id]])</f>
        <v>0</v>
      </c>
      <c r="E1791" s="21" t="s">
        <v>6875</v>
      </c>
      <c r="F1791" s="21" t="s">
        <v>6876</v>
      </c>
      <c r="G1791" s="21" t="s">
        <v>6786</v>
      </c>
      <c r="H1791" s="21" t="s">
        <v>6787</v>
      </c>
      <c r="I1791" s="21" t="s">
        <v>3755</v>
      </c>
      <c r="J1791" s="21">
        <v>72005</v>
      </c>
      <c r="K1791" s="21">
        <v>72381</v>
      </c>
      <c r="L1791" s="21">
        <v>100</v>
      </c>
      <c r="M1791" s="21" t="s">
        <v>1038</v>
      </c>
      <c r="N1791" s="21">
        <v>70059</v>
      </c>
      <c r="O1791" s="21">
        <v>70435</v>
      </c>
      <c r="P1791" s="21">
        <v>99.73</v>
      </c>
      <c r="Q1791" s="21"/>
      <c r="R1791" s="21"/>
    </row>
    <row r="1792" spans="1:18" x14ac:dyDescent="0.2">
      <c r="A1792" s="22" t="s">
        <v>6877</v>
      </c>
      <c r="B1792" s="21">
        <v>10244</v>
      </c>
      <c r="C1792" s="21" t="s">
        <v>1062</v>
      </c>
      <c r="D1792" s="20">
        <f>COUNTIF('S6 - Table 1'!$B$3:$B$20,Table4[[#This Row],[id]])</f>
        <v>0</v>
      </c>
      <c r="E1792" s="21" t="s">
        <v>6878</v>
      </c>
      <c r="F1792" s="21" t="s">
        <v>6879</v>
      </c>
      <c r="G1792" s="21" t="s">
        <v>6786</v>
      </c>
      <c r="H1792" s="21" t="s">
        <v>6787</v>
      </c>
      <c r="I1792" s="21" t="s">
        <v>3755</v>
      </c>
      <c r="J1792" s="21">
        <v>72000</v>
      </c>
      <c r="K1792" s="21">
        <v>72381</v>
      </c>
      <c r="L1792" s="21">
        <v>100</v>
      </c>
      <c r="M1792" s="21" t="s">
        <v>1038</v>
      </c>
      <c r="N1792" s="21">
        <v>70054</v>
      </c>
      <c r="O1792" s="21">
        <v>70435</v>
      </c>
      <c r="P1792" s="21">
        <v>99.74</v>
      </c>
      <c r="Q1792" s="21"/>
      <c r="R1792" s="21"/>
    </row>
    <row r="1793" spans="1:18" x14ac:dyDescent="0.2">
      <c r="A1793" s="22" t="s">
        <v>6880</v>
      </c>
      <c r="B1793" s="21">
        <v>10244</v>
      </c>
      <c r="C1793" s="21" t="s">
        <v>1062</v>
      </c>
      <c r="D1793" s="20">
        <f>COUNTIF('S6 - Table 1'!$B$3:$B$20,Table4[[#This Row],[id]])</f>
        <v>0</v>
      </c>
      <c r="E1793" s="21" t="s">
        <v>6881</v>
      </c>
      <c r="F1793" s="21" t="s">
        <v>6731</v>
      </c>
      <c r="G1793" s="21" t="s">
        <v>6732</v>
      </c>
      <c r="H1793" s="21" t="s">
        <v>6882</v>
      </c>
      <c r="I1793" s="21" t="s">
        <v>3755</v>
      </c>
      <c r="J1793" s="21">
        <v>18346</v>
      </c>
      <c r="K1793" s="21">
        <v>18476</v>
      </c>
      <c r="L1793" s="21">
        <v>100</v>
      </c>
      <c r="M1793" s="21" t="s">
        <v>1038</v>
      </c>
      <c r="N1793" s="21">
        <v>16665</v>
      </c>
      <c r="O1793" s="21">
        <v>16795</v>
      </c>
      <c r="P1793" s="21">
        <v>99.23</v>
      </c>
      <c r="Q1793" s="21"/>
      <c r="R1793" s="21"/>
    </row>
    <row r="1794" spans="1:18" x14ac:dyDescent="0.2">
      <c r="A1794" s="22" t="s">
        <v>6883</v>
      </c>
      <c r="B1794" s="21">
        <v>10244</v>
      </c>
      <c r="C1794" s="21" t="s">
        <v>1062</v>
      </c>
      <c r="D1794" s="20">
        <f>COUNTIF('S6 - Table 1'!$B$3:$B$20,Table4[[#This Row],[id]])</f>
        <v>0</v>
      </c>
      <c r="E1794" s="21" t="s">
        <v>6884</v>
      </c>
      <c r="F1794" s="21" t="s">
        <v>6885</v>
      </c>
      <c r="G1794" s="21" t="s">
        <v>6791</v>
      </c>
      <c r="H1794" s="21" t="s">
        <v>6792</v>
      </c>
      <c r="I1794" s="21" t="s">
        <v>3755</v>
      </c>
      <c r="J1794" s="21">
        <v>24992</v>
      </c>
      <c r="K1794" s="21">
        <v>25268</v>
      </c>
      <c r="L1794" s="21">
        <v>100</v>
      </c>
      <c r="M1794" s="21" t="s">
        <v>1038</v>
      </c>
      <c r="N1794" s="21">
        <v>23292</v>
      </c>
      <c r="O1794" s="21">
        <v>23568</v>
      </c>
      <c r="P1794" s="21">
        <v>100</v>
      </c>
      <c r="Q1794" s="21"/>
      <c r="R1794" s="21"/>
    </row>
    <row r="1795" spans="1:18" x14ac:dyDescent="0.2">
      <c r="A1795" s="22" t="s">
        <v>6886</v>
      </c>
      <c r="B1795" s="21">
        <v>10244</v>
      </c>
      <c r="C1795" s="21" t="s">
        <v>1062</v>
      </c>
      <c r="D1795" s="20">
        <f>COUNTIF('S6 - Table 1'!$B$3:$B$20,Table4[[#This Row],[id]])</f>
        <v>0</v>
      </c>
      <c r="E1795" s="21" t="s">
        <v>6887</v>
      </c>
      <c r="F1795" s="21" t="s">
        <v>6888</v>
      </c>
      <c r="G1795" s="21" t="s">
        <v>6798</v>
      </c>
      <c r="H1795" s="21" t="s">
        <v>6799</v>
      </c>
      <c r="I1795" s="21" t="s">
        <v>3755</v>
      </c>
      <c r="J1795" s="21">
        <v>12406</v>
      </c>
      <c r="K1795" s="21">
        <v>12508</v>
      </c>
      <c r="L1795" s="21">
        <v>100</v>
      </c>
      <c r="M1795" s="21" t="s">
        <v>1038</v>
      </c>
      <c r="N1795" s="21">
        <v>10707</v>
      </c>
      <c r="O1795" s="21">
        <v>10809</v>
      </c>
      <c r="P1795" s="21">
        <v>100</v>
      </c>
      <c r="Q1795" s="21"/>
      <c r="R1795" s="21"/>
    </row>
    <row r="1796" spans="1:18" x14ac:dyDescent="0.2">
      <c r="A1796" s="22" t="s">
        <v>6889</v>
      </c>
      <c r="B1796" s="21">
        <v>10244</v>
      </c>
      <c r="C1796" s="21" t="s">
        <v>1062</v>
      </c>
      <c r="D1796" s="20">
        <f>COUNTIF('S6 - Table 1'!$B$3:$B$20,Table4[[#This Row],[id]])</f>
        <v>0</v>
      </c>
      <c r="E1796" s="21" t="s">
        <v>6890</v>
      </c>
      <c r="F1796" s="21" t="s">
        <v>6891</v>
      </c>
      <c r="G1796" s="21" t="s">
        <v>6740</v>
      </c>
      <c r="H1796" s="21" t="s">
        <v>1078</v>
      </c>
      <c r="I1796" s="21" t="s">
        <v>3755</v>
      </c>
      <c r="J1796" s="21">
        <v>135515</v>
      </c>
      <c r="K1796" s="21">
        <v>135624</v>
      </c>
      <c r="L1796" s="21">
        <v>100</v>
      </c>
      <c r="M1796" s="21" t="s">
        <v>1038</v>
      </c>
      <c r="N1796" s="21">
        <v>133571</v>
      </c>
      <c r="O1796" s="21">
        <v>133680</v>
      </c>
      <c r="P1796" s="21">
        <v>100</v>
      </c>
      <c r="Q1796" s="21"/>
      <c r="R1796" s="21"/>
    </row>
    <row r="1797" spans="1:18" x14ac:dyDescent="0.2">
      <c r="A1797" s="22" t="s">
        <v>6892</v>
      </c>
      <c r="B1797" s="21">
        <v>10244</v>
      </c>
      <c r="C1797" s="21" t="s">
        <v>1062</v>
      </c>
      <c r="D1797" s="20">
        <f>COUNTIF('S6 - Table 1'!$B$3:$B$20,Table4[[#This Row],[id]])</f>
        <v>0</v>
      </c>
      <c r="E1797" s="21" t="s">
        <v>6893</v>
      </c>
      <c r="F1797" s="21" t="s">
        <v>6894</v>
      </c>
      <c r="G1797" s="21" t="s">
        <v>6864</v>
      </c>
      <c r="H1797" s="21" t="s">
        <v>6865</v>
      </c>
      <c r="I1797" s="21" t="s">
        <v>3755</v>
      </c>
      <c r="J1797" s="21">
        <v>185572</v>
      </c>
      <c r="K1797" s="21">
        <v>185690</v>
      </c>
      <c r="L1797" s="21">
        <v>100</v>
      </c>
      <c r="M1797" s="21" t="s">
        <v>1038</v>
      </c>
      <c r="N1797" s="21">
        <v>183610</v>
      </c>
      <c r="O1797" s="21">
        <v>183728</v>
      </c>
      <c r="P1797" s="21">
        <v>98.31</v>
      </c>
      <c r="Q1797" s="21"/>
      <c r="R1797" s="21"/>
    </row>
    <row r="1798" spans="1:18" x14ac:dyDescent="0.2">
      <c r="A1798" s="22" t="s">
        <v>6895</v>
      </c>
      <c r="B1798" s="21">
        <v>10244</v>
      </c>
      <c r="C1798" s="21" t="s">
        <v>1062</v>
      </c>
      <c r="D1798" s="20">
        <f>COUNTIF('S6 - Table 1'!$B$3:$B$20,Table4[[#This Row],[id]])</f>
        <v>0</v>
      </c>
      <c r="E1798" s="21" t="s">
        <v>6896</v>
      </c>
      <c r="F1798" s="21" t="s">
        <v>6897</v>
      </c>
      <c r="G1798" s="21" t="s">
        <v>6864</v>
      </c>
      <c r="H1798" s="21" t="s">
        <v>6865</v>
      </c>
      <c r="I1798" s="21" t="s">
        <v>3755</v>
      </c>
      <c r="J1798" s="21">
        <v>185571</v>
      </c>
      <c r="K1798" s="21">
        <v>185690</v>
      </c>
      <c r="L1798" s="21">
        <v>100</v>
      </c>
      <c r="M1798" s="21" t="s">
        <v>1038</v>
      </c>
      <c r="N1798" s="21">
        <v>183609</v>
      </c>
      <c r="O1798" s="21">
        <v>183728</v>
      </c>
      <c r="P1798" s="21">
        <v>98.32</v>
      </c>
      <c r="Q1798" s="21"/>
      <c r="R1798" s="21"/>
    </row>
    <row r="1799" spans="1:18" x14ac:dyDescent="0.2">
      <c r="A1799" s="22" t="s">
        <v>6898</v>
      </c>
      <c r="B1799" s="21">
        <v>10244</v>
      </c>
      <c r="C1799" s="21" t="s">
        <v>1062</v>
      </c>
      <c r="D1799" s="20">
        <f>COUNTIF('S6 - Table 1'!$B$3:$B$20,Table4[[#This Row],[id]])</f>
        <v>0</v>
      </c>
      <c r="E1799" s="21" t="s">
        <v>6899</v>
      </c>
      <c r="F1799" s="21" t="s">
        <v>6900</v>
      </c>
      <c r="G1799" s="21" t="s">
        <v>6864</v>
      </c>
      <c r="H1799" s="21" t="s">
        <v>6865</v>
      </c>
      <c r="I1799" s="21" t="s">
        <v>3755</v>
      </c>
      <c r="J1799" s="21">
        <v>185570</v>
      </c>
      <c r="K1799" s="21">
        <v>185690</v>
      </c>
      <c r="L1799" s="21">
        <v>100</v>
      </c>
      <c r="M1799" s="21" t="s">
        <v>1038</v>
      </c>
      <c r="N1799" s="21">
        <v>183608</v>
      </c>
      <c r="O1799" s="21">
        <v>183728</v>
      </c>
      <c r="P1799" s="21">
        <v>98.33</v>
      </c>
      <c r="Q1799" s="21"/>
      <c r="R1799" s="21"/>
    </row>
    <row r="1800" spans="1:18" x14ac:dyDescent="0.2">
      <c r="A1800" s="22" t="s">
        <v>6901</v>
      </c>
      <c r="B1800" s="21">
        <v>10244</v>
      </c>
      <c r="C1800" s="21" t="s">
        <v>1062</v>
      </c>
      <c r="D1800" s="20">
        <f>COUNTIF('S6 - Table 1'!$B$3:$B$20,Table4[[#This Row],[id]])</f>
        <v>0</v>
      </c>
      <c r="E1800" s="21" t="s">
        <v>6902</v>
      </c>
      <c r="F1800" s="21" t="s">
        <v>6108</v>
      </c>
      <c r="G1800" s="21" t="s">
        <v>6755</v>
      </c>
      <c r="H1800" s="21" t="s">
        <v>6756</v>
      </c>
      <c r="I1800" s="21" t="s">
        <v>3755</v>
      </c>
      <c r="J1800" s="21">
        <v>2823</v>
      </c>
      <c r="K1800" s="21">
        <v>3024</v>
      </c>
      <c r="L1800" s="21">
        <v>100</v>
      </c>
      <c r="M1800" s="21" t="s">
        <v>1038</v>
      </c>
      <c r="N1800" s="21">
        <v>2888</v>
      </c>
      <c r="O1800" s="21">
        <v>3089</v>
      </c>
      <c r="P1800" s="21">
        <v>99</v>
      </c>
      <c r="Q1800" s="21"/>
      <c r="R1800" s="21"/>
    </row>
    <row r="1801" spans="1:18" x14ac:dyDescent="0.2">
      <c r="A1801" s="22" t="s">
        <v>6903</v>
      </c>
      <c r="B1801" s="21">
        <v>10244</v>
      </c>
      <c r="C1801" s="21" t="s">
        <v>1062</v>
      </c>
      <c r="D1801" s="20">
        <f>COUNTIF('S6 - Table 1'!$B$3:$B$20,Table4[[#This Row],[id]])</f>
        <v>0</v>
      </c>
      <c r="E1801" s="21" t="s">
        <v>6904</v>
      </c>
      <c r="F1801" s="21" t="s">
        <v>6905</v>
      </c>
      <c r="G1801" s="21" t="s">
        <v>6791</v>
      </c>
      <c r="H1801" s="21" t="s">
        <v>6792</v>
      </c>
      <c r="I1801" s="21" t="s">
        <v>3755</v>
      </c>
      <c r="J1801" s="21">
        <v>25113</v>
      </c>
      <c r="K1801" s="21">
        <v>25268</v>
      </c>
      <c r="L1801" s="21">
        <v>100</v>
      </c>
      <c r="M1801" s="21" t="s">
        <v>1038</v>
      </c>
      <c r="N1801" s="21">
        <v>23413</v>
      </c>
      <c r="O1801" s="21">
        <v>23568</v>
      </c>
      <c r="P1801" s="21">
        <v>100</v>
      </c>
      <c r="Q1801" s="21"/>
      <c r="R1801" s="21"/>
    </row>
    <row r="1802" spans="1:18" x14ac:dyDescent="0.2">
      <c r="A1802" s="22" t="s">
        <v>6906</v>
      </c>
      <c r="B1802" s="21">
        <v>10244</v>
      </c>
      <c r="C1802" s="21" t="s">
        <v>1062</v>
      </c>
      <c r="D1802" s="20">
        <f>COUNTIF('S6 - Table 1'!$B$3:$B$20,Table4[[#This Row],[id]])</f>
        <v>0</v>
      </c>
      <c r="E1802" s="21" t="s">
        <v>6907</v>
      </c>
      <c r="F1802" s="21" t="s">
        <v>6811</v>
      </c>
      <c r="G1802" s="21" t="s">
        <v>6812</v>
      </c>
      <c r="H1802" s="21" t="s">
        <v>6908</v>
      </c>
      <c r="I1802" s="21" t="s">
        <v>3755</v>
      </c>
      <c r="J1802" s="21">
        <v>22986</v>
      </c>
      <c r="K1802" s="21">
        <v>23165</v>
      </c>
      <c r="L1802" s="21">
        <v>100</v>
      </c>
      <c r="M1802" s="21" t="s">
        <v>1038</v>
      </c>
      <c r="N1802" s="21">
        <v>21292</v>
      </c>
      <c r="O1802" s="21">
        <v>21471</v>
      </c>
      <c r="P1802" s="21">
        <v>100</v>
      </c>
      <c r="Q1802" s="21"/>
      <c r="R1802" s="21"/>
    </row>
    <row r="1803" spans="1:18" x14ac:dyDescent="0.2">
      <c r="A1803" s="22" t="s">
        <v>6909</v>
      </c>
      <c r="B1803" s="21">
        <v>10244</v>
      </c>
      <c r="C1803" s="21" t="s">
        <v>1062</v>
      </c>
      <c r="D1803" s="20">
        <f>COUNTIF('S6 - Table 1'!$B$3:$B$20,Table4[[#This Row],[id]])</f>
        <v>0</v>
      </c>
      <c r="E1803" s="21" t="s">
        <v>6910</v>
      </c>
      <c r="F1803" s="21" t="s">
        <v>6911</v>
      </c>
      <c r="G1803" s="21" t="s">
        <v>6912</v>
      </c>
      <c r="H1803" s="21" t="s">
        <v>6913</v>
      </c>
      <c r="I1803" s="21" t="s">
        <v>3755</v>
      </c>
      <c r="J1803" s="21">
        <v>168871</v>
      </c>
      <c r="K1803" s="21">
        <v>168994</v>
      </c>
      <c r="L1803" s="21">
        <v>100</v>
      </c>
      <c r="M1803" s="21" t="s">
        <v>1038</v>
      </c>
      <c r="N1803" s="21">
        <v>167019</v>
      </c>
      <c r="O1803" s="21">
        <v>167142</v>
      </c>
      <c r="P1803" s="21">
        <v>99.19</v>
      </c>
      <c r="Q1803" s="21"/>
      <c r="R1803" s="21"/>
    </row>
    <row r="1804" spans="1:18" x14ac:dyDescent="0.2">
      <c r="A1804" s="22" t="s">
        <v>6914</v>
      </c>
      <c r="B1804" s="21">
        <v>10244</v>
      </c>
      <c r="C1804" s="21" t="s">
        <v>1062</v>
      </c>
      <c r="D1804" s="20">
        <f>COUNTIF('S6 - Table 1'!$B$3:$B$20,Table4[[#This Row],[id]])</f>
        <v>0</v>
      </c>
      <c r="E1804" s="21" t="s">
        <v>6915</v>
      </c>
      <c r="F1804" s="21" t="s">
        <v>6916</v>
      </c>
      <c r="G1804" s="21" t="s">
        <v>2629</v>
      </c>
      <c r="H1804" s="21" t="s">
        <v>2630</v>
      </c>
      <c r="I1804" s="21" t="s">
        <v>3755</v>
      </c>
      <c r="J1804" s="21">
        <v>171903</v>
      </c>
      <c r="K1804" s="21">
        <v>172136</v>
      </c>
      <c r="L1804" s="21">
        <v>100</v>
      </c>
      <c r="M1804" s="21" t="s">
        <v>1038</v>
      </c>
      <c r="N1804" s="21">
        <v>170030</v>
      </c>
      <c r="O1804" s="21">
        <v>170263</v>
      </c>
      <c r="P1804" s="21">
        <v>99.57</v>
      </c>
      <c r="Q1804" s="21"/>
      <c r="R1804" s="21"/>
    </row>
    <row r="1805" spans="1:18" x14ac:dyDescent="0.2">
      <c r="A1805" s="22" t="s">
        <v>6917</v>
      </c>
      <c r="B1805" s="21">
        <v>10244</v>
      </c>
      <c r="C1805" s="21" t="s">
        <v>1062</v>
      </c>
      <c r="D1805" s="20">
        <f>COUNTIF('S6 - Table 1'!$B$3:$B$20,Table4[[#This Row],[id]])</f>
        <v>0</v>
      </c>
      <c r="E1805" s="21" t="s">
        <v>6918</v>
      </c>
      <c r="F1805" s="21" t="s">
        <v>6731</v>
      </c>
      <c r="G1805" s="21" t="s">
        <v>6732</v>
      </c>
      <c r="H1805" s="21" t="s">
        <v>6919</v>
      </c>
      <c r="I1805" s="21" t="s">
        <v>3755</v>
      </c>
      <c r="J1805" s="21">
        <v>18346</v>
      </c>
      <c r="K1805" s="21">
        <v>18474</v>
      </c>
      <c r="L1805" s="21">
        <v>100</v>
      </c>
      <c r="M1805" s="21" t="s">
        <v>1038</v>
      </c>
      <c r="N1805" s="21">
        <v>16665</v>
      </c>
      <c r="O1805" s="21">
        <v>16793</v>
      </c>
      <c r="P1805" s="21">
        <v>99.22</v>
      </c>
      <c r="Q1805" s="21"/>
      <c r="R1805" s="21"/>
    </row>
    <row r="1806" spans="1:18" x14ac:dyDescent="0.2">
      <c r="A1806" s="22" t="s">
        <v>6920</v>
      </c>
      <c r="B1806" s="21">
        <v>10244</v>
      </c>
      <c r="C1806" s="21" t="s">
        <v>1062</v>
      </c>
      <c r="D1806" s="20">
        <f>COUNTIF('S6 - Table 1'!$B$3:$B$20,Table4[[#This Row],[id]])</f>
        <v>0</v>
      </c>
      <c r="E1806" s="21" t="s">
        <v>6921</v>
      </c>
      <c r="F1806" s="21" t="s">
        <v>6922</v>
      </c>
      <c r="G1806" s="21" t="s">
        <v>6923</v>
      </c>
      <c r="H1806" s="21" t="s">
        <v>6924</v>
      </c>
      <c r="I1806" s="21" t="s">
        <v>3755</v>
      </c>
      <c r="J1806" s="21">
        <v>92870</v>
      </c>
      <c r="K1806" s="21">
        <v>93006</v>
      </c>
      <c r="L1806" s="21">
        <v>100</v>
      </c>
      <c r="M1806" s="21" t="s">
        <v>1038</v>
      </c>
      <c r="N1806" s="21">
        <v>90922</v>
      </c>
      <c r="O1806" s="21">
        <v>91058</v>
      </c>
      <c r="P1806" s="21">
        <v>99.26</v>
      </c>
      <c r="Q1806" s="21"/>
      <c r="R1806" s="21"/>
    </row>
    <row r="1807" spans="1:18" x14ac:dyDescent="0.2">
      <c r="A1807" s="22" t="s">
        <v>6925</v>
      </c>
      <c r="B1807" s="21">
        <v>10244</v>
      </c>
      <c r="C1807" s="21" t="s">
        <v>1062</v>
      </c>
      <c r="D1807" s="20">
        <f>COUNTIF('S6 - Table 1'!$B$3:$B$20,Table4[[#This Row],[id]])</f>
        <v>0</v>
      </c>
      <c r="E1807" s="21" t="s">
        <v>6926</v>
      </c>
      <c r="F1807" s="21" t="s">
        <v>6927</v>
      </c>
      <c r="G1807" s="21" t="s">
        <v>6928</v>
      </c>
      <c r="H1807" s="21" t="s">
        <v>6929</v>
      </c>
      <c r="I1807" s="21" t="s">
        <v>3755</v>
      </c>
      <c r="J1807" s="21">
        <v>94628</v>
      </c>
      <c r="K1807" s="21">
        <v>94914</v>
      </c>
      <c r="L1807" s="21">
        <v>100</v>
      </c>
      <c r="M1807" s="21" t="s">
        <v>1038</v>
      </c>
      <c r="N1807" s="21">
        <v>92686</v>
      </c>
      <c r="O1807" s="21">
        <v>92972</v>
      </c>
      <c r="P1807" s="21">
        <v>100</v>
      </c>
      <c r="Q1807" s="21"/>
      <c r="R1807" s="21"/>
    </row>
    <row r="1808" spans="1:18" x14ac:dyDescent="0.2">
      <c r="A1808" s="22" t="s">
        <v>6930</v>
      </c>
      <c r="B1808" s="21">
        <v>10244</v>
      </c>
      <c r="C1808" s="21" t="s">
        <v>1062</v>
      </c>
      <c r="D1808" s="20">
        <f>COUNTIF('S6 - Table 1'!$B$3:$B$20,Table4[[#This Row],[id]])</f>
        <v>0</v>
      </c>
      <c r="E1808" s="21" t="s">
        <v>6931</v>
      </c>
      <c r="F1808" s="21" t="s">
        <v>6932</v>
      </c>
      <c r="G1808" s="21" t="s">
        <v>6923</v>
      </c>
      <c r="H1808" s="21" t="s">
        <v>6924</v>
      </c>
      <c r="I1808" s="21" t="s">
        <v>3755</v>
      </c>
      <c r="J1808" s="21">
        <v>92868</v>
      </c>
      <c r="K1808" s="21">
        <v>93006</v>
      </c>
      <c r="L1808" s="21">
        <v>100</v>
      </c>
      <c r="M1808" s="21" t="s">
        <v>1038</v>
      </c>
      <c r="N1808" s="21">
        <v>90920</v>
      </c>
      <c r="O1808" s="21">
        <v>91058</v>
      </c>
      <c r="P1808" s="21">
        <v>99.28</v>
      </c>
      <c r="Q1808" s="21"/>
      <c r="R1808" s="21"/>
    </row>
    <row r="1809" spans="1:18" x14ac:dyDescent="0.2">
      <c r="A1809" s="22" t="s">
        <v>6933</v>
      </c>
      <c r="B1809" s="21">
        <v>10244</v>
      </c>
      <c r="C1809" s="21" t="s">
        <v>1062</v>
      </c>
      <c r="D1809" s="20">
        <f>COUNTIF('S6 - Table 1'!$B$3:$B$20,Table4[[#This Row],[id]])</f>
        <v>0</v>
      </c>
      <c r="E1809" s="21" t="s">
        <v>6934</v>
      </c>
      <c r="F1809" s="21" t="s">
        <v>6935</v>
      </c>
      <c r="G1809" s="21" t="s">
        <v>6923</v>
      </c>
      <c r="H1809" s="21" t="s">
        <v>6924</v>
      </c>
      <c r="I1809" s="21" t="s">
        <v>3755</v>
      </c>
      <c r="J1809" s="21">
        <v>92867</v>
      </c>
      <c r="K1809" s="21">
        <v>93006</v>
      </c>
      <c r="L1809" s="21">
        <v>100</v>
      </c>
      <c r="M1809" s="21" t="s">
        <v>1038</v>
      </c>
      <c r="N1809" s="21">
        <v>90919</v>
      </c>
      <c r="O1809" s="21">
        <v>91058</v>
      </c>
      <c r="P1809" s="21">
        <v>99.28</v>
      </c>
      <c r="Q1809" s="21"/>
      <c r="R1809" s="21"/>
    </row>
    <row r="1810" spans="1:18" x14ac:dyDescent="0.2">
      <c r="A1810" s="22" t="s">
        <v>6936</v>
      </c>
      <c r="B1810" s="21">
        <v>10244</v>
      </c>
      <c r="C1810" s="21" t="s">
        <v>1062</v>
      </c>
      <c r="D1810" s="20">
        <f>COUNTIF('S6 - Table 1'!$B$3:$B$20,Table4[[#This Row],[id]])</f>
        <v>0</v>
      </c>
      <c r="E1810" s="21" t="s">
        <v>6937</v>
      </c>
      <c r="F1810" s="21" t="s">
        <v>6938</v>
      </c>
      <c r="G1810" s="21" t="s">
        <v>6928</v>
      </c>
      <c r="H1810" s="21" t="s">
        <v>6929</v>
      </c>
      <c r="I1810" s="21" t="s">
        <v>3755</v>
      </c>
      <c r="J1810" s="21">
        <v>94627</v>
      </c>
      <c r="K1810" s="21">
        <v>94914</v>
      </c>
      <c r="L1810" s="21">
        <v>100</v>
      </c>
      <c r="M1810" s="21" t="s">
        <v>1038</v>
      </c>
      <c r="N1810" s="21">
        <v>92685</v>
      </c>
      <c r="O1810" s="21">
        <v>92972</v>
      </c>
      <c r="P1810" s="21">
        <v>100</v>
      </c>
      <c r="Q1810" s="21"/>
      <c r="R1810" s="21"/>
    </row>
    <row r="1811" spans="1:18" x14ac:dyDescent="0.2">
      <c r="A1811" s="22" t="s">
        <v>6939</v>
      </c>
      <c r="B1811" s="21">
        <v>10244</v>
      </c>
      <c r="C1811" s="21" t="s">
        <v>1062</v>
      </c>
      <c r="D1811" s="20">
        <f>COUNTIF('S6 - Table 1'!$B$3:$B$20,Table4[[#This Row],[id]])</f>
        <v>0</v>
      </c>
      <c r="E1811" s="21" t="s">
        <v>6940</v>
      </c>
      <c r="F1811" s="21" t="s">
        <v>6811</v>
      </c>
      <c r="G1811" s="21" t="s">
        <v>6812</v>
      </c>
      <c r="H1811" s="21" t="s">
        <v>6941</v>
      </c>
      <c r="I1811" s="21" t="s">
        <v>3755</v>
      </c>
      <c r="J1811" s="21">
        <v>22986</v>
      </c>
      <c r="K1811" s="21">
        <v>23169</v>
      </c>
      <c r="L1811" s="21">
        <v>100</v>
      </c>
      <c r="M1811" s="21" t="s">
        <v>1038</v>
      </c>
      <c r="N1811" s="21">
        <v>21292</v>
      </c>
      <c r="O1811" s="21">
        <v>21475</v>
      </c>
      <c r="P1811" s="21">
        <v>100</v>
      </c>
      <c r="Q1811" s="21"/>
      <c r="R1811" s="21"/>
    </row>
    <row r="1812" spans="1:18" x14ac:dyDescent="0.2">
      <c r="A1812" s="22" t="s">
        <v>6942</v>
      </c>
      <c r="B1812" s="21">
        <v>10244</v>
      </c>
      <c r="C1812" s="21" t="s">
        <v>1062</v>
      </c>
      <c r="D1812" s="20">
        <f>COUNTIF('S6 - Table 1'!$B$3:$B$20,Table4[[#This Row],[id]])</f>
        <v>0</v>
      </c>
      <c r="E1812" s="21" t="s">
        <v>6943</v>
      </c>
      <c r="F1812" s="21" t="s">
        <v>6819</v>
      </c>
      <c r="G1812" s="21" t="s">
        <v>6820</v>
      </c>
      <c r="H1812" s="21" t="s">
        <v>6944</v>
      </c>
      <c r="I1812" s="21" t="s">
        <v>3755</v>
      </c>
      <c r="J1812" s="21">
        <v>190099</v>
      </c>
      <c r="K1812" s="21">
        <v>190403</v>
      </c>
      <c r="L1812" s="21">
        <v>100</v>
      </c>
      <c r="M1812" s="21" t="s">
        <v>1038</v>
      </c>
      <c r="N1812" s="21">
        <v>188141</v>
      </c>
      <c r="O1812" s="21">
        <v>188445</v>
      </c>
      <c r="P1812" s="21">
        <v>100</v>
      </c>
      <c r="Q1812" s="21"/>
      <c r="R1812" s="21"/>
    </row>
    <row r="1813" spans="1:18" x14ac:dyDescent="0.2">
      <c r="A1813" s="22" t="s">
        <v>6945</v>
      </c>
      <c r="B1813" s="21">
        <v>10244</v>
      </c>
      <c r="C1813" s="21" t="s">
        <v>1062</v>
      </c>
      <c r="D1813" s="20">
        <f>COUNTIF('S6 - Table 1'!$B$3:$B$20,Table4[[#This Row],[id]])</f>
        <v>0</v>
      </c>
      <c r="E1813" s="21" t="s">
        <v>6946</v>
      </c>
      <c r="F1813" s="21" t="s">
        <v>6811</v>
      </c>
      <c r="G1813" s="21" t="s">
        <v>6812</v>
      </c>
      <c r="H1813" s="21" t="s">
        <v>6947</v>
      </c>
      <c r="I1813" s="21" t="s">
        <v>3755</v>
      </c>
      <c r="J1813" s="21">
        <v>22986</v>
      </c>
      <c r="K1813" s="21">
        <v>23167</v>
      </c>
      <c r="L1813" s="21">
        <v>100</v>
      </c>
      <c r="M1813" s="21" t="s">
        <v>1038</v>
      </c>
      <c r="N1813" s="21">
        <v>21292</v>
      </c>
      <c r="O1813" s="21">
        <v>21473</v>
      </c>
      <c r="P1813" s="21">
        <v>100</v>
      </c>
      <c r="Q1813" s="21"/>
      <c r="R1813" s="21"/>
    </row>
    <row r="1814" spans="1:18" x14ac:dyDescent="0.2">
      <c r="A1814" s="22" t="s">
        <v>6948</v>
      </c>
      <c r="B1814" s="21">
        <v>10244</v>
      </c>
      <c r="C1814" s="21" t="s">
        <v>1062</v>
      </c>
      <c r="D1814" s="20">
        <f>COUNTIF('S6 - Table 1'!$B$3:$B$20,Table4[[#This Row],[id]])</f>
        <v>0</v>
      </c>
      <c r="E1814" s="21" t="s">
        <v>6949</v>
      </c>
      <c r="F1814" s="21" t="s">
        <v>6950</v>
      </c>
      <c r="G1814" s="21" t="s">
        <v>6951</v>
      </c>
      <c r="H1814" s="21" t="s">
        <v>6952</v>
      </c>
      <c r="I1814" s="21" t="s">
        <v>3755</v>
      </c>
      <c r="J1814" s="21">
        <v>135214</v>
      </c>
      <c r="K1814" s="21">
        <v>135351</v>
      </c>
      <c r="L1814" s="21">
        <v>100</v>
      </c>
      <c r="M1814" s="21" t="s">
        <v>1038</v>
      </c>
      <c r="N1814" s="21">
        <v>133269</v>
      </c>
      <c r="O1814" s="21">
        <v>133406</v>
      </c>
      <c r="P1814" s="21">
        <v>100</v>
      </c>
      <c r="Q1814" s="21"/>
      <c r="R1814" s="21"/>
    </row>
    <row r="1815" spans="1:18" x14ac:dyDescent="0.2">
      <c r="A1815" s="22" t="s">
        <v>6953</v>
      </c>
      <c r="B1815" s="21">
        <v>10244</v>
      </c>
      <c r="C1815" s="21" t="s">
        <v>1062</v>
      </c>
      <c r="D1815" s="20">
        <f>COUNTIF('S6 - Table 1'!$B$3:$B$20,Table4[[#This Row],[id]])</f>
        <v>0</v>
      </c>
      <c r="E1815" s="21" t="s">
        <v>6954</v>
      </c>
      <c r="F1815" s="21" t="s">
        <v>6955</v>
      </c>
      <c r="G1815" s="21" t="s">
        <v>6956</v>
      </c>
      <c r="H1815" s="21" t="s">
        <v>6957</v>
      </c>
      <c r="I1815" s="21" t="s">
        <v>3755</v>
      </c>
      <c r="J1815" s="21">
        <v>109994</v>
      </c>
      <c r="K1815" s="21">
        <v>110163</v>
      </c>
      <c r="L1815" s="21">
        <v>100</v>
      </c>
      <c r="M1815" s="21" t="s">
        <v>1038</v>
      </c>
      <c r="N1815" s="21">
        <v>108052</v>
      </c>
      <c r="O1815" s="21">
        <v>108221</v>
      </c>
      <c r="P1815" s="21">
        <v>100</v>
      </c>
      <c r="Q1815" s="21"/>
      <c r="R1815" s="21"/>
    </row>
    <row r="1816" spans="1:18" x14ac:dyDescent="0.2">
      <c r="A1816" s="22" t="s">
        <v>6958</v>
      </c>
      <c r="B1816" s="21">
        <v>10244</v>
      </c>
      <c r="C1816" s="21" t="s">
        <v>1062</v>
      </c>
      <c r="D1816" s="20">
        <f>COUNTIF('S6 - Table 1'!$B$3:$B$20,Table4[[#This Row],[id]])</f>
        <v>0</v>
      </c>
      <c r="E1816" s="21" t="s">
        <v>6959</v>
      </c>
      <c r="F1816" s="21" t="s">
        <v>6955</v>
      </c>
      <c r="G1816" s="21" t="s">
        <v>6956</v>
      </c>
      <c r="H1816" s="21" t="s">
        <v>6960</v>
      </c>
      <c r="I1816" s="21" t="s">
        <v>3755</v>
      </c>
      <c r="J1816" s="21">
        <v>109994</v>
      </c>
      <c r="K1816" s="21">
        <v>110162</v>
      </c>
      <c r="L1816" s="21">
        <v>100</v>
      </c>
      <c r="M1816" s="21" t="s">
        <v>1038</v>
      </c>
      <c r="N1816" s="21">
        <v>108052</v>
      </c>
      <c r="O1816" s="21">
        <v>108220</v>
      </c>
      <c r="P1816" s="21">
        <v>100</v>
      </c>
      <c r="Q1816" s="21"/>
      <c r="R1816" s="21"/>
    </row>
    <row r="1817" spans="1:18" x14ac:dyDescent="0.2">
      <c r="A1817" s="22" t="s">
        <v>6961</v>
      </c>
      <c r="B1817" s="21">
        <v>10244</v>
      </c>
      <c r="C1817" s="21" t="s">
        <v>1062</v>
      </c>
      <c r="D1817" s="20">
        <f>COUNTIF('S6 - Table 1'!$B$3:$B$20,Table4[[#This Row],[id]])</f>
        <v>0</v>
      </c>
      <c r="E1817" s="21" t="s">
        <v>6962</v>
      </c>
      <c r="F1817" s="21" t="s">
        <v>6963</v>
      </c>
      <c r="G1817" s="21" t="s">
        <v>6812</v>
      </c>
      <c r="H1817" s="21" t="s">
        <v>6813</v>
      </c>
      <c r="I1817" s="21" t="s">
        <v>3755</v>
      </c>
      <c r="J1817" s="21">
        <v>22986</v>
      </c>
      <c r="K1817" s="21">
        <v>23168</v>
      </c>
      <c r="L1817" s="21">
        <v>100</v>
      </c>
      <c r="M1817" s="21" t="s">
        <v>1038</v>
      </c>
      <c r="N1817" s="21">
        <v>21292</v>
      </c>
      <c r="O1817" s="21">
        <v>21474</v>
      </c>
      <c r="P1817" s="21">
        <v>100</v>
      </c>
      <c r="Q1817" s="21"/>
      <c r="R1817" s="21"/>
    </row>
    <row r="1818" spans="1:18" x14ac:dyDescent="0.2">
      <c r="A1818" s="22" t="s">
        <v>6964</v>
      </c>
      <c r="B1818" s="21">
        <v>10244</v>
      </c>
      <c r="C1818" s="21" t="s">
        <v>1062</v>
      </c>
      <c r="D1818" s="20">
        <f>COUNTIF('S6 - Table 1'!$B$3:$B$20,Table4[[#This Row],[id]])</f>
        <v>0</v>
      </c>
      <c r="E1818" s="21" t="s">
        <v>6965</v>
      </c>
      <c r="F1818" s="21" t="s">
        <v>6966</v>
      </c>
      <c r="G1818" s="21" t="s">
        <v>6967</v>
      </c>
      <c r="H1818" s="21" t="s">
        <v>6968</v>
      </c>
      <c r="I1818" s="21" t="s">
        <v>3755</v>
      </c>
      <c r="J1818" s="21">
        <v>164603</v>
      </c>
      <c r="K1818" s="21">
        <v>164704</v>
      </c>
      <c r="L1818" s="21">
        <v>100</v>
      </c>
      <c r="M1818" s="21" t="s">
        <v>1038</v>
      </c>
      <c r="N1818" s="21">
        <v>162744</v>
      </c>
      <c r="O1818" s="21">
        <v>162845</v>
      </c>
      <c r="P1818" s="21">
        <v>99.01</v>
      </c>
      <c r="Q1818" s="21"/>
      <c r="R1818" s="21"/>
    </row>
    <row r="1819" spans="1:18" x14ac:dyDescent="0.2">
      <c r="A1819" s="22" t="s">
        <v>6969</v>
      </c>
      <c r="B1819" s="21">
        <v>10244</v>
      </c>
      <c r="C1819" s="21" t="s">
        <v>1062</v>
      </c>
      <c r="D1819" s="20">
        <f>COUNTIF('S6 - Table 1'!$B$3:$B$20,Table4[[#This Row],[id]])</f>
        <v>0</v>
      </c>
      <c r="E1819" s="21" t="s">
        <v>6970</v>
      </c>
      <c r="F1819" s="21" t="s">
        <v>6955</v>
      </c>
      <c r="G1819" s="21" t="s">
        <v>6956</v>
      </c>
      <c r="H1819" s="21" t="s">
        <v>6971</v>
      </c>
      <c r="I1819" s="21" t="s">
        <v>3755</v>
      </c>
      <c r="J1819" s="21">
        <v>109994</v>
      </c>
      <c r="K1819" s="21">
        <v>110163</v>
      </c>
      <c r="L1819" s="21">
        <v>100</v>
      </c>
      <c r="M1819" s="21" t="s">
        <v>1038</v>
      </c>
      <c r="N1819" s="21">
        <v>108052</v>
      </c>
      <c r="O1819" s="21">
        <v>108221</v>
      </c>
      <c r="P1819" s="21">
        <v>100</v>
      </c>
      <c r="Q1819" s="21"/>
      <c r="R1819" s="21"/>
    </row>
    <row r="1820" spans="1:18" x14ac:dyDescent="0.2">
      <c r="A1820" s="22" t="s">
        <v>6972</v>
      </c>
      <c r="B1820" s="21">
        <v>10244</v>
      </c>
      <c r="C1820" s="21" t="s">
        <v>1062</v>
      </c>
      <c r="D1820" s="20">
        <f>COUNTIF('S6 - Table 1'!$B$3:$B$20,Table4[[#This Row],[id]])</f>
        <v>0</v>
      </c>
      <c r="E1820" s="21" t="s">
        <v>6973</v>
      </c>
      <c r="F1820" s="21" t="s">
        <v>6808</v>
      </c>
      <c r="G1820" s="21" t="s">
        <v>6732</v>
      </c>
      <c r="H1820" s="21" t="s">
        <v>6882</v>
      </c>
      <c r="I1820" s="21" t="s">
        <v>3755</v>
      </c>
      <c r="J1820" s="21">
        <v>18345</v>
      </c>
      <c r="K1820" s="21">
        <v>18476</v>
      </c>
      <c r="L1820" s="21">
        <v>100</v>
      </c>
      <c r="M1820" s="21" t="s">
        <v>1038</v>
      </c>
      <c r="N1820" s="21">
        <v>16664</v>
      </c>
      <c r="O1820" s="21">
        <v>16795</v>
      </c>
      <c r="P1820" s="21">
        <v>99.24</v>
      </c>
      <c r="Q1820" s="21"/>
      <c r="R1820" s="21"/>
    </row>
    <row r="1821" spans="1:18" x14ac:dyDescent="0.2">
      <c r="A1821" s="22" t="s">
        <v>6974</v>
      </c>
      <c r="B1821" s="21">
        <v>10244</v>
      </c>
      <c r="C1821" s="21" t="s">
        <v>1062</v>
      </c>
      <c r="D1821" s="20">
        <f>COUNTIF('S6 - Table 1'!$B$3:$B$20,Table4[[#This Row],[id]])</f>
        <v>0</v>
      </c>
      <c r="E1821" s="21" t="s">
        <v>6975</v>
      </c>
      <c r="F1821" s="21" t="s">
        <v>6911</v>
      </c>
      <c r="G1821" s="21" t="s">
        <v>6912</v>
      </c>
      <c r="H1821" s="21" t="s">
        <v>6976</v>
      </c>
      <c r="I1821" s="21" t="s">
        <v>3755</v>
      </c>
      <c r="J1821" s="21">
        <v>168871</v>
      </c>
      <c r="K1821" s="21">
        <v>168996</v>
      </c>
      <c r="L1821" s="21">
        <v>100</v>
      </c>
      <c r="M1821" s="21" t="s">
        <v>1038</v>
      </c>
      <c r="N1821" s="21">
        <v>167019</v>
      </c>
      <c r="O1821" s="21">
        <v>167144</v>
      </c>
      <c r="P1821" s="21">
        <v>99.2</v>
      </c>
      <c r="Q1821" s="21"/>
      <c r="R1821" s="21"/>
    </row>
    <row r="1822" spans="1:18" x14ac:dyDescent="0.2">
      <c r="A1822" s="22" t="s">
        <v>6977</v>
      </c>
      <c r="B1822" s="21">
        <v>10244</v>
      </c>
      <c r="C1822" s="21" t="s">
        <v>1062</v>
      </c>
      <c r="D1822" s="20">
        <f>COUNTIF('S6 - Table 1'!$B$3:$B$20,Table4[[#This Row],[id]])</f>
        <v>0</v>
      </c>
      <c r="E1822" s="21" t="s">
        <v>6978</v>
      </c>
      <c r="F1822" s="21" t="s">
        <v>6979</v>
      </c>
      <c r="G1822" s="21" t="s">
        <v>6864</v>
      </c>
      <c r="H1822" s="21" t="s">
        <v>6865</v>
      </c>
      <c r="I1822" s="21" t="s">
        <v>3755</v>
      </c>
      <c r="J1822" s="21">
        <v>185571</v>
      </c>
      <c r="K1822" s="21">
        <v>185690</v>
      </c>
      <c r="L1822" s="21">
        <v>100</v>
      </c>
      <c r="M1822" s="21" t="s">
        <v>1038</v>
      </c>
      <c r="N1822" s="21">
        <v>183609</v>
      </c>
      <c r="O1822" s="21">
        <v>183728</v>
      </c>
      <c r="P1822" s="21">
        <v>98.32</v>
      </c>
      <c r="Q1822" s="21"/>
      <c r="R1822" s="21"/>
    </row>
    <row r="1823" spans="1:18" x14ac:dyDescent="0.2">
      <c r="A1823" s="22" t="s">
        <v>6980</v>
      </c>
      <c r="B1823" s="21">
        <v>10244</v>
      </c>
      <c r="C1823" s="21" t="s">
        <v>1062</v>
      </c>
      <c r="D1823" s="20">
        <f>COUNTIF('S6 - Table 1'!$B$3:$B$20,Table4[[#This Row],[id]])</f>
        <v>0</v>
      </c>
      <c r="E1823" s="21" t="s">
        <v>6981</v>
      </c>
      <c r="F1823" s="21" t="s">
        <v>6982</v>
      </c>
      <c r="G1823" s="21" t="s">
        <v>6951</v>
      </c>
      <c r="H1823" s="21" t="s">
        <v>6952</v>
      </c>
      <c r="I1823" s="21" t="s">
        <v>3755</v>
      </c>
      <c r="J1823" s="21">
        <v>135215</v>
      </c>
      <c r="K1823" s="21">
        <v>135351</v>
      </c>
      <c r="L1823" s="21">
        <v>100</v>
      </c>
      <c r="M1823" s="21" t="s">
        <v>1038</v>
      </c>
      <c r="N1823" s="21">
        <v>133270</v>
      </c>
      <c r="O1823" s="21">
        <v>133406</v>
      </c>
      <c r="P1823" s="21">
        <v>100</v>
      </c>
      <c r="Q1823" s="21"/>
      <c r="R1823" s="21"/>
    </row>
    <row r="1824" spans="1:18" x14ac:dyDescent="0.2">
      <c r="A1824" s="22" t="s">
        <v>6983</v>
      </c>
      <c r="B1824" s="21">
        <v>10244</v>
      </c>
      <c r="C1824" s="21" t="s">
        <v>1062</v>
      </c>
      <c r="D1824" s="20">
        <f>COUNTIF('S6 - Table 1'!$B$3:$B$20,Table4[[#This Row],[id]])</f>
        <v>0</v>
      </c>
      <c r="E1824" s="21" t="s">
        <v>6984</v>
      </c>
      <c r="F1824" s="21" t="s">
        <v>6985</v>
      </c>
      <c r="G1824" s="21" t="s">
        <v>6951</v>
      </c>
      <c r="H1824" s="21" t="s">
        <v>6952</v>
      </c>
      <c r="I1824" s="21" t="s">
        <v>3755</v>
      </c>
      <c r="J1824" s="21">
        <v>135214</v>
      </c>
      <c r="K1824" s="21">
        <v>135351</v>
      </c>
      <c r="L1824" s="21">
        <v>100</v>
      </c>
      <c r="M1824" s="21" t="s">
        <v>1038</v>
      </c>
      <c r="N1824" s="21">
        <v>133269</v>
      </c>
      <c r="O1824" s="21">
        <v>133406</v>
      </c>
      <c r="P1824" s="21">
        <v>100</v>
      </c>
      <c r="Q1824" s="21"/>
      <c r="R1824" s="21"/>
    </row>
    <row r="1825" spans="1:18" x14ac:dyDescent="0.2">
      <c r="A1825" s="22" t="s">
        <v>6986</v>
      </c>
      <c r="B1825" s="21">
        <v>10244</v>
      </c>
      <c r="C1825" s="21" t="s">
        <v>1062</v>
      </c>
      <c r="D1825" s="20">
        <f>COUNTIF('S6 - Table 1'!$B$3:$B$20,Table4[[#This Row],[id]])</f>
        <v>0</v>
      </c>
      <c r="E1825" s="21" t="s">
        <v>6987</v>
      </c>
      <c r="F1825" s="21" t="s">
        <v>6988</v>
      </c>
      <c r="G1825" s="21" t="s">
        <v>6989</v>
      </c>
      <c r="H1825" s="21" t="s">
        <v>6990</v>
      </c>
      <c r="I1825" s="21" t="s">
        <v>3755</v>
      </c>
      <c r="J1825" s="21">
        <v>180518</v>
      </c>
      <c r="K1825" s="21">
        <v>180661</v>
      </c>
      <c r="L1825" s="21">
        <v>100</v>
      </c>
      <c r="M1825" s="21" t="s">
        <v>1038</v>
      </c>
      <c r="N1825" s="21">
        <v>178691</v>
      </c>
      <c r="O1825" s="21">
        <v>178834</v>
      </c>
      <c r="P1825" s="21">
        <v>100</v>
      </c>
      <c r="Q1825" s="21"/>
      <c r="R1825" s="21"/>
    </row>
    <row r="1826" spans="1:18" x14ac:dyDescent="0.2">
      <c r="A1826" s="22" t="s">
        <v>6991</v>
      </c>
      <c r="B1826" s="21">
        <v>10244</v>
      </c>
      <c r="C1826" s="21" t="s">
        <v>1062</v>
      </c>
      <c r="D1826" s="20">
        <f>COUNTIF('S6 - Table 1'!$B$3:$B$20,Table4[[#This Row],[id]])</f>
        <v>0</v>
      </c>
      <c r="E1826" s="21" t="s">
        <v>6992</v>
      </c>
      <c r="F1826" s="21" t="s">
        <v>6993</v>
      </c>
      <c r="G1826" s="21" t="s">
        <v>6994</v>
      </c>
      <c r="H1826" s="21" t="s">
        <v>6995</v>
      </c>
      <c r="I1826" s="21" t="s">
        <v>3755</v>
      </c>
      <c r="J1826" s="21">
        <v>177904</v>
      </c>
      <c r="K1826" s="21">
        <v>178013</v>
      </c>
      <c r="L1826" s="21">
        <v>100</v>
      </c>
      <c r="M1826" s="21" t="s">
        <v>1038</v>
      </c>
      <c r="N1826" s="21">
        <v>176081</v>
      </c>
      <c r="O1826" s="21">
        <v>176190</v>
      </c>
      <c r="P1826" s="21">
        <v>99.08</v>
      </c>
      <c r="Q1826" s="21"/>
      <c r="R1826" s="21"/>
    </row>
    <row r="1827" spans="1:18" x14ac:dyDescent="0.2">
      <c r="A1827" s="22" t="s">
        <v>6996</v>
      </c>
      <c r="B1827" s="21">
        <v>10244</v>
      </c>
      <c r="C1827" s="21" t="s">
        <v>1062</v>
      </c>
      <c r="D1827" s="20">
        <f>COUNTIF('S6 - Table 1'!$B$3:$B$20,Table4[[#This Row],[id]])</f>
        <v>0</v>
      </c>
      <c r="E1827" s="21" t="s">
        <v>6997</v>
      </c>
      <c r="F1827" s="21" t="s">
        <v>6993</v>
      </c>
      <c r="G1827" s="21" t="s">
        <v>6994</v>
      </c>
      <c r="H1827" s="21" t="s">
        <v>6998</v>
      </c>
      <c r="I1827" s="21" t="s">
        <v>3755</v>
      </c>
      <c r="J1827" s="21">
        <v>177904</v>
      </c>
      <c r="K1827" s="21">
        <v>178014</v>
      </c>
      <c r="L1827" s="21">
        <v>100</v>
      </c>
      <c r="M1827" s="21" t="s">
        <v>1038</v>
      </c>
      <c r="N1827" s="21">
        <v>176081</v>
      </c>
      <c r="O1827" s="21">
        <v>176191</v>
      </c>
      <c r="P1827" s="21">
        <v>99.09</v>
      </c>
      <c r="Q1827" s="21"/>
      <c r="R1827" s="21"/>
    </row>
    <row r="1828" spans="1:18" x14ac:dyDescent="0.2">
      <c r="A1828" s="22" t="s">
        <v>6999</v>
      </c>
      <c r="B1828" s="21">
        <v>10244</v>
      </c>
      <c r="C1828" s="21" t="s">
        <v>1062</v>
      </c>
      <c r="D1828" s="20">
        <f>COUNTIF('S6 - Table 1'!$B$3:$B$20,Table4[[#This Row],[id]])</f>
        <v>0</v>
      </c>
      <c r="E1828" s="21" t="s">
        <v>7000</v>
      </c>
      <c r="F1828" s="21" t="s">
        <v>7001</v>
      </c>
      <c r="G1828" s="21" t="s">
        <v>6912</v>
      </c>
      <c r="H1828" s="21" t="s">
        <v>6913</v>
      </c>
      <c r="I1828" s="21" t="s">
        <v>3755</v>
      </c>
      <c r="J1828" s="21">
        <v>168869</v>
      </c>
      <c r="K1828" s="21">
        <v>168994</v>
      </c>
      <c r="L1828" s="21">
        <v>100</v>
      </c>
      <c r="M1828" s="21" t="s">
        <v>1038</v>
      </c>
      <c r="N1828" s="21">
        <v>167017</v>
      </c>
      <c r="O1828" s="21">
        <v>167142</v>
      </c>
      <c r="P1828" s="21">
        <v>99.2</v>
      </c>
      <c r="Q1828" s="21"/>
      <c r="R1828" s="21"/>
    </row>
    <row r="1829" spans="1:18" x14ac:dyDescent="0.2">
      <c r="A1829" s="22" t="s">
        <v>7002</v>
      </c>
      <c r="B1829" s="21">
        <v>10244</v>
      </c>
      <c r="C1829" s="21" t="s">
        <v>1062</v>
      </c>
      <c r="D1829" s="20">
        <f>COUNTIF('S6 - Table 1'!$B$3:$B$20,Table4[[#This Row],[id]])</f>
        <v>0</v>
      </c>
      <c r="E1829" s="21" t="s">
        <v>7003</v>
      </c>
      <c r="F1829" s="21" t="s">
        <v>7004</v>
      </c>
      <c r="G1829" s="21" t="s">
        <v>6956</v>
      </c>
      <c r="H1829" s="21" t="s">
        <v>6957</v>
      </c>
      <c r="I1829" s="21" t="s">
        <v>3755</v>
      </c>
      <c r="J1829" s="21">
        <v>109993</v>
      </c>
      <c r="K1829" s="21">
        <v>110163</v>
      </c>
      <c r="L1829" s="21">
        <v>100</v>
      </c>
      <c r="M1829" s="21" t="s">
        <v>1038</v>
      </c>
      <c r="N1829" s="21">
        <v>108051</v>
      </c>
      <c r="O1829" s="21">
        <v>108221</v>
      </c>
      <c r="P1829" s="21">
        <v>100</v>
      </c>
      <c r="Q1829" s="21"/>
      <c r="R1829" s="21"/>
    </row>
    <row r="1830" spans="1:18" x14ac:dyDescent="0.2">
      <c r="A1830" s="22" t="s">
        <v>7005</v>
      </c>
      <c r="B1830" s="21">
        <v>10244</v>
      </c>
      <c r="C1830" s="21" t="s">
        <v>1062</v>
      </c>
      <c r="D1830" s="20">
        <f>COUNTIF('S6 - Table 1'!$B$3:$B$20,Table4[[#This Row],[id]])</f>
        <v>0</v>
      </c>
      <c r="E1830" s="21" t="s">
        <v>7006</v>
      </c>
      <c r="F1830" s="21" t="s">
        <v>7004</v>
      </c>
      <c r="G1830" s="21" t="s">
        <v>6956</v>
      </c>
      <c r="H1830" s="21" t="s">
        <v>6960</v>
      </c>
      <c r="I1830" s="21" t="s">
        <v>3755</v>
      </c>
      <c r="J1830" s="21">
        <v>109993</v>
      </c>
      <c r="K1830" s="21">
        <v>110162</v>
      </c>
      <c r="L1830" s="21">
        <v>100</v>
      </c>
      <c r="M1830" s="21" t="s">
        <v>1038</v>
      </c>
      <c r="N1830" s="21">
        <v>108051</v>
      </c>
      <c r="O1830" s="21">
        <v>108220</v>
      </c>
      <c r="P1830" s="21">
        <v>100</v>
      </c>
      <c r="Q1830" s="21"/>
      <c r="R1830" s="21"/>
    </row>
    <row r="1831" spans="1:18" x14ac:dyDescent="0.2">
      <c r="A1831" s="22" t="s">
        <v>7007</v>
      </c>
      <c r="B1831" s="21">
        <v>10244</v>
      </c>
      <c r="C1831" s="21" t="s">
        <v>1062</v>
      </c>
      <c r="D1831" s="20">
        <f>COUNTIF('S6 - Table 1'!$B$3:$B$20,Table4[[#This Row],[id]])</f>
        <v>0</v>
      </c>
      <c r="E1831" s="21" t="s">
        <v>7008</v>
      </c>
      <c r="F1831" s="21" t="s">
        <v>7009</v>
      </c>
      <c r="G1831" s="21" t="s">
        <v>7010</v>
      </c>
      <c r="H1831" s="21" t="s">
        <v>7011</v>
      </c>
      <c r="I1831" s="21" t="s">
        <v>3755</v>
      </c>
      <c r="J1831" s="21">
        <v>172865</v>
      </c>
      <c r="K1831" s="21">
        <v>172974</v>
      </c>
      <c r="L1831" s="21">
        <v>100</v>
      </c>
      <c r="M1831" s="21" t="s">
        <v>1038</v>
      </c>
      <c r="N1831" s="21">
        <v>170994</v>
      </c>
      <c r="O1831" s="21">
        <v>171103</v>
      </c>
      <c r="P1831" s="21">
        <v>99.08</v>
      </c>
      <c r="Q1831" s="21"/>
      <c r="R1831" s="21"/>
    </row>
    <row r="1832" spans="1:18" x14ac:dyDescent="0.2">
      <c r="A1832" s="22" t="s">
        <v>7012</v>
      </c>
      <c r="B1832" s="21">
        <v>10244</v>
      </c>
      <c r="C1832" s="21" t="s">
        <v>1062</v>
      </c>
      <c r="D1832" s="20">
        <f>COUNTIF('S6 - Table 1'!$B$3:$B$20,Table4[[#This Row],[id]])</f>
        <v>0</v>
      </c>
      <c r="E1832" s="21" t="s">
        <v>7013</v>
      </c>
      <c r="F1832" s="21" t="s">
        <v>7014</v>
      </c>
      <c r="G1832" s="21" t="s">
        <v>6928</v>
      </c>
      <c r="H1832" s="21" t="s">
        <v>6929</v>
      </c>
      <c r="I1832" s="21" t="s">
        <v>3755</v>
      </c>
      <c r="J1832" s="21">
        <v>94626</v>
      </c>
      <c r="K1832" s="21">
        <v>94914</v>
      </c>
      <c r="L1832" s="21">
        <v>100</v>
      </c>
      <c r="M1832" s="21" t="s">
        <v>1038</v>
      </c>
      <c r="N1832" s="21">
        <v>92684</v>
      </c>
      <c r="O1832" s="21">
        <v>92972</v>
      </c>
      <c r="P1832" s="21">
        <v>100</v>
      </c>
      <c r="Q1832" s="21"/>
      <c r="R1832" s="21"/>
    </row>
    <row r="1833" spans="1:18" x14ac:dyDescent="0.2">
      <c r="A1833" s="22" t="s">
        <v>7015</v>
      </c>
      <c r="B1833" s="21">
        <v>10244</v>
      </c>
      <c r="C1833" s="21" t="s">
        <v>1062</v>
      </c>
      <c r="D1833" s="20">
        <f>COUNTIF('S6 - Table 1'!$B$3:$B$20,Table4[[#This Row],[id]])</f>
        <v>0</v>
      </c>
      <c r="E1833" s="21" t="s">
        <v>7016</v>
      </c>
      <c r="F1833" s="21" t="s">
        <v>7017</v>
      </c>
      <c r="G1833" s="21" t="s">
        <v>6798</v>
      </c>
      <c r="H1833" s="21" t="s">
        <v>6799</v>
      </c>
      <c r="I1833" s="21" t="s">
        <v>3755</v>
      </c>
      <c r="J1833" s="21">
        <v>12407</v>
      </c>
      <c r="K1833" s="21">
        <v>12508</v>
      </c>
      <c r="L1833" s="21">
        <v>100</v>
      </c>
      <c r="M1833" s="21" t="s">
        <v>1038</v>
      </c>
      <c r="N1833" s="21">
        <v>10708</v>
      </c>
      <c r="O1833" s="21">
        <v>10809</v>
      </c>
      <c r="P1833" s="21">
        <v>100</v>
      </c>
      <c r="Q1833" s="21"/>
      <c r="R1833" s="21"/>
    </row>
    <row r="1834" spans="1:18" x14ac:dyDescent="0.2">
      <c r="A1834" s="22" t="s">
        <v>7018</v>
      </c>
      <c r="B1834" s="21">
        <v>10244</v>
      </c>
      <c r="C1834" s="21" t="s">
        <v>1062</v>
      </c>
      <c r="D1834" s="20">
        <f>COUNTIF('S6 - Table 1'!$B$3:$B$20,Table4[[#This Row],[id]])</f>
        <v>0</v>
      </c>
      <c r="E1834" s="21" t="s">
        <v>7019</v>
      </c>
      <c r="F1834" s="21" t="s">
        <v>7020</v>
      </c>
      <c r="G1834" s="21" t="s">
        <v>6923</v>
      </c>
      <c r="H1834" s="21" t="s">
        <v>6924</v>
      </c>
      <c r="I1834" s="21" t="s">
        <v>3755</v>
      </c>
      <c r="J1834" s="21">
        <v>92869</v>
      </c>
      <c r="K1834" s="21">
        <v>93006</v>
      </c>
      <c r="L1834" s="21">
        <v>100</v>
      </c>
      <c r="M1834" s="21" t="s">
        <v>1038</v>
      </c>
      <c r="N1834" s="21">
        <v>90921</v>
      </c>
      <c r="O1834" s="21">
        <v>91058</v>
      </c>
      <c r="P1834" s="21">
        <v>99.27</v>
      </c>
      <c r="Q1834" s="21"/>
      <c r="R1834" s="21"/>
    </row>
    <row r="1835" spans="1:18" x14ac:dyDescent="0.2">
      <c r="A1835" s="22" t="s">
        <v>7021</v>
      </c>
      <c r="B1835" s="21">
        <v>10244</v>
      </c>
      <c r="C1835" s="21" t="s">
        <v>1062</v>
      </c>
      <c r="D1835" s="20">
        <f>COUNTIF('S6 - Table 1'!$B$3:$B$20,Table4[[#This Row],[id]])</f>
        <v>0</v>
      </c>
      <c r="E1835" s="21" t="s">
        <v>7022</v>
      </c>
      <c r="F1835" s="21" t="s">
        <v>7023</v>
      </c>
      <c r="G1835" s="21" t="s">
        <v>6859</v>
      </c>
      <c r="H1835" s="21" t="s">
        <v>6860</v>
      </c>
      <c r="I1835" s="21" t="s">
        <v>3755</v>
      </c>
      <c r="J1835" s="21">
        <v>18610</v>
      </c>
      <c r="K1835" s="21">
        <v>18962</v>
      </c>
      <c r="L1835" s="21">
        <v>100</v>
      </c>
      <c r="M1835" s="21" t="s">
        <v>1038</v>
      </c>
      <c r="N1835" s="21">
        <v>16929</v>
      </c>
      <c r="O1835" s="21">
        <v>17281</v>
      </c>
      <c r="P1835" s="21">
        <v>100</v>
      </c>
      <c r="Q1835" s="21"/>
      <c r="R1835" s="21"/>
    </row>
    <row r="1836" spans="1:18" x14ac:dyDescent="0.2">
      <c r="A1836" s="22" t="s">
        <v>7024</v>
      </c>
      <c r="B1836" s="21">
        <v>10244</v>
      </c>
      <c r="C1836" s="21" t="s">
        <v>1062</v>
      </c>
      <c r="D1836" s="20">
        <f>COUNTIF('S6 - Table 1'!$B$3:$B$20,Table4[[#This Row],[id]])</f>
        <v>0</v>
      </c>
      <c r="E1836" s="21" t="s">
        <v>7025</v>
      </c>
      <c r="F1836" s="21" t="s">
        <v>7026</v>
      </c>
      <c r="G1836" s="21" t="s">
        <v>6859</v>
      </c>
      <c r="H1836" s="21" t="s">
        <v>6860</v>
      </c>
      <c r="I1836" s="21" t="s">
        <v>3755</v>
      </c>
      <c r="J1836" s="21">
        <v>18608</v>
      </c>
      <c r="K1836" s="21">
        <v>18962</v>
      </c>
      <c r="L1836" s="21">
        <v>100</v>
      </c>
      <c r="M1836" s="21" t="s">
        <v>1038</v>
      </c>
      <c r="N1836" s="21">
        <v>16927</v>
      </c>
      <c r="O1836" s="21">
        <v>17281</v>
      </c>
      <c r="P1836" s="21">
        <v>100</v>
      </c>
      <c r="Q1836" s="21"/>
      <c r="R1836" s="21"/>
    </row>
    <row r="1837" spans="1:18" x14ac:dyDescent="0.2">
      <c r="A1837" s="22" t="s">
        <v>7027</v>
      </c>
      <c r="B1837" s="21">
        <v>10244</v>
      </c>
      <c r="C1837" s="21" t="s">
        <v>1062</v>
      </c>
      <c r="D1837" s="20">
        <f>COUNTIF('S6 - Table 1'!$B$3:$B$20,Table4[[#This Row],[id]])</f>
        <v>0</v>
      </c>
      <c r="E1837" s="21" t="s">
        <v>7028</v>
      </c>
      <c r="F1837" s="21" t="s">
        <v>7029</v>
      </c>
      <c r="G1837" s="21" t="s">
        <v>6859</v>
      </c>
      <c r="H1837" s="21" t="s">
        <v>6860</v>
      </c>
      <c r="I1837" s="21" t="s">
        <v>3755</v>
      </c>
      <c r="J1837" s="21">
        <v>18613</v>
      </c>
      <c r="K1837" s="21">
        <v>18962</v>
      </c>
      <c r="L1837" s="21">
        <v>100</v>
      </c>
      <c r="M1837" s="21" t="s">
        <v>1038</v>
      </c>
      <c r="N1837" s="21">
        <v>16932</v>
      </c>
      <c r="O1837" s="21">
        <v>17281</v>
      </c>
      <c r="P1837" s="21">
        <v>100</v>
      </c>
      <c r="Q1837" s="21"/>
      <c r="R1837" s="21"/>
    </row>
    <row r="1838" spans="1:18" x14ac:dyDescent="0.2">
      <c r="A1838" s="22" t="s">
        <v>7030</v>
      </c>
      <c r="B1838" s="21">
        <v>10244</v>
      </c>
      <c r="C1838" s="21" t="s">
        <v>1062</v>
      </c>
      <c r="D1838" s="20">
        <f>COUNTIF('S6 - Table 1'!$B$3:$B$20,Table4[[#This Row],[id]])</f>
        <v>0</v>
      </c>
      <c r="E1838" s="21" t="s">
        <v>7031</v>
      </c>
      <c r="F1838" s="21" t="s">
        <v>7032</v>
      </c>
      <c r="G1838" s="21" t="s">
        <v>6859</v>
      </c>
      <c r="H1838" s="21" t="s">
        <v>6860</v>
      </c>
      <c r="I1838" s="21" t="s">
        <v>3755</v>
      </c>
      <c r="J1838" s="21">
        <v>18612</v>
      </c>
      <c r="K1838" s="21">
        <v>18962</v>
      </c>
      <c r="L1838" s="21">
        <v>100</v>
      </c>
      <c r="M1838" s="21" t="s">
        <v>1038</v>
      </c>
      <c r="N1838" s="21">
        <v>16931</v>
      </c>
      <c r="O1838" s="21">
        <v>17281</v>
      </c>
      <c r="P1838" s="21">
        <v>100</v>
      </c>
      <c r="Q1838" s="21"/>
      <c r="R1838" s="21"/>
    </row>
    <row r="1839" spans="1:18" x14ac:dyDescent="0.2">
      <c r="A1839" s="22" t="s">
        <v>7033</v>
      </c>
      <c r="B1839" s="21">
        <v>10244</v>
      </c>
      <c r="C1839" s="21" t="s">
        <v>1062</v>
      </c>
      <c r="D1839" s="20">
        <f>COUNTIF('S6 - Table 1'!$B$3:$B$20,Table4[[#This Row],[id]])</f>
        <v>0</v>
      </c>
      <c r="E1839" s="21" t="s">
        <v>7034</v>
      </c>
      <c r="F1839" s="21" t="s">
        <v>6922</v>
      </c>
      <c r="G1839" s="21" t="s">
        <v>6923</v>
      </c>
      <c r="H1839" s="21" t="s">
        <v>7035</v>
      </c>
      <c r="I1839" s="21" t="s">
        <v>3755</v>
      </c>
      <c r="J1839" s="21">
        <v>92870</v>
      </c>
      <c r="K1839" s="21">
        <v>93006</v>
      </c>
      <c r="L1839" s="21">
        <v>100</v>
      </c>
      <c r="M1839" s="21" t="s">
        <v>1038</v>
      </c>
      <c r="N1839" s="21">
        <v>90922</v>
      </c>
      <c r="O1839" s="21">
        <v>91058</v>
      </c>
      <c r="P1839" s="21">
        <v>99.26</v>
      </c>
      <c r="Q1839" s="21"/>
      <c r="R1839" s="21"/>
    </row>
    <row r="1840" spans="1:18" x14ac:dyDescent="0.2">
      <c r="A1840" s="22" t="s">
        <v>7036</v>
      </c>
      <c r="B1840" s="21">
        <v>10244</v>
      </c>
      <c r="C1840" s="21" t="s">
        <v>1062</v>
      </c>
      <c r="D1840" s="20">
        <f>COUNTIF('S6 - Table 1'!$B$3:$B$20,Table4[[#This Row],[id]])</f>
        <v>0</v>
      </c>
      <c r="E1840" s="21" t="s">
        <v>7037</v>
      </c>
      <c r="F1840" s="21" t="s">
        <v>7038</v>
      </c>
      <c r="G1840" s="21" t="s">
        <v>7039</v>
      </c>
      <c r="H1840" s="21" t="s">
        <v>7040</v>
      </c>
      <c r="I1840" s="21" t="s">
        <v>3755</v>
      </c>
      <c r="J1840" s="21">
        <v>37912</v>
      </c>
      <c r="K1840" s="21">
        <v>38140</v>
      </c>
      <c r="L1840" s="21">
        <v>100</v>
      </c>
      <c r="M1840" s="21" t="s">
        <v>1038</v>
      </c>
      <c r="N1840" s="21">
        <v>35967</v>
      </c>
      <c r="O1840" s="21">
        <v>36195</v>
      </c>
      <c r="P1840" s="21">
        <v>100</v>
      </c>
      <c r="Q1840" s="21"/>
      <c r="R1840" s="21"/>
    </row>
    <row r="1841" spans="1:18" x14ac:dyDescent="0.2">
      <c r="A1841" s="22" t="s">
        <v>7041</v>
      </c>
      <c r="B1841" s="21">
        <v>10244</v>
      </c>
      <c r="C1841" s="21" t="s">
        <v>1062</v>
      </c>
      <c r="D1841" s="20">
        <f>COUNTIF('S6 - Table 1'!$B$3:$B$20,Table4[[#This Row],[id]])</f>
        <v>0</v>
      </c>
      <c r="E1841" s="21" t="s">
        <v>7042</v>
      </c>
      <c r="F1841" s="21" t="s">
        <v>7043</v>
      </c>
      <c r="G1841" s="21" t="s">
        <v>2629</v>
      </c>
      <c r="H1841" s="21" t="s">
        <v>2630</v>
      </c>
      <c r="I1841" s="21" t="s">
        <v>3755</v>
      </c>
      <c r="J1841" s="21">
        <v>171904</v>
      </c>
      <c r="K1841" s="21">
        <v>172136</v>
      </c>
      <c r="L1841" s="21">
        <v>100</v>
      </c>
      <c r="M1841" s="21" t="s">
        <v>1038</v>
      </c>
      <c r="N1841" s="21">
        <v>170031</v>
      </c>
      <c r="O1841" s="21">
        <v>170263</v>
      </c>
      <c r="P1841" s="21">
        <v>99.57</v>
      </c>
      <c r="Q1841" s="21"/>
      <c r="R1841" s="21"/>
    </row>
    <row r="1842" spans="1:18" x14ac:dyDescent="0.2">
      <c r="A1842" s="22" t="s">
        <v>7044</v>
      </c>
      <c r="B1842" s="21">
        <v>10244</v>
      </c>
      <c r="C1842" s="21" t="s">
        <v>1062</v>
      </c>
      <c r="D1842" s="20">
        <f>COUNTIF('S6 - Table 1'!$B$3:$B$20,Table4[[#This Row],[id]])</f>
        <v>0</v>
      </c>
      <c r="E1842" s="21" t="s">
        <v>7045</v>
      </c>
      <c r="F1842" s="21" t="s">
        <v>6797</v>
      </c>
      <c r="G1842" s="21" t="s">
        <v>6798</v>
      </c>
      <c r="H1842" s="21" t="s">
        <v>7046</v>
      </c>
      <c r="I1842" s="21" t="s">
        <v>3755</v>
      </c>
      <c r="J1842" s="21">
        <v>12406</v>
      </c>
      <c r="K1842" s="21">
        <v>12516</v>
      </c>
      <c r="L1842" s="21">
        <v>100</v>
      </c>
      <c r="M1842" s="21" t="s">
        <v>1038</v>
      </c>
      <c r="N1842" s="21">
        <v>10707</v>
      </c>
      <c r="O1842" s="21">
        <v>10817</v>
      </c>
      <c r="P1842" s="21">
        <v>100</v>
      </c>
      <c r="Q1842" s="21"/>
      <c r="R1842" s="21"/>
    </row>
    <row r="1843" spans="1:18" x14ac:dyDescent="0.2">
      <c r="A1843" s="22" t="s">
        <v>7047</v>
      </c>
      <c r="B1843" s="21">
        <v>10244</v>
      </c>
      <c r="C1843" s="21" t="s">
        <v>1062</v>
      </c>
      <c r="D1843" s="20">
        <f>COUNTIF('S6 - Table 1'!$B$3:$B$20,Table4[[#This Row],[id]])</f>
        <v>0</v>
      </c>
      <c r="E1843" s="21" t="s">
        <v>7048</v>
      </c>
      <c r="F1843" s="21" t="s">
        <v>7049</v>
      </c>
      <c r="G1843" s="21" t="s">
        <v>6912</v>
      </c>
      <c r="H1843" s="21" t="s">
        <v>6913</v>
      </c>
      <c r="I1843" s="21" t="s">
        <v>3755</v>
      </c>
      <c r="J1843" s="21">
        <v>168870</v>
      </c>
      <c r="K1843" s="21">
        <v>168994</v>
      </c>
      <c r="L1843" s="21">
        <v>100</v>
      </c>
      <c r="M1843" s="21" t="s">
        <v>1038</v>
      </c>
      <c r="N1843" s="21">
        <v>167018</v>
      </c>
      <c r="O1843" s="21">
        <v>167142</v>
      </c>
      <c r="P1843" s="21">
        <v>99.19</v>
      </c>
      <c r="Q1843" s="21"/>
      <c r="R1843" s="21"/>
    </row>
    <row r="1844" spans="1:18" x14ac:dyDescent="0.2">
      <c r="A1844" s="22" t="s">
        <v>7050</v>
      </c>
      <c r="B1844" s="21">
        <v>10244</v>
      </c>
      <c r="C1844" s="21" t="s">
        <v>1062</v>
      </c>
      <c r="D1844" s="20">
        <f>COUNTIF('S6 - Table 1'!$B$3:$B$20,Table4[[#This Row],[id]])</f>
        <v>0</v>
      </c>
      <c r="E1844" s="21" t="s">
        <v>7051</v>
      </c>
      <c r="F1844" s="21" t="s">
        <v>7052</v>
      </c>
      <c r="G1844" s="21" t="s">
        <v>6798</v>
      </c>
      <c r="H1844" s="21" t="s">
        <v>6799</v>
      </c>
      <c r="I1844" s="21" t="s">
        <v>3755</v>
      </c>
      <c r="J1844" s="21">
        <v>12407</v>
      </c>
      <c r="K1844" s="21">
        <v>12508</v>
      </c>
      <c r="L1844" s="21">
        <v>100</v>
      </c>
      <c r="M1844" s="21" t="s">
        <v>1038</v>
      </c>
      <c r="N1844" s="21">
        <v>10708</v>
      </c>
      <c r="O1844" s="21">
        <v>10809</v>
      </c>
      <c r="P1844" s="21">
        <v>100</v>
      </c>
      <c r="Q1844" s="21"/>
      <c r="R1844" s="21"/>
    </row>
    <row r="1845" spans="1:18" x14ac:dyDescent="0.2">
      <c r="A1845" s="22" t="s">
        <v>7053</v>
      </c>
      <c r="B1845" s="21">
        <v>10244</v>
      </c>
      <c r="C1845" s="21" t="s">
        <v>1062</v>
      </c>
      <c r="D1845" s="20">
        <f>COUNTIF('S6 - Table 1'!$B$3:$B$20,Table4[[#This Row],[id]])</f>
        <v>0</v>
      </c>
      <c r="E1845" s="21" t="s">
        <v>7054</v>
      </c>
      <c r="F1845" s="21" t="s">
        <v>6927</v>
      </c>
      <c r="G1845" s="21" t="s">
        <v>6928</v>
      </c>
      <c r="H1845" s="21" t="s">
        <v>7055</v>
      </c>
      <c r="I1845" s="21" t="s">
        <v>3755</v>
      </c>
      <c r="J1845" s="21">
        <v>94628</v>
      </c>
      <c r="K1845" s="21">
        <v>94915</v>
      </c>
      <c r="L1845" s="21">
        <v>100</v>
      </c>
      <c r="M1845" s="21" t="s">
        <v>1038</v>
      </c>
      <c r="N1845" s="21">
        <v>92686</v>
      </c>
      <c r="O1845" s="21">
        <v>92973</v>
      </c>
      <c r="P1845" s="21">
        <v>100</v>
      </c>
      <c r="Q1845" s="21"/>
      <c r="R1845" s="21"/>
    </row>
    <row r="1846" spans="1:18" x14ac:dyDescent="0.2">
      <c r="A1846" s="22" t="s">
        <v>7056</v>
      </c>
      <c r="B1846" s="21">
        <v>10244</v>
      </c>
      <c r="C1846" s="21" t="s">
        <v>1062</v>
      </c>
      <c r="D1846" s="20">
        <f>COUNTIF('S6 - Table 1'!$B$3:$B$20,Table4[[#This Row],[id]])</f>
        <v>0</v>
      </c>
      <c r="E1846" s="21" t="s">
        <v>7057</v>
      </c>
      <c r="F1846" s="21" t="s">
        <v>6938</v>
      </c>
      <c r="G1846" s="21" t="s">
        <v>6928</v>
      </c>
      <c r="H1846" s="21" t="s">
        <v>7055</v>
      </c>
      <c r="I1846" s="21" t="s">
        <v>3755</v>
      </c>
      <c r="J1846" s="21">
        <v>94627</v>
      </c>
      <c r="K1846" s="21">
        <v>94915</v>
      </c>
      <c r="L1846" s="21">
        <v>100</v>
      </c>
      <c r="M1846" s="21" t="s">
        <v>1038</v>
      </c>
      <c r="N1846" s="21">
        <v>92685</v>
      </c>
      <c r="O1846" s="21">
        <v>92973</v>
      </c>
      <c r="P1846" s="21">
        <v>100</v>
      </c>
      <c r="Q1846" s="21"/>
      <c r="R1846" s="21"/>
    </row>
    <row r="1847" spans="1:18" x14ac:dyDescent="0.2">
      <c r="A1847" s="22" t="s">
        <v>7058</v>
      </c>
      <c r="B1847" s="21">
        <v>10244</v>
      </c>
      <c r="C1847" s="21" t="s">
        <v>1062</v>
      </c>
      <c r="D1847" s="20">
        <f>COUNTIF('S6 - Table 1'!$B$3:$B$20,Table4[[#This Row],[id]])</f>
        <v>0</v>
      </c>
      <c r="E1847" s="21" t="s">
        <v>7059</v>
      </c>
      <c r="F1847" s="21" t="s">
        <v>7060</v>
      </c>
      <c r="G1847" s="21" t="s">
        <v>7061</v>
      </c>
      <c r="H1847" s="21" t="s">
        <v>7062</v>
      </c>
      <c r="I1847" s="21" t="s">
        <v>3755</v>
      </c>
      <c r="J1847" s="21">
        <v>185441</v>
      </c>
      <c r="K1847" s="21">
        <v>185542</v>
      </c>
      <c r="L1847" s="21">
        <v>100</v>
      </c>
      <c r="M1847" s="21" t="s">
        <v>1038</v>
      </c>
      <c r="N1847" s="21">
        <v>183479</v>
      </c>
      <c r="O1847" s="21">
        <v>183580</v>
      </c>
      <c r="P1847" s="21">
        <v>100</v>
      </c>
      <c r="Q1847" s="21"/>
      <c r="R1847" s="21"/>
    </row>
    <row r="1848" spans="1:18" x14ac:dyDescent="0.2">
      <c r="A1848" s="22" t="s">
        <v>7063</v>
      </c>
      <c r="B1848" s="21">
        <v>10244</v>
      </c>
      <c r="C1848" s="21" t="s">
        <v>1062</v>
      </c>
      <c r="D1848" s="20">
        <f>COUNTIF('S6 - Table 1'!$B$3:$B$20,Table4[[#This Row],[id]])</f>
        <v>0</v>
      </c>
      <c r="E1848" s="21" t="s">
        <v>7064</v>
      </c>
      <c r="F1848" s="21" t="s">
        <v>6966</v>
      </c>
      <c r="G1848" s="21" t="s">
        <v>7065</v>
      </c>
      <c r="H1848" s="21" t="s">
        <v>7066</v>
      </c>
      <c r="I1848" s="21" t="s">
        <v>3755</v>
      </c>
      <c r="J1848" s="21">
        <v>164603</v>
      </c>
      <c r="K1848" s="21">
        <v>164704</v>
      </c>
      <c r="L1848" s="21">
        <v>100</v>
      </c>
      <c r="M1848" s="21" t="s">
        <v>1038</v>
      </c>
      <c r="N1848" s="21">
        <v>162744</v>
      </c>
      <c r="O1848" s="21">
        <v>162845</v>
      </c>
      <c r="P1848" s="21">
        <v>99.01</v>
      </c>
      <c r="Q1848" s="21"/>
      <c r="R1848" s="21"/>
    </row>
    <row r="1849" spans="1:18" x14ac:dyDescent="0.2">
      <c r="A1849" s="22" t="s">
        <v>7067</v>
      </c>
      <c r="B1849" s="21">
        <v>10244</v>
      </c>
      <c r="C1849" s="21" t="s">
        <v>1062</v>
      </c>
      <c r="D1849" s="20">
        <f>COUNTIF('S6 - Table 1'!$B$3:$B$20,Table4[[#This Row],[id]])</f>
        <v>0</v>
      </c>
      <c r="E1849" s="21" t="s">
        <v>7068</v>
      </c>
      <c r="F1849" s="21" t="s">
        <v>7069</v>
      </c>
      <c r="G1849" s="21" t="s">
        <v>7070</v>
      </c>
      <c r="H1849" s="21" t="s">
        <v>7071</v>
      </c>
      <c r="I1849" s="21" t="s">
        <v>3755</v>
      </c>
      <c r="J1849" s="21">
        <v>13329</v>
      </c>
      <c r="K1849" s="21">
        <v>13452</v>
      </c>
      <c r="L1849" s="21">
        <v>100</v>
      </c>
      <c r="M1849" s="21" t="s">
        <v>1038</v>
      </c>
      <c r="N1849" s="21">
        <v>11630</v>
      </c>
      <c r="O1849" s="21">
        <v>11753</v>
      </c>
      <c r="P1849" s="21">
        <v>99.19</v>
      </c>
      <c r="Q1849" s="21"/>
      <c r="R1849" s="21"/>
    </row>
    <row r="1850" spans="1:18" x14ac:dyDescent="0.2">
      <c r="A1850" s="22" t="s">
        <v>7072</v>
      </c>
      <c r="B1850" s="21">
        <v>10244</v>
      </c>
      <c r="C1850" s="21" t="s">
        <v>1062</v>
      </c>
      <c r="D1850" s="20">
        <f>COUNTIF('S6 - Table 1'!$B$3:$B$20,Table4[[#This Row],[id]])</f>
        <v>0</v>
      </c>
      <c r="E1850" s="21" t="s">
        <v>7073</v>
      </c>
      <c r="F1850" s="21" t="s">
        <v>7074</v>
      </c>
      <c r="G1850" s="21" t="s">
        <v>7061</v>
      </c>
      <c r="H1850" s="21" t="s">
        <v>7062</v>
      </c>
      <c r="I1850" s="21" t="s">
        <v>3755</v>
      </c>
      <c r="J1850" s="21">
        <v>185442</v>
      </c>
      <c r="K1850" s="21">
        <v>185542</v>
      </c>
      <c r="L1850" s="21">
        <v>100</v>
      </c>
      <c r="M1850" s="21" t="s">
        <v>1038</v>
      </c>
      <c r="N1850" s="21">
        <v>183480</v>
      </c>
      <c r="O1850" s="21">
        <v>183580</v>
      </c>
      <c r="P1850" s="21">
        <v>100</v>
      </c>
      <c r="Q1850" s="21"/>
      <c r="R1850" s="21"/>
    </row>
    <row r="1851" spans="1:18" x14ac:dyDescent="0.2">
      <c r="A1851" s="22" t="s">
        <v>7075</v>
      </c>
      <c r="B1851" s="21">
        <v>10244</v>
      </c>
      <c r="C1851" s="21" t="s">
        <v>1062</v>
      </c>
      <c r="D1851" s="20">
        <f>COUNTIF('S6 - Table 1'!$B$3:$B$20,Table4[[#This Row],[id]])</f>
        <v>0</v>
      </c>
      <c r="E1851" s="21" t="s">
        <v>7076</v>
      </c>
      <c r="F1851" s="21" t="s">
        <v>7077</v>
      </c>
      <c r="G1851" s="21" t="s">
        <v>7078</v>
      </c>
      <c r="H1851" s="21" t="s">
        <v>7079</v>
      </c>
      <c r="I1851" s="21" t="s">
        <v>3755</v>
      </c>
      <c r="J1851" s="21">
        <v>102240</v>
      </c>
      <c r="K1851" s="21">
        <v>102430</v>
      </c>
      <c r="L1851" s="21">
        <v>100</v>
      </c>
      <c r="M1851" s="21" t="s">
        <v>1038</v>
      </c>
      <c r="N1851" s="21">
        <v>100298</v>
      </c>
      <c r="O1851" s="21">
        <v>100488</v>
      </c>
      <c r="P1851" s="21">
        <v>100</v>
      </c>
      <c r="Q1851" s="21"/>
      <c r="R1851" s="21"/>
    </row>
    <row r="1852" spans="1:18" x14ac:dyDescent="0.2">
      <c r="A1852" s="22" t="s">
        <v>7080</v>
      </c>
      <c r="B1852" s="21">
        <v>10244</v>
      </c>
      <c r="C1852" s="21" t="s">
        <v>1062</v>
      </c>
      <c r="D1852" s="20">
        <f>COUNTIF('S6 - Table 1'!$B$3:$B$20,Table4[[#This Row],[id]])</f>
        <v>0</v>
      </c>
      <c r="E1852" s="21" t="s">
        <v>7081</v>
      </c>
      <c r="F1852" s="21" t="s">
        <v>7082</v>
      </c>
      <c r="G1852" s="21" t="s">
        <v>7078</v>
      </c>
      <c r="H1852" s="21" t="s">
        <v>7079</v>
      </c>
      <c r="I1852" s="21" t="s">
        <v>3755</v>
      </c>
      <c r="J1852" s="21">
        <v>102239</v>
      </c>
      <c r="K1852" s="21">
        <v>102430</v>
      </c>
      <c r="L1852" s="21">
        <v>100</v>
      </c>
      <c r="M1852" s="21" t="s">
        <v>1038</v>
      </c>
      <c r="N1852" s="21">
        <v>100297</v>
      </c>
      <c r="O1852" s="21">
        <v>100488</v>
      </c>
      <c r="P1852" s="21">
        <v>100</v>
      </c>
      <c r="Q1852" s="21"/>
      <c r="R1852" s="21"/>
    </row>
    <row r="1853" spans="1:18" x14ac:dyDescent="0.2">
      <c r="A1853" s="22" t="s">
        <v>7083</v>
      </c>
      <c r="B1853" s="21">
        <v>10244</v>
      </c>
      <c r="C1853" s="21" t="s">
        <v>1062</v>
      </c>
      <c r="D1853" s="20">
        <f>COUNTIF('S6 - Table 1'!$B$3:$B$20,Table4[[#This Row],[id]])</f>
        <v>0</v>
      </c>
      <c r="E1853" s="21" t="s">
        <v>7084</v>
      </c>
      <c r="F1853" s="21" t="s">
        <v>7038</v>
      </c>
      <c r="G1853" s="21" t="s">
        <v>7039</v>
      </c>
      <c r="H1853" s="21" t="s">
        <v>7085</v>
      </c>
      <c r="I1853" s="21" t="s">
        <v>3755</v>
      </c>
      <c r="J1853" s="21">
        <v>37912</v>
      </c>
      <c r="K1853" s="21">
        <v>38133</v>
      </c>
      <c r="L1853" s="21">
        <v>100</v>
      </c>
      <c r="M1853" s="21" t="s">
        <v>1038</v>
      </c>
      <c r="N1853" s="21">
        <v>35967</v>
      </c>
      <c r="O1853" s="21">
        <v>36188</v>
      </c>
      <c r="P1853" s="21">
        <v>100</v>
      </c>
      <c r="Q1853" s="21"/>
      <c r="R1853" s="21"/>
    </row>
    <row r="1854" spans="1:18" x14ac:dyDescent="0.2">
      <c r="A1854" s="22" t="s">
        <v>7086</v>
      </c>
      <c r="B1854" s="21">
        <v>10244</v>
      </c>
      <c r="C1854" s="21" t="s">
        <v>1062</v>
      </c>
      <c r="D1854" s="20">
        <f>COUNTIF('S6 - Table 1'!$B$3:$B$20,Table4[[#This Row],[id]])</f>
        <v>0</v>
      </c>
      <c r="E1854" s="21" t="s">
        <v>7087</v>
      </c>
      <c r="F1854" s="21" t="s">
        <v>7038</v>
      </c>
      <c r="G1854" s="21" t="s">
        <v>7039</v>
      </c>
      <c r="H1854" s="21" t="s">
        <v>7088</v>
      </c>
      <c r="I1854" s="21" t="s">
        <v>3755</v>
      </c>
      <c r="J1854" s="21">
        <v>37912</v>
      </c>
      <c r="K1854" s="21">
        <v>38134</v>
      </c>
      <c r="L1854" s="21">
        <v>100</v>
      </c>
      <c r="M1854" s="21" t="s">
        <v>1038</v>
      </c>
      <c r="N1854" s="21">
        <v>35967</v>
      </c>
      <c r="O1854" s="21">
        <v>36189</v>
      </c>
      <c r="P1854" s="21">
        <v>100</v>
      </c>
      <c r="Q1854" s="21"/>
      <c r="R1854" s="21"/>
    </row>
    <row r="1855" spans="1:18" x14ac:dyDescent="0.2">
      <c r="A1855" s="22" t="s">
        <v>7089</v>
      </c>
      <c r="B1855" s="21">
        <v>10244</v>
      </c>
      <c r="C1855" s="21" t="s">
        <v>1062</v>
      </c>
      <c r="D1855" s="20">
        <f>COUNTIF('S6 - Table 1'!$B$3:$B$20,Table4[[#This Row],[id]])</f>
        <v>0</v>
      </c>
      <c r="E1855" s="21" t="s">
        <v>7090</v>
      </c>
      <c r="F1855" s="21" t="s">
        <v>7091</v>
      </c>
      <c r="G1855" s="21" t="s">
        <v>7010</v>
      </c>
      <c r="H1855" s="21" t="s">
        <v>7011</v>
      </c>
      <c r="I1855" s="21" t="s">
        <v>3755</v>
      </c>
      <c r="J1855" s="21">
        <v>172859</v>
      </c>
      <c r="K1855" s="21">
        <v>172974</v>
      </c>
      <c r="L1855" s="21">
        <v>100</v>
      </c>
      <c r="M1855" s="21" t="s">
        <v>1038</v>
      </c>
      <c r="N1855" s="21">
        <v>170988</v>
      </c>
      <c r="O1855" s="21">
        <v>171103</v>
      </c>
      <c r="P1855" s="21">
        <v>99.13</v>
      </c>
      <c r="Q1855" s="21"/>
      <c r="R1855" s="21"/>
    </row>
    <row r="1856" spans="1:18" x14ac:dyDescent="0.2">
      <c r="A1856" s="22" t="s">
        <v>7092</v>
      </c>
      <c r="B1856" s="21">
        <v>10244</v>
      </c>
      <c r="C1856" s="21" t="s">
        <v>1062</v>
      </c>
      <c r="D1856" s="20">
        <f>COUNTIF('S6 - Table 1'!$B$3:$B$20,Table4[[#This Row],[id]])</f>
        <v>0</v>
      </c>
      <c r="E1856" s="21" t="s">
        <v>7093</v>
      </c>
      <c r="F1856" s="21" t="s">
        <v>7001</v>
      </c>
      <c r="G1856" s="21" t="s">
        <v>6912</v>
      </c>
      <c r="H1856" s="21" t="s">
        <v>6976</v>
      </c>
      <c r="I1856" s="21" t="s">
        <v>3755</v>
      </c>
      <c r="J1856" s="21">
        <v>168869</v>
      </c>
      <c r="K1856" s="21">
        <v>168996</v>
      </c>
      <c r="L1856" s="21">
        <v>100</v>
      </c>
      <c r="M1856" s="21" t="s">
        <v>1038</v>
      </c>
      <c r="N1856" s="21">
        <v>167017</v>
      </c>
      <c r="O1856" s="21">
        <v>167144</v>
      </c>
      <c r="P1856" s="21">
        <v>99.21</v>
      </c>
      <c r="Q1856" s="21"/>
      <c r="R1856" s="21"/>
    </row>
    <row r="1857" spans="1:18" x14ac:dyDescent="0.2">
      <c r="A1857" s="22" t="s">
        <v>7094</v>
      </c>
      <c r="B1857" s="21">
        <v>10244</v>
      </c>
      <c r="C1857" s="21" t="s">
        <v>1062</v>
      </c>
      <c r="D1857" s="20">
        <f>COUNTIF('S6 - Table 1'!$B$3:$B$20,Table4[[#This Row],[id]])</f>
        <v>0</v>
      </c>
      <c r="E1857" s="21" t="s">
        <v>7095</v>
      </c>
      <c r="F1857" s="21" t="s">
        <v>7096</v>
      </c>
      <c r="G1857" s="21" t="s">
        <v>6951</v>
      </c>
      <c r="H1857" s="21" t="s">
        <v>6952</v>
      </c>
      <c r="I1857" s="21" t="s">
        <v>3755</v>
      </c>
      <c r="J1857" s="21">
        <v>135215</v>
      </c>
      <c r="K1857" s="21">
        <v>135351</v>
      </c>
      <c r="L1857" s="21">
        <v>100</v>
      </c>
      <c r="M1857" s="21" t="s">
        <v>1038</v>
      </c>
      <c r="N1857" s="21">
        <v>133270</v>
      </c>
      <c r="O1857" s="21">
        <v>133406</v>
      </c>
      <c r="P1857" s="21">
        <v>100</v>
      </c>
      <c r="Q1857" s="21"/>
      <c r="R1857" s="21"/>
    </row>
    <row r="1858" spans="1:18" x14ac:dyDescent="0.2">
      <c r="A1858" s="22" t="s">
        <v>7097</v>
      </c>
      <c r="B1858" s="21">
        <v>10244</v>
      </c>
      <c r="C1858" s="21" t="s">
        <v>1062</v>
      </c>
      <c r="D1858" s="20">
        <f>COUNTIF('S6 - Table 1'!$B$3:$B$20,Table4[[#This Row],[id]])</f>
        <v>0</v>
      </c>
      <c r="E1858" s="21" t="s">
        <v>7098</v>
      </c>
      <c r="F1858" s="21" t="s">
        <v>6950</v>
      </c>
      <c r="G1858" s="21" t="s">
        <v>6951</v>
      </c>
      <c r="H1858" s="21" t="s">
        <v>7099</v>
      </c>
      <c r="I1858" s="21" t="s">
        <v>3755</v>
      </c>
      <c r="J1858" s="21">
        <v>135214</v>
      </c>
      <c r="K1858" s="21">
        <v>135351</v>
      </c>
      <c r="L1858" s="21">
        <v>100</v>
      </c>
      <c r="M1858" s="21" t="s">
        <v>1038</v>
      </c>
      <c r="N1858" s="21">
        <v>133269</v>
      </c>
      <c r="O1858" s="21">
        <v>133406</v>
      </c>
      <c r="P1858" s="21">
        <v>100</v>
      </c>
      <c r="Q1858" s="21"/>
      <c r="R1858" s="21"/>
    </row>
    <row r="1859" spans="1:18" x14ac:dyDescent="0.2">
      <c r="A1859" s="22" t="s">
        <v>7100</v>
      </c>
      <c r="B1859" s="21">
        <v>10244</v>
      </c>
      <c r="C1859" s="21" t="s">
        <v>1062</v>
      </c>
      <c r="D1859" s="20">
        <f>COUNTIF('S6 - Table 1'!$B$3:$B$20,Table4[[#This Row],[id]])</f>
        <v>0</v>
      </c>
      <c r="E1859" s="21" t="s">
        <v>7101</v>
      </c>
      <c r="F1859" s="21" t="s">
        <v>6916</v>
      </c>
      <c r="G1859" s="21" t="s">
        <v>2629</v>
      </c>
      <c r="H1859" s="21" t="s">
        <v>2825</v>
      </c>
      <c r="I1859" s="21" t="s">
        <v>3755</v>
      </c>
      <c r="J1859" s="21">
        <v>171903</v>
      </c>
      <c r="K1859" s="21">
        <v>172138</v>
      </c>
      <c r="L1859" s="21">
        <v>100</v>
      </c>
      <c r="M1859" s="21" t="s">
        <v>1038</v>
      </c>
      <c r="N1859" s="21">
        <v>170030</v>
      </c>
      <c r="O1859" s="21">
        <v>170265</v>
      </c>
      <c r="P1859" s="21">
        <v>99.57</v>
      </c>
      <c r="Q1859" s="21"/>
      <c r="R1859" s="21"/>
    </row>
    <row r="1860" spans="1:18" x14ac:dyDescent="0.2">
      <c r="A1860" s="22" t="s">
        <v>7102</v>
      </c>
      <c r="B1860" s="21">
        <v>10244</v>
      </c>
      <c r="C1860" s="21" t="s">
        <v>1062</v>
      </c>
      <c r="D1860" s="20">
        <f>COUNTIF('S6 - Table 1'!$B$3:$B$20,Table4[[#This Row],[id]])</f>
        <v>0</v>
      </c>
      <c r="E1860" s="21" t="s">
        <v>7103</v>
      </c>
      <c r="F1860" s="21" t="s">
        <v>7104</v>
      </c>
      <c r="G1860" s="21" t="s">
        <v>7105</v>
      </c>
      <c r="H1860" s="21" t="s">
        <v>7106</v>
      </c>
      <c r="I1860" s="21" t="s">
        <v>3755</v>
      </c>
      <c r="J1860" s="21">
        <v>142711</v>
      </c>
      <c r="K1860" s="21">
        <v>142978</v>
      </c>
      <c r="L1860" s="21">
        <v>100</v>
      </c>
      <c r="M1860" s="21" t="s">
        <v>1038</v>
      </c>
      <c r="N1860" s="21">
        <v>140806</v>
      </c>
      <c r="O1860" s="21">
        <v>141073</v>
      </c>
      <c r="P1860" s="21">
        <v>100</v>
      </c>
      <c r="Q1860" s="21"/>
      <c r="R1860" s="21"/>
    </row>
    <row r="1861" spans="1:18" x14ac:dyDescent="0.2">
      <c r="A1861" s="22" t="s">
        <v>7107</v>
      </c>
      <c r="B1861" s="21">
        <v>10244</v>
      </c>
      <c r="C1861" s="21" t="s">
        <v>1062</v>
      </c>
      <c r="D1861" s="20">
        <f>COUNTIF('S6 - Table 1'!$B$3:$B$20,Table4[[#This Row],[id]])</f>
        <v>0</v>
      </c>
      <c r="E1861" s="21" t="s">
        <v>7108</v>
      </c>
      <c r="F1861" s="21" t="s">
        <v>7009</v>
      </c>
      <c r="G1861" s="21" t="s">
        <v>7010</v>
      </c>
      <c r="H1861" s="21" t="s">
        <v>7109</v>
      </c>
      <c r="I1861" s="21" t="s">
        <v>3755</v>
      </c>
      <c r="J1861" s="21">
        <v>172865</v>
      </c>
      <c r="K1861" s="21">
        <v>172975</v>
      </c>
      <c r="L1861" s="21">
        <v>100</v>
      </c>
      <c r="M1861" s="21" t="s">
        <v>1038</v>
      </c>
      <c r="N1861" s="21">
        <v>170994</v>
      </c>
      <c r="O1861" s="21">
        <v>171104</v>
      </c>
      <c r="P1861" s="21">
        <v>99.09</v>
      </c>
      <c r="Q1861" s="21"/>
      <c r="R1861" s="21"/>
    </row>
    <row r="1862" spans="1:18" x14ac:dyDescent="0.2">
      <c r="A1862" s="22" t="s">
        <v>7110</v>
      </c>
      <c r="B1862" s="21">
        <v>10244</v>
      </c>
      <c r="C1862" s="21" t="s">
        <v>1062</v>
      </c>
      <c r="D1862" s="20">
        <f>COUNTIF('S6 - Table 1'!$B$3:$B$20,Table4[[#This Row],[id]])</f>
        <v>0</v>
      </c>
      <c r="E1862" s="21" t="s">
        <v>7111</v>
      </c>
      <c r="F1862" s="21" t="s">
        <v>7112</v>
      </c>
      <c r="G1862" s="21" t="s">
        <v>7078</v>
      </c>
      <c r="H1862" s="21" t="s">
        <v>7079</v>
      </c>
      <c r="I1862" s="21" t="s">
        <v>3755</v>
      </c>
      <c r="J1862" s="21">
        <v>102239</v>
      </c>
      <c r="K1862" s="21">
        <v>102430</v>
      </c>
      <c r="L1862" s="21">
        <v>100</v>
      </c>
      <c r="M1862" s="21" t="s">
        <v>1038</v>
      </c>
      <c r="N1862" s="21">
        <v>100297</v>
      </c>
      <c r="O1862" s="21">
        <v>100488</v>
      </c>
      <c r="P1862" s="21">
        <v>100</v>
      </c>
      <c r="Q1862" s="21"/>
      <c r="R1862" s="21"/>
    </row>
    <row r="1863" spans="1:18" x14ac:dyDescent="0.2">
      <c r="A1863" s="22" t="s">
        <v>7113</v>
      </c>
      <c r="B1863" s="21">
        <v>10244</v>
      </c>
      <c r="C1863" s="21" t="s">
        <v>1062</v>
      </c>
      <c r="D1863" s="20">
        <f>COUNTIF('S6 - Table 1'!$B$3:$B$20,Table4[[#This Row],[id]])</f>
        <v>0</v>
      </c>
      <c r="E1863" s="21" t="s">
        <v>7114</v>
      </c>
      <c r="F1863" s="21" t="s">
        <v>7115</v>
      </c>
      <c r="G1863" s="21" t="s">
        <v>7010</v>
      </c>
      <c r="H1863" s="21" t="s">
        <v>7011</v>
      </c>
      <c r="I1863" s="21" t="s">
        <v>3755</v>
      </c>
      <c r="J1863" s="21">
        <v>172865</v>
      </c>
      <c r="K1863" s="21">
        <v>172974</v>
      </c>
      <c r="L1863" s="21">
        <v>100</v>
      </c>
      <c r="M1863" s="21" t="s">
        <v>1038</v>
      </c>
      <c r="N1863" s="21">
        <v>170994</v>
      </c>
      <c r="O1863" s="21">
        <v>171103</v>
      </c>
      <c r="P1863" s="21">
        <v>99.08</v>
      </c>
      <c r="Q1863" s="21"/>
      <c r="R1863" s="21"/>
    </row>
    <row r="1864" spans="1:18" x14ac:dyDescent="0.2">
      <c r="A1864" s="22" t="s">
        <v>7116</v>
      </c>
      <c r="B1864" s="21">
        <v>10244</v>
      </c>
      <c r="C1864" s="21" t="s">
        <v>1062</v>
      </c>
      <c r="D1864" s="20">
        <f>COUNTIF('S6 - Table 1'!$B$3:$B$20,Table4[[#This Row],[id]])</f>
        <v>0</v>
      </c>
      <c r="E1864" s="21" t="s">
        <v>7117</v>
      </c>
      <c r="F1864" s="21" t="s">
        <v>7118</v>
      </c>
      <c r="G1864" s="21" t="s">
        <v>7010</v>
      </c>
      <c r="H1864" s="21" t="s">
        <v>7011</v>
      </c>
      <c r="I1864" s="21" t="s">
        <v>3755</v>
      </c>
      <c r="J1864" s="21">
        <v>172866</v>
      </c>
      <c r="K1864" s="21">
        <v>172974</v>
      </c>
      <c r="L1864" s="21">
        <v>100</v>
      </c>
      <c r="M1864" s="21" t="s">
        <v>1038</v>
      </c>
      <c r="N1864" s="21">
        <v>170995</v>
      </c>
      <c r="O1864" s="21">
        <v>171103</v>
      </c>
      <c r="P1864" s="21">
        <v>99.07</v>
      </c>
      <c r="Q1864" s="21"/>
      <c r="R1864" s="21"/>
    </row>
    <row r="1865" spans="1:18" x14ac:dyDescent="0.2">
      <c r="A1865" s="22" t="s">
        <v>7119</v>
      </c>
      <c r="B1865" s="21">
        <v>10244</v>
      </c>
      <c r="C1865" s="21" t="s">
        <v>1062</v>
      </c>
      <c r="D1865" s="20">
        <f>COUNTIF('S6 - Table 1'!$B$3:$B$20,Table4[[#This Row],[id]])</f>
        <v>0</v>
      </c>
      <c r="E1865" s="21" t="s">
        <v>7120</v>
      </c>
      <c r="F1865" s="21" t="s">
        <v>7121</v>
      </c>
      <c r="G1865" s="21" t="s">
        <v>2629</v>
      </c>
      <c r="H1865" s="21" t="s">
        <v>2630</v>
      </c>
      <c r="I1865" s="21" t="s">
        <v>3755</v>
      </c>
      <c r="J1865" s="21">
        <v>171903</v>
      </c>
      <c r="K1865" s="21">
        <v>172136</v>
      </c>
      <c r="L1865" s="21">
        <v>100</v>
      </c>
      <c r="M1865" s="21" t="s">
        <v>1038</v>
      </c>
      <c r="N1865" s="21">
        <v>170030</v>
      </c>
      <c r="O1865" s="21">
        <v>170263</v>
      </c>
      <c r="P1865" s="21">
        <v>99.57</v>
      </c>
      <c r="Q1865" s="21"/>
      <c r="R1865" s="21"/>
    </row>
    <row r="1866" spans="1:18" x14ac:dyDescent="0.2">
      <c r="A1866" s="22" t="s">
        <v>7122</v>
      </c>
      <c r="B1866" s="21">
        <v>10244</v>
      </c>
      <c r="C1866" s="21" t="s">
        <v>1062</v>
      </c>
      <c r="D1866" s="20">
        <f>COUNTIF('S6 - Table 1'!$B$3:$B$20,Table4[[#This Row],[id]])</f>
        <v>0</v>
      </c>
      <c r="E1866" s="21" t="s">
        <v>7123</v>
      </c>
      <c r="F1866" s="21" t="s">
        <v>6916</v>
      </c>
      <c r="G1866" s="21" t="s">
        <v>2629</v>
      </c>
      <c r="H1866" s="21" t="s">
        <v>2858</v>
      </c>
      <c r="I1866" s="21" t="s">
        <v>3755</v>
      </c>
      <c r="J1866" s="21">
        <v>171903</v>
      </c>
      <c r="K1866" s="21">
        <v>172137</v>
      </c>
      <c r="L1866" s="21">
        <v>100</v>
      </c>
      <c r="M1866" s="21" t="s">
        <v>1038</v>
      </c>
      <c r="N1866" s="21">
        <v>170030</v>
      </c>
      <c r="O1866" s="21">
        <v>170264</v>
      </c>
      <c r="P1866" s="21">
        <v>99.57</v>
      </c>
      <c r="Q1866" s="21"/>
      <c r="R1866" s="21"/>
    </row>
    <row r="1867" spans="1:18" x14ac:dyDescent="0.2">
      <c r="A1867" s="22" t="s">
        <v>7124</v>
      </c>
      <c r="B1867" s="21">
        <v>10244</v>
      </c>
      <c r="C1867" s="21" t="s">
        <v>1062</v>
      </c>
      <c r="D1867" s="20">
        <f>COUNTIF('S6 - Table 1'!$B$3:$B$20,Table4[[#This Row],[id]])</f>
        <v>0</v>
      </c>
      <c r="E1867" s="21" t="s">
        <v>7125</v>
      </c>
      <c r="F1867" s="21" t="s">
        <v>7126</v>
      </c>
      <c r="G1867" s="21" t="s">
        <v>6967</v>
      </c>
      <c r="H1867" s="21" t="s">
        <v>6968</v>
      </c>
      <c r="I1867" s="21" t="s">
        <v>3755</v>
      </c>
      <c r="J1867" s="21">
        <v>164604</v>
      </c>
      <c r="K1867" s="21">
        <v>164704</v>
      </c>
      <c r="L1867" s="21">
        <v>100</v>
      </c>
      <c r="M1867" s="21" t="s">
        <v>1038</v>
      </c>
      <c r="N1867" s="21">
        <v>162745</v>
      </c>
      <c r="O1867" s="21">
        <v>162845</v>
      </c>
      <c r="P1867" s="21">
        <v>99</v>
      </c>
      <c r="Q1867" s="21"/>
      <c r="R1867" s="21"/>
    </row>
    <row r="1868" spans="1:18" x14ac:dyDescent="0.2">
      <c r="A1868" s="22" t="s">
        <v>7127</v>
      </c>
      <c r="B1868" s="21">
        <v>10244</v>
      </c>
      <c r="C1868" s="21" t="s">
        <v>1062</v>
      </c>
      <c r="D1868" s="20">
        <f>COUNTIF('S6 - Table 1'!$B$3:$B$20,Table4[[#This Row],[id]])</f>
        <v>0</v>
      </c>
      <c r="E1868" s="21" t="s">
        <v>7128</v>
      </c>
      <c r="F1868" s="21" t="s">
        <v>7060</v>
      </c>
      <c r="G1868" s="21" t="s">
        <v>7061</v>
      </c>
      <c r="H1868" s="21" t="s">
        <v>7129</v>
      </c>
      <c r="I1868" s="21" t="s">
        <v>3755</v>
      </c>
      <c r="J1868" s="21">
        <v>185441</v>
      </c>
      <c r="K1868" s="21">
        <v>185541</v>
      </c>
      <c r="L1868" s="21">
        <v>100</v>
      </c>
      <c r="M1868" s="21" t="s">
        <v>1038</v>
      </c>
      <c r="N1868" s="21">
        <v>183479</v>
      </c>
      <c r="O1868" s="21">
        <v>183579</v>
      </c>
      <c r="P1868" s="21">
        <v>100</v>
      </c>
      <c r="Q1868" s="21"/>
      <c r="R1868" s="21"/>
    </row>
    <row r="1869" spans="1:18" x14ac:dyDescent="0.2">
      <c r="A1869" s="22" t="s">
        <v>7130</v>
      </c>
      <c r="B1869" s="21">
        <v>10244</v>
      </c>
      <c r="C1869" s="21" t="s">
        <v>1062</v>
      </c>
      <c r="D1869" s="20">
        <f>COUNTIF('S6 - Table 1'!$B$3:$B$20,Table4[[#This Row],[id]])</f>
        <v>0</v>
      </c>
      <c r="E1869" s="21" t="s">
        <v>7131</v>
      </c>
      <c r="F1869" s="21" t="s">
        <v>7132</v>
      </c>
      <c r="G1869" s="21" t="s">
        <v>7133</v>
      </c>
      <c r="H1869" s="21" t="s">
        <v>7134</v>
      </c>
      <c r="I1869" s="21" t="s">
        <v>3755</v>
      </c>
      <c r="J1869" s="21">
        <v>12716</v>
      </c>
      <c r="K1869" s="21">
        <v>12955</v>
      </c>
      <c r="L1869" s="21">
        <v>100</v>
      </c>
      <c r="M1869" s="21" t="s">
        <v>1038</v>
      </c>
      <c r="N1869" s="21">
        <v>11017</v>
      </c>
      <c r="O1869" s="21">
        <v>11256</v>
      </c>
      <c r="P1869" s="21">
        <v>100</v>
      </c>
      <c r="Q1869" s="21"/>
      <c r="R1869" s="21"/>
    </row>
    <row r="1870" spans="1:18" x14ac:dyDescent="0.2">
      <c r="A1870" s="22" t="s">
        <v>7135</v>
      </c>
      <c r="B1870" s="21">
        <v>10244</v>
      </c>
      <c r="C1870" s="21" t="s">
        <v>1062</v>
      </c>
      <c r="D1870" s="20">
        <f>COUNTIF('S6 - Table 1'!$B$3:$B$20,Table4[[#This Row],[id]])</f>
        <v>0</v>
      </c>
      <c r="E1870" s="21" t="s">
        <v>7136</v>
      </c>
      <c r="F1870" s="21" t="s">
        <v>7132</v>
      </c>
      <c r="G1870" s="21" t="s">
        <v>7133</v>
      </c>
      <c r="H1870" s="21" t="s">
        <v>7137</v>
      </c>
      <c r="I1870" s="21" t="s">
        <v>3755</v>
      </c>
      <c r="J1870" s="21">
        <v>12716</v>
      </c>
      <c r="K1870" s="21">
        <v>12956</v>
      </c>
      <c r="L1870" s="21">
        <v>100</v>
      </c>
      <c r="M1870" s="21" t="s">
        <v>1038</v>
      </c>
      <c r="N1870" s="21">
        <v>11017</v>
      </c>
      <c r="O1870" s="21">
        <v>11257</v>
      </c>
      <c r="P1870" s="21">
        <v>100</v>
      </c>
      <c r="Q1870" s="21"/>
      <c r="R1870" s="21"/>
    </row>
    <row r="1871" spans="1:18" x14ac:dyDescent="0.2">
      <c r="A1871" s="22" t="s">
        <v>7138</v>
      </c>
      <c r="B1871" s="21">
        <v>10244</v>
      </c>
      <c r="C1871" s="21" t="s">
        <v>1062</v>
      </c>
      <c r="D1871" s="20">
        <f>COUNTIF('S6 - Table 1'!$B$3:$B$20,Table4[[#This Row],[id]])</f>
        <v>0</v>
      </c>
      <c r="E1871" s="21" t="s">
        <v>7139</v>
      </c>
      <c r="F1871" s="21" t="s">
        <v>7140</v>
      </c>
      <c r="G1871" s="21" t="s">
        <v>7078</v>
      </c>
      <c r="H1871" s="21" t="s">
        <v>7079</v>
      </c>
      <c r="I1871" s="21" t="s">
        <v>3755</v>
      </c>
      <c r="J1871" s="21">
        <v>102236</v>
      </c>
      <c r="K1871" s="21">
        <v>102430</v>
      </c>
      <c r="L1871" s="21">
        <v>100</v>
      </c>
      <c r="M1871" s="21" t="s">
        <v>1038</v>
      </c>
      <c r="N1871" s="21">
        <v>100294</v>
      </c>
      <c r="O1871" s="21">
        <v>100488</v>
      </c>
      <c r="P1871" s="21">
        <v>100</v>
      </c>
      <c r="Q1871" s="21"/>
      <c r="R1871" s="21"/>
    </row>
    <row r="1872" spans="1:18" x14ac:dyDescent="0.2">
      <c r="A1872" s="22" t="s">
        <v>7141</v>
      </c>
      <c r="B1872" s="21">
        <v>10244</v>
      </c>
      <c r="C1872" s="21" t="s">
        <v>1062</v>
      </c>
      <c r="D1872" s="20">
        <f>COUNTIF('S6 - Table 1'!$B$3:$B$20,Table4[[#This Row],[id]])</f>
        <v>0</v>
      </c>
      <c r="E1872" s="21" t="s">
        <v>7142</v>
      </c>
      <c r="F1872" s="21" t="s">
        <v>7038</v>
      </c>
      <c r="G1872" s="21" t="s">
        <v>7039</v>
      </c>
      <c r="H1872" s="21" t="s">
        <v>7143</v>
      </c>
      <c r="I1872" s="21" t="s">
        <v>3755</v>
      </c>
      <c r="J1872" s="21">
        <v>37912</v>
      </c>
      <c r="K1872" s="21">
        <v>38134</v>
      </c>
      <c r="L1872" s="21">
        <v>100</v>
      </c>
      <c r="M1872" s="21" t="s">
        <v>1038</v>
      </c>
      <c r="N1872" s="21">
        <v>35967</v>
      </c>
      <c r="O1872" s="21">
        <v>36189</v>
      </c>
      <c r="P1872" s="21">
        <v>100</v>
      </c>
      <c r="Q1872" s="21"/>
      <c r="R1872" s="21"/>
    </row>
    <row r="1873" spans="1:18" x14ac:dyDescent="0.2">
      <c r="A1873" s="22" t="s">
        <v>7144</v>
      </c>
      <c r="B1873" s="21">
        <v>10244</v>
      </c>
      <c r="C1873" s="21" t="s">
        <v>1062</v>
      </c>
      <c r="D1873" s="20">
        <f>COUNTIF('S6 - Table 1'!$B$3:$B$20,Table4[[#This Row],[id]])</f>
        <v>0</v>
      </c>
      <c r="E1873" s="21" t="s">
        <v>7145</v>
      </c>
      <c r="F1873" s="21" t="s">
        <v>7146</v>
      </c>
      <c r="G1873" s="21" t="s">
        <v>6967</v>
      </c>
      <c r="H1873" s="21" t="s">
        <v>6968</v>
      </c>
      <c r="I1873" s="21" t="s">
        <v>3755</v>
      </c>
      <c r="J1873" s="21">
        <v>164602</v>
      </c>
      <c r="K1873" s="21">
        <v>164704</v>
      </c>
      <c r="L1873" s="21">
        <v>100</v>
      </c>
      <c r="M1873" s="21" t="s">
        <v>1038</v>
      </c>
      <c r="N1873" s="21">
        <v>162743</v>
      </c>
      <c r="O1873" s="21">
        <v>162845</v>
      </c>
      <c r="P1873" s="21">
        <v>99.02</v>
      </c>
      <c r="Q1873" s="21"/>
      <c r="R1873" s="21"/>
    </row>
    <row r="1874" spans="1:18" x14ac:dyDescent="0.2">
      <c r="A1874" s="22" t="s">
        <v>7147</v>
      </c>
      <c r="B1874" s="21">
        <v>10244</v>
      </c>
      <c r="C1874" s="21" t="s">
        <v>1062</v>
      </c>
      <c r="D1874" s="20">
        <f>COUNTIF('S6 - Table 1'!$B$3:$B$20,Table4[[#This Row],[id]])</f>
        <v>0</v>
      </c>
      <c r="E1874" s="21" t="s">
        <v>7148</v>
      </c>
      <c r="F1874" s="21" t="s">
        <v>7038</v>
      </c>
      <c r="G1874" s="21" t="s">
        <v>7039</v>
      </c>
      <c r="H1874" s="21" t="s">
        <v>7149</v>
      </c>
      <c r="I1874" s="21" t="s">
        <v>3755</v>
      </c>
      <c r="J1874" s="21">
        <v>37912</v>
      </c>
      <c r="K1874" s="21">
        <v>38140</v>
      </c>
      <c r="L1874" s="21">
        <v>100</v>
      </c>
      <c r="M1874" s="21" t="s">
        <v>1038</v>
      </c>
      <c r="N1874" s="21">
        <v>35967</v>
      </c>
      <c r="O1874" s="21">
        <v>36195</v>
      </c>
      <c r="P1874" s="21">
        <v>100</v>
      </c>
      <c r="Q1874" s="21"/>
      <c r="R1874" s="21"/>
    </row>
    <row r="1875" spans="1:18" x14ac:dyDescent="0.2">
      <c r="A1875" s="22" t="s">
        <v>7150</v>
      </c>
      <c r="B1875" s="21">
        <v>10244</v>
      </c>
      <c r="C1875" s="21" t="s">
        <v>1062</v>
      </c>
      <c r="D1875" s="20">
        <f>COUNTIF('S6 - Table 1'!$B$3:$B$20,Table4[[#This Row],[id]])</f>
        <v>0</v>
      </c>
      <c r="E1875" s="21" t="s">
        <v>7151</v>
      </c>
      <c r="F1875" s="21" t="s">
        <v>7152</v>
      </c>
      <c r="G1875" s="21" t="s">
        <v>6994</v>
      </c>
      <c r="H1875" s="21" t="s">
        <v>6995</v>
      </c>
      <c r="I1875" s="21" t="s">
        <v>3755</v>
      </c>
      <c r="J1875" s="21">
        <v>177904</v>
      </c>
      <c r="K1875" s="21">
        <v>178013</v>
      </c>
      <c r="L1875" s="21">
        <v>100</v>
      </c>
      <c r="M1875" s="21" t="s">
        <v>1038</v>
      </c>
      <c r="N1875" s="21">
        <v>176081</v>
      </c>
      <c r="O1875" s="21">
        <v>176190</v>
      </c>
      <c r="P1875" s="21">
        <v>99.08</v>
      </c>
      <c r="Q1875" s="21"/>
      <c r="R1875" s="21"/>
    </row>
    <row r="1876" spans="1:18" x14ac:dyDescent="0.2">
      <c r="A1876" s="22" t="s">
        <v>7153</v>
      </c>
      <c r="B1876" s="21">
        <v>10244</v>
      </c>
      <c r="C1876" s="21" t="s">
        <v>1062</v>
      </c>
      <c r="D1876" s="20">
        <f>COUNTIF('S6 - Table 1'!$B$3:$B$20,Table4[[#This Row],[id]])</f>
        <v>0</v>
      </c>
      <c r="E1876" s="21" t="s">
        <v>7154</v>
      </c>
      <c r="F1876" s="21" t="s">
        <v>7152</v>
      </c>
      <c r="G1876" s="21" t="s">
        <v>6994</v>
      </c>
      <c r="H1876" s="21" t="s">
        <v>6998</v>
      </c>
      <c r="I1876" s="21" t="s">
        <v>3755</v>
      </c>
      <c r="J1876" s="21">
        <v>177904</v>
      </c>
      <c r="K1876" s="21">
        <v>178014</v>
      </c>
      <c r="L1876" s="21">
        <v>100</v>
      </c>
      <c r="M1876" s="21" t="s">
        <v>1038</v>
      </c>
      <c r="N1876" s="21">
        <v>176081</v>
      </c>
      <c r="O1876" s="21">
        <v>176191</v>
      </c>
      <c r="P1876" s="21">
        <v>99.09</v>
      </c>
      <c r="Q1876" s="21"/>
      <c r="R1876" s="21"/>
    </row>
    <row r="1877" spans="1:18" x14ac:dyDescent="0.2">
      <c r="A1877" s="22" t="s">
        <v>7155</v>
      </c>
      <c r="B1877" s="21">
        <v>10244</v>
      </c>
      <c r="C1877" s="21" t="s">
        <v>1062</v>
      </c>
      <c r="D1877" s="20">
        <f>COUNTIF('S6 - Table 1'!$B$3:$B$20,Table4[[#This Row],[id]])</f>
        <v>0</v>
      </c>
      <c r="E1877" s="21" t="s">
        <v>7156</v>
      </c>
      <c r="F1877" s="21" t="s">
        <v>7157</v>
      </c>
      <c r="G1877" s="21" t="s">
        <v>6989</v>
      </c>
      <c r="H1877" s="21" t="s">
        <v>6990</v>
      </c>
      <c r="I1877" s="21" t="s">
        <v>3755</v>
      </c>
      <c r="J1877" s="21">
        <v>180518</v>
      </c>
      <c r="K1877" s="21">
        <v>180661</v>
      </c>
      <c r="L1877" s="21">
        <v>100</v>
      </c>
      <c r="M1877" s="21" t="s">
        <v>1038</v>
      </c>
      <c r="N1877" s="21">
        <v>178691</v>
      </c>
      <c r="O1877" s="21">
        <v>178834</v>
      </c>
      <c r="P1877" s="21">
        <v>100</v>
      </c>
      <c r="Q1877" s="21"/>
      <c r="R1877" s="21"/>
    </row>
    <row r="1878" spans="1:18" x14ac:dyDescent="0.2">
      <c r="A1878" s="22" t="s">
        <v>7158</v>
      </c>
      <c r="B1878" s="21">
        <v>10244</v>
      </c>
      <c r="C1878" s="21" t="s">
        <v>1062</v>
      </c>
      <c r="D1878" s="20">
        <f>COUNTIF('S6 - Table 1'!$B$3:$B$20,Table4[[#This Row],[id]])</f>
        <v>0</v>
      </c>
      <c r="E1878" s="21" t="s">
        <v>7159</v>
      </c>
      <c r="F1878" s="21" t="s">
        <v>7160</v>
      </c>
      <c r="G1878" s="21" t="s">
        <v>6989</v>
      </c>
      <c r="H1878" s="21" t="s">
        <v>6990</v>
      </c>
      <c r="I1878" s="21" t="s">
        <v>3755</v>
      </c>
      <c r="J1878" s="21">
        <v>180517</v>
      </c>
      <c r="K1878" s="21">
        <v>180661</v>
      </c>
      <c r="L1878" s="21">
        <v>100</v>
      </c>
      <c r="M1878" s="21" t="s">
        <v>1038</v>
      </c>
      <c r="N1878" s="21">
        <v>178690</v>
      </c>
      <c r="O1878" s="21">
        <v>178834</v>
      </c>
      <c r="P1878" s="21">
        <v>100</v>
      </c>
      <c r="Q1878" s="21"/>
      <c r="R1878" s="21"/>
    </row>
    <row r="1879" spans="1:18" x14ac:dyDescent="0.2">
      <c r="A1879" s="22" t="s">
        <v>7161</v>
      </c>
      <c r="B1879" s="21">
        <v>10244</v>
      </c>
      <c r="C1879" s="21" t="s">
        <v>1062</v>
      </c>
      <c r="D1879" s="20">
        <f>COUNTIF('S6 - Table 1'!$B$3:$B$20,Table4[[#This Row],[id]])</f>
        <v>0</v>
      </c>
      <c r="E1879" s="21" t="s">
        <v>7162</v>
      </c>
      <c r="F1879" s="21" t="s">
        <v>6966</v>
      </c>
      <c r="G1879" s="21" t="s">
        <v>6967</v>
      </c>
      <c r="H1879" s="21" t="s">
        <v>7163</v>
      </c>
      <c r="I1879" s="21" t="s">
        <v>3755</v>
      </c>
      <c r="J1879" s="21">
        <v>164603</v>
      </c>
      <c r="K1879" s="21">
        <v>164703</v>
      </c>
      <c r="L1879" s="21">
        <v>100</v>
      </c>
      <c r="M1879" s="21" t="s">
        <v>1038</v>
      </c>
      <c r="N1879" s="21">
        <v>162744</v>
      </c>
      <c r="O1879" s="21">
        <v>162844</v>
      </c>
      <c r="P1879" s="21">
        <v>99</v>
      </c>
      <c r="Q1879" s="21"/>
      <c r="R1879" s="21"/>
    </row>
    <row r="1880" spans="1:18" x14ac:dyDescent="0.2">
      <c r="A1880" s="22" t="s">
        <v>7164</v>
      </c>
      <c r="B1880" s="21">
        <v>10244</v>
      </c>
      <c r="C1880" s="21" t="s">
        <v>1062</v>
      </c>
      <c r="D1880" s="20">
        <f>COUNTIF('S6 - Table 1'!$B$3:$B$20,Table4[[#This Row],[id]])</f>
        <v>0</v>
      </c>
      <c r="E1880" s="21" t="s">
        <v>7165</v>
      </c>
      <c r="F1880" s="21" t="s">
        <v>7069</v>
      </c>
      <c r="G1880" s="21" t="s">
        <v>7070</v>
      </c>
      <c r="H1880" s="21" t="s">
        <v>7166</v>
      </c>
      <c r="I1880" s="21" t="s">
        <v>3755</v>
      </c>
      <c r="J1880" s="21">
        <v>13329</v>
      </c>
      <c r="K1880" s="21">
        <v>13451</v>
      </c>
      <c r="L1880" s="21">
        <v>100</v>
      </c>
      <c r="M1880" s="21" t="s">
        <v>1038</v>
      </c>
      <c r="N1880" s="21">
        <v>11630</v>
      </c>
      <c r="O1880" s="21">
        <v>11752</v>
      </c>
      <c r="P1880" s="21">
        <v>99.18</v>
      </c>
      <c r="Q1880" s="21"/>
      <c r="R1880" s="21"/>
    </row>
    <row r="1881" spans="1:18" x14ac:dyDescent="0.2">
      <c r="A1881" s="22" t="s">
        <v>7167</v>
      </c>
      <c r="B1881" s="21">
        <v>10244</v>
      </c>
      <c r="C1881" s="21" t="s">
        <v>1062</v>
      </c>
      <c r="D1881" s="20">
        <f>COUNTIF('S6 - Table 1'!$B$3:$B$20,Table4[[#This Row],[id]])</f>
        <v>0</v>
      </c>
      <c r="E1881" s="21" t="s">
        <v>7168</v>
      </c>
      <c r="F1881" s="21" t="s">
        <v>7169</v>
      </c>
      <c r="G1881" s="21" t="s">
        <v>7170</v>
      </c>
      <c r="H1881" s="21" t="s">
        <v>7171</v>
      </c>
      <c r="I1881" s="21" t="s">
        <v>3755</v>
      </c>
      <c r="J1881" s="21">
        <v>183997</v>
      </c>
      <c r="K1881" s="21">
        <v>184241</v>
      </c>
      <c r="L1881" s="21">
        <v>100</v>
      </c>
      <c r="M1881" s="21" t="s">
        <v>1038</v>
      </c>
      <c r="N1881" s="21">
        <v>182035</v>
      </c>
      <c r="O1881" s="21">
        <v>182279</v>
      </c>
      <c r="P1881" s="21">
        <v>100</v>
      </c>
      <c r="Q1881" s="21"/>
      <c r="R1881" s="21"/>
    </row>
    <row r="1882" spans="1:18" x14ac:dyDescent="0.2">
      <c r="A1882" s="22" t="s">
        <v>7172</v>
      </c>
      <c r="B1882" s="21">
        <v>10244</v>
      </c>
      <c r="C1882" s="21" t="s">
        <v>1062</v>
      </c>
      <c r="D1882" s="20">
        <f>COUNTIF('S6 - Table 1'!$B$3:$B$20,Table4[[#This Row],[id]])</f>
        <v>0</v>
      </c>
      <c r="E1882" s="21" t="s">
        <v>7173</v>
      </c>
      <c r="F1882" s="21" t="s">
        <v>6988</v>
      </c>
      <c r="G1882" s="21" t="s">
        <v>6989</v>
      </c>
      <c r="H1882" s="21" t="s">
        <v>7174</v>
      </c>
      <c r="I1882" s="21" t="s">
        <v>3755</v>
      </c>
      <c r="J1882" s="21">
        <v>180518</v>
      </c>
      <c r="K1882" s="21">
        <v>180661</v>
      </c>
      <c r="L1882" s="21">
        <v>100</v>
      </c>
      <c r="M1882" s="21" t="s">
        <v>1038</v>
      </c>
      <c r="N1882" s="21">
        <v>178691</v>
      </c>
      <c r="O1882" s="21">
        <v>178834</v>
      </c>
      <c r="P1882" s="21">
        <v>100</v>
      </c>
      <c r="Q1882" s="21"/>
      <c r="R1882" s="21"/>
    </row>
    <row r="1883" spans="1:18" x14ac:dyDescent="0.2">
      <c r="A1883" s="22" t="s">
        <v>7175</v>
      </c>
      <c r="B1883" s="21">
        <v>10244</v>
      </c>
      <c r="C1883" s="21" t="s">
        <v>1062</v>
      </c>
      <c r="D1883" s="20">
        <f>COUNTIF('S6 - Table 1'!$B$3:$B$20,Table4[[#This Row],[id]])</f>
        <v>0</v>
      </c>
      <c r="E1883" s="21" t="s">
        <v>7176</v>
      </c>
      <c r="F1883" s="21" t="s">
        <v>7077</v>
      </c>
      <c r="G1883" s="21" t="s">
        <v>7078</v>
      </c>
      <c r="H1883" s="21" t="s">
        <v>7177</v>
      </c>
      <c r="I1883" s="21" t="s">
        <v>3755</v>
      </c>
      <c r="J1883" s="21">
        <v>102240</v>
      </c>
      <c r="K1883" s="21">
        <v>102430</v>
      </c>
      <c r="L1883" s="21">
        <v>100</v>
      </c>
      <c r="M1883" s="21" t="s">
        <v>1038</v>
      </c>
      <c r="N1883" s="21">
        <v>100298</v>
      </c>
      <c r="O1883" s="21">
        <v>100488</v>
      </c>
      <c r="P1883" s="21">
        <v>100</v>
      </c>
      <c r="Q1883" s="21"/>
      <c r="R1883" s="21"/>
    </row>
    <row r="1884" spans="1:18" x14ac:dyDescent="0.2">
      <c r="A1884" s="22" t="s">
        <v>7178</v>
      </c>
      <c r="B1884" s="21">
        <v>10244</v>
      </c>
      <c r="C1884" s="21" t="s">
        <v>1062</v>
      </c>
      <c r="D1884" s="20">
        <f>COUNTIF('S6 - Table 1'!$B$3:$B$20,Table4[[#This Row],[id]])</f>
        <v>0</v>
      </c>
      <c r="E1884" s="21" t="s">
        <v>7179</v>
      </c>
      <c r="F1884" s="21" t="s">
        <v>7180</v>
      </c>
      <c r="G1884" s="21" t="s">
        <v>6989</v>
      </c>
      <c r="H1884" s="21" t="s">
        <v>6990</v>
      </c>
      <c r="I1884" s="21" t="s">
        <v>3755</v>
      </c>
      <c r="J1884" s="21">
        <v>180519</v>
      </c>
      <c r="K1884" s="21">
        <v>180661</v>
      </c>
      <c r="L1884" s="21">
        <v>100</v>
      </c>
      <c r="M1884" s="21" t="s">
        <v>1038</v>
      </c>
      <c r="N1884" s="21">
        <v>178692</v>
      </c>
      <c r="O1884" s="21">
        <v>178834</v>
      </c>
      <c r="P1884" s="21">
        <v>100</v>
      </c>
      <c r="Q1884" s="21"/>
      <c r="R1884" s="21"/>
    </row>
    <row r="1885" spans="1:18" x14ac:dyDescent="0.2">
      <c r="A1885" s="22" t="s">
        <v>7181</v>
      </c>
      <c r="B1885" s="21">
        <v>10244</v>
      </c>
      <c r="C1885" s="21" t="s">
        <v>1062</v>
      </c>
      <c r="D1885" s="20">
        <f>COUNTIF('S6 - Table 1'!$B$3:$B$20,Table4[[#This Row],[id]])</f>
        <v>0</v>
      </c>
      <c r="E1885" s="21" t="s">
        <v>7182</v>
      </c>
      <c r="F1885" s="21" t="s">
        <v>6993</v>
      </c>
      <c r="G1885" s="21" t="s">
        <v>6994</v>
      </c>
      <c r="H1885" s="21" t="s">
        <v>7183</v>
      </c>
      <c r="I1885" s="21" t="s">
        <v>3755</v>
      </c>
      <c r="J1885" s="21">
        <v>177904</v>
      </c>
      <c r="K1885" s="21">
        <v>178013</v>
      </c>
      <c r="L1885" s="21">
        <v>100</v>
      </c>
      <c r="M1885" s="21" t="s">
        <v>1038</v>
      </c>
      <c r="N1885" s="21">
        <v>176081</v>
      </c>
      <c r="O1885" s="21">
        <v>176190</v>
      </c>
      <c r="P1885" s="21">
        <v>99.08</v>
      </c>
      <c r="Q1885" s="21"/>
      <c r="R1885" s="21"/>
    </row>
    <row r="1886" spans="1:18" x14ac:dyDescent="0.2">
      <c r="A1886" s="22" t="s">
        <v>7184</v>
      </c>
      <c r="B1886" s="21">
        <v>10244</v>
      </c>
      <c r="C1886" s="21" t="s">
        <v>1062</v>
      </c>
      <c r="D1886" s="20">
        <f>COUNTIF('S6 - Table 1'!$B$3:$B$20,Table4[[#This Row],[id]])</f>
        <v>0</v>
      </c>
      <c r="E1886" s="21" t="s">
        <v>7185</v>
      </c>
      <c r="F1886" s="21" t="s">
        <v>7132</v>
      </c>
      <c r="G1886" s="21" t="s">
        <v>7133</v>
      </c>
      <c r="H1886" s="21" t="s">
        <v>7186</v>
      </c>
      <c r="I1886" s="21" t="s">
        <v>3755</v>
      </c>
      <c r="J1886" s="21">
        <v>12716</v>
      </c>
      <c r="K1886" s="21">
        <v>12955</v>
      </c>
      <c r="L1886" s="21">
        <v>100</v>
      </c>
      <c r="M1886" s="21" t="s">
        <v>1038</v>
      </c>
      <c r="N1886" s="21">
        <v>11017</v>
      </c>
      <c r="O1886" s="21">
        <v>11256</v>
      </c>
      <c r="P1886" s="21">
        <v>100</v>
      </c>
      <c r="Q1886" s="21"/>
      <c r="R1886" s="21"/>
    </row>
    <row r="1887" spans="1:18" x14ac:dyDescent="0.2">
      <c r="A1887" s="22" t="s">
        <v>7187</v>
      </c>
      <c r="B1887" s="21">
        <v>10244</v>
      </c>
      <c r="C1887" s="21" t="s">
        <v>1062</v>
      </c>
      <c r="D1887" s="20">
        <f>COUNTIF('S6 - Table 1'!$B$3:$B$20,Table4[[#This Row],[id]])</f>
        <v>0</v>
      </c>
      <c r="E1887" s="21" t="s">
        <v>7188</v>
      </c>
      <c r="F1887" s="21" t="s">
        <v>7189</v>
      </c>
      <c r="G1887" s="21" t="s">
        <v>7190</v>
      </c>
      <c r="H1887" s="21" t="s">
        <v>7191</v>
      </c>
      <c r="I1887" s="21" t="s">
        <v>3755</v>
      </c>
      <c r="J1887" s="21">
        <v>172482</v>
      </c>
      <c r="K1887" s="21">
        <v>172654</v>
      </c>
      <c r="L1887" s="21">
        <v>100</v>
      </c>
      <c r="M1887" s="21" t="s">
        <v>1038</v>
      </c>
      <c r="N1887" s="21">
        <v>170609</v>
      </c>
      <c r="O1887" s="21">
        <v>170781</v>
      </c>
      <c r="P1887" s="21">
        <v>100</v>
      </c>
      <c r="Q1887" s="21"/>
      <c r="R1887" s="21"/>
    </row>
    <row r="1888" spans="1:18" x14ac:dyDescent="0.2">
      <c r="A1888" s="22" t="s">
        <v>7192</v>
      </c>
      <c r="B1888" s="21">
        <v>10244</v>
      </c>
      <c r="C1888" s="21" t="s">
        <v>1062</v>
      </c>
      <c r="D1888" s="20">
        <f>COUNTIF('S6 - Table 1'!$B$3:$B$20,Table4[[#This Row],[id]])</f>
        <v>0</v>
      </c>
      <c r="E1888" s="21" t="s">
        <v>7193</v>
      </c>
      <c r="F1888" s="21" t="s">
        <v>7194</v>
      </c>
      <c r="G1888" s="21" t="s">
        <v>7105</v>
      </c>
      <c r="H1888" s="21" t="s">
        <v>7106</v>
      </c>
      <c r="I1888" s="21" t="s">
        <v>3755</v>
      </c>
      <c r="J1888" s="21">
        <v>142686</v>
      </c>
      <c r="K1888" s="21">
        <v>142978</v>
      </c>
      <c r="L1888" s="21">
        <v>100</v>
      </c>
      <c r="M1888" s="21" t="s">
        <v>1038</v>
      </c>
      <c r="N1888" s="21">
        <v>140781</v>
      </c>
      <c r="O1888" s="21">
        <v>141073</v>
      </c>
      <c r="P1888" s="21">
        <v>100</v>
      </c>
      <c r="Q1888" s="21"/>
      <c r="R1888" s="21"/>
    </row>
    <row r="1889" spans="1:18" x14ac:dyDescent="0.2">
      <c r="A1889" s="22" t="s">
        <v>7195</v>
      </c>
      <c r="B1889" s="21">
        <v>10244</v>
      </c>
      <c r="C1889" s="21" t="s">
        <v>1062</v>
      </c>
      <c r="D1889" s="20">
        <f>COUNTIF('S6 - Table 1'!$B$3:$B$20,Table4[[#This Row],[id]])</f>
        <v>0</v>
      </c>
      <c r="E1889" s="21" t="s">
        <v>7196</v>
      </c>
      <c r="F1889" s="21" t="s">
        <v>7197</v>
      </c>
      <c r="G1889" s="21" t="s">
        <v>7105</v>
      </c>
      <c r="H1889" s="21" t="s">
        <v>7106</v>
      </c>
      <c r="I1889" s="21" t="s">
        <v>3755</v>
      </c>
      <c r="J1889" s="21">
        <v>142715</v>
      </c>
      <c r="K1889" s="21">
        <v>142978</v>
      </c>
      <c r="L1889" s="21">
        <v>100</v>
      </c>
      <c r="M1889" s="21" t="s">
        <v>1038</v>
      </c>
      <c r="N1889" s="21">
        <v>140810</v>
      </c>
      <c r="O1889" s="21">
        <v>141073</v>
      </c>
      <c r="P1889" s="21">
        <v>100</v>
      </c>
      <c r="Q1889" s="21"/>
      <c r="R1889" s="21"/>
    </row>
    <row r="1890" spans="1:18" x14ac:dyDescent="0.2">
      <c r="A1890" s="22" t="s">
        <v>7198</v>
      </c>
      <c r="B1890" s="21">
        <v>10244</v>
      </c>
      <c r="C1890" s="21" t="s">
        <v>1062</v>
      </c>
      <c r="D1890" s="20">
        <f>COUNTIF('S6 - Table 1'!$B$3:$B$20,Table4[[#This Row],[id]])</f>
        <v>0</v>
      </c>
      <c r="E1890" s="21" t="s">
        <v>7199</v>
      </c>
      <c r="F1890" s="21" t="s">
        <v>7200</v>
      </c>
      <c r="G1890" s="21" t="s">
        <v>7105</v>
      </c>
      <c r="H1890" s="21" t="s">
        <v>7106</v>
      </c>
      <c r="I1890" s="21" t="s">
        <v>3755</v>
      </c>
      <c r="J1890" s="21">
        <v>142714</v>
      </c>
      <c r="K1890" s="21">
        <v>142978</v>
      </c>
      <c r="L1890" s="21">
        <v>100</v>
      </c>
      <c r="M1890" s="21" t="s">
        <v>1038</v>
      </c>
      <c r="N1890" s="21">
        <v>140809</v>
      </c>
      <c r="O1890" s="21">
        <v>141073</v>
      </c>
      <c r="P1890" s="21">
        <v>100</v>
      </c>
      <c r="Q1890" s="21"/>
      <c r="R1890" s="21"/>
    </row>
    <row r="1891" spans="1:18" x14ac:dyDescent="0.2">
      <c r="A1891" s="22" t="s">
        <v>7201</v>
      </c>
      <c r="B1891" s="21">
        <v>10244</v>
      </c>
      <c r="C1891" s="21" t="s">
        <v>1062</v>
      </c>
      <c r="D1891" s="20">
        <f>COUNTIF('S6 - Table 1'!$B$3:$B$20,Table4[[#This Row],[id]])</f>
        <v>0</v>
      </c>
      <c r="E1891" s="21" t="s">
        <v>7202</v>
      </c>
      <c r="F1891" s="21" t="s">
        <v>7060</v>
      </c>
      <c r="G1891" s="21" t="s">
        <v>7061</v>
      </c>
      <c r="H1891" s="21" t="s">
        <v>7203</v>
      </c>
      <c r="I1891" s="21" t="s">
        <v>3755</v>
      </c>
      <c r="J1891" s="21">
        <v>185441</v>
      </c>
      <c r="K1891" s="21">
        <v>185542</v>
      </c>
      <c r="L1891" s="21">
        <v>100</v>
      </c>
      <c r="M1891" s="21" t="s">
        <v>1038</v>
      </c>
      <c r="N1891" s="21">
        <v>183479</v>
      </c>
      <c r="O1891" s="21">
        <v>183580</v>
      </c>
      <c r="P1891" s="21">
        <v>100</v>
      </c>
      <c r="Q1891" s="21"/>
      <c r="R1891" s="21"/>
    </row>
    <row r="1892" spans="1:18" x14ac:dyDescent="0.2">
      <c r="A1892" s="22" t="s">
        <v>7204</v>
      </c>
      <c r="B1892" s="21">
        <v>10244</v>
      </c>
      <c r="C1892" s="21" t="s">
        <v>1062</v>
      </c>
      <c r="D1892" s="20">
        <f>COUNTIF('S6 - Table 1'!$B$3:$B$20,Table4[[#This Row],[id]])</f>
        <v>0</v>
      </c>
      <c r="E1892" s="21" t="s">
        <v>7205</v>
      </c>
      <c r="F1892" s="21" t="s">
        <v>7206</v>
      </c>
      <c r="G1892" s="21" t="s">
        <v>7070</v>
      </c>
      <c r="H1892" s="21" t="s">
        <v>7071</v>
      </c>
      <c r="I1892" s="21" t="s">
        <v>3755</v>
      </c>
      <c r="J1892" s="21">
        <v>13330</v>
      </c>
      <c r="K1892" s="21">
        <v>13452</v>
      </c>
      <c r="L1892" s="21">
        <v>100</v>
      </c>
      <c r="M1892" s="21" t="s">
        <v>1038</v>
      </c>
      <c r="N1892" s="21">
        <v>11631</v>
      </c>
      <c r="O1892" s="21">
        <v>11753</v>
      </c>
      <c r="P1892" s="21">
        <v>99.18</v>
      </c>
      <c r="Q1892" s="21"/>
      <c r="R1892" s="21"/>
    </row>
    <row r="1893" spans="1:18" x14ac:dyDescent="0.2">
      <c r="A1893" s="22" t="s">
        <v>7207</v>
      </c>
      <c r="B1893" s="21">
        <v>10244</v>
      </c>
      <c r="C1893" s="21" t="s">
        <v>1062</v>
      </c>
      <c r="D1893" s="20">
        <f>COUNTIF('S6 - Table 1'!$B$3:$B$20,Table4[[#This Row],[id]])</f>
        <v>0</v>
      </c>
      <c r="E1893" s="21" t="s">
        <v>7208</v>
      </c>
      <c r="F1893" s="21" t="s">
        <v>7069</v>
      </c>
      <c r="G1893" s="21" t="s">
        <v>7070</v>
      </c>
      <c r="H1893" s="21" t="s">
        <v>7209</v>
      </c>
      <c r="I1893" s="21" t="s">
        <v>3755</v>
      </c>
      <c r="J1893" s="21">
        <v>13329</v>
      </c>
      <c r="K1893" s="21">
        <v>13453</v>
      </c>
      <c r="L1893" s="21">
        <v>100</v>
      </c>
      <c r="M1893" s="21" t="s">
        <v>1038</v>
      </c>
      <c r="N1893" s="21">
        <v>11630</v>
      </c>
      <c r="O1893" s="21">
        <v>11754</v>
      </c>
      <c r="P1893" s="21">
        <v>99.19</v>
      </c>
      <c r="Q1893" s="21"/>
      <c r="R1893" s="21"/>
    </row>
    <row r="1894" spans="1:18" x14ac:dyDescent="0.2">
      <c r="A1894" s="22" t="s">
        <v>7210</v>
      </c>
      <c r="B1894" s="21">
        <v>10244</v>
      </c>
      <c r="C1894" s="21" t="s">
        <v>1062</v>
      </c>
      <c r="D1894" s="20">
        <f>COUNTIF('S6 - Table 1'!$B$3:$B$20,Table4[[#This Row],[id]])</f>
        <v>0</v>
      </c>
      <c r="E1894" s="21" t="s">
        <v>7211</v>
      </c>
      <c r="F1894" s="21" t="s">
        <v>7212</v>
      </c>
      <c r="G1894" s="21" t="s">
        <v>7133</v>
      </c>
      <c r="H1894" s="21" t="s">
        <v>7134</v>
      </c>
      <c r="I1894" s="21" t="s">
        <v>3755</v>
      </c>
      <c r="J1894" s="21">
        <v>12716</v>
      </c>
      <c r="K1894" s="21">
        <v>12955</v>
      </c>
      <c r="L1894" s="21">
        <v>100</v>
      </c>
      <c r="M1894" s="21" t="s">
        <v>1038</v>
      </c>
      <c r="N1894" s="21">
        <v>11017</v>
      </c>
      <c r="O1894" s="21">
        <v>11256</v>
      </c>
      <c r="P1894" s="21">
        <v>100</v>
      </c>
      <c r="Q1894" s="21"/>
      <c r="R1894" s="21"/>
    </row>
    <row r="1895" spans="1:18" x14ac:dyDescent="0.2">
      <c r="A1895" s="22" t="s">
        <v>7213</v>
      </c>
      <c r="B1895" s="21">
        <v>10244</v>
      </c>
      <c r="C1895" s="21" t="s">
        <v>1062</v>
      </c>
      <c r="D1895" s="20">
        <f>COUNTIF('S6 - Table 1'!$B$3:$B$20,Table4[[#This Row],[id]])</f>
        <v>0</v>
      </c>
      <c r="E1895" s="21" t="s">
        <v>7214</v>
      </c>
      <c r="F1895" s="21" t="s">
        <v>7212</v>
      </c>
      <c r="G1895" s="21" t="s">
        <v>7133</v>
      </c>
      <c r="H1895" s="21" t="s">
        <v>7137</v>
      </c>
      <c r="I1895" s="21" t="s">
        <v>3755</v>
      </c>
      <c r="J1895" s="21">
        <v>12716</v>
      </c>
      <c r="K1895" s="21">
        <v>12956</v>
      </c>
      <c r="L1895" s="21">
        <v>100</v>
      </c>
      <c r="M1895" s="21" t="s">
        <v>1038</v>
      </c>
      <c r="N1895" s="21">
        <v>11017</v>
      </c>
      <c r="O1895" s="21">
        <v>11257</v>
      </c>
      <c r="P1895" s="21">
        <v>100</v>
      </c>
      <c r="Q1895" s="21"/>
      <c r="R1895" s="21"/>
    </row>
    <row r="1896" spans="1:18" x14ac:dyDescent="0.2">
      <c r="A1896" s="22" t="s">
        <v>7215</v>
      </c>
      <c r="B1896" s="21">
        <v>10244</v>
      </c>
      <c r="C1896" s="21" t="s">
        <v>1062</v>
      </c>
      <c r="D1896" s="20">
        <f>COUNTIF('S6 - Table 1'!$B$3:$B$20,Table4[[#This Row],[id]])</f>
        <v>0</v>
      </c>
      <c r="E1896" s="21" t="s">
        <v>7216</v>
      </c>
      <c r="F1896" s="21" t="s">
        <v>7069</v>
      </c>
      <c r="G1896" s="21" t="s">
        <v>7070</v>
      </c>
      <c r="H1896" s="21" t="s">
        <v>7217</v>
      </c>
      <c r="I1896" s="21" t="s">
        <v>3755</v>
      </c>
      <c r="J1896" s="21">
        <v>13329</v>
      </c>
      <c r="K1896" s="21">
        <v>13457</v>
      </c>
      <c r="L1896" s="21">
        <v>100</v>
      </c>
      <c r="M1896" s="21" t="s">
        <v>1038</v>
      </c>
      <c r="N1896" s="21">
        <v>11630</v>
      </c>
      <c r="O1896" s="21">
        <v>11758</v>
      </c>
      <c r="P1896" s="21">
        <v>99.22</v>
      </c>
      <c r="Q1896" s="21"/>
      <c r="R1896" s="21"/>
    </row>
    <row r="1897" spans="1:18" x14ac:dyDescent="0.2">
      <c r="A1897" s="22" t="s">
        <v>7218</v>
      </c>
      <c r="B1897" s="21">
        <v>10244</v>
      </c>
      <c r="C1897" s="21" t="s">
        <v>1062</v>
      </c>
      <c r="D1897" s="20">
        <f>COUNTIF('S6 - Table 1'!$B$3:$B$20,Table4[[#This Row],[id]])</f>
        <v>0</v>
      </c>
      <c r="E1897" s="21" t="s">
        <v>7219</v>
      </c>
      <c r="F1897" s="21" t="s">
        <v>7074</v>
      </c>
      <c r="G1897" s="21" t="s">
        <v>7061</v>
      </c>
      <c r="H1897" s="21" t="s">
        <v>7203</v>
      </c>
      <c r="I1897" s="21" t="s">
        <v>3755</v>
      </c>
      <c r="J1897" s="21">
        <v>185442</v>
      </c>
      <c r="K1897" s="21">
        <v>185542</v>
      </c>
      <c r="L1897" s="21">
        <v>100</v>
      </c>
      <c r="M1897" s="21" t="s">
        <v>1038</v>
      </c>
      <c r="N1897" s="21">
        <v>183480</v>
      </c>
      <c r="O1897" s="21">
        <v>183580</v>
      </c>
      <c r="P1897" s="21">
        <v>100</v>
      </c>
      <c r="Q1897" s="21"/>
      <c r="R1897" s="21"/>
    </row>
    <row r="1898" spans="1:18" x14ac:dyDescent="0.2">
      <c r="A1898" s="22" t="s">
        <v>7220</v>
      </c>
      <c r="B1898" s="21">
        <v>10244</v>
      </c>
      <c r="C1898" s="21" t="s">
        <v>1062</v>
      </c>
      <c r="D1898" s="20">
        <f>COUNTIF('S6 - Table 1'!$B$3:$B$20,Table4[[#This Row],[id]])</f>
        <v>0</v>
      </c>
      <c r="E1898" s="21" t="s">
        <v>7221</v>
      </c>
      <c r="F1898" s="21" t="s">
        <v>7222</v>
      </c>
      <c r="G1898" s="21" t="s">
        <v>7223</v>
      </c>
      <c r="H1898" s="21" t="s">
        <v>7224</v>
      </c>
      <c r="I1898" s="21" t="s">
        <v>3755</v>
      </c>
      <c r="J1898" s="21">
        <v>123281</v>
      </c>
      <c r="K1898" s="21">
        <v>123495</v>
      </c>
      <c r="L1898" s="21">
        <v>100</v>
      </c>
      <c r="M1898" s="21" t="s">
        <v>1038</v>
      </c>
      <c r="N1898" s="21">
        <v>121321</v>
      </c>
      <c r="O1898" s="21">
        <v>121535</v>
      </c>
      <c r="P1898" s="21">
        <v>100</v>
      </c>
      <c r="Q1898" s="21"/>
      <c r="R1898" s="21"/>
    </row>
    <row r="1899" spans="1:18" x14ac:dyDescent="0.2">
      <c r="A1899" s="22" t="s">
        <v>7225</v>
      </c>
      <c r="B1899" s="21">
        <v>10244</v>
      </c>
      <c r="C1899" s="21" t="s">
        <v>1062</v>
      </c>
      <c r="D1899" s="20">
        <f>COUNTIF('S6 - Table 1'!$B$3:$B$20,Table4[[#This Row],[id]])</f>
        <v>0</v>
      </c>
      <c r="E1899" s="21" t="s">
        <v>7226</v>
      </c>
      <c r="F1899" s="21" t="s">
        <v>7227</v>
      </c>
      <c r="G1899" s="21" t="s">
        <v>7190</v>
      </c>
      <c r="H1899" s="21" t="s">
        <v>7191</v>
      </c>
      <c r="I1899" s="21" t="s">
        <v>3755</v>
      </c>
      <c r="J1899" s="21">
        <v>172485</v>
      </c>
      <c r="K1899" s="21">
        <v>172654</v>
      </c>
      <c r="L1899" s="21">
        <v>100</v>
      </c>
      <c r="M1899" s="21" t="s">
        <v>1038</v>
      </c>
      <c r="N1899" s="21">
        <v>170612</v>
      </c>
      <c r="O1899" s="21">
        <v>170781</v>
      </c>
      <c r="P1899" s="21">
        <v>100</v>
      </c>
      <c r="Q1899" s="21"/>
      <c r="R1899" s="21"/>
    </row>
    <row r="1900" spans="1:18" x14ac:dyDescent="0.2">
      <c r="A1900" s="22" t="s">
        <v>7228</v>
      </c>
      <c r="B1900" s="21">
        <v>10244</v>
      </c>
      <c r="C1900" s="21" t="s">
        <v>1062</v>
      </c>
      <c r="D1900" s="20">
        <f>COUNTIF('S6 - Table 1'!$B$3:$B$20,Table4[[#This Row],[id]])</f>
        <v>0</v>
      </c>
      <c r="E1900" s="21" t="s">
        <v>7229</v>
      </c>
      <c r="F1900" s="21" t="s">
        <v>7230</v>
      </c>
      <c r="G1900" s="21" t="s">
        <v>7170</v>
      </c>
      <c r="H1900" s="21" t="s">
        <v>7171</v>
      </c>
      <c r="I1900" s="21" t="s">
        <v>3755</v>
      </c>
      <c r="J1900" s="21">
        <v>183997</v>
      </c>
      <c r="K1900" s="21">
        <v>184241</v>
      </c>
      <c r="L1900" s="21">
        <v>100</v>
      </c>
      <c r="M1900" s="21" t="s">
        <v>1038</v>
      </c>
      <c r="N1900" s="21">
        <v>182035</v>
      </c>
      <c r="O1900" s="21">
        <v>182279</v>
      </c>
      <c r="P1900" s="21">
        <v>100</v>
      </c>
      <c r="Q1900" s="21"/>
      <c r="R1900" s="21"/>
    </row>
    <row r="1901" spans="1:18" x14ac:dyDescent="0.2">
      <c r="A1901" s="22" t="s">
        <v>7231</v>
      </c>
      <c r="B1901" s="21">
        <v>10244</v>
      </c>
      <c r="C1901" s="21" t="s">
        <v>1062</v>
      </c>
      <c r="D1901" s="20">
        <f>COUNTIF('S6 - Table 1'!$B$3:$B$20,Table4[[#This Row],[id]])</f>
        <v>0</v>
      </c>
      <c r="E1901" s="21" t="s">
        <v>7232</v>
      </c>
      <c r="F1901" s="21" t="s">
        <v>7233</v>
      </c>
      <c r="G1901" s="21" t="s">
        <v>7234</v>
      </c>
      <c r="H1901" s="21" t="s">
        <v>7235</v>
      </c>
      <c r="I1901" s="21" t="s">
        <v>3755</v>
      </c>
      <c r="J1901" s="21">
        <v>78045</v>
      </c>
      <c r="K1901" s="21">
        <v>78204</v>
      </c>
      <c r="L1901" s="21">
        <v>100</v>
      </c>
      <c r="M1901" s="21" t="s">
        <v>1038</v>
      </c>
      <c r="N1901" s="21">
        <v>76099</v>
      </c>
      <c r="O1901" s="21">
        <v>76258</v>
      </c>
      <c r="P1901" s="21">
        <v>100</v>
      </c>
      <c r="Q1901" s="21"/>
      <c r="R1901" s="21"/>
    </row>
    <row r="1902" spans="1:18" x14ac:dyDescent="0.2">
      <c r="A1902" s="22" t="s">
        <v>7236</v>
      </c>
      <c r="B1902" s="21">
        <v>10244</v>
      </c>
      <c r="C1902" s="21" t="s">
        <v>1062</v>
      </c>
      <c r="D1902" s="20">
        <f>COUNTIF('S6 - Table 1'!$B$3:$B$20,Table4[[#This Row],[id]])</f>
        <v>0</v>
      </c>
      <c r="E1902" s="21" t="s">
        <v>7237</v>
      </c>
      <c r="F1902" s="21" t="s">
        <v>7104</v>
      </c>
      <c r="G1902" s="21" t="s">
        <v>7105</v>
      </c>
      <c r="H1902" s="21" t="s">
        <v>7238</v>
      </c>
      <c r="I1902" s="21" t="s">
        <v>3755</v>
      </c>
      <c r="J1902" s="21">
        <v>142711</v>
      </c>
      <c r="K1902" s="21">
        <v>142977</v>
      </c>
      <c r="L1902" s="21">
        <v>100</v>
      </c>
      <c r="M1902" s="21" t="s">
        <v>1038</v>
      </c>
      <c r="N1902" s="21">
        <v>140806</v>
      </c>
      <c r="O1902" s="21">
        <v>141072</v>
      </c>
      <c r="P1902" s="21">
        <v>100</v>
      </c>
      <c r="Q1902" s="21"/>
      <c r="R1902" s="21"/>
    </row>
    <row r="1903" spans="1:18" x14ac:dyDescent="0.2">
      <c r="A1903" s="22" t="s">
        <v>7239</v>
      </c>
      <c r="B1903" s="21">
        <v>10244</v>
      </c>
      <c r="C1903" s="21" t="s">
        <v>1062</v>
      </c>
      <c r="D1903" s="20">
        <f>COUNTIF('S6 - Table 1'!$B$3:$B$20,Table4[[#This Row],[id]])</f>
        <v>0</v>
      </c>
      <c r="E1903" s="21" t="s">
        <v>7240</v>
      </c>
      <c r="F1903" s="21" t="s">
        <v>7241</v>
      </c>
      <c r="G1903" s="21" t="s">
        <v>7190</v>
      </c>
      <c r="H1903" s="21" t="s">
        <v>7191</v>
      </c>
      <c r="I1903" s="21" t="s">
        <v>3755</v>
      </c>
      <c r="J1903" s="21">
        <v>172486</v>
      </c>
      <c r="K1903" s="21">
        <v>172654</v>
      </c>
      <c r="L1903" s="21">
        <v>100</v>
      </c>
      <c r="M1903" s="21" t="s">
        <v>1038</v>
      </c>
      <c r="N1903" s="21">
        <v>170613</v>
      </c>
      <c r="O1903" s="21">
        <v>170781</v>
      </c>
      <c r="P1903" s="21">
        <v>100</v>
      </c>
      <c r="Q1903" s="21"/>
      <c r="R1903" s="21"/>
    </row>
    <row r="1904" spans="1:18" x14ac:dyDescent="0.2">
      <c r="A1904" s="22" t="s">
        <v>7242</v>
      </c>
      <c r="B1904" s="21">
        <v>10244</v>
      </c>
      <c r="C1904" s="21" t="s">
        <v>1062</v>
      </c>
      <c r="D1904" s="20">
        <f>COUNTIF('S6 - Table 1'!$B$3:$B$20,Table4[[#This Row],[id]])</f>
        <v>0</v>
      </c>
      <c r="E1904" s="21" t="s">
        <v>7243</v>
      </c>
      <c r="F1904" s="21" t="s">
        <v>7244</v>
      </c>
      <c r="G1904" s="21" t="s">
        <v>7190</v>
      </c>
      <c r="H1904" s="21" t="s">
        <v>7191</v>
      </c>
      <c r="I1904" s="21" t="s">
        <v>3755</v>
      </c>
      <c r="J1904" s="21">
        <v>172483</v>
      </c>
      <c r="K1904" s="21">
        <v>172654</v>
      </c>
      <c r="L1904" s="21">
        <v>100</v>
      </c>
      <c r="M1904" s="21" t="s">
        <v>1038</v>
      </c>
      <c r="N1904" s="21">
        <v>170610</v>
      </c>
      <c r="O1904" s="21">
        <v>170781</v>
      </c>
      <c r="P1904" s="21">
        <v>100</v>
      </c>
      <c r="Q1904" s="21"/>
      <c r="R1904" s="21"/>
    </row>
    <row r="1905" spans="1:18" x14ac:dyDescent="0.2">
      <c r="A1905" s="22" t="s">
        <v>7245</v>
      </c>
      <c r="B1905" s="21">
        <v>10244</v>
      </c>
      <c r="C1905" s="21" t="s">
        <v>1062</v>
      </c>
      <c r="D1905" s="20">
        <f>COUNTIF('S6 - Table 1'!$B$3:$B$20,Table4[[#This Row],[id]])</f>
        <v>0</v>
      </c>
      <c r="E1905" s="21" t="s">
        <v>7246</v>
      </c>
      <c r="F1905" s="21" t="s">
        <v>7247</v>
      </c>
      <c r="G1905" s="21" t="s">
        <v>7190</v>
      </c>
      <c r="H1905" s="21" t="s">
        <v>7191</v>
      </c>
      <c r="I1905" s="21" t="s">
        <v>3755</v>
      </c>
      <c r="J1905" s="21">
        <v>172485</v>
      </c>
      <c r="K1905" s="21">
        <v>172654</v>
      </c>
      <c r="L1905" s="21">
        <v>100</v>
      </c>
      <c r="M1905" s="21" t="s">
        <v>1038</v>
      </c>
      <c r="N1905" s="21">
        <v>170612</v>
      </c>
      <c r="O1905" s="21">
        <v>170781</v>
      </c>
      <c r="P1905" s="21">
        <v>100</v>
      </c>
      <c r="Q1905" s="21"/>
      <c r="R1905" s="21"/>
    </row>
    <row r="1906" spans="1:18" x14ac:dyDescent="0.2">
      <c r="A1906" s="22" t="s">
        <v>7248</v>
      </c>
      <c r="B1906" s="21">
        <v>10244</v>
      </c>
      <c r="C1906" s="21" t="s">
        <v>1062</v>
      </c>
      <c r="D1906" s="20">
        <f>COUNTIF('S6 - Table 1'!$B$3:$B$20,Table4[[#This Row],[id]])</f>
        <v>0</v>
      </c>
      <c r="E1906" s="21" t="s">
        <v>7249</v>
      </c>
      <c r="F1906" s="21" t="s">
        <v>7250</v>
      </c>
      <c r="G1906" s="21" t="s">
        <v>7251</v>
      </c>
      <c r="H1906" s="21" t="s">
        <v>7252</v>
      </c>
      <c r="I1906" s="21" t="s">
        <v>3755</v>
      </c>
      <c r="J1906" s="21">
        <v>93705</v>
      </c>
      <c r="K1906" s="21">
        <v>93825</v>
      </c>
      <c r="L1906" s="21">
        <v>100</v>
      </c>
      <c r="M1906" s="21" t="s">
        <v>1038</v>
      </c>
      <c r="N1906" s="21">
        <v>91763</v>
      </c>
      <c r="O1906" s="21">
        <v>91883</v>
      </c>
      <c r="P1906" s="21">
        <v>100</v>
      </c>
      <c r="Q1906" s="21"/>
      <c r="R1906" s="21"/>
    </row>
    <row r="1907" spans="1:18" x14ac:dyDescent="0.2">
      <c r="A1907" s="22" t="s">
        <v>7253</v>
      </c>
      <c r="B1907" s="21">
        <v>10244</v>
      </c>
      <c r="C1907" s="21" t="s">
        <v>1062</v>
      </c>
      <c r="D1907" s="20">
        <f>COUNTIF('S6 - Table 1'!$B$3:$B$20,Table4[[#This Row],[id]])</f>
        <v>0</v>
      </c>
      <c r="E1907" s="21" t="s">
        <v>7254</v>
      </c>
      <c r="F1907" s="21" t="s">
        <v>7250</v>
      </c>
      <c r="G1907" s="21" t="s">
        <v>7251</v>
      </c>
      <c r="H1907" s="21" t="s">
        <v>7255</v>
      </c>
      <c r="I1907" s="21" t="s">
        <v>3755</v>
      </c>
      <c r="J1907" s="21">
        <v>93705</v>
      </c>
      <c r="K1907" s="21">
        <v>93824</v>
      </c>
      <c r="L1907" s="21">
        <v>100</v>
      </c>
      <c r="M1907" s="21" t="s">
        <v>1038</v>
      </c>
      <c r="N1907" s="21">
        <v>91763</v>
      </c>
      <c r="O1907" s="21">
        <v>91882</v>
      </c>
      <c r="P1907" s="21">
        <v>100</v>
      </c>
      <c r="Q1907" s="21"/>
      <c r="R1907" s="21"/>
    </row>
    <row r="1908" spans="1:18" x14ac:dyDescent="0.2">
      <c r="A1908" s="22" t="s">
        <v>7256</v>
      </c>
      <c r="B1908" s="21">
        <v>10244</v>
      </c>
      <c r="C1908" s="21" t="s">
        <v>1062</v>
      </c>
      <c r="D1908" s="20">
        <f>COUNTIF('S6 - Table 1'!$B$3:$B$20,Table4[[#This Row],[id]])</f>
        <v>0</v>
      </c>
      <c r="E1908" s="21" t="s">
        <v>7257</v>
      </c>
      <c r="F1908" s="21" t="s">
        <v>7258</v>
      </c>
      <c r="G1908" s="21" t="s">
        <v>7234</v>
      </c>
      <c r="H1908" s="21" t="s">
        <v>7235</v>
      </c>
      <c r="I1908" s="21" t="s">
        <v>3755</v>
      </c>
      <c r="J1908" s="21">
        <v>78044</v>
      </c>
      <c r="K1908" s="21">
        <v>78204</v>
      </c>
      <c r="L1908" s="21">
        <v>100</v>
      </c>
      <c r="M1908" s="21" t="s">
        <v>1038</v>
      </c>
      <c r="N1908" s="21">
        <v>76098</v>
      </c>
      <c r="O1908" s="21">
        <v>76258</v>
      </c>
      <c r="P1908" s="21">
        <v>100</v>
      </c>
      <c r="Q1908" s="21"/>
      <c r="R1908" s="21"/>
    </row>
    <row r="1909" spans="1:18" x14ac:dyDescent="0.2">
      <c r="A1909" s="22" t="s">
        <v>7259</v>
      </c>
      <c r="B1909" s="21">
        <v>10244</v>
      </c>
      <c r="C1909" s="21" t="s">
        <v>1062</v>
      </c>
      <c r="D1909" s="20">
        <f>COUNTIF('S6 - Table 1'!$B$3:$B$20,Table4[[#This Row],[id]])</f>
        <v>0</v>
      </c>
      <c r="E1909" s="21" t="s">
        <v>7260</v>
      </c>
      <c r="F1909" s="21" t="s">
        <v>7261</v>
      </c>
      <c r="G1909" s="21" t="s">
        <v>7223</v>
      </c>
      <c r="H1909" s="21" t="s">
        <v>7224</v>
      </c>
      <c r="I1909" s="21" t="s">
        <v>3755</v>
      </c>
      <c r="J1909" s="21">
        <v>123280</v>
      </c>
      <c r="K1909" s="21">
        <v>123495</v>
      </c>
      <c r="L1909" s="21">
        <v>100</v>
      </c>
      <c r="M1909" s="21" t="s">
        <v>1038</v>
      </c>
      <c r="N1909" s="21">
        <v>121320</v>
      </c>
      <c r="O1909" s="21">
        <v>121535</v>
      </c>
      <c r="P1909" s="21">
        <v>100</v>
      </c>
      <c r="Q1909" s="21"/>
      <c r="R1909" s="21"/>
    </row>
    <row r="1910" spans="1:18" x14ac:dyDescent="0.2">
      <c r="A1910" s="22" t="s">
        <v>7262</v>
      </c>
      <c r="B1910" s="21">
        <v>10244</v>
      </c>
      <c r="C1910" s="21" t="s">
        <v>1062</v>
      </c>
      <c r="D1910" s="20">
        <f>COUNTIF('S6 - Table 1'!$B$3:$B$20,Table4[[#This Row],[id]])</f>
        <v>0</v>
      </c>
      <c r="E1910" s="21" t="s">
        <v>7263</v>
      </c>
      <c r="F1910" s="21" t="s">
        <v>7264</v>
      </c>
      <c r="G1910" s="21" t="s">
        <v>7234</v>
      </c>
      <c r="H1910" s="21" t="s">
        <v>7235</v>
      </c>
      <c r="I1910" s="21" t="s">
        <v>3755</v>
      </c>
      <c r="J1910" s="21">
        <v>78046</v>
      </c>
      <c r="K1910" s="21">
        <v>78204</v>
      </c>
      <c r="L1910" s="21">
        <v>100</v>
      </c>
      <c r="M1910" s="21" t="s">
        <v>1038</v>
      </c>
      <c r="N1910" s="21">
        <v>76100</v>
      </c>
      <c r="O1910" s="21">
        <v>76258</v>
      </c>
      <c r="P1910" s="21">
        <v>100</v>
      </c>
      <c r="Q1910" s="21"/>
      <c r="R1910" s="21"/>
    </row>
    <row r="1911" spans="1:18" x14ac:dyDescent="0.2">
      <c r="A1911" s="22" t="s">
        <v>7265</v>
      </c>
      <c r="B1911" s="21">
        <v>10244</v>
      </c>
      <c r="C1911" s="21" t="s">
        <v>1062</v>
      </c>
      <c r="D1911" s="20">
        <f>COUNTIF('S6 - Table 1'!$B$3:$B$20,Table4[[#This Row],[id]])</f>
        <v>0</v>
      </c>
      <c r="E1911" s="21" t="s">
        <v>7266</v>
      </c>
      <c r="F1911" s="21" t="s">
        <v>7267</v>
      </c>
      <c r="G1911" s="21" t="s">
        <v>7268</v>
      </c>
      <c r="H1911" s="21" t="s">
        <v>7269</v>
      </c>
      <c r="I1911" s="21" t="s">
        <v>3755</v>
      </c>
      <c r="J1911" s="21">
        <v>78127</v>
      </c>
      <c r="K1911" s="21">
        <v>78295</v>
      </c>
      <c r="L1911" s="21">
        <v>100</v>
      </c>
      <c r="M1911" s="21" t="s">
        <v>1038</v>
      </c>
      <c r="N1911" s="21">
        <v>76181</v>
      </c>
      <c r="O1911" s="21">
        <v>76349</v>
      </c>
      <c r="P1911" s="21">
        <v>100</v>
      </c>
      <c r="Q1911" s="21"/>
      <c r="R1911" s="21"/>
    </row>
    <row r="1912" spans="1:18" x14ac:dyDescent="0.2">
      <c r="A1912" s="22" t="s">
        <v>7270</v>
      </c>
      <c r="B1912" s="21">
        <v>10244</v>
      </c>
      <c r="C1912" s="21" t="s">
        <v>1062</v>
      </c>
      <c r="D1912" s="20">
        <f>COUNTIF('S6 - Table 1'!$B$3:$B$20,Table4[[#This Row],[id]])</f>
        <v>0</v>
      </c>
      <c r="E1912" s="21" t="s">
        <v>7271</v>
      </c>
      <c r="F1912" s="21" t="s">
        <v>7272</v>
      </c>
      <c r="G1912" s="21" t="s">
        <v>7268</v>
      </c>
      <c r="H1912" s="21" t="s">
        <v>7269</v>
      </c>
      <c r="I1912" s="21" t="s">
        <v>3755</v>
      </c>
      <c r="J1912" s="21">
        <v>78125</v>
      </c>
      <c r="K1912" s="21">
        <v>78295</v>
      </c>
      <c r="L1912" s="21">
        <v>100</v>
      </c>
      <c r="M1912" s="21" t="s">
        <v>1038</v>
      </c>
      <c r="N1912" s="21">
        <v>76179</v>
      </c>
      <c r="O1912" s="21">
        <v>76349</v>
      </c>
      <c r="P1912" s="21">
        <v>100</v>
      </c>
      <c r="Q1912" s="21"/>
      <c r="R1912" s="21"/>
    </row>
    <row r="1913" spans="1:18" x14ac:dyDescent="0.2">
      <c r="A1913" s="22" t="s">
        <v>7273</v>
      </c>
      <c r="B1913" s="21">
        <v>10244</v>
      </c>
      <c r="C1913" s="21" t="s">
        <v>1062</v>
      </c>
      <c r="D1913" s="20">
        <f>COUNTIF('S6 - Table 1'!$B$3:$B$20,Table4[[#This Row],[id]])</f>
        <v>0</v>
      </c>
      <c r="E1913" s="21" t="s">
        <v>7274</v>
      </c>
      <c r="F1913" s="21" t="s">
        <v>7275</v>
      </c>
      <c r="G1913" s="21" t="s">
        <v>7276</v>
      </c>
      <c r="H1913" s="21" t="s">
        <v>7277</v>
      </c>
      <c r="I1913" s="21" t="s">
        <v>3755</v>
      </c>
      <c r="J1913" s="21">
        <v>162031</v>
      </c>
      <c r="K1913" s="21">
        <v>162168</v>
      </c>
      <c r="L1913" s="21">
        <v>100</v>
      </c>
      <c r="M1913" s="21" t="s">
        <v>1038</v>
      </c>
      <c r="N1913" s="21">
        <v>160171</v>
      </c>
      <c r="O1913" s="21">
        <v>160308</v>
      </c>
      <c r="P1913" s="21">
        <v>100</v>
      </c>
      <c r="Q1913" s="21"/>
      <c r="R1913" s="21"/>
    </row>
    <row r="1914" spans="1:18" x14ac:dyDescent="0.2">
      <c r="A1914" s="22" t="s">
        <v>7278</v>
      </c>
      <c r="B1914" s="21">
        <v>10244</v>
      </c>
      <c r="C1914" s="21" t="s">
        <v>1062</v>
      </c>
      <c r="D1914" s="20">
        <f>COUNTIF('S6 - Table 1'!$B$3:$B$20,Table4[[#This Row],[id]])</f>
        <v>0</v>
      </c>
      <c r="E1914" s="21" t="s">
        <v>7279</v>
      </c>
      <c r="F1914" s="21" t="s">
        <v>7280</v>
      </c>
      <c r="G1914" s="21" t="s">
        <v>7281</v>
      </c>
      <c r="H1914" s="21" t="s">
        <v>7282</v>
      </c>
      <c r="I1914" s="21" t="s">
        <v>3755</v>
      </c>
      <c r="J1914" s="21">
        <v>139446</v>
      </c>
      <c r="K1914" s="21">
        <v>139559</v>
      </c>
      <c r="L1914" s="21">
        <v>100</v>
      </c>
      <c r="M1914" s="21" t="s">
        <v>1038</v>
      </c>
      <c r="N1914" s="21">
        <v>137532</v>
      </c>
      <c r="O1914" s="21">
        <v>137645</v>
      </c>
      <c r="P1914" s="21">
        <v>99.12</v>
      </c>
      <c r="Q1914" s="21"/>
      <c r="R1914" s="21"/>
    </row>
    <row r="1915" spans="1:18" x14ac:dyDescent="0.2">
      <c r="A1915" s="22" t="s">
        <v>7283</v>
      </c>
      <c r="B1915" s="21">
        <v>10244</v>
      </c>
      <c r="C1915" s="21" t="s">
        <v>1062</v>
      </c>
      <c r="D1915" s="20">
        <f>COUNTIF('S6 - Table 1'!$B$3:$B$20,Table4[[#This Row],[id]])</f>
        <v>0</v>
      </c>
      <c r="E1915" s="21" t="s">
        <v>7284</v>
      </c>
      <c r="F1915" s="21" t="s">
        <v>7285</v>
      </c>
      <c r="G1915" s="21" t="s">
        <v>7170</v>
      </c>
      <c r="H1915" s="21" t="s">
        <v>7171</v>
      </c>
      <c r="I1915" s="21" t="s">
        <v>3755</v>
      </c>
      <c r="J1915" s="21">
        <v>183996</v>
      </c>
      <c r="K1915" s="21">
        <v>184241</v>
      </c>
      <c r="L1915" s="21">
        <v>100</v>
      </c>
      <c r="M1915" s="21" t="s">
        <v>1038</v>
      </c>
      <c r="N1915" s="21">
        <v>182034</v>
      </c>
      <c r="O1915" s="21">
        <v>182279</v>
      </c>
      <c r="P1915" s="21">
        <v>100</v>
      </c>
      <c r="Q1915" s="21"/>
      <c r="R1915" s="21"/>
    </row>
    <row r="1916" spans="1:18" x14ac:dyDescent="0.2">
      <c r="A1916" s="22" t="s">
        <v>7286</v>
      </c>
      <c r="B1916" s="21">
        <v>10244</v>
      </c>
      <c r="C1916" s="21" t="s">
        <v>1062</v>
      </c>
      <c r="D1916" s="20">
        <f>COUNTIF('S6 - Table 1'!$B$3:$B$20,Table4[[#This Row],[id]])</f>
        <v>0</v>
      </c>
      <c r="E1916" s="21" t="s">
        <v>7287</v>
      </c>
      <c r="F1916" s="21" t="s">
        <v>7288</v>
      </c>
      <c r="G1916" s="21" t="s">
        <v>7289</v>
      </c>
      <c r="H1916" s="21" t="s">
        <v>7290</v>
      </c>
      <c r="I1916" s="21" t="s">
        <v>3755</v>
      </c>
      <c r="J1916" s="21">
        <v>82590</v>
      </c>
      <c r="K1916" s="21">
        <v>82696</v>
      </c>
      <c r="L1916" s="21">
        <v>100</v>
      </c>
      <c r="M1916" s="21" t="s">
        <v>1038</v>
      </c>
      <c r="N1916" s="21">
        <v>80642</v>
      </c>
      <c r="O1916" s="21">
        <v>80748</v>
      </c>
      <c r="P1916" s="21">
        <v>100</v>
      </c>
      <c r="Q1916" s="21"/>
      <c r="R1916" s="21"/>
    </row>
    <row r="1917" spans="1:18" x14ac:dyDescent="0.2">
      <c r="A1917" s="22" t="s">
        <v>7291</v>
      </c>
      <c r="B1917" s="21">
        <v>10244</v>
      </c>
      <c r="C1917" s="21" t="s">
        <v>1062</v>
      </c>
      <c r="D1917" s="20">
        <f>COUNTIF('S6 - Table 1'!$B$3:$B$20,Table4[[#This Row],[id]])</f>
        <v>0</v>
      </c>
      <c r="E1917" s="21" t="s">
        <v>7292</v>
      </c>
      <c r="F1917" s="21" t="s">
        <v>7288</v>
      </c>
      <c r="G1917" s="21" t="s">
        <v>7289</v>
      </c>
      <c r="H1917" s="21" t="s">
        <v>7293</v>
      </c>
      <c r="I1917" s="21" t="s">
        <v>3755</v>
      </c>
      <c r="J1917" s="21">
        <v>82590</v>
      </c>
      <c r="K1917" s="21">
        <v>82697</v>
      </c>
      <c r="L1917" s="21">
        <v>100</v>
      </c>
      <c r="M1917" s="21" t="s">
        <v>1038</v>
      </c>
      <c r="N1917" s="21">
        <v>80642</v>
      </c>
      <c r="O1917" s="21">
        <v>80749</v>
      </c>
      <c r="P1917" s="21">
        <v>100</v>
      </c>
      <c r="Q1917" s="21"/>
      <c r="R1917" s="21"/>
    </row>
    <row r="1918" spans="1:18" x14ac:dyDescent="0.2">
      <c r="A1918" s="22" t="s">
        <v>7294</v>
      </c>
      <c r="B1918" s="21">
        <v>10244</v>
      </c>
      <c r="C1918" s="21" t="s">
        <v>1062</v>
      </c>
      <c r="D1918" s="20">
        <f>COUNTIF('S6 - Table 1'!$B$3:$B$20,Table4[[#This Row],[id]])</f>
        <v>0</v>
      </c>
      <c r="E1918" s="21" t="s">
        <v>7295</v>
      </c>
      <c r="F1918" s="21" t="s">
        <v>7296</v>
      </c>
      <c r="G1918" s="21" t="s">
        <v>7223</v>
      </c>
      <c r="H1918" s="21" t="s">
        <v>7224</v>
      </c>
      <c r="I1918" s="21" t="s">
        <v>3755</v>
      </c>
      <c r="J1918" s="21">
        <v>123287</v>
      </c>
      <c r="K1918" s="21">
        <v>123495</v>
      </c>
      <c r="L1918" s="21">
        <v>100</v>
      </c>
      <c r="M1918" s="21" t="s">
        <v>1038</v>
      </c>
      <c r="N1918" s="21">
        <v>121327</v>
      </c>
      <c r="O1918" s="21">
        <v>121535</v>
      </c>
      <c r="P1918" s="21">
        <v>100</v>
      </c>
      <c r="Q1918" s="21"/>
      <c r="R1918" s="21"/>
    </row>
    <row r="1919" spans="1:18" x14ac:dyDescent="0.2">
      <c r="A1919" s="22" t="s">
        <v>7297</v>
      </c>
      <c r="B1919" s="21">
        <v>10244</v>
      </c>
      <c r="C1919" s="21" t="s">
        <v>1062</v>
      </c>
      <c r="D1919" s="20">
        <f>COUNTIF('S6 - Table 1'!$B$3:$B$20,Table4[[#This Row],[id]])</f>
        <v>0</v>
      </c>
      <c r="E1919" s="21" t="s">
        <v>7298</v>
      </c>
      <c r="F1919" s="21" t="s">
        <v>7222</v>
      </c>
      <c r="G1919" s="21" t="s">
        <v>7299</v>
      </c>
      <c r="H1919" s="21" t="s">
        <v>7300</v>
      </c>
      <c r="I1919" s="21" t="s">
        <v>3755</v>
      </c>
      <c r="J1919" s="21">
        <v>123281</v>
      </c>
      <c r="K1919" s="21">
        <v>123511</v>
      </c>
      <c r="L1919" s="21">
        <v>100</v>
      </c>
      <c r="M1919" s="21" t="s">
        <v>1038</v>
      </c>
      <c r="N1919" s="21">
        <v>121321</v>
      </c>
      <c r="O1919" s="21">
        <v>121551</v>
      </c>
      <c r="P1919" s="21">
        <v>100</v>
      </c>
      <c r="Q1919" s="21"/>
      <c r="R1919" s="21"/>
    </row>
    <row r="1920" spans="1:18" x14ac:dyDescent="0.2">
      <c r="A1920" s="22" t="s">
        <v>7301</v>
      </c>
      <c r="B1920" s="21">
        <v>10244</v>
      </c>
      <c r="C1920" s="21" t="s">
        <v>1062</v>
      </c>
      <c r="D1920" s="20">
        <f>COUNTIF('S6 - Table 1'!$B$3:$B$20,Table4[[#This Row],[id]])</f>
        <v>0</v>
      </c>
      <c r="E1920" s="21" t="s">
        <v>7302</v>
      </c>
      <c r="F1920" s="21" t="s">
        <v>7303</v>
      </c>
      <c r="G1920" s="21" t="s">
        <v>7223</v>
      </c>
      <c r="H1920" s="21" t="s">
        <v>7224</v>
      </c>
      <c r="I1920" s="21" t="s">
        <v>3755</v>
      </c>
      <c r="J1920" s="21">
        <v>123283</v>
      </c>
      <c r="K1920" s="21">
        <v>123495</v>
      </c>
      <c r="L1920" s="21">
        <v>100</v>
      </c>
      <c r="M1920" s="21" t="s">
        <v>1038</v>
      </c>
      <c r="N1920" s="21">
        <v>121323</v>
      </c>
      <c r="O1920" s="21">
        <v>121535</v>
      </c>
      <c r="P1920" s="21">
        <v>100</v>
      </c>
      <c r="Q1920" s="21"/>
      <c r="R1920" s="21"/>
    </row>
    <row r="1921" spans="1:18" x14ac:dyDescent="0.2">
      <c r="A1921" s="22" t="s">
        <v>7304</v>
      </c>
      <c r="B1921" s="21">
        <v>10244</v>
      </c>
      <c r="C1921" s="21" t="s">
        <v>1062</v>
      </c>
      <c r="D1921" s="20">
        <f>COUNTIF('S6 - Table 1'!$B$3:$B$20,Table4[[#This Row],[id]])</f>
        <v>0</v>
      </c>
      <c r="E1921" s="21" t="s">
        <v>7305</v>
      </c>
      <c r="F1921" s="21" t="s">
        <v>7306</v>
      </c>
      <c r="G1921" s="21" t="s">
        <v>7307</v>
      </c>
      <c r="H1921" s="21" t="s">
        <v>7308</v>
      </c>
      <c r="I1921" s="21" t="s">
        <v>3755</v>
      </c>
      <c r="J1921" s="21">
        <v>163434</v>
      </c>
      <c r="K1921" s="21">
        <v>163534</v>
      </c>
      <c r="L1921" s="21">
        <v>100</v>
      </c>
      <c r="M1921" s="21" t="s">
        <v>1038</v>
      </c>
      <c r="N1921" s="21">
        <v>161575</v>
      </c>
      <c r="O1921" s="21">
        <v>161675</v>
      </c>
      <c r="P1921" s="21">
        <v>100</v>
      </c>
      <c r="Q1921" s="21"/>
      <c r="R1921" s="21"/>
    </row>
    <row r="1922" spans="1:18" x14ac:dyDescent="0.2">
      <c r="A1922" s="22" t="s">
        <v>7309</v>
      </c>
      <c r="B1922" s="21">
        <v>10244</v>
      </c>
      <c r="C1922" s="21" t="s">
        <v>1062</v>
      </c>
      <c r="D1922" s="20">
        <f>COUNTIF('S6 - Table 1'!$B$3:$B$20,Table4[[#This Row],[id]])</f>
        <v>0</v>
      </c>
      <c r="E1922" s="21" t="s">
        <v>7310</v>
      </c>
      <c r="F1922" s="21" t="s">
        <v>7288</v>
      </c>
      <c r="G1922" s="21" t="s">
        <v>7289</v>
      </c>
      <c r="H1922" s="21" t="s">
        <v>7311</v>
      </c>
      <c r="I1922" s="21" t="s">
        <v>3755</v>
      </c>
      <c r="J1922" s="21">
        <v>82590</v>
      </c>
      <c r="K1922" s="21">
        <v>82697</v>
      </c>
      <c r="L1922" s="21">
        <v>100</v>
      </c>
      <c r="M1922" s="21" t="s">
        <v>1038</v>
      </c>
      <c r="N1922" s="21">
        <v>80642</v>
      </c>
      <c r="O1922" s="21">
        <v>80749</v>
      </c>
      <c r="P1922" s="21">
        <v>100</v>
      </c>
      <c r="Q1922" s="21"/>
      <c r="R1922" s="21"/>
    </row>
    <row r="1923" spans="1:18" x14ac:dyDescent="0.2">
      <c r="A1923" s="22" t="s">
        <v>7312</v>
      </c>
      <c r="B1923" s="21">
        <v>10244</v>
      </c>
      <c r="C1923" s="21" t="s">
        <v>1062</v>
      </c>
      <c r="D1923" s="20">
        <f>COUNTIF('S6 - Table 1'!$B$3:$B$20,Table4[[#This Row],[id]])</f>
        <v>0</v>
      </c>
      <c r="E1923" s="21" t="s">
        <v>7313</v>
      </c>
      <c r="F1923" s="21" t="s">
        <v>7306</v>
      </c>
      <c r="G1923" s="21" t="s">
        <v>7307</v>
      </c>
      <c r="H1923" s="21" t="s">
        <v>7314</v>
      </c>
      <c r="I1923" s="21" t="s">
        <v>3755</v>
      </c>
      <c r="J1923" s="21">
        <v>163434</v>
      </c>
      <c r="K1923" s="21">
        <v>163538</v>
      </c>
      <c r="L1923" s="21">
        <v>100</v>
      </c>
      <c r="M1923" s="21" t="s">
        <v>1038</v>
      </c>
      <c r="N1923" s="21">
        <v>161575</v>
      </c>
      <c r="O1923" s="21">
        <v>161679</v>
      </c>
      <c r="P1923" s="21">
        <v>100</v>
      </c>
      <c r="Q1923" s="21"/>
      <c r="R1923" s="21"/>
    </row>
    <row r="1924" spans="1:18" x14ac:dyDescent="0.2">
      <c r="A1924" s="22" t="s">
        <v>7315</v>
      </c>
      <c r="B1924" s="21">
        <v>10244</v>
      </c>
      <c r="C1924" s="21" t="s">
        <v>1062</v>
      </c>
      <c r="D1924" s="20">
        <f>COUNTIF('S6 - Table 1'!$B$3:$B$20,Table4[[#This Row],[id]])</f>
        <v>0</v>
      </c>
      <c r="E1924" s="21" t="s">
        <v>7316</v>
      </c>
      <c r="F1924" s="21" t="s">
        <v>7317</v>
      </c>
      <c r="G1924" s="21" t="s">
        <v>7318</v>
      </c>
      <c r="H1924" s="21" t="s">
        <v>7319</v>
      </c>
      <c r="I1924" s="21" t="s">
        <v>3755</v>
      </c>
      <c r="J1924" s="21">
        <v>163457</v>
      </c>
      <c r="K1924" s="21">
        <v>163623</v>
      </c>
      <c r="L1924" s="21">
        <v>100</v>
      </c>
      <c r="M1924" s="21" t="s">
        <v>1038</v>
      </c>
      <c r="N1924" s="21">
        <v>161598</v>
      </c>
      <c r="O1924" s="21">
        <v>161764</v>
      </c>
      <c r="P1924" s="21">
        <v>99.4</v>
      </c>
      <c r="Q1924" s="21"/>
      <c r="R1924" s="21"/>
    </row>
    <row r="1925" spans="1:18" x14ac:dyDescent="0.2">
      <c r="A1925" s="22" t="s">
        <v>7320</v>
      </c>
      <c r="B1925" s="21">
        <v>10244</v>
      </c>
      <c r="C1925" s="21" t="s">
        <v>1062</v>
      </c>
      <c r="D1925" s="20">
        <f>COUNTIF('S6 - Table 1'!$B$3:$B$20,Table4[[#This Row],[id]])</f>
        <v>0</v>
      </c>
      <c r="E1925" s="21" t="s">
        <v>7321</v>
      </c>
      <c r="F1925" s="21" t="s">
        <v>7169</v>
      </c>
      <c r="G1925" s="21" t="s">
        <v>7170</v>
      </c>
      <c r="H1925" s="21" t="s">
        <v>7322</v>
      </c>
      <c r="I1925" s="21" t="s">
        <v>3755</v>
      </c>
      <c r="J1925" s="21">
        <v>183997</v>
      </c>
      <c r="K1925" s="21">
        <v>184242</v>
      </c>
      <c r="L1925" s="21">
        <v>100</v>
      </c>
      <c r="M1925" s="21" t="s">
        <v>1038</v>
      </c>
      <c r="N1925" s="21">
        <v>182035</v>
      </c>
      <c r="O1925" s="21">
        <v>182280</v>
      </c>
      <c r="P1925" s="21">
        <v>100</v>
      </c>
      <c r="Q1925" s="21"/>
      <c r="R1925" s="21"/>
    </row>
    <row r="1926" spans="1:18" x14ac:dyDescent="0.2">
      <c r="A1926" s="22" t="s">
        <v>7323</v>
      </c>
      <c r="B1926" s="21">
        <v>10244</v>
      </c>
      <c r="C1926" s="21" t="s">
        <v>1062</v>
      </c>
      <c r="D1926" s="20">
        <f>COUNTIF('S6 - Table 1'!$B$3:$B$20,Table4[[#This Row],[id]])</f>
        <v>0</v>
      </c>
      <c r="E1926" s="21" t="s">
        <v>7324</v>
      </c>
      <c r="F1926" s="21" t="s">
        <v>7325</v>
      </c>
      <c r="G1926" s="21" t="s">
        <v>7307</v>
      </c>
      <c r="H1926" s="21" t="s">
        <v>7308</v>
      </c>
      <c r="I1926" s="21" t="s">
        <v>3755</v>
      </c>
      <c r="J1926" s="21">
        <v>163433</v>
      </c>
      <c r="K1926" s="21">
        <v>163534</v>
      </c>
      <c r="L1926" s="21">
        <v>100</v>
      </c>
      <c r="M1926" s="21" t="s">
        <v>1038</v>
      </c>
      <c r="N1926" s="21">
        <v>161574</v>
      </c>
      <c r="O1926" s="21">
        <v>161675</v>
      </c>
      <c r="P1926" s="21">
        <v>100</v>
      </c>
      <c r="Q1926" s="21"/>
      <c r="R1926" s="21"/>
    </row>
    <row r="1927" spans="1:18" x14ac:dyDescent="0.2">
      <c r="A1927" s="22" t="s">
        <v>7326</v>
      </c>
      <c r="B1927" s="21">
        <v>10244</v>
      </c>
      <c r="C1927" s="21" t="s">
        <v>1062</v>
      </c>
      <c r="D1927" s="20">
        <f>COUNTIF('S6 - Table 1'!$B$3:$B$20,Table4[[#This Row],[id]])</f>
        <v>0</v>
      </c>
      <c r="E1927" s="21" t="s">
        <v>7327</v>
      </c>
      <c r="F1927" s="21" t="s">
        <v>7325</v>
      </c>
      <c r="G1927" s="21" t="s">
        <v>7307</v>
      </c>
      <c r="H1927" s="21" t="s">
        <v>7314</v>
      </c>
      <c r="I1927" s="21" t="s">
        <v>3755</v>
      </c>
      <c r="J1927" s="21">
        <v>163433</v>
      </c>
      <c r="K1927" s="21">
        <v>163538</v>
      </c>
      <c r="L1927" s="21">
        <v>100</v>
      </c>
      <c r="M1927" s="21" t="s">
        <v>1038</v>
      </c>
      <c r="N1927" s="21">
        <v>161574</v>
      </c>
      <c r="O1927" s="21">
        <v>161679</v>
      </c>
      <c r="P1927" s="21">
        <v>100</v>
      </c>
      <c r="Q1927" s="21"/>
      <c r="R1927" s="21"/>
    </row>
    <row r="1928" spans="1:18" x14ac:dyDescent="0.2">
      <c r="A1928" s="22" t="s">
        <v>7328</v>
      </c>
      <c r="B1928" s="21">
        <v>10244</v>
      </c>
      <c r="C1928" s="21" t="s">
        <v>1062</v>
      </c>
      <c r="D1928" s="20">
        <f>COUNTIF('S6 - Table 1'!$B$3:$B$20,Table4[[#This Row],[id]])</f>
        <v>0</v>
      </c>
      <c r="E1928" s="21" t="s">
        <v>7329</v>
      </c>
      <c r="F1928" s="21" t="s">
        <v>7330</v>
      </c>
      <c r="G1928" s="21" t="s">
        <v>7170</v>
      </c>
      <c r="H1928" s="21" t="s">
        <v>7171</v>
      </c>
      <c r="I1928" s="21" t="s">
        <v>3755</v>
      </c>
      <c r="J1928" s="21">
        <v>183997</v>
      </c>
      <c r="K1928" s="21">
        <v>184241</v>
      </c>
      <c r="L1928" s="21">
        <v>100</v>
      </c>
      <c r="M1928" s="21" t="s">
        <v>1038</v>
      </c>
      <c r="N1928" s="21">
        <v>182035</v>
      </c>
      <c r="O1928" s="21">
        <v>182279</v>
      </c>
      <c r="P1928" s="21">
        <v>100</v>
      </c>
      <c r="Q1928" s="21"/>
      <c r="R1928" s="21"/>
    </row>
    <row r="1929" spans="1:18" x14ac:dyDescent="0.2">
      <c r="A1929" s="22" t="s">
        <v>7331</v>
      </c>
      <c r="B1929" s="21">
        <v>10244</v>
      </c>
      <c r="C1929" s="21" t="s">
        <v>1062</v>
      </c>
      <c r="D1929" s="20">
        <f>COUNTIF('S6 - Table 1'!$B$3:$B$20,Table4[[#This Row],[id]])</f>
        <v>0</v>
      </c>
      <c r="E1929" s="21" t="s">
        <v>7332</v>
      </c>
      <c r="F1929" s="21" t="s">
        <v>7250</v>
      </c>
      <c r="G1929" s="21" t="s">
        <v>7251</v>
      </c>
      <c r="H1929" s="21" t="s">
        <v>7333</v>
      </c>
      <c r="I1929" s="21" t="s">
        <v>3755</v>
      </c>
      <c r="J1929" s="21">
        <v>93705</v>
      </c>
      <c r="K1929" s="21">
        <v>93823</v>
      </c>
      <c r="L1929" s="21">
        <v>100</v>
      </c>
      <c r="M1929" s="21" t="s">
        <v>1038</v>
      </c>
      <c r="N1929" s="21">
        <v>91763</v>
      </c>
      <c r="O1929" s="21">
        <v>91881</v>
      </c>
      <c r="P1929" s="21">
        <v>100</v>
      </c>
      <c r="Q1929" s="21"/>
      <c r="R1929" s="21"/>
    </row>
    <row r="1930" spans="1:18" x14ac:dyDescent="0.2">
      <c r="A1930" s="22" t="s">
        <v>7334</v>
      </c>
      <c r="B1930" s="21">
        <v>10244</v>
      </c>
      <c r="C1930" s="21" t="s">
        <v>1062</v>
      </c>
      <c r="D1930" s="20">
        <f>COUNTIF('S6 - Table 1'!$B$3:$B$20,Table4[[#This Row],[id]])</f>
        <v>0</v>
      </c>
      <c r="E1930" s="21" t="s">
        <v>7335</v>
      </c>
      <c r="F1930" s="21" t="s">
        <v>7336</v>
      </c>
      <c r="G1930" s="21" t="s">
        <v>7337</v>
      </c>
      <c r="H1930" s="21" t="s">
        <v>7338</v>
      </c>
      <c r="I1930" s="21" t="s">
        <v>3755</v>
      </c>
      <c r="J1930" s="21">
        <v>127088</v>
      </c>
      <c r="K1930" s="21">
        <v>127243</v>
      </c>
      <c r="L1930" s="21">
        <v>100</v>
      </c>
      <c r="M1930" s="21" t="s">
        <v>1038</v>
      </c>
      <c r="N1930" s="21">
        <v>125128</v>
      </c>
      <c r="O1930" s="21">
        <v>125283</v>
      </c>
      <c r="P1930" s="21">
        <v>100</v>
      </c>
      <c r="Q1930" s="21"/>
      <c r="R1930" s="21"/>
    </row>
    <row r="1931" spans="1:18" x14ac:dyDescent="0.2">
      <c r="A1931" s="22" t="s">
        <v>7339</v>
      </c>
      <c r="B1931" s="21">
        <v>10244</v>
      </c>
      <c r="C1931" s="21" t="s">
        <v>1062</v>
      </c>
      <c r="D1931" s="20">
        <f>COUNTIF('S6 - Table 1'!$B$3:$B$20,Table4[[#This Row],[id]])</f>
        <v>0</v>
      </c>
      <c r="E1931" s="21" t="s">
        <v>7340</v>
      </c>
      <c r="F1931" s="21" t="s">
        <v>7341</v>
      </c>
      <c r="G1931" s="21" t="s">
        <v>7342</v>
      </c>
      <c r="H1931" s="21" t="s">
        <v>7343</v>
      </c>
      <c r="I1931" s="21" t="s">
        <v>3755</v>
      </c>
      <c r="J1931" s="21">
        <v>94212</v>
      </c>
      <c r="K1931" s="21">
        <v>94461</v>
      </c>
      <c r="L1931" s="21">
        <v>100</v>
      </c>
      <c r="M1931" s="21" t="s">
        <v>1038</v>
      </c>
      <c r="N1931" s="21">
        <v>92270</v>
      </c>
      <c r="O1931" s="21">
        <v>92519</v>
      </c>
      <c r="P1931" s="21">
        <v>99.6</v>
      </c>
      <c r="Q1931" s="21"/>
      <c r="R1931" s="21"/>
    </row>
    <row r="1932" spans="1:18" x14ac:dyDescent="0.2">
      <c r="A1932" s="22" t="s">
        <v>7344</v>
      </c>
      <c r="B1932" s="21">
        <v>10244</v>
      </c>
      <c r="C1932" s="21" t="s">
        <v>1062</v>
      </c>
      <c r="D1932" s="20">
        <f>COUNTIF('S6 - Table 1'!$B$3:$B$20,Table4[[#This Row],[id]])</f>
        <v>0</v>
      </c>
      <c r="E1932" s="21" t="s">
        <v>7345</v>
      </c>
      <c r="F1932" s="21" t="s">
        <v>7346</v>
      </c>
      <c r="G1932" s="21" t="s">
        <v>2032</v>
      </c>
      <c r="H1932" s="21" t="s">
        <v>7347</v>
      </c>
      <c r="I1932" s="21" t="s">
        <v>3755</v>
      </c>
      <c r="J1932" s="21">
        <v>162135</v>
      </c>
      <c r="K1932" s="21">
        <v>162235</v>
      </c>
      <c r="L1932" s="21">
        <v>100</v>
      </c>
      <c r="M1932" s="21" t="s">
        <v>1038</v>
      </c>
      <c r="N1932" s="21">
        <v>160275</v>
      </c>
      <c r="O1932" s="21">
        <v>160375</v>
      </c>
      <c r="P1932" s="21">
        <v>100</v>
      </c>
      <c r="Q1932" s="21"/>
      <c r="R1932" s="21"/>
    </row>
    <row r="1933" spans="1:18" x14ac:dyDescent="0.2">
      <c r="A1933" s="22" t="s">
        <v>7348</v>
      </c>
      <c r="B1933" s="21">
        <v>10244</v>
      </c>
      <c r="C1933" s="21" t="s">
        <v>1062</v>
      </c>
      <c r="D1933" s="20">
        <f>COUNTIF('S6 - Table 1'!$B$3:$B$20,Table4[[#This Row],[id]])</f>
        <v>0</v>
      </c>
      <c r="E1933" s="21" t="s">
        <v>7349</v>
      </c>
      <c r="F1933" s="21" t="s">
        <v>7250</v>
      </c>
      <c r="G1933" s="21" t="s">
        <v>7251</v>
      </c>
      <c r="H1933" s="21" t="s">
        <v>7350</v>
      </c>
      <c r="I1933" s="21" t="s">
        <v>3755</v>
      </c>
      <c r="J1933" s="21">
        <v>93705</v>
      </c>
      <c r="K1933" s="21">
        <v>93826</v>
      </c>
      <c r="L1933" s="21">
        <v>100</v>
      </c>
      <c r="M1933" s="21" t="s">
        <v>1038</v>
      </c>
      <c r="N1933" s="21">
        <v>91763</v>
      </c>
      <c r="O1933" s="21">
        <v>91884</v>
      </c>
      <c r="P1933" s="21">
        <v>100</v>
      </c>
      <c r="Q1933" s="21"/>
      <c r="R1933" s="21"/>
    </row>
    <row r="1934" spans="1:18" x14ac:dyDescent="0.2">
      <c r="A1934" s="22" t="s">
        <v>7351</v>
      </c>
      <c r="B1934" s="21">
        <v>10244</v>
      </c>
      <c r="C1934" s="21" t="s">
        <v>1062</v>
      </c>
      <c r="D1934" s="20">
        <f>COUNTIF('S6 - Table 1'!$B$3:$B$20,Table4[[#This Row],[id]])</f>
        <v>0</v>
      </c>
      <c r="E1934" s="21" t="s">
        <v>7352</v>
      </c>
      <c r="F1934" s="21" t="s">
        <v>7250</v>
      </c>
      <c r="G1934" s="21" t="s">
        <v>7251</v>
      </c>
      <c r="H1934" s="21" t="s">
        <v>7353</v>
      </c>
      <c r="I1934" s="21" t="s">
        <v>3755</v>
      </c>
      <c r="J1934" s="21">
        <v>93705</v>
      </c>
      <c r="K1934" s="21">
        <v>93824</v>
      </c>
      <c r="L1934" s="21">
        <v>100</v>
      </c>
      <c r="M1934" s="21" t="s">
        <v>1038</v>
      </c>
      <c r="N1934" s="21">
        <v>91763</v>
      </c>
      <c r="O1934" s="21">
        <v>91882</v>
      </c>
      <c r="P1934" s="21">
        <v>100</v>
      </c>
      <c r="Q1934" s="21"/>
      <c r="R1934" s="21"/>
    </row>
    <row r="1935" spans="1:18" x14ac:dyDescent="0.2">
      <c r="A1935" s="22" t="s">
        <v>7354</v>
      </c>
      <c r="B1935" s="21">
        <v>10244</v>
      </c>
      <c r="C1935" s="21" t="s">
        <v>1062</v>
      </c>
      <c r="D1935" s="20">
        <f>COUNTIF('S6 - Table 1'!$B$3:$B$20,Table4[[#This Row],[id]])</f>
        <v>0</v>
      </c>
      <c r="E1935" s="21" t="s">
        <v>7355</v>
      </c>
      <c r="F1935" s="21" t="s">
        <v>7356</v>
      </c>
      <c r="G1935" s="21" t="s">
        <v>7357</v>
      </c>
      <c r="H1935" s="21" t="s">
        <v>7358</v>
      </c>
      <c r="I1935" s="21" t="s">
        <v>3755</v>
      </c>
      <c r="J1935" s="21">
        <v>147440</v>
      </c>
      <c r="K1935" s="21">
        <v>147749</v>
      </c>
      <c r="L1935" s="21">
        <v>100</v>
      </c>
      <c r="M1935" s="21" t="s">
        <v>1038</v>
      </c>
      <c r="N1935" s="21">
        <v>145531</v>
      </c>
      <c r="O1935" s="21">
        <v>145840</v>
      </c>
      <c r="P1935" s="21">
        <v>99.68</v>
      </c>
      <c r="Q1935" s="21"/>
      <c r="R1935" s="21"/>
    </row>
    <row r="1936" spans="1:18" x14ac:dyDescent="0.2">
      <c r="A1936" s="22" t="s">
        <v>7359</v>
      </c>
      <c r="B1936" s="21">
        <v>10244</v>
      </c>
      <c r="C1936" s="21" t="s">
        <v>1062</v>
      </c>
      <c r="D1936" s="20">
        <f>COUNTIF('S6 - Table 1'!$B$3:$B$20,Table4[[#This Row],[id]])</f>
        <v>0</v>
      </c>
      <c r="E1936" s="21" t="s">
        <v>7360</v>
      </c>
      <c r="F1936" s="21" t="s">
        <v>7346</v>
      </c>
      <c r="G1936" s="21" t="s">
        <v>2032</v>
      </c>
      <c r="H1936" s="21" t="s">
        <v>7361</v>
      </c>
      <c r="I1936" s="21" t="s">
        <v>3755</v>
      </c>
      <c r="J1936" s="21">
        <v>162135</v>
      </c>
      <c r="K1936" s="21">
        <v>162235</v>
      </c>
      <c r="L1936" s="21">
        <v>100</v>
      </c>
      <c r="M1936" s="21" t="s">
        <v>1038</v>
      </c>
      <c r="N1936" s="21">
        <v>160275</v>
      </c>
      <c r="O1936" s="21">
        <v>160375</v>
      </c>
      <c r="P1936" s="21">
        <v>100</v>
      </c>
      <c r="Q1936" s="21"/>
      <c r="R1936" s="21"/>
    </row>
    <row r="1937" spans="1:18" x14ac:dyDescent="0.2">
      <c r="A1937" s="22" t="s">
        <v>7362</v>
      </c>
      <c r="B1937" s="21">
        <v>10244</v>
      </c>
      <c r="C1937" s="21" t="s">
        <v>1062</v>
      </c>
      <c r="D1937" s="20">
        <f>COUNTIF('S6 - Table 1'!$B$3:$B$20,Table4[[#This Row],[id]])</f>
        <v>0</v>
      </c>
      <c r="E1937" s="21" t="s">
        <v>7363</v>
      </c>
      <c r="F1937" s="21" t="s">
        <v>7364</v>
      </c>
      <c r="G1937" s="21" t="s">
        <v>7281</v>
      </c>
      <c r="H1937" s="21" t="s">
        <v>7282</v>
      </c>
      <c r="I1937" s="21" t="s">
        <v>3755</v>
      </c>
      <c r="J1937" s="21">
        <v>139446</v>
      </c>
      <c r="K1937" s="21">
        <v>139559</v>
      </c>
      <c r="L1937" s="21">
        <v>100</v>
      </c>
      <c r="M1937" s="21" t="s">
        <v>1038</v>
      </c>
      <c r="N1937" s="21">
        <v>137532</v>
      </c>
      <c r="O1937" s="21">
        <v>137645</v>
      </c>
      <c r="P1937" s="21">
        <v>99.12</v>
      </c>
      <c r="Q1937" s="21"/>
      <c r="R1937" s="21"/>
    </row>
    <row r="1938" spans="1:18" x14ac:dyDescent="0.2">
      <c r="A1938" s="22" t="s">
        <v>7365</v>
      </c>
      <c r="B1938" s="21">
        <v>10244</v>
      </c>
      <c r="C1938" s="21" t="s">
        <v>1062</v>
      </c>
      <c r="D1938" s="20">
        <f>COUNTIF('S6 - Table 1'!$B$3:$B$20,Table4[[#This Row],[id]])</f>
        <v>0</v>
      </c>
      <c r="E1938" s="21" t="s">
        <v>7366</v>
      </c>
      <c r="F1938" s="21" t="s">
        <v>7367</v>
      </c>
      <c r="G1938" s="21" t="s">
        <v>7368</v>
      </c>
      <c r="H1938" s="21" t="s">
        <v>7369</v>
      </c>
      <c r="I1938" s="21" t="s">
        <v>3755</v>
      </c>
      <c r="J1938" s="21">
        <v>14435</v>
      </c>
      <c r="K1938" s="21">
        <v>14579</v>
      </c>
      <c r="L1938" s="21">
        <v>100</v>
      </c>
      <c r="M1938" s="21" t="s">
        <v>1038</v>
      </c>
      <c r="N1938" s="21">
        <v>12736</v>
      </c>
      <c r="O1938" s="21">
        <v>12880</v>
      </c>
      <c r="P1938" s="21">
        <v>100</v>
      </c>
      <c r="Q1938" s="21"/>
      <c r="R1938" s="21"/>
    </row>
    <row r="1939" spans="1:18" x14ac:dyDescent="0.2">
      <c r="A1939" s="22" t="s">
        <v>7370</v>
      </c>
      <c r="B1939" s="21">
        <v>10244</v>
      </c>
      <c r="C1939" s="21" t="s">
        <v>1062</v>
      </c>
      <c r="D1939" s="20">
        <f>COUNTIF('S6 - Table 1'!$B$3:$B$20,Table4[[#This Row],[id]])</f>
        <v>0</v>
      </c>
      <c r="E1939" s="21" t="s">
        <v>7371</v>
      </c>
      <c r="F1939" s="21" t="s">
        <v>7372</v>
      </c>
      <c r="G1939" s="21" t="s">
        <v>7368</v>
      </c>
      <c r="H1939" s="21" t="s">
        <v>7369</v>
      </c>
      <c r="I1939" s="21" t="s">
        <v>3755</v>
      </c>
      <c r="J1939" s="21">
        <v>14438</v>
      </c>
      <c r="K1939" s="21">
        <v>14579</v>
      </c>
      <c r="L1939" s="21">
        <v>100</v>
      </c>
      <c r="M1939" s="21" t="s">
        <v>1038</v>
      </c>
      <c r="N1939" s="21">
        <v>12739</v>
      </c>
      <c r="O1939" s="21">
        <v>12880</v>
      </c>
      <c r="P1939" s="21">
        <v>100</v>
      </c>
      <c r="Q1939" s="21"/>
      <c r="R1939" s="21"/>
    </row>
    <row r="1940" spans="1:18" x14ac:dyDescent="0.2">
      <c r="A1940" s="22" t="s">
        <v>7373</v>
      </c>
      <c r="B1940" s="21">
        <v>10244</v>
      </c>
      <c r="C1940" s="21" t="s">
        <v>1062</v>
      </c>
      <c r="D1940" s="20">
        <f>COUNTIF('S6 - Table 1'!$B$3:$B$20,Table4[[#This Row],[id]])</f>
        <v>0</v>
      </c>
      <c r="E1940" s="21" t="s">
        <v>7374</v>
      </c>
      <c r="F1940" s="21" t="s">
        <v>7375</v>
      </c>
      <c r="G1940" s="21" t="s">
        <v>7376</v>
      </c>
      <c r="H1940" s="21" t="s">
        <v>7377</v>
      </c>
      <c r="I1940" s="21" t="s">
        <v>3755</v>
      </c>
      <c r="J1940" s="21">
        <v>81672</v>
      </c>
      <c r="K1940" s="21">
        <v>81847</v>
      </c>
      <c r="L1940" s="21">
        <v>100</v>
      </c>
      <c r="M1940" s="21" t="s">
        <v>1038</v>
      </c>
      <c r="N1940" s="21">
        <v>79726</v>
      </c>
      <c r="O1940" s="21">
        <v>79901</v>
      </c>
      <c r="P1940" s="21">
        <v>100</v>
      </c>
      <c r="Q1940" s="21"/>
      <c r="R1940" s="21"/>
    </row>
    <row r="1941" spans="1:18" x14ac:dyDescent="0.2">
      <c r="A1941" s="22" t="s">
        <v>7378</v>
      </c>
      <c r="B1941" s="21">
        <v>10244</v>
      </c>
      <c r="C1941" s="21" t="s">
        <v>1062</v>
      </c>
      <c r="D1941" s="20">
        <f>COUNTIF('S6 - Table 1'!$B$3:$B$20,Table4[[#This Row],[id]])</f>
        <v>0</v>
      </c>
      <c r="E1941" s="21" t="s">
        <v>7379</v>
      </c>
      <c r="F1941" s="21" t="s">
        <v>7380</v>
      </c>
      <c r="G1941" s="21" t="s">
        <v>7276</v>
      </c>
      <c r="H1941" s="21" t="s">
        <v>7277</v>
      </c>
      <c r="I1941" s="21" t="s">
        <v>3755</v>
      </c>
      <c r="J1941" s="21">
        <v>162031</v>
      </c>
      <c r="K1941" s="21">
        <v>162168</v>
      </c>
      <c r="L1941" s="21">
        <v>100</v>
      </c>
      <c r="M1941" s="21" t="s">
        <v>1038</v>
      </c>
      <c r="N1941" s="21">
        <v>160171</v>
      </c>
      <c r="O1941" s="21">
        <v>160308</v>
      </c>
      <c r="P1941" s="21">
        <v>100</v>
      </c>
      <c r="Q1941" s="21"/>
      <c r="R1941" s="21"/>
    </row>
    <row r="1942" spans="1:18" x14ac:dyDescent="0.2">
      <c r="A1942" s="22" t="s">
        <v>7381</v>
      </c>
      <c r="B1942" s="21">
        <v>10244</v>
      </c>
      <c r="C1942" s="21" t="s">
        <v>1062</v>
      </c>
      <c r="D1942" s="20">
        <f>COUNTIF('S6 - Table 1'!$B$3:$B$20,Table4[[#This Row],[id]])</f>
        <v>0</v>
      </c>
      <c r="E1942" s="21" t="s">
        <v>7382</v>
      </c>
      <c r="F1942" s="21" t="s">
        <v>7383</v>
      </c>
      <c r="G1942" s="21" t="s">
        <v>7384</v>
      </c>
      <c r="H1942" s="21" t="s">
        <v>7385</v>
      </c>
      <c r="I1942" s="21" t="s">
        <v>3755</v>
      </c>
      <c r="J1942" s="21">
        <v>22242</v>
      </c>
      <c r="K1942" s="21">
        <v>22404</v>
      </c>
      <c r="L1942" s="21">
        <v>100</v>
      </c>
      <c r="M1942" s="21" t="s">
        <v>1038</v>
      </c>
      <c r="N1942" s="21">
        <v>20548</v>
      </c>
      <c r="O1942" s="21">
        <v>20710</v>
      </c>
      <c r="P1942" s="21">
        <v>99.38</v>
      </c>
      <c r="Q1942" s="21"/>
      <c r="R1942" s="21"/>
    </row>
    <row r="1943" spans="1:18" x14ac:dyDescent="0.2">
      <c r="A1943" s="22" t="s">
        <v>7386</v>
      </c>
      <c r="B1943" s="21">
        <v>10244</v>
      </c>
      <c r="C1943" s="21" t="s">
        <v>1062</v>
      </c>
      <c r="D1943" s="20">
        <f>COUNTIF('S6 - Table 1'!$B$3:$B$20,Table4[[#This Row],[id]])</f>
        <v>0</v>
      </c>
      <c r="E1943" s="21" t="s">
        <v>7387</v>
      </c>
      <c r="F1943" s="21" t="s">
        <v>7383</v>
      </c>
      <c r="G1943" s="21" t="s">
        <v>7384</v>
      </c>
      <c r="H1943" s="21" t="s">
        <v>7388</v>
      </c>
      <c r="I1943" s="21" t="s">
        <v>3755</v>
      </c>
      <c r="J1943" s="21">
        <v>22242</v>
      </c>
      <c r="K1943" s="21">
        <v>22405</v>
      </c>
      <c r="L1943" s="21">
        <v>100</v>
      </c>
      <c r="M1943" s="21" t="s">
        <v>1038</v>
      </c>
      <c r="N1943" s="21">
        <v>20548</v>
      </c>
      <c r="O1943" s="21">
        <v>20711</v>
      </c>
      <c r="P1943" s="21">
        <v>99.39</v>
      </c>
      <c r="Q1943" s="21"/>
      <c r="R1943" s="21"/>
    </row>
    <row r="1944" spans="1:18" x14ac:dyDescent="0.2">
      <c r="A1944" s="22" t="s">
        <v>7389</v>
      </c>
      <c r="B1944" s="21">
        <v>10244</v>
      </c>
      <c r="C1944" s="21" t="s">
        <v>1062</v>
      </c>
      <c r="D1944" s="20">
        <f>COUNTIF('S6 - Table 1'!$B$3:$B$20,Table4[[#This Row],[id]])</f>
        <v>0</v>
      </c>
      <c r="E1944" s="21" t="s">
        <v>7390</v>
      </c>
      <c r="F1944" s="21" t="s">
        <v>7383</v>
      </c>
      <c r="G1944" s="21" t="s">
        <v>7384</v>
      </c>
      <c r="H1944" s="21" t="s">
        <v>7391</v>
      </c>
      <c r="I1944" s="21" t="s">
        <v>3755</v>
      </c>
      <c r="J1944" s="21">
        <v>22242</v>
      </c>
      <c r="K1944" s="21">
        <v>22406</v>
      </c>
      <c r="L1944" s="21">
        <v>100</v>
      </c>
      <c r="M1944" s="21" t="s">
        <v>1038</v>
      </c>
      <c r="N1944" s="21">
        <v>20548</v>
      </c>
      <c r="O1944" s="21">
        <v>20712</v>
      </c>
      <c r="P1944" s="21">
        <v>99.39</v>
      </c>
      <c r="Q1944" s="21"/>
      <c r="R1944" s="21"/>
    </row>
    <row r="1945" spans="1:18" x14ac:dyDescent="0.2">
      <c r="A1945" s="22" t="s">
        <v>7392</v>
      </c>
      <c r="B1945" s="21">
        <v>10244</v>
      </c>
      <c r="C1945" s="21" t="s">
        <v>1062</v>
      </c>
      <c r="D1945" s="20">
        <f>COUNTIF('S6 - Table 1'!$B$3:$B$20,Table4[[#This Row],[id]])</f>
        <v>0</v>
      </c>
      <c r="E1945" s="21" t="s">
        <v>7393</v>
      </c>
      <c r="F1945" s="21" t="s">
        <v>7288</v>
      </c>
      <c r="G1945" s="21" t="s">
        <v>7289</v>
      </c>
      <c r="H1945" s="21" t="s">
        <v>7394</v>
      </c>
      <c r="I1945" s="21" t="s">
        <v>3755</v>
      </c>
      <c r="J1945" s="21">
        <v>82590</v>
      </c>
      <c r="K1945" s="21">
        <v>82698</v>
      </c>
      <c r="L1945" s="21">
        <v>100</v>
      </c>
      <c r="M1945" s="21" t="s">
        <v>1038</v>
      </c>
      <c r="N1945" s="21">
        <v>80642</v>
      </c>
      <c r="O1945" s="21">
        <v>80750</v>
      </c>
      <c r="P1945" s="21">
        <v>100</v>
      </c>
      <c r="Q1945" s="21"/>
      <c r="R1945" s="21"/>
    </row>
    <row r="1946" spans="1:18" x14ac:dyDescent="0.2">
      <c r="A1946" s="22" t="s">
        <v>7395</v>
      </c>
      <c r="B1946" s="21">
        <v>10244</v>
      </c>
      <c r="C1946" s="21" t="s">
        <v>1062</v>
      </c>
      <c r="D1946" s="20">
        <f>COUNTIF('S6 - Table 1'!$B$3:$B$20,Table4[[#This Row],[id]])</f>
        <v>0</v>
      </c>
      <c r="E1946" s="21" t="s">
        <v>7396</v>
      </c>
      <c r="F1946" s="21" t="s">
        <v>7288</v>
      </c>
      <c r="G1946" s="21" t="s">
        <v>7289</v>
      </c>
      <c r="H1946" s="21" t="s">
        <v>7397</v>
      </c>
      <c r="I1946" s="21" t="s">
        <v>3755</v>
      </c>
      <c r="J1946" s="21">
        <v>82590</v>
      </c>
      <c r="K1946" s="21">
        <v>82696</v>
      </c>
      <c r="L1946" s="21">
        <v>100</v>
      </c>
      <c r="M1946" s="21" t="s">
        <v>1038</v>
      </c>
      <c r="N1946" s="21">
        <v>80642</v>
      </c>
      <c r="O1946" s="21">
        <v>80748</v>
      </c>
      <c r="P1946" s="21">
        <v>100</v>
      </c>
      <c r="Q1946" s="21"/>
      <c r="R1946" s="21"/>
    </row>
    <row r="1947" spans="1:18" x14ac:dyDescent="0.2">
      <c r="A1947" s="22" t="s">
        <v>7398</v>
      </c>
      <c r="B1947" s="21">
        <v>10244</v>
      </c>
      <c r="C1947" s="21" t="s">
        <v>1062</v>
      </c>
      <c r="D1947" s="20">
        <f>COUNTIF('S6 - Table 1'!$B$3:$B$20,Table4[[#This Row],[id]])</f>
        <v>0</v>
      </c>
      <c r="E1947" s="21" t="s">
        <v>7399</v>
      </c>
      <c r="F1947" s="21" t="s">
        <v>7367</v>
      </c>
      <c r="G1947" s="21" t="s">
        <v>7368</v>
      </c>
      <c r="H1947" s="21" t="s">
        <v>7400</v>
      </c>
      <c r="I1947" s="21" t="s">
        <v>3755</v>
      </c>
      <c r="J1947" s="21">
        <v>14435</v>
      </c>
      <c r="K1947" s="21">
        <v>14579</v>
      </c>
      <c r="L1947" s="21">
        <v>100</v>
      </c>
      <c r="M1947" s="21" t="s">
        <v>1038</v>
      </c>
      <c r="N1947" s="21">
        <v>12736</v>
      </c>
      <c r="O1947" s="21">
        <v>12880</v>
      </c>
      <c r="P1947" s="21">
        <v>100</v>
      </c>
      <c r="Q1947" s="21"/>
      <c r="R1947" s="21"/>
    </row>
    <row r="1948" spans="1:18" x14ac:dyDescent="0.2">
      <c r="A1948" s="22" t="s">
        <v>7401</v>
      </c>
      <c r="B1948" s="21">
        <v>10244</v>
      </c>
      <c r="C1948" s="21" t="s">
        <v>1062</v>
      </c>
      <c r="D1948" s="20">
        <f>COUNTIF('S6 - Table 1'!$B$3:$B$20,Table4[[#This Row],[id]])</f>
        <v>0</v>
      </c>
      <c r="E1948" s="21" t="s">
        <v>7402</v>
      </c>
      <c r="F1948" s="21" t="s">
        <v>7372</v>
      </c>
      <c r="G1948" s="21" t="s">
        <v>7368</v>
      </c>
      <c r="H1948" s="21" t="s">
        <v>7400</v>
      </c>
      <c r="I1948" s="21" t="s">
        <v>3755</v>
      </c>
      <c r="J1948" s="21">
        <v>14438</v>
      </c>
      <c r="K1948" s="21">
        <v>14579</v>
      </c>
      <c r="L1948" s="21">
        <v>100</v>
      </c>
      <c r="M1948" s="21" t="s">
        <v>1038</v>
      </c>
      <c r="N1948" s="21">
        <v>12739</v>
      </c>
      <c r="O1948" s="21">
        <v>12880</v>
      </c>
      <c r="P1948" s="21">
        <v>100</v>
      </c>
      <c r="Q1948" s="21"/>
      <c r="R1948" s="21"/>
    </row>
    <row r="1949" spans="1:18" x14ac:dyDescent="0.2">
      <c r="A1949" s="22" t="s">
        <v>7403</v>
      </c>
      <c r="B1949" s="21">
        <v>10244</v>
      </c>
      <c r="C1949" s="21" t="s">
        <v>1062</v>
      </c>
      <c r="D1949" s="20">
        <f>COUNTIF('S6 - Table 1'!$B$3:$B$20,Table4[[#This Row],[id]])</f>
        <v>0</v>
      </c>
      <c r="E1949" s="21" t="s">
        <v>7404</v>
      </c>
      <c r="F1949" s="21" t="s">
        <v>7405</v>
      </c>
      <c r="G1949" s="21" t="s">
        <v>7406</v>
      </c>
      <c r="H1949" s="21" t="s">
        <v>7385</v>
      </c>
      <c r="I1949" s="21" t="s">
        <v>3755</v>
      </c>
      <c r="J1949" s="21">
        <v>22255</v>
      </c>
      <c r="K1949" s="21">
        <v>22404</v>
      </c>
      <c r="L1949" s="21">
        <v>100</v>
      </c>
      <c r="M1949" s="21" t="s">
        <v>1038</v>
      </c>
      <c r="N1949" s="21">
        <v>20561</v>
      </c>
      <c r="O1949" s="21">
        <v>20710</v>
      </c>
      <c r="P1949" s="21">
        <v>99.33</v>
      </c>
      <c r="Q1949" s="21"/>
      <c r="R1949" s="21"/>
    </row>
    <row r="1950" spans="1:18" x14ac:dyDescent="0.2">
      <c r="A1950" s="22" t="s">
        <v>7407</v>
      </c>
      <c r="B1950" s="21">
        <v>10244</v>
      </c>
      <c r="C1950" s="21" t="s">
        <v>1062</v>
      </c>
      <c r="D1950" s="20">
        <f>COUNTIF('S6 - Table 1'!$B$3:$B$20,Table4[[#This Row],[id]])</f>
        <v>0</v>
      </c>
      <c r="E1950" s="21" t="s">
        <v>7408</v>
      </c>
      <c r="F1950" s="21" t="s">
        <v>7405</v>
      </c>
      <c r="G1950" s="21" t="s">
        <v>7406</v>
      </c>
      <c r="H1950" s="21" t="s">
        <v>7388</v>
      </c>
      <c r="I1950" s="21" t="s">
        <v>3755</v>
      </c>
      <c r="J1950" s="21">
        <v>22255</v>
      </c>
      <c r="K1950" s="21">
        <v>22405</v>
      </c>
      <c r="L1950" s="21">
        <v>100</v>
      </c>
      <c r="M1950" s="21" t="s">
        <v>1038</v>
      </c>
      <c r="N1950" s="21">
        <v>20561</v>
      </c>
      <c r="O1950" s="21">
        <v>20711</v>
      </c>
      <c r="P1950" s="21">
        <v>99.33</v>
      </c>
      <c r="Q1950" s="21"/>
      <c r="R1950" s="21"/>
    </row>
    <row r="1951" spans="1:18" x14ac:dyDescent="0.2">
      <c r="A1951" s="22" t="s">
        <v>7409</v>
      </c>
      <c r="B1951" s="21">
        <v>10244</v>
      </c>
      <c r="C1951" s="21" t="s">
        <v>1062</v>
      </c>
      <c r="D1951" s="20">
        <f>COUNTIF('S6 - Table 1'!$B$3:$B$20,Table4[[#This Row],[id]])</f>
        <v>0</v>
      </c>
      <c r="E1951" s="21" t="s">
        <v>7410</v>
      </c>
      <c r="F1951" s="21" t="s">
        <v>7341</v>
      </c>
      <c r="G1951" s="21" t="s">
        <v>7342</v>
      </c>
      <c r="H1951" s="21" t="s">
        <v>7411</v>
      </c>
      <c r="I1951" s="21" t="s">
        <v>3755</v>
      </c>
      <c r="J1951" s="21">
        <v>94212</v>
      </c>
      <c r="K1951" s="21">
        <v>94461</v>
      </c>
      <c r="L1951" s="21">
        <v>100</v>
      </c>
      <c r="M1951" s="21" t="s">
        <v>1038</v>
      </c>
      <c r="N1951" s="21">
        <v>92270</v>
      </c>
      <c r="O1951" s="21">
        <v>92519</v>
      </c>
      <c r="P1951" s="21">
        <v>99.6</v>
      </c>
      <c r="Q1951" s="21"/>
      <c r="R1951" s="21"/>
    </row>
    <row r="1952" spans="1:18" x14ac:dyDescent="0.2">
      <c r="A1952" s="22" t="s">
        <v>7412</v>
      </c>
      <c r="B1952" s="21">
        <v>10244</v>
      </c>
      <c r="C1952" s="21" t="s">
        <v>1062</v>
      </c>
      <c r="D1952" s="20">
        <f>COUNTIF('S6 - Table 1'!$B$3:$B$20,Table4[[#This Row],[id]])</f>
        <v>0</v>
      </c>
      <c r="E1952" s="21" t="s">
        <v>7413</v>
      </c>
      <c r="F1952" s="21" t="s">
        <v>7341</v>
      </c>
      <c r="G1952" s="21" t="s">
        <v>7342</v>
      </c>
      <c r="H1952" s="21" t="s">
        <v>7414</v>
      </c>
      <c r="I1952" s="21" t="s">
        <v>3755</v>
      </c>
      <c r="J1952" s="21">
        <v>94212</v>
      </c>
      <c r="K1952" s="21">
        <v>94462</v>
      </c>
      <c r="L1952" s="21">
        <v>100</v>
      </c>
      <c r="M1952" s="21" t="s">
        <v>1038</v>
      </c>
      <c r="N1952" s="21">
        <v>92270</v>
      </c>
      <c r="O1952" s="21">
        <v>92520</v>
      </c>
      <c r="P1952" s="21">
        <v>99.6</v>
      </c>
      <c r="Q1952" s="21"/>
      <c r="R1952" s="21"/>
    </row>
    <row r="1953" spans="1:18" x14ac:dyDescent="0.2">
      <c r="A1953" s="22" t="s">
        <v>7415</v>
      </c>
      <c r="B1953" s="21">
        <v>10244</v>
      </c>
      <c r="C1953" s="21" t="s">
        <v>1062</v>
      </c>
      <c r="D1953" s="20">
        <f>COUNTIF('S6 - Table 1'!$B$3:$B$20,Table4[[#This Row],[id]])</f>
        <v>0</v>
      </c>
      <c r="E1953" s="21" t="s">
        <v>7416</v>
      </c>
      <c r="F1953" s="21" t="s">
        <v>7417</v>
      </c>
      <c r="G1953" s="21" t="s">
        <v>7418</v>
      </c>
      <c r="H1953" s="21" t="s">
        <v>7419</v>
      </c>
      <c r="I1953" s="21" t="s">
        <v>3755</v>
      </c>
      <c r="J1953" s="21">
        <v>47582</v>
      </c>
      <c r="K1953" s="21">
        <v>47816</v>
      </c>
      <c r="L1953" s="21">
        <v>100</v>
      </c>
      <c r="M1953" s="21" t="s">
        <v>1038</v>
      </c>
      <c r="N1953" s="21">
        <v>45637</v>
      </c>
      <c r="O1953" s="21">
        <v>45871</v>
      </c>
      <c r="P1953" s="21">
        <v>100</v>
      </c>
      <c r="Q1953" s="21"/>
      <c r="R1953" s="21"/>
    </row>
    <row r="1954" spans="1:18" x14ac:dyDescent="0.2">
      <c r="A1954" s="22" t="s">
        <v>7420</v>
      </c>
      <c r="B1954" s="21">
        <v>10244</v>
      </c>
      <c r="C1954" s="21" t="s">
        <v>1062</v>
      </c>
      <c r="D1954" s="20">
        <f>COUNTIF('S6 - Table 1'!$B$3:$B$20,Table4[[#This Row],[id]])</f>
        <v>0</v>
      </c>
      <c r="E1954" s="21" t="s">
        <v>7421</v>
      </c>
      <c r="F1954" s="21" t="s">
        <v>7422</v>
      </c>
      <c r="G1954" s="21" t="s">
        <v>7423</v>
      </c>
      <c r="H1954" s="21" t="s">
        <v>7424</v>
      </c>
      <c r="I1954" s="21" t="s">
        <v>3755</v>
      </c>
      <c r="J1954" s="21">
        <v>15590</v>
      </c>
      <c r="K1954" s="21">
        <v>15818</v>
      </c>
      <c r="L1954" s="21">
        <v>100</v>
      </c>
      <c r="M1954" s="21" t="s">
        <v>1038</v>
      </c>
      <c r="N1954" s="21">
        <v>13891</v>
      </c>
      <c r="O1954" s="21">
        <v>14119</v>
      </c>
      <c r="P1954" s="21">
        <v>100</v>
      </c>
      <c r="Q1954" s="21"/>
      <c r="R1954" s="21"/>
    </row>
    <row r="1955" spans="1:18" x14ac:dyDescent="0.2">
      <c r="A1955" s="22" t="s">
        <v>7425</v>
      </c>
      <c r="B1955" s="21">
        <v>10244</v>
      </c>
      <c r="C1955" s="21" t="s">
        <v>1062</v>
      </c>
      <c r="D1955" s="20">
        <f>COUNTIF('S6 - Table 1'!$B$3:$B$20,Table4[[#This Row],[id]])</f>
        <v>0</v>
      </c>
      <c r="E1955" s="21" t="s">
        <v>7426</v>
      </c>
      <c r="F1955" s="21" t="s">
        <v>7341</v>
      </c>
      <c r="G1955" s="21" t="s">
        <v>7342</v>
      </c>
      <c r="H1955" s="21" t="s">
        <v>7427</v>
      </c>
      <c r="I1955" s="21" t="s">
        <v>3755</v>
      </c>
      <c r="J1955" s="21">
        <v>94212</v>
      </c>
      <c r="K1955" s="21">
        <v>94380</v>
      </c>
      <c r="L1955" s="21">
        <v>100</v>
      </c>
      <c r="M1955" s="21" t="s">
        <v>1038</v>
      </c>
      <c r="N1955" s="21">
        <v>92270</v>
      </c>
      <c r="O1955" s="21">
        <v>92438</v>
      </c>
      <c r="P1955" s="21">
        <v>100</v>
      </c>
      <c r="Q1955" s="21"/>
      <c r="R1955" s="21"/>
    </row>
    <row r="1956" spans="1:18" x14ac:dyDescent="0.2">
      <c r="A1956" s="22" t="s">
        <v>7428</v>
      </c>
      <c r="B1956" s="21">
        <v>10244</v>
      </c>
      <c r="C1956" s="21" t="s">
        <v>1062</v>
      </c>
      <c r="D1956" s="20">
        <f>COUNTIF('S6 - Table 1'!$B$3:$B$20,Table4[[#This Row],[id]])</f>
        <v>0</v>
      </c>
      <c r="E1956" s="21" t="s">
        <v>7429</v>
      </c>
      <c r="F1956" s="21" t="s">
        <v>7430</v>
      </c>
      <c r="G1956" s="21" t="s">
        <v>7276</v>
      </c>
      <c r="H1956" s="21" t="s">
        <v>7277</v>
      </c>
      <c r="I1956" s="21" t="s">
        <v>3755</v>
      </c>
      <c r="J1956" s="21">
        <v>162044</v>
      </c>
      <c r="K1956" s="21">
        <v>162168</v>
      </c>
      <c r="L1956" s="21">
        <v>100</v>
      </c>
      <c r="M1956" s="21" t="s">
        <v>1038</v>
      </c>
      <c r="N1956" s="21">
        <v>160184</v>
      </c>
      <c r="O1956" s="21">
        <v>160308</v>
      </c>
      <c r="P1956" s="21">
        <v>100</v>
      </c>
      <c r="Q1956" s="21"/>
      <c r="R1956" s="21"/>
    </row>
    <row r="1957" spans="1:18" x14ac:dyDescent="0.2">
      <c r="A1957" s="22" t="s">
        <v>7431</v>
      </c>
      <c r="B1957" s="21">
        <v>10244</v>
      </c>
      <c r="C1957" s="21" t="s">
        <v>1062</v>
      </c>
      <c r="D1957" s="20">
        <f>COUNTIF('S6 - Table 1'!$B$3:$B$20,Table4[[#This Row],[id]])</f>
        <v>0</v>
      </c>
      <c r="E1957" s="21" t="s">
        <v>7432</v>
      </c>
      <c r="F1957" s="21" t="s">
        <v>7346</v>
      </c>
      <c r="G1957" s="21" t="s">
        <v>2032</v>
      </c>
      <c r="H1957" s="21" t="s">
        <v>7433</v>
      </c>
      <c r="I1957" s="21" t="s">
        <v>3755</v>
      </c>
      <c r="J1957" s="21">
        <v>162135</v>
      </c>
      <c r="K1957" s="21">
        <v>162235</v>
      </c>
      <c r="L1957" s="21">
        <v>100</v>
      </c>
      <c r="M1957" s="21" t="s">
        <v>1038</v>
      </c>
      <c r="N1957" s="21">
        <v>160275</v>
      </c>
      <c r="O1957" s="21">
        <v>160375</v>
      </c>
      <c r="P1957" s="21">
        <v>100</v>
      </c>
      <c r="Q1957" s="21"/>
      <c r="R1957" s="21"/>
    </row>
    <row r="1958" spans="1:18" x14ac:dyDescent="0.2">
      <c r="A1958" s="22" t="s">
        <v>7434</v>
      </c>
      <c r="B1958" s="21">
        <v>10244</v>
      </c>
      <c r="C1958" s="21" t="s">
        <v>1062</v>
      </c>
      <c r="D1958" s="20">
        <f>COUNTIF('S6 - Table 1'!$B$3:$B$20,Table4[[#This Row],[id]])</f>
        <v>0</v>
      </c>
      <c r="E1958" s="21" t="s">
        <v>7435</v>
      </c>
      <c r="F1958" s="21" t="s">
        <v>7436</v>
      </c>
      <c r="G1958" s="21" t="s">
        <v>7281</v>
      </c>
      <c r="H1958" s="21" t="s">
        <v>7282</v>
      </c>
      <c r="I1958" s="21" t="s">
        <v>3755</v>
      </c>
      <c r="J1958" s="21">
        <v>139447</v>
      </c>
      <c r="K1958" s="21">
        <v>139559</v>
      </c>
      <c r="L1958" s="21">
        <v>100</v>
      </c>
      <c r="M1958" s="21" t="s">
        <v>1038</v>
      </c>
      <c r="N1958" s="21">
        <v>137533</v>
      </c>
      <c r="O1958" s="21">
        <v>137645</v>
      </c>
      <c r="P1958" s="21">
        <v>99.11</v>
      </c>
      <c r="Q1958" s="21"/>
      <c r="R1958" s="21"/>
    </row>
    <row r="1959" spans="1:18" x14ac:dyDescent="0.2">
      <c r="A1959" s="22" t="s">
        <v>7437</v>
      </c>
      <c r="B1959" s="21">
        <v>10244</v>
      </c>
      <c r="C1959" s="21" t="s">
        <v>1062</v>
      </c>
      <c r="D1959" s="20">
        <f>COUNTIF('S6 - Table 1'!$B$3:$B$20,Table4[[#This Row],[id]])</f>
        <v>0</v>
      </c>
      <c r="E1959" s="21" t="s">
        <v>7438</v>
      </c>
      <c r="F1959" s="21" t="s">
        <v>7439</v>
      </c>
      <c r="G1959" s="21" t="s">
        <v>7337</v>
      </c>
      <c r="H1959" s="21" t="s">
        <v>7338</v>
      </c>
      <c r="I1959" s="21" t="s">
        <v>3755</v>
      </c>
      <c r="J1959" s="21">
        <v>127087</v>
      </c>
      <c r="K1959" s="21">
        <v>127243</v>
      </c>
      <c r="L1959" s="21">
        <v>100</v>
      </c>
      <c r="M1959" s="21" t="s">
        <v>1038</v>
      </c>
      <c r="N1959" s="21">
        <v>125127</v>
      </c>
      <c r="O1959" s="21">
        <v>125283</v>
      </c>
      <c r="P1959" s="21">
        <v>100</v>
      </c>
      <c r="Q1959" s="21"/>
      <c r="R1959" s="21"/>
    </row>
    <row r="1960" spans="1:18" x14ac:dyDescent="0.2">
      <c r="A1960" s="22" t="s">
        <v>7440</v>
      </c>
      <c r="B1960" s="21">
        <v>10244</v>
      </c>
      <c r="C1960" s="21" t="s">
        <v>1062</v>
      </c>
      <c r="D1960" s="20">
        <f>COUNTIF('S6 - Table 1'!$B$3:$B$20,Table4[[#This Row],[id]])</f>
        <v>0</v>
      </c>
      <c r="E1960" s="21" t="s">
        <v>7441</v>
      </c>
      <c r="F1960" s="21" t="s">
        <v>7442</v>
      </c>
      <c r="G1960" s="21" t="s">
        <v>7281</v>
      </c>
      <c r="H1960" s="21" t="s">
        <v>7282</v>
      </c>
      <c r="I1960" s="21" t="s">
        <v>3755</v>
      </c>
      <c r="J1960" s="21">
        <v>139446</v>
      </c>
      <c r="K1960" s="21">
        <v>139559</v>
      </c>
      <c r="L1960" s="21">
        <v>100</v>
      </c>
      <c r="M1960" s="21" t="s">
        <v>1038</v>
      </c>
      <c r="N1960" s="21">
        <v>137532</v>
      </c>
      <c r="O1960" s="21">
        <v>137645</v>
      </c>
      <c r="P1960" s="21">
        <v>99.12</v>
      </c>
      <c r="Q1960" s="21"/>
      <c r="R1960" s="21"/>
    </row>
    <row r="1961" spans="1:18" x14ac:dyDescent="0.2">
      <c r="A1961" s="22" t="s">
        <v>7443</v>
      </c>
      <c r="B1961" s="21">
        <v>10244</v>
      </c>
      <c r="C1961" s="21" t="s">
        <v>1062</v>
      </c>
      <c r="D1961" s="20">
        <f>COUNTIF('S6 - Table 1'!$B$3:$B$20,Table4[[#This Row],[id]])</f>
        <v>0</v>
      </c>
      <c r="E1961" s="21" t="s">
        <v>7444</v>
      </c>
      <c r="F1961" s="21" t="s">
        <v>7336</v>
      </c>
      <c r="G1961" s="21" t="s">
        <v>7337</v>
      </c>
      <c r="H1961" s="21" t="s">
        <v>7445</v>
      </c>
      <c r="I1961" s="21" t="s">
        <v>3755</v>
      </c>
      <c r="J1961" s="21">
        <v>127088</v>
      </c>
      <c r="K1961" s="21">
        <v>127243</v>
      </c>
      <c r="L1961" s="21">
        <v>100</v>
      </c>
      <c r="M1961" s="21" t="s">
        <v>1038</v>
      </c>
      <c r="N1961" s="21">
        <v>125128</v>
      </c>
      <c r="O1961" s="21">
        <v>125283</v>
      </c>
      <c r="P1961" s="21">
        <v>100</v>
      </c>
      <c r="Q1961" s="21"/>
      <c r="R1961" s="21"/>
    </row>
    <row r="1962" spans="1:18" x14ac:dyDescent="0.2">
      <c r="A1962" s="22" t="s">
        <v>7446</v>
      </c>
      <c r="B1962" s="21">
        <v>10244</v>
      </c>
      <c r="C1962" s="21" t="s">
        <v>1062</v>
      </c>
      <c r="D1962" s="20">
        <f>COUNTIF('S6 - Table 1'!$B$3:$B$20,Table4[[#This Row],[id]])</f>
        <v>0</v>
      </c>
      <c r="E1962" s="21" t="s">
        <v>7447</v>
      </c>
      <c r="F1962" s="21" t="s">
        <v>7448</v>
      </c>
      <c r="G1962" s="21" t="s">
        <v>7368</v>
      </c>
      <c r="H1962" s="21" t="s">
        <v>7369</v>
      </c>
      <c r="I1962" s="21" t="s">
        <v>3755</v>
      </c>
      <c r="J1962" s="21">
        <v>14436</v>
      </c>
      <c r="K1962" s="21">
        <v>14579</v>
      </c>
      <c r="L1962" s="21">
        <v>100</v>
      </c>
      <c r="M1962" s="21" t="s">
        <v>1038</v>
      </c>
      <c r="N1962" s="21">
        <v>12737</v>
      </c>
      <c r="O1962" s="21">
        <v>12880</v>
      </c>
      <c r="P1962" s="21">
        <v>100</v>
      </c>
      <c r="Q1962" s="21"/>
      <c r="R1962" s="21"/>
    </row>
    <row r="1963" spans="1:18" x14ac:dyDescent="0.2">
      <c r="A1963" s="22" t="s">
        <v>7449</v>
      </c>
      <c r="B1963" s="21">
        <v>10244</v>
      </c>
      <c r="C1963" s="21" t="s">
        <v>1062</v>
      </c>
      <c r="D1963" s="20">
        <f>COUNTIF('S6 - Table 1'!$B$3:$B$20,Table4[[#This Row],[id]])</f>
        <v>0</v>
      </c>
      <c r="E1963" s="21" t="s">
        <v>7450</v>
      </c>
      <c r="F1963" s="21" t="s">
        <v>7451</v>
      </c>
      <c r="G1963" s="21" t="s">
        <v>7452</v>
      </c>
      <c r="H1963" s="21" t="s">
        <v>7453</v>
      </c>
      <c r="I1963" s="21" t="s">
        <v>3755</v>
      </c>
      <c r="J1963" s="21">
        <v>170822</v>
      </c>
      <c r="K1963" s="21">
        <v>171089</v>
      </c>
      <c r="L1963" s="21">
        <v>100</v>
      </c>
      <c r="M1963" s="21" t="s">
        <v>1038</v>
      </c>
      <c r="N1963" s="21">
        <v>168971</v>
      </c>
      <c r="O1963" s="21">
        <v>169238</v>
      </c>
      <c r="P1963" s="21">
        <v>100</v>
      </c>
      <c r="Q1963" s="21"/>
      <c r="R1963" s="21"/>
    </row>
    <row r="1964" spans="1:18" x14ac:dyDescent="0.2">
      <c r="A1964" s="22" t="s">
        <v>7454</v>
      </c>
      <c r="B1964" s="21">
        <v>10244</v>
      </c>
      <c r="C1964" s="21" t="s">
        <v>1062</v>
      </c>
      <c r="D1964" s="20">
        <f>COUNTIF('S6 - Table 1'!$B$3:$B$20,Table4[[#This Row],[id]])</f>
        <v>0</v>
      </c>
      <c r="E1964" s="21" t="s">
        <v>7455</v>
      </c>
      <c r="F1964" s="21" t="s">
        <v>7280</v>
      </c>
      <c r="G1964" s="21" t="s">
        <v>7281</v>
      </c>
      <c r="H1964" s="21" t="s">
        <v>7456</v>
      </c>
      <c r="I1964" s="21" t="s">
        <v>3755</v>
      </c>
      <c r="J1964" s="21">
        <v>139446</v>
      </c>
      <c r="K1964" s="21">
        <v>139555</v>
      </c>
      <c r="L1964" s="21">
        <v>100</v>
      </c>
      <c r="M1964" s="21" t="s">
        <v>1038</v>
      </c>
      <c r="N1964" s="21">
        <v>137532</v>
      </c>
      <c r="O1964" s="21">
        <v>137641</v>
      </c>
      <c r="P1964" s="21">
        <v>99.08</v>
      </c>
      <c r="Q1964" s="21"/>
      <c r="R1964" s="21"/>
    </row>
    <row r="1965" spans="1:18" x14ac:dyDescent="0.2">
      <c r="A1965" s="22" t="s">
        <v>7457</v>
      </c>
      <c r="B1965" s="21">
        <v>10244</v>
      </c>
      <c r="C1965" s="21" t="s">
        <v>1062</v>
      </c>
      <c r="D1965" s="20">
        <f>COUNTIF('S6 - Table 1'!$B$3:$B$20,Table4[[#This Row],[id]])</f>
        <v>0</v>
      </c>
      <c r="E1965" s="21" t="s">
        <v>7458</v>
      </c>
      <c r="F1965" s="21" t="s">
        <v>7356</v>
      </c>
      <c r="G1965" s="21" t="s">
        <v>7357</v>
      </c>
      <c r="H1965" s="21" t="s">
        <v>7459</v>
      </c>
      <c r="I1965" s="21" t="s">
        <v>3755</v>
      </c>
      <c r="J1965" s="21">
        <v>147440</v>
      </c>
      <c r="K1965" s="21">
        <v>147748</v>
      </c>
      <c r="L1965" s="21">
        <v>100</v>
      </c>
      <c r="M1965" s="21" t="s">
        <v>1038</v>
      </c>
      <c r="N1965" s="21">
        <v>145531</v>
      </c>
      <c r="O1965" s="21">
        <v>145839</v>
      </c>
      <c r="P1965" s="21">
        <v>99.68</v>
      </c>
      <c r="Q1965" s="21"/>
      <c r="R1965" s="21"/>
    </row>
    <row r="1966" spans="1:18" x14ac:dyDescent="0.2">
      <c r="A1966" s="22" t="s">
        <v>7460</v>
      </c>
      <c r="B1966" s="21">
        <v>10244</v>
      </c>
      <c r="C1966" s="21" t="s">
        <v>1062</v>
      </c>
      <c r="D1966" s="20">
        <f>COUNTIF('S6 - Table 1'!$B$3:$B$20,Table4[[#This Row],[id]])</f>
        <v>0</v>
      </c>
      <c r="E1966" s="21" t="s">
        <v>7461</v>
      </c>
      <c r="F1966" s="21" t="s">
        <v>7462</v>
      </c>
      <c r="G1966" s="21" t="s">
        <v>7423</v>
      </c>
      <c r="H1966" s="21" t="s">
        <v>7424</v>
      </c>
      <c r="I1966" s="21" t="s">
        <v>3755</v>
      </c>
      <c r="J1966" s="21">
        <v>15485</v>
      </c>
      <c r="K1966" s="21">
        <v>15818</v>
      </c>
      <c r="L1966" s="21">
        <v>100</v>
      </c>
      <c r="M1966" s="21" t="s">
        <v>1038</v>
      </c>
      <c r="N1966" s="21">
        <v>13786</v>
      </c>
      <c r="O1966" s="21">
        <v>14119</v>
      </c>
      <c r="P1966" s="21">
        <v>100</v>
      </c>
      <c r="Q1966" s="21"/>
      <c r="R1966" s="21"/>
    </row>
    <row r="1967" spans="1:18" x14ac:dyDescent="0.2">
      <c r="A1967" s="22" t="s">
        <v>7463</v>
      </c>
      <c r="B1967" s="21">
        <v>10244</v>
      </c>
      <c r="C1967" s="21" t="s">
        <v>1062</v>
      </c>
      <c r="D1967" s="20">
        <f>COUNTIF('S6 - Table 1'!$B$3:$B$20,Table4[[#This Row],[id]])</f>
        <v>0</v>
      </c>
      <c r="E1967" s="21" t="s">
        <v>7464</v>
      </c>
      <c r="F1967" s="21" t="s">
        <v>7465</v>
      </c>
      <c r="G1967" s="21" t="s">
        <v>7466</v>
      </c>
      <c r="H1967" s="21" t="s">
        <v>7467</v>
      </c>
      <c r="I1967" s="21" t="s">
        <v>3755</v>
      </c>
      <c r="J1967" s="21">
        <v>88576</v>
      </c>
      <c r="K1967" s="21">
        <v>88748</v>
      </c>
      <c r="L1967" s="21">
        <v>100</v>
      </c>
      <c r="M1967" s="21" t="s">
        <v>1038</v>
      </c>
      <c r="N1967" s="21">
        <v>86628</v>
      </c>
      <c r="O1967" s="21">
        <v>86800</v>
      </c>
      <c r="P1967" s="21">
        <v>100</v>
      </c>
      <c r="Q1967" s="21"/>
      <c r="R1967" s="21"/>
    </row>
    <row r="1968" spans="1:18" x14ac:dyDescent="0.2">
      <c r="A1968" s="22" t="s">
        <v>7468</v>
      </c>
      <c r="B1968" s="21">
        <v>10244</v>
      </c>
      <c r="C1968" s="21" t="s">
        <v>1062</v>
      </c>
      <c r="D1968" s="20">
        <f>COUNTIF('S6 - Table 1'!$B$3:$B$20,Table4[[#This Row],[id]])</f>
        <v>0</v>
      </c>
      <c r="E1968" s="21" t="s">
        <v>7469</v>
      </c>
      <c r="F1968" s="21" t="s">
        <v>7417</v>
      </c>
      <c r="G1968" s="21" t="s">
        <v>7418</v>
      </c>
      <c r="H1968" s="21" t="s">
        <v>7470</v>
      </c>
      <c r="I1968" s="21" t="s">
        <v>3755</v>
      </c>
      <c r="J1968" s="21">
        <v>47582</v>
      </c>
      <c r="K1968" s="21">
        <v>47817</v>
      </c>
      <c r="L1968" s="21">
        <v>100</v>
      </c>
      <c r="M1968" s="21" t="s">
        <v>1038</v>
      </c>
      <c r="N1968" s="21">
        <v>45637</v>
      </c>
      <c r="O1968" s="21">
        <v>45872</v>
      </c>
      <c r="P1968" s="21">
        <v>100</v>
      </c>
      <c r="Q1968" s="21"/>
      <c r="R1968" s="21"/>
    </row>
    <row r="1969" spans="1:18" x14ac:dyDescent="0.2">
      <c r="A1969" s="22" t="s">
        <v>7471</v>
      </c>
      <c r="B1969" s="21">
        <v>10244</v>
      </c>
      <c r="C1969" s="21" t="s">
        <v>1062</v>
      </c>
      <c r="D1969" s="20">
        <f>COUNTIF('S6 - Table 1'!$B$3:$B$20,Table4[[#This Row],[id]])</f>
        <v>0</v>
      </c>
      <c r="E1969" s="21" t="s">
        <v>7472</v>
      </c>
      <c r="F1969" s="21" t="s">
        <v>7375</v>
      </c>
      <c r="G1969" s="21" t="s">
        <v>7376</v>
      </c>
      <c r="H1969" s="21" t="s">
        <v>7473</v>
      </c>
      <c r="I1969" s="21" t="s">
        <v>3755</v>
      </c>
      <c r="J1969" s="21">
        <v>81672</v>
      </c>
      <c r="K1969" s="21">
        <v>81848</v>
      </c>
      <c r="L1969" s="21">
        <v>100</v>
      </c>
      <c r="M1969" s="21" t="s">
        <v>1038</v>
      </c>
      <c r="N1969" s="21">
        <v>79726</v>
      </c>
      <c r="O1969" s="21">
        <v>79902</v>
      </c>
      <c r="P1969" s="21">
        <v>100</v>
      </c>
      <c r="Q1969" s="21"/>
      <c r="R1969" s="21"/>
    </row>
    <row r="1970" spans="1:18" x14ac:dyDescent="0.2">
      <c r="A1970" s="22" t="s">
        <v>7474</v>
      </c>
      <c r="B1970" s="21">
        <v>10244</v>
      </c>
      <c r="C1970" s="21" t="s">
        <v>1062</v>
      </c>
      <c r="D1970" s="20">
        <f>COUNTIF('S6 - Table 1'!$B$3:$B$20,Table4[[#This Row],[id]])</f>
        <v>0</v>
      </c>
      <c r="E1970" s="21" t="s">
        <v>7475</v>
      </c>
      <c r="F1970" s="21" t="s">
        <v>7476</v>
      </c>
      <c r="G1970" s="21" t="s">
        <v>7418</v>
      </c>
      <c r="H1970" s="21" t="s">
        <v>7419</v>
      </c>
      <c r="I1970" s="21" t="s">
        <v>3755</v>
      </c>
      <c r="J1970" s="21">
        <v>47582</v>
      </c>
      <c r="K1970" s="21">
        <v>47816</v>
      </c>
      <c r="L1970" s="21">
        <v>100</v>
      </c>
      <c r="M1970" s="21" t="s">
        <v>1038</v>
      </c>
      <c r="N1970" s="21">
        <v>45637</v>
      </c>
      <c r="O1970" s="21">
        <v>45871</v>
      </c>
      <c r="P1970" s="21">
        <v>100</v>
      </c>
      <c r="Q1970" s="21"/>
      <c r="R1970" s="21"/>
    </row>
    <row r="1971" spans="1:18" x14ac:dyDescent="0.2">
      <c r="A1971" s="22" t="s">
        <v>7477</v>
      </c>
      <c r="B1971" s="21">
        <v>10244</v>
      </c>
      <c r="C1971" s="21" t="s">
        <v>1062</v>
      </c>
      <c r="D1971" s="20">
        <f>COUNTIF('S6 - Table 1'!$B$3:$B$20,Table4[[#This Row],[id]])</f>
        <v>0</v>
      </c>
      <c r="E1971" s="21" t="s">
        <v>7478</v>
      </c>
      <c r="F1971" s="21" t="s">
        <v>7336</v>
      </c>
      <c r="G1971" s="21" t="s">
        <v>7337</v>
      </c>
      <c r="H1971" s="21" t="s">
        <v>7479</v>
      </c>
      <c r="I1971" s="21" t="s">
        <v>3755</v>
      </c>
      <c r="J1971" s="21">
        <v>127088</v>
      </c>
      <c r="K1971" s="21">
        <v>127243</v>
      </c>
      <c r="L1971" s="21">
        <v>100</v>
      </c>
      <c r="M1971" s="21" t="s">
        <v>1038</v>
      </c>
      <c r="N1971" s="21">
        <v>125128</v>
      </c>
      <c r="O1971" s="21">
        <v>125283</v>
      </c>
      <c r="P1971" s="21">
        <v>100</v>
      </c>
      <c r="Q1971" s="21"/>
      <c r="R1971" s="21"/>
    </row>
    <row r="1972" spans="1:18" x14ac:dyDescent="0.2">
      <c r="A1972" s="22" t="s">
        <v>7480</v>
      </c>
      <c r="B1972" s="21">
        <v>10244</v>
      </c>
      <c r="C1972" s="21" t="s">
        <v>1062</v>
      </c>
      <c r="D1972" s="20">
        <f>COUNTIF('S6 - Table 1'!$B$3:$B$20,Table4[[#This Row],[id]])</f>
        <v>0</v>
      </c>
      <c r="E1972" s="21" t="s">
        <v>7481</v>
      </c>
      <c r="F1972" s="21" t="s">
        <v>7422</v>
      </c>
      <c r="G1972" s="21" t="s">
        <v>7423</v>
      </c>
      <c r="H1972" s="21" t="s">
        <v>7482</v>
      </c>
      <c r="I1972" s="21" t="s">
        <v>3755</v>
      </c>
      <c r="J1972" s="21">
        <v>15590</v>
      </c>
      <c r="K1972" s="21">
        <v>15817</v>
      </c>
      <c r="L1972" s="21">
        <v>100</v>
      </c>
      <c r="M1972" s="21" t="s">
        <v>1038</v>
      </c>
      <c r="N1972" s="21">
        <v>13891</v>
      </c>
      <c r="O1972" s="21">
        <v>14118</v>
      </c>
      <c r="P1972" s="21">
        <v>100</v>
      </c>
      <c r="Q1972" s="21"/>
      <c r="R1972" s="21"/>
    </row>
    <row r="1973" spans="1:18" x14ac:dyDescent="0.2">
      <c r="A1973" s="22" t="s">
        <v>7483</v>
      </c>
      <c r="B1973" s="21">
        <v>10244</v>
      </c>
      <c r="C1973" s="21" t="s">
        <v>1062</v>
      </c>
      <c r="D1973" s="20">
        <f>COUNTIF('S6 - Table 1'!$B$3:$B$20,Table4[[#This Row],[id]])</f>
        <v>0</v>
      </c>
      <c r="E1973" s="21" t="s">
        <v>7484</v>
      </c>
      <c r="F1973" s="21" t="s">
        <v>7422</v>
      </c>
      <c r="G1973" s="21" t="s">
        <v>7423</v>
      </c>
      <c r="H1973" s="21" t="s">
        <v>7485</v>
      </c>
      <c r="I1973" s="21" t="s">
        <v>3755</v>
      </c>
      <c r="J1973" s="21">
        <v>15590</v>
      </c>
      <c r="K1973" s="21">
        <v>15818</v>
      </c>
      <c r="L1973" s="21">
        <v>100</v>
      </c>
      <c r="M1973" s="21" t="s">
        <v>1038</v>
      </c>
      <c r="N1973" s="21">
        <v>13891</v>
      </c>
      <c r="O1973" s="21">
        <v>14119</v>
      </c>
      <c r="P1973" s="21">
        <v>100</v>
      </c>
      <c r="Q1973" s="21"/>
      <c r="R1973" s="21"/>
    </row>
    <row r="1974" spans="1:18" x14ac:dyDescent="0.2">
      <c r="A1974" s="22" t="s">
        <v>7486</v>
      </c>
      <c r="B1974" s="21">
        <v>10244</v>
      </c>
      <c r="C1974" s="21" t="s">
        <v>1062</v>
      </c>
      <c r="D1974" s="20">
        <f>COUNTIF('S6 - Table 1'!$B$3:$B$20,Table4[[#This Row],[id]])</f>
        <v>0</v>
      </c>
      <c r="E1974" s="21" t="s">
        <v>7487</v>
      </c>
      <c r="F1974" s="21" t="s">
        <v>7356</v>
      </c>
      <c r="G1974" s="21" t="s">
        <v>7357</v>
      </c>
      <c r="H1974" s="21" t="s">
        <v>7488</v>
      </c>
      <c r="I1974" s="21" t="s">
        <v>3755</v>
      </c>
      <c r="J1974" s="21">
        <v>147440</v>
      </c>
      <c r="K1974" s="21">
        <v>147749</v>
      </c>
      <c r="L1974" s="21">
        <v>100</v>
      </c>
      <c r="M1974" s="21" t="s">
        <v>1038</v>
      </c>
      <c r="N1974" s="21">
        <v>145531</v>
      </c>
      <c r="O1974" s="21">
        <v>145840</v>
      </c>
      <c r="P1974" s="21">
        <v>99.68</v>
      </c>
      <c r="Q1974" s="21"/>
      <c r="R1974" s="21"/>
    </row>
    <row r="1975" spans="1:18" x14ac:dyDescent="0.2">
      <c r="A1975" s="22" t="s">
        <v>7489</v>
      </c>
      <c r="B1975" s="21">
        <v>10244</v>
      </c>
      <c r="C1975" s="21" t="s">
        <v>1062</v>
      </c>
      <c r="D1975" s="20">
        <f>COUNTIF('S6 - Table 1'!$B$3:$B$20,Table4[[#This Row],[id]])</f>
        <v>0</v>
      </c>
      <c r="E1975" s="21" t="s">
        <v>7490</v>
      </c>
      <c r="F1975" s="21" t="s">
        <v>7491</v>
      </c>
      <c r="G1975" s="21" t="s">
        <v>7337</v>
      </c>
      <c r="H1975" s="21" t="s">
        <v>7338</v>
      </c>
      <c r="I1975" s="21" t="s">
        <v>3755</v>
      </c>
      <c r="J1975" s="21">
        <v>127085</v>
      </c>
      <c r="K1975" s="21">
        <v>127243</v>
      </c>
      <c r="L1975" s="21">
        <v>100</v>
      </c>
      <c r="M1975" s="21" t="s">
        <v>1038</v>
      </c>
      <c r="N1975" s="21">
        <v>125125</v>
      </c>
      <c r="O1975" s="21">
        <v>125283</v>
      </c>
      <c r="P1975" s="21">
        <v>100</v>
      </c>
      <c r="Q1975" s="21"/>
      <c r="R1975" s="21"/>
    </row>
    <row r="1976" spans="1:18" x14ac:dyDescent="0.2">
      <c r="A1976" s="22" t="s">
        <v>7492</v>
      </c>
      <c r="B1976" s="21">
        <v>10244</v>
      </c>
      <c r="C1976" s="21" t="s">
        <v>1062</v>
      </c>
      <c r="D1976" s="20">
        <f>COUNTIF('S6 - Table 1'!$B$3:$B$20,Table4[[#This Row],[id]])</f>
        <v>0</v>
      </c>
      <c r="E1976" s="21" t="s">
        <v>7493</v>
      </c>
      <c r="F1976" s="21" t="s">
        <v>7275</v>
      </c>
      <c r="G1976" s="21" t="s">
        <v>7276</v>
      </c>
      <c r="H1976" s="21" t="s">
        <v>7494</v>
      </c>
      <c r="I1976" s="21" t="s">
        <v>3755</v>
      </c>
      <c r="J1976" s="21">
        <v>162031</v>
      </c>
      <c r="K1976" s="21">
        <v>162167</v>
      </c>
      <c r="L1976" s="21">
        <v>100</v>
      </c>
      <c r="M1976" s="21" t="s">
        <v>1038</v>
      </c>
      <c r="N1976" s="21">
        <v>160171</v>
      </c>
      <c r="O1976" s="21">
        <v>160307</v>
      </c>
      <c r="P1976" s="21">
        <v>100</v>
      </c>
      <c r="Q1976" s="21"/>
      <c r="R1976" s="21"/>
    </row>
    <row r="1977" spans="1:18" x14ac:dyDescent="0.2">
      <c r="A1977" s="22" t="s">
        <v>7495</v>
      </c>
      <c r="B1977" s="21">
        <v>10244</v>
      </c>
      <c r="C1977" s="21" t="s">
        <v>1062</v>
      </c>
      <c r="D1977" s="20">
        <f>COUNTIF('S6 - Table 1'!$B$3:$B$20,Table4[[#This Row],[id]])</f>
        <v>0</v>
      </c>
      <c r="E1977" s="21" t="s">
        <v>7496</v>
      </c>
      <c r="F1977" s="21" t="s">
        <v>7341</v>
      </c>
      <c r="G1977" s="21" t="s">
        <v>7342</v>
      </c>
      <c r="H1977" s="21" t="s">
        <v>7497</v>
      </c>
      <c r="I1977" s="21" t="s">
        <v>3755</v>
      </c>
      <c r="J1977" s="21">
        <v>94212</v>
      </c>
      <c r="K1977" s="21">
        <v>94380</v>
      </c>
      <c r="L1977" s="21">
        <v>100</v>
      </c>
      <c r="M1977" s="21" t="s">
        <v>1038</v>
      </c>
      <c r="N1977" s="21">
        <v>92270</v>
      </c>
      <c r="O1977" s="21">
        <v>92438</v>
      </c>
      <c r="P1977" s="21">
        <v>100</v>
      </c>
      <c r="Q1977" s="21"/>
      <c r="R1977" s="21"/>
    </row>
    <row r="1978" spans="1:18" x14ac:dyDescent="0.2">
      <c r="A1978" s="22" t="s">
        <v>7498</v>
      </c>
      <c r="B1978" s="21">
        <v>10244</v>
      </c>
      <c r="C1978" s="21" t="s">
        <v>1062</v>
      </c>
      <c r="D1978" s="20">
        <f>COUNTIF('S6 - Table 1'!$B$3:$B$20,Table4[[#This Row],[id]])</f>
        <v>0</v>
      </c>
      <c r="E1978" s="21" t="s">
        <v>7499</v>
      </c>
      <c r="F1978" s="21" t="s">
        <v>7500</v>
      </c>
      <c r="G1978" s="21" t="s">
        <v>7357</v>
      </c>
      <c r="H1978" s="21" t="s">
        <v>7358</v>
      </c>
      <c r="I1978" s="21" t="s">
        <v>3755</v>
      </c>
      <c r="J1978" s="21">
        <v>147441</v>
      </c>
      <c r="K1978" s="21">
        <v>147749</v>
      </c>
      <c r="L1978" s="21">
        <v>100</v>
      </c>
      <c r="M1978" s="21" t="s">
        <v>1038</v>
      </c>
      <c r="N1978" s="21">
        <v>145532</v>
      </c>
      <c r="O1978" s="21">
        <v>145840</v>
      </c>
      <c r="P1978" s="21">
        <v>99.68</v>
      </c>
      <c r="Q1978" s="21"/>
      <c r="R1978" s="21"/>
    </row>
    <row r="1979" spans="1:18" x14ac:dyDescent="0.2">
      <c r="A1979" s="22" t="s">
        <v>7501</v>
      </c>
      <c r="B1979" s="21">
        <v>10244</v>
      </c>
      <c r="C1979" s="21" t="s">
        <v>1062</v>
      </c>
      <c r="D1979" s="20">
        <f>COUNTIF('S6 - Table 1'!$B$3:$B$20,Table4[[#This Row],[id]])</f>
        <v>0</v>
      </c>
      <c r="E1979" s="21" t="s">
        <v>7502</v>
      </c>
      <c r="F1979" s="21" t="s">
        <v>7503</v>
      </c>
      <c r="G1979" s="21" t="s">
        <v>7357</v>
      </c>
      <c r="H1979" s="21" t="s">
        <v>7358</v>
      </c>
      <c r="I1979" s="21" t="s">
        <v>3755</v>
      </c>
      <c r="J1979" s="21">
        <v>147440</v>
      </c>
      <c r="K1979" s="21">
        <v>147749</v>
      </c>
      <c r="L1979" s="21">
        <v>100</v>
      </c>
      <c r="M1979" s="21" t="s">
        <v>1038</v>
      </c>
      <c r="N1979" s="21">
        <v>145531</v>
      </c>
      <c r="O1979" s="21">
        <v>145840</v>
      </c>
      <c r="P1979" s="21">
        <v>99.68</v>
      </c>
      <c r="Q1979" s="21"/>
      <c r="R1979" s="21"/>
    </row>
    <row r="1980" spans="1:18" x14ac:dyDescent="0.2">
      <c r="A1980" s="22" t="s">
        <v>7504</v>
      </c>
      <c r="B1980" s="21">
        <v>10244</v>
      </c>
      <c r="C1980" s="21" t="s">
        <v>1062</v>
      </c>
      <c r="D1980" s="20">
        <f>COUNTIF('S6 - Table 1'!$B$3:$B$20,Table4[[#This Row],[id]])</f>
        <v>0</v>
      </c>
      <c r="E1980" s="21" t="s">
        <v>7505</v>
      </c>
      <c r="F1980" s="21" t="s">
        <v>7506</v>
      </c>
      <c r="G1980" s="21" t="s">
        <v>7423</v>
      </c>
      <c r="H1980" s="21" t="s">
        <v>7424</v>
      </c>
      <c r="I1980" s="21" t="s">
        <v>3755</v>
      </c>
      <c r="J1980" s="21">
        <v>15591</v>
      </c>
      <c r="K1980" s="21">
        <v>15818</v>
      </c>
      <c r="L1980" s="21">
        <v>100</v>
      </c>
      <c r="M1980" s="21" t="s">
        <v>1038</v>
      </c>
      <c r="N1980" s="21">
        <v>13892</v>
      </c>
      <c r="O1980" s="21">
        <v>14119</v>
      </c>
      <c r="P1980" s="21">
        <v>100</v>
      </c>
      <c r="Q1980" s="21"/>
      <c r="R1980" s="21"/>
    </row>
    <row r="1981" spans="1:18" x14ac:dyDescent="0.2">
      <c r="A1981" s="22" t="s">
        <v>7507</v>
      </c>
      <c r="B1981" s="21">
        <v>10244</v>
      </c>
      <c r="C1981" s="21" t="s">
        <v>1062</v>
      </c>
      <c r="D1981" s="20">
        <f>COUNTIF('S6 - Table 1'!$B$3:$B$20,Table4[[#This Row],[id]])</f>
        <v>0</v>
      </c>
      <c r="E1981" s="21" t="s">
        <v>7508</v>
      </c>
      <c r="F1981" s="21" t="s">
        <v>7509</v>
      </c>
      <c r="G1981" s="21" t="s">
        <v>7276</v>
      </c>
      <c r="H1981" s="21" t="s">
        <v>7277</v>
      </c>
      <c r="I1981" s="21" t="s">
        <v>3755</v>
      </c>
      <c r="J1981" s="21">
        <v>162044</v>
      </c>
      <c r="K1981" s="21">
        <v>162168</v>
      </c>
      <c r="L1981" s="21">
        <v>100</v>
      </c>
      <c r="M1981" s="21" t="s">
        <v>1038</v>
      </c>
      <c r="N1981" s="21">
        <v>160184</v>
      </c>
      <c r="O1981" s="21">
        <v>160308</v>
      </c>
      <c r="P1981" s="21">
        <v>100</v>
      </c>
      <c r="Q1981" s="21"/>
      <c r="R1981" s="21"/>
    </row>
    <row r="1982" spans="1:18" x14ac:dyDescent="0.2">
      <c r="A1982" s="22" t="s">
        <v>7510</v>
      </c>
      <c r="B1982" s="21">
        <v>10244</v>
      </c>
      <c r="C1982" s="21" t="s">
        <v>1062</v>
      </c>
      <c r="D1982" s="20">
        <f>COUNTIF('S6 - Table 1'!$B$3:$B$20,Table4[[#This Row],[id]])</f>
        <v>0</v>
      </c>
      <c r="E1982" s="21" t="s">
        <v>7511</v>
      </c>
      <c r="F1982" s="21" t="s">
        <v>7512</v>
      </c>
      <c r="G1982" s="21" t="s">
        <v>7513</v>
      </c>
      <c r="H1982" s="21" t="s">
        <v>7514</v>
      </c>
      <c r="I1982" s="21" t="s">
        <v>3755</v>
      </c>
      <c r="J1982" s="21">
        <v>17271</v>
      </c>
      <c r="K1982" s="21">
        <v>17382</v>
      </c>
      <c r="L1982" s="21">
        <v>100</v>
      </c>
      <c r="M1982" s="21" t="s">
        <v>1038</v>
      </c>
      <c r="N1982" s="21">
        <v>15593</v>
      </c>
      <c r="O1982" s="21">
        <v>15704</v>
      </c>
      <c r="P1982" s="21">
        <v>100</v>
      </c>
      <c r="Q1982" s="21"/>
      <c r="R1982" s="21"/>
    </row>
    <row r="1983" spans="1:18" x14ac:dyDescent="0.2">
      <c r="A1983" s="22" t="s">
        <v>7515</v>
      </c>
      <c r="B1983" s="21">
        <v>10244</v>
      </c>
      <c r="C1983" s="21" t="s">
        <v>1062</v>
      </c>
      <c r="D1983" s="20">
        <f>COUNTIF('S6 - Table 1'!$B$3:$B$20,Table4[[#This Row],[id]])</f>
        <v>0</v>
      </c>
      <c r="E1983" s="21" t="s">
        <v>7516</v>
      </c>
      <c r="F1983" s="21" t="s">
        <v>7375</v>
      </c>
      <c r="G1983" s="21" t="s">
        <v>7376</v>
      </c>
      <c r="H1983" s="21" t="s">
        <v>7517</v>
      </c>
      <c r="I1983" s="21" t="s">
        <v>3755</v>
      </c>
      <c r="J1983" s="21">
        <v>81672</v>
      </c>
      <c r="K1983" s="21">
        <v>81847</v>
      </c>
      <c r="L1983" s="21">
        <v>100</v>
      </c>
      <c r="M1983" s="21" t="s">
        <v>1038</v>
      </c>
      <c r="N1983" s="21">
        <v>79726</v>
      </c>
      <c r="O1983" s="21">
        <v>79901</v>
      </c>
      <c r="P1983" s="21">
        <v>100</v>
      </c>
      <c r="Q1983" s="21"/>
      <c r="R1983" s="21"/>
    </row>
    <row r="1984" spans="1:18" x14ac:dyDescent="0.2">
      <c r="A1984" s="22" t="s">
        <v>7518</v>
      </c>
      <c r="B1984" s="21">
        <v>10244</v>
      </c>
      <c r="C1984" s="21" t="s">
        <v>1062</v>
      </c>
      <c r="D1984" s="20">
        <f>COUNTIF('S6 - Table 1'!$B$3:$B$20,Table4[[#This Row],[id]])</f>
        <v>0</v>
      </c>
      <c r="E1984" s="21" t="s">
        <v>7519</v>
      </c>
      <c r="F1984" s="21" t="s">
        <v>7417</v>
      </c>
      <c r="G1984" s="21" t="s">
        <v>7418</v>
      </c>
      <c r="H1984" s="21" t="s">
        <v>7520</v>
      </c>
      <c r="I1984" s="21" t="s">
        <v>3755</v>
      </c>
      <c r="J1984" s="21">
        <v>47582</v>
      </c>
      <c r="K1984" s="21">
        <v>47798</v>
      </c>
      <c r="L1984" s="21">
        <v>100</v>
      </c>
      <c r="M1984" s="21" t="s">
        <v>1038</v>
      </c>
      <c r="N1984" s="21">
        <v>45637</v>
      </c>
      <c r="O1984" s="21">
        <v>45853</v>
      </c>
      <c r="P1984" s="21">
        <v>100</v>
      </c>
      <c r="Q1984" s="21"/>
      <c r="R1984" s="21"/>
    </row>
    <row r="1985" spans="1:18" x14ac:dyDescent="0.2">
      <c r="A1985" s="22" t="s">
        <v>7521</v>
      </c>
      <c r="B1985" s="21">
        <v>10244</v>
      </c>
      <c r="C1985" s="21" t="s">
        <v>1062</v>
      </c>
      <c r="D1985" s="20">
        <f>COUNTIF('S6 - Table 1'!$B$3:$B$20,Table4[[#This Row],[id]])</f>
        <v>0</v>
      </c>
      <c r="E1985" s="21" t="s">
        <v>7522</v>
      </c>
      <c r="F1985" s="21" t="s">
        <v>7465</v>
      </c>
      <c r="G1985" s="21" t="s">
        <v>7466</v>
      </c>
      <c r="H1985" s="21" t="s">
        <v>7523</v>
      </c>
      <c r="I1985" s="21" t="s">
        <v>3755</v>
      </c>
      <c r="J1985" s="21">
        <v>88576</v>
      </c>
      <c r="K1985" s="21">
        <v>88748</v>
      </c>
      <c r="L1985" s="21">
        <v>100</v>
      </c>
      <c r="M1985" s="21" t="s">
        <v>1038</v>
      </c>
      <c r="N1985" s="21">
        <v>86628</v>
      </c>
      <c r="O1985" s="21">
        <v>86800</v>
      </c>
      <c r="P1985" s="21">
        <v>100</v>
      </c>
      <c r="Q1985" s="21"/>
      <c r="R1985" s="21"/>
    </row>
    <row r="1986" spans="1:18" x14ac:dyDescent="0.2">
      <c r="A1986" s="22" t="s">
        <v>7524</v>
      </c>
      <c r="B1986" s="21">
        <v>10244</v>
      </c>
      <c r="C1986" s="21" t="s">
        <v>1062</v>
      </c>
      <c r="D1986" s="20">
        <f>COUNTIF('S6 - Table 1'!$B$3:$B$20,Table4[[#This Row],[id]])</f>
        <v>0</v>
      </c>
      <c r="E1986" s="21" t="s">
        <v>1221</v>
      </c>
      <c r="F1986" s="21" t="s">
        <v>1222</v>
      </c>
      <c r="G1986" s="21" t="s">
        <v>1223</v>
      </c>
      <c r="H1986" s="21" t="s">
        <v>1224</v>
      </c>
      <c r="I1986" s="21" t="s">
        <v>3755</v>
      </c>
      <c r="J1986" s="21">
        <v>159574</v>
      </c>
      <c r="K1986" s="21">
        <v>159725</v>
      </c>
      <c r="L1986" s="21">
        <v>100</v>
      </c>
      <c r="M1986" s="21" t="s">
        <v>1038</v>
      </c>
      <c r="N1986" s="21">
        <v>157712</v>
      </c>
      <c r="O1986" s="21">
        <v>157863</v>
      </c>
      <c r="P1986" s="21">
        <v>100</v>
      </c>
      <c r="Q1986" s="21"/>
      <c r="R1986" s="21"/>
    </row>
    <row r="1987" spans="1:18" x14ac:dyDescent="0.2">
      <c r="A1987" s="22" t="s">
        <v>7525</v>
      </c>
      <c r="B1987" s="21">
        <v>10244</v>
      </c>
      <c r="C1987" s="21" t="s">
        <v>1062</v>
      </c>
      <c r="D1987" s="20">
        <f>COUNTIF('S6 - Table 1'!$B$3:$B$20,Table4[[#This Row],[id]])</f>
        <v>0</v>
      </c>
      <c r="E1987" s="21" t="s">
        <v>7526</v>
      </c>
      <c r="F1987" s="21" t="s">
        <v>7512</v>
      </c>
      <c r="G1987" s="21" t="s">
        <v>7513</v>
      </c>
      <c r="H1987" s="21" t="s">
        <v>7527</v>
      </c>
      <c r="I1987" s="21" t="s">
        <v>3755</v>
      </c>
      <c r="J1987" s="21">
        <v>17271</v>
      </c>
      <c r="K1987" s="21">
        <v>17378</v>
      </c>
      <c r="L1987" s="21">
        <v>100</v>
      </c>
      <c r="M1987" s="21" t="s">
        <v>1038</v>
      </c>
      <c r="N1987" s="21">
        <v>15593</v>
      </c>
      <c r="O1987" s="21">
        <v>15700</v>
      </c>
      <c r="P1987" s="21">
        <v>100</v>
      </c>
      <c r="Q1987" s="21"/>
      <c r="R1987" s="21"/>
    </row>
    <row r="1988" spans="1:18" x14ac:dyDescent="0.2">
      <c r="A1988" s="22" t="s">
        <v>7528</v>
      </c>
      <c r="B1988" s="21">
        <v>10244</v>
      </c>
      <c r="C1988" s="21" t="s">
        <v>1062</v>
      </c>
      <c r="D1988" s="20">
        <f>COUNTIF('S6 - Table 1'!$B$3:$B$20,Table4[[#This Row],[id]])</f>
        <v>0</v>
      </c>
      <c r="E1988" s="21" t="s">
        <v>7529</v>
      </c>
      <c r="F1988" s="21" t="s">
        <v>7530</v>
      </c>
      <c r="G1988" s="21" t="s">
        <v>7531</v>
      </c>
      <c r="H1988" s="21" t="s">
        <v>7377</v>
      </c>
      <c r="I1988" s="21" t="s">
        <v>3755</v>
      </c>
      <c r="J1988" s="21">
        <v>81616</v>
      </c>
      <c r="K1988" s="21">
        <v>81847</v>
      </c>
      <c r="L1988" s="21">
        <v>100</v>
      </c>
      <c r="M1988" s="21" t="s">
        <v>1038</v>
      </c>
      <c r="N1988" s="21">
        <v>79670</v>
      </c>
      <c r="O1988" s="21">
        <v>79901</v>
      </c>
      <c r="P1988" s="21">
        <v>100</v>
      </c>
      <c r="Q1988" s="21"/>
      <c r="R1988" s="21"/>
    </row>
    <row r="1989" spans="1:18" x14ac:dyDescent="0.2">
      <c r="A1989" s="22" t="s">
        <v>7532</v>
      </c>
      <c r="B1989" s="21">
        <v>10244</v>
      </c>
      <c r="C1989" s="21" t="s">
        <v>1062</v>
      </c>
      <c r="D1989" s="20">
        <f>COUNTIF('S6 - Table 1'!$B$3:$B$20,Table4[[#This Row],[id]])</f>
        <v>0</v>
      </c>
      <c r="E1989" s="21" t="s">
        <v>7533</v>
      </c>
      <c r="F1989" s="21" t="s">
        <v>7476</v>
      </c>
      <c r="G1989" s="21" t="s">
        <v>7418</v>
      </c>
      <c r="H1989" s="21" t="s">
        <v>7470</v>
      </c>
      <c r="I1989" s="21" t="s">
        <v>3755</v>
      </c>
      <c r="J1989" s="21">
        <v>47582</v>
      </c>
      <c r="K1989" s="21">
        <v>47817</v>
      </c>
      <c r="L1989" s="21">
        <v>100</v>
      </c>
      <c r="M1989" s="21" t="s">
        <v>1038</v>
      </c>
      <c r="N1989" s="21">
        <v>45637</v>
      </c>
      <c r="O1989" s="21">
        <v>45872</v>
      </c>
      <c r="P1989" s="21">
        <v>100</v>
      </c>
      <c r="Q1989" s="21"/>
      <c r="R1989" s="21"/>
    </row>
    <row r="1990" spans="1:18" x14ac:dyDescent="0.2">
      <c r="A1990" s="22" t="s">
        <v>7534</v>
      </c>
      <c r="B1990" s="21">
        <v>10244</v>
      </c>
      <c r="C1990" s="21" t="s">
        <v>1062</v>
      </c>
      <c r="D1990" s="20">
        <f>COUNTIF('S6 - Table 1'!$B$3:$B$20,Table4[[#This Row],[id]])</f>
        <v>0</v>
      </c>
      <c r="E1990" s="21" t="s">
        <v>7535</v>
      </c>
      <c r="F1990" s="21" t="s">
        <v>7536</v>
      </c>
      <c r="G1990" s="21" t="s">
        <v>7452</v>
      </c>
      <c r="H1990" s="21" t="s">
        <v>7453</v>
      </c>
      <c r="I1990" s="21" t="s">
        <v>3755</v>
      </c>
      <c r="J1990" s="21">
        <v>170822</v>
      </c>
      <c r="K1990" s="21">
        <v>171089</v>
      </c>
      <c r="L1990" s="21">
        <v>100</v>
      </c>
      <c r="M1990" s="21" t="s">
        <v>1038</v>
      </c>
      <c r="N1990" s="21">
        <v>168971</v>
      </c>
      <c r="O1990" s="21">
        <v>169238</v>
      </c>
      <c r="P1990" s="21">
        <v>100</v>
      </c>
      <c r="Q1990" s="21"/>
      <c r="R1990" s="21"/>
    </row>
    <row r="1991" spans="1:18" x14ac:dyDescent="0.2">
      <c r="A1991" s="22" t="s">
        <v>7537</v>
      </c>
      <c r="B1991" s="21">
        <v>10244</v>
      </c>
      <c r="C1991" s="21" t="s">
        <v>1062</v>
      </c>
      <c r="D1991" s="20">
        <f>COUNTIF('S6 - Table 1'!$B$3:$B$20,Table4[[#This Row],[id]])</f>
        <v>0</v>
      </c>
      <c r="E1991" s="21" t="s">
        <v>7538</v>
      </c>
      <c r="F1991" s="21" t="s">
        <v>7539</v>
      </c>
      <c r="G1991" s="21" t="s">
        <v>7466</v>
      </c>
      <c r="H1991" s="21" t="s">
        <v>7467</v>
      </c>
      <c r="I1991" s="21" t="s">
        <v>3755</v>
      </c>
      <c r="J1991" s="21">
        <v>88577</v>
      </c>
      <c r="K1991" s="21">
        <v>88748</v>
      </c>
      <c r="L1991" s="21">
        <v>100</v>
      </c>
      <c r="M1991" s="21" t="s">
        <v>1038</v>
      </c>
      <c r="N1991" s="21">
        <v>86629</v>
      </c>
      <c r="O1991" s="21">
        <v>86800</v>
      </c>
      <c r="P1991" s="21">
        <v>100</v>
      </c>
      <c r="Q1991" s="21"/>
      <c r="R1991" s="21"/>
    </row>
    <row r="1992" spans="1:18" x14ac:dyDescent="0.2">
      <c r="A1992" s="22" t="s">
        <v>7540</v>
      </c>
      <c r="B1992" s="21">
        <v>10244</v>
      </c>
      <c r="C1992" s="21" t="s">
        <v>1062</v>
      </c>
      <c r="D1992" s="20">
        <f>COUNTIF('S6 - Table 1'!$B$3:$B$20,Table4[[#This Row],[id]])</f>
        <v>0</v>
      </c>
      <c r="E1992" s="21" t="s">
        <v>7541</v>
      </c>
      <c r="F1992" s="21" t="s">
        <v>7512</v>
      </c>
      <c r="G1992" s="21" t="s">
        <v>7513</v>
      </c>
      <c r="H1992" s="21" t="s">
        <v>7542</v>
      </c>
      <c r="I1992" s="21" t="s">
        <v>3755</v>
      </c>
      <c r="J1992" s="21">
        <v>17271</v>
      </c>
      <c r="K1992" s="21">
        <v>17379</v>
      </c>
      <c r="L1992" s="21">
        <v>100</v>
      </c>
      <c r="M1992" s="21" t="s">
        <v>1038</v>
      </c>
      <c r="N1992" s="21">
        <v>15593</v>
      </c>
      <c r="O1992" s="21">
        <v>15701</v>
      </c>
      <c r="P1992" s="21">
        <v>100</v>
      </c>
      <c r="Q1992" s="21"/>
      <c r="R1992" s="21"/>
    </row>
    <row r="1993" spans="1:18" x14ac:dyDescent="0.2">
      <c r="A1993" s="22" t="s">
        <v>7543</v>
      </c>
      <c r="B1993" s="21">
        <v>10244</v>
      </c>
      <c r="C1993" s="21" t="s">
        <v>1062</v>
      </c>
      <c r="D1993" s="20">
        <f>COUNTIF('S6 - Table 1'!$B$3:$B$20,Table4[[#This Row],[id]])</f>
        <v>0</v>
      </c>
      <c r="E1993" s="21" t="s">
        <v>7544</v>
      </c>
      <c r="F1993" s="21" t="s">
        <v>7512</v>
      </c>
      <c r="G1993" s="21" t="s">
        <v>7513</v>
      </c>
      <c r="H1993" s="21" t="s">
        <v>7545</v>
      </c>
      <c r="I1993" s="21" t="s">
        <v>3755</v>
      </c>
      <c r="J1993" s="21">
        <v>17271</v>
      </c>
      <c r="K1993" s="21">
        <v>17380</v>
      </c>
      <c r="L1993" s="21">
        <v>100</v>
      </c>
      <c r="M1993" s="21" t="s">
        <v>1038</v>
      </c>
      <c r="N1993" s="21">
        <v>15593</v>
      </c>
      <c r="O1993" s="21">
        <v>15702</v>
      </c>
      <c r="P1993" s="21">
        <v>100</v>
      </c>
      <c r="Q1993" s="21"/>
      <c r="R1993" s="21"/>
    </row>
    <row r="1994" spans="1:18" x14ac:dyDescent="0.2">
      <c r="A1994" s="22" t="s">
        <v>7546</v>
      </c>
      <c r="B1994" s="21">
        <v>10244</v>
      </c>
      <c r="C1994" s="21" t="s">
        <v>1062</v>
      </c>
      <c r="D1994" s="20">
        <f>COUNTIF('S6 - Table 1'!$B$3:$B$20,Table4[[#This Row],[id]])</f>
        <v>0</v>
      </c>
      <c r="E1994" s="21" t="s">
        <v>7547</v>
      </c>
      <c r="F1994" s="21" t="s">
        <v>7548</v>
      </c>
      <c r="G1994" s="21" t="s">
        <v>7531</v>
      </c>
      <c r="H1994" s="21" t="s">
        <v>7377</v>
      </c>
      <c r="I1994" s="21" t="s">
        <v>3755</v>
      </c>
      <c r="J1994" s="21">
        <v>81623</v>
      </c>
      <c r="K1994" s="21">
        <v>81847</v>
      </c>
      <c r="L1994" s="21">
        <v>100</v>
      </c>
      <c r="M1994" s="21" t="s">
        <v>1038</v>
      </c>
      <c r="N1994" s="21">
        <v>79677</v>
      </c>
      <c r="O1994" s="21">
        <v>79901</v>
      </c>
      <c r="P1994" s="21">
        <v>100</v>
      </c>
      <c r="Q1994" s="21"/>
      <c r="R1994" s="21"/>
    </row>
    <row r="1995" spans="1:18" x14ac:dyDescent="0.2">
      <c r="A1995" s="22" t="s">
        <v>7549</v>
      </c>
      <c r="B1995" s="21">
        <v>10244</v>
      </c>
      <c r="C1995" s="21" t="s">
        <v>1062</v>
      </c>
      <c r="D1995" s="20">
        <f>COUNTIF('S6 - Table 1'!$B$3:$B$20,Table4[[#This Row],[id]])</f>
        <v>0</v>
      </c>
      <c r="E1995" s="21" t="s">
        <v>7550</v>
      </c>
      <c r="F1995" s="21" t="s">
        <v>7551</v>
      </c>
      <c r="G1995" s="21" t="s">
        <v>7552</v>
      </c>
      <c r="H1995" s="21" t="s">
        <v>7553</v>
      </c>
      <c r="I1995" s="21" t="s">
        <v>3755</v>
      </c>
      <c r="J1995" s="21">
        <v>15025</v>
      </c>
      <c r="K1995" s="21">
        <v>15155</v>
      </c>
      <c r="L1995" s="21">
        <v>100</v>
      </c>
      <c r="M1995" s="21" t="s">
        <v>1038</v>
      </c>
      <c r="N1995" s="21">
        <v>13326</v>
      </c>
      <c r="O1995" s="21">
        <v>13456</v>
      </c>
      <c r="P1995" s="21">
        <v>100</v>
      </c>
      <c r="Q1995" s="21"/>
      <c r="R1995" s="21"/>
    </row>
    <row r="1996" spans="1:18" x14ac:dyDescent="0.2">
      <c r="A1996" s="22" t="s">
        <v>7554</v>
      </c>
      <c r="B1996" s="21">
        <v>10244</v>
      </c>
      <c r="C1996" s="21" t="s">
        <v>1062</v>
      </c>
      <c r="D1996" s="20">
        <f>COUNTIF('S6 - Table 1'!$B$3:$B$20,Table4[[#This Row],[id]])</f>
        <v>0</v>
      </c>
      <c r="E1996" s="21" t="s">
        <v>1226</v>
      </c>
      <c r="F1996" s="21" t="s">
        <v>1222</v>
      </c>
      <c r="G1996" s="21" t="s">
        <v>1223</v>
      </c>
      <c r="H1996" s="21" t="s">
        <v>1227</v>
      </c>
      <c r="I1996" s="21" t="s">
        <v>3755</v>
      </c>
      <c r="J1996" s="21">
        <v>159574</v>
      </c>
      <c r="K1996" s="21">
        <v>159718</v>
      </c>
      <c r="L1996" s="21">
        <v>100</v>
      </c>
      <c r="M1996" s="21" t="s">
        <v>1038</v>
      </c>
      <c r="N1996" s="21">
        <v>157712</v>
      </c>
      <c r="O1996" s="21">
        <v>157856</v>
      </c>
      <c r="P1996" s="21">
        <v>100</v>
      </c>
      <c r="Q1996" s="21"/>
      <c r="R1996" s="21"/>
    </row>
    <row r="1997" spans="1:18" x14ac:dyDescent="0.2">
      <c r="A1997" s="22" t="s">
        <v>7555</v>
      </c>
      <c r="B1997" s="21">
        <v>10244</v>
      </c>
      <c r="C1997" s="21" t="s">
        <v>1062</v>
      </c>
      <c r="D1997" s="20">
        <f>COUNTIF('S6 - Table 1'!$B$3:$B$20,Table4[[#This Row],[id]])</f>
        <v>0</v>
      </c>
      <c r="E1997" s="21" t="s">
        <v>7556</v>
      </c>
      <c r="F1997" s="21" t="s">
        <v>7451</v>
      </c>
      <c r="G1997" s="21" t="s">
        <v>7452</v>
      </c>
      <c r="H1997" s="21" t="s">
        <v>7557</v>
      </c>
      <c r="I1997" s="21" t="s">
        <v>3755</v>
      </c>
      <c r="J1997" s="21">
        <v>170822</v>
      </c>
      <c r="K1997" s="21">
        <v>171092</v>
      </c>
      <c r="L1997" s="21">
        <v>100</v>
      </c>
      <c r="M1997" s="21" t="s">
        <v>1038</v>
      </c>
      <c r="N1997" s="21">
        <v>168971</v>
      </c>
      <c r="O1997" s="21">
        <v>169241</v>
      </c>
      <c r="P1997" s="21">
        <v>100</v>
      </c>
      <c r="Q1997" s="21"/>
      <c r="R1997" s="21"/>
    </row>
    <row r="1998" spans="1:18" x14ac:dyDescent="0.2">
      <c r="A1998" s="22" t="s">
        <v>7558</v>
      </c>
      <c r="B1998" s="21">
        <v>10244</v>
      </c>
      <c r="C1998" s="21" t="s">
        <v>1062</v>
      </c>
      <c r="D1998" s="20">
        <f>COUNTIF('S6 - Table 1'!$B$3:$B$20,Table4[[#This Row],[id]])</f>
        <v>0</v>
      </c>
      <c r="E1998" s="21" t="s">
        <v>7559</v>
      </c>
      <c r="F1998" s="21" t="s">
        <v>7560</v>
      </c>
      <c r="G1998" s="21" t="s">
        <v>7561</v>
      </c>
      <c r="H1998" s="21" t="s">
        <v>7562</v>
      </c>
      <c r="I1998" s="21" t="s">
        <v>3755</v>
      </c>
      <c r="J1998" s="21">
        <v>157410</v>
      </c>
      <c r="K1998" s="21">
        <v>157799</v>
      </c>
      <c r="L1998" s="21">
        <v>100</v>
      </c>
      <c r="M1998" s="21" t="s">
        <v>1038</v>
      </c>
      <c r="N1998" s="21">
        <v>155531</v>
      </c>
      <c r="O1998" s="21">
        <v>155920</v>
      </c>
      <c r="P1998" s="21">
        <v>100</v>
      </c>
      <c r="Q1998" s="21"/>
      <c r="R1998" s="21"/>
    </row>
    <row r="1999" spans="1:18" x14ac:dyDescent="0.2">
      <c r="A1999" s="22" t="s">
        <v>7563</v>
      </c>
      <c r="B1999" s="21">
        <v>10244</v>
      </c>
      <c r="C1999" s="21" t="s">
        <v>1062</v>
      </c>
      <c r="D1999" s="20">
        <f>COUNTIF('S6 - Table 1'!$B$3:$B$20,Table4[[#This Row],[id]])</f>
        <v>0</v>
      </c>
      <c r="E1999" s="21" t="s">
        <v>7564</v>
      </c>
      <c r="F1999" s="21" t="s">
        <v>7565</v>
      </c>
      <c r="G1999" s="21" t="s">
        <v>7466</v>
      </c>
      <c r="H1999" s="21" t="s">
        <v>7467</v>
      </c>
      <c r="I1999" s="21" t="s">
        <v>3755</v>
      </c>
      <c r="J1999" s="21">
        <v>88576</v>
      </c>
      <c r="K1999" s="21">
        <v>88748</v>
      </c>
      <c r="L1999" s="21">
        <v>100</v>
      </c>
      <c r="M1999" s="21" t="s">
        <v>1038</v>
      </c>
      <c r="N1999" s="21">
        <v>86628</v>
      </c>
      <c r="O1999" s="21">
        <v>86800</v>
      </c>
      <c r="P1999" s="21">
        <v>100</v>
      </c>
      <c r="Q1999" s="21"/>
      <c r="R1999" s="21"/>
    </row>
    <row r="2000" spans="1:18" x14ac:dyDescent="0.2">
      <c r="A2000" s="22" t="s">
        <v>7566</v>
      </c>
      <c r="B2000" s="21">
        <v>10244</v>
      </c>
      <c r="C2000" s="21" t="s">
        <v>1062</v>
      </c>
      <c r="D2000" s="20">
        <f>COUNTIF('S6 - Table 1'!$B$3:$B$20,Table4[[#This Row],[id]])</f>
        <v>0</v>
      </c>
      <c r="E2000" s="21" t="s">
        <v>7567</v>
      </c>
      <c r="F2000" s="21" t="s">
        <v>7465</v>
      </c>
      <c r="G2000" s="21" t="s">
        <v>7466</v>
      </c>
      <c r="H2000" s="21" t="s">
        <v>7568</v>
      </c>
      <c r="I2000" s="21" t="s">
        <v>3755</v>
      </c>
      <c r="J2000" s="21">
        <v>88576</v>
      </c>
      <c r="K2000" s="21">
        <v>88748</v>
      </c>
      <c r="L2000" s="21">
        <v>100</v>
      </c>
      <c r="M2000" s="21" t="s">
        <v>1038</v>
      </c>
      <c r="N2000" s="21">
        <v>86628</v>
      </c>
      <c r="O2000" s="21">
        <v>86800</v>
      </c>
      <c r="P2000" s="21">
        <v>100</v>
      </c>
      <c r="Q2000" s="21"/>
      <c r="R2000" s="21"/>
    </row>
    <row r="2001" spans="1:18" x14ac:dyDescent="0.2">
      <c r="A2001" s="22" t="s">
        <v>7569</v>
      </c>
      <c r="B2001" s="21">
        <v>10244</v>
      </c>
      <c r="C2001" s="21" t="s">
        <v>1062</v>
      </c>
      <c r="D2001" s="20">
        <f>COUNTIF('S6 - Table 1'!$B$3:$B$20,Table4[[#This Row],[id]])</f>
        <v>0</v>
      </c>
      <c r="E2001" s="21" t="s">
        <v>7570</v>
      </c>
      <c r="F2001" s="21" t="s">
        <v>7571</v>
      </c>
      <c r="G2001" s="21" t="s">
        <v>7572</v>
      </c>
      <c r="H2001" s="21" t="s">
        <v>7573</v>
      </c>
      <c r="I2001" s="21" t="s">
        <v>3755</v>
      </c>
      <c r="J2001" s="21">
        <v>32677</v>
      </c>
      <c r="K2001" s="21">
        <v>33008</v>
      </c>
      <c r="L2001" s="21">
        <v>100</v>
      </c>
      <c r="M2001" s="21" t="s">
        <v>1038</v>
      </c>
      <c r="N2001" s="21">
        <v>30727</v>
      </c>
      <c r="O2001" s="21">
        <v>31058</v>
      </c>
      <c r="P2001" s="21">
        <v>99.7</v>
      </c>
      <c r="Q2001" s="21"/>
      <c r="R2001" s="21"/>
    </row>
    <row r="2002" spans="1:18" x14ac:dyDescent="0.2">
      <c r="A2002" s="22" t="s">
        <v>7574</v>
      </c>
      <c r="B2002" s="21">
        <v>10244</v>
      </c>
      <c r="C2002" s="21" t="s">
        <v>1062</v>
      </c>
      <c r="D2002" s="20">
        <f>COUNTIF('S6 - Table 1'!$B$3:$B$20,Table4[[#This Row],[id]])</f>
        <v>0</v>
      </c>
      <c r="E2002" s="21" t="s">
        <v>7575</v>
      </c>
      <c r="F2002" s="21" t="s">
        <v>7576</v>
      </c>
      <c r="G2002" s="21" t="s">
        <v>7577</v>
      </c>
      <c r="H2002" s="21" t="s">
        <v>7578</v>
      </c>
      <c r="I2002" s="21" t="s">
        <v>3755</v>
      </c>
      <c r="J2002" s="21">
        <v>172173</v>
      </c>
      <c r="K2002" s="21">
        <v>172275</v>
      </c>
      <c r="L2002" s="21">
        <v>100</v>
      </c>
      <c r="M2002" s="21" t="s">
        <v>1038</v>
      </c>
      <c r="N2002" s="21">
        <v>170300</v>
      </c>
      <c r="O2002" s="21">
        <v>170402</v>
      </c>
      <c r="P2002" s="21">
        <v>100</v>
      </c>
      <c r="Q2002" s="21"/>
      <c r="R2002" s="21"/>
    </row>
    <row r="2003" spans="1:18" x14ac:dyDescent="0.2">
      <c r="A2003" s="22" t="s">
        <v>7579</v>
      </c>
      <c r="B2003" s="21">
        <v>10244</v>
      </c>
      <c r="C2003" s="21" t="s">
        <v>1062</v>
      </c>
      <c r="D2003" s="20">
        <f>COUNTIF('S6 - Table 1'!$B$3:$B$20,Table4[[#This Row],[id]])</f>
        <v>0</v>
      </c>
      <c r="E2003" s="21" t="s">
        <v>7580</v>
      </c>
      <c r="F2003" s="21" t="s">
        <v>7576</v>
      </c>
      <c r="G2003" s="21" t="s">
        <v>7577</v>
      </c>
      <c r="H2003" s="21" t="s">
        <v>7581</v>
      </c>
      <c r="I2003" s="21" t="s">
        <v>3755</v>
      </c>
      <c r="J2003" s="21">
        <v>172173</v>
      </c>
      <c r="K2003" s="21">
        <v>172276</v>
      </c>
      <c r="L2003" s="21">
        <v>100</v>
      </c>
      <c r="M2003" s="21" t="s">
        <v>1038</v>
      </c>
      <c r="N2003" s="21">
        <v>170300</v>
      </c>
      <c r="O2003" s="21">
        <v>170403</v>
      </c>
      <c r="P2003" s="21">
        <v>100</v>
      </c>
      <c r="Q2003" s="21"/>
      <c r="R2003" s="21"/>
    </row>
    <row r="2004" spans="1:18" x14ac:dyDescent="0.2">
      <c r="A2004" s="22" t="s">
        <v>7582</v>
      </c>
      <c r="B2004" s="21">
        <v>10244</v>
      </c>
      <c r="C2004" s="21" t="s">
        <v>1062</v>
      </c>
      <c r="D2004" s="20">
        <f>COUNTIF('S6 - Table 1'!$B$3:$B$20,Table4[[#This Row],[id]])</f>
        <v>1</v>
      </c>
      <c r="E2004" s="21" t="s">
        <v>1229</v>
      </c>
      <c r="F2004" s="21" t="s">
        <v>1222</v>
      </c>
      <c r="G2004" s="21" t="s">
        <v>1223</v>
      </c>
      <c r="H2004" s="21" t="s">
        <v>1230</v>
      </c>
      <c r="I2004" s="21" t="s">
        <v>3755</v>
      </c>
      <c r="J2004" s="21">
        <v>159574</v>
      </c>
      <c r="K2004" s="21">
        <v>159724</v>
      </c>
      <c r="L2004" s="21">
        <v>100</v>
      </c>
      <c r="M2004" s="21" t="s">
        <v>1038</v>
      </c>
      <c r="N2004" s="21">
        <v>157712</v>
      </c>
      <c r="O2004" s="21">
        <v>157862</v>
      </c>
      <c r="P2004" s="21">
        <v>100</v>
      </c>
      <c r="Q2004" s="21"/>
      <c r="R2004" s="21"/>
    </row>
    <row r="2005" spans="1:18" x14ac:dyDescent="0.2">
      <c r="A2005" s="22" t="s">
        <v>7583</v>
      </c>
      <c r="B2005" s="21">
        <v>10244</v>
      </c>
      <c r="C2005" s="21" t="s">
        <v>1062</v>
      </c>
      <c r="D2005" s="20">
        <f>COUNTIF('S6 - Table 1'!$B$3:$B$20,Table4[[#This Row],[id]])</f>
        <v>0</v>
      </c>
      <c r="E2005" s="21" t="s">
        <v>1232</v>
      </c>
      <c r="F2005" s="21" t="s">
        <v>1222</v>
      </c>
      <c r="G2005" s="21" t="s">
        <v>1223</v>
      </c>
      <c r="H2005" s="21" t="s">
        <v>1233</v>
      </c>
      <c r="I2005" s="21" t="s">
        <v>3755</v>
      </c>
      <c r="J2005" s="21">
        <v>159574</v>
      </c>
      <c r="K2005" s="21">
        <v>159725</v>
      </c>
      <c r="L2005" s="21">
        <v>100</v>
      </c>
      <c r="M2005" s="21" t="s">
        <v>1038</v>
      </c>
      <c r="N2005" s="21">
        <v>157712</v>
      </c>
      <c r="O2005" s="21">
        <v>157863</v>
      </c>
      <c r="P2005" s="21">
        <v>100</v>
      </c>
      <c r="Q2005" s="21"/>
      <c r="R2005" s="21"/>
    </row>
    <row r="2006" spans="1:18" x14ac:dyDescent="0.2">
      <c r="A2006" s="22" t="s">
        <v>7584</v>
      </c>
      <c r="B2006" s="21">
        <v>10244</v>
      </c>
      <c r="C2006" s="21" t="s">
        <v>1062</v>
      </c>
      <c r="D2006" s="20">
        <f>COUNTIF('S6 - Table 1'!$B$3:$B$20,Table4[[#This Row],[id]])</f>
        <v>0</v>
      </c>
      <c r="E2006" s="21" t="s">
        <v>7585</v>
      </c>
      <c r="F2006" s="21" t="s">
        <v>7512</v>
      </c>
      <c r="G2006" s="21" t="s">
        <v>7513</v>
      </c>
      <c r="H2006" s="21" t="s">
        <v>7586</v>
      </c>
      <c r="I2006" s="21" t="s">
        <v>3755</v>
      </c>
      <c r="J2006" s="21">
        <v>17271</v>
      </c>
      <c r="K2006" s="21">
        <v>17377</v>
      </c>
      <c r="L2006" s="21">
        <v>100</v>
      </c>
      <c r="M2006" s="21" t="s">
        <v>1038</v>
      </c>
      <c r="N2006" s="21">
        <v>15593</v>
      </c>
      <c r="O2006" s="21">
        <v>15699</v>
      </c>
      <c r="P2006" s="21">
        <v>100</v>
      </c>
      <c r="Q2006" s="21"/>
      <c r="R2006" s="21"/>
    </row>
    <row r="2007" spans="1:18" x14ac:dyDescent="0.2">
      <c r="A2007" s="22" t="s">
        <v>7587</v>
      </c>
      <c r="B2007" s="21">
        <v>10244</v>
      </c>
      <c r="C2007" s="21" t="s">
        <v>1062</v>
      </c>
      <c r="D2007" s="20">
        <f>COUNTIF('S6 - Table 1'!$B$3:$B$20,Table4[[#This Row],[id]])</f>
        <v>0</v>
      </c>
      <c r="E2007" s="21" t="s">
        <v>7588</v>
      </c>
      <c r="F2007" s="21" t="s">
        <v>7589</v>
      </c>
      <c r="G2007" s="21" t="s">
        <v>7452</v>
      </c>
      <c r="H2007" s="21" t="s">
        <v>7453</v>
      </c>
      <c r="I2007" s="21" t="s">
        <v>3755</v>
      </c>
      <c r="J2007" s="21">
        <v>170823</v>
      </c>
      <c r="K2007" s="21">
        <v>171089</v>
      </c>
      <c r="L2007" s="21">
        <v>100</v>
      </c>
      <c r="M2007" s="21" t="s">
        <v>1038</v>
      </c>
      <c r="N2007" s="21">
        <v>168972</v>
      </c>
      <c r="O2007" s="21">
        <v>169238</v>
      </c>
      <c r="P2007" s="21">
        <v>100</v>
      </c>
      <c r="Q2007" s="21"/>
      <c r="R2007" s="21"/>
    </row>
    <row r="2008" spans="1:18" x14ac:dyDescent="0.2">
      <c r="A2008" s="22" t="s">
        <v>7590</v>
      </c>
      <c r="B2008" s="21">
        <v>10244</v>
      </c>
      <c r="C2008" s="21" t="s">
        <v>1062</v>
      </c>
      <c r="D2008" s="20">
        <f>COUNTIF('S6 - Table 1'!$B$3:$B$20,Table4[[#This Row],[id]])</f>
        <v>0</v>
      </c>
      <c r="E2008" s="21" t="s">
        <v>7591</v>
      </c>
      <c r="F2008" s="21" t="s">
        <v>7592</v>
      </c>
      <c r="G2008" s="21" t="s">
        <v>7593</v>
      </c>
      <c r="H2008" s="21" t="s">
        <v>7594</v>
      </c>
      <c r="I2008" s="21" t="s">
        <v>3755</v>
      </c>
      <c r="J2008" s="21">
        <v>34325</v>
      </c>
      <c r="K2008" s="21">
        <v>34425</v>
      </c>
      <c r="L2008" s="21">
        <v>100</v>
      </c>
      <c r="M2008" s="21" t="s">
        <v>1038</v>
      </c>
      <c r="N2008" s="21">
        <v>32378</v>
      </c>
      <c r="O2008" s="21">
        <v>32478</v>
      </c>
      <c r="P2008" s="21">
        <v>99</v>
      </c>
      <c r="Q2008" s="21"/>
      <c r="R2008" s="21"/>
    </row>
    <row r="2009" spans="1:18" x14ac:dyDescent="0.2">
      <c r="A2009" s="22" t="s">
        <v>7595</v>
      </c>
      <c r="B2009" s="21">
        <v>10244</v>
      </c>
      <c r="C2009" s="21" t="s">
        <v>1062</v>
      </c>
      <c r="D2009" s="20">
        <f>COUNTIF('S6 - Table 1'!$B$3:$B$20,Table4[[#This Row],[id]])</f>
        <v>0</v>
      </c>
      <c r="E2009" s="21" t="s">
        <v>7596</v>
      </c>
      <c r="F2009" s="21" t="s">
        <v>7597</v>
      </c>
      <c r="G2009" s="21" t="s">
        <v>7598</v>
      </c>
      <c r="H2009" s="21" t="s">
        <v>7599</v>
      </c>
      <c r="I2009" s="21" t="s">
        <v>3755</v>
      </c>
      <c r="J2009" s="21">
        <v>13175</v>
      </c>
      <c r="K2009" s="21">
        <v>13325</v>
      </c>
      <c r="L2009" s="21">
        <v>100</v>
      </c>
      <c r="M2009" s="21" t="s">
        <v>1038</v>
      </c>
      <c r="N2009" s="21">
        <v>11476</v>
      </c>
      <c r="O2009" s="21">
        <v>11626</v>
      </c>
      <c r="P2009" s="21">
        <v>98.67</v>
      </c>
      <c r="Q2009" s="21"/>
      <c r="R2009" s="21"/>
    </row>
    <row r="2010" spans="1:18" x14ac:dyDescent="0.2">
      <c r="A2010" s="22" t="s">
        <v>7600</v>
      </c>
      <c r="B2010" s="21">
        <v>10244</v>
      </c>
      <c r="C2010" s="21" t="s">
        <v>1062</v>
      </c>
      <c r="D2010" s="20">
        <f>COUNTIF('S6 - Table 1'!$B$3:$B$20,Table4[[#This Row],[id]])</f>
        <v>0</v>
      </c>
      <c r="E2010" s="21" t="s">
        <v>7601</v>
      </c>
      <c r="F2010" s="21" t="s">
        <v>7602</v>
      </c>
      <c r="G2010" s="21" t="s">
        <v>7603</v>
      </c>
      <c r="H2010" s="21" t="s">
        <v>7604</v>
      </c>
      <c r="I2010" s="21" t="s">
        <v>3755</v>
      </c>
      <c r="J2010" s="21">
        <v>155189</v>
      </c>
      <c r="K2010" s="21">
        <v>155291</v>
      </c>
      <c r="L2010" s="21">
        <v>100</v>
      </c>
      <c r="M2010" s="21" t="s">
        <v>1038</v>
      </c>
      <c r="N2010" s="21">
        <v>153311</v>
      </c>
      <c r="O2010" s="21">
        <v>153413</v>
      </c>
      <c r="P2010" s="21">
        <v>100</v>
      </c>
      <c r="Q2010" s="21"/>
      <c r="R2010" s="21"/>
    </row>
    <row r="2011" spans="1:18" x14ac:dyDescent="0.2">
      <c r="A2011" s="22" t="s">
        <v>7605</v>
      </c>
      <c r="B2011" s="21">
        <v>10244</v>
      </c>
      <c r="C2011" s="21" t="s">
        <v>1062</v>
      </c>
      <c r="D2011" s="20">
        <f>COUNTIF('S6 - Table 1'!$B$3:$B$20,Table4[[#This Row],[id]])</f>
        <v>0</v>
      </c>
      <c r="E2011" s="21" t="s">
        <v>7606</v>
      </c>
      <c r="F2011" s="21" t="s">
        <v>7607</v>
      </c>
      <c r="G2011" s="21" t="s">
        <v>7572</v>
      </c>
      <c r="H2011" s="21" t="s">
        <v>7573</v>
      </c>
      <c r="I2011" s="21" t="s">
        <v>3755</v>
      </c>
      <c r="J2011" s="21">
        <v>32847</v>
      </c>
      <c r="K2011" s="21">
        <v>33008</v>
      </c>
      <c r="L2011" s="21">
        <v>100</v>
      </c>
      <c r="M2011" s="21" t="s">
        <v>1038</v>
      </c>
      <c r="N2011" s="21">
        <v>30897</v>
      </c>
      <c r="O2011" s="21">
        <v>31058</v>
      </c>
      <c r="P2011" s="21">
        <v>99.38</v>
      </c>
      <c r="Q2011" s="21"/>
      <c r="R2011" s="21"/>
    </row>
    <row r="2012" spans="1:18" x14ac:dyDescent="0.2">
      <c r="A2012" s="22" t="s">
        <v>7608</v>
      </c>
      <c r="B2012" s="21">
        <v>10244</v>
      </c>
      <c r="C2012" s="21" t="s">
        <v>1062</v>
      </c>
      <c r="D2012" s="20">
        <f>COUNTIF('S6 - Table 1'!$B$3:$B$20,Table4[[#This Row],[id]])</f>
        <v>0</v>
      </c>
      <c r="E2012" s="21" t="s">
        <v>7609</v>
      </c>
      <c r="F2012" s="21" t="s">
        <v>7346</v>
      </c>
      <c r="G2012" s="21" t="s">
        <v>2032</v>
      </c>
      <c r="H2012" s="21" t="s">
        <v>7610</v>
      </c>
      <c r="I2012" s="21" t="s">
        <v>3755</v>
      </c>
      <c r="J2012" s="21">
        <v>162135</v>
      </c>
      <c r="K2012" s="21">
        <v>162235</v>
      </c>
      <c r="L2012" s="21">
        <v>100</v>
      </c>
      <c r="M2012" s="21" t="s">
        <v>1038</v>
      </c>
      <c r="N2012" s="21">
        <v>160275</v>
      </c>
      <c r="O2012" s="21">
        <v>160375</v>
      </c>
      <c r="P2012" s="21">
        <v>100</v>
      </c>
      <c r="Q2012" s="21"/>
      <c r="R2012" s="21"/>
    </row>
    <row r="2013" spans="1:18" x14ac:dyDescent="0.2">
      <c r="A2013" s="22" t="s">
        <v>7611</v>
      </c>
      <c r="B2013" s="21">
        <v>10244</v>
      </c>
      <c r="C2013" s="21" t="s">
        <v>1062</v>
      </c>
      <c r="D2013" s="20">
        <f>COUNTIF('S6 - Table 1'!$B$3:$B$20,Table4[[#This Row],[id]])</f>
        <v>0</v>
      </c>
      <c r="E2013" s="21" t="s">
        <v>7612</v>
      </c>
      <c r="F2013" s="21" t="s">
        <v>7613</v>
      </c>
      <c r="G2013" s="21" t="s">
        <v>7561</v>
      </c>
      <c r="H2013" s="21" t="s">
        <v>7562</v>
      </c>
      <c r="I2013" s="21" t="s">
        <v>3755</v>
      </c>
      <c r="J2013" s="21">
        <v>157404</v>
      </c>
      <c r="K2013" s="21">
        <v>157799</v>
      </c>
      <c r="L2013" s="21">
        <v>100</v>
      </c>
      <c r="M2013" s="21" t="s">
        <v>1038</v>
      </c>
      <c r="N2013" s="21">
        <v>155525</v>
      </c>
      <c r="O2013" s="21">
        <v>155920</v>
      </c>
      <c r="P2013" s="21">
        <v>100</v>
      </c>
      <c r="Q2013" s="21"/>
      <c r="R2013" s="21"/>
    </row>
    <row r="2014" spans="1:18" x14ac:dyDescent="0.2">
      <c r="A2014" s="22" t="s">
        <v>7614</v>
      </c>
      <c r="B2014" s="21">
        <v>10244</v>
      </c>
      <c r="C2014" s="21" t="s">
        <v>1062</v>
      </c>
      <c r="D2014" s="20">
        <f>COUNTIF('S6 - Table 1'!$B$3:$B$20,Table4[[#This Row],[id]])</f>
        <v>0</v>
      </c>
      <c r="E2014" s="21" t="s">
        <v>7615</v>
      </c>
      <c r="F2014" s="21" t="s">
        <v>7592</v>
      </c>
      <c r="G2014" s="21" t="s">
        <v>7593</v>
      </c>
      <c r="H2014" s="21" t="s">
        <v>7616</v>
      </c>
      <c r="I2014" s="21" t="s">
        <v>3755</v>
      </c>
      <c r="J2014" s="21">
        <v>34325</v>
      </c>
      <c r="K2014" s="21">
        <v>34425</v>
      </c>
      <c r="L2014" s="21">
        <v>100</v>
      </c>
      <c r="M2014" s="21" t="s">
        <v>1038</v>
      </c>
      <c r="N2014" s="21">
        <v>32378</v>
      </c>
      <c r="O2014" s="21">
        <v>32478</v>
      </c>
      <c r="P2014" s="21">
        <v>99</v>
      </c>
      <c r="Q2014" s="21"/>
      <c r="R2014" s="21"/>
    </row>
    <row r="2015" spans="1:18" x14ac:dyDescent="0.2">
      <c r="A2015" s="22" t="s">
        <v>7617</v>
      </c>
      <c r="B2015" s="21">
        <v>10244</v>
      </c>
      <c r="C2015" s="21" t="s">
        <v>1062</v>
      </c>
      <c r="D2015" s="20">
        <f>COUNTIF('S6 - Table 1'!$B$3:$B$20,Table4[[#This Row],[id]])</f>
        <v>0</v>
      </c>
      <c r="E2015" s="21" t="s">
        <v>7618</v>
      </c>
      <c r="F2015" s="21" t="s">
        <v>7619</v>
      </c>
      <c r="G2015" s="21" t="s">
        <v>7620</v>
      </c>
      <c r="H2015" s="21" t="s">
        <v>7621</v>
      </c>
      <c r="I2015" s="21" t="s">
        <v>3755</v>
      </c>
      <c r="J2015" s="21">
        <v>35008</v>
      </c>
      <c r="K2015" s="21">
        <v>35109</v>
      </c>
      <c r="L2015" s="21">
        <v>100</v>
      </c>
      <c r="M2015" s="21" t="s">
        <v>1038</v>
      </c>
      <c r="N2015" s="21">
        <v>33061</v>
      </c>
      <c r="O2015" s="21">
        <v>33162</v>
      </c>
      <c r="P2015" s="21">
        <v>99.01</v>
      </c>
      <c r="Q2015" s="21"/>
      <c r="R2015" s="21"/>
    </row>
    <row r="2016" spans="1:18" x14ac:dyDescent="0.2">
      <c r="A2016" s="22" t="s">
        <v>7622</v>
      </c>
      <c r="B2016" s="21">
        <v>10244</v>
      </c>
      <c r="C2016" s="21" t="s">
        <v>1062</v>
      </c>
      <c r="D2016" s="20">
        <f>COUNTIF('S6 - Table 1'!$B$3:$B$20,Table4[[#This Row],[id]])</f>
        <v>0</v>
      </c>
      <c r="E2016" s="21" t="s">
        <v>7623</v>
      </c>
      <c r="F2016" s="21" t="s">
        <v>7551</v>
      </c>
      <c r="G2016" s="21" t="s">
        <v>7552</v>
      </c>
      <c r="H2016" s="21" t="s">
        <v>7624</v>
      </c>
      <c r="I2016" s="21" t="s">
        <v>3755</v>
      </c>
      <c r="J2016" s="21">
        <v>15025</v>
      </c>
      <c r="K2016" s="21">
        <v>15152</v>
      </c>
      <c r="L2016" s="21">
        <v>100</v>
      </c>
      <c r="M2016" s="21" t="s">
        <v>1038</v>
      </c>
      <c r="N2016" s="21">
        <v>13326</v>
      </c>
      <c r="O2016" s="21">
        <v>13453</v>
      </c>
      <c r="P2016" s="21">
        <v>100</v>
      </c>
      <c r="Q2016" s="21"/>
      <c r="R2016" s="21"/>
    </row>
    <row r="2017" spans="1:18" x14ac:dyDescent="0.2">
      <c r="A2017" s="22" t="s">
        <v>7625</v>
      </c>
      <c r="B2017" s="21">
        <v>10244</v>
      </c>
      <c r="C2017" s="21" t="s">
        <v>1062</v>
      </c>
      <c r="D2017" s="20">
        <f>COUNTIF('S6 - Table 1'!$B$3:$B$20,Table4[[#This Row],[id]])</f>
        <v>0</v>
      </c>
      <c r="E2017" s="21" t="s">
        <v>7626</v>
      </c>
      <c r="F2017" s="21" t="s">
        <v>7627</v>
      </c>
      <c r="G2017" s="21" t="s">
        <v>7552</v>
      </c>
      <c r="H2017" s="21" t="s">
        <v>7553</v>
      </c>
      <c r="I2017" s="21" t="s">
        <v>3755</v>
      </c>
      <c r="J2017" s="21">
        <v>15026</v>
      </c>
      <c r="K2017" s="21">
        <v>15155</v>
      </c>
      <c r="L2017" s="21">
        <v>100</v>
      </c>
      <c r="M2017" s="21" t="s">
        <v>1038</v>
      </c>
      <c r="N2017" s="21">
        <v>13327</v>
      </c>
      <c r="O2017" s="21">
        <v>13456</v>
      </c>
      <c r="P2017" s="21">
        <v>100</v>
      </c>
      <c r="Q2017" s="21"/>
      <c r="R2017" s="21"/>
    </row>
    <row r="2018" spans="1:18" x14ac:dyDescent="0.2">
      <c r="A2018" s="22" t="s">
        <v>7628</v>
      </c>
      <c r="B2018" s="21">
        <v>10244</v>
      </c>
      <c r="C2018" s="21" t="s">
        <v>1062</v>
      </c>
      <c r="D2018" s="20">
        <f>COUNTIF('S6 - Table 1'!$B$3:$B$20,Table4[[#This Row],[id]])</f>
        <v>0</v>
      </c>
      <c r="E2018" s="21" t="s">
        <v>7629</v>
      </c>
      <c r="F2018" s="21" t="s">
        <v>7630</v>
      </c>
      <c r="G2018" s="21" t="s">
        <v>7552</v>
      </c>
      <c r="H2018" s="21" t="s">
        <v>7553</v>
      </c>
      <c r="I2018" s="21" t="s">
        <v>3755</v>
      </c>
      <c r="J2018" s="21">
        <v>15025</v>
      </c>
      <c r="K2018" s="21">
        <v>15155</v>
      </c>
      <c r="L2018" s="21">
        <v>100</v>
      </c>
      <c r="M2018" s="21" t="s">
        <v>1038</v>
      </c>
      <c r="N2018" s="21">
        <v>13326</v>
      </c>
      <c r="O2018" s="21">
        <v>13456</v>
      </c>
      <c r="P2018" s="21">
        <v>100</v>
      </c>
      <c r="Q2018" s="21"/>
      <c r="R2018" s="21"/>
    </row>
    <row r="2019" spans="1:18" x14ac:dyDescent="0.2">
      <c r="A2019" s="22" t="s">
        <v>7631</v>
      </c>
      <c r="B2019" s="21">
        <v>10244</v>
      </c>
      <c r="C2019" s="21" t="s">
        <v>1062</v>
      </c>
      <c r="D2019" s="20">
        <f>COUNTIF('S6 - Table 1'!$B$3:$B$20,Table4[[#This Row],[id]])</f>
        <v>0</v>
      </c>
      <c r="E2019" s="21" t="s">
        <v>7632</v>
      </c>
      <c r="F2019" s="21" t="s">
        <v>7633</v>
      </c>
      <c r="G2019" s="21" t="s">
        <v>7603</v>
      </c>
      <c r="H2019" s="21" t="s">
        <v>7604</v>
      </c>
      <c r="I2019" s="21" t="s">
        <v>3755</v>
      </c>
      <c r="J2019" s="21">
        <v>155190</v>
      </c>
      <c r="K2019" s="21">
        <v>155291</v>
      </c>
      <c r="L2019" s="21">
        <v>100</v>
      </c>
      <c r="M2019" s="21" t="s">
        <v>1038</v>
      </c>
      <c r="N2019" s="21">
        <v>153312</v>
      </c>
      <c r="O2019" s="21">
        <v>153413</v>
      </c>
      <c r="P2019" s="21">
        <v>100</v>
      </c>
      <c r="Q2019" s="21"/>
      <c r="R2019" s="21"/>
    </row>
    <row r="2020" spans="1:18" x14ac:dyDescent="0.2">
      <c r="A2020" s="22" t="s">
        <v>7634</v>
      </c>
      <c r="B2020" s="21">
        <v>10244</v>
      </c>
      <c r="C2020" s="21" t="s">
        <v>1062</v>
      </c>
      <c r="D2020" s="20">
        <f>COUNTIF('S6 - Table 1'!$B$3:$B$20,Table4[[#This Row],[id]])</f>
        <v>0</v>
      </c>
      <c r="E2020" s="21" t="s">
        <v>7635</v>
      </c>
      <c r="F2020" s="21" t="s">
        <v>7551</v>
      </c>
      <c r="G2020" s="21" t="s">
        <v>7552</v>
      </c>
      <c r="H2020" s="21" t="s">
        <v>7636</v>
      </c>
      <c r="I2020" s="21" t="s">
        <v>3755</v>
      </c>
      <c r="J2020" s="21">
        <v>15025</v>
      </c>
      <c r="K2020" s="21">
        <v>15148</v>
      </c>
      <c r="L2020" s="21">
        <v>100</v>
      </c>
      <c r="M2020" s="21" t="s">
        <v>1038</v>
      </c>
      <c r="N2020" s="21">
        <v>13326</v>
      </c>
      <c r="O2020" s="21">
        <v>13449</v>
      </c>
      <c r="P2020" s="21">
        <v>100</v>
      </c>
      <c r="Q2020" s="21"/>
      <c r="R2020" s="21"/>
    </row>
    <row r="2021" spans="1:18" x14ac:dyDescent="0.2">
      <c r="A2021" s="22" t="s">
        <v>7637</v>
      </c>
      <c r="B2021" s="21">
        <v>10244</v>
      </c>
      <c r="C2021" s="21" t="s">
        <v>1062</v>
      </c>
      <c r="D2021" s="20">
        <f>COUNTIF('S6 - Table 1'!$B$3:$B$20,Table4[[#This Row],[id]])</f>
        <v>0</v>
      </c>
      <c r="E2021" s="21" t="s">
        <v>7638</v>
      </c>
      <c r="F2021" s="21" t="s">
        <v>7451</v>
      </c>
      <c r="G2021" s="21" t="s">
        <v>7452</v>
      </c>
      <c r="H2021" s="21" t="s">
        <v>7639</v>
      </c>
      <c r="I2021" s="21" t="s">
        <v>3755</v>
      </c>
      <c r="J2021" s="21">
        <v>170822</v>
      </c>
      <c r="K2021" s="21">
        <v>171086</v>
      </c>
      <c r="L2021" s="21">
        <v>100</v>
      </c>
      <c r="M2021" s="21" t="s">
        <v>1038</v>
      </c>
      <c r="N2021" s="21">
        <v>168971</v>
      </c>
      <c r="O2021" s="21">
        <v>169235</v>
      </c>
      <c r="P2021" s="21">
        <v>100</v>
      </c>
      <c r="Q2021" s="21"/>
      <c r="R2021" s="21"/>
    </row>
    <row r="2022" spans="1:18" x14ac:dyDescent="0.2">
      <c r="A2022" s="22" t="s">
        <v>7640</v>
      </c>
      <c r="B2022" s="21">
        <v>10244</v>
      </c>
      <c r="C2022" s="21" t="s">
        <v>1062</v>
      </c>
      <c r="D2022" s="20">
        <f>COUNTIF('S6 - Table 1'!$B$3:$B$20,Table4[[#This Row],[id]])</f>
        <v>0</v>
      </c>
      <c r="E2022" s="21" t="s">
        <v>7641</v>
      </c>
      <c r="F2022" s="21" t="s">
        <v>7642</v>
      </c>
      <c r="G2022" s="21" t="s">
        <v>7643</v>
      </c>
      <c r="H2022" s="21" t="s">
        <v>7644</v>
      </c>
      <c r="I2022" s="21" t="s">
        <v>3755</v>
      </c>
      <c r="J2022" s="21">
        <v>157350</v>
      </c>
      <c r="K2022" s="21">
        <v>157682</v>
      </c>
      <c r="L2022" s="21">
        <v>100</v>
      </c>
      <c r="M2022" s="21" t="s">
        <v>1038</v>
      </c>
      <c r="N2022" s="21">
        <v>155471</v>
      </c>
      <c r="O2022" s="21">
        <v>155803</v>
      </c>
      <c r="P2022" s="21">
        <v>100</v>
      </c>
      <c r="Q2022" s="21"/>
      <c r="R2022" s="21"/>
    </row>
    <row r="2023" spans="1:18" x14ac:dyDescent="0.2">
      <c r="A2023" s="22" t="s">
        <v>7645</v>
      </c>
      <c r="B2023" s="21">
        <v>10244</v>
      </c>
      <c r="C2023" s="21" t="s">
        <v>1062</v>
      </c>
      <c r="D2023" s="20">
        <f>COUNTIF('S6 - Table 1'!$B$3:$B$20,Table4[[#This Row],[id]])</f>
        <v>0</v>
      </c>
      <c r="E2023" s="21" t="s">
        <v>7646</v>
      </c>
      <c r="F2023" s="21" t="s">
        <v>7576</v>
      </c>
      <c r="G2023" s="21" t="s">
        <v>7577</v>
      </c>
      <c r="H2023" s="21" t="s">
        <v>7647</v>
      </c>
      <c r="I2023" s="21" t="s">
        <v>3755</v>
      </c>
      <c r="J2023" s="21">
        <v>172173</v>
      </c>
      <c r="K2023" s="21">
        <v>172274</v>
      </c>
      <c r="L2023" s="21">
        <v>100</v>
      </c>
      <c r="M2023" s="21" t="s">
        <v>1038</v>
      </c>
      <c r="N2023" s="21">
        <v>170300</v>
      </c>
      <c r="O2023" s="21">
        <v>170401</v>
      </c>
      <c r="P2023" s="21">
        <v>100</v>
      </c>
      <c r="Q2023" s="21"/>
      <c r="R2023" s="21"/>
    </row>
    <row r="2024" spans="1:18" x14ac:dyDescent="0.2">
      <c r="A2024" s="22" t="s">
        <v>7648</v>
      </c>
      <c r="B2024" s="21">
        <v>10244</v>
      </c>
      <c r="C2024" s="21" t="s">
        <v>1062</v>
      </c>
      <c r="D2024" s="20">
        <f>COUNTIF('S6 - Table 1'!$B$3:$B$20,Table4[[#This Row],[id]])</f>
        <v>0</v>
      </c>
      <c r="E2024" s="21" t="s">
        <v>7649</v>
      </c>
      <c r="F2024" s="21" t="s">
        <v>7576</v>
      </c>
      <c r="G2024" s="21" t="s">
        <v>7577</v>
      </c>
      <c r="H2024" s="21" t="s">
        <v>7650</v>
      </c>
      <c r="I2024" s="21" t="s">
        <v>3755</v>
      </c>
      <c r="J2024" s="21">
        <v>172173</v>
      </c>
      <c r="K2024" s="21">
        <v>172276</v>
      </c>
      <c r="L2024" s="21">
        <v>100</v>
      </c>
      <c r="M2024" s="21" t="s">
        <v>1038</v>
      </c>
      <c r="N2024" s="21">
        <v>170300</v>
      </c>
      <c r="O2024" s="21">
        <v>170403</v>
      </c>
      <c r="P2024" s="21">
        <v>100</v>
      </c>
      <c r="Q2024" s="21"/>
      <c r="R2024" s="21"/>
    </row>
    <row r="2025" spans="1:18" x14ac:dyDescent="0.2">
      <c r="A2025" s="22" t="s">
        <v>7651</v>
      </c>
      <c r="B2025" s="21">
        <v>10244</v>
      </c>
      <c r="C2025" s="21" t="s">
        <v>1062</v>
      </c>
      <c r="D2025" s="20">
        <f>COUNTIF('S6 - Table 1'!$B$3:$B$20,Table4[[#This Row],[id]])</f>
        <v>0</v>
      </c>
      <c r="E2025" s="21" t="s">
        <v>1235</v>
      </c>
      <c r="F2025" s="21" t="s">
        <v>1222</v>
      </c>
      <c r="G2025" s="21" t="s">
        <v>1223</v>
      </c>
      <c r="H2025" s="21" t="s">
        <v>1236</v>
      </c>
      <c r="I2025" s="21" t="s">
        <v>3755</v>
      </c>
      <c r="J2025" s="21">
        <v>159574</v>
      </c>
      <c r="K2025" s="21">
        <v>159726</v>
      </c>
      <c r="L2025" s="21">
        <v>100</v>
      </c>
      <c r="M2025" s="21" t="s">
        <v>1038</v>
      </c>
      <c r="N2025" s="21">
        <v>157712</v>
      </c>
      <c r="O2025" s="21">
        <v>157864</v>
      </c>
      <c r="P2025" s="21">
        <v>100</v>
      </c>
      <c r="Q2025" s="21"/>
      <c r="R2025" s="21"/>
    </row>
    <row r="2026" spans="1:18" x14ac:dyDescent="0.2">
      <c r="A2026" s="22" t="s">
        <v>7652</v>
      </c>
      <c r="B2026" s="21">
        <v>10244</v>
      </c>
      <c r="C2026" s="21" t="s">
        <v>1062</v>
      </c>
      <c r="D2026" s="20">
        <f>COUNTIF('S6 - Table 1'!$B$3:$B$20,Table4[[#This Row],[id]])</f>
        <v>0</v>
      </c>
      <c r="E2026" s="21" t="s">
        <v>7653</v>
      </c>
      <c r="F2026" s="21" t="s">
        <v>7654</v>
      </c>
      <c r="G2026" s="21" t="s">
        <v>7655</v>
      </c>
      <c r="H2026" s="21" t="s">
        <v>7656</v>
      </c>
      <c r="I2026" s="21" t="s">
        <v>3755</v>
      </c>
      <c r="J2026" s="21">
        <v>158438</v>
      </c>
      <c r="K2026" s="21">
        <v>158541</v>
      </c>
      <c r="L2026" s="21">
        <v>100</v>
      </c>
      <c r="M2026" s="21" t="s">
        <v>1038</v>
      </c>
      <c r="N2026" s="21">
        <v>156563</v>
      </c>
      <c r="O2026" s="21">
        <v>156666</v>
      </c>
      <c r="P2026" s="21">
        <v>100</v>
      </c>
      <c r="Q2026" s="21"/>
      <c r="R2026" s="21"/>
    </row>
    <row r="2027" spans="1:18" x14ac:dyDescent="0.2">
      <c r="A2027" s="22" t="s">
        <v>7657</v>
      </c>
      <c r="B2027" s="21">
        <v>10244</v>
      </c>
      <c r="C2027" s="21" t="s">
        <v>1062</v>
      </c>
      <c r="D2027" s="20">
        <f>COUNTIF('S6 - Table 1'!$B$3:$B$20,Table4[[#This Row],[id]])</f>
        <v>0</v>
      </c>
      <c r="E2027" s="21" t="s">
        <v>7658</v>
      </c>
      <c r="F2027" s="21" t="s">
        <v>7576</v>
      </c>
      <c r="G2027" s="21" t="s">
        <v>7577</v>
      </c>
      <c r="H2027" s="21" t="s">
        <v>7659</v>
      </c>
      <c r="I2027" s="21" t="s">
        <v>3755</v>
      </c>
      <c r="J2027" s="21">
        <v>172173</v>
      </c>
      <c r="K2027" s="21">
        <v>172275</v>
      </c>
      <c r="L2027" s="21">
        <v>100</v>
      </c>
      <c r="M2027" s="21" t="s">
        <v>1038</v>
      </c>
      <c r="N2027" s="21">
        <v>170300</v>
      </c>
      <c r="O2027" s="21">
        <v>170402</v>
      </c>
      <c r="P2027" s="21">
        <v>100</v>
      </c>
      <c r="Q2027" s="21"/>
      <c r="R2027" s="21"/>
    </row>
    <row r="2028" spans="1:18" x14ac:dyDescent="0.2">
      <c r="A2028" s="22" t="s">
        <v>7660</v>
      </c>
      <c r="B2028" s="21">
        <v>10244</v>
      </c>
      <c r="C2028" s="21" t="s">
        <v>1062</v>
      </c>
      <c r="D2028" s="20">
        <f>COUNTIF('S6 - Table 1'!$B$3:$B$20,Table4[[#This Row],[id]])</f>
        <v>0</v>
      </c>
      <c r="E2028" s="21" t="s">
        <v>7661</v>
      </c>
      <c r="F2028" s="21" t="s">
        <v>7662</v>
      </c>
      <c r="G2028" s="21" t="s">
        <v>7663</v>
      </c>
      <c r="H2028" s="21" t="s">
        <v>7664</v>
      </c>
      <c r="I2028" s="21" t="s">
        <v>3755</v>
      </c>
      <c r="J2028" s="21">
        <v>106937</v>
      </c>
      <c r="K2028" s="21">
        <v>107090</v>
      </c>
      <c r="L2028" s="21">
        <v>100</v>
      </c>
      <c r="M2028" s="21" t="s">
        <v>1038</v>
      </c>
      <c r="N2028" s="21">
        <v>104995</v>
      </c>
      <c r="O2028" s="21">
        <v>105148</v>
      </c>
      <c r="P2028" s="21">
        <v>99.35</v>
      </c>
      <c r="Q2028" s="21"/>
      <c r="R2028" s="21"/>
    </row>
    <row r="2029" spans="1:18" x14ac:dyDescent="0.2">
      <c r="A2029" s="22" t="s">
        <v>7665</v>
      </c>
      <c r="B2029" s="21">
        <v>10244</v>
      </c>
      <c r="C2029" s="21" t="s">
        <v>1062</v>
      </c>
      <c r="D2029" s="20">
        <f>COUNTIF('S6 - Table 1'!$B$3:$B$20,Table4[[#This Row],[id]])</f>
        <v>0</v>
      </c>
      <c r="E2029" s="21" t="s">
        <v>7666</v>
      </c>
      <c r="F2029" s="21" t="s">
        <v>7667</v>
      </c>
      <c r="G2029" s="21" t="s">
        <v>7663</v>
      </c>
      <c r="H2029" s="21" t="s">
        <v>7664</v>
      </c>
      <c r="I2029" s="21" t="s">
        <v>3755</v>
      </c>
      <c r="J2029" s="21">
        <v>106936</v>
      </c>
      <c r="K2029" s="21">
        <v>107090</v>
      </c>
      <c r="L2029" s="21">
        <v>100</v>
      </c>
      <c r="M2029" s="21" t="s">
        <v>1038</v>
      </c>
      <c r="N2029" s="21">
        <v>104994</v>
      </c>
      <c r="O2029" s="21">
        <v>105148</v>
      </c>
      <c r="P2029" s="21">
        <v>99.35</v>
      </c>
      <c r="Q2029" s="21"/>
      <c r="R2029" s="21"/>
    </row>
    <row r="2030" spans="1:18" x14ac:dyDescent="0.2">
      <c r="A2030" s="22" t="s">
        <v>7668</v>
      </c>
      <c r="B2030" s="21">
        <v>10244</v>
      </c>
      <c r="C2030" s="21" t="s">
        <v>1062</v>
      </c>
      <c r="D2030" s="20">
        <f>COUNTIF('S6 - Table 1'!$B$3:$B$20,Table4[[#This Row],[id]])</f>
        <v>0</v>
      </c>
      <c r="E2030" s="21" t="s">
        <v>7669</v>
      </c>
      <c r="F2030" s="21" t="s">
        <v>7560</v>
      </c>
      <c r="G2030" s="21" t="s">
        <v>7670</v>
      </c>
      <c r="H2030" s="21" t="s">
        <v>7671</v>
      </c>
      <c r="I2030" s="21" t="s">
        <v>3755</v>
      </c>
      <c r="J2030" s="21">
        <v>157410</v>
      </c>
      <c r="K2030" s="21">
        <v>157806</v>
      </c>
      <c r="L2030" s="21">
        <v>100</v>
      </c>
      <c r="M2030" s="21" t="s">
        <v>1038</v>
      </c>
      <c r="N2030" s="21">
        <v>155531</v>
      </c>
      <c r="O2030" s="21">
        <v>155927</v>
      </c>
      <c r="P2030" s="21">
        <v>100</v>
      </c>
      <c r="Q2030" s="21"/>
      <c r="R2030" s="21"/>
    </row>
    <row r="2031" spans="1:18" x14ac:dyDescent="0.2">
      <c r="A2031" s="22" t="s">
        <v>7672</v>
      </c>
      <c r="B2031" s="21">
        <v>10244</v>
      </c>
      <c r="C2031" s="21" t="s">
        <v>1062</v>
      </c>
      <c r="D2031" s="20">
        <f>COUNTIF('S6 - Table 1'!$B$3:$B$20,Table4[[#This Row],[id]])</f>
        <v>0</v>
      </c>
      <c r="E2031" s="21" t="s">
        <v>7673</v>
      </c>
      <c r="F2031" s="21" t="s">
        <v>7560</v>
      </c>
      <c r="G2031" s="21" t="s">
        <v>7670</v>
      </c>
      <c r="H2031" s="21" t="s">
        <v>7674</v>
      </c>
      <c r="I2031" s="21" t="s">
        <v>3755</v>
      </c>
      <c r="J2031" s="21">
        <v>157410</v>
      </c>
      <c r="K2031" s="21">
        <v>157805</v>
      </c>
      <c r="L2031" s="21">
        <v>100</v>
      </c>
      <c r="M2031" s="21" t="s">
        <v>1038</v>
      </c>
      <c r="N2031" s="21">
        <v>155531</v>
      </c>
      <c r="O2031" s="21">
        <v>155926</v>
      </c>
      <c r="P2031" s="21">
        <v>100</v>
      </c>
      <c r="Q2031" s="21"/>
      <c r="R2031" s="21"/>
    </row>
    <row r="2032" spans="1:18" x14ac:dyDescent="0.2">
      <c r="A2032" s="22" t="s">
        <v>7675</v>
      </c>
      <c r="B2032" s="21">
        <v>10244</v>
      </c>
      <c r="C2032" s="21" t="s">
        <v>1062</v>
      </c>
      <c r="D2032" s="20">
        <f>COUNTIF('S6 - Table 1'!$B$3:$B$20,Table4[[#This Row],[id]])</f>
        <v>0</v>
      </c>
      <c r="E2032" s="21" t="s">
        <v>7676</v>
      </c>
      <c r="F2032" s="21" t="s">
        <v>7677</v>
      </c>
      <c r="G2032" s="21" t="s">
        <v>2032</v>
      </c>
      <c r="H2032" s="21" t="s">
        <v>7678</v>
      </c>
      <c r="I2032" s="21" t="s">
        <v>3755</v>
      </c>
      <c r="J2032" s="21">
        <v>162134</v>
      </c>
      <c r="K2032" s="21">
        <v>162234</v>
      </c>
      <c r="L2032" s="21">
        <v>100</v>
      </c>
      <c r="M2032" s="21" t="s">
        <v>1038</v>
      </c>
      <c r="N2032" s="21">
        <v>160274</v>
      </c>
      <c r="O2032" s="21">
        <v>160374</v>
      </c>
      <c r="P2032" s="21">
        <v>100</v>
      </c>
      <c r="Q2032" s="21"/>
      <c r="R2032" s="21"/>
    </row>
    <row r="2033" spans="1:18" x14ac:dyDescent="0.2">
      <c r="A2033" s="22" t="s">
        <v>7679</v>
      </c>
      <c r="B2033" s="21">
        <v>10244</v>
      </c>
      <c r="C2033" s="21" t="s">
        <v>1062</v>
      </c>
      <c r="D2033" s="20">
        <f>COUNTIF('S6 - Table 1'!$B$3:$B$20,Table4[[#This Row],[id]])</f>
        <v>0</v>
      </c>
      <c r="E2033" s="21" t="s">
        <v>7680</v>
      </c>
      <c r="F2033" s="21" t="s">
        <v>7681</v>
      </c>
      <c r="G2033" s="21" t="s">
        <v>7682</v>
      </c>
      <c r="H2033" s="21" t="s">
        <v>7683</v>
      </c>
      <c r="I2033" s="21" t="s">
        <v>3755</v>
      </c>
      <c r="J2033" s="21">
        <v>90628</v>
      </c>
      <c r="K2033" s="21">
        <v>90934</v>
      </c>
      <c r="L2033" s="21">
        <v>100</v>
      </c>
      <c r="M2033" s="21" t="s">
        <v>1038</v>
      </c>
      <c r="N2033" s="21">
        <v>88680</v>
      </c>
      <c r="O2033" s="21">
        <v>88986</v>
      </c>
      <c r="P2033" s="21">
        <v>100</v>
      </c>
      <c r="Q2033" s="21"/>
      <c r="R2033" s="21"/>
    </row>
    <row r="2034" spans="1:18" x14ac:dyDescent="0.2">
      <c r="A2034" s="22" t="s">
        <v>7684</v>
      </c>
      <c r="B2034" s="21">
        <v>10244</v>
      </c>
      <c r="C2034" s="21" t="s">
        <v>1062</v>
      </c>
      <c r="D2034" s="20">
        <f>COUNTIF('S6 - Table 1'!$B$3:$B$20,Table4[[#This Row],[id]])</f>
        <v>0</v>
      </c>
      <c r="E2034" s="21" t="s">
        <v>7685</v>
      </c>
      <c r="F2034" s="21" t="s">
        <v>7686</v>
      </c>
      <c r="G2034" s="21" t="s">
        <v>7598</v>
      </c>
      <c r="H2034" s="21" t="s">
        <v>7599</v>
      </c>
      <c r="I2034" s="21" t="s">
        <v>3755</v>
      </c>
      <c r="J2034" s="21">
        <v>13172</v>
      </c>
      <c r="K2034" s="21">
        <v>13325</v>
      </c>
      <c r="L2034" s="21">
        <v>100</v>
      </c>
      <c r="M2034" s="21" t="s">
        <v>1038</v>
      </c>
      <c r="N2034" s="21">
        <v>11473</v>
      </c>
      <c r="O2034" s="21">
        <v>11626</v>
      </c>
      <c r="P2034" s="21">
        <v>98.69</v>
      </c>
      <c r="Q2034" s="21"/>
      <c r="R2034" s="21"/>
    </row>
    <row r="2035" spans="1:18" x14ac:dyDescent="0.2">
      <c r="A2035" s="22" t="s">
        <v>7687</v>
      </c>
      <c r="B2035" s="21">
        <v>10244</v>
      </c>
      <c r="C2035" s="21" t="s">
        <v>1062</v>
      </c>
      <c r="D2035" s="20">
        <f>COUNTIF('S6 - Table 1'!$B$3:$B$20,Table4[[#This Row],[id]])</f>
        <v>0</v>
      </c>
      <c r="E2035" s="21" t="s">
        <v>7688</v>
      </c>
      <c r="F2035" s="21" t="s">
        <v>7689</v>
      </c>
      <c r="G2035" s="21" t="s">
        <v>7572</v>
      </c>
      <c r="H2035" s="21" t="s">
        <v>7573</v>
      </c>
      <c r="I2035" s="21" t="s">
        <v>3755</v>
      </c>
      <c r="J2035" s="21">
        <v>32678</v>
      </c>
      <c r="K2035" s="21">
        <v>33008</v>
      </c>
      <c r="L2035" s="21">
        <v>100</v>
      </c>
      <c r="M2035" s="21" t="s">
        <v>1038</v>
      </c>
      <c r="N2035" s="21">
        <v>30728</v>
      </c>
      <c r="O2035" s="21">
        <v>31058</v>
      </c>
      <c r="P2035" s="21">
        <v>99.7</v>
      </c>
      <c r="Q2035" s="21"/>
      <c r="R2035" s="21"/>
    </row>
    <row r="2036" spans="1:18" x14ac:dyDescent="0.2">
      <c r="A2036" s="22" t="s">
        <v>7690</v>
      </c>
      <c r="B2036" s="21">
        <v>10244</v>
      </c>
      <c r="C2036" s="21" t="s">
        <v>1062</v>
      </c>
      <c r="D2036" s="20">
        <f>COUNTIF('S6 - Table 1'!$B$3:$B$20,Table4[[#This Row],[id]])</f>
        <v>0</v>
      </c>
      <c r="E2036" s="21" t="s">
        <v>7691</v>
      </c>
      <c r="F2036" s="21" t="s">
        <v>7692</v>
      </c>
      <c r="G2036" s="21" t="s">
        <v>7693</v>
      </c>
      <c r="H2036" s="21" t="s">
        <v>7694</v>
      </c>
      <c r="I2036" s="21" t="s">
        <v>3755</v>
      </c>
      <c r="J2036" s="21">
        <v>82739</v>
      </c>
      <c r="K2036" s="21">
        <v>82849</v>
      </c>
      <c r="L2036" s="21">
        <v>100</v>
      </c>
      <c r="M2036" s="21" t="s">
        <v>1038</v>
      </c>
      <c r="N2036" s="21">
        <v>80791</v>
      </c>
      <c r="O2036" s="21">
        <v>80901</v>
      </c>
      <c r="P2036" s="21">
        <v>100</v>
      </c>
      <c r="Q2036" s="21"/>
      <c r="R2036" s="21"/>
    </row>
    <row r="2037" spans="1:18" x14ac:dyDescent="0.2">
      <c r="A2037" s="22" t="s">
        <v>7695</v>
      </c>
      <c r="B2037" s="21">
        <v>10244</v>
      </c>
      <c r="C2037" s="21" t="s">
        <v>1062</v>
      </c>
      <c r="D2037" s="20">
        <f>COUNTIF('S6 - Table 1'!$B$3:$B$20,Table4[[#This Row],[id]])</f>
        <v>0</v>
      </c>
      <c r="E2037" s="21" t="s">
        <v>7696</v>
      </c>
      <c r="F2037" s="21" t="s">
        <v>7592</v>
      </c>
      <c r="G2037" s="21" t="s">
        <v>7593</v>
      </c>
      <c r="H2037" s="21" t="s">
        <v>7697</v>
      </c>
      <c r="I2037" s="21" t="s">
        <v>3755</v>
      </c>
      <c r="J2037" s="21">
        <v>34325</v>
      </c>
      <c r="K2037" s="21">
        <v>34425</v>
      </c>
      <c r="L2037" s="21">
        <v>100</v>
      </c>
      <c r="M2037" s="21" t="s">
        <v>1038</v>
      </c>
      <c r="N2037" s="21">
        <v>32378</v>
      </c>
      <c r="O2037" s="21">
        <v>32478</v>
      </c>
      <c r="P2037" s="21">
        <v>99</v>
      </c>
      <c r="Q2037" s="21"/>
      <c r="R2037" s="21"/>
    </row>
    <row r="2038" spans="1:18" x14ac:dyDescent="0.2">
      <c r="A2038" s="22" t="s">
        <v>7698</v>
      </c>
      <c r="B2038" s="21">
        <v>10244</v>
      </c>
      <c r="C2038" s="21" t="s">
        <v>1062</v>
      </c>
      <c r="D2038" s="20">
        <f>COUNTIF('S6 - Table 1'!$B$3:$B$20,Table4[[#This Row],[id]])</f>
        <v>0</v>
      </c>
      <c r="E2038" s="21" t="s">
        <v>7699</v>
      </c>
      <c r="F2038" s="21" t="s">
        <v>7700</v>
      </c>
      <c r="G2038" s="21" t="s">
        <v>7572</v>
      </c>
      <c r="H2038" s="21" t="s">
        <v>7573</v>
      </c>
      <c r="I2038" s="21" t="s">
        <v>3755</v>
      </c>
      <c r="J2038" s="21">
        <v>32848</v>
      </c>
      <c r="K2038" s="21">
        <v>33008</v>
      </c>
      <c r="L2038" s="21">
        <v>100</v>
      </c>
      <c r="M2038" s="21" t="s">
        <v>1038</v>
      </c>
      <c r="N2038" s="21">
        <v>30898</v>
      </c>
      <c r="O2038" s="21">
        <v>31058</v>
      </c>
      <c r="P2038" s="21">
        <v>99.38</v>
      </c>
      <c r="Q2038" s="21"/>
      <c r="R2038" s="21"/>
    </row>
    <row r="2039" spans="1:18" x14ac:dyDescent="0.2">
      <c r="A2039" s="22" t="s">
        <v>7701</v>
      </c>
      <c r="B2039" s="21">
        <v>10244</v>
      </c>
      <c r="C2039" s="21" t="s">
        <v>1062</v>
      </c>
      <c r="D2039" s="20">
        <f>COUNTIF('S6 - Table 1'!$B$3:$B$20,Table4[[#This Row],[id]])</f>
        <v>0</v>
      </c>
      <c r="E2039" s="21" t="s">
        <v>7702</v>
      </c>
      <c r="F2039" s="21" t="s">
        <v>7703</v>
      </c>
      <c r="G2039" s="21" t="s">
        <v>7704</v>
      </c>
      <c r="H2039" s="21" t="s">
        <v>7705</v>
      </c>
      <c r="I2039" s="21" t="s">
        <v>3755</v>
      </c>
      <c r="J2039" s="21">
        <v>11725</v>
      </c>
      <c r="K2039" s="21">
        <v>11938</v>
      </c>
      <c r="L2039" s="21">
        <v>100</v>
      </c>
      <c r="M2039" s="21" t="s">
        <v>1038</v>
      </c>
      <c r="N2039" s="21">
        <v>10056</v>
      </c>
      <c r="O2039" s="21">
        <v>10269</v>
      </c>
      <c r="P2039" s="21">
        <v>99.53</v>
      </c>
      <c r="Q2039" s="21"/>
      <c r="R2039" s="21"/>
    </row>
    <row r="2040" spans="1:18" x14ac:dyDescent="0.2">
      <c r="A2040" s="22" t="s">
        <v>7706</v>
      </c>
      <c r="B2040" s="21">
        <v>10244</v>
      </c>
      <c r="C2040" s="21" t="s">
        <v>1062</v>
      </c>
      <c r="D2040" s="20">
        <f>COUNTIF('S6 - Table 1'!$B$3:$B$20,Table4[[#This Row],[id]])</f>
        <v>0</v>
      </c>
      <c r="E2040" s="21" t="s">
        <v>7707</v>
      </c>
      <c r="F2040" s="21" t="s">
        <v>7703</v>
      </c>
      <c r="G2040" s="21" t="s">
        <v>7704</v>
      </c>
      <c r="H2040" s="21" t="s">
        <v>7708</v>
      </c>
      <c r="I2040" s="21" t="s">
        <v>3755</v>
      </c>
      <c r="J2040" s="21">
        <v>11725</v>
      </c>
      <c r="K2040" s="21">
        <v>11939</v>
      </c>
      <c r="L2040" s="21">
        <v>100</v>
      </c>
      <c r="M2040" s="21" t="s">
        <v>1038</v>
      </c>
      <c r="N2040" s="21">
        <v>10056</v>
      </c>
      <c r="O2040" s="21">
        <v>10270</v>
      </c>
      <c r="P2040" s="21">
        <v>99.53</v>
      </c>
      <c r="Q2040" s="21"/>
      <c r="R2040" s="21"/>
    </row>
    <row r="2041" spans="1:18" x14ac:dyDescent="0.2">
      <c r="A2041" s="22" t="s">
        <v>7709</v>
      </c>
      <c r="B2041" s="21">
        <v>10244</v>
      </c>
      <c r="C2041" s="21" t="s">
        <v>1062</v>
      </c>
      <c r="D2041" s="20">
        <f>COUNTIF('S6 - Table 1'!$B$3:$B$20,Table4[[#This Row],[id]])</f>
        <v>0</v>
      </c>
      <c r="E2041" s="21" t="s">
        <v>7710</v>
      </c>
      <c r="F2041" s="21" t="s">
        <v>7602</v>
      </c>
      <c r="G2041" s="21" t="s">
        <v>7603</v>
      </c>
      <c r="H2041" s="21" t="s">
        <v>7711</v>
      </c>
      <c r="I2041" s="21" t="s">
        <v>3755</v>
      </c>
      <c r="J2041" s="21">
        <v>155189</v>
      </c>
      <c r="K2041" s="21">
        <v>155292</v>
      </c>
      <c r="L2041" s="21">
        <v>100</v>
      </c>
      <c r="M2041" s="21" t="s">
        <v>1038</v>
      </c>
      <c r="N2041" s="21">
        <v>153311</v>
      </c>
      <c r="O2041" s="21">
        <v>153414</v>
      </c>
      <c r="P2041" s="21">
        <v>100</v>
      </c>
      <c r="Q2041" s="21"/>
      <c r="R2041" s="21"/>
    </row>
    <row r="2042" spans="1:18" x14ac:dyDescent="0.2">
      <c r="A2042" s="22" t="s">
        <v>7712</v>
      </c>
      <c r="B2042" s="21">
        <v>10244</v>
      </c>
      <c r="C2042" s="21" t="s">
        <v>1062</v>
      </c>
      <c r="D2042" s="20">
        <f>COUNTIF('S6 - Table 1'!$B$3:$B$20,Table4[[#This Row],[id]])</f>
        <v>0</v>
      </c>
      <c r="E2042" s="21" t="s">
        <v>7713</v>
      </c>
      <c r="F2042" s="21" t="s">
        <v>7654</v>
      </c>
      <c r="G2042" s="21" t="s">
        <v>7655</v>
      </c>
      <c r="H2042" s="21" t="s">
        <v>7714</v>
      </c>
      <c r="I2042" s="21" t="s">
        <v>3755</v>
      </c>
      <c r="J2042" s="21">
        <v>158438</v>
      </c>
      <c r="K2042" s="21">
        <v>158538</v>
      </c>
      <c r="L2042" s="21">
        <v>100</v>
      </c>
      <c r="M2042" s="21" t="s">
        <v>1038</v>
      </c>
      <c r="N2042" s="21">
        <v>156563</v>
      </c>
      <c r="O2042" s="21">
        <v>156663</v>
      </c>
      <c r="P2042" s="21">
        <v>100</v>
      </c>
      <c r="Q2042" s="21"/>
      <c r="R2042" s="21"/>
    </row>
    <row r="2043" spans="1:18" x14ac:dyDescent="0.2">
      <c r="A2043" s="22" t="s">
        <v>7715</v>
      </c>
      <c r="B2043" s="21">
        <v>10244</v>
      </c>
      <c r="C2043" s="21" t="s">
        <v>1062</v>
      </c>
      <c r="D2043" s="20">
        <f>COUNTIF('S6 - Table 1'!$B$3:$B$20,Table4[[#This Row],[id]])</f>
        <v>0</v>
      </c>
      <c r="E2043" s="21" t="s">
        <v>7716</v>
      </c>
      <c r="F2043" s="21" t="s">
        <v>7717</v>
      </c>
      <c r="G2043" s="21" t="s">
        <v>7718</v>
      </c>
      <c r="H2043" s="21" t="s">
        <v>7594</v>
      </c>
      <c r="I2043" s="21" t="s">
        <v>3755</v>
      </c>
      <c r="J2043" s="21">
        <v>34325</v>
      </c>
      <c r="K2043" s="21">
        <v>34425</v>
      </c>
      <c r="L2043" s="21">
        <v>100</v>
      </c>
      <c r="M2043" s="21" t="s">
        <v>1038</v>
      </c>
      <c r="N2043" s="21">
        <v>32378</v>
      </c>
      <c r="O2043" s="21">
        <v>32478</v>
      </c>
      <c r="P2043" s="21">
        <v>99</v>
      </c>
      <c r="Q2043" s="21"/>
      <c r="R2043" s="21"/>
    </row>
    <row r="2044" spans="1:18" x14ac:dyDescent="0.2">
      <c r="A2044" s="22" t="s">
        <v>7719</v>
      </c>
      <c r="B2044" s="21">
        <v>10244</v>
      </c>
      <c r="C2044" s="21" t="s">
        <v>1062</v>
      </c>
      <c r="D2044" s="20">
        <f>COUNTIF('S6 - Table 1'!$B$3:$B$20,Table4[[#This Row],[id]])</f>
        <v>0</v>
      </c>
      <c r="E2044" s="21" t="s">
        <v>7720</v>
      </c>
      <c r="F2044" s="21" t="s">
        <v>7571</v>
      </c>
      <c r="G2044" s="21" t="s">
        <v>7572</v>
      </c>
      <c r="H2044" s="21" t="s">
        <v>7721</v>
      </c>
      <c r="I2044" s="21" t="s">
        <v>3755</v>
      </c>
      <c r="J2044" s="21">
        <v>32677</v>
      </c>
      <c r="K2044" s="21">
        <v>33008</v>
      </c>
      <c r="L2044" s="21">
        <v>100</v>
      </c>
      <c r="M2044" s="21" t="s">
        <v>1038</v>
      </c>
      <c r="N2044" s="21">
        <v>30727</v>
      </c>
      <c r="O2044" s="21">
        <v>31058</v>
      </c>
      <c r="P2044" s="21">
        <v>99.7</v>
      </c>
      <c r="Q2044" s="21"/>
      <c r="R2044" s="21"/>
    </row>
    <row r="2045" spans="1:18" x14ac:dyDescent="0.2">
      <c r="A2045" s="22" t="s">
        <v>7722</v>
      </c>
      <c r="B2045" s="21">
        <v>10244</v>
      </c>
      <c r="C2045" s="21" t="s">
        <v>1062</v>
      </c>
      <c r="D2045" s="20">
        <f>COUNTIF('S6 - Table 1'!$B$3:$B$20,Table4[[#This Row],[id]])</f>
        <v>0</v>
      </c>
      <c r="E2045" s="21" t="s">
        <v>7723</v>
      </c>
      <c r="F2045" s="21" t="s">
        <v>7724</v>
      </c>
      <c r="G2045" s="21" t="s">
        <v>7663</v>
      </c>
      <c r="H2045" s="21" t="s">
        <v>7664</v>
      </c>
      <c r="I2045" s="21" t="s">
        <v>3755</v>
      </c>
      <c r="J2045" s="21">
        <v>106935</v>
      </c>
      <c r="K2045" s="21">
        <v>107090</v>
      </c>
      <c r="L2045" s="21">
        <v>100</v>
      </c>
      <c r="M2045" s="21" t="s">
        <v>1038</v>
      </c>
      <c r="N2045" s="21">
        <v>104993</v>
      </c>
      <c r="O2045" s="21">
        <v>105148</v>
      </c>
      <c r="P2045" s="21">
        <v>99.35</v>
      </c>
      <c r="Q2045" s="21"/>
      <c r="R2045" s="21"/>
    </row>
    <row r="2046" spans="1:18" x14ac:dyDescent="0.2">
      <c r="A2046" s="22" t="s">
        <v>7725</v>
      </c>
      <c r="B2046" s="21">
        <v>10244</v>
      </c>
      <c r="C2046" s="21" t="s">
        <v>1062</v>
      </c>
      <c r="D2046" s="20">
        <f>COUNTIF('S6 - Table 1'!$B$3:$B$20,Table4[[#This Row],[id]])</f>
        <v>0</v>
      </c>
      <c r="E2046" s="21" t="s">
        <v>7726</v>
      </c>
      <c r="F2046" s="21" t="s">
        <v>7602</v>
      </c>
      <c r="G2046" s="21" t="s">
        <v>7603</v>
      </c>
      <c r="H2046" s="21" t="s">
        <v>7727</v>
      </c>
      <c r="I2046" s="21" t="s">
        <v>3755</v>
      </c>
      <c r="J2046" s="21">
        <v>155189</v>
      </c>
      <c r="K2046" s="21">
        <v>155294</v>
      </c>
      <c r="L2046" s="21">
        <v>100</v>
      </c>
      <c r="M2046" s="21" t="s">
        <v>1038</v>
      </c>
      <c r="N2046" s="21">
        <v>153311</v>
      </c>
      <c r="O2046" s="21">
        <v>153416</v>
      </c>
      <c r="P2046" s="21">
        <v>100</v>
      </c>
      <c r="Q2046" s="21"/>
      <c r="R2046" s="21"/>
    </row>
    <row r="2047" spans="1:18" x14ac:dyDescent="0.2">
      <c r="A2047" s="22" t="s">
        <v>7728</v>
      </c>
      <c r="B2047" s="21">
        <v>10244</v>
      </c>
      <c r="C2047" s="21" t="s">
        <v>1062</v>
      </c>
      <c r="D2047" s="20">
        <f>COUNTIF('S6 - Table 1'!$B$3:$B$20,Table4[[#This Row],[id]])</f>
        <v>0</v>
      </c>
      <c r="E2047" s="21" t="s">
        <v>7729</v>
      </c>
      <c r="F2047" s="21" t="s">
        <v>7602</v>
      </c>
      <c r="G2047" s="21" t="s">
        <v>7603</v>
      </c>
      <c r="H2047" s="21" t="s">
        <v>7730</v>
      </c>
      <c r="I2047" s="21" t="s">
        <v>3755</v>
      </c>
      <c r="J2047" s="21">
        <v>155189</v>
      </c>
      <c r="K2047" s="21">
        <v>155293</v>
      </c>
      <c r="L2047" s="21">
        <v>100</v>
      </c>
      <c r="M2047" s="21" t="s">
        <v>1038</v>
      </c>
      <c r="N2047" s="21">
        <v>153311</v>
      </c>
      <c r="O2047" s="21">
        <v>153415</v>
      </c>
      <c r="P2047" s="21">
        <v>100</v>
      </c>
      <c r="Q2047" s="21"/>
      <c r="R2047" s="21"/>
    </row>
    <row r="2048" spans="1:18" x14ac:dyDescent="0.2">
      <c r="A2048" s="22" t="s">
        <v>7731</v>
      </c>
      <c r="B2048" s="21">
        <v>10244</v>
      </c>
      <c r="C2048" s="21" t="s">
        <v>1062</v>
      </c>
      <c r="D2048" s="20">
        <f>COUNTIF('S6 - Table 1'!$B$3:$B$20,Table4[[#This Row],[id]])</f>
        <v>0</v>
      </c>
      <c r="E2048" s="21" t="s">
        <v>7732</v>
      </c>
      <c r="F2048" s="21" t="s">
        <v>7733</v>
      </c>
      <c r="G2048" s="21" t="s">
        <v>7663</v>
      </c>
      <c r="H2048" s="21" t="s">
        <v>7664</v>
      </c>
      <c r="I2048" s="21" t="s">
        <v>3755</v>
      </c>
      <c r="J2048" s="21">
        <v>106938</v>
      </c>
      <c r="K2048" s="21">
        <v>107090</v>
      </c>
      <c r="L2048" s="21">
        <v>100</v>
      </c>
      <c r="M2048" s="21" t="s">
        <v>1038</v>
      </c>
      <c r="N2048" s="21">
        <v>104996</v>
      </c>
      <c r="O2048" s="21">
        <v>105148</v>
      </c>
      <c r="P2048" s="21">
        <v>99.34</v>
      </c>
      <c r="Q2048" s="21"/>
      <c r="R2048" s="21"/>
    </row>
    <row r="2049" spans="1:18" x14ac:dyDescent="0.2">
      <c r="A2049" s="22" t="s">
        <v>7734</v>
      </c>
      <c r="B2049" s="21">
        <v>10244</v>
      </c>
      <c r="C2049" s="21" t="s">
        <v>1062</v>
      </c>
      <c r="D2049" s="20">
        <f>COUNTIF('S6 - Table 1'!$B$3:$B$20,Table4[[#This Row],[id]])</f>
        <v>0</v>
      </c>
      <c r="E2049" s="21" t="s">
        <v>7735</v>
      </c>
      <c r="F2049" s="21" t="s">
        <v>7736</v>
      </c>
      <c r="G2049" s="21" t="s">
        <v>7737</v>
      </c>
      <c r="H2049" s="21" t="s">
        <v>7594</v>
      </c>
      <c r="I2049" s="21" t="s">
        <v>3755</v>
      </c>
      <c r="J2049" s="21">
        <v>34325</v>
      </c>
      <c r="K2049" s="21">
        <v>34425</v>
      </c>
      <c r="L2049" s="21">
        <v>100</v>
      </c>
      <c r="M2049" s="21" t="s">
        <v>1038</v>
      </c>
      <c r="N2049" s="21">
        <v>32378</v>
      </c>
      <c r="O2049" s="21">
        <v>32478</v>
      </c>
      <c r="P2049" s="21">
        <v>99</v>
      </c>
      <c r="Q2049" s="21"/>
      <c r="R2049" s="21"/>
    </row>
    <row r="2050" spans="1:18" x14ac:dyDescent="0.2">
      <c r="A2050" s="22" t="s">
        <v>7738</v>
      </c>
      <c r="B2050" s="21">
        <v>10244</v>
      </c>
      <c r="C2050" s="21" t="s">
        <v>1062</v>
      </c>
      <c r="D2050" s="20">
        <f>COUNTIF('S6 - Table 1'!$B$3:$B$20,Table4[[#This Row],[id]])</f>
        <v>0</v>
      </c>
      <c r="E2050" s="21" t="s">
        <v>7739</v>
      </c>
      <c r="F2050" s="21" t="s">
        <v>7740</v>
      </c>
      <c r="G2050" s="21" t="s">
        <v>7741</v>
      </c>
      <c r="H2050" s="21" t="s">
        <v>7742</v>
      </c>
      <c r="I2050" s="21" t="s">
        <v>3755</v>
      </c>
      <c r="J2050" s="21">
        <v>19920</v>
      </c>
      <c r="K2050" s="21">
        <v>20020</v>
      </c>
      <c r="L2050" s="21">
        <v>100</v>
      </c>
      <c r="M2050" s="21" t="s">
        <v>1038</v>
      </c>
      <c r="N2050" s="21">
        <v>18239</v>
      </c>
      <c r="O2050" s="21">
        <v>18339</v>
      </c>
      <c r="P2050" s="21">
        <v>99</v>
      </c>
      <c r="Q2050" s="21"/>
      <c r="R2050" s="21"/>
    </row>
    <row r="2051" spans="1:18" x14ac:dyDescent="0.2">
      <c r="A2051" s="22" t="s">
        <v>7743</v>
      </c>
      <c r="B2051" s="21">
        <v>10244</v>
      </c>
      <c r="C2051" s="21" t="s">
        <v>1062</v>
      </c>
      <c r="D2051" s="20">
        <f>COUNTIF('S6 - Table 1'!$B$3:$B$20,Table4[[#This Row],[id]])</f>
        <v>0</v>
      </c>
      <c r="E2051" s="21" t="s">
        <v>7744</v>
      </c>
      <c r="F2051" s="21" t="s">
        <v>7662</v>
      </c>
      <c r="G2051" s="21" t="s">
        <v>7663</v>
      </c>
      <c r="H2051" s="21" t="s">
        <v>7745</v>
      </c>
      <c r="I2051" s="21" t="s">
        <v>3755</v>
      </c>
      <c r="J2051" s="21">
        <v>106937</v>
      </c>
      <c r="K2051" s="21">
        <v>107090</v>
      </c>
      <c r="L2051" s="21">
        <v>100</v>
      </c>
      <c r="M2051" s="21" t="s">
        <v>1038</v>
      </c>
      <c r="N2051" s="21">
        <v>104995</v>
      </c>
      <c r="O2051" s="21">
        <v>105148</v>
      </c>
      <c r="P2051" s="21">
        <v>99.35</v>
      </c>
      <c r="Q2051" s="21"/>
      <c r="R2051" s="21"/>
    </row>
    <row r="2052" spans="1:18" x14ac:dyDescent="0.2">
      <c r="A2052" s="22" t="s">
        <v>7746</v>
      </c>
      <c r="B2052" s="21">
        <v>10244</v>
      </c>
      <c r="C2052" s="21" t="s">
        <v>1062</v>
      </c>
      <c r="D2052" s="20">
        <f>COUNTIF('S6 - Table 1'!$B$3:$B$20,Table4[[#This Row],[id]])</f>
        <v>0</v>
      </c>
      <c r="E2052" s="21" t="s">
        <v>7747</v>
      </c>
      <c r="F2052" s="21" t="s">
        <v>7748</v>
      </c>
      <c r="G2052" s="21" t="s">
        <v>7693</v>
      </c>
      <c r="H2052" s="21" t="s">
        <v>7694</v>
      </c>
      <c r="I2052" s="21" t="s">
        <v>3755</v>
      </c>
      <c r="J2052" s="21">
        <v>82741</v>
      </c>
      <c r="K2052" s="21">
        <v>82849</v>
      </c>
      <c r="L2052" s="21">
        <v>100</v>
      </c>
      <c r="M2052" s="21" t="s">
        <v>1038</v>
      </c>
      <c r="N2052" s="21">
        <v>80793</v>
      </c>
      <c r="O2052" s="21">
        <v>80901</v>
      </c>
      <c r="P2052" s="21">
        <v>100</v>
      </c>
      <c r="Q2052" s="21"/>
      <c r="R2052" s="21"/>
    </row>
    <row r="2053" spans="1:18" x14ac:dyDescent="0.2">
      <c r="A2053" s="22" t="s">
        <v>7749</v>
      </c>
      <c r="B2053" s="21">
        <v>10244</v>
      </c>
      <c r="C2053" s="21" t="s">
        <v>1062</v>
      </c>
      <c r="D2053" s="20">
        <f>COUNTIF('S6 - Table 1'!$B$3:$B$20,Table4[[#This Row],[id]])</f>
        <v>0</v>
      </c>
      <c r="E2053" s="21" t="s">
        <v>7750</v>
      </c>
      <c r="F2053" s="21" t="s">
        <v>7751</v>
      </c>
      <c r="G2053" s="21" t="s">
        <v>7752</v>
      </c>
      <c r="H2053" s="21" t="s">
        <v>7753</v>
      </c>
      <c r="I2053" s="21" t="s">
        <v>3755</v>
      </c>
      <c r="J2053" s="21">
        <v>189901</v>
      </c>
      <c r="K2053" s="21">
        <v>190010</v>
      </c>
      <c r="L2053" s="21">
        <v>100</v>
      </c>
      <c r="M2053" s="21" t="s">
        <v>1038</v>
      </c>
      <c r="N2053" s="21">
        <v>187943</v>
      </c>
      <c r="O2053" s="21">
        <v>188052</v>
      </c>
      <c r="P2053" s="21">
        <v>100</v>
      </c>
      <c r="Q2053" s="21"/>
      <c r="R2053" s="21"/>
    </row>
    <row r="2054" spans="1:18" x14ac:dyDescent="0.2">
      <c r="A2054" s="22" t="s">
        <v>7754</v>
      </c>
      <c r="B2054" s="21">
        <v>10244</v>
      </c>
      <c r="C2054" s="21" t="s">
        <v>1062</v>
      </c>
      <c r="D2054" s="20">
        <f>COUNTIF('S6 - Table 1'!$B$3:$B$20,Table4[[#This Row],[id]])</f>
        <v>0</v>
      </c>
      <c r="E2054" s="21" t="s">
        <v>7755</v>
      </c>
      <c r="F2054" s="21" t="s">
        <v>7756</v>
      </c>
      <c r="G2054" s="21" t="s">
        <v>7598</v>
      </c>
      <c r="H2054" s="21" t="s">
        <v>7599</v>
      </c>
      <c r="I2054" s="21" t="s">
        <v>3755</v>
      </c>
      <c r="J2054" s="21">
        <v>13176</v>
      </c>
      <c r="K2054" s="21">
        <v>13325</v>
      </c>
      <c r="L2054" s="21">
        <v>100</v>
      </c>
      <c r="M2054" s="21" t="s">
        <v>1038</v>
      </c>
      <c r="N2054" s="21">
        <v>11477</v>
      </c>
      <c r="O2054" s="21">
        <v>11626</v>
      </c>
      <c r="P2054" s="21">
        <v>98.66</v>
      </c>
      <c r="Q2054" s="21"/>
      <c r="R2054" s="21"/>
    </row>
    <row r="2055" spans="1:18" x14ac:dyDescent="0.2">
      <c r="A2055" s="22" t="s">
        <v>7757</v>
      </c>
      <c r="B2055" s="21">
        <v>10244</v>
      </c>
      <c r="C2055" s="21" t="s">
        <v>1062</v>
      </c>
      <c r="D2055" s="20">
        <f>COUNTIF('S6 - Table 1'!$B$3:$B$20,Table4[[#This Row],[id]])</f>
        <v>0</v>
      </c>
      <c r="E2055" s="21" t="s">
        <v>7758</v>
      </c>
      <c r="F2055" s="21" t="s">
        <v>7759</v>
      </c>
      <c r="G2055" s="21" t="s">
        <v>7682</v>
      </c>
      <c r="H2055" s="21" t="s">
        <v>7683</v>
      </c>
      <c r="I2055" s="21" t="s">
        <v>3755</v>
      </c>
      <c r="J2055" s="21">
        <v>90615</v>
      </c>
      <c r="K2055" s="21">
        <v>90934</v>
      </c>
      <c r="L2055" s="21">
        <v>100</v>
      </c>
      <c r="M2055" s="21" t="s">
        <v>1038</v>
      </c>
      <c r="N2055" s="21">
        <v>88667</v>
      </c>
      <c r="O2055" s="21">
        <v>88986</v>
      </c>
      <c r="P2055" s="21">
        <v>100</v>
      </c>
      <c r="Q2055" s="21"/>
      <c r="R2055" s="21"/>
    </row>
    <row r="2056" spans="1:18" x14ac:dyDescent="0.2">
      <c r="A2056" s="22" t="s">
        <v>7760</v>
      </c>
      <c r="B2056" s="21">
        <v>10244</v>
      </c>
      <c r="C2056" s="21" t="s">
        <v>1062</v>
      </c>
      <c r="D2056" s="20">
        <f>COUNTIF('S6 - Table 1'!$B$3:$B$20,Table4[[#This Row],[id]])</f>
        <v>0</v>
      </c>
      <c r="E2056" s="21" t="s">
        <v>7761</v>
      </c>
      <c r="F2056" s="21" t="s">
        <v>7762</v>
      </c>
      <c r="G2056" s="21" t="s">
        <v>7763</v>
      </c>
      <c r="H2056" s="21" t="s">
        <v>7764</v>
      </c>
      <c r="I2056" s="21" t="s">
        <v>3755</v>
      </c>
      <c r="J2056" s="21">
        <v>10277</v>
      </c>
      <c r="K2056" s="21">
        <v>10446</v>
      </c>
      <c r="L2056" s="21">
        <v>100</v>
      </c>
      <c r="M2056" s="21" t="s">
        <v>1038</v>
      </c>
      <c r="N2056" s="21">
        <v>8607</v>
      </c>
      <c r="O2056" s="21">
        <v>8776</v>
      </c>
      <c r="P2056" s="21">
        <v>100</v>
      </c>
      <c r="Q2056" s="21"/>
      <c r="R2056" s="21"/>
    </row>
    <row r="2057" spans="1:18" x14ac:dyDescent="0.2">
      <c r="A2057" s="22" t="s">
        <v>7765</v>
      </c>
      <c r="B2057" s="21">
        <v>10244</v>
      </c>
      <c r="C2057" s="21" t="s">
        <v>1062</v>
      </c>
      <c r="D2057" s="20">
        <f>COUNTIF('S6 - Table 1'!$B$3:$B$20,Table4[[#This Row],[id]])</f>
        <v>0</v>
      </c>
      <c r="E2057" s="21" t="s">
        <v>7766</v>
      </c>
      <c r="F2057" s="21" t="s">
        <v>7619</v>
      </c>
      <c r="G2057" s="21" t="s">
        <v>7620</v>
      </c>
      <c r="H2057" s="21" t="s">
        <v>7767</v>
      </c>
      <c r="I2057" s="21" t="s">
        <v>3755</v>
      </c>
      <c r="J2057" s="21">
        <v>35008</v>
      </c>
      <c r="K2057" s="21">
        <v>35109</v>
      </c>
      <c r="L2057" s="21">
        <v>100</v>
      </c>
      <c r="M2057" s="21" t="s">
        <v>1038</v>
      </c>
      <c r="N2057" s="21">
        <v>33061</v>
      </c>
      <c r="O2057" s="21">
        <v>33162</v>
      </c>
      <c r="P2057" s="21">
        <v>99.01</v>
      </c>
      <c r="Q2057" s="21"/>
      <c r="R2057" s="21"/>
    </row>
    <row r="2058" spans="1:18" x14ac:dyDescent="0.2">
      <c r="A2058" s="22" t="s">
        <v>7768</v>
      </c>
      <c r="B2058" s="21">
        <v>10244</v>
      </c>
      <c r="C2058" s="21" t="s">
        <v>1062</v>
      </c>
      <c r="D2058" s="20">
        <f>COUNTIF('S6 - Table 1'!$B$3:$B$20,Table4[[#This Row],[id]])</f>
        <v>0</v>
      </c>
      <c r="E2058" s="21" t="s">
        <v>7769</v>
      </c>
      <c r="F2058" s="21" t="s">
        <v>7770</v>
      </c>
      <c r="G2058" s="21" t="s">
        <v>7598</v>
      </c>
      <c r="H2058" s="21" t="s">
        <v>7599</v>
      </c>
      <c r="I2058" s="21" t="s">
        <v>3755</v>
      </c>
      <c r="J2058" s="21">
        <v>13167</v>
      </c>
      <c r="K2058" s="21">
        <v>13325</v>
      </c>
      <c r="L2058" s="21">
        <v>100</v>
      </c>
      <c r="M2058" s="21" t="s">
        <v>1038</v>
      </c>
      <c r="N2058" s="21">
        <v>11468</v>
      </c>
      <c r="O2058" s="21">
        <v>11626</v>
      </c>
      <c r="P2058" s="21">
        <v>98.73</v>
      </c>
      <c r="Q2058" s="21"/>
      <c r="R2058" s="21"/>
    </row>
    <row r="2059" spans="1:18" x14ac:dyDescent="0.2">
      <c r="A2059" s="22" t="s">
        <v>7771</v>
      </c>
      <c r="B2059" s="21">
        <v>10244</v>
      </c>
      <c r="C2059" s="21" t="s">
        <v>1062</v>
      </c>
      <c r="D2059" s="20">
        <f>COUNTIF('S6 - Table 1'!$B$3:$B$20,Table4[[#This Row],[id]])</f>
        <v>0</v>
      </c>
      <c r="E2059" s="21" t="s">
        <v>7772</v>
      </c>
      <c r="F2059" s="21" t="s">
        <v>7597</v>
      </c>
      <c r="G2059" s="21" t="s">
        <v>7598</v>
      </c>
      <c r="H2059" s="21" t="s">
        <v>7773</v>
      </c>
      <c r="I2059" s="21" t="s">
        <v>3755</v>
      </c>
      <c r="J2059" s="21">
        <v>13175</v>
      </c>
      <c r="K2059" s="21">
        <v>13326</v>
      </c>
      <c r="L2059" s="21">
        <v>100</v>
      </c>
      <c r="M2059" s="21" t="s">
        <v>1038</v>
      </c>
      <c r="N2059" s="21">
        <v>11476</v>
      </c>
      <c r="O2059" s="21">
        <v>11627</v>
      </c>
      <c r="P2059" s="21">
        <v>98.68</v>
      </c>
      <c r="Q2059" s="21"/>
      <c r="R2059" s="21"/>
    </row>
    <row r="2060" spans="1:18" x14ac:dyDescent="0.2">
      <c r="A2060" s="22" t="s">
        <v>7774</v>
      </c>
      <c r="B2060" s="21">
        <v>10244</v>
      </c>
      <c r="C2060" s="21" t="s">
        <v>1062</v>
      </c>
      <c r="D2060" s="20">
        <f>COUNTIF('S6 - Table 1'!$B$3:$B$20,Table4[[#This Row],[id]])</f>
        <v>0</v>
      </c>
      <c r="E2060" s="21" t="s">
        <v>7775</v>
      </c>
      <c r="F2060" s="21" t="s">
        <v>7776</v>
      </c>
      <c r="G2060" s="21" t="s">
        <v>7777</v>
      </c>
      <c r="H2060" s="21" t="s">
        <v>7778</v>
      </c>
      <c r="I2060" s="21" t="s">
        <v>3755</v>
      </c>
      <c r="J2060" s="21">
        <v>22418</v>
      </c>
      <c r="K2060" s="21">
        <v>22690</v>
      </c>
      <c r="L2060" s="21">
        <v>100</v>
      </c>
      <c r="M2060" s="21" t="s">
        <v>1038</v>
      </c>
      <c r="N2060" s="21">
        <v>20724</v>
      </c>
      <c r="O2060" s="21">
        <v>20996</v>
      </c>
      <c r="P2060" s="21">
        <v>99.63</v>
      </c>
      <c r="Q2060" s="21"/>
      <c r="R2060" s="21"/>
    </row>
    <row r="2061" spans="1:18" x14ac:dyDescent="0.2">
      <c r="A2061" s="22" t="s">
        <v>7779</v>
      </c>
      <c r="B2061" s="21">
        <v>10244</v>
      </c>
      <c r="C2061" s="21" t="s">
        <v>1062</v>
      </c>
      <c r="D2061" s="20">
        <f>COUNTIF('S6 - Table 1'!$B$3:$B$20,Table4[[#This Row],[id]])</f>
        <v>0</v>
      </c>
      <c r="E2061" s="21" t="s">
        <v>7780</v>
      </c>
      <c r="F2061" s="21" t="s">
        <v>7703</v>
      </c>
      <c r="G2061" s="21" t="s">
        <v>7704</v>
      </c>
      <c r="H2061" s="21" t="s">
        <v>7781</v>
      </c>
      <c r="I2061" s="21" t="s">
        <v>3755</v>
      </c>
      <c r="J2061" s="21">
        <v>11725</v>
      </c>
      <c r="K2061" s="21">
        <v>11939</v>
      </c>
      <c r="L2061" s="21">
        <v>100</v>
      </c>
      <c r="M2061" s="21" t="s">
        <v>1038</v>
      </c>
      <c r="N2061" s="21">
        <v>10056</v>
      </c>
      <c r="O2061" s="21">
        <v>10270</v>
      </c>
      <c r="P2061" s="21">
        <v>99.53</v>
      </c>
      <c r="Q2061" s="21"/>
      <c r="R2061" s="21"/>
    </row>
    <row r="2062" spans="1:18" x14ac:dyDescent="0.2">
      <c r="A2062" s="22" t="s">
        <v>7782</v>
      </c>
      <c r="B2062" s="21">
        <v>10244</v>
      </c>
      <c r="C2062" s="21" t="s">
        <v>1062</v>
      </c>
      <c r="D2062" s="20">
        <f>COUNTIF('S6 - Table 1'!$B$3:$B$20,Table4[[#This Row],[id]])</f>
        <v>0</v>
      </c>
      <c r="E2062" s="21" t="s">
        <v>7783</v>
      </c>
      <c r="F2062" s="21" t="s">
        <v>7784</v>
      </c>
      <c r="G2062" s="21" t="s">
        <v>7682</v>
      </c>
      <c r="H2062" s="21" t="s">
        <v>7683</v>
      </c>
      <c r="I2062" s="21" t="s">
        <v>3755</v>
      </c>
      <c r="J2062" s="21">
        <v>90629</v>
      </c>
      <c r="K2062" s="21">
        <v>90934</v>
      </c>
      <c r="L2062" s="21">
        <v>100</v>
      </c>
      <c r="M2062" s="21" t="s">
        <v>1038</v>
      </c>
      <c r="N2062" s="21">
        <v>88681</v>
      </c>
      <c r="O2062" s="21">
        <v>88986</v>
      </c>
      <c r="P2062" s="21">
        <v>100</v>
      </c>
      <c r="Q2062" s="21"/>
      <c r="R2062" s="21"/>
    </row>
    <row r="2063" spans="1:18" x14ac:dyDescent="0.2">
      <c r="A2063" s="22" t="s">
        <v>7785</v>
      </c>
      <c r="B2063" s="21">
        <v>10244</v>
      </c>
      <c r="C2063" s="21" t="s">
        <v>1062</v>
      </c>
      <c r="D2063" s="20">
        <f>COUNTIF('S6 - Table 1'!$B$3:$B$20,Table4[[#This Row],[id]])</f>
        <v>0</v>
      </c>
      <c r="E2063" s="21" t="s">
        <v>7786</v>
      </c>
      <c r="F2063" s="21" t="s">
        <v>7787</v>
      </c>
      <c r="G2063" s="21" t="s">
        <v>7788</v>
      </c>
      <c r="H2063" s="21" t="s">
        <v>7789</v>
      </c>
      <c r="I2063" s="21" t="s">
        <v>3755</v>
      </c>
      <c r="J2063" s="21">
        <v>134437</v>
      </c>
      <c r="K2063" s="21">
        <v>134537</v>
      </c>
      <c r="L2063" s="21">
        <v>100</v>
      </c>
      <c r="M2063" s="21" t="s">
        <v>1038</v>
      </c>
      <c r="N2063" s="21">
        <v>132468</v>
      </c>
      <c r="O2063" s="21">
        <v>132568</v>
      </c>
      <c r="P2063" s="21">
        <v>100</v>
      </c>
      <c r="Q2063" s="21"/>
      <c r="R2063" s="21"/>
    </row>
    <row r="2064" spans="1:18" x14ac:dyDescent="0.2">
      <c r="A2064" s="22" t="s">
        <v>7790</v>
      </c>
      <c r="B2064" s="21">
        <v>10244</v>
      </c>
      <c r="C2064" s="21" t="s">
        <v>1062</v>
      </c>
      <c r="D2064" s="20">
        <f>COUNTIF('S6 - Table 1'!$B$3:$B$20,Table4[[#This Row],[id]])</f>
        <v>0</v>
      </c>
      <c r="E2064" s="21" t="s">
        <v>7791</v>
      </c>
      <c r="F2064" s="21" t="s">
        <v>7792</v>
      </c>
      <c r="G2064" s="21" t="s">
        <v>7682</v>
      </c>
      <c r="H2064" s="21" t="s">
        <v>7683</v>
      </c>
      <c r="I2064" s="21" t="s">
        <v>3755</v>
      </c>
      <c r="J2064" s="21">
        <v>90628</v>
      </c>
      <c r="K2064" s="21">
        <v>90934</v>
      </c>
      <c r="L2064" s="21">
        <v>100</v>
      </c>
      <c r="M2064" s="21" t="s">
        <v>1038</v>
      </c>
      <c r="N2064" s="21">
        <v>88680</v>
      </c>
      <c r="O2064" s="21">
        <v>88986</v>
      </c>
      <c r="P2064" s="21">
        <v>100</v>
      </c>
      <c r="Q2064" s="21"/>
      <c r="R2064" s="21"/>
    </row>
    <row r="2065" spans="1:18" x14ac:dyDescent="0.2">
      <c r="A2065" s="22" t="s">
        <v>7793</v>
      </c>
      <c r="B2065" s="21">
        <v>10244</v>
      </c>
      <c r="C2065" s="21" t="s">
        <v>1062</v>
      </c>
      <c r="D2065" s="20">
        <f>COUNTIF('S6 - Table 1'!$B$3:$B$20,Table4[[#This Row],[id]])</f>
        <v>0</v>
      </c>
      <c r="E2065" s="21" t="s">
        <v>7794</v>
      </c>
      <c r="F2065" s="21" t="s">
        <v>7795</v>
      </c>
      <c r="G2065" s="21" t="s">
        <v>7796</v>
      </c>
      <c r="H2065" s="21" t="s">
        <v>7797</v>
      </c>
      <c r="I2065" s="21" t="s">
        <v>3755</v>
      </c>
      <c r="J2065" s="21">
        <v>15241</v>
      </c>
      <c r="K2065" s="21">
        <v>15375</v>
      </c>
      <c r="L2065" s="21">
        <v>100</v>
      </c>
      <c r="M2065" s="21" t="s">
        <v>1038</v>
      </c>
      <c r="N2065" s="21">
        <v>13542</v>
      </c>
      <c r="O2065" s="21">
        <v>13676</v>
      </c>
      <c r="P2065" s="21">
        <v>100</v>
      </c>
      <c r="Q2065" s="21"/>
      <c r="R2065" s="21"/>
    </row>
    <row r="2066" spans="1:18" x14ac:dyDescent="0.2">
      <c r="A2066" s="22" t="s">
        <v>7798</v>
      </c>
      <c r="B2066" s="21">
        <v>10244</v>
      </c>
      <c r="C2066" s="21" t="s">
        <v>1062</v>
      </c>
      <c r="D2066" s="20">
        <f>COUNTIF('S6 - Table 1'!$B$3:$B$20,Table4[[#This Row],[id]])</f>
        <v>0</v>
      </c>
      <c r="E2066" s="21" t="s">
        <v>7799</v>
      </c>
      <c r="F2066" s="21" t="s">
        <v>7800</v>
      </c>
      <c r="G2066" s="21" t="s">
        <v>7801</v>
      </c>
      <c r="H2066" s="21" t="s">
        <v>7802</v>
      </c>
      <c r="I2066" s="21" t="s">
        <v>3755</v>
      </c>
      <c r="J2066" s="21">
        <v>174399</v>
      </c>
      <c r="K2066" s="21">
        <v>174528</v>
      </c>
      <c r="L2066" s="21">
        <v>100</v>
      </c>
      <c r="M2066" s="21" t="s">
        <v>1038</v>
      </c>
      <c r="N2066" s="21">
        <v>172528</v>
      </c>
      <c r="O2066" s="21">
        <v>172657</v>
      </c>
      <c r="P2066" s="21">
        <v>100</v>
      </c>
      <c r="Q2066" s="21"/>
      <c r="R2066" s="21"/>
    </row>
    <row r="2067" spans="1:18" x14ac:dyDescent="0.2">
      <c r="A2067" s="22" t="s">
        <v>7803</v>
      </c>
      <c r="B2067" s="21">
        <v>10244</v>
      </c>
      <c r="C2067" s="21" t="s">
        <v>1062</v>
      </c>
      <c r="D2067" s="20">
        <f>COUNTIF('S6 - Table 1'!$B$3:$B$20,Table4[[#This Row],[id]])</f>
        <v>0</v>
      </c>
      <c r="E2067" s="21" t="s">
        <v>7804</v>
      </c>
      <c r="F2067" s="21" t="s">
        <v>7805</v>
      </c>
      <c r="G2067" s="21" t="s">
        <v>7801</v>
      </c>
      <c r="H2067" s="21" t="s">
        <v>7802</v>
      </c>
      <c r="I2067" s="21" t="s">
        <v>3755</v>
      </c>
      <c r="J2067" s="21">
        <v>174396</v>
      </c>
      <c r="K2067" s="21">
        <v>174528</v>
      </c>
      <c r="L2067" s="21">
        <v>100</v>
      </c>
      <c r="M2067" s="21" t="s">
        <v>1038</v>
      </c>
      <c r="N2067" s="21">
        <v>172525</v>
      </c>
      <c r="O2067" s="21">
        <v>172657</v>
      </c>
      <c r="P2067" s="21">
        <v>100</v>
      </c>
      <c r="Q2067" s="21"/>
      <c r="R2067" s="21"/>
    </row>
    <row r="2068" spans="1:18" x14ac:dyDescent="0.2">
      <c r="A2068" s="22" t="s">
        <v>7806</v>
      </c>
      <c r="B2068" s="21">
        <v>10244</v>
      </c>
      <c r="C2068" s="21" t="s">
        <v>1062</v>
      </c>
      <c r="D2068" s="20">
        <f>COUNTIF('S6 - Table 1'!$B$3:$B$20,Table4[[#This Row],[id]])</f>
        <v>0</v>
      </c>
      <c r="E2068" s="21" t="s">
        <v>7807</v>
      </c>
      <c r="F2068" s="21" t="s">
        <v>7800</v>
      </c>
      <c r="G2068" s="21" t="s">
        <v>7801</v>
      </c>
      <c r="H2068" s="21" t="s">
        <v>7808</v>
      </c>
      <c r="I2068" s="21" t="s">
        <v>3755</v>
      </c>
      <c r="J2068" s="21">
        <v>174399</v>
      </c>
      <c r="K2068" s="21">
        <v>174532</v>
      </c>
      <c r="L2068" s="21">
        <v>100</v>
      </c>
      <c r="M2068" s="21" t="s">
        <v>1038</v>
      </c>
      <c r="N2068" s="21">
        <v>172528</v>
      </c>
      <c r="O2068" s="21">
        <v>172661</v>
      </c>
      <c r="P2068" s="21">
        <v>100</v>
      </c>
      <c r="Q2068" s="21"/>
      <c r="R2068" s="21"/>
    </row>
    <row r="2069" spans="1:18" x14ac:dyDescent="0.2">
      <c r="A2069" s="22" t="s">
        <v>7809</v>
      </c>
      <c r="B2069" s="21">
        <v>10244</v>
      </c>
      <c r="C2069" s="21" t="s">
        <v>1062</v>
      </c>
      <c r="D2069" s="20">
        <f>COUNTIF('S6 - Table 1'!$B$3:$B$20,Table4[[#This Row],[id]])</f>
        <v>0</v>
      </c>
      <c r="E2069" s="21" t="s">
        <v>7810</v>
      </c>
      <c r="F2069" s="21" t="s">
        <v>7805</v>
      </c>
      <c r="G2069" s="21" t="s">
        <v>7801</v>
      </c>
      <c r="H2069" s="21" t="s">
        <v>7808</v>
      </c>
      <c r="I2069" s="21" t="s">
        <v>3755</v>
      </c>
      <c r="J2069" s="21">
        <v>174396</v>
      </c>
      <c r="K2069" s="21">
        <v>174532</v>
      </c>
      <c r="L2069" s="21">
        <v>100</v>
      </c>
      <c r="M2069" s="21" t="s">
        <v>1038</v>
      </c>
      <c r="N2069" s="21">
        <v>172525</v>
      </c>
      <c r="O2069" s="21">
        <v>172661</v>
      </c>
      <c r="P2069" s="21">
        <v>100</v>
      </c>
      <c r="Q2069" s="21"/>
      <c r="R2069" s="21"/>
    </row>
    <row r="2070" spans="1:18" x14ac:dyDescent="0.2">
      <c r="A2070" s="22" t="s">
        <v>7811</v>
      </c>
      <c r="B2070" s="21">
        <v>10244</v>
      </c>
      <c r="C2070" s="21" t="s">
        <v>1062</v>
      </c>
      <c r="D2070" s="20">
        <f>COUNTIF('S6 - Table 1'!$B$3:$B$20,Table4[[#This Row],[id]])</f>
        <v>0</v>
      </c>
      <c r="E2070" s="21" t="s">
        <v>7812</v>
      </c>
      <c r="F2070" s="21" t="s">
        <v>7813</v>
      </c>
      <c r="G2070" s="21" t="s">
        <v>7752</v>
      </c>
      <c r="H2070" s="21" t="s">
        <v>7753</v>
      </c>
      <c r="I2070" s="21" t="s">
        <v>3755</v>
      </c>
      <c r="J2070" s="21">
        <v>189902</v>
      </c>
      <c r="K2070" s="21">
        <v>190010</v>
      </c>
      <c r="L2070" s="21">
        <v>100</v>
      </c>
      <c r="M2070" s="21" t="s">
        <v>1038</v>
      </c>
      <c r="N2070" s="21">
        <v>187944</v>
      </c>
      <c r="O2070" s="21">
        <v>188052</v>
      </c>
      <c r="P2070" s="21">
        <v>100</v>
      </c>
      <c r="Q2070" s="21"/>
      <c r="R2070" s="21"/>
    </row>
    <row r="2071" spans="1:18" x14ac:dyDescent="0.2">
      <c r="A2071" s="22" t="s">
        <v>7814</v>
      </c>
      <c r="B2071" s="21">
        <v>10244</v>
      </c>
      <c r="C2071" s="21" t="s">
        <v>1062</v>
      </c>
      <c r="D2071" s="20">
        <f>COUNTIF('S6 - Table 1'!$B$3:$B$20,Table4[[#This Row],[id]])</f>
        <v>0</v>
      </c>
      <c r="E2071" s="21" t="s">
        <v>7815</v>
      </c>
      <c r="F2071" s="21" t="s">
        <v>7816</v>
      </c>
      <c r="G2071" s="21" t="s">
        <v>7752</v>
      </c>
      <c r="H2071" s="21" t="s">
        <v>7753</v>
      </c>
      <c r="I2071" s="21" t="s">
        <v>3755</v>
      </c>
      <c r="J2071" s="21">
        <v>189901</v>
      </c>
      <c r="K2071" s="21">
        <v>190010</v>
      </c>
      <c r="L2071" s="21">
        <v>100</v>
      </c>
      <c r="M2071" s="21" t="s">
        <v>1038</v>
      </c>
      <c r="N2071" s="21">
        <v>187943</v>
      </c>
      <c r="O2071" s="21">
        <v>188052</v>
      </c>
      <c r="P2071" s="21">
        <v>100</v>
      </c>
      <c r="Q2071" s="21"/>
      <c r="R2071" s="21"/>
    </row>
    <row r="2072" spans="1:18" x14ac:dyDescent="0.2">
      <c r="A2072" s="22" t="s">
        <v>7817</v>
      </c>
      <c r="B2072" s="21">
        <v>10244</v>
      </c>
      <c r="C2072" s="21" t="s">
        <v>1062</v>
      </c>
      <c r="D2072" s="20">
        <f>COUNTIF('S6 - Table 1'!$B$3:$B$20,Table4[[#This Row],[id]])</f>
        <v>0</v>
      </c>
      <c r="E2072" s="21" t="s">
        <v>7818</v>
      </c>
      <c r="F2072" s="21" t="s">
        <v>7819</v>
      </c>
      <c r="G2072" s="21" t="s">
        <v>7741</v>
      </c>
      <c r="H2072" s="21" t="s">
        <v>7820</v>
      </c>
      <c r="I2072" s="21" t="s">
        <v>3755</v>
      </c>
      <c r="J2072" s="21">
        <v>19921</v>
      </c>
      <c r="K2072" s="21">
        <v>20024</v>
      </c>
      <c r="L2072" s="21">
        <v>100</v>
      </c>
      <c r="M2072" s="21" t="s">
        <v>1038</v>
      </c>
      <c r="N2072" s="21">
        <v>18240</v>
      </c>
      <c r="O2072" s="21">
        <v>18343</v>
      </c>
      <c r="P2072" s="21">
        <v>99.03</v>
      </c>
      <c r="Q2072" s="21"/>
      <c r="R2072" s="21"/>
    </row>
    <row r="2073" spans="1:18" x14ac:dyDescent="0.2">
      <c r="A2073" s="22" t="s">
        <v>7821</v>
      </c>
      <c r="B2073" s="21">
        <v>10244</v>
      </c>
      <c r="C2073" s="21" t="s">
        <v>1062</v>
      </c>
      <c r="D2073" s="20">
        <f>COUNTIF('S6 - Table 1'!$B$3:$B$20,Table4[[#This Row],[id]])</f>
        <v>0</v>
      </c>
      <c r="E2073" s="21" t="s">
        <v>7822</v>
      </c>
      <c r="F2073" s="21" t="s">
        <v>7823</v>
      </c>
      <c r="G2073" s="21" t="s">
        <v>7682</v>
      </c>
      <c r="H2073" s="21" t="s">
        <v>7824</v>
      </c>
      <c r="I2073" s="21" t="s">
        <v>3755</v>
      </c>
      <c r="J2073" s="21">
        <v>90803</v>
      </c>
      <c r="K2073" s="21">
        <v>91195</v>
      </c>
      <c r="L2073" s="21">
        <v>100</v>
      </c>
      <c r="M2073" s="21" t="s">
        <v>1038</v>
      </c>
      <c r="N2073" s="21">
        <v>88855</v>
      </c>
      <c r="O2073" s="21">
        <v>89247</v>
      </c>
      <c r="P2073" s="21">
        <v>99.74</v>
      </c>
      <c r="Q2073" s="21"/>
      <c r="R2073" s="21"/>
    </row>
    <row r="2074" spans="1:18" x14ac:dyDescent="0.2">
      <c r="A2074" s="22" t="s">
        <v>7825</v>
      </c>
      <c r="B2074" s="21">
        <v>10244</v>
      </c>
      <c r="C2074" s="21" t="s">
        <v>1062</v>
      </c>
      <c r="D2074" s="20">
        <f>COUNTIF('S6 - Table 1'!$B$3:$B$20,Table4[[#This Row],[id]])</f>
        <v>0</v>
      </c>
      <c r="E2074" s="21" t="s">
        <v>7826</v>
      </c>
      <c r="F2074" s="21" t="s">
        <v>7827</v>
      </c>
      <c r="G2074" s="21" t="s">
        <v>7828</v>
      </c>
      <c r="H2074" s="21" t="s">
        <v>7829</v>
      </c>
      <c r="I2074" s="21" t="s">
        <v>3755</v>
      </c>
      <c r="J2074" s="21">
        <v>82001</v>
      </c>
      <c r="K2074" s="21">
        <v>82383</v>
      </c>
      <c r="L2074" s="21">
        <v>100</v>
      </c>
      <c r="M2074" s="21" t="s">
        <v>1038</v>
      </c>
      <c r="N2074" s="21">
        <v>80055</v>
      </c>
      <c r="O2074" s="21">
        <v>80437</v>
      </c>
      <c r="P2074" s="21">
        <v>99.74</v>
      </c>
      <c r="Q2074" s="21"/>
      <c r="R2074" s="21"/>
    </row>
    <row r="2075" spans="1:18" x14ac:dyDescent="0.2">
      <c r="A2075" s="22" t="s">
        <v>7830</v>
      </c>
      <c r="B2075" s="21">
        <v>10244</v>
      </c>
      <c r="C2075" s="21" t="s">
        <v>1062</v>
      </c>
      <c r="D2075" s="20">
        <f>COUNTIF('S6 - Table 1'!$B$3:$B$20,Table4[[#This Row],[id]])</f>
        <v>0</v>
      </c>
      <c r="E2075" s="21" t="s">
        <v>7831</v>
      </c>
      <c r="F2075" s="21" t="s">
        <v>7703</v>
      </c>
      <c r="G2075" s="21" t="s">
        <v>7704</v>
      </c>
      <c r="H2075" s="21" t="s">
        <v>7832</v>
      </c>
      <c r="I2075" s="21" t="s">
        <v>3755</v>
      </c>
      <c r="J2075" s="21">
        <v>11725</v>
      </c>
      <c r="K2075" s="21">
        <v>11938</v>
      </c>
      <c r="L2075" s="21">
        <v>100</v>
      </c>
      <c r="M2075" s="21" t="s">
        <v>1038</v>
      </c>
      <c r="N2075" s="21">
        <v>10056</v>
      </c>
      <c r="O2075" s="21">
        <v>10269</v>
      </c>
      <c r="P2075" s="21">
        <v>99.53</v>
      </c>
      <c r="Q2075" s="21"/>
      <c r="R2075" s="21"/>
    </row>
    <row r="2076" spans="1:18" x14ac:dyDescent="0.2">
      <c r="A2076" s="22" t="s">
        <v>7833</v>
      </c>
      <c r="B2076" s="21">
        <v>10244</v>
      </c>
      <c r="C2076" s="21" t="s">
        <v>1062</v>
      </c>
      <c r="D2076" s="20">
        <f>COUNTIF('S6 - Table 1'!$B$3:$B$20,Table4[[#This Row],[id]])</f>
        <v>0</v>
      </c>
      <c r="E2076" s="21" t="s">
        <v>7834</v>
      </c>
      <c r="F2076" s="21" t="s">
        <v>7703</v>
      </c>
      <c r="G2076" s="21" t="s">
        <v>7704</v>
      </c>
      <c r="H2076" s="21" t="s">
        <v>7835</v>
      </c>
      <c r="I2076" s="21" t="s">
        <v>3755</v>
      </c>
      <c r="J2076" s="21">
        <v>11725</v>
      </c>
      <c r="K2076" s="21">
        <v>11940</v>
      </c>
      <c r="L2076" s="21">
        <v>100</v>
      </c>
      <c r="M2076" s="21" t="s">
        <v>1038</v>
      </c>
      <c r="N2076" s="21">
        <v>10056</v>
      </c>
      <c r="O2076" s="21">
        <v>10271</v>
      </c>
      <c r="P2076" s="21">
        <v>99.53</v>
      </c>
      <c r="Q2076" s="21"/>
      <c r="R2076" s="21"/>
    </row>
    <row r="2077" spans="1:18" x14ac:dyDescent="0.2">
      <c r="A2077" s="22" t="s">
        <v>7836</v>
      </c>
      <c r="B2077" s="21">
        <v>10244</v>
      </c>
      <c r="C2077" s="21" t="s">
        <v>1062</v>
      </c>
      <c r="D2077" s="20">
        <f>COUNTIF('S6 - Table 1'!$B$3:$B$20,Table4[[#This Row],[id]])</f>
        <v>0</v>
      </c>
      <c r="E2077" s="21" t="s">
        <v>7837</v>
      </c>
      <c r="F2077" s="21" t="s">
        <v>7751</v>
      </c>
      <c r="G2077" s="21" t="s">
        <v>7752</v>
      </c>
      <c r="H2077" s="21" t="s">
        <v>7838</v>
      </c>
      <c r="I2077" s="21" t="s">
        <v>3755</v>
      </c>
      <c r="J2077" s="21">
        <v>189901</v>
      </c>
      <c r="K2077" s="21">
        <v>190011</v>
      </c>
      <c r="L2077" s="21">
        <v>100</v>
      </c>
      <c r="M2077" s="21" t="s">
        <v>1038</v>
      </c>
      <c r="N2077" s="21">
        <v>187943</v>
      </c>
      <c r="O2077" s="21">
        <v>188053</v>
      </c>
      <c r="P2077" s="21">
        <v>100</v>
      </c>
      <c r="Q2077" s="21"/>
      <c r="R2077" s="21"/>
    </row>
    <row r="2078" spans="1:18" x14ac:dyDescent="0.2">
      <c r="A2078" s="22" t="s">
        <v>7839</v>
      </c>
      <c r="B2078" s="21">
        <v>10244</v>
      </c>
      <c r="C2078" s="21" t="s">
        <v>1062</v>
      </c>
      <c r="D2078" s="20">
        <f>COUNTIF('S6 - Table 1'!$B$3:$B$20,Table4[[#This Row],[id]])</f>
        <v>0</v>
      </c>
      <c r="E2078" s="21" t="s">
        <v>7840</v>
      </c>
      <c r="F2078" s="21" t="s">
        <v>7654</v>
      </c>
      <c r="G2078" s="21" t="s">
        <v>7655</v>
      </c>
      <c r="H2078" s="21" t="s">
        <v>7841</v>
      </c>
      <c r="I2078" s="21" t="s">
        <v>3755</v>
      </c>
      <c r="J2078" s="21">
        <v>158438</v>
      </c>
      <c r="K2078" s="21">
        <v>158539</v>
      </c>
      <c r="L2078" s="21">
        <v>100</v>
      </c>
      <c r="M2078" s="21" t="s">
        <v>1038</v>
      </c>
      <c r="N2078" s="21">
        <v>156563</v>
      </c>
      <c r="O2078" s="21">
        <v>156664</v>
      </c>
      <c r="P2078" s="21">
        <v>100</v>
      </c>
      <c r="Q2078" s="21"/>
      <c r="R2078" s="21"/>
    </row>
    <row r="2079" spans="1:18" x14ac:dyDescent="0.2">
      <c r="A2079" s="22" t="s">
        <v>7842</v>
      </c>
      <c r="B2079" s="21">
        <v>10244</v>
      </c>
      <c r="C2079" s="21" t="s">
        <v>1062</v>
      </c>
      <c r="D2079" s="20">
        <f>COUNTIF('S6 - Table 1'!$B$3:$B$20,Table4[[#This Row],[id]])</f>
        <v>0</v>
      </c>
      <c r="E2079" s="21" t="s">
        <v>7843</v>
      </c>
      <c r="F2079" s="21" t="s">
        <v>7654</v>
      </c>
      <c r="G2079" s="21" t="s">
        <v>7655</v>
      </c>
      <c r="H2079" s="21" t="s">
        <v>7844</v>
      </c>
      <c r="I2079" s="21" t="s">
        <v>3755</v>
      </c>
      <c r="J2079" s="21">
        <v>158438</v>
      </c>
      <c r="K2079" s="21">
        <v>158540</v>
      </c>
      <c r="L2079" s="21">
        <v>100</v>
      </c>
      <c r="M2079" s="21" t="s">
        <v>1038</v>
      </c>
      <c r="N2079" s="21">
        <v>156563</v>
      </c>
      <c r="O2079" s="21">
        <v>156665</v>
      </c>
      <c r="P2079" s="21">
        <v>100</v>
      </c>
      <c r="Q2079" s="21"/>
      <c r="R2079" s="21"/>
    </row>
    <row r="2080" spans="1:18" x14ac:dyDescent="0.2">
      <c r="A2080" s="22" t="s">
        <v>7845</v>
      </c>
      <c r="B2080" s="21">
        <v>10244</v>
      </c>
      <c r="C2080" s="21" t="s">
        <v>1062</v>
      </c>
      <c r="D2080" s="20">
        <f>COUNTIF('S6 - Table 1'!$B$3:$B$20,Table4[[#This Row],[id]])</f>
        <v>0</v>
      </c>
      <c r="E2080" s="21" t="s">
        <v>7846</v>
      </c>
      <c r="F2080" s="21" t="s">
        <v>7847</v>
      </c>
      <c r="G2080" s="21" t="s">
        <v>7741</v>
      </c>
      <c r="H2080" s="21" t="s">
        <v>7742</v>
      </c>
      <c r="I2080" s="21" t="s">
        <v>3755</v>
      </c>
      <c r="J2080" s="21">
        <v>19919</v>
      </c>
      <c r="K2080" s="21">
        <v>20020</v>
      </c>
      <c r="L2080" s="21">
        <v>100</v>
      </c>
      <c r="M2080" s="21" t="s">
        <v>1038</v>
      </c>
      <c r="N2080" s="21">
        <v>18238</v>
      </c>
      <c r="O2080" s="21">
        <v>18339</v>
      </c>
      <c r="P2080" s="21">
        <v>99.01</v>
      </c>
      <c r="Q2080" s="21"/>
      <c r="R2080" s="21"/>
    </row>
    <row r="2081" spans="1:18" x14ac:dyDescent="0.2">
      <c r="A2081" s="22" t="s">
        <v>7848</v>
      </c>
      <c r="B2081" s="21">
        <v>10244</v>
      </c>
      <c r="C2081" s="21" t="s">
        <v>1062</v>
      </c>
      <c r="D2081" s="20">
        <f>COUNTIF('S6 - Table 1'!$B$3:$B$20,Table4[[#This Row],[id]])</f>
        <v>0</v>
      </c>
      <c r="E2081" s="21" t="s">
        <v>7849</v>
      </c>
      <c r="F2081" s="21" t="s">
        <v>7850</v>
      </c>
      <c r="G2081" s="21" t="s">
        <v>7693</v>
      </c>
      <c r="H2081" s="21" t="s">
        <v>7694</v>
      </c>
      <c r="I2081" s="21" t="s">
        <v>3755</v>
      </c>
      <c r="J2081" s="21">
        <v>82739</v>
      </c>
      <c r="K2081" s="21">
        <v>82849</v>
      </c>
      <c r="L2081" s="21">
        <v>100</v>
      </c>
      <c r="M2081" s="21" t="s">
        <v>1038</v>
      </c>
      <c r="N2081" s="21">
        <v>80791</v>
      </c>
      <c r="O2081" s="21">
        <v>80901</v>
      </c>
      <c r="P2081" s="21">
        <v>100</v>
      </c>
      <c r="Q2081" s="21"/>
      <c r="R2081" s="21"/>
    </row>
    <row r="2082" spans="1:18" x14ac:dyDescent="0.2">
      <c r="A2082" s="22" t="s">
        <v>7851</v>
      </c>
      <c r="B2082" s="21">
        <v>10244</v>
      </c>
      <c r="C2082" s="21" t="s">
        <v>1062</v>
      </c>
      <c r="D2082" s="20">
        <f>COUNTIF('S6 - Table 1'!$B$3:$B$20,Table4[[#This Row],[id]])</f>
        <v>0</v>
      </c>
      <c r="E2082" s="21" t="s">
        <v>7852</v>
      </c>
      <c r="F2082" s="21" t="s">
        <v>7853</v>
      </c>
      <c r="G2082" s="21" t="s">
        <v>7693</v>
      </c>
      <c r="H2082" s="21" t="s">
        <v>7694</v>
      </c>
      <c r="I2082" s="21" t="s">
        <v>3755</v>
      </c>
      <c r="J2082" s="21">
        <v>82738</v>
      </c>
      <c r="K2082" s="21">
        <v>82849</v>
      </c>
      <c r="L2082" s="21">
        <v>100</v>
      </c>
      <c r="M2082" s="21" t="s">
        <v>1038</v>
      </c>
      <c r="N2082" s="21">
        <v>80790</v>
      </c>
      <c r="O2082" s="21">
        <v>80901</v>
      </c>
      <c r="P2082" s="21">
        <v>100</v>
      </c>
      <c r="Q2082" s="21"/>
      <c r="R2082" s="21"/>
    </row>
    <row r="2083" spans="1:18" x14ac:dyDescent="0.2">
      <c r="A2083" s="22" t="s">
        <v>7854</v>
      </c>
      <c r="B2083" s="21">
        <v>10244</v>
      </c>
      <c r="C2083" s="21" t="s">
        <v>1062</v>
      </c>
      <c r="D2083" s="20">
        <f>COUNTIF('S6 - Table 1'!$B$3:$B$20,Table4[[#This Row],[id]])</f>
        <v>0</v>
      </c>
      <c r="E2083" s="21" t="s">
        <v>7855</v>
      </c>
      <c r="F2083" s="21" t="s">
        <v>7856</v>
      </c>
      <c r="G2083" s="21" t="s">
        <v>7857</v>
      </c>
      <c r="H2083" s="21" t="s">
        <v>7858</v>
      </c>
      <c r="I2083" s="21" t="s">
        <v>3755</v>
      </c>
      <c r="J2083" s="21">
        <v>35775</v>
      </c>
      <c r="K2083" s="21">
        <v>35928</v>
      </c>
      <c r="L2083" s="21">
        <v>100</v>
      </c>
      <c r="M2083" s="21" t="s">
        <v>1038</v>
      </c>
      <c r="N2083" s="21">
        <v>33830</v>
      </c>
      <c r="O2083" s="21">
        <v>33983</v>
      </c>
      <c r="P2083" s="21">
        <v>99.35</v>
      </c>
      <c r="Q2083" s="21"/>
      <c r="R2083" s="21"/>
    </row>
    <row r="2084" spans="1:18" x14ac:dyDescent="0.2">
      <c r="A2084" s="22" t="s">
        <v>7859</v>
      </c>
      <c r="B2084" s="21">
        <v>10244</v>
      </c>
      <c r="C2084" s="21" t="s">
        <v>1062</v>
      </c>
      <c r="D2084" s="20">
        <f>COUNTIF('S6 - Table 1'!$B$3:$B$20,Table4[[#This Row],[id]])</f>
        <v>0</v>
      </c>
      <c r="E2084" s="21" t="s">
        <v>7860</v>
      </c>
      <c r="F2084" s="21" t="s">
        <v>7619</v>
      </c>
      <c r="G2084" s="21" t="s">
        <v>7620</v>
      </c>
      <c r="H2084" s="21" t="s">
        <v>7861</v>
      </c>
      <c r="I2084" s="21" t="s">
        <v>3755</v>
      </c>
      <c r="J2084" s="21">
        <v>35008</v>
      </c>
      <c r="K2084" s="21">
        <v>35108</v>
      </c>
      <c r="L2084" s="21">
        <v>100</v>
      </c>
      <c r="M2084" s="21" t="s">
        <v>1038</v>
      </c>
      <c r="N2084" s="21">
        <v>33061</v>
      </c>
      <c r="O2084" s="21">
        <v>33161</v>
      </c>
      <c r="P2084" s="21">
        <v>99</v>
      </c>
      <c r="Q2084" s="21"/>
      <c r="R2084" s="21"/>
    </row>
    <row r="2085" spans="1:18" x14ac:dyDescent="0.2">
      <c r="A2085" s="22" t="s">
        <v>7862</v>
      </c>
      <c r="B2085" s="21">
        <v>10244</v>
      </c>
      <c r="C2085" s="21" t="s">
        <v>1062</v>
      </c>
      <c r="D2085" s="20">
        <f>COUNTIF('S6 - Table 1'!$B$3:$B$20,Table4[[#This Row],[id]])</f>
        <v>0</v>
      </c>
      <c r="E2085" s="21" t="s">
        <v>7863</v>
      </c>
      <c r="F2085" s="21" t="s">
        <v>7856</v>
      </c>
      <c r="G2085" s="21" t="s">
        <v>7864</v>
      </c>
      <c r="H2085" s="21" t="s">
        <v>7865</v>
      </c>
      <c r="I2085" s="21" t="s">
        <v>3755</v>
      </c>
      <c r="J2085" s="21">
        <v>35775</v>
      </c>
      <c r="K2085" s="21">
        <v>35902</v>
      </c>
      <c r="L2085" s="21">
        <v>100</v>
      </c>
      <c r="M2085" s="21" t="s">
        <v>1038</v>
      </c>
      <c r="N2085" s="21">
        <v>33830</v>
      </c>
      <c r="O2085" s="21">
        <v>33957</v>
      </c>
      <c r="P2085" s="21">
        <v>100</v>
      </c>
      <c r="Q2085" s="21"/>
      <c r="R2085" s="21"/>
    </row>
    <row r="2086" spans="1:18" x14ac:dyDescent="0.2">
      <c r="A2086" s="22" t="s">
        <v>7866</v>
      </c>
      <c r="B2086" s="21">
        <v>10244</v>
      </c>
      <c r="C2086" s="21" t="s">
        <v>1062</v>
      </c>
      <c r="D2086" s="20">
        <f>COUNTIF('S6 - Table 1'!$B$3:$B$20,Table4[[#This Row],[id]])</f>
        <v>0</v>
      </c>
      <c r="E2086" s="21" t="s">
        <v>7867</v>
      </c>
      <c r="F2086" s="21" t="s">
        <v>7868</v>
      </c>
      <c r="G2086" s="21" t="s">
        <v>7763</v>
      </c>
      <c r="H2086" s="21" t="s">
        <v>7764</v>
      </c>
      <c r="I2086" s="21" t="s">
        <v>3755</v>
      </c>
      <c r="J2086" s="21">
        <v>10280</v>
      </c>
      <c r="K2086" s="21">
        <v>10446</v>
      </c>
      <c r="L2086" s="21">
        <v>100</v>
      </c>
      <c r="M2086" s="21" t="s">
        <v>1038</v>
      </c>
      <c r="N2086" s="21">
        <v>8610</v>
      </c>
      <c r="O2086" s="21">
        <v>8776</v>
      </c>
      <c r="P2086" s="21">
        <v>100</v>
      </c>
      <c r="Q2086" s="21"/>
      <c r="R2086" s="21"/>
    </row>
    <row r="2087" spans="1:18" x14ac:dyDescent="0.2">
      <c r="A2087" s="22" t="s">
        <v>7869</v>
      </c>
      <c r="B2087" s="21">
        <v>10244</v>
      </c>
      <c r="C2087" s="21" t="s">
        <v>1062</v>
      </c>
      <c r="D2087" s="20">
        <f>COUNTIF('S6 - Table 1'!$B$3:$B$20,Table4[[#This Row],[id]])</f>
        <v>0</v>
      </c>
      <c r="E2087" s="21" t="s">
        <v>7870</v>
      </c>
      <c r="F2087" s="21" t="s">
        <v>7871</v>
      </c>
      <c r="G2087" s="21" t="s">
        <v>7693</v>
      </c>
      <c r="H2087" s="21" t="s">
        <v>7694</v>
      </c>
      <c r="I2087" s="21" t="s">
        <v>3755</v>
      </c>
      <c r="J2087" s="21">
        <v>82739</v>
      </c>
      <c r="K2087" s="21">
        <v>82849</v>
      </c>
      <c r="L2087" s="21">
        <v>100</v>
      </c>
      <c r="M2087" s="21" t="s">
        <v>1038</v>
      </c>
      <c r="N2087" s="21">
        <v>80791</v>
      </c>
      <c r="O2087" s="21">
        <v>80901</v>
      </c>
      <c r="P2087" s="21">
        <v>100</v>
      </c>
      <c r="Q2087" s="21"/>
      <c r="R2087" s="21"/>
    </row>
    <row r="2088" spans="1:18" x14ac:dyDescent="0.2">
      <c r="A2088" s="22" t="s">
        <v>7872</v>
      </c>
      <c r="B2088" s="21">
        <v>10244</v>
      </c>
      <c r="C2088" s="21" t="s">
        <v>1062</v>
      </c>
      <c r="D2088" s="20">
        <f>COUNTIF('S6 - Table 1'!$B$3:$B$20,Table4[[#This Row],[id]])</f>
        <v>0</v>
      </c>
      <c r="E2088" s="21" t="s">
        <v>7873</v>
      </c>
      <c r="F2088" s="21" t="s">
        <v>7827</v>
      </c>
      <c r="G2088" s="21" t="s">
        <v>7828</v>
      </c>
      <c r="H2088" s="21" t="s">
        <v>7874</v>
      </c>
      <c r="I2088" s="21" t="s">
        <v>3755</v>
      </c>
      <c r="J2088" s="21">
        <v>82001</v>
      </c>
      <c r="K2088" s="21">
        <v>82382</v>
      </c>
      <c r="L2088" s="21">
        <v>100</v>
      </c>
      <c r="M2088" s="21" t="s">
        <v>1038</v>
      </c>
      <c r="N2088" s="21">
        <v>80055</v>
      </c>
      <c r="O2088" s="21">
        <v>80436</v>
      </c>
      <c r="P2088" s="21">
        <v>99.74</v>
      </c>
      <c r="Q2088" s="21"/>
      <c r="R2088" s="21"/>
    </row>
    <row r="2089" spans="1:18" x14ac:dyDescent="0.2">
      <c r="A2089" s="22" t="s">
        <v>7875</v>
      </c>
      <c r="B2089" s="21">
        <v>10244</v>
      </c>
      <c r="C2089" s="21" t="s">
        <v>1062</v>
      </c>
      <c r="D2089" s="20">
        <f>COUNTIF('S6 - Table 1'!$B$3:$B$20,Table4[[#This Row],[id]])</f>
        <v>0</v>
      </c>
      <c r="E2089" s="21" t="s">
        <v>7876</v>
      </c>
      <c r="F2089" s="21" t="s">
        <v>7827</v>
      </c>
      <c r="G2089" s="21" t="s">
        <v>7828</v>
      </c>
      <c r="H2089" s="21" t="s">
        <v>7877</v>
      </c>
      <c r="I2089" s="21" t="s">
        <v>3755</v>
      </c>
      <c r="J2089" s="21">
        <v>82001</v>
      </c>
      <c r="K2089" s="21">
        <v>82383</v>
      </c>
      <c r="L2089" s="21">
        <v>100</v>
      </c>
      <c r="M2089" s="21" t="s">
        <v>1038</v>
      </c>
      <c r="N2089" s="21">
        <v>80055</v>
      </c>
      <c r="O2089" s="21">
        <v>80437</v>
      </c>
      <c r="P2089" s="21">
        <v>99.74</v>
      </c>
      <c r="Q2089" s="21"/>
      <c r="R2089" s="21"/>
    </row>
    <row r="2090" spans="1:18" x14ac:dyDescent="0.2">
      <c r="A2090" s="22" t="s">
        <v>7878</v>
      </c>
      <c r="B2090" s="21">
        <v>10244</v>
      </c>
      <c r="C2090" s="21" t="s">
        <v>1062</v>
      </c>
      <c r="D2090" s="20">
        <f>COUNTIF('S6 - Table 1'!$B$3:$B$20,Table4[[#This Row],[id]])</f>
        <v>0</v>
      </c>
      <c r="E2090" s="21" t="s">
        <v>7879</v>
      </c>
      <c r="F2090" s="21" t="s">
        <v>7813</v>
      </c>
      <c r="G2090" s="21" t="s">
        <v>7752</v>
      </c>
      <c r="H2090" s="21" t="s">
        <v>7838</v>
      </c>
      <c r="I2090" s="21" t="s">
        <v>3755</v>
      </c>
      <c r="J2090" s="21">
        <v>189902</v>
      </c>
      <c r="K2090" s="21">
        <v>190011</v>
      </c>
      <c r="L2090" s="21">
        <v>100</v>
      </c>
      <c r="M2090" s="21" t="s">
        <v>1038</v>
      </c>
      <c r="N2090" s="21">
        <v>187944</v>
      </c>
      <c r="O2090" s="21">
        <v>188053</v>
      </c>
      <c r="P2090" s="21">
        <v>100</v>
      </c>
      <c r="Q2090" s="21"/>
      <c r="R2090" s="21"/>
    </row>
    <row r="2091" spans="1:18" x14ac:dyDescent="0.2">
      <c r="A2091" s="22" t="s">
        <v>7880</v>
      </c>
      <c r="B2091" s="21">
        <v>10244</v>
      </c>
      <c r="C2091" s="21" t="s">
        <v>1062</v>
      </c>
      <c r="D2091" s="20">
        <f>COUNTIF('S6 - Table 1'!$B$3:$B$20,Table4[[#This Row],[id]])</f>
        <v>0</v>
      </c>
      <c r="E2091" s="21" t="s">
        <v>7881</v>
      </c>
      <c r="F2091" s="21" t="s">
        <v>7800</v>
      </c>
      <c r="G2091" s="21" t="s">
        <v>7801</v>
      </c>
      <c r="H2091" s="21" t="s">
        <v>7882</v>
      </c>
      <c r="I2091" s="21" t="s">
        <v>3755</v>
      </c>
      <c r="J2091" s="21">
        <v>174399</v>
      </c>
      <c r="K2091" s="21">
        <v>174528</v>
      </c>
      <c r="L2091" s="21">
        <v>100</v>
      </c>
      <c r="M2091" s="21" t="s">
        <v>1038</v>
      </c>
      <c r="N2091" s="21">
        <v>172528</v>
      </c>
      <c r="O2091" s="21">
        <v>172657</v>
      </c>
      <c r="P2091" s="21">
        <v>100</v>
      </c>
      <c r="Q2091" s="21"/>
      <c r="R2091" s="21"/>
    </row>
    <row r="2092" spans="1:18" x14ac:dyDescent="0.2">
      <c r="A2092" s="22" t="s">
        <v>7883</v>
      </c>
      <c r="B2092" s="21">
        <v>10244</v>
      </c>
      <c r="C2092" s="21" t="s">
        <v>1062</v>
      </c>
      <c r="D2092" s="20">
        <f>COUNTIF('S6 - Table 1'!$B$3:$B$20,Table4[[#This Row],[id]])</f>
        <v>0</v>
      </c>
      <c r="E2092" s="21" t="s">
        <v>7884</v>
      </c>
      <c r="F2092" s="21" t="s">
        <v>7619</v>
      </c>
      <c r="G2092" s="21" t="s">
        <v>7620</v>
      </c>
      <c r="H2092" s="21" t="s">
        <v>7885</v>
      </c>
      <c r="I2092" s="21" t="s">
        <v>3755</v>
      </c>
      <c r="J2092" s="21">
        <v>35008</v>
      </c>
      <c r="K2092" s="21">
        <v>35110</v>
      </c>
      <c r="L2092" s="21">
        <v>100</v>
      </c>
      <c r="M2092" s="21" t="s">
        <v>1038</v>
      </c>
      <c r="N2092" s="21">
        <v>33061</v>
      </c>
      <c r="O2092" s="21">
        <v>33163</v>
      </c>
      <c r="P2092" s="21">
        <v>99.02</v>
      </c>
      <c r="Q2092" s="21"/>
      <c r="R2092" s="21"/>
    </row>
    <row r="2093" spans="1:18" x14ac:dyDescent="0.2">
      <c r="A2093" s="22" t="s">
        <v>7886</v>
      </c>
      <c r="B2093" s="21">
        <v>10244</v>
      </c>
      <c r="C2093" s="21" t="s">
        <v>1062</v>
      </c>
      <c r="D2093" s="20">
        <f>COUNTIF('S6 - Table 1'!$B$3:$B$20,Table4[[#This Row],[id]])</f>
        <v>0</v>
      </c>
      <c r="E2093" s="21" t="s">
        <v>7887</v>
      </c>
      <c r="F2093" s="21" t="s">
        <v>7888</v>
      </c>
      <c r="G2093" s="21" t="s">
        <v>7788</v>
      </c>
      <c r="H2093" s="21" t="s">
        <v>7889</v>
      </c>
      <c r="I2093" s="21" t="s">
        <v>3755</v>
      </c>
      <c r="J2093" s="21">
        <v>134436</v>
      </c>
      <c r="K2093" s="21">
        <v>134536</v>
      </c>
      <c r="L2093" s="21">
        <v>100</v>
      </c>
      <c r="M2093" s="21" t="s">
        <v>1038</v>
      </c>
      <c r="N2093" s="21">
        <v>132467</v>
      </c>
      <c r="O2093" s="21">
        <v>132567</v>
      </c>
      <c r="P2093" s="21">
        <v>100</v>
      </c>
      <c r="Q2093" s="21"/>
      <c r="R2093" s="21"/>
    </row>
    <row r="2094" spans="1:18" x14ac:dyDescent="0.2">
      <c r="A2094" s="22" t="s">
        <v>7890</v>
      </c>
      <c r="B2094" s="21">
        <v>10244</v>
      </c>
      <c r="C2094" s="21" t="s">
        <v>1062</v>
      </c>
      <c r="D2094" s="20">
        <f>COUNTIF('S6 - Table 1'!$B$3:$B$20,Table4[[#This Row],[id]])</f>
        <v>0</v>
      </c>
      <c r="E2094" s="21" t="s">
        <v>7891</v>
      </c>
      <c r="F2094" s="21" t="s">
        <v>7892</v>
      </c>
      <c r="G2094" s="21" t="s">
        <v>7777</v>
      </c>
      <c r="H2094" s="21" t="s">
        <v>7778</v>
      </c>
      <c r="I2094" s="21" t="s">
        <v>3755</v>
      </c>
      <c r="J2094" s="21">
        <v>22418</v>
      </c>
      <c r="K2094" s="21">
        <v>22690</v>
      </c>
      <c r="L2094" s="21">
        <v>100</v>
      </c>
      <c r="M2094" s="21" t="s">
        <v>1038</v>
      </c>
      <c r="N2094" s="21">
        <v>20724</v>
      </c>
      <c r="O2094" s="21">
        <v>20996</v>
      </c>
      <c r="P2094" s="21">
        <v>99.63</v>
      </c>
      <c r="Q2094" s="21"/>
      <c r="R2094" s="21"/>
    </row>
    <row r="2095" spans="1:18" x14ac:dyDescent="0.2">
      <c r="A2095" s="22" t="s">
        <v>7893</v>
      </c>
      <c r="B2095" s="21">
        <v>10244</v>
      </c>
      <c r="C2095" s="21" t="s">
        <v>1062</v>
      </c>
      <c r="D2095" s="20">
        <f>COUNTIF('S6 - Table 1'!$B$3:$B$20,Table4[[#This Row],[id]])</f>
        <v>0</v>
      </c>
      <c r="E2095" s="21" t="s">
        <v>7894</v>
      </c>
      <c r="F2095" s="21" t="s">
        <v>7819</v>
      </c>
      <c r="G2095" s="21" t="s">
        <v>7741</v>
      </c>
      <c r="H2095" s="21" t="s">
        <v>7895</v>
      </c>
      <c r="I2095" s="21" t="s">
        <v>3755</v>
      </c>
      <c r="J2095" s="21">
        <v>19921</v>
      </c>
      <c r="K2095" s="21">
        <v>20023</v>
      </c>
      <c r="L2095" s="21">
        <v>100</v>
      </c>
      <c r="M2095" s="21" t="s">
        <v>1038</v>
      </c>
      <c r="N2095" s="21">
        <v>18240</v>
      </c>
      <c r="O2095" s="21">
        <v>18342</v>
      </c>
      <c r="P2095" s="21">
        <v>99.02</v>
      </c>
      <c r="Q2095" s="21"/>
      <c r="R2095" s="21"/>
    </row>
    <row r="2096" spans="1:18" x14ac:dyDescent="0.2">
      <c r="A2096" s="22" t="s">
        <v>7896</v>
      </c>
      <c r="B2096" s="21">
        <v>10244</v>
      </c>
      <c r="C2096" s="21" t="s">
        <v>1062</v>
      </c>
      <c r="D2096" s="20">
        <f>COUNTIF('S6 - Table 1'!$B$3:$B$20,Table4[[#This Row],[id]])</f>
        <v>0</v>
      </c>
      <c r="E2096" s="21" t="s">
        <v>7897</v>
      </c>
      <c r="F2096" s="21" t="s">
        <v>7619</v>
      </c>
      <c r="G2096" s="21" t="s">
        <v>7620</v>
      </c>
      <c r="H2096" s="21" t="s">
        <v>7898</v>
      </c>
      <c r="I2096" s="21" t="s">
        <v>3755</v>
      </c>
      <c r="J2096" s="21">
        <v>35008</v>
      </c>
      <c r="K2096" s="21">
        <v>35108</v>
      </c>
      <c r="L2096" s="21">
        <v>100</v>
      </c>
      <c r="M2096" s="21" t="s">
        <v>1038</v>
      </c>
      <c r="N2096" s="21">
        <v>33061</v>
      </c>
      <c r="O2096" s="21">
        <v>33161</v>
      </c>
      <c r="P2096" s="21">
        <v>99</v>
      </c>
      <c r="Q2096" s="21"/>
      <c r="R2096" s="21"/>
    </row>
    <row r="2097" spans="1:18" x14ac:dyDescent="0.2">
      <c r="A2097" s="22" t="s">
        <v>7899</v>
      </c>
      <c r="B2097" s="21">
        <v>10244</v>
      </c>
      <c r="C2097" s="21" t="s">
        <v>1062</v>
      </c>
      <c r="D2097" s="20">
        <f>COUNTIF('S6 - Table 1'!$B$3:$B$20,Table4[[#This Row],[id]])</f>
        <v>0</v>
      </c>
      <c r="E2097" s="21" t="s">
        <v>7900</v>
      </c>
      <c r="F2097" s="21" t="s">
        <v>7654</v>
      </c>
      <c r="G2097" s="21" t="s">
        <v>7655</v>
      </c>
      <c r="H2097" s="21" t="s">
        <v>7901</v>
      </c>
      <c r="I2097" s="21" t="s">
        <v>3755</v>
      </c>
      <c r="J2097" s="21">
        <v>158438</v>
      </c>
      <c r="K2097" s="21">
        <v>158538</v>
      </c>
      <c r="L2097" s="21">
        <v>100</v>
      </c>
      <c r="M2097" s="21" t="s">
        <v>1038</v>
      </c>
      <c r="N2097" s="21">
        <v>156563</v>
      </c>
      <c r="O2097" s="21">
        <v>156663</v>
      </c>
      <c r="P2097" s="21">
        <v>100</v>
      </c>
      <c r="Q2097" s="21"/>
      <c r="R2097" s="21"/>
    </row>
    <row r="2098" spans="1:18" x14ac:dyDescent="0.2">
      <c r="A2098" s="22" t="s">
        <v>7902</v>
      </c>
      <c r="B2098" s="21">
        <v>10244</v>
      </c>
      <c r="C2098" s="21" t="s">
        <v>1062</v>
      </c>
      <c r="D2098" s="20">
        <f>COUNTIF('S6 - Table 1'!$B$3:$B$20,Table4[[#This Row],[id]])</f>
        <v>0</v>
      </c>
      <c r="E2098" s="21" t="s">
        <v>7903</v>
      </c>
      <c r="F2098" s="21" t="s">
        <v>7904</v>
      </c>
      <c r="G2098" s="21" t="s">
        <v>7905</v>
      </c>
      <c r="H2098" s="21" t="s">
        <v>7906</v>
      </c>
      <c r="I2098" s="21" t="s">
        <v>3755</v>
      </c>
      <c r="J2098" s="21">
        <v>32995</v>
      </c>
      <c r="K2098" s="21">
        <v>33292</v>
      </c>
      <c r="L2098" s="21">
        <v>100</v>
      </c>
      <c r="M2098" s="21" t="s">
        <v>1038</v>
      </c>
      <c r="N2098" s="21">
        <v>31045</v>
      </c>
      <c r="O2098" s="21">
        <v>31342</v>
      </c>
      <c r="P2098" s="21">
        <v>100</v>
      </c>
      <c r="Q2098" s="21"/>
      <c r="R2098" s="21"/>
    </row>
    <row r="2099" spans="1:18" x14ac:dyDescent="0.2">
      <c r="A2099" s="22" t="s">
        <v>7907</v>
      </c>
      <c r="B2099" s="21">
        <v>10244</v>
      </c>
      <c r="C2099" s="21" t="s">
        <v>1062</v>
      </c>
      <c r="D2099" s="20">
        <f>COUNTIF('S6 - Table 1'!$B$3:$B$20,Table4[[#This Row],[id]])</f>
        <v>0</v>
      </c>
      <c r="E2099" s="21" t="s">
        <v>7908</v>
      </c>
      <c r="F2099" s="21" t="s">
        <v>7909</v>
      </c>
      <c r="G2099" s="21" t="s">
        <v>7905</v>
      </c>
      <c r="H2099" s="21" t="s">
        <v>7906</v>
      </c>
      <c r="I2099" s="21" t="s">
        <v>3755</v>
      </c>
      <c r="J2099" s="21">
        <v>32994</v>
      </c>
      <c r="K2099" s="21">
        <v>33292</v>
      </c>
      <c r="L2099" s="21">
        <v>100</v>
      </c>
      <c r="M2099" s="21" t="s">
        <v>1038</v>
      </c>
      <c r="N2099" s="21">
        <v>31044</v>
      </c>
      <c r="O2099" s="21">
        <v>31342</v>
      </c>
      <c r="P2099" s="21">
        <v>100</v>
      </c>
      <c r="Q2099" s="21"/>
      <c r="R2099" s="21"/>
    </row>
    <row r="2100" spans="1:18" x14ac:dyDescent="0.2">
      <c r="A2100" s="22" t="s">
        <v>7910</v>
      </c>
      <c r="B2100" s="21">
        <v>10244</v>
      </c>
      <c r="C2100" s="21" t="s">
        <v>1062</v>
      </c>
      <c r="D2100" s="20">
        <f>COUNTIF('S6 - Table 1'!$B$3:$B$20,Table4[[#This Row],[id]])</f>
        <v>0</v>
      </c>
      <c r="E2100" s="21" t="s">
        <v>7911</v>
      </c>
      <c r="F2100" s="21" t="s">
        <v>7819</v>
      </c>
      <c r="G2100" s="21" t="s">
        <v>7741</v>
      </c>
      <c r="H2100" s="21" t="s">
        <v>7912</v>
      </c>
      <c r="I2100" s="21" t="s">
        <v>3755</v>
      </c>
      <c r="J2100" s="21">
        <v>19921</v>
      </c>
      <c r="K2100" s="21">
        <v>20022</v>
      </c>
      <c r="L2100" s="21">
        <v>100</v>
      </c>
      <c r="M2100" s="21" t="s">
        <v>1038</v>
      </c>
      <c r="N2100" s="21">
        <v>18240</v>
      </c>
      <c r="O2100" s="21">
        <v>18341</v>
      </c>
      <c r="P2100" s="21">
        <v>99.01</v>
      </c>
      <c r="Q2100" s="21"/>
      <c r="R2100" s="21"/>
    </row>
    <row r="2101" spans="1:18" x14ac:dyDescent="0.2">
      <c r="A2101" s="22" t="s">
        <v>7913</v>
      </c>
      <c r="B2101" s="21">
        <v>10244</v>
      </c>
      <c r="C2101" s="21" t="s">
        <v>1062</v>
      </c>
      <c r="D2101" s="20">
        <f>COUNTIF('S6 - Table 1'!$B$3:$B$20,Table4[[#This Row],[id]])</f>
        <v>0</v>
      </c>
      <c r="E2101" s="21" t="s">
        <v>7914</v>
      </c>
      <c r="F2101" s="21" t="s">
        <v>7915</v>
      </c>
      <c r="G2101" s="21" t="s">
        <v>7788</v>
      </c>
      <c r="H2101" s="21" t="s">
        <v>7789</v>
      </c>
      <c r="I2101" s="21" t="s">
        <v>3755</v>
      </c>
      <c r="J2101" s="21">
        <v>134437</v>
      </c>
      <c r="K2101" s="21">
        <v>134537</v>
      </c>
      <c r="L2101" s="21">
        <v>100</v>
      </c>
      <c r="M2101" s="21" t="s">
        <v>1038</v>
      </c>
      <c r="N2101" s="21">
        <v>132468</v>
      </c>
      <c r="O2101" s="21">
        <v>132568</v>
      </c>
      <c r="P2101" s="21">
        <v>100</v>
      </c>
      <c r="Q2101" s="21"/>
      <c r="R2101" s="21"/>
    </row>
    <row r="2102" spans="1:18" x14ac:dyDescent="0.2">
      <c r="A2102" s="22" t="s">
        <v>7916</v>
      </c>
      <c r="B2102" s="21">
        <v>10244</v>
      </c>
      <c r="C2102" s="21" t="s">
        <v>1062</v>
      </c>
      <c r="D2102" s="20">
        <f>COUNTIF('S6 - Table 1'!$B$3:$B$20,Table4[[#This Row],[id]])</f>
        <v>0</v>
      </c>
      <c r="E2102" s="21" t="s">
        <v>7917</v>
      </c>
      <c r="F2102" s="21" t="s">
        <v>7918</v>
      </c>
      <c r="G2102" s="21" t="s">
        <v>7919</v>
      </c>
      <c r="H2102" s="21" t="s">
        <v>7920</v>
      </c>
      <c r="I2102" s="21" t="s">
        <v>3755</v>
      </c>
      <c r="J2102" s="21">
        <v>101330</v>
      </c>
      <c r="K2102" s="21">
        <v>101547</v>
      </c>
      <c r="L2102" s="21">
        <v>100</v>
      </c>
      <c r="M2102" s="21" t="s">
        <v>1038</v>
      </c>
      <c r="N2102" s="21">
        <v>99388</v>
      </c>
      <c r="O2102" s="21">
        <v>99605</v>
      </c>
      <c r="P2102" s="21">
        <v>99.54</v>
      </c>
      <c r="Q2102" s="21"/>
      <c r="R2102" s="21"/>
    </row>
    <row r="2103" spans="1:18" x14ac:dyDescent="0.2">
      <c r="A2103" s="22" t="s">
        <v>7921</v>
      </c>
      <c r="B2103" s="21">
        <v>10244</v>
      </c>
      <c r="C2103" s="21" t="s">
        <v>1062</v>
      </c>
      <c r="D2103" s="20">
        <f>COUNTIF('S6 - Table 1'!$B$3:$B$20,Table4[[#This Row],[id]])</f>
        <v>0</v>
      </c>
      <c r="E2103" s="21" t="s">
        <v>7922</v>
      </c>
      <c r="F2103" s="21" t="s">
        <v>7923</v>
      </c>
      <c r="G2103" s="21" t="s">
        <v>7777</v>
      </c>
      <c r="H2103" s="21" t="s">
        <v>7778</v>
      </c>
      <c r="I2103" s="21" t="s">
        <v>3755</v>
      </c>
      <c r="J2103" s="21">
        <v>22417</v>
      </c>
      <c r="K2103" s="21">
        <v>22690</v>
      </c>
      <c r="L2103" s="21">
        <v>100</v>
      </c>
      <c r="M2103" s="21" t="s">
        <v>1038</v>
      </c>
      <c r="N2103" s="21">
        <v>20723</v>
      </c>
      <c r="O2103" s="21">
        <v>20996</v>
      </c>
      <c r="P2103" s="21">
        <v>99.63</v>
      </c>
      <c r="Q2103" s="21"/>
      <c r="R2103" s="21"/>
    </row>
    <row r="2104" spans="1:18" x14ac:dyDescent="0.2">
      <c r="A2104" s="22" t="s">
        <v>7924</v>
      </c>
      <c r="B2104" s="21">
        <v>10244</v>
      </c>
      <c r="C2104" s="21" t="s">
        <v>1062</v>
      </c>
      <c r="D2104" s="20">
        <f>COUNTIF('S6 - Table 1'!$B$3:$B$20,Table4[[#This Row],[id]])</f>
        <v>0</v>
      </c>
      <c r="E2104" s="21" t="s">
        <v>7925</v>
      </c>
      <c r="F2104" s="21" t="s">
        <v>7926</v>
      </c>
      <c r="G2104" s="21" t="s">
        <v>7927</v>
      </c>
      <c r="H2104" s="21" t="s">
        <v>7928</v>
      </c>
      <c r="I2104" s="21" t="s">
        <v>3755</v>
      </c>
      <c r="J2104" s="21">
        <v>24002</v>
      </c>
      <c r="K2104" s="21">
        <v>24140</v>
      </c>
      <c r="L2104" s="21">
        <v>100</v>
      </c>
      <c r="M2104" s="21" t="s">
        <v>1038</v>
      </c>
      <c r="N2104" s="21">
        <v>22308</v>
      </c>
      <c r="O2104" s="21">
        <v>22446</v>
      </c>
      <c r="P2104" s="21">
        <v>100</v>
      </c>
      <c r="Q2104" s="21"/>
      <c r="R2104" s="21"/>
    </row>
    <row r="2105" spans="1:18" x14ac:dyDescent="0.2">
      <c r="A2105" s="22" t="s">
        <v>7929</v>
      </c>
      <c r="B2105" s="21">
        <v>10244</v>
      </c>
      <c r="C2105" s="21" t="s">
        <v>1062</v>
      </c>
      <c r="D2105" s="20">
        <f>COUNTIF('S6 - Table 1'!$B$3:$B$20,Table4[[#This Row],[id]])</f>
        <v>0</v>
      </c>
      <c r="E2105" s="21" t="s">
        <v>7930</v>
      </c>
      <c r="F2105" s="21" t="s">
        <v>7827</v>
      </c>
      <c r="G2105" s="21" t="s">
        <v>7828</v>
      </c>
      <c r="H2105" s="21" t="s">
        <v>7931</v>
      </c>
      <c r="I2105" s="21" t="s">
        <v>3755</v>
      </c>
      <c r="J2105" s="21">
        <v>82001</v>
      </c>
      <c r="K2105" s="21">
        <v>82381</v>
      </c>
      <c r="L2105" s="21">
        <v>100</v>
      </c>
      <c r="M2105" s="21" t="s">
        <v>1038</v>
      </c>
      <c r="N2105" s="21">
        <v>80055</v>
      </c>
      <c r="O2105" s="21">
        <v>80435</v>
      </c>
      <c r="P2105" s="21">
        <v>99.74</v>
      </c>
      <c r="Q2105" s="21"/>
      <c r="R2105" s="21"/>
    </row>
    <row r="2106" spans="1:18" x14ac:dyDescent="0.2">
      <c r="A2106" s="22" t="s">
        <v>7932</v>
      </c>
      <c r="B2106" s="21">
        <v>10244</v>
      </c>
      <c r="C2106" s="21" t="s">
        <v>1062</v>
      </c>
      <c r="D2106" s="20">
        <f>COUNTIF('S6 - Table 1'!$B$3:$B$20,Table4[[#This Row],[id]])</f>
        <v>0</v>
      </c>
      <c r="E2106" s="21" t="s">
        <v>7933</v>
      </c>
      <c r="F2106" s="21" t="s">
        <v>7856</v>
      </c>
      <c r="G2106" s="21" t="s">
        <v>7857</v>
      </c>
      <c r="H2106" s="21" t="s">
        <v>7934</v>
      </c>
      <c r="I2106" s="21" t="s">
        <v>3755</v>
      </c>
      <c r="J2106" s="21">
        <v>35775</v>
      </c>
      <c r="K2106" s="21">
        <v>35910</v>
      </c>
      <c r="L2106" s="21">
        <v>100</v>
      </c>
      <c r="M2106" s="21" t="s">
        <v>1038</v>
      </c>
      <c r="N2106" s="21">
        <v>33830</v>
      </c>
      <c r="O2106" s="21">
        <v>33965</v>
      </c>
      <c r="P2106" s="21">
        <v>99.26</v>
      </c>
      <c r="Q2106" s="21"/>
      <c r="R2106" s="21"/>
    </row>
    <row r="2107" spans="1:18" x14ac:dyDescent="0.2">
      <c r="A2107" s="22" t="s">
        <v>7935</v>
      </c>
      <c r="B2107" s="21">
        <v>10244</v>
      </c>
      <c r="C2107" s="21" t="s">
        <v>1062</v>
      </c>
      <c r="D2107" s="20">
        <f>COUNTIF('S6 - Table 1'!$B$3:$B$20,Table4[[#This Row],[id]])</f>
        <v>0</v>
      </c>
      <c r="E2107" s="21" t="s">
        <v>7936</v>
      </c>
      <c r="F2107" s="21" t="s">
        <v>7856</v>
      </c>
      <c r="G2107" s="21" t="s">
        <v>7857</v>
      </c>
      <c r="H2107" s="21" t="s">
        <v>7937</v>
      </c>
      <c r="I2107" s="21" t="s">
        <v>3755</v>
      </c>
      <c r="J2107" s="21">
        <v>35775</v>
      </c>
      <c r="K2107" s="21">
        <v>35911</v>
      </c>
      <c r="L2107" s="21">
        <v>100</v>
      </c>
      <c r="M2107" s="21" t="s">
        <v>1038</v>
      </c>
      <c r="N2107" s="21">
        <v>33830</v>
      </c>
      <c r="O2107" s="21">
        <v>33966</v>
      </c>
      <c r="P2107" s="21">
        <v>99.26</v>
      </c>
      <c r="Q2107" s="21"/>
      <c r="R2107" s="21"/>
    </row>
    <row r="2108" spans="1:18" x14ac:dyDescent="0.2">
      <c r="A2108" s="22" t="s">
        <v>7938</v>
      </c>
      <c r="B2108" s="21">
        <v>10244</v>
      </c>
      <c r="C2108" s="21" t="s">
        <v>1062</v>
      </c>
      <c r="D2108" s="20">
        <f>COUNTIF('S6 - Table 1'!$B$3:$B$20,Table4[[#This Row],[id]])</f>
        <v>0</v>
      </c>
      <c r="E2108" s="21" t="s">
        <v>7939</v>
      </c>
      <c r="F2108" s="21" t="s">
        <v>7940</v>
      </c>
      <c r="G2108" s="21" t="s">
        <v>7857</v>
      </c>
      <c r="H2108" s="21" t="s">
        <v>7858</v>
      </c>
      <c r="I2108" s="21" t="s">
        <v>3755</v>
      </c>
      <c r="J2108" s="21">
        <v>35776</v>
      </c>
      <c r="K2108" s="21">
        <v>35928</v>
      </c>
      <c r="L2108" s="21">
        <v>100</v>
      </c>
      <c r="M2108" s="21" t="s">
        <v>1038</v>
      </c>
      <c r="N2108" s="21">
        <v>33831</v>
      </c>
      <c r="O2108" s="21">
        <v>33983</v>
      </c>
      <c r="P2108" s="21">
        <v>99.34</v>
      </c>
      <c r="Q2108" s="21"/>
      <c r="R2108" s="21"/>
    </row>
    <row r="2109" spans="1:18" x14ac:dyDescent="0.2">
      <c r="A2109" s="22" t="s">
        <v>7941</v>
      </c>
      <c r="B2109" s="21">
        <v>10244</v>
      </c>
      <c r="C2109" s="21" t="s">
        <v>1062</v>
      </c>
      <c r="D2109" s="20">
        <f>COUNTIF('S6 - Table 1'!$B$3:$B$20,Table4[[#This Row],[id]])</f>
        <v>0</v>
      </c>
      <c r="E2109" s="21" t="s">
        <v>7942</v>
      </c>
      <c r="F2109" s="21" t="s">
        <v>7943</v>
      </c>
      <c r="G2109" s="21" t="s">
        <v>7777</v>
      </c>
      <c r="H2109" s="21" t="s">
        <v>7778</v>
      </c>
      <c r="I2109" s="21" t="s">
        <v>3755</v>
      </c>
      <c r="J2109" s="21">
        <v>22555</v>
      </c>
      <c r="K2109" s="21">
        <v>22690</v>
      </c>
      <c r="L2109" s="21">
        <v>100</v>
      </c>
      <c r="M2109" s="21" t="s">
        <v>1038</v>
      </c>
      <c r="N2109" s="21">
        <v>20861</v>
      </c>
      <c r="O2109" s="21">
        <v>20996</v>
      </c>
      <c r="P2109" s="21">
        <v>99.26</v>
      </c>
      <c r="Q2109" s="21"/>
      <c r="R2109" s="21"/>
    </row>
    <row r="2110" spans="1:18" x14ac:dyDescent="0.2">
      <c r="A2110" s="22" t="s">
        <v>7944</v>
      </c>
      <c r="B2110" s="21">
        <v>10244</v>
      </c>
      <c r="C2110" s="21" t="s">
        <v>1062</v>
      </c>
      <c r="D2110" s="20">
        <f>COUNTIF('S6 - Table 1'!$B$3:$B$20,Table4[[#This Row],[id]])</f>
        <v>0</v>
      </c>
      <c r="E2110" s="21" t="s">
        <v>7945</v>
      </c>
      <c r="F2110" s="21" t="s">
        <v>7827</v>
      </c>
      <c r="G2110" s="21" t="s">
        <v>7828</v>
      </c>
      <c r="H2110" s="21" t="s">
        <v>7946</v>
      </c>
      <c r="I2110" s="21" t="s">
        <v>3755</v>
      </c>
      <c r="J2110" s="21">
        <v>82001</v>
      </c>
      <c r="K2110" s="21">
        <v>82382</v>
      </c>
      <c r="L2110" s="21">
        <v>100</v>
      </c>
      <c r="M2110" s="21" t="s">
        <v>1038</v>
      </c>
      <c r="N2110" s="21">
        <v>80055</v>
      </c>
      <c r="O2110" s="21">
        <v>80436</v>
      </c>
      <c r="P2110" s="21">
        <v>99.74</v>
      </c>
      <c r="Q2110" s="21"/>
      <c r="R2110" s="21"/>
    </row>
    <row r="2111" spans="1:18" x14ac:dyDescent="0.2">
      <c r="A2111" s="22" t="s">
        <v>7947</v>
      </c>
      <c r="B2111" s="21">
        <v>10244</v>
      </c>
      <c r="C2111" s="21" t="s">
        <v>1062</v>
      </c>
      <c r="D2111" s="20">
        <f>COUNTIF('S6 - Table 1'!$B$3:$B$20,Table4[[#This Row],[id]])</f>
        <v>0</v>
      </c>
      <c r="E2111" s="21" t="s">
        <v>7948</v>
      </c>
      <c r="F2111" s="21" t="s">
        <v>7926</v>
      </c>
      <c r="G2111" s="21" t="s">
        <v>7927</v>
      </c>
      <c r="H2111" s="21" t="s">
        <v>7949</v>
      </c>
      <c r="I2111" s="21" t="s">
        <v>3755</v>
      </c>
      <c r="J2111" s="21">
        <v>24002</v>
      </c>
      <c r="K2111" s="21">
        <v>24136</v>
      </c>
      <c r="L2111" s="21">
        <v>100</v>
      </c>
      <c r="M2111" s="21" t="s">
        <v>1038</v>
      </c>
      <c r="N2111" s="21">
        <v>22308</v>
      </c>
      <c r="O2111" s="21">
        <v>22442</v>
      </c>
      <c r="P2111" s="21">
        <v>100</v>
      </c>
      <c r="Q2111" s="21"/>
      <c r="R2111" s="21"/>
    </row>
    <row r="2112" spans="1:18" x14ac:dyDescent="0.2">
      <c r="A2112" s="22" t="s">
        <v>7950</v>
      </c>
      <c r="B2112" s="21">
        <v>10244</v>
      </c>
      <c r="C2112" s="21" t="s">
        <v>1062</v>
      </c>
      <c r="D2112" s="20">
        <f>COUNTIF('S6 - Table 1'!$B$3:$B$20,Table4[[#This Row],[id]])</f>
        <v>0</v>
      </c>
      <c r="E2112" s="21" t="s">
        <v>7951</v>
      </c>
      <c r="F2112" s="21" t="s">
        <v>7926</v>
      </c>
      <c r="G2112" s="21" t="s">
        <v>7927</v>
      </c>
      <c r="H2112" s="21" t="s">
        <v>7952</v>
      </c>
      <c r="I2112" s="21" t="s">
        <v>3755</v>
      </c>
      <c r="J2112" s="21">
        <v>24002</v>
      </c>
      <c r="K2112" s="21">
        <v>24137</v>
      </c>
      <c r="L2112" s="21">
        <v>100</v>
      </c>
      <c r="M2112" s="21" t="s">
        <v>1038</v>
      </c>
      <c r="N2112" s="21">
        <v>22308</v>
      </c>
      <c r="O2112" s="21">
        <v>22443</v>
      </c>
      <c r="P2112" s="21">
        <v>100</v>
      </c>
      <c r="Q2112" s="21"/>
      <c r="R2112" s="21"/>
    </row>
    <row r="2113" spans="1:18" x14ac:dyDescent="0.2">
      <c r="A2113" s="22" t="s">
        <v>7953</v>
      </c>
      <c r="B2113" s="21">
        <v>10244</v>
      </c>
      <c r="C2113" s="21" t="s">
        <v>1062</v>
      </c>
      <c r="D2113" s="20">
        <f>COUNTIF('S6 - Table 1'!$B$3:$B$20,Table4[[#This Row],[id]])</f>
        <v>0</v>
      </c>
      <c r="E2113" s="21" t="s">
        <v>7954</v>
      </c>
      <c r="F2113" s="21" t="s">
        <v>7762</v>
      </c>
      <c r="G2113" s="21" t="s">
        <v>7763</v>
      </c>
      <c r="H2113" s="21" t="s">
        <v>7955</v>
      </c>
      <c r="I2113" s="21" t="s">
        <v>3755</v>
      </c>
      <c r="J2113" s="21">
        <v>10277</v>
      </c>
      <c r="K2113" s="21">
        <v>10446</v>
      </c>
      <c r="L2113" s="21">
        <v>100</v>
      </c>
      <c r="M2113" s="21" t="s">
        <v>1038</v>
      </c>
      <c r="N2113" s="21">
        <v>8607</v>
      </c>
      <c r="O2113" s="21">
        <v>8776</v>
      </c>
      <c r="P2113" s="21">
        <v>100</v>
      </c>
      <c r="Q2113" s="21"/>
      <c r="R2113" s="21"/>
    </row>
    <row r="2114" spans="1:18" x14ac:dyDescent="0.2">
      <c r="A2114" s="22" t="s">
        <v>7956</v>
      </c>
      <c r="B2114" s="21">
        <v>10244</v>
      </c>
      <c r="C2114" s="21" t="s">
        <v>1062</v>
      </c>
      <c r="D2114" s="20">
        <f>COUNTIF('S6 - Table 1'!$B$3:$B$20,Table4[[#This Row],[id]])</f>
        <v>0</v>
      </c>
      <c r="E2114" s="21" t="s">
        <v>7957</v>
      </c>
      <c r="F2114" s="21" t="s">
        <v>7776</v>
      </c>
      <c r="G2114" s="21" t="s">
        <v>7777</v>
      </c>
      <c r="H2114" s="21" t="s">
        <v>7958</v>
      </c>
      <c r="I2114" s="21" t="s">
        <v>3755</v>
      </c>
      <c r="J2114" s="21">
        <v>22418</v>
      </c>
      <c r="K2114" s="21">
        <v>22689</v>
      </c>
      <c r="L2114" s="21">
        <v>100</v>
      </c>
      <c r="M2114" s="21" t="s">
        <v>1038</v>
      </c>
      <c r="N2114" s="21">
        <v>20724</v>
      </c>
      <c r="O2114" s="21">
        <v>20995</v>
      </c>
      <c r="P2114" s="21">
        <v>99.63</v>
      </c>
      <c r="Q2114" s="21"/>
      <c r="R2114" s="21"/>
    </row>
    <row r="2115" spans="1:18" x14ac:dyDescent="0.2">
      <c r="A2115" s="22" t="s">
        <v>7959</v>
      </c>
      <c r="B2115" s="21">
        <v>10244</v>
      </c>
      <c r="C2115" s="21" t="s">
        <v>1062</v>
      </c>
      <c r="D2115" s="20">
        <f>COUNTIF('S6 - Table 1'!$B$3:$B$20,Table4[[#This Row],[id]])</f>
        <v>0</v>
      </c>
      <c r="E2115" s="21" t="s">
        <v>7960</v>
      </c>
      <c r="F2115" s="21" t="s">
        <v>7926</v>
      </c>
      <c r="G2115" s="21" t="s">
        <v>7927</v>
      </c>
      <c r="H2115" s="21" t="s">
        <v>7961</v>
      </c>
      <c r="I2115" s="21" t="s">
        <v>3755</v>
      </c>
      <c r="J2115" s="21">
        <v>24002</v>
      </c>
      <c r="K2115" s="21">
        <v>24137</v>
      </c>
      <c r="L2115" s="21">
        <v>100</v>
      </c>
      <c r="M2115" s="21" t="s">
        <v>1038</v>
      </c>
      <c r="N2115" s="21">
        <v>22308</v>
      </c>
      <c r="O2115" s="21">
        <v>22443</v>
      </c>
      <c r="P2115" s="21">
        <v>100</v>
      </c>
      <c r="Q2115" s="21"/>
      <c r="R2115" s="21"/>
    </row>
    <row r="2116" spans="1:18" x14ac:dyDescent="0.2">
      <c r="A2116" s="22" t="s">
        <v>7962</v>
      </c>
      <c r="B2116" s="21">
        <v>10244</v>
      </c>
      <c r="C2116" s="21" t="s">
        <v>1062</v>
      </c>
      <c r="D2116" s="20">
        <f>COUNTIF('S6 - Table 1'!$B$3:$B$20,Table4[[#This Row],[id]])</f>
        <v>0</v>
      </c>
      <c r="E2116" s="21" t="s">
        <v>7963</v>
      </c>
      <c r="F2116" s="21" t="s">
        <v>7926</v>
      </c>
      <c r="G2116" s="21" t="s">
        <v>7927</v>
      </c>
      <c r="H2116" s="21" t="s">
        <v>7964</v>
      </c>
      <c r="I2116" s="21" t="s">
        <v>3755</v>
      </c>
      <c r="J2116" s="21">
        <v>24002</v>
      </c>
      <c r="K2116" s="21">
        <v>24137</v>
      </c>
      <c r="L2116" s="21">
        <v>100</v>
      </c>
      <c r="M2116" s="21" t="s">
        <v>1038</v>
      </c>
      <c r="N2116" s="21">
        <v>22308</v>
      </c>
      <c r="O2116" s="21">
        <v>22443</v>
      </c>
      <c r="P2116" s="21">
        <v>100</v>
      </c>
      <c r="Q2116" s="21"/>
      <c r="R2116" s="21"/>
    </row>
    <row r="2117" spans="1:18" x14ac:dyDescent="0.2">
      <c r="A2117" s="22" t="s">
        <v>7965</v>
      </c>
      <c r="B2117" s="21">
        <v>10244</v>
      </c>
      <c r="C2117" s="21" t="s">
        <v>1062</v>
      </c>
      <c r="D2117" s="20">
        <f>COUNTIF('S6 - Table 1'!$B$3:$B$20,Table4[[#This Row],[id]])</f>
        <v>0</v>
      </c>
      <c r="E2117" s="21" t="s">
        <v>7966</v>
      </c>
      <c r="F2117" s="21" t="s">
        <v>7967</v>
      </c>
      <c r="G2117" s="21" t="s">
        <v>7763</v>
      </c>
      <c r="H2117" s="21" t="s">
        <v>7764</v>
      </c>
      <c r="I2117" s="21" t="s">
        <v>3755</v>
      </c>
      <c r="J2117" s="21">
        <v>10276</v>
      </c>
      <c r="K2117" s="21">
        <v>10446</v>
      </c>
      <c r="L2117" s="21">
        <v>100</v>
      </c>
      <c r="M2117" s="21" t="s">
        <v>1038</v>
      </c>
      <c r="N2117" s="21">
        <v>8606</v>
      </c>
      <c r="O2117" s="21">
        <v>8776</v>
      </c>
      <c r="P2117" s="21">
        <v>100</v>
      </c>
      <c r="Q2117" s="21"/>
      <c r="R2117" s="21"/>
    </row>
    <row r="2118" spans="1:18" x14ac:dyDescent="0.2">
      <c r="A2118" s="22" t="s">
        <v>7968</v>
      </c>
      <c r="B2118" s="21">
        <v>10244</v>
      </c>
      <c r="C2118" s="21" t="s">
        <v>1062</v>
      </c>
      <c r="D2118" s="20">
        <f>COUNTIF('S6 - Table 1'!$B$3:$B$20,Table4[[#This Row],[id]])</f>
        <v>0</v>
      </c>
      <c r="E2118" s="21" t="s">
        <v>7969</v>
      </c>
      <c r="F2118" s="21" t="s">
        <v>7970</v>
      </c>
      <c r="G2118" s="21" t="s">
        <v>7971</v>
      </c>
      <c r="H2118" s="21" t="s">
        <v>7972</v>
      </c>
      <c r="I2118" s="21" t="s">
        <v>3755</v>
      </c>
      <c r="J2118" s="21">
        <v>174619</v>
      </c>
      <c r="K2118" s="21">
        <v>174726</v>
      </c>
      <c r="L2118" s="21">
        <v>100</v>
      </c>
      <c r="M2118" s="21" t="s">
        <v>1038</v>
      </c>
      <c r="N2118" s="21">
        <v>172748</v>
      </c>
      <c r="O2118" s="21">
        <v>172855</v>
      </c>
      <c r="P2118" s="21">
        <v>100</v>
      </c>
      <c r="Q2118" s="21"/>
      <c r="R2118" s="21"/>
    </row>
    <row r="2119" spans="1:18" x14ac:dyDescent="0.2">
      <c r="A2119" s="22" t="s">
        <v>7973</v>
      </c>
      <c r="B2119" s="21">
        <v>10244</v>
      </c>
      <c r="C2119" s="21" t="s">
        <v>1062</v>
      </c>
      <c r="D2119" s="20">
        <f>COUNTIF('S6 - Table 1'!$B$3:$B$20,Table4[[#This Row],[id]])</f>
        <v>0</v>
      </c>
      <c r="E2119" s="21" t="s">
        <v>7974</v>
      </c>
      <c r="F2119" s="21" t="s">
        <v>7975</v>
      </c>
      <c r="G2119" s="21" t="s">
        <v>7796</v>
      </c>
      <c r="H2119" s="21" t="s">
        <v>7797</v>
      </c>
      <c r="I2119" s="21" t="s">
        <v>3755</v>
      </c>
      <c r="J2119" s="21">
        <v>15241</v>
      </c>
      <c r="K2119" s="21">
        <v>15375</v>
      </c>
      <c r="L2119" s="21">
        <v>100</v>
      </c>
      <c r="M2119" s="21" t="s">
        <v>1038</v>
      </c>
      <c r="N2119" s="21">
        <v>13542</v>
      </c>
      <c r="O2119" s="21">
        <v>13676</v>
      </c>
      <c r="P2119" s="21">
        <v>100</v>
      </c>
      <c r="Q2119" s="21"/>
      <c r="R2119" s="21"/>
    </row>
    <row r="2120" spans="1:18" x14ac:dyDescent="0.2">
      <c r="A2120" s="22" t="s">
        <v>7976</v>
      </c>
      <c r="B2120" s="21">
        <v>10244</v>
      </c>
      <c r="C2120" s="21" t="s">
        <v>1062</v>
      </c>
      <c r="D2120" s="20">
        <f>COUNTIF('S6 - Table 1'!$B$3:$B$20,Table4[[#This Row],[id]])</f>
        <v>0</v>
      </c>
      <c r="E2120" s="21" t="s">
        <v>7977</v>
      </c>
      <c r="F2120" s="21" t="s">
        <v>7978</v>
      </c>
      <c r="G2120" s="21" t="s">
        <v>7788</v>
      </c>
      <c r="H2120" s="21" t="s">
        <v>7889</v>
      </c>
      <c r="I2120" s="21" t="s">
        <v>3755</v>
      </c>
      <c r="J2120" s="21">
        <v>134436</v>
      </c>
      <c r="K2120" s="21">
        <v>134536</v>
      </c>
      <c r="L2120" s="21">
        <v>100</v>
      </c>
      <c r="M2120" s="21" t="s">
        <v>1038</v>
      </c>
      <c r="N2120" s="21">
        <v>132467</v>
      </c>
      <c r="O2120" s="21">
        <v>132567</v>
      </c>
      <c r="P2120" s="21">
        <v>100</v>
      </c>
      <c r="Q2120" s="21"/>
      <c r="R2120" s="21"/>
    </row>
    <row r="2121" spans="1:18" x14ac:dyDescent="0.2">
      <c r="A2121" s="22" t="s">
        <v>7979</v>
      </c>
      <c r="B2121" s="21">
        <v>10244</v>
      </c>
      <c r="C2121" s="21" t="s">
        <v>1062</v>
      </c>
      <c r="D2121" s="20">
        <f>COUNTIF('S6 - Table 1'!$B$3:$B$20,Table4[[#This Row],[id]])</f>
        <v>0</v>
      </c>
      <c r="E2121" s="21" t="s">
        <v>7980</v>
      </c>
      <c r="F2121" s="21" t="s">
        <v>7981</v>
      </c>
      <c r="G2121" s="21" t="s">
        <v>7982</v>
      </c>
      <c r="H2121" s="21" t="s">
        <v>7983</v>
      </c>
      <c r="I2121" s="21" t="s">
        <v>3755</v>
      </c>
      <c r="J2121" s="21">
        <v>168280</v>
      </c>
      <c r="K2121" s="21">
        <v>168500</v>
      </c>
      <c r="L2121" s="21">
        <v>100</v>
      </c>
      <c r="M2121" s="21" t="s">
        <v>1038</v>
      </c>
      <c r="N2121" s="21">
        <v>166426</v>
      </c>
      <c r="O2121" s="21">
        <v>166646</v>
      </c>
      <c r="P2121" s="21">
        <v>100</v>
      </c>
      <c r="Q2121" s="21"/>
      <c r="R2121" s="21"/>
    </row>
    <row r="2122" spans="1:18" x14ac:dyDescent="0.2">
      <c r="A2122" s="22" t="s">
        <v>7984</v>
      </c>
      <c r="B2122" s="21">
        <v>10244</v>
      </c>
      <c r="C2122" s="21" t="s">
        <v>1062</v>
      </c>
      <c r="D2122" s="20">
        <f>COUNTIF('S6 - Table 1'!$B$3:$B$20,Table4[[#This Row],[id]])</f>
        <v>0</v>
      </c>
      <c r="E2122" s="21" t="s">
        <v>7985</v>
      </c>
      <c r="F2122" s="21" t="s">
        <v>7986</v>
      </c>
      <c r="G2122" s="21" t="s">
        <v>7987</v>
      </c>
      <c r="H2122" s="21" t="s">
        <v>7988</v>
      </c>
      <c r="I2122" s="21" t="s">
        <v>3755</v>
      </c>
      <c r="J2122" s="21">
        <v>6485</v>
      </c>
      <c r="K2122" s="21">
        <v>6837</v>
      </c>
      <c r="L2122" s="21">
        <v>100</v>
      </c>
      <c r="M2122" s="21" t="s">
        <v>1038</v>
      </c>
      <c r="N2122" s="21">
        <v>190401</v>
      </c>
      <c r="O2122" s="21">
        <v>190753</v>
      </c>
      <c r="P2122" s="21">
        <v>100</v>
      </c>
      <c r="Q2122" s="21"/>
      <c r="R2122" s="21"/>
    </row>
    <row r="2123" spans="1:18" x14ac:dyDescent="0.2">
      <c r="A2123" s="22" t="s">
        <v>7989</v>
      </c>
      <c r="B2123" s="21">
        <v>10244</v>
      </c>
      <c r="C2123" s="21" t="s">
        <v>1062</v>
      </c>
      <c r="D2123" s="20">
        <f>COUNTIF('S6 - Table 1'!$B$3:$B$20,Table4[[#This Row],[id]])</f>
        <v>0</v>
      </c>
      <c r="E2123" s="21" t="s">
        <v>7990</v>
      </c>
      <c r="F2123" s="21" t="s">
        <v>7988</v>
      </c>
      <c r="G2123" s="21" t="s">
        <v>7991</v>
      </c>
      <c r="H2123" s="21" t="s">
        <v>7986</v>
      </c>
      <c r="I2123" s="21" t="s">
        <v>3755</v>
      </c>
      <c r="J2123" s="21">
        <v>6485</v>
      </c>
      <c r="K2123" s="21">
        <v>6837</v>
      </c>
      <c r="L2123" s="21">
        <v>100</v>
      </c>
      <c r="M2123" s="21" t="s">
        <v>1038</v>
      </c>
      <c r="N2123" s="21">
        <v>190401</v>
      </c>
      <c r="O2123" s="21">
        <v>190753</v>
      </c>
      <c r="P2123" s="21">
        <v>100</v>
      </c>
      <c r="Q2123" s="21"/>
      <c r="R2123" s="21"/>
    </row>
    <row r="2124" spans="1:18" x14ac:dyDescent="0.2">
      <c r="A2124" s="22" t="s">
        <v>7992</v>
      </c>
      <c r="B2124" s="21">
        <v>10244</v>
      </c>
      <c r="C2124" s="21" t="s">
        <v>1062</v>
      </c>
      <c r="D2124" s="20">
        <f>COUNTIF('S6 - Table 1'!$B$3:$B$20,Table4[[#This Row],[id]])</f>
        <v>0</v>
      </c>
      <c r="E2124" s="21" t="s">
        <v>7993</v>
      </c>
      <c r="F2124" s="21" t="s">
        <v>7994</v>
      </c>
      <c r="G2124" s="21" t="s">
        <v>7788</v>
      </c>
      <c r="H2124" s="21" t="s">
        <v>7789</v>
      </c>
      <c r="I2124" s="21" t="s">
        <v>3755</v>
      </c>
      <c r="J2124" s="21">
        <v>134437</v>
      </c>
      <c r="K2124" s="21">
        <v>134537</v>
      </c>
      <c r="L2124" s="21">
        <v>100</v>
      </c>
      <c r="M2124" s="21" t="s">
        <v>1038</v>
      </c>
      <c r="N2124" s="21">
        <v>132468</v>
      </c>
      <c r="O2124" s="21">
        <v>132568</v>
      </c>
      <c r="P2124" s="21">
        <v>100</v>
      </c>
      <c r="Q2124" s="21"/>
      <c r="R2124" s="21"/>
    </row>
    <row r="2125" spans="1:18" x14ac:dyDescent="0.2">
      <c r="A2125" s="22" t="s">
        <v>7995</v>
      </c>
      <c r="B2125" s="21">
        <v>10244</v>
      </c>
      <c r="C2125" s="21" t="s">
        <v>1062</v>
      </c>
      <c r="D2125" s="20">
        <f>COUNTIF('S6 - Table 1'!$B$3:$B$20,Table4[[#This Row],[id]])</f>
        <v>0</v>
      </c>
      <c r="E2125" s="21" t="s">
        <v>7996</v>
      </c>
      <c r="F2125" s="21" t="s">
        <v>1070</v>
      </c>
      <c r="G2125" s="21" t="s">
        <v>1071</v>
      </c>
      <c r="H2125" s="21" t="s">
        <v>7997</v>
      </c>
      <c r="I2125" s="21" t="s">
        <v>3755</v>
      </c>
      <c r="J2125" s="21">
        <v>159892</v>
      </c>
      <c r="K2125" s="21">
        <v>159992</v>
      </c>
      <c r="L2125" s="21">
        <v>100</v>
      </c>
      <c r="M2125" s="21" t="s">
        <v>1038</v>
      </c>
      <c r="N2125" s="21">
        <v>158033</v>
      </c>
      <c r="O2125" s="21">
        <v>158133</v>
      </c>
      <c r="P2125" s="21">
        <v>100</v>
      </c>
      <c r="Q2125" s="21"/>
      <c r="R2125" s="21"/>
    </row>
    <row r="2126" spans="1:18" x14ac:dyDescent="0.2">
      <c r="A2126" s="22" t="s">
        <v>7998</v>
      </c>
      <c r="B2126" s="21">
        <v>10244</v>
      </c>
      <c r="C2126" s="21" t="s">
        <v>1062</v>
      </c>
      <c r="D2126" s="20">
        <f>COUNTIF('S6 - Table 1'!$B$3:$B$20,Table4[[#This Row],[id]])</f>
        <v>0</v>
      </c>
      <c r="E2126" s="21" t="s">
        <v>7999</v>
      </c>
      <c r="F2126" s="21" t="s">
        <v>8000</v>
      </c>
      <c r="G2126" s="21" t="s">
        <v>7905</v>
      </c>
      <c r="H2126" s="21" t="s">
        <v>7906</v>
      </c>
      <c r="I2126" s="21" t="s">
        <v>3755</v>
      </c>
      <c r="J2126" s="21">
        <v>32993</v>
      </c>
      <c r="K2126" s="21">
        <v>33292</v>
      </c>
      <c r="L2126" s="21">
        <v>100</v>
      </c>
      <c r="M2126" s="21" t="s">
        <v>1038</v>
      </c>
      <c r="N2126" s="21">
        <v>31043</v>
      </c>
      <c r="O2126" s="21">
        <v>31342</v>
      </c>
      <c r="P2126" s="21">
        <v>100</v>
      </c>
      <c r="Q2126" s="21"/>
      <c r="R2126" s="21"/>
    </row>
    <row r="2127" spans="1:18" x14ac:dyDescent="0.2">
      <c r="A2127" s="22" t="s">
        <v>8001</v>
      </c>
      <c r="B2127" s="21">
        <v>10244</v>
      </c>
      <c r="C2127" s="21" t="s">
        <v>1062</v>
      </c>
      <c r="D2127" s="20">
        <f>COUNTIF('S6 - Table 1'!$B$3:$B$20,Table4[[#This Row],[id]])</f>
        <v>0</v>
      </c>
      <c r="E2127" s="21" t="s">
        <v>8002</v>
      </c>
      <c r="F2127" s="21" t="s">
        <v>8003</v>
      </c>
      <c r="G2127" s="21" t="s">
        <v>7763</v>
      </c>
      <c r="H2127" s="21" t="s">
        <v>7764</v>
      </c>
      <c r="I2127" s="21" t="s">
        <v>3755</v>
      </c>
      <c r="J2127" s="21">
        <v>10281</v>
      </c>
      <c r="K2127" s="21">
        <v>10446</v>
      </c>
      <c r="L2127" s="21">
        <v>100</v>
      </c>
      <c r="M2127" s="21" t="s">
        <v>1038</v>
      </c>
      <c r="N2127" s="21">
        <v>8611</v>
      </c>
      <c r="O2127" s="21">
        <v>8776</v>
      </c>
      <c r="P2127" s="21">
        <v>100</v>
      </c>
      <c r="Q2127" s="21"/>
      <c r="R2127" s="21"/>
    </row>
    <row r="2128" spans="1:18" x14ac:dyDescent="0.2">
      <c r="A2128" s="22" t="s">
        <v>8004</v>
      </c>
      <c r="B2128" s="21">
        <v>10244</v>
      </c>
      <c r="C2128" s="21" t="s">
        <v>1062</v>
      </c>
      <c r="D2128" s="20">
        <f>COUNTIF('S6 - Table 1'!$B$3:$B$20,Table4[[#This Row],[id]])</f>
        <v>0</v>
      </c>
      <c r="E2128" s="21" t="s">
        <v>8005</v>
      </c>
      <c r="F2128" s="21" t="s">
        <v>8006</v>
      </c>
      <c r="G2128" s="21" t="s">
        <v>7919</v>
      </c>
      <c r="H2128" s="21" t="s">
        <v>7920</v>
      </c>
      <c r="I2128" s="21" t="s">
        <v>3755</v>
      </c>
      <c r="J2128" s="21">
        <v>101330</v>
      </c>
      <c r="K2128" s="21">
        <v>101547</v>
      </c>
      <c r="L2128" s="21">
        <v>100</v>
      </c>
      <c r="M2128" s="21" t="s">
        <v>1038</v>
      </c>
      <c r="N2128" s="21">
        <v>99388</v>
      </c>
      <c r="O2128" s="21">
        <v>99605</v>
      </c>
      <c r="P2128" s="21">
        <v>99.54</v>
      </c>
      <c r="Q2128" s="21"/>
      <c r="R2128" s="21"/>
    </row>
    <row r="2129" spans="1:18" x14ac:dyDescent="0.2">
      <c r="A2129" s="22" t="s">
        <v>8007</v>
      </c>
      <c r="B2129" s="21">
        <v>10244</v>
      </c>
      <c r="C2129" s="21" t="s">
        <v>1062</v>
      </c>
      <c r="D2129" s="20">
        <f>COUNTIF('S6 - Table 1'!$B$3:$B$20,Table4[[#This Row],[id]])</f>
        <v>0</v>
      </c>
      <c r="E2129" s="21" t="s">
        <v>8008</v>
      </c>
      <c r="F2129" s="21" t="s">
        <v>7904</v>
      </c>
      <c r="G2129" s="21" t="s">
        <v>7905</v>
      </c>
      <c r="H2129" s="21" t="s">
        <v>8009</v>
      </c>
      <c r="I2129" s="21" t="s">
        <v>3755</v>
      </c>
      <c r="J2129" s="21">
        <v>32995</v>
      </c>
      <c r="K2129" s="21">
        <v>33292</v>
      </c>
      <c r="L2129" s="21">
        <v>100</v>
      </c>
      <c r="M2129" s="21" t="s">
        <v>1038</v>
      </c>
      <c r="N2129" s="21">
        <v>31045</v>
      </c>
      <c r="O2129" s="21">
        <v>31342</v>
      </c>
      <c r="P2129" s="21">
        <v>100</v>
      </c>
      <c r="Q2129" s="21"/>
      <c r="R2129" s="21"/>
    </row>
    <row r="2130" spans="1:18" x14ac:dyDescent="0.2">
      <c r="A2130" s="22" t="s">
        <v>8010</v>
      </c>
      <c r="B2130" s="21">
        <v>10244</v>
      </c>
      <c r="C2130" s="21" t="s">
        <v>1062</v>
      </c>
      <c r="D2130" s="20">
        <f>COUNTIF('S6 - Table 1'!$B$3:$B$20,Table4[[#This Row],[id]])</f>
        <v>0</v>
      </c>
      <c r="E2130" s="21" t="s">
        <v>8011</v>
      </c>
      <c r="F2130" s="21" t="s">
        <v>7909</v>
      </c>
      <c r="G2130" s="21" t="s">
        <v>7905</v>
      </c>
      <c r="H2130" s="21" t="s">
        <v>8009</v>
      </c>
      <c r="I2130" s="21" t="s">
        <v>3755</v>
      </c>
      <c r="J2130" s="21">
        <v>32994</v>
      </c>
      <c r="K2130" s="21">
        <v>33292</v>
      </c>
      <c r="L2130" s="21">
        <v>100</v>
      </c>
      <c r="M2130" s="21" t="s">
        <v>1038</v>
      </c>
      <c r="N2130" s="21">
        <v>31044</v>
      </c>
      <c r="O2130" s="21">
        <v>31342</v>
      </c>
      <c r="P2130" s="21">
        <v>100</v>
      </c>
      <c r="Q2130" s="21"/>
      <c r="R2130" s="21"/>
    </row>
    <row r="2131" spans="1:18" x14ac:dyDescent="0.2">
      <c r="A2131" s="22" t="s">
        <v>8012</v>
      </c>
      <c r="B2131" s="21">
        <v>10244</v>
      </c>
      <c r="C2131" s="21" t="s">
        <v>1062</v>
      </c>
      <c r="D2131" s="20">
        <f>COUNTIF('S6 - Table 1'!$B$3:$B$20,Table4[[#This Row],[id]])</f>
        <v>0</v>
      </c>
      <c r="E2131" s="21" t="s">
        <v>8013</v>
      </c>
      <c r="F2131" s="21" t="s">
        <v>7918</v>
      </c>
      <c r="G2131" s="21" t="s">
        <v>7919</v>
      </c>
      <c r="H2131" s="21" t="s">
        <v>8014</v>
      </c>
      <c r="I2131" s="21" t="s">
        <v>3755</v>
      </c>
      <c r="J2131" s="21">
        <v>101330</v>
      </c>
      <c r="K2131" s="21">
        <v>101547</v>
      </c>
      <c r="L2131" s="21">
        <v>100</v>
      </c>
      <c r="M2131" s="21" t="s">
        <v>1038</v>
      </c>
      <c r="N2131" s="21">
        <v>99388</v>
      </c>
      <c r="O2131" s="21">
        <v>99605</v>
      </c>
      <c r="P2131" s="21">
        <v>99.54</v>
      </c>
      <c r="Q2131" s="21"/>
      <c r="R2131" s="21"/>
    </row>
    <row r="2132" spans="1:18" x14ac:dyDescent="0.2">
      <c r="A2132" s="22" t="s">
        <v>8015</v>
      </c>
      <c r="B2132" s="21">
        <v>10244</v>
      </c>
      <c r="C2132" s="21" t="s">
        <v>1062</v>
      </c>
      <c r="D2132" s="20">
        <f>COUNTIF('S6 - Table 1'!$B$3:$B$20,Table4[[#This Row],[id]])</f>
        <v>0</v>
      </c>
      <c r="E2132" s="21" t="s">
        <v>8016</v>
      </c>
      <c r="F2132" s="21" t="s">
        <v>7795</v>
      </c>
      <c r="G2132" s="21" t="s">
        <v>7796</v>
      </c>
      <c r="H2132" s="21" t="s">
        <v>8017</v>
      </c>
      <c r="I2132" s="21" t="s">
        <v>3755</v>
      </c>
      <c r="J2132" s="21">
        <v>15241</v>
      </c>
      <c r="K2132" s="21">
        <v>15374</v>
      </c>
      <c r="L2132" s="21">
        <v>100</v>
      </c>
      <c r="M2132" s="21" t="s">
        <v>1038</v>
      </c>
      <c r="N2132" s="21">
        <v>13542</v>
      </c>
      <c r="O2132" s="21">
        <v>13675</v>
      </c>
      <c r="P2132" s="21">
        <v>100</v>
      </c>
      <c r="Q2132" s="21"/>
      <c r="R2132" s="21"/>
    </row>
    <row r="2133" spans="1:18" x14ac:dyDescent="0.2">
      <c r="A2133" s="22" t="s">
        <v>8018</v>
      </c>
      <c r="B2133" s="21">
        <v>10244</v>
      </c>
      <c r="C2133" s="21" t="s">
        <v>1062</v>
      </c>
      <c r="D2133" s="20">
        <f>COUNTIF('S6 - Table 1'!$B$3:$B$20,Table4[[#This Row],[id]])</f>
        <v>0</v>
      </c>
      <c r="E2133" s="21" t="s">
        <v>8019</v>
      </c>
      <c r="F2133" s="21" t="s">
        <v>7970</v>
      </c>
      <c r="G2133" s="21" t="s">
        <v>7971</v>
      </c>
      <c r="H2133" s="21" t="s">
        <v>8020</v>
      </c>
      <c r="I2133" s="21" t="s">
        <v>3755</v>
      </c>
      <c r="J2133" s="21">
        <v>174619</v>
      </c>
      <c r="K2133" s="21">
        <v>174725</v>
      </c>
      <c r="L2133" s="21">
        <v>100</v>
      </c>
      <c r="M2133" s="21" t="s">
        <v>1038</v>
      </c>
      <c r="N2133" s="21">
        <v>172748</v>
      </c>
      <c r="O2133" s="21">
        <v>172854</v>
      </c>
      <c r="P2133" s="21">
        <v>100</v>
      </c>
      <c r="Q2133" s="21"/>
      <c r="R2133" s="21"/>
    </row>
    <row r="2134" spans="1:18" x14ac:dyDescent="0.2">
      <c r="A2134" s="22" t="s">
        <v>8021</v>
      </c>
      <c r="B2134" s="21">
        <v>10244</v>
      </c>
      <c r="C2134" s="21" t="s">
        <v>1062</v>
      </c>
      <c r="D2134" s="20">
        <f>COUNTIF('S6 - Table 1'!$B$3:$B$20,Table4[[#This Row],[id]])</f>
        <v>0</v>
      </c>
      <c r="E2134" s="21" t="s">
        <v>8022</v>
      </c>
      <c r="F2134" s="21" t="s">
        <v>7970</v>
      </c>
      <c r="G2134" s="21" t="s">
        <v>8023</v>
      </c>
      <c r="H2134" s="21" t="s">
        <v>8024</v>
      </c>
      <c r="I2134" s="21" t="s">
        <v>3755</v>
      </c>
      <c r="J2134" s="21">
        <v>174619</v>
      </c>
      <c r="K2134" s="21">
        <v>174726</v>
      </c>
      <c r="L2134" s="21">
        <v>100</v>
      </c>
      <c r="M2134" s="21" t="s">
        <v>1038</v>
      </c>
      <c r="N2134" s="21">
        <v>172748</v>
      </c>
      <c r="O2134" s="21">
        <v>172855</v>
      </c>
      <c r="P2134" s="21">
        <v>100</v>
      </c>
      <c r="Q2134" s="21"/>
      <c r="R2134" s="21"/>
    </row>
    <row r="2135" spans="1:18" x14ac:dyDescent="0.2">
      <c r="A2135" s="22" t="s">
        <v>8025</v>
      </c>
      <c r="B2135" s="21">
        <v>10244</v>
      </c>
      <c r="C2135" s="21" t="s">
        <v>1062</v>
      </c>
      <c r="D2135" s="20">
        <f>COUNTIF('S6 - Table 1'!$B$3:$B$20,Table4[[#This Row],[id]])</f>
        <v>0</v>
      </c>
      <c r="E2135" s="21" t="s">
        <v>8026</v>
      </c>
      <c r="F2135" s="21" t="s">
        <v>8027</v>
      </c>
      <c r="G2135" s="21" t="s">
        <v>8028</v>
      </c>
      <c r="H2135" s="21" t="s">
        <v>8029</v>
      </c>
      <c r="I2135" s="21" t="s">
        <v>3755</v>
      </c>
      <c r="J2135" s="21">
        <v>138988</v>
      </c>
      <c r="K2135" s="21">
        <v>139385</v>
      </c>
      <c r="L2135" s="21">
        <v>100</v>
      </c>
      <c r="M2135" s="21" t="s">
        <v>1038</v>
      </c>
      <c r="N2135" s="21">
        <v>137074</v>
      </c>
      <c r="O2135" s="21">
        <v>137471</v>
      </c>
      <c r="P2135" s="21">
        <v>100</v>
      </c>
      <c r="Q2135" s="21"/>
      <c r="R2135" s="21"/>
    </row>
    <row r="2136" spans="1:18" x14ac:dyDescent="0.2">
      <c r="A2136" s="22" t="s">
        <v>8030</v>
      </c>
      <c r="B2136" s="21">
        <v>10244</v>
      </c>
      <c r="C2136" s="21" t="s">
        <v>1062</v>
      </c>
      <c r="D2136" s="20">
        <f>COUNTIF('S6 - Table 1'!$B$3:$B$20,Table4[[#This Row],[id]])</f>
        <v>0</v>
      </c>
      <c r="E2136" s="21" t="s">
        <v>8031</v>
      </c>
      <c r="F2136" s="21" t="s">
        <v>1070</v>
      </c>
      <c r="G2136" s="21" t="s">
        <v>1071</v>
      </c>
      <c r="H2136" s="21" t="s">
        <v>8032</v>
      </c>
      <c r="I2136" s="21" t="s">
        <v>3755</v>
      </c>
      <c r="J2136" s="21">
        <v>159892</v>
      </c>
      <c r="K2136" s="21">
        <v>159992</v>
      </c>
      <c r="L2136" s="21">
        <v>100</v>
      </c>
      <c r="M2136" s="21" t="s">
        <v>1038</v>
      </c>
      <c r="N2136" s="21">
        <v>158033</v>
      </c>
      <c r="O2136" s="21">
        <v>158133</v>
      </c>
      <c r="P2136" s="21">
        <v>100</v>
      </c>
      <c r="Q2136" s="21"/>
      <c r="R2136" s="21"/>
    </row>
    <row r="2137" spans="1:18" x14ac:dyDescent="0.2">
      <c r="A2137" s="22" t="s">
        <v>8033</v>
      </c>
      <c r="B2137" s="21">
        <v>10244</v>
      </c>
      <c r="C2137" s="21" t="s">
        <v>1062</v>
      </c>
      <c r="D2137" s="20">
        <f>COUNTIF('S6 - Table 1'!$B$3:$B$20,Table4[[#This Row],[id]])</f>
        <v>0</v>
      </c>
      <c r="E2137" s="21" t="s">
        <v>8034</v>
      </c>
      <c r="F2137" s="21" t="s">
        <v>7795</v>
      </c>
      <c r="G2137" s="21" t="s">
        <v>7796</v>
      </c>
      <c r="H2137" s="21" t="s">
        <v>8035</v>
      </c>
      <c r="I2137" s="21" t="s">
        <v>3755</v>
      </c>
      <c r="J2137" s="21">
        <v>15241</v>
      </c>
      <c r="K2137" s="21">
        <v>15374</v>
      </c>
      <c r="L2137" s="21">
        <v>100</v>
      </c>
      <c r="M2137" s="21" t="s">
        <v>1038</v>
      </c>
      <c r="N2137" s="21">
        <v>13542</v>
      </c>
      <c r="O2137" s="21">
        <v>13675</v>
      </c>
      <c r="P2137" s="21">
        <v>100</v>
      </c>
      <c r="Q2137" s="21"/>
      <c r="R2137" s="21"/>
    </row>
    <row r="2138" spans="1:18" x14ac:dyDescent="0.2">
      <c r="A2138" s="22" t="s">
        <v>8036</v>
      </c>
      <c r="B2138" s="21">
        <v>10244</v>
      </c>
      <c r="C2138" s="21" t="s">
        <v>1062</v>
      </c>
      <c r="D2138" s="20">
        <f>COUNTIF('S6 - Table 1'!$B$3:$B$20,Table4[[#This Row],[id]])</f>
        <v>0</v>
      </c>
      <c r="E2138" s="21" t="s">
        <v>8037</v>
      </c>
      <c r="F2138" s="21" t="s">
        <v>8038</v>
      </c>
      <c r="G2138" s="21" t="s">
        <v>7796</v>
      </c>
      <c r="H2138" s="21" t="s">
        <v>7797</v>
      </c>
      <c r="I2138" s="21" t="s">
        <v>3755</v>
      </c>
      <c r="J2138" s="21">
        <v>15241</v>
      </c>
      <c r="K2138" s="21">
        <v>15375</v>
      </c>
      <c r="L2138" s="21">
        <v>100</v>
      </c>
      <c r="M2138" s="21" t="s">
        <v>1038</v>
      </c>
      <c r="N2138" s="21">
        <v>13542</v>
      </c>
      <c r="O2138" s="21">
        <v>13676</v>
      </c>
      <c r="P2138" s="21">
        <v>100</v>
      </c>
      <c r="Q2138" s="21"/>
      <c r="R2138" s="21"/>
    </row>
    <row r="2139" spans="1:18" x14ac:dyDescent="0.2">
      <c r="A2139" s="22" t="s">
        <v>8039</v>
      </c>
      <c r="B2139" s="21">
        <v>10244</v>
      </c>
      <c r="C2139" s="21" t="s">
        <v>1062</v>
      </c>
      <c r="D2139" s="20">
        <f>COUNTIF('S6 - Table 1'!$B$3:$B$20,Table4[[#This Row],[id]])</f>
        <v>0</v>
      </c>
      <c r="E2139" s="21" t="s">
        <v>8040</v>
      </c>
      <c r="F2139" s="21" t="s">
        <v>7986</v>
      </c>
      <c r="G2139" s="21" t="s">
        <v>7987</v>
      </c>
      <c r="H2139" s="21" t="s">
        <v>8041</v>
      </c>
      <c r="I2139" s="21" t="s">
        <v>3755</v>
      </c>
      <c r="J2139" s="21">
        <v>6485</v>
      </c>
      <c r="K2139" s="21">
        <v>6838</v>
      </c>
      <c r="L2139" s="21">
        <v>100</v>
      </c>
      <c r="M2139" s="21" t="s">
        <v>1038</v>
      </c>
      <c r="N2139" s="21">
        <v>190400</v>
      </c>
      <c r="O2139" s="21">
        <v>190753</v>
      </c>
      <c r="P2139" s="21">
        <v>100</v>
      </c>
      <c r="Q2139" s="21"/>
      <c r="R2139" s="21"/>
    </row>
    <row r="2140" spans="1:18" x14ac:dyDescent="0.2">
      <c r="A2140" s="22" t="s">
        <v>8042</v>
      </c>
      <c r="B2140" s="21">
        <v>10244</v>
      </c>
      <c r="C2140" s="21" t="s">
        <v>1062</v>
      </c>
      <c r="D2140" s="20">
        <f>COUNTIF('S6 - Table 1'!$B$3:$B$20,Table4[[#This Row],[id]])</f>
        <v>0</v>
      </c>
      <c r="E2140" s="21" t="s">
        <v>8043</v>
      </c>
      <c r="F2140" s="21" t="s">
        <v>8041</v>
      </c>
      <c r="G2140" s="21" t="s">
        <v>7991</v>
      </c>
      <c r="H2140" s="21" t="s">
        <v>7986</v>
      </c>
      <c r="I2140" s="21" t="s">
        <v>3755</v>
      </c>
      <c r="J2140" s="21">
        <v>6485</v>
      </c>
      <c r="K2140" s="21">
        <v>6838</v>
      </c>
      <c r="L2140" s="21">
        <v>100</v>
      </c>
      <c r="M2140" s="21" t="s">
        <v>1038</v>
      </c>
      <c r="N2140" s="21">
        <v>190400</v>
      </c>
      <c r="O2140" s="21">
        <v>190753</v>
      </c>
      <c r="P2140" s="21">
        <v>100</v>
      </c>
      <c r="Q2140" s="21"/>
      <c r="R2140" s="21"/>
    </row>
    <row r="2141" spans="1:18" x14ac:dyDescent="0.2">
      <c r="A2141" s="22" t="s">
        <v>8044</v>
      </c>
      <c r="B2141" s="21">
        <v>10244</v>
      </c>
      <c r="C2141" s="21" t="s">
        <v>1062</v>
      </c>
      <c r="D2141" s="20">
        <f>COUNTIF('S6 - Table 1'!$B$3:$B$20,Table4[[#This Row],[id]])</f>
        <v>0</v>
      </c>
      <c r="E2141" s="21" t="s">
        <v>8045</v>
      </c>
      <c r="F2141" s="21" t="s">
        <v>1095</v>
      </c>
      <c r="G2141" s="21" t="s">
        <v>1071</v>
      </c>
      <c r="H2141" s="21" t="s">
        <v>7997</v>
      </c>
      <c r="I2141" s="21" t="s">
        <v>3755</v>
      </c>
      <c r="J2141" s="21">
        <v>159890</v>
      </c>
      <c r="K2141" s="21">
        <v>159992</v>
      </c>
      <c r="L2141" s="21">
        <v>100</v>
      </c>
      <c r="M2141" s="21" t="s">
        <v>1038</v>
      </c>
      <c r="N2141" s="21">
        <v>158031</v>
      </c>
      <c r="O2141" s="21">
        <v>158133</v>
      </c>
      <c r="P2141" s="21">
        <v>100</v>
      </c>
      <c r="Q2141" s="21"/>
      <c r="R2141" s="21"/>
    </row>
    <row r="2142" spans="1:18" x14ac:dyDescent="0.2">
      <c r="A2142" s="22" t="s">
        <v>8046</v>
      </c>
      <c r="B2142" s="21">
        <v>10244</v>
      </c>
      <c r="C2142" s="21" t="s">
        <v>1062</v>
      </c>
      <c r="D2142" s="20">
        <f>COUNTIF('S6 - Table 1'!$B$3:$B$20,Table4[[#This Row],[id]])</f>
        <v>0</v>
      </c>
      <c r="E2142" s="21" t="s">
        <v>8047</v>
      </c>
      <c r="F2142" s="21" t="s">
        <v>8048</v>
      </c>
      <c r="G2142" s="21" t="s">
        <v>7982</v>
      </c>
      <c r="H2142" s="21" t="s">
        <v>7983</v>
      </c>
      <c r="I2142" s="21" t="s">
        <v>3755</v>
      </c>
      <c r="J2142" s="21">
        <v>168275</v>
      </c>
      <c r="K2142" s="21">
        <v>168500</v>
      </c>
      <c r="L2142" s="21">
        <v>100</v>
      </c>
      <c r="M2142" s="21" t="s">
        <v>1038</v>
      </c>
      <c r="N2142" s="21">
        <v>166421</v>
      </c>
      <c r="O2142" s="21">
        <v>166646</v>
      </c>
      <c r="P2142" s="21">
        <v>100</v>
      </c>
      <c r="Q2142" s="21"/>
      <c r="R2142" s="21"/>
    </row>
    <row r="2143" spans="1:18" x14ac:dyDescent="0.2">
      <c r="A2143" s="22" t="s">
        <v>8049</v>
      </c>
      <c r="B2143" s="21">
        <v>10244</v>
      </c>
      <c r="C2143" s="21" t="s">
        <v>1062</v>
      </c>
      <c r="D2143" s="20">
        <f>COUNTIF('S6 - Table 1'!$B$3:$B$20,Table4[[#This Row],[id]])</f>
        <v>0</v>
      </c>
      <c r="E2143" s="21" t="s">
        <v>8050</v>
      </c>
      <c r="F2143" s="21" t="s">
        <v>8051</v>
      </c>
      <c r="G2143" s="21" t="s">
        <v>8052</v>
      </c>
      <c r="H2143" s="21" t="s">
        <v>8053</v>
      </c>
      <c r="I2143" s="21" t="s">
        <v>3755</v>
      </c>
      <c r="J2143" s="21">
        <v>73602</v>
      </c>
      <c r="K2143" s="21">
        <v>73887</v>
      </c>
      <c r="L2143" s="21">
        <v>100</v>
      </c>
      <c r="M2143" s="21" t="s">
        <v>1038</v>
      </c>
      <c r="N2143" s="21">
        <v>71656</v>
      </c>
      <c r="O2143" s="21">
        <v>71941</v>
      </c>
      <c r="P2143" s="21">
        <v>100</v>
      </c>
      <c r="Q2143" s="21"/>
      <c r="R2143" s="21"/>
    </row>
    <row r="2144" spans="1:18" x14ac:dyDescent="0.2">
      <c r="A2144" s="22" t="s">
        <v>8054</v>
      </c>
      <c r="B2144" s="21">
        <v>10244</v>
      </c>
      <c r="C2144" s="21" t="s">
        <v>1062</v>
      </c>
      <c r="D2144" s="20">
        <f>COUNTIF('S6 - Table 1'!$B$3:$B$20,Table4[[#This Row],[id]])</f>
        <v>0</v>
      </c>
      <c r="E2144" s="21" t="s">
        <v>8055</v>
      </c>
      <c r="F2144" s="21" t="s">
        <v>8051</v>
      </c>
      <c r="G2144" s="21" t="s">
        <v>8052</v>
      </c>
      <c r="H2144" s="21" t="s">
        <v>8056</v>
      </c>
      <c r="I2144" s="21" t="s">
        <v>3755</v>
      </c>
      <c r="J2144" s="21">
        <v>73602</v>
      </c>
      <c r="K2144" s="21">
        <v>73886</v>
      </c>
      <c r="L2144" s="21">
        <v>100</v>
      </c>
      <c r="M2144" s="21" t="s">
        <v>1038</v>
      </c>
      <c r="N2144" s="21">
        <v>71656</v>
      </c>
      <c r="O2144" s="21">
        <v>71940</v>
      </c>
      <c r="P2144" s="21">
        <v>100</v>
      </c>
      <c r="Q2144" s="21"/>
      <c r="R2144" s="21"/>
    </row>
    <row r="2145" spans="1:18" x14ac:dyDescent="0.2">
      <c r="A2145" s="22" t="s">
        <v>8057</v>
      </c>
      <c r="B2145" s="21">
        <v>10244</v>
      </c>
      <c r="C2145" s="21" t="s">
        <v>1062</v>
      </c>
      <c r="D2145" s="20">
        <f>COUNTIF('S6 - Table 1'!$B$3:$B$20,Table4[[#This Row],[id]])</f>
        <v>0</v>
      </c>
      <c r="E2145" s="21" t="s">
        <v>8058</v>
      </c>
      <c r="F2145" s="21" t="s">
        <v>8006</v>
      </c>
      <c r="G2145" s="21" t="s">
        <v>7919</v>
      </c>
      <c r="H2145" s="21" t="s">
        <v>8014</v>
      </c>
      <c r="I2145" s="21" t="s">
        <v>3755</v>
      </c>
      <c r="J2145" s="21">
        <v>101330</v>
      </c>
      <c r="K2145" s="21">
        <v>101547</v>
      </c>
      <c r="L2145" s="21">
        <v>100</v>
      </c>
      <c r="M2145" s="21" t="s">
        <v>1038</v>
      </c>
      <c r="N2145" s="21">
        <v>99388</v>
      </c>
      <c r="O2145" s="21">
        <v>99605</v>
      </c>
      <c r="P2145" s="21">
        <v>99.54</v>
      </c>
      <c r="Q2145" s="21"/>
      <c r="R2145" s="21"/>
    </row>
    <row r="2146" spans="1:18" x14ac:dyDescent="0.2">
      <c r="A2146" s="22" t="s">
        <v>8059</v>
      </c>
      <c r="B2146" s="21">
        <v>10244</v>
      </c>
      <c r="C2146" s="21" t="s">
        <v>1062</v>
      </c>
      <c r="D2146" s="20">
        <f>COUNTIF('S6 - Table 1'!$B$3:$B$20,Table4[[#This Row],[id]])</f>
        <v>0</v>
      </c>
      <c r="E2146" s="21" t="s">
        <v>8060</v>
      </c>
      <c r="F2146" s="21" t="s">
        <v>8061</v>
      </c>
      <c r="G2146" s="21" t="s">
        <v>7987</v>
      </c>
      <c r="H2146" s="21" t="s">
        <v>7988</v>
      </c>
      <c r="I2146" s="21" t="s">
        <v>3755</v>
      </c>
      <c r="J2146" s="21">
        <v>6449</v>
      </c>
      <c r="K2146" s="21">
        <v>6837</v>
      </c>
      <c r="L2146" s="21">
        <v>100</v>
      </c>
      <c r="M2146" s="21" t="s">
        <v>1038</v>
      </c>
      <c r="N2146" s="21">
        <v>190401</v>
      </c>
      <c r="O2146" s="21">
        <v>190789</v>
      </c>
      <c r="P2146" s="21">
        <v>99.74</v>
      </c>
      <c r="Q2146" s="21"/>
      <c r="R2146" s="21"/>
    </row>
    <row r="2147" spans="1:18" x14ac:dyDescent="0.2">
      <c r="A2147" s="22" t="s">
        <v>8062</v>
      </c>
      <c r="B2147" s="21">
        <v>10244</v>
      </c>
      <c r="C2147" s="21" t="s">
        <v>1062</v>
      </c>
      <c r="D2147" s="20">
        <f>COUNTIF('S6 - Table 1'!$B$3:$B$20,Table4[[#This Row],[id]])</f>
        <v>0</v>
      </c>
      <c r="E2147" s="21" t="s">
        <v>8063</v>
      </c>
      <c r="F2147" s="21" t="s">
        <v>7988</v>
      </c>
      <c r="G2147" s="21" t="s">
        <v>7991</v>
      </c>
      <c r="H2147" s="21" t="s">
        <v>8061</v>
      </c>
      <c r="I2147" s="21" t="s">
        <v>3755</v>
      </c>
      <c r="J2147" s="21">
        <v>6449</v>
      </c>
      <c r="K2147" s="21">
        <v>6837</v>
      </c>
      <c r="L2147" s="21">
        <v>100</v>
      </c>
      <c r="M2147" s="21" t="s">
        <v>1038</v>
      </c>
      <c r="N2147" s="21">
        <v>190401</v>
      </c>
      <c r="O2147" s="21">
        <v>190789</v>
      </c>
      <c r="P2147" s="21">
        <v>99.74</v>
      </c>
      <c r="Q2147" s="21"/>
      <c r="R2147" s="21"/>
    </row>
    <row r="2148" spans="1:18" x14ac:dyDescent="0.2">
      <c r="A2148" s="22" t="s">
        <v>8064</v>
      </c>
      <c r="B2148" s="21">
        <v>10244</v>
      </c>
      <c r="C2148" s="21" t="s">
        <v>1062</v>
      </c>
      <c r="D2148" s="20">
        <f>COUNTIF('S6 - Table 1'!$B$3:$B$20,Table4[[#This Row],[id]])</f>
        <v>0</v>
      </c>
      <c r="E2148" s="21" t="s">
        <v>8065</v>
      </c>
      <c r="F2148" s="21" t="s">
        <v>8066</v>
      </c>
      <c r="G2148" s="21" t="s">
        <v>7987</v>
      </c>
      <c r="H2148" s="21" t="s">
        <v>7988</v>
      </c>
      <c r="I2148" s="21" t="s">
        <v>3755</v>
      </c>
      <c r="J2148" s="21">
        <v>6485</v>
      </c>
      <c r="K2148" s="21">
        <v>6837</v>
      </c>
      <c r="L2148" s="21">
        <v>100</v>
      </c>
      <c r="M2148" s="21" t="s">
        <v>1038</v>
      </c>
      <c r="N2148" s="21">
        <v>190401</v>
      </c>
      <c r="O2148" s="21">
        <v>190753</v>
      </c>
      <c r="P2148" s="21">
        <v>100</v>
      </c>
      <c r="Q2148" s="21"/>
      <c r="R2148" s="21"/>
    </row>
    <row r="2149" spans="1:18" x14ac:dyDescent="0.2">
      <c r="A2149" s="22" t="s">
        <v>8067</v>
      </c>
      <c r="B2149" s="21">
        <v>10244</v>
      </c>
      <c r="C2149" s="21" t="s">
        <v>1062</v>
      </c>
      <c r="D2149" s="20">
        <f>COUNTIF('S6 - Table 1'!$B$3:$B$20,Table4[[#This Row],[id]])</f>
        <v>0</v>
      </c>
      <c r="E2149" s="21" t="s">
        <v>8068</v>
      </c>
      <c r="F2149" s="21" t="s">
        <v>7988</v>
      </c>
      <c r="G2149" s="21" t="s">
        <v>7991</v>
      </c>
      <c r="H2149" s="21" t="s">
        <v>8066</v>
      </c>
      <c r="I2149" s="21" t="s">
        <v>3755</v>
      </c>
      <c r="J2149" s="21">
        <v>6485</v>
      </c>
      <c r="K2149" s="21">
        <v>6837</v>
      </c>
      <c r="L2149" s="21">
        <v>100</v>
      </c>
      <c r="M2149" s="21" t="s">
        <v>1038</v>
      </c>
      <c r="N2149" s="21">
        <v>190401</v>
      </c>
      <c r="O2149" s="21">
        <v>190753</v>
      </c>
      <c r="P2149" s="21">
        <v>100</v>
      </c>
      <c r="Q2149" s="21"/>
      <c r="R2149" s="21"/>
    </row>
    <row r="2150" spans="1:18" x14ac:dyDescent="0.2">
      <c r="A2150" s="22" t="s">
        <v>8069</v>
      </c>
      <c r="B2150" s="21">
        <v>10244</v>
      </c>
      <c r="C2150" s="21" t="s">
        <v>1062</v>
      </c>
      <c r="D2150" s="20">
        <f>COUNTIF('S6 - Table 1'!$B$3:$B$20,Table4[[#This Row],[id]])</f>
        <v>0</v>
      </c>
      <c r="E2150" s="21" t="s">
        <v>8070</v>
      </c>
      <c r="F2150" s="21" t="s">
        <v>8071</v>
      </c>
      <c r="G2150" s="21" t="s">
        <v>7987</v>
      </c>
      <c r="H2150" s="21" t="s">
        <v>7988</v>
      </c>
      <c r="I2150" s="21" t="s">
        <v>3755</v>
      </c>
      <c r="J2150" s="21">
        <v>6486</v>
      </c>
      <c r="K2150" s="21">
        <v>6837</v>
      </c>
      <c r="L2150" s="21">
        <v>100</v>
      </c>
      <c r="M2150" s="21" t="s">
        <v>1038</v>
      </c>
      <c r="N2150" s="21">
        <v>190401</v>
      </c>
      <c r="O2150" s="21">
        <v>190752</v>
      </c>
      <c r="P2150" s="21">
        <v>100</v>
      </c>
      <c r="Q2150" s="21"/>
      <c r="R2150" s="21"/>
    </row>
    <row r="2151" spans="1:18" x14ac:dyDescent="0.2">
      <c r="A2151" s="22" t="s">
        <v>8072</v>
      </c>
      <c r="B2151" s="21">
        <v>10244</v>
      </c>
      <c r="C2151" s="21" t="s">
        <v>1062</v>
      </c>
      <c r="D2151" s="20">
        <f>COUNTIF('S6 - Table 1'!$B$3:$B$20,Table4[[#This Row],[id]])</f>
        <v>0</v>
      </c>
      <c r="E2151" s="21" t="s">
        <v>8073</v>
      </c>
      <c r="F2151" s="21" t="s">
        <v>7988</v>
      </c>
      <c r="G2151" s="21" t="s">
        <v>7991</v>
      </c>
      <c r="H2151" s="21" t="s">
        <v>8071</v>
      </c>
      <c r="I2151" s="21" t="s">
        <v>3755</v>
      </c>
      <c r="J2151" s="21">
        <v>6486</v>
      </c>
      <c r="K2151" s="21">
        <v>6837</v>
      </c>
      <c r="L2151" s="21">
        <v>100</v>
      </c>
      <c r="M2151" s="21" t="s">
        <v>1038</v>
      </c>
      <c r="N2151" s="21">
        <v>190401</v>
      </c>
      <c r="O2151" s="21">
        <v>190752</v>
      </c>
      <c r="P2151" s="21">
        <v>100</v>
      </c>
      <c r="Q2151" s="21"/>
      <c r="R2151" s="21"/>
    </row>
    <row r="2152" spans="1:18" x14ac:dyDescent="0.2">
      <c r="A2152" s="22" t="s">
        <v>8074</v>
      </c>
      <c r="B2152" s="21">
        <v>10244</v>
      </c>
      <c r="C2152" s="21" t="s">
        <v>1062</v>
      </c>
      <c r="D2152" s="20">
        <f>COUNTIF('S6 - Table 1'!$B$3:$B$20,Table4[[#This Row],[id]])</f>
        <v>0</v>
      </c>
      <c r="E2152" s="21" t="s">
        <v>8075</v>
      </c>
      <c r="F2152" s="21" t="s">
        <v>7981</v>
      </c>
      <c r="G2152" s="21" t="s">
        <v>7982</v>
      </c>
      <c r="H2152" s="21" t="s">
        <v>8076</v>
      </c>
      <c r="I2152" s="21" t="s">
        <v>3755</v>
      </c>
      <c r="J2152" s="21">
        <v>168280</v>
      </c>
      <c r="K2152" s="21">
        <v>168500</v>
      </c>
      <c r="L2152" s="21">
        <v>100</v>
      </c>
      <c r="M2152" s="21" t="s">
        <v>1038</v>
      </c>
      <c r="N2152" s="21">
        <v>166426</v>
      </c>
      <c r="O2152" s="21">
        <v>166646</v>
      </c>
      <c r="P2152" s="21">
        <v>100</v>
      </c>
      <c r="Q2152" s="21"/>
      <c r="R2152" s="21"/>
    </row>
    <row r="2153" spans="1:18" x14ac:dyDescent="0.2">
      <c r="A2153" s="22" t="s">
        <v>8077</v>
      </c>
      <c r="B2153" s="21">
        <v>10244</v>
      </c>
      <c r="C2153" s="21" t="s">
        <v>1062</v>
      </c>
      <c r="D2153" s="20">
        <f>COUNTIF('S6 - Table 1'!$B$3:$B$20,Table4[[#This Row],[id]])</f>
        <v>0</v>
      </c>
      <c r="E2153" s="21" t="s">
        <v>8078</v>
      </c>
      <c r="F2153" s="21" t="s">
        <v>8051</v>
      </c>
      <c r="G2153" s="21" t="s">
        <v>8052</v>
      </c>
      <c r="H2153" s="21" t="s">
        <v>8079</v>
      </c>
      <c r="I2153" s="21" t="s">
        <v>3755</v>
      </c>
      <c r="J2153" s="21">
        <v>73602</v>
      </c>
      <c r="K2153" s="21">
        <v>73885</v>
      </c>
      <c r="L2153" s="21">
        <v>100</v>
      </c>
      <c r="M2153" s="21" t="s">
        <v>1038</v>
      </c>
      <c r="N2153" s="21">
        <v>71656</v>
      </c>
      <c r="O2153" s="21">
        <v>71939</v>
      </c>
      <c r="P2153" s="21">
        <v>100</v>
      </c>
      <c r="Q2153" s="21"/>
      <c r="R2153" s="21"/>
    </row>
    <row r="2154" spans="1:18" x14ac:dyDescent="0.2">
      <c r="A2154" s="22" t="s">
        <v>8080</v>
      </c>
      <c r="B2154" s="21">
        <v>10244</v>
      </c>
      <c r="C2154" s="21" t="s">
        <v>1062</v>
      </c>
      <c r="D2154" s="20">
        <f>COUNTIF('S6 - Table 1'!$B$3:$B$20,Table4[[#This Row],[id]])</f>
        <v>0</v>
      </c>
      <c r="E2154" s="21" t="s">
        <v>8081</v>
      </c>
      <c r="F2154" s="21" t="s">
        <v>7918</v>
      </c>
      <c r="G2154" s="21" t="s">
        <v>7919</v>
      </c>
      <c r="H2154" s="21" t="s">
        <v>8082</v>
      </c>
      <c r="I2154" s="21" t="s">
        <v>3755</v>
      </c>
      <c r="J2154" s="21">
        <v>101330</v>
      </c>
      <c r="K2154" s="21">
        <v>101547</v>
      </c>
      <c r="L2154" s="21">
        <v>100</v>
      </c>
      <c r="M2154" s="21" t="s">
        <v>1038</v>
      </c>
      <c r="N2154" s="21">
        <v>99388</v>
      </c>
      <c r="O2154" s="21">
        <v>99605</v>
      </c>
      <c r="P2154" s="21">
        <v>99.54</v>
      </c>
      <c r="Q2154" s="21"/>
      <c r="R2154" s="21"/>
    </row>
    <row r="2155" spans="1:18" x14ac:dyDescent="0.2">
      <c r="A2155" s="22" t="s">
        <v>8083</v>
      </c>
      <c r="B2155" s="21">
        <v>10244</v>
      </c>
      <c r="C2155" s="21" t="s">
        <v>1062</v>
      </c>
      <c r="D2155" s="20">
        <f>COUNTIF('S6 - Table 1'!$B$3:$B$20,Table4[[#This Row],[id]])</f>
        <v>0</v>
      </c>
      <c r="E2155" s="21" t="s">
        <v>8084</v>
      </c>
      <c r="F2155" s="21" t="s">
        <v>1095</v>
      </c>
      <c r="G2155" s="21" t="s">
        <v>1071</v>
      </c>
      <c r="H2155" s="21" t="s">
        <v>8032</v>
      </c>
      <c r="I2155" s="21" t="s">
        <v>3755</v>
      </c>
      <c r="J2155" s="21">
        <v>159890</v>
      </c>
      <c r="K2155" s="21">
        <v>159992</v>
      </c>
      <c r="L2155" s="21">
        <v>100</v>
      </c>
      <c r="M2155" s="21" t="s">
        <v>1038</v>
      </c>
      <c r="N2155" s="21">
        <v>158031</v>
      </c>
      <c r="O2155" s="21">
        <v>158133</v>
      </c>
      <c r="P2155" s="21">
        <v>100</v>
      </c>
      <c r="Q2155" s="21"/>
      <c r="R2155" s="21"/>
    </row>
    <row r="2156" spans="1:18" x14ac:dyDescent="0.2">
      <c r="A2156" s="22" t="s">
        <v>8085</v>
      </c>
      <c r="B2156" s="21">
        <v>10244</v>
      </c>
      <c r="C2156" s="21" t="s">
        <v>1062</v>
      </c>
      <c r="D2156" s="20">
        <f>COUNTIF('S6 - Table 1'!$B$3:$B$20,Table4[[#This Row],[id]])</f>
        <v>0</v>
      </c>
      <c r="E2156" s="21" t="s">
        <v>8086</v>
      </c>
      <c r="F2156" s="21" t="s">
        <v>7970</v>
      </c>
      <c r="G2156" s="21" t="s">
        <v>7971</v>
      </c>
      <c r="H2156" s="21" t="s">
        <v>8087</v>
      </c>
      <c r="I2156" s="21" t="s">
        <v>3755</v>
      </c>
      <c r="J2156" s="21">
        <v>174619</v>
      </c>
      <c r="K2156" s="21">
        <v>174727</v>
      </c>
      <c r="L2156" s="21">
        <v>100</v>
      </c>
      <c r="M2156" s="21" t="s">
        <v>1038</v>
      </c>
      <c r="N2156" s="21">
        <v>172748</v>
      </c>
      <c r="O2156" s="21">
        <v>172856</v>
      </c>
      <c r="P2156" s="21">
        <v>100</v>
      </c>
      <c r="Q2156" s="21"/>
      <c r="R2156" s="21"/>
    </row>
    <row r="2157" spans="1:18" x14ac:dyDescent="0.2">
      <c r="A2157" s="22" t="s">
        <v>8088</v>
      </c>
      <c r="B2157" s="21">
        <v>10244</v>
      </c>
      <c r="C2157" s="21" t="s">
        <v>1062</v>
      </c>
      <c r="D2157" s="20">
        <f>COUNTIF('S6 - Table 1'!$B$3:$B$20,Table4[[#This Row],[id]])</f>
        <v>0</v>
      </c>
      <c r="E2157" s="21" t="s">
        <v>8089</v>
      </c>
      <c r="F2157" s="21" t="s">
        <v>8090</v>
      </c>
      <c r="G2157" s="21" t="s">
        <v>7982</v>
      </c>
      <c r="H2157" s="21" t="s">
        <v>7983</v>
      </c>
      <c r="I2157" s="21" t="s">
        <v>3755</v>
      </c>
      <c r="J2157" s="21">
        <v>168319</v>
      </c>
      <c r="K2157" s="21">
        <v>168500</v>
      </c>
      <c r="L2157" s="21">
        <v>100</v>
      </c>
      <c r="M2157" s="21" t="s">
        <v>1038</v>
      </c>
      <c r="N2157" s="21">
        <v>166465</v>
      </c>
      <c r="O2157" s="21">
        <v>166646</v>
      </c>
      <c r="P2157" s="21">
        <v>100</v>
      </c>
      <c r="Q2157" s="21"/>
      <c r="R2157" s="21"/>
    </row>
    <row r="2158" spans="1:18" x14ac:dyDescent="0.2">
      <c r="A2158" s="22" t="s">
        <v>8091</v>
      </c>
      <c r="B2158" s="21">
        <v>10244</v>
      </c>
      <c r="C2158" s="21" t="s">
        <v>1062</v>
      </c>
      <c r="D2158" s="20">
        <f>COUNTIF('S6 - Table 1'!$B$3:$B$20,Table4[[#This Row],[id]])</f>
        <v>0</v>
      </c>
      <c r="E2158" s="21" t="s">
        <v>8092</v>
      </c>
      <c r="F2158" s="21" t="s">
        <v>8093</v>
      </c>
      <c r="G2158" s="21" t="s">
        <v>7982</v>
      </c>
      <c r="H2158" s="21" t="s">
        <v>7983</v>
      </c>
      <c r="I2158" s="21" t="s">
        <v>3755</v>
      </c>
      <c r="J2158" s="21">
        <v>168280</v>
      </c>
      <c r="K2158" s="21">
        <v>168500</v>
      </c>
      <c r="L2158" s="21">
        <v>100</v>
      </c>
      <c r="M2158" s="21" t="s">
        <v>1038</v>
      </c>
      <c r="N2158" s="21">
        <v>166426</v>
      </c>
      <c r="O2158" s="21">
        <v>166646</v>
      </c>
      <c r="P2158" s="21">
        <v>100</v>
      </c>
      <c r="Q2158" s="21"/>
      <c r="R2158" s="21"/>
    </row>
    <row r="2159" spans="1:18" x14ac:dyDescent="0.2">
      <c r="A2159" s="22" t="s">
        <v>8094</v>
      </c>
      <c r="B2159" s="21">
        <v>10244</v>
      </c>
      <c r="C2159" s="21" t="s">
        <v>1062</v>
      </c>
      <c r="D2159" s="20">
        <f>COUNTIF('S6 - Table 1'!$B$3:$B$20,Table4[[#This Row],[id]])</f>
        <v>0</v>
      </c>
      <c r="E2159" s="21" t="s">
        <v>8095</v>
      </c>
      <c r="F2159" s="21" t="s">
        <v>8096</v>
      </c>
      <c r="G2159" s="21" t="s">
        <v>7971</v>
      </c>
      <c r="H2159" s="21" t="s">
        <v>7972</v>
      </c>
      <c r="I2159" s="21" t="s">
        <v>3755</v>
      </c>
      <c r="J2159" s="21">
        <v>174620</v>
      </c>
      <c r="K2159" s="21">
        <v>174726</v>
      </c>
      <c r="L2159" s="21">
        <v>100</v>
      </c>
      <c r="M2159" s="21" t="s">
        <v>1038</v>
      </c>
      <c r="N2159" s="21">
        <v>172749</v>
      </c>
      <c r="O2159" s="21">
        <v>172855</v>
      </c>
      <c r="P2159" s="21">
        <v>100</v>
      </c>
      <c r="Q2159" s="21"/>
      <c r="R2159" s="21"/>
    </row>
    <row r="2160" spans="1:18" x14ac:dyDescent="0.2">
      <c r="A2160" s="22" t="s">
        <v>8097</v>
      </c>
      <c r="B2160" s="21">
        <v>10244</v>
      </c>
      <c r="C2160" s="21" t="s">
        <v>1062</v>
      </c>
      <c r="D2160" s="20">
        <f>COUNTIF('S6 - Table 1'!$B$3:$B$20,Table4[[#This Row],[id]])</f>
        <v>0</v>
      </c>
      <c r="E2160" s="21" t="s">
        <v>8098</v>
      </c>
      <c r="F2160" s="21" t="s">
        <v>8099</v>
      </c>
      <c r="G2160" s="21" t="s">
        <v>8100</v>
      </c>
      <c r="H2160" s="21" t="s">
        <v>8101</v>
      </c>
      <c r="I2160" s="21" t="s">
        <v>3755</v>
      </c>
      <c r="J2160" s="21">
        <v>175037</v>
      </c>
      <c r="K2160" s="21">
        <v>175141</v>
      </c>
      <c r="L2160" s="21">
        <v>100</v>
      </c>
      <c r="M2160" s="21" t="s">
        <v>1038</v>
      </c>
      <c r="N2160" s="21">
        <v>173165</v>
      </c>
      <c r="O2160" s="21">
        <v>173269</v>
      </c>
      <c r="P2160" s="21">
        <v>100</v>
      </c>
      <c r="Q2160" s="21"/>
      <c r="R2160" s="21"/>
    </row>
    <row r="2161" spans="1:18" x14ac:dyDescent="0.2">
      <c r="A2161" s="22" t="s">
        <v>8102</v>
      </c>
      <c r="B2161" s="21">
        <v>10244</v>
      </c>
      <c r="C2161" s="21" t="s">
        <v>1062</v>
      </c>
      <c r="D2161" s="20">
        <f>COUNTIF('S6 - Table 1'!$B$3:$B$20,Table4[[#This Row],[id]])</f>
        <v>0</v>
      </c>
      <c r="E2161" s="21" t="s">
        <v>8103</v>
      </c>
      <c r="F2161" s="21" t="s">
        <v>8104</v>
      </c>
      <c r="G2161" s="21" t="s">
        <v>8105</v>
      </c>
      <c r="H2161" s="21" t="s">
        <v>8106</v>
      </c>
      <c r="I2161" s="21" t="s">
        <v>3755</v>
      </c>
      <c r="J2161" s="21">
        <v>143205</v>
      </c>
      <c r="K2161" s="21">
        <v>143306</v>
      </c>
      <c r="L2161" s="21">
        <v>100</v>
      </c>
      <c r="M2161" s="21" t="s">
        <v>1038</v>
      </c>
      <c r="N2161" s="21">
        <v>141300</v>
      </c>
      <c r="O2161" s="21">
        <v>141401</v>
      </c>
      <c r="P2161" s="21">
        <v>99.01</v>
      </c>
      <c r="Q2161" s="21"/>
      <c r="R2161" s="21"/>
    </row>
    <row r="2162" spans="1:18" x14ac:dyDescent="0.2">
      <c r="A2162" s="22" t="s">
        <v>8107</v>
      </c>
      <c r="B2162" s="21">
        <v>10244</v>
      </c>
      <c r="C2162" s="21" t="s">
        <v>1062</v>
      </c>
      <c r="D2162" s="20">
        <f>COUNTIF('S6 - Table 1'!$B$3:$B$20,Table4[[#This Row],[id]])</f>
        <v>0</v>
      </c>
      <c r="E2162" s="21" t="s">
        <v>8108</v>
      </c>
      <c r="F2162" s="21" t="s">
        <v>8027</v>
      </c>
      <c r="G2162" s="21" t="s">
        <v>8028</v>
      </c>
      <c r="H2162" s="21" t="s">
        <v>8109</v>
      </c>
      <c r="I2162" s="21" t="s">
        <v>3755</v>
      </c>
      <c r="J2162" s="21">
        <v>138988</v>
      </c>
      <c r="K2162" s="21">
        <v>139385</v>
      </c>
      <c r="L2162" s="21">
        <v>100</v>
      </c>
      <c r="M2162" s="21" t="s">
        <v>1038</v>
      </c>
      <c r="N2162" s="21">
        <v>137074</v>
      </c>
      <c r="O2162" s="21">
        <v>137471</v>
      </c>
      <c r="P2162" s="21">
        <v>100</v>
      </c>
      <c r="Q2162" s="21"/>
      <c r="R2162" s="21"/>
    </row>
    <row r="2163" spans="1:18" x14ac:dyDescent="0.2">
      <c r="A2163" s="22" t="s">
        <v>8110</v>
      </c>
      <c r="B2163" s="21">
        <v>10244</v>
      </c>
      <c r="C2163" s="21" t="s">
        <v>1062</v>
      </c>
      <c r="D2163" s="20">
        <f>COUNTIF('S6 - Table 1'!$B$3:$B$20,Table4[[#This Row],[id]])</f>
        <v>0</v>
      </c>
      <c r="E2163" s="21" t="s">
        <v>8111</v>
      </c>
      <c r="F2163" s="21" t="s">
        <v>8027</v>
      </c>
      <c r="G2163" s="21" t="s">
        <v>8028</v>
      </c>
      <c r="H2163" s="21" t="s">
        <v>8112</v>
      </c>
      <c r="I2163" s="21" t="s">
        <v>3755</v>
      </c>
      <c r="J2163" s="21">
        <v>138988</v>
      </c>
      <c r="K2163" s="21">
        <v>139386</v>
      </c>
      <c r="L2163" s="21">
        <v>100</v>
      </c>
      <c r="M2163" s="21" t="s">
        <v>1038</v>
      </c>
      <c r="N2163" s="21">
        <v>137074</v>
      </c>
      <c r="O2163" s="21">
        <v>137472</v>
      </c>
      <c r="P2163" s="21">
        <v>100</v>
      </c>
      <c r="Q2163" s="21"/>
      <c r="R2163" s="21"/>
    </row>
    <row r="2164" spans="1:18" x14ac:dyDescent="0.2">
      <c r="A2164" s="22" t="s">
        <v>8113</v>
      </c>
      <c r="B2164" s="21">
        <v>10244</v>
      </c>
      <c r="C2164" s="21" t="s">
        <v>1062</v>
      </c>
      <c r="D2164" s="20">
        <f>COUNTIF('S6 - Table 1'!$B$3:$B$20,Table4[[#This Row],[id]])</f>
        <v>0</v>
      </c>
      <c r="E2164" s="21" t="s">
        <v>8114</v>
      </c>
      <c r="F2164" s="21" t="s">
        <v>1095</v>
      </c>
      <c r="G2164" s="21" t="s">
        <v>1071</v>
      </c>
      <c r="H2164" s="21" t="s">
        <v>8115</v>
      </c>
      <c r="I2164" s="21" t="s">
        <v>3755</v>
      </c>
      <c r="J2164" s="21">
        <v>159890</v>
      </c>
      <c r="K2164" s="21">
        <v>159991</v>
      </c>
      <c r="L2164" s="21">
        <v>100</v>
      </c>
      <c r="M2164" s="21" t="s">
        <v>1038</v>
      </c>
      <c r="N2164" s="21">
        <v>158031</v>
      </c>
      <c r="O2164" s="21">
        <v>158132</v>
      </c>
      <c r="P2164" s="21">
        <v>100</v>
      </c>
      <c r="Q2164" s="21"/>
      <c r="R2164" s="21"/>
    </row>
    <row r="2165" spans="1:18" x14ac:dyDescent="0.2">
      <c r="A2165" s="22" t="s">
        <v>8116</v>
      </c>
      <c r="B2165" s="21">
        <v>10244</v>
      </c>
      <c r="C2165" s="21" t="s">
        <v>1062</v>
      </c>
      <c r="D2165" s="20">
        <f>COUNTIF('S6 - Table 1'!$B$3:$B$20,Table4[[#This Row],[id]])</f>
        <v>0</v>
      </c>
      <c r="E2165" s="21" t="s">
        <v>8117</v>
      </c>
      <c r="F2165" s="21" t="s">
        <v>8118</v>
      </c>
      <c r="G2165" s="21" t="s">
        <v>8119</v>
      </c>
      <c r="H2165" s="21" t="s">
        <v>8120</v>
      </c>
      <c r="I2165" s="21" t="s">
        <v>3755</v>
      </c>
      <c r="J2165" s="21">
        <v>138957</v>
      </c>
      <c r="K2165" s="21">
        <v>139356</v>
      </c>
      <c r="L2165" s="21">
        <v>100</v>
      </c>
      <c r="M2165" s="21" t="s">
        <v>1038</v>
      </c>
      <c r="N2165" s="21">
        <v>137043</v>
      </c>
      <c r="O2165" s="21">
        <v>137442</v>
      </c>
      <c r="P2165" s="21">
        <v>100</v>
      </c>
      <c r="Q2165" s="21"/>
      <c r="R2165" s="21"/>
    </row>
    <row r="2166" spans="1:18" x14ac:dyDescent="0.2">
      <c r="A2166" s="22" t="s">
        <v>8121</v>
      </c>
      <c r="B2166" s="21">
        <v>10244</v>
      </c>
      <c r="C2166" s="21" t="s">
        <v>1062</v>
      </c>
      <c r="D2166" s="20">
        <f>COUNTIF('S6 - Table 1'!$B$3:$B$20,Table4[[#This Row],[id]])</f>
        <v>0</v>
      </c>
      <c r="E2166" s="21" t="s">
        <v>8122</v>
      </c>
      <c r="F2166" s="21" t="s">
        <v>8123</v>
      </c>
      <c r="G2166" s="21" t="s">
        <v>8100</v>
      </c>
      <c r="H2166" s="21" t="s">
        <v>8101</v>
      </c>
      <c r="I2166" s="21" t="s">
        <v>3755</v>
      </c>
      <c r="J2166" s="21">
        <v>175029</v>
      </c>
      <c r="K2166" s="21">
        <v>175141</v>
      </c>
      <c r="L2166" s="21">
        <v>100</v>
      </c>
      <c r="M2166" s="21" t="s">
        <v>1038</v>
      </c>
      <c r="N2166" s="21">
        <v>173157</v>
      </c>
      <c r="O2166" s="21">
        <v>173269</v>
      </c>
      <c r="P2166" s="21">
        <v>100</v>
      </c>
      <c r="Q2166" s="21"/>
      <c r="R2166" s="21"/>
    </row>
    <row r="2167" spans="1:18" x14ac:dyDescent="0.2">
      <c r="A2167" s="22" t="s">
        <v>8124</v>
      </c>
      <c r="B2167" s="21">
        <v>10244</v>
      </c>
      <c r="C2167" s="21" t="s">
        <v>1062</v>
      </c>
      <c r="D2167" s="20">
        <f>COUNTIF('S6 - Table 1'!$B$3:$B$20,Table4[[#This Row],[id]])</f>
        <v>0</v>
      </c>
      <c r="E2167" s="21" t="s">
        <v>8125</v>
      </c>
      <c r="F2167" s="21" t="s">
        <v>8126</v>
      </c>
      <c r="G2167" s="21" t="s">
        <v>8127</v>
      </c>
      <c r="H2167" s="21" t="s">
        <v>8128</v>
      </c>
      <c r="I2167" s="21" t="s">
        <v>3755</v>
      </c>
      <c r="J2167" s="21">
        <v>175832</v>
      </c>
      <c r="K2167" s="21">
        <v>176005</v>
      </c>
      <c r="L2167" s="21">
        <v>100</v>
      </c>
      <c r="M2167" s="21" t="s">
        <v>1038</v>
      </c>
      <c r="N2167" s="21">
        <v>173998</v>
      </c>
      <c r="O2167" s="21">
        <v>174171</v>
      </c>
      <c r="P2167" s="21">
        <v>99.42</v>
      </c>
      <c r="Q2167" s="21"/>
      <c r="R2167" s="21"/>
    </row>
    <row r="2168" spans="1:18" x14ac:dyDescent="0.2">
      <c r="A2168" s="22" t="s">
        <v>8129</v>
      </c>
      <c r="B2168" s="21">
        <v>10244</v>
      </c>
      <c r="C2168" s="21" t="s">
        <v>1062</v>
      </c>
      <c r="D2168" s="20">
        <f>COUNTIF('S6 - Table 1'!$B$3:$B$20,Table4[[#This Row],[id]])</f>
        <v>0</v>
      </c>
      <c r="E2168" s="21" t="s">
        <v>8130</v>
      </c>
      <c r="F2168" s="21" t="s">
        <v>8126</v>
      </c>
      <c r="G2168" s="21" t="s">
        <v>8127</v>
      </c>
      <c r="H2168" s="21" t="s">
        <v>8131</v>
      </c>
      <c r="I2168" s="21" t="s">
        <v>3755</v>
      </c>
      <c r="J2168" s="21">
        <v>175832</v>
      </c>
      <c r="K2168" s="21">
        <v>175984</v>
      </c>
      <c r="L2168" s="21">
        <v>100</v>
      </c>
      <c r="M2168" s="21" t="s">
        <v>1038</v>
      </c>
      <c r="N2168" s="21">
        <v>173998</v>
      </c>
      <c r="O2168" s="21">
        <v>174150</v>
      </c>
      <c r="P2168" s="21">
        <v>100</v>
      </c>
      <c r="Q2168" s="21"/>
      <c r="R2168" s="21"/>
    </row>
    <row r="2169" spans="1:18" x14ac:dyDescent="0.2">
      <c r="A2169" s="22" t="s">
        <v>8132</v>
      </c>
      <c r="B2169" s="21">
        <v>10244</v>
      </c>
      <c r="C2169" s="21" t="s">
        <v>1062</v>
      </c>
      <c r="D2169" s="20">
        <f>COUNTIF('S6 - Table 1'!$B$3:$B$20,Table4[[#This Row],[id]])</f>
        <v>0</v>
      </c>
      <c r="E2169" s="21" t="s">
        <v>8133</v>
      </c>
      <c r="F2169" s="21" t="s">
        <v>8134</v>
      </c>
      <c r="G2169" s="21" t="s">
        <v>8119</v>
      </c>
      <c r="H2169" s="21" t="s">
        <v>8120</v>
      </c>
      <c r="I2169" s="21" t="s">
        <v>3755</v>
      </c>
      <c r="J2169" s="21">
        <v>138957</v>
      </c>
      <c r="K2169" s="21">
        <v>139356</v>
      </c>
      <c r="L2169" s="21">
        <v>100</v>
      </c>
      <c r="M2169" s="21" t="s">
        <v>1038</v>
      </c>
      <c r="N2169" s="21">
        <v>137043</v>
      </c>
      <c r="O2169" s="21">
        <v>137442</v>
      </c>
      <c r="P2169" s="21">
        <v>100</v>
      </c>
      <c r="Q2169" s="21"/>
      <c r="R2169" s="21"/>
    </row>
    <row r="2170" spans="1:18" x14ac:dyDescent="0.2">
      <c r="A2170" s="22" t="s">
        <v>8135</v>
      </c>
      <c r="B2170" s="21">
        <v>10244</v>
      </c>
      <c r="C2170" s="21" t="s">
        <v>1062</v>
      </c>
      <c r="D2170" s="20">
        <f>COUNTIF('S6 - Table 1'!$B$3:$B$20,Table4[[#This Row],[id]])</f>
        <v>0</v>
      </c>
      <c r="E2170" s="21" t="s">
        <v>8136</v>
      </c>
      <c r="F2170" s="21" t="s">
        <v>8099</v>
      </c>
      <c r="G2170" s="21" t="s">
        <v>8100</v>
      </c>
      <c r="H2170" s="21" t="s">
        <v>8137</v>
      </c>
      <c r="I2170" s="21" t="s">
        <v>3755</v>
      </c>
      <c r="J2170" s="21">
        <v>175037</v>
      </c>
      <c r="K2170" s="21">
        <v>175139</v>
      </c>
      <c r="L2170" s="21">
        <v>100</v>
      </c>
      <c r="M2170" s="21" t="s">
        <v>1038</v>
      </c>
      <c r="N2170" s="21">
        <v>173165</v>
      </c>
      <c r="O2170" s="21">
        <v>173267</v>
      </c>
      <c r="P2170" s="21">
        <v>100</v>
      </c>
      <c r="Q2170" s="21"/>
      <c r="R2170" s="21"/>
    </row>
    <row r="2171" spans="1:18" x14ac:dyDescent="0.2">
      <c r="A2171" s="22" t="s">
        <v>8138</v>
      </c>
      <c r="B2171" s="21">
        <v>10244</v>
      </c>
      <c r="C2171" s="21" t="s">
        <v>1062</v>
      </c>
      <c r="D2171" s="20">
        <f>COUNTIF('S6 - Table 1'!$B$3:$B$20,Table4[[#This Row],[id]])</f>
        <v>0</v>
      </c>
      <c r="E2171" s="21" t="s">
        <v>8139</v>
      </c>
      <c r="F2171" s="21" t="s">
        <v>8099</v>
      </c>
      <c r="G2171" s="21" t="s">
        <v>8100</v>
      </c>
      <c r="H2171" s="21" t="s">
        <v>8140</v>
      </c>
      <c r="I2171" s="21" t="s">
        <v>3755</v>
      </c>
      <c r="J2171" s="21">
        <v>175037</v>
      </c>
      <c r="K2171" s="21">
        <v>175140</v>
      </c>
      <c r="L2171" s="21">
        <v>100</v>
      </c>
      <c r="M2171" s="21" t="s">
        <v>1038</v>
      </c>
      <c r="N2171" s="21">
        <v>173165</v>
      </c>
      <c r="O2171" s="21">
        <v>173268</v>
      </c>
      <c r="P2171" s="21">
        <v>100</v>
      </c>
      <c r="Q2171" s="21"/>
      <c r="R2171" s="21"/>
    </row>
    <row r="2172" spans="1:18" x14ac:dyDescent="0.2">
      <c r="A2172" s="22" t="s">
        <v>8141</v>
      </c>
      <c r="B2172" s="21">
        <v>10244</v>
      </c>
      <c r="C2172" s="21" t="s">
        <v>1062</v>
      </c>
      <c r="D2172" s="20">
        <f>COUNTIF('S6 - Table 1'!$B$3:$B$20,Table4[[#This Row],[id]])</f>
        <v>0</v>
      </c>
      <c r="E2172" s="21" t="s">
        <v>8142</v>
      </c>
      <c r="F2172" s="21" t="s">
        <v>8143</v>
      </c>
      <c r="G2172" s="21" t="s">
        <v>8144</v>
      </c>
      <c r="H2172" s="21" t="s">
        <v>8145</v>
      </c>
      <c r="I2172" s="21" t="s">
        <v>3755</v>
      </c>
      <c r="J2172" s="21">
        <v>150332</v>
      </c>
      <c r="K2172" s="21">
        <v>150480</v>
      </c>
      <c r="L2172" s="21">
        <v>100</v>
      </c>
      <c r="M2172" s="21" t="s">
        <v>1038</v>
      </c>
      <c r="N2172" s="21">
        <v>148416</v>
      </c>
      <c r="O2172" s="21">
        <v>148564</v>
      </c>
      <c r="P2172" s="21">
        <v>99.32</v>
      </c>
      <c r="Q2172" s="21"/>
      <c r="R2172" s="21"/>
    </row>
    <row r="2173" spans="1:18" x14ac:dyDescent="0.2">
      <c r="A2173" s="22" t="s">
        <v>8146</v>
      </c>
      <c r="B2173" s="21">
        <v>10244</v>
      </c>
      <c r="C2173" s="21" t="s">
        <v>1062</v>
      </c>
      <c r="D2173" s="20">
        <f>COUNTIF('S6 - Table 1'!$B$3:$B$20,Table4[[#This Row],[id]])</f>
        <v>0</v>
      </c>
      <c r="E2173" s="21" t="s">
        <v>8147</v>
      </c>
      <c r="F2173" s="21" t="s">
        <v>8051</v>
      </c>
      <c r="G2173" s="21" t="s">
        <v>8052</v>
      </c>
      <c r="H2173" s="21" t="s">
        <v>8148</v>
      </c>
      <c r="I2173" s="21" t="s">
        <v>3755</v>
      </c>
      <c r="J2173" s="21">
        <v>73602</v>
      </c>
      <c r="K2173" s="21">
        <v>73886</v>
      </c>
      <c r="L2173" s="21">
        <v>100</v>
      </c>
      <c r="M2173" s="21" t="s">
        <v>1038</v>
      </c>
      <c r="N2173" s="21">
        <v>71656</v>
      </c>
      <c r="O2173" s="21">
        <v>71940</v>
      </c>
      <c r="P2173" s="21">
        <v>100</v>
      </c>
      <c r="Q2173" s="21"/>
      <c r="R2173" s="21"/>
    </row>
    <row r="2174" spans="1:18" x14ac:dyDescent="0.2">
      <c r="A2174" s="22" t="s">
        <v>8149</v>
      </c>
      <c r="B2174" s="21">
        <v>10244</v>
      </c>
      <c r="C2174" s="21" t="s">
        <v>1062</v>
      </c>
      <c r="D2174" s="20">
        <f>COUNTIF('S6 - Table 1'!$B$3:$B$20,Table4[[#This Row],[id]])</f>
        <v>0</v>
      </c>
      <c r="E2174" s="21" t="s">
        <v>8150</v>
      </c>
      <c r="F2174" s="21" t="s">
        <v>8151</v>
      </c>
      <c r="G2174" s="21" t="s">
        <v>8052</v>
      </c>
      <c r="H2174" s="21" t="s">
        <v>8053</v>
      </c>
      <c r="I2174" s="21" t="s">
        <v>3755</v>
      </c>
      <c r="J2174" s="21">
        <v>73603</v>
      </c>
      <c r="K2174" s="21">
        <v>73887</v>
      </c>
      <c r="L2174" s="21">
        <v>100</v>
      </c>
      <c r="M2174" s="21" t="s">
        <v>1038</v>
      </c>
      <c r="N2174" s="21">
        <v>71657</v>
      </c>
      <c r="O2174" s="21">
        <v>71941</v>
      </c>
      <c r="P2174" s="21">
        <v>100</v>
      </c>
      <c r="Q2174" s="21"/>
      <c r="R2174" s="21"/>
    </row>
    <row r="2175" spans="1:18" x14ac:dyDescent="0.2">
      <c r="A2175" s="22" t="s">
        <v>8152</v>
      </c>
      <c r="B2175" s="21">
        <v>10244</v>
      </c>
      <c r="C2175" s="21" t="s">
        <v>1062</v>
      </c>
      <c r="D2175" s="20">
        <f>COUNTIF('S6 - Table 1'!$B$3:$B$20,Table4[[#This Row],[id]])</f>
        <v>0</v>
      </c>
      <c r="E2175" s="21" t="s">
        <v>8153</v>
      </c>
      <c r="F2175" s="21" t="s">
        <v>8126</v>
      </c>
      <c r="G2175" s="21" t="s">
        <v>8127</v>
      </c>
      <c r="H2175" s="21" t="s">
        <v>8154</v>
      </c>
      <c r="I2175" s="21" t="s">
        <v>3755</v>
      </c>
      <c r="J2175" s="21">
        <v>175832</v>
      </c>
      <c r="K2175" s="21">
        <v>175950</v>
      </c>
      <c r="L2175" s="21">
        <v>100</v>
      </c>
      <c r="M2175" s="21" t="s">
        <v>1038</v>
      </c>
      <c r="N2175" s="21">
        <v>173998</v>
      </c>
      <c r="O2175" s="21">
        <v>174116</v>
      </c>
      <c r="P2175" s="21">
        <v>100</v>
      </c>
      <c r="Q2175" s="21"/>
      <c r="R2175" s="21"/>
    </row>
    <row r="2176" spans="1:18" x14ac:dyDescent="0.2">
      <c r="A2176" s="22" t="s">
        <v>8155</v>
      </c>
      <c r="B2176" s="21">
        <v>10244</v>
      </c>
      <c r="C2176" s="21" t="s">
        <v>1062</v>
      </c>
      <c r="D2176" s="20">
        <f>COUNTIF('S6 - Table 1'!$B$3:$B$20,Table4[[#This Row],[id]])</f>
        <v>0</v>
      </c>
      <c r="E2176" s="21" t="s">
        <v>8156</v>
      </c>
      <c r="F2176" s="21" t="s">
        <v>8126</v>
      </c>
      <c r="G2176" s="21" t="s">
        <v>8127</v>
      </c>
      <c r="H2176" s="21" t="s">
        <v>8157</v>
      </c>
      <c r="I2176" s="21" t="s">
        <v>3755</v>
      </c>
      <c r="J2176" s="21">
        <v>175832</v>
      </c>
      <c r="K2176" s="21">
        <v>175951</v>
      </c>
      <c r="L2176" s="21">
        <v>100</v>
      </c>
      <c r="M2176" s="21" t="s">
        <v>1038</v>
      </c>
      <c r="N2176" s="21">
        <v>173998</v>
      </c>
      <c r="O2176" s="21">
        <v>174117</v>
      </c>
      <c r="P2176" s="21">
        <v>100</v>
      </c>
      <c r="Q2176" s="21"/>
      <c r="R2176" s="21"/>
    </row>
    <row r="2177" spans="1:18" x14ac:dyDescent="0.2">
      <c r="A2177" s="22" t="s">
        <v>8158</v>
      </c>
      <c r="B2177" s="21">
        <v>10244</v>
      </c>
      <c r="C2177" s="21" t="s">
        <v>1062</v>
      </c>
      <c r="D2177" s="20">
        <f>COUNTIF('S6 - Table 1'!$B$3:$B$20,Table4[[#This Row],[id]])</f>
        <v>0</v>
      </c>
      <c r="E2177" s="21" t="s">
        <v>8159</v>
      </c>
      <c r="F2177" s="21" t="s">
        <v>8160</v>
      </c>
      <c r="G2177" s="21" t="s">
        <v>8161</v>
      </c>
      <c r="H2177" s="21" t="s">
        <v>8162</v>
      </c>
      <c r="I2177" s="21" t="s">
        <v>3755</v>
      </c>
      <c r="J2177" s="21">
        <v>46965</v>
      </c>
      <c r="K2177" s="21">
        <v>47214</v>
      </c>
      <c r="L2177" s="21">
        <v>100</v>
      </c>
      <c r="M2177" s="21" t="s">
        <v>1038</v>
      </c>
      <c r="N2177" s="21">
        <v>45020</v>
      </c>
      <c r="O2177" s="21">
        <v>45269</v>
      </c>
      <c r="P2177" s="21">
        <v>100</v>
      </c>
      <c r="Q2177" s="21"/>
      <c r="R2177" s="21"/>
    </row>
    <row r="2178" spans="1:18" x14ac:dyDescent="0.2">
      <c r="A2178" s="22" t="s">
        <v>8163</v>
      </c>
      <c r="B2178" s="21">
        <v>10244</v>
      </c>
      <c r="C2178" s="21" t="s">
        <v>1062</v>
      </c>
      <c r="D2178" s="20">
        <f>COUNTIF('S6 - Table 1'!$B$3:$B$20,Table4[[#This Row],[id]])</f>
        <v>0</v>
      </c>
      <c r="E2178" s="21" t="s">
        <v>8164</v>
      </c>
      <c r="F2178" s="21" t="s">
        <v>8165</v>
      </c>
      <c r="G2178" s="21" t="s">
        <v>8166</v>
      </c>
      <c r="H2178" s="21" t="s">
        <v>8167</v>
      </c>
      <c r="I2178" s="21" t="s">
        <v>3755</v>
      </c>
      <c r="J2178" s="21">
        <v>127796</v>
      </c>
      <c r="K2178" s="21">
        <v>128121</v>
      </c>
      <c r="L2178" s="21">
        <v>100</v>
      </c>
      <c r="M2178" s="21" t="s">
        <v>1038</v>
      </c>
      <c r="N2178" s="21">
        <v>125836</v>
      </c>
      <c r="O2178" s="21">
        <v>126161</v>
      </c>
      <c r="P2178" s="21">
        <v>100</v>
      </c>
      <c r="Q2178" s="21"/>
      <c r="R2178" s="21"/>
    </row>
    <row r="2179" spans="1:18" x14ac:dyDescent="0.2">
      <c r="A2179" s="22" t="s">
        <v>8168</v>
      </c>
      <c r="B2179" s="21">
        <v>10244</v>
      </c>
      <c r="C2179" s="21" t="s">
        <v>1062</v>
      </c>
      <c r="D2179" s="20">
        <f>COUNTIF('S6 - Table 1'!$B$3:$B$20,Table4[[#This Row],[id]])</f>
        <v>0</v>
      </c>
      <c r="E2179" s="21" t="s">
        <v>8169</v>
      </c>
      <c r="F2179" s="21" t="s">
        <v>8170</v>
      </c>
      <c r="G2179" s="21" t="s">
        <v>8171</v>
      </c>
      <c r="H2179" s="21" t="s">
        <v>8172</v>
      </c>
      <c r="I2179" s="21" t="s">
        <v>3755</v>
      </c>
      <c r="J2179" s="21">
        <v>10912</v>
      </c>
      <c r="K2179" s="21">
        <v>11121</v>
      </c>
      <c r="L2179" s="21">
        <v>100</v>
      </c>
      <c r="M2179" s="21" t="s">
        <v>1038</v>
      </c>
      <c r="N2179" s="21">
        <v>9243</v>
      </c>
      <c r="O2179" s="21">
        <v>9452</v>
      </c>
      <c r="P2179" s="21">
        <v>100</v>
      </c>
      <c r="Q2179" s="21"/>
      <c r="R2179" s="21"/>
    </row>
    <row r="2180" spans="1:18" x14ac:dyDescent="0.2">
      <c r="A2180" s="22" t="s">
        <v>8173</v>
      </c>
      <c r="B2180" s="21">
        <v>10244</v>
      </c>
      <c r="C2180" s="21" t="s">
        <v>1062</v>
      </c>
      <c r="D2180" s="20">
        <f>COUNTIF('S6 - Table 1'!$B$3:$B$20,Table4[[#This Row],[id]])</f>
        <v>0</v>
      </c>
      <c r="E2180" s="21" t="s">
        <v>8174</v>
      </c>
      <c r="F2180" s="21" t="s">
        <v>8170</v>
      </c>
      <c r="G2180" s="21" t="s">
        <v>8171</v>
      </c>
      <c r="H2180" s="21" t="s">
        <v>8175</v>
      </c>
      <c r="I2180" s="21" t="s">
        <v>3755</v>
      </c>
      <c r="J2180" s="21">
        <v>10912</v>
      </c>
      <c r="K2180" s="21">
        <v>11124</v>
      </c>
      <c r="L2180" s="21">
        <v>100</v>
      </c>
      <c r="M2180" s="21" t="s">
        <v>1038</v>
      </c>
      <c r="N2180" s="21">
        <v>9243</v>
      </c>
      <c r="O2180" s="21">
        <v>9455</v>
      </c>
      <c r="P2180" s="21">
        <v>100</v>
      </c>
      <c r="Q2180" s="21"/>
      <c r="R2180" s="21"/>
    </row>
    <row r="2181" spans="1:18" x14ac:dyDescent="0.2">
      <c r="A2181" s="22" t="s">
        <v>8176</v>
      </c>
      <c r="B2181" s="21">
        <v>10244</v>
      </c>
      <c r="C2181" s="21" t="s">
        <v>1062</v>
      </c>
      <c r="D2181" s="20">
        <f>COUNTIF('S6 - Table 1'!$B$3:$B$20,Table4[[#This Row],[id]])</f>
        <v>0</v>
      </c>
      <c r="E2181" s="21" t="s">
        <v>8177</v>
      </c>
      <c r="F2181" s="21" t="s">
        <v>8178</v>
      </c>
      <c r="G2181" s="21" t="s">
        <v>8105</v>
      </c>
      <c r="H2181" s="21" t="s">
        <v>8106</v>
      </c>
      <c r="I2181" s="21" t="s">
        <v>3755</v>
      </c>
      <c r="J2181" s="21">
        <v>143206</v>
      </c>
      <c r="K2181" s="21">
        <v>143306</v>
      </c>
      <c r="L2181" s="21">
        <v>100</v>
      </c>
      <c r="M2181" s="21" t="s">
        <v>1038</v>
      </c>
      <c r="N2181" s="21">
        <v>141301</v>
      </c>
      <c r="O2181" s="21">
        <v>141401</v>
      </c>
      <c r="P2181" s="21">
        <v>99</v>
      </c>
      <c r="Q2181" s="21"/>
      <c r="R2181" s="21"/>
    </row>
    <row r="2182" spans="1:18" x14ac:dyDescent="0.2">
      <c r="A2182" s="22" t="s">
        <v>8179</v>
      </c>
      <c r="B2182" s="21">
        <v>10244</v>
      </c>
      <c r="C2182" s="21" t="s">
        <v>1062</v>
      </c>
      <c r="D2182" s="20">
        <f>COUNTIF('S6 - Table 1'!$B$3:$B$20,Table4[[#This Row],[id]])</f>
        <v>0</v>
      </c>
      <c r="E2182" s="21" t="s">
        <v>8180</v>
      </c>
      <c r="F2182" s="21" t="s">
        <v>8181</v>
      </c>
      <c r="G2182" s="21" t="s">
        <v>8182</v>
      </c>
      <c r="H2182" s="21" t="s">
        <v>8183</v>
      </c>
      <c r="I2182" s="21" t="s">
        <v>3755</v>
      </c>
      <c r="J2182" s="21">
        <v>88889</v>
      </c>
      <c r="K2182" s="21">
        <v>89019</v>
      </c>
      <c r="L2182" s="21">
        <v>100</v>
      </c>
      <c r="M2182" s="21" t="s">
        <v>1038</v>
      </c>
      <c r="N2182" s="21">
        <v>86941</v>
      </c>
      <c r="O2182" s="21">
        <v>87071</v>
      </c>
      <c r="P2182" s="21">
        <v>98.46</v>
      </c>
      <c r="Q2182" s="21"/>
      <c r="R2182" s="21"/>
    </row>
    <row r="2183" spans="1:18" x14ac:dyDescent="0.2">
      <c r="A2183" s="22" t="s">
        <v>8184</v>
      </c>
      <c r="B2183" s="21">
        <v>10244</v>
      </c>
      <c r="C2183" s="21" t="s">
        <v>1062</v>
      </c>
      <c r="D2183" s="20">
        <f>COUNTIF('S6 - Table 1'!$B$3:$B$20,Table4[[#This Row],[id]])</f>
        <v>0</v>
      </c>
      <c r="E2183" s="21" t="s">
        <v>8185</v>
      </c>
      <c r="F2183" s="21" t="s">
        <v>8123</v>
      </c>
      <c r="G2183" s="21" t="s">
        <v>8100</v>
      </c>
      <c r="H2183" s="21" t="s">
        <v>8137</v>
      </c>
      <c r="I2183" s="21" t="s">
        <v>3755</v>
      </c>
      <c r="J2183" s="21">
        <v>175029</v>
      </c>
      <c r="K2183" s="21">
        <v>175139</v>
      </c>
      <c r="L2183" s="21">
        <v>100</v>
      </c>
      <c r="M2183" s="21" t="s">
        <v>1038</v>
      </c>
      <c r="N2183" s="21">
        <v>173157</v>
      </c>
      <c r="O2183" s="21">
        <v>173267</v>
      </c>
      <c r="P2183" s="21">
        <v>100</v>
      </c>
      <c r="Q2183" s="21"/>
      <c r="R2183" s="21"/>
    </row>
    <row r="2184" spans="1:18" x14ac:dyDescent="0.2">
      <c r="A2184" s="22" t="s">
        <v>8186</v>
      </c>
      <c r="B2184" s="21">
        <v>10244</v>
      </c>
      <c r="C2184" s="21" t="s">
        <v>1062</v>
      </c>
      <c r="D2184" s="20">
        <f>COUNTIF('S6 - Table 1'!$B$3:$B$20,Table4[[#This Row],[id]])</f>
        <v>0</v>
      </c>
      <c r="E2184" s="21" t="s">
        <v>8187</v>
      </c>
      <c r="F2184" s="21" t="s">
        <v>8188</v>
      </c>
      <c r="G2184" s="21" t="s">
        <v>8166</v>
      </c>
      <c r="H2184" s="21" t="s">
        <v>8167</v>
      </c>
      <c r="I2184" s="21" t="s">
        <v>3755</v>
      </c>
      <c r="J2184" s="21">
        <v>127758</v>
      </c>
      <c r="K2184" s="21">
        <v>128121</v>
      </c>
      <c r="L2184" s="21">
        <v>100</v>
      </c>
      <c r="M2184" s="21" t="s">
        <v>1038</v>
      </c>
      <c r="N2184" s="21">
        <v>125798</v>
      </c>
      <c r="O2184" s="21">
        <v>126161</v>
      </c>
      <c r="P2184" s="21">
        <v>100</v>
      </c>
      <c r="Q2184" s="21"/>
      <c r="R2184" s="21"/>
    </row>
    <row r="2185" spans="1:18" x14ac:dyDescent="0.2">
      <c r="A2185" s="22" t="s">
        <v>8189</v>
      </c>
      <c r="B2185" s="21">
        <v>10244</v>
      </c>
      <c r="C2185" s="21" t="s">
        <v>1062</v>
      </c>
      <c r="D2185" s="20">
        <f>COUNTIF('S6 - Table 1'!$B$3:$B$20,Table4[[#This Row],[id]])</f>
        <v>0</v>
      </c>
      <c r="E2185" s="21" t="s">
        <v>8190</v>
      </c>
      <c r="F2185" s="21" t="s">
        <v>8191</v>
      </c>
      <c r="G2185" s="21" t="s">
        <v>8161</v>
      </c>
      <c r="H2185" s="21" t="s">
        <v>8162</v>
      </c>
      <c r="I2185" s="21" t="s">
        <v>3755</v>
      </c>
      <c r="J2185" s="21">
        <v>46962</v>
      </c>
      <c r="K2185" s="21">
        <v>47214</v>
      </c>
      <c r="L2185" s="21">
        <v>100</v>
      </c>
      <c r="M2185" s="21" t="s">
        <v>1038</v>
      </c>
      <c r="N2185" s="21">
        <v>45017</v>
      </c>
      <c r="O2185" s="21">
        <v>45269</v>
      </c>
      <c r="P2185" s="21">
        <v>100</v>
      </c>
      <c r="Q2185" s="21"/>
      <c r="R2185" s="21"/>
    </row>
    <row r="2186" spans="1:18" x14ac:dyDescent="0.2">
      <c r="A2186" s="22" t="s">
        <v>8192</v>
      </c>
      <c r="B2186" s="21">
        <v>10244</v>
      </c>
      <c r="C2186" s="21" t="s">
        <v>1062</v>
      </c>
      <c r="D2186" s="20">
        <f>COUNTIF('S6 - Table 1'!$B$3:$B$20,Table4[[#This Row],[id]])</f>
        <v>0</v>
      </c>
      <c r="E2186" s="21" t="s">
        <v>8193</v>
      </c>
      <c r="F2186" s="21" t="s">
        <v>8170</v>
      </c>
      <c r="G2186" s="21" t="s">
        <v>8171</v>
      </c>
      <c r="H2186" s="21" t="s">
        <v>8194</v>
      </c>
      <c r="I2186" s="21" t="s">
        <v>3755</v>
      </c>
      <c r="J2186" s="21">
        <v>10912</v>
      </c>
      <c r="K2186" s="21">
        <v>11120</v>
      </c>
      <c r="L2186" s="21">
        <v>100</v>
      </c>
      <c r="M2186" s="21" t="s">
        <v>1038</v>
      </c>
      <c r="N2186" s="21">
        <v>9243</v>
      </c>
      <c r="O2186" s="21">
        <v>9451</v>
      </c>
      <c r="P2186" s="21">
        <v>100</v>
      </c>
      <c r="Q2186" s="21"/>
      <c r="R2186" s="21"/>
    </row>
    <row r="2187" spans="1:18" x14ac:dyDescent="0.2">
      <c r="A2187" s="22" t="s">
        <v>8195</v>
      </c>
      <c r="B2187" s="21">
        <v>10244</v>
      </c>
      <c r="C2187" s="21" t="s">
        <v>1062</v>
      </c>
      <c r="D2187" s="20">
        <f>COUNTIF('S6 - Table 1'!$B$3:$B$20,Table4[[#This Row],[id]])</f>
        <v>0</v>
      </c>
      <c r="E2187" s="21" t="s">
        <v>8196</v>
      </c>
      <c r="F2187" s="21" t="s">
        <v>8104</v>
      </c>
      <c r="G2187" s="21" t="s">
        <v>8105</v>
      </c>
      <c r="H2187" s="21" t="s">
        <v>8197</v>
      </c>
      <c r="I2187" s="21" t="s">
        <v>3755</v>
      </c>
      <c r="J2187" s="21">
        <v>143205</v>
      </c>
      <c r="K2187" s="21">
        <v>143305</v>
      </c>
      <c r="L2187" s="21">
        <v>100</v>
      </c>
      <c r="M2187" s="21" t="s">
        <v>1038</v>
      </c>
      <c r="N2187" s="21">
        <v>141300</v>
      </c>
      <c r="O2187" s="21">
        <v>141400</v>
      </c>
      <c r="P2187" s="21">
        <v>99</v>
      </c>
      <c r="Q2187" s="21"/>
      <c r="R2187" s="21"/>
    </row>
    <row r="2188" spans="1:18" x14ac:dyDescent="0.2">
      <c r="A2188" s="22" t="s">
        <v>8198</v>
      </c>
      <c r="B2188" s="21">
        <v>10244</v>
      </c>
      <c r="C2188" s="21" t="s">
        <v>1062</v>
      </c>
      <c r="D2188" s="20">
        <f>COUNTIF('S6 - Table 1'!$B$3:$B$20,Table4[[#This Row],[id]])</f>
        <v>0</v>
      </c>
      <c r="E2188" s="21" t="s">
        <v>8199</v>
      </c>
      <c r="F2188" s="21" t="s">
        <v>8104</v>
      </c>
      <c r="G2188" s="21" t="s">
        <v>8105</v>
      </c>
      <c r="H2188" s="21" t="s">
        <v>8200</v>
      </c>
      <c r="I2188" s="21" t="s">
        <v>3755</v>
      </c>
      <c r="J2188" s="21">
        <v>143205</v>
      </c>
      <c r="K2188" s="21">
        <v>143306</v>
      </c>
      <c r="L2188" s="21">
        <v>100</v>
      </c>
      <c r="M2188" s="21" t="s">
        <v>1038</v>
      </c>
      <c r="N2188" s="21">
        <v>141300</v>
      </c>
      <c r="O2188" s="21">
        <v>141401</v>
      </c>
      <c r="P2188" s="21">
        <v>99.01</v>
      </c>
      <c r="Q2188" s="21"/>
      <c r="R2188" s="21"/>
    </row>
    <row r="2189" spans="1:18" x14ac:dyDescent="0.2">
      <c r="A2189" s="22" t="s">
        <v>8201</v>
      </c>
      <c r="B2189" s="21">
        <v>10244</v>
      </c>
      <c r="C2189" s="21" t="s">
        <v>1062</v>
      </c>
      <c r="D2189" s="20">
        <f>COUNTIF('S6 - Table 1'!$B$3:$B$20,Table4[[#This Row],[id]])</f>
        <v>0</v>
      </c>
      <c r="E2189" s="21" t="s">
        <v>8202</v>
      </c>
      <c r="F2189" s="21" t="s">
        <v>8203</v>
      </c>
      <c r="G2189" s="21" t="s">
        <v>8182</v>
      </c>
      <c r="H2189" s="21" t="s">
        <v>8183</v>
      </c>
      <c r="I2189" s="21" t="s">
        <v>3755</v>
      </c>
      <c r="J2189" s="21">
        <v>88889</v>
      </c>
      <c r="K2189" s="21">
        <v>89019</v>
      </c>
      <c r="L2189" s="21">
        <v>100</v>
      </c>
      <c r="M2189" s="21" t="s">
        <v>1038</v>
      </c>
      <c r="N2189" s="21">
        <v>86941</v>
      </c>
      <c r="O2189" s="21">
        <v>87071</v>
      </c>
      <c r="P2189" s="21">
        <v>98.46</v>
      </c>
      <c r="Q2189" s="21"/>
      <c r="R2189" s="21"/>
    </row>
    <row r="2190" spans="1:18" x14ac:dyDescent="0.2">
      <c r="A2190" s="22" t="s">
        <v>8204</v>
      </c>
      <c r="B2190" s="21">
        <v>10244</v>
      </c>
      <c r="C2190" s="21" t="s">
        <v>1062</v>
      </c>
      <c r="D2190" s="20">
        <f>COUNTIF('S6 - Table 1'!$B$3:$B$20,Table4[[#This Row],[id]])</f>
        <v>0</v>
      </c>
      <c r="E2190" s="21" t="s">
        <v>8205</v>
      </c>
      <c r="F2190" s="21" t="s">
        <v>8126</v>
      </c>
      <c r="G2190" s="21" t="s">
        <v>8127</v>
      </c>
      <c r="H2190" s="21" t="s">
        <v>8206</v>
      </c>
      <c r="I2190" s="21" t="s">
        <v>3755</v>
      </c>
      <c r="J2190" s="21">
        <v>175832</v>
      </c>
      <c r="K2190" s="21">
        <v>176002</v>
      </c>
      <c r="L2190" s="21">
        <v>100</v>
      </c>
      <c r="M2190" s="21" t="s">
        <v>1038</v>
      </c>
      <c r="N2190" s="21">
        <v>173998</v>
      </c>
      <c r="O2190" s="21">
        <v>174168</v>
      </c>
      <c r="P2190" s="21">
        <v>100</v>
      </c>
      <c r="Q2190" s="21"/>
      <c r="R2190" s="21"/>
    </row>
    <row r="2191" spans="1:18" x14ac:dyDescent="0.2">
      <c r="A2191" s="22" t="s">
        <v>8207</v>
      </c>
      <c r="B2191" s="21">
        <v>10244</v>
      </c>
      <c r="C2191" s="21" t="s">
        <v>1062</v>
      </c>
      <c r="D2191" s="20">
        <f>COUNTIF('S6 - Table 1'!$B$3:$B$20,Table4[[#This Row],[id]])</f>
        <v>0</v>
      </c>
      <c r="E2191" s="21" t="s">
        <v>8208</v>
      </c>
      <c r="F2191" s="21" t="s">
        <v>8165</v>
      </c>
      <c r="G2191" s="21" t="s">
        <v>8166</v>
      </c>
      <c r="H2191" s="21" t="s">
        <v>8209</v>
      </c>
      <c r="I2191" s="21" t="s">
        <v>3755</v>
      </c>
      <c r="J2191" s="21">
        <v>127796</v>
      </c>
      <c r="K2191" s="21">
        <v>128114</v>
      </c>
      <c r="L2191" s="21">
        <v>100</v>
      </c>
      <c r="M2191" s="21" t="s">
        <v>1038</v>
      </c>
      <c r="N2191" s="21">
        <v>125836</v>
      </c>
      <c r="O2191" s="21">
        <v>126154</v>
      </c>
      <c r="P2191" s="21">
        <v>100</v>
      </c>
      <c r="Q2191" s="21"/>
      <c r="R2191" s="21"/>
    </row>
    <row r="2192" spans="1:18" x14ac:dyDescent="0.2">
      <c r="A2192" s="22" t="s">
        <v>8210</v>
      </c>
      <c r="B2192" s="21">
        <v>10244</v>
      </c>
      <c r="C2192" s="21" t="s">
        <v>1062</v>
      </c>
      <c r="D2192" s="20">
        <f>COUNTIF('S6 - Table 1'!$B$3:$B$20,Table4[[#This Row],[id]])</f>
        <v>0</v>
      </c>
      <c r="E2192" s="21" t="s">
        <v>8211</v>
      </c>
      <c r="F2192" s="21" t="s">
        <v>8165</v>
      </c>
      <c r="G2192" s="21" t="s">
        <v>8166</v>
      </c>
      <c r="H2192" s="21" t="s">
        <v>8212</v>
      </c>
      <c r="I2192" s="21" t="s">
        <v>3755</v>
      </c>
      <c r="J2192" s="21">
        <v>127796</v>
      </c>
      <c r="K2192" s="21">
        <v>128168</v>
      </c>
      <c r="L2192" s="21">
        <v>100</v>
      </c>
      <c r="M2192" s="21" t="s">
        <v>1038</v>
      </c>
      <c r="N2192" s="21">
        <v>125836</v>
      </c>
      <c r="O2192" s="21">
        <v>126208</v>
      </c>
      <c r="P2192" s="21">
        <v>100</v>
      </c>
      <c r="Q2192" s="21"/>
      <c r="R2192" s="21"/>
    </row>
    <row r="2193" spans="1:18" x14ac:dyDescent="0.2">
      <c r="A2193" s="22" t="s">
        <v>8213</v>
      </c>
      <c r="B2193" s="21">
        <v>10244</v>
      </c>
      <c r="C2193" s="21" t="s">
        <v>1062</v>
      </c>
      <c r="D2193" s="20">
        <f>COUNTIF('S6 - Table 1'!$B$3:$B$20,Table4[[#This Row],[id]])</f>
        <v>0</v>
      </c>
      <c r="E2193" s="21" t="s">
        <v>8214</v>
      </c>
      <c r="F2193" s="21" t="s">
        <v>8215</v>
      </c>
      <c r="G2193" s="21" t="s">
        <v>8161</v>
      </c>
      <c r="H2193" s="21" t="s">
        <v>8162</v>
      </c>
      <c r="I2193" s="21" t="s">
        <v>3755</v>
      </c>
      <c r="J2193" s="21">
        <v>46965</v>
      </c>
      <c r="K2193" s="21">
        <v>47214</v>
      </c>
      <c r="L2193" s="21">
        <v>100</v>
      </c>
      <c r="M2193" s="21" t="s">
        <v>1038</v>
      </c>
      <c r="N2193" s="21">
        <v>45020</v>
      </c>
      <c r="O2193" s="21">
        <v>45269</v>
      </c>
      <c r="P2193" s="21">
        <v>100</v>
      </c>
      <c r="Q2193" s="21"/>
      <c r="R2193" s="21"/>
    </row>
    <row r="2194" spans="1:18" x14ac:dyDescent="0.2">
      <c r="A2194" s="22" t="s">
        <v>8216</v>
      </c>
      <c r="B2194" s="21">
        <v>10244</v>
      </c>
      <c r="C2194" s="21" t="s">
        <v>1062</v>
      </c>
      <c r="D2194" s="20">
        <f>COUNTIF('S6 - Table 1'!$B$3:$B$20,Table4[[#This Row],[id]])</f>
        <v>0</v>
      </c>
      <c r="E2194" s="21" t="s">
        <v>8217</v>
      </c>
      <c r="F2194" s="21" t="s">
        <v>8218</v>
      </c>
      <c r="G2194" s="21" t="s">
        <v>8161</v>
      </c>
      <c r="H2194" s="21" t="s">
        <v>8162</v>
      </c>
      <c r="I2194" s="21" t="s">
        <v>3755</v>
      </c>
      <c r="J2194" s="21">
        <v>46966</v>
      </c>
      <c r="K2194" s="21">
        <v>47214</v>
      </c>
      <c r="L2194" s="21">
        <v>100</v>
      </c>
      <c r="M2194" s="21" t="s">
        <v>1038</v>
      </c>
      <c r="N2194" s="21">
        <v>45021</v>
      </c>
      <c r="O2194" s="21">
        <v>45269</v>
      </c>
      <c r="P2194" s="21">
        <v>100</v>
      </c>
      <c r="Q2194" s="21"/>
      <c r="R2194" s="21"/>
    </row>
    <row r="2195" spans="1:18" x14ac:dyDescent="0.2">
      <c r="A2195" s="22" t="s">
        <v>8219</v>
      </c>
      <c r="B2195" s="21">
        <v>10244</v>
      </c>
      <c r="C2195" s="21" t="s">
        <v>1062</v>
      </c>
      <c r="D2195" s="20">
        <f>COUNTIF('S6 - Table 1'!$B$3:$B$20,Table4[[#This Row],[id]])</f>
        <v>0</v>
      </c>
      <c r="E2195" s="21" t="s">
        <v>8220</v>
      </c>
      <c r="F2195" s="21" t="s">
        <v>8104</v>
      </c>
      <c r="G2195" s="21" t="s">
        <v>8105</v>
      </c>
      <c r="H2195" s="21" t="s">
        <v>8221</v>
      </c>
      <c r="I2195" s="21" t="s">
        <v>3755</v>
      </c>
      <c r="J2195" s="21">
        <v>143205</v>
      </c>
      <c r="K2195" s="21">
        <v>143306</v>
      </c>
      <c r="L2195" s="21">
        <v>100</v>
      </c>
      <c r="M2195" s="21" t="s">
        <v>1038</v>
      </c>
      <c r="N2195" s="21">
        <v>141300</v>
      </c>
      <c r="O2195" s="21">
        <v>141401</v>
      </c>
      <c r="P2195" s="21">
        <v>99.01</v>
      </c>
      <c r="Q2195" s="21"/>
      <c r="R2195" s="21"/>
    </row>
    <row r="2196" spans="1:18" x14ac:dyDescent="0.2">
      <c r="A2196" s="22" t="s">
        <v>8222</v>
      </c>
      <c r="B2196" s="21">
        <v>10244</v>
      </c>
      <c r="C2196" s="21" t="s">
        <v>1062</v>
      </c>
      <c r="D2196" s="20">
        <f>COUNTIF('S6 - Table 1'!$B$3:$B$20,Table4[[#This Row],[id]])</f>
        <v>0</v>
      </c>
      <c r="E2196" s="21" t="s">
        <v>8223</v>
      </c>
      <c r="F2196" s="21" t="s">
        <v>8224</v>
      </c>
      <c r="G2196" s="21" t="s">
        <v>8171</v>
      </c>
      <c r="H2196" s="21" t="s">
        <v>8172</v>
      </c>
      <c r="I2196" s="21" t="s">
        <v>3755</v>
      </c>
      <c r="J2196" s="21">
        <v>10902</v>
      </c>
      <c r="K2196" s="21">
        <v>11121</v>
      </c>
      <c r="L2196" s="21">
        <v>100</v>
      </c>
      <c r="M2196" s="21" t="s">
        <v>1038</v>
      </c>
      <c r="N2196" s="21">
        <v>9233</v>
      </c>
      <c r="O2196" s="21">
        <v>9452</v>
      </c>
      <c r="P2196" s="21">
        <v>100</v>
      </c>
      <c r="Q2196" s="21"/>
      <c r="R2196" s="21"/>
    </row>
    <row r="2197" spans="1:18" x14ac:dyDescent="0.2">
      <c r="A2197" s="22" t="s">
        <v>8225</v>
      </c>
      <c r="B2197" s="21">
        <v>10244</v>
      </c>
      <c r="C2197" s="21" t="s">
        <v>1062</v>
      </c>
      <c r="D2197" s="20">
        <f>COUNTIF('S6 - Table 1'!$B$3:$B$20,Table4[[#This Row],[id]])</f>
        <v>0</v>
      </c>
      <c r="E2197" s="21" t="s">
        <v>8226</v>
      </c>
      <c r="F2197" s="21" t="s">
        <v>8224</v>
      </c>
      <c r="G2197" s="21" t="s">
        <v>8171</v>
      </c>
      <c r="H2197" s="21" t="s">
        <v>8175</v>
      </c>
      <c r="I2197" s="21" t="s">
        <v>3755</v>
      </c>
      <c r="J2197" s="21">
        <v>10902</v>
      </c>
      <c r="K2197" s="21">
        <v>11124</v>
      </c>
      <c r="L2197" s="21">
        <v>100</v>
      </c>
      <c r="M2197" s="21" t="s">
        <v>1038</v>
      </c>
      <c r="N2197" s="21">
        <v>9233</v>
      </c>
      <c r="O2197" s="21">
        <v>9455</v>
      </c>
      <c r="P2197" s="21">
        <v>100</v>
      </c>
      <c r="Q2197" s="21"/>
      <c r="R2197" s="21"/>
    </row>
    <row r="2198" spans="1:18" x14ac:dyDescent="0.2">
      <c r="A2198" s="22" t="s">
        <v>8227</v>
      </c>
      <c r="B2198" s="21">
        <v>10244</v>
      </c>
      <c r="C2198" s="21" t="s">
        <v>1062</v>
      </c>
      <c r="D2198" s="20">
        <f>COUNTIF('S6 - Table 1'!$B$3:$B$20,Table4[[#This Row],[id]])</f>
        <v>0</v>
      </c>
      <c r="E2198" s="21" t="s">
        <v>8228</v>
      </c>
      <c r="F2198" s="21" t="s">
        <v>8188</v>
      </c>
      <c r="G2198" s="21" t="s">
        <v>8166</v>
      </c>
      <c r="H2198" s="21" t="s">
        <v>8209</v>
      </c>
      <c r="I2198" s="21" t="s">
        <v>3755</v>
      </c>
      <c r="J2198" s="21">
        <v>127758</v>
      </c>
      <c r="K2198" s="21">
        <v>128114</v>
      </c>
      <c r="L2198" s="21">
        <v>100</v>
      </c>
      <c r="M2198" s="21" t="s">
        <v>1038</v>
      </c>
      <c r="N2198" s="21">
        <v>125798</v>
      </c>
      <c r="O2198" s="21">
        <v>126154</v>
      </c>
      <c r="P2198" s="21">
        <v>100</v>
      </c>
      <c r="Q2198" s="21"/>
      <c r="R2198" s="21"/>
    </row>
    <row r="2199" spans="1:18" x14ac:dyDescent="0.2">
      <c r="A2199" s="22" t="s">
        <v>8229</v>
      </c>
      <c r="B2199" s="21">
        <v>10244</v>
      </c>
      <c r="C2199" s="21" t="s">
        <v>1062</v>
      </c>
      <c r="D2199" s="20">
        <f>COUNTIF('S6 - Table 1'!$B$3:$B$20,Table4[[#This Row],[id]])</f>
        <v>0</v>
      </c>
      <c r="E2199" s="21" t="s">
        <v>8230</v>
      </c>
      <c r="F2199" s="21" t="s">
        <v>8231</v>
      </c>
      <c r="G2199" s="21" t="s">
        <v>8144</v>
      </c>
      <c r="H2199" s="21" t="s">
        <v>8145</v>
      </c>
      <c r="I2199" s="21" t="s">
        <v>3755</v>
      </c>
      <c r="J2199" s="21">
        <v>150330</v>
      </c>
      <c r="K2199" s="21">
        <v>150480</v>
      </c>
      <c r="L2199" s="21">
        <v>100</v>
      </c>
      <c r="M2199" s="21" t="s">
        <v>1038</v>
      </c>
      <c r="N2199" s="21">
        <v>148414</v>
      </c>
      <c r="O2199" s="21">
        <v>148564</v>
      </c>
      <c r="P2199" s="21">
        <v>99.33</v>
      </c>
      <c r="Q2199" s="21"/>
      <c r="R2199" s="21"/>
    </row>
    <row r="2200" spans="1:18" x14ac:dyDescent="0.2">
      <c r="A2200" s="22" t="s">
        <v>8232</v>
      </c>
      <c r="B2200" s="21">
        <v>10244</v>
      </c>
      <c r="C2200" s="21" t="s">
        <v>1062</v>
      </c>
      <c r="D2200" s="20">
        <f>COUNTIF('S6 - Table 1'!$B$3:$B$20,Table4[[#This Row],[id]])</f>
        <v>0</v>
      </c>
      <c r="E2200" s="21" t="s">
        <v>8233</v>
      </c>
      <c r="F2200" s="21" t="s">
        <v>8234</v>
      </c>
      <c r="G2200" s="21" t="s">
        <v>8161</v>
      </c>
      <c r="H2200" s="21" t="s">
        <v>8162</v>
      </c>
      <c r="I2200" s="21" t="s">
        <v>3755</v>
      </c>
      <c r="J2200" s="21">
        <v>46965</v>
      </c>
      <c r="K2200" s="21">
        <v>47214</v>
      </c>
      <c r="L2200" s="21">
        <v>100</v>
      </c>
      <c r="M2200" s="21" t="s">
        <v>1038</v>
      </c>
      <c r="N2200" s="21">
        <v>45020</v>
      </c>
      <c r="O2200" s="21">
        <v>45269</v>
      </c>
      <c r="P2200" s="21">
        <v>100</v>
      </c>
      <c r="Q2200" s="21"/>
      <c r="R2200" s="21"/>
    </row>
    <row r="2201" spans="1:18" x14ac:dyDescent="0.2">
      <c r="A2201" s="22" t="s">
        <v>8235</v>
      </c>
      <c r="B2201" s="21">
        <v>10244</v>
      </c>
      <c r="C2201" s="21" t="s">
        <v>1062</v>
      </c>
      <c r="D2201" s="20">
        <f>COUNTIF('S6 - Table 1'!$B$3:$B$20,Table4[[#This Row],[id]])</f>
        <v>0</v>
      </c>
      <c r="E2201" s="21" t="s">
        <v>8236</v>
      </c>
      <c r="F2201" s="21" t="s">
        <v>8237</v>
      </c>
      <c r="G2201" s="21" t="s">
        <v>8182</v>
      </c>
      <c r="H2201" s="21" t="s">
        <v>8183</v>
      </c>
      <c r="I2201" s="21" t="s">
        <v>3755</v>
      </c>
      <c r="J2201" s="21">
        <v>88891</v>
      </c>
      <c r="K2201" s="21">
        <v>89019</v>
      </c>
      <c r="L2201" s="21">
        <v>100</v>
      </c>
      <c r="M2201" s="21" t="s">
        <v>1038</v>
      </c>
      <c r="N2201" s="21">
        <v>86943</v>
      </c>
      <c r="O2201" s="21">
        <v>87071</v>
      </c>
      <c r="P2201" s="21">
        <v>98.44</v>
      </c>
      <c r="Q2201" s="21"/>
      <c r="R2201" s="21"/>
    </row>
    <row r="2202" spans="1:18" x14ac:dyDescent="0.2">
      <c r="A2202" s="22" t="s">
        <v>8238</v>
      </c>
      <c r="B2202" s="21">
        <v>10244</v>
      </c>
      <c r="C2202" s="21" t="s">
        <v>1062</v>
      </c>
      <c r="D2202" s="20">
        <f>COUNTIF('S6 - Table 1'!$B$3:$B$20,Table4[[#This Row],[id]])</f>
        <v>0</v>
      </c>
      <c r="E2202" s="21" t="s">
        <v>8239</v>
      </c>
      <c r="F2202" s="21" t="s">
        <v>8240</v>
      </c>
      <c r="G2202" s="21" t="s">
        <v>8182</v>
      </c>
      <c r="H2202" s="21" t="s">
        <v>8183</v>
      </c>
      <c r="I2202" s="21" t="s">
        <v>3755</v>
      </c>
      <c r="J2202" s="21">
        <v>88889</v>
      </c>
      <c r="K2202" s="21">
        <v>89019</v>
      </c>
      <c r="L2202" s="21">
        <v>100</v>
      </c>
      <c r="M2202" s="21" t="s">
        <v>1038</v>
      </c>
      <c r="N2202" s="21">
        <v>86941</v>
      </c>
      <c r="O2202" s="21">
        <v>87071</v>
      </c>
      <c r="P2202" s="21">
        <v>98.46</v>
      </c>
      <c r="Q2202" s="21"/>
      <c r="R2202" s="21"/>
    </row>
    <row r="2203" spans="1:18" x14ac:dyDescent="0.2">
      <c r="A2203" s="22" t="s">
        <v>8241</v>
      </c>
      <c r="B2203" s="21">
        <v>10244</v>
      </c>
      <c r="C2203" s="21" t="s">
        <v>1062</v>
      </c>
      <c r="D2203" s="20">
        <f>COUNTIF('S6 - Table 1'!$B$3:$B$20,Table4[[#This Row],[id]])</f>
        <v>0</v>
      </c>
      <c r="E2203" s="21" t="s">
        <v>8242</v>
      </c>
      <c r="F2203" s="21" t="s">
        <v>8243</v>
      </c>
      <c r="G2203" s="21" t="s">
        <v>8182</v>
      </c>
      <c r="H2203" s="21" t="s">
        <v>8183</v>
      </c>
      <c r="I2203" s="21" t="s">
        <v>3755</v>
      </c>
      <c r="J2203" s="21">
        <v>88889</v>
      </c>
      <c r="K2203" s="21">
        <v>89019</v>
      </c>
      <c r="L2203" s="21">
        <v>100</v>
      </c>
      <c r="M2203" s="21" t="s">
        <v>1038</v>
      </c>
      <c r="N2203" s="21">
        <v>86941</v>
      </c>
      <c r="O2203" s="21">
        <v>87071</v>
      </c>
      <c r="P2203" s="21">
        <v>98.46</v>
      </c>
      <c r="Q2203" s="21"/>
      <c r="R2203" s="21"/>
    </row>
    <row r="2204" spans="1:18" x14ac:dyDescent="0.2">
      <c r="A2204" s="22" t="s">
        <v>8244</v>
      </c>
      <c r="B2204" s="21">
        <v>10244</v>
      </c>
      <c r="C2204" s="21" t="s">
        <v>1062</v>
      </c>
      <c r="D2204" s="20">
        <f>COUNTIF('S6 - Table 1'!$B$3:$B$20,Table4[[#This Row],[id]])</f>
        <v>0</v>
      </c>
      <c r="E2204" s="21" t="s">
        <v>8245</v>
      </c>
      <c r="F2204" s="21" t="s">
        <v>8246</v>
      </c>
      <c r="G2204" s="21" t="s">
        <v>8247</v>
      </c>
      <c r="H2204" s="21" t="s">
        <v>8145</v>
      </c>
      <c r="I2204" s="21" t="s">
        <v>3755</v>
      </c>
      <c r="J2204" s="21">
        <v>150330</v>
      </c>
      <c r="K2204" s="21">
        <v>150480</v>
      </c>
      <c r="L2204" s="21">
        <v>100</v>
      </c>
      <c r="M2204" s="21" t="s">
        <v>1038</v>
      </c>
      <c r="N2204" s="21">
        <v>148414</v>
      </c>
      <c r="O2204" s="21">
        <v>148564</v>
      </c>
      <c r="P2204" s="21">
        <v>99.33</v>
      </c>
      <c r="Q2204" s="21"/>
      <c r="R2204" s="21"/>
    </row>
    <row r="2205" spans="1:18" x14ac:dyDescent="0.2">
      <c r="A2205" s="22" t="s">
        <v>8248</v>
      </c>
      <c r="B2205" s="21">
        <v>10244</v>
      </c>
      <c r="C2205" s="21" t="s">
        <v>1062</v>
      </c>
      <c r="D2205" s="20">
        <f>COUNTIF('S6 - Table 1'!$B$3:$B$20,Table4[[#This Row],[id]])</f>
        <v>0</v>
      </c>
      <c r="E2205" s="21" t="s">
        <v>8249</v>
      </c>
      <c r="F2205" s="21" t="s">
        <v>8250</v>
      </c>
      <c r="G2205" s="21" t="s">
        <v>8144</v>
      </c>
      <c r="H2205" s="21" t="s">
        <v>8145</v>
      </c>
      <c r="I2205" s="21" t="s">
        <v>3755</v>
      </c>
      <c r="J2205" s="21">
        <v>150331</v>
      </c>
      <c r="K2205" s="21">
        <v>150480</v>
      </c>
      <c r="L2205" s="21">
        <v>100</v>
      </c>
      <c r="M2205" s="21" t="s">
        <v>1038</v>
      </c>
      <c r="N2205" s="21">
        <v>148415</v>
      </c>
      <c r="O2205" s="21">
        <v>148564</v>
      </c>
      <c r="P2205" s="21">
        <v>99.33</v>
      </c>
      <c r="Q2205" s="21"/>
      <c r="R2205" s="21"/>
    </row>
    <row r="2206" spans="1:18" x14ac:dyDescent="0.2">
      <c r="A2206" s="22" t="s">
        <v>8251</v>
      </c>
      <c r="B2206" s="21">
        <v>10244</v>
      </c>
      <c r="C2206" s="21" t="s">
        <v>1062</v>
      </c>
      <c r="D2206" s="20">
        <f>COUNTIF('S6 - Table 1'!$B$3:$B$20,Table4[[#This Row],[id]])</f>
        <v>0</v>
      </c>
      <c r="E2206" s="21" t="s">
        <v>8252</v>
      </c>
      <c r="F2206" s="21" t="s">
        <v>8253</v>
      </c>
      <c r="G2206" s="21" t="s">
        <v>8144</v>
      </c>
      <c r="H2206" s="21" t="s">
        <v>8145</v>
      </c>
      <c r="I2206" s="21" t="s">
        <v>3755</v>
      </c>
      <c r="J2206" s="21">
        <v>150333</v>
      </c>
      <c r="K2206" s="21">
        <v>150480</v>
      </c>
      <c r="L2206" s="21">
        <v>100</v>
      </c>
      <c r="M2206" s="21" t="s">
        <v>1038</v>
      </c>
      <c r="N2206" s="21">
        <v>148417</v>
      </c>
      <c r="O2206" s="21">
        <v>148564</v>
      </c>
      <c r="P2206" s="21">
        <v>99.32</v>
      </c>
      <c r="Q2206" s="21"/>
      <c r="R2206" s="21"/>
    </row>
    <row r="2207" spans="1:18" x14ac:dyDescent="0.2">
      <c r="A2207" s="22" t="s">
        <v>8254</v>
      </c>
      <c r="B2207" s="21">
        <v>10244</v>
      </c>
      <c r="C2207" s="21" t="s">
        <v>1062</v>
      </c>
      <c r="D2207" s="20">
        <f>COUNTIF('S6 - Table 1'!$B$3:$B$20,Table4[[#This Row],[id]])</f>
        <v>0</v>
      </c>
      <c r="E2207" s="21" t="s">
        <v>8255</v>
      </c>
      <c r="F2207" s="21" t="s">
        <v>8256</v>
      </c>
      <c r="G2207" s="21" t="s">
        <v>8257</v>
      </c>
      <c r="H2207" s="21" t="s">
        <v>8258</v>
      </c>
      <c r="I2207" s="21" t="s">
        <v>3755</v>
      </c>
      <c r="J2207" s="21">
        <v>133508</v>
      </c>
      <c r="K2207" s="21">
        <v>133608</v>
      </c>
      <c r="L2207" s="21">
        <v>100</v>
      </c>
      <c r="M2207" s="21" t="s">
        <v>1038</v>
      </c>
      <c r="N2207" s="21">
        <v>131548</v>
      </c>
      <c r="O2207" s="21">
        <v>131648</v>
      </c>
      <c r="P2207" s="21">
        <v>100</v>
      </c>
      <c r="Q2207" s="21"/>
      <c r="R2207" s="21"/>
    </row>
    <row r="2208" spans="1:18" x14ac:dyDescent="0.2">
      <c r="A2208" s="22" t="s">
        <v>8259</v>
      </c>
      <c r="B2208" s="21">
        <v>10244</v>
      </c>
      <c r="C2208" s="21" t="s">
        <v>1062</v>
      </c>
      <c r="D2208" s="20">
        <f>COUNTIF('S6 - Table 1'!$B$3:$B$20,Table4[[#This Row],[id]])</f>
        <v>0</v>
      </c>
      <c r="E2208" s="21" t="s">
        <v>8260</v>
      </c>
      <c r="F2208" s="21" t="s">
        <v>8256</v>
      </c>
      <c r="G2208" s="21" t="s">
        <v>8257</v>
      </c>
      <c r="H2208" s="21" t="s">
        <v>8261</v>
      </c>
      <c r="I2208" s="21" t="s">
        <v>3755</v>
      </c>
      <c r="J2208" s="21">
        <v>133508</v>
      </c>
      <c r="K2208" s="21">
        <v>133611</v>
      </c>
      <c r="L2208" s="21">
        <v>100</v>
      </c>
      <c r="M2208" s="21" t="s">
        <v>1038</v>
      </c>
      <c r="N2208" s="21">
        <v>131548</v>
      </c>
      <c r="O2208" s="21">
        <v>131651</v>
      </c>
      <c r="P2208" s="21">
        <v>100</v>
      </c>
      <c r="Q2208" s="21"/>
      <c r="R2208" s="21"/>
    </row>
    <row r="2209" spans="1:18" x14ac:dyDescent="0.2">
      <c r="A2209" s="22" t="s">
        <v>8262</v>
      </c>
      <c r="B2209" s="21">
        <v>10244</v>
      </c>
      <c r="C2209" s="21" t="s">
        <v>1062</v>
      </c>
      <c r="D2209" s="20">
        <f>COUNTIF('S6 - Table 1'!$B$3:$B$20,Table4[[#This Row],[id]])</f>
        <v>0</v>
      </c>
      <c r="E2209" s="21" t="s">
        <v>8263</v>
      </c>
      <c r="F2209" s="21" t="s">
        <v>8256</v>
      </c>
      <c r="G2209" s="21" t="s">
        <v>8257</v>
      </c>
      <c r="H2209" s="21" t="s">
        <v>8264</v>
      </c>
      <c r="I2209" s="21" t="s">
        <v>3755</v>
      </c>
      <c r="J2209" s="21">
        <v>133508</v>
      </c>
      <c r="K2209" s="21">
        <v>133612</v>
      </c>
      <c r="L2209" s="21">
        <v>100</v>
      </c>
      <c r="M2209" s="21" t="s">
        <v>1038</v>
      </c>
      <c r="N2209" s="21">
        <v>131548</v>
      </c>
      <c r="O2209" s="21">
        <v>131652</v>
      </c>
      <c r="P2209" s="21">
        <v>100</v>
      </c>
      <c r="Q2209" s="21"/>
      <c r="R2209" s="21"/>
    </row>
    <row r="2210" spans="1:18" x14ac:dyDescent="0.2">
      <c r="A2210" s="22" t="s">
        <v>8265</v>
      </c>
      <c r="B2210" s="21">
        <v>10244</v>
      </c>
      <c r="C2210" s="21" t="s">
        <v>1062</v>
      </c>
      <c r="D2210" s="20">
        <f>COUNTIF('S6 - Table 1'!$B$3:$B$20,Table4[[#This Row],[id]])</f>
        <v>0</v>
      </c>
      <c r="E2210" s="21" t="s">
        <v>8266</v>
      </c>
      <c r="F2210" s="21" t="s">
        <v>8267</v>
      </c>
      <c r="G2210" s="21" t="s">
        <v>8268</v>
      </c>
      <c r="H2210" s="21" t="s">
        <v>8269</v>
      </c>
      <c r="I2210" s="21" t="s">
        <v>3755</v>
      </c>
      <c r="J2210" s="21">
        <v>175407</v>
      </c>
      <c r="K2210" s="21">
        <v>175512</v>
      </c>
      <c r="L2210" s="21">
        <v>100</v>
      </c>
      <c r="M2210" s="21" t="s">
        <v>1038</v>
      </c>
      <c r="N2210" s="21">
        <v>173573</v>
      </c>
      <c r="O2210" s="21">
        <v>173678</v>
      </c>
      <c r="P2210" s="21">
        <v>99.05</v>
      </c>
      <c r="Q2210" s="21"/>
      <c r="R2210" s="21"/>
    </row>
    <row r="2211" spans="1:18" x14ac:dyDescent="0.2">
      <c r="A2211" s="22" t="s">
        <v>8270</v>
      </c>
      <c r="B2211" s="21">
        <v>10244</v>
      </c>
      <c r="C2211" s="21" t="s">
        <v>1062</v>
      </c>
      <c r="D2211" s="20">
        <f>COUNTIF('S6 - Table 1'!$B$3:$B$20,Table4[[#This Row],[id]])</f>
        <v>0</v>
      </c>
      <c r="E2211" s="21" t="s">
        <v>8271</v>
      </c>
      <c r="F2211" s="21" t="s">
        <v>8272</v>
      </c>
      <c r="G2211" s="21" t="s">
        <v>8273</v>
      </c>
      <c r="H2211" s="21" t="s">
        <v>8274</v>
      </c>
      <c r="I2211" s="21" t="s">
        <v>3755</v>
      </c>
      <c r="J2211" s="21">
        <v>35142</v>
      </c>
      <c r="K2211" s="21">
        <v>35244</v>
      </c>
      <c r="L2211" s="21">
        <v>100</v>
      </c>
      <c r="M2211" s="21" t="s">
        <v>1038</v>
      </c>
      <c r="N2211" s="21">
        <v>33196</v>
      </c>
      <c r="O2211" s="21">
        <v>33298</v>
      </c>
      <c r="P2211" s="21">
        <v>100</v>
      </c>
      <c r="Q2211" s="21"/>
      <c r="R2211" s="21"/>
    </row>
    <row r="2212" spans="1:18" x14ac:dyDescent="0.2">
      <c r="A2212" s="22" t="s">
        <v>8275</v>
      </c>
      <c r="B2212" s="21">
        <v>10244</v>
      </c>
      <c r="C2212" s="21" t="s">
        <v>1062</v>
      </c>
      <c r="D2212" s="20">
        <f>COUNTIF('S6 - Table 1'!$B$3:$B$20,Table4[[#This Row],[id]])</f>
        <v>0</v>
      </c>
      <c r="E2212" s="21" t="s">
        <v>8276</v>
      </c>
      <c r="F2212" s="21" t="s">
        <v>8277</v>
      </c>
      <c r="G2212" s="21" t="s">
        <v>8278</v>
      </c>
      <c r="H2212" s="21" t="s">
        <v>8279</v>
      </c>
      <c r="I2212" s="21" t="s">
        <v>3755</v>
      </c>
      <c r="J2212" s="21">
        <v>181232</v>
      </c>
      <c r="K2212" s="21">
        <v>181424</v>
      </c>
      <c r="L2212" s="21">
        <v>100</v>
      </c>
      <c r="M2212" s="21" t="s">
        <v>1038</v>
      </c>
      <c r="N2212" s="21">
        <v>179254</v>
      </c>
      <c r="O2212" s="21">
        <v>179446</v>
      </c>
      <c r="P2212" s="21">
        <v>99.48</v>
      </c>
      <c r="Q2212" s="21"/>
      <c r="R2212" s="21"/>
    </row>
    <row r="2213" spans="1:18" x14ac:dyDescent="0.2">
      <c r="A2213" s="22" t="s">
        <v>8280</v>
      </c>
      <c r="B2213" s="21">
        <v>10244</v>
      </c>
      <c r="C2213" s="21" t="s">
        <v>1062</v>
      </c>
      <c r="D2213" s="20">
        <f>COUNTIF('S6 - Table 1'!$B$3:$B$20,Table4[[#This Row],[id]])</f>
        <v>0</v>
      </c>
      <c r="E2213" s="21" t="s">
        <v>8281</v>
      </c>
      <c r="F2213" s="21" t="s">
        <v>8282</v>
      </c>
      <c r="G2213" s="21" t="s">
        <v>8278</v>
      </c>
      <c r="H2213" s="21" t="s">
        <v>8279</v>
      </c>
      <c r="I2213" s="21" t="s">
        <v>3755</v>
      </c>
      <c r="J2213" s="21">
        <v>181231</v>
      </c>
      <c r="K2213" s="21">
        <v>181424</v>
      </c>
      <c r="L2213" s="21">
        <v>100</v>
      </c>
      <c r="M2213" s="21" t="s">
        <v>1038</v>
      </c>
      <c r="N2213" s="21">
        <v>179253</v>
      </c>
      <c r="O2213" s="21">
        <v>179446</v>
      </c>
      <c r="P2213" s="21">
        <v>99.48</v>
      </c>
      <c r="Q2213" s="21"/>
      <c r="R2213" s="21"/>
    </row>
    <row r="2214" spans="1:18" x14ac:dyDescent="0.2">
      <c r="A2214" s="22" t="s">
        <v>8283</v>
      </c>
      <c r="B2214" s="21">
        <v>10244</v>
      </c>
      <c r="C2214" s="21" t="s">
        <v>1062</v>
      </c>
      <c r="D2214" s="20">
        <f>COUNTIF('S6 - Table 1'!$B$3:$B$20,Table4[[#This Row],[id]])</f>
        <v>0</v>
      </c>
      <c r="E2214" s="21" t="s">
        <v>8284</v>
      </c>
      <c r="F2214" s="21" t="s">
        <v>8285</v>
      </c>
      <c r="G2214" s="21" t="s">
        <v>8278</v>
      </c>
      <c r="H2214" s="21" t="s">
        <v>8279</v>
      </c>
      <c r="I2214" s="21" t="s">
        <v>3755</v>
      </c>
      <c r="J2214" s="21">
        <v>181230</v>
      </c>
      <c r="K2214" s="21">
        <v>181424</v>
      </c>
      <c r="L2214" s="21">
        <v>100</v>
      </c>
      <c r="M2214" s="21" t="s">
        <v>1038</v>
      </c>
      <c r="N2214" s="21">
        <v>179252</v>
      </c>
      <c r="O2214" s="21">
        <v>179446</v>
      </c>
      <c r="P2214" s="21">
        <v>99.48</v>
      </c>
      <c r="Q2214" s="21"/>
      <c r="R2214" s="21"/>
    </row>
    <row r="2215" spans="1:18" x14ac:dyDescent="0.2">
      <c r="A2215" s="22" t="s">
        <v>8286</v>
      </c>
      <c r="B2215" s="21">
        <v>10244</v>
      </c>
      <c r="C2215" s="21" t="s">
        <v>1062</v>
      </c>
      <c r="D2215" s="20">
        <f>COUNTIF('S6 - Table 1'!$B$3:$B$20,Table4[[#This Row],[id]])</f>
        <v>0</v>
      </c>
      <c r="E2215" s="21" t="s">
        <v>8287</v>
      </c>
      <c r="F2215" s="21" t="s">
        <v>8256</v>
      </c>
      <c r="G2215" s="21" t="s">
        <v>8257</v>
      </c>
      <c r="H2215" s="21" t="s">
        <v>8288</v>
      </c>
      <c r="I2215" s="21" t="s">
        <v>3755</v>
      </c>
      <c r="J2215" s="21">
        <v>133508</v>
      </c>
      <c r="K2215" s="21">
        <v>133611</v>
      </c>
      <c r="L2215" s="21">
        <v>100</v>
      </c>
      <c r="M2215" s="21" t="s">
        <v>1038</v>
      </c>
      <c r="N2215" s="21">
        <v>131548</v>
      </c>
      <c r="O2215" s="21">
        <v>131651</v>
      </c>
      <c r="P2215" s="21">
        <v>100</v>
      </c>
      <c r="Q2215" s="21"/>
      <c r="R2215" s="21"/>
    </row>
    <row r="2216" spans="1:18" x14ac:dyDescent="0.2">
      <c r="A2216" s="22" t="s">
        <v>8289</v>
      </c>
      <c r="B2216" s="21">
        <v>10244</v>
      </c>
      <c r="C2216" s="21" t="s">
        <v>1062</v>
      </c>
      <c r="D2216" s="20">
        <f>COUNTIF('S6 - Table 1'!$B$3:$B$20,Table4[[#This Row],[id]])</f>
        <v>0</v>
      </c>
      <c r="E2216" s="21" t="s">
        <v>8290</v>
      </c>
      <c r="F2216" s="21" t="s">
        <v>8256</v>
      </c>
      <c r="G2216" s="21" t="s">
        <v>8257</v>
      </c>
      <c r="H2216" s="21" t="s">
        <v>8291</v>
      </c>
      <c r="I2216" s="21" t="s">
        <v>3755</v>
      </c>
      <c r="J2216" s="21">
        <v>133508</v>
      </c>
      <c r="K2216" s="21">
        <v>133608</v>
      </c>
      <c r="L2216" s="21">
        <v>100</v>
      </c>
      <c r="M2216" s="21" t="s">
        <v>1038</v>
      </c>
      <c r="N2216" s="21">
        <v>131548</v>
      </c>
      <c r="O2216" s="21">
        <v>131648</v>
      </c>
      <c r="P2216" s="21">
        <v>100</v>
      </c>
      <c r="Q2216" s="21"/>
      <c r="R2216" s="21"/>
    </row>
    <row r="2217" spans="1:18" x14ac:dyDescent="0.2">
      <c r="A2217" s="22" t="s">
        <v>8292</v>
      </c>
      <c r="B2217" s="21">
        <v>10244</v>
      </c>
      <c r="C2217" s="21" t="s">
        <v>1062</v>
      </c>
      <c r="D2217" s="20">
        <f>COUNTIF('S6 - Table 1'!$B$3:$B$20,Table4[[#This Row],[id]])</f>
        <v>0</v>
      </c>
      <c r="E2217" s="21" t="s">
        <v>8293</v>
      </c>
      <c r="F2217" s="21" t="s">
        <v>8294</v>
      </c>
      <c r="G2217" s="21" t="s">
        <v>8295</v>
      </c>
      <c r="H2217" s="21" t="s">
        <v>8296</v>
      </c>
      <c r="I2217" s="21" t="s">
        <v>3755</v>
      </c>
      <c r="J2217" s="21">
        <v>35199</v>
      </c>
      <c r="K2217" s="21">
        <v>35301</v>
      </c>
      <c r="L2217" s="21">
        <v>100</v>
      </c>
      <c r="M2217" s="21" t="s">
        <v>1038</v>
      </c>
      <c r="N2217" s="21">
        <v>33253</v>
      </c>
      <c r="O2217" s="21">
        <v>33355</v>
      </c>
      <c r="P2217" s="21">
        <v>100</v>
      </c>
      <c r="Q2217" s="21"/>
      <c r="R2217" s="21"/>
    </row>
    <row r="2218" spans="1:18" x14ac:dyDescent="0.2">
      <c r="A2218" s="22" t="s">
        <v>8297</v>
      </c>
      <c r="B2218" s="21">
        <v>10244</v>
      </c>
      <c r="C2218" s="21" t="s">
        <v>1062</v>
      </c>
      <c r="D2218" s="20">
        <f>COUNTIF('S6 - Table 1'!$B$3:$B$20,Table4[[#This Row],[id]])</f>
        <v>0</v>
      </c>
      <c r="E2218" s="21" t="s">
        <v>8298</v>
      </c>
      <c r="F2218" s="21" t="s">
        <v>8299</v>
      </c>
      <c r="G2218" s="21" t="s">
        <v>8268</v>
      </c>
      <c r="H2218" s="21" t="s">
        <v>8269</v>
      </c>
      <c r="I2218" s="21" t="s">
        <v>3755</v>
      </c>
      <c r="J2218" s="21">
        <v>175408</v>
      </c>
      <c r="K2218" s="21">
        <v>175512</v>
      </c>
      <c r="L2218" s="21">
        <v>100</v>
      </c>
      <c r="M2218" s="21" t="s">
        <v>1038</v>
      </c>
      <c r="N2218" s="21">
        <v>173574</v>
      </c>
      <c r="O2218" s="21">
        <v>173678</v>
      </c>
      <c r="P2218" s="21">
        <v>99.04</v>
      </c>
      <c r="Q2218" s="21"/>
      <c r="R2218" s="21"/>
    </row>
    <row r="2219" spans="1:18" x14ac:dyDescent="0.2">
      <c r="A2219" s="22" t="s">
        <v>8300</v>
      </c>
      <c r="B2219" s="21">
        <v>10244</v>
      </c>
      <c r="C2219" s="21" t="s">
        <v>1062</v>
      </c>
      <c r="D2219" s="20">
        <f>COUNTIF('S6 - Table 1'!$B$3:$B$20,Table4[[#This Row],[id]])</f>
        <v>0</v>
      </c>
      <c r="E2219" s="21" t="s">
        <v>8301</v>
      </c>
      <c r="F2219" s="21" t="s">
        <v>8302</v>
      </c>
      <c r="G2219" s="21" t="s">
        <v>8268</v>
      </c>
      <c r="H2219" s="21" t="s">
        <v>8269</v>
      </c>
      <c r="I2219" s="21" t="s">
        <v>3755</v>
      </c>
      <c r="J2219" s="21">
        <v>175407</v>
      </c>
      <c r="K2219" s="21">
        <v>175512</v>
      </c>
      <c r="L2219" s="21">
        <v>100</v>
      </c>
      <c r="M2219" s="21" t="s">
        <v>1038</v>
      </c>
      <c r="N2219" s="21">
        <v>173573</v>
      </c>
      <c r="O2219" s="21">
        <v>173678</v>
      </c>
      <c r="P2219" s="21">
        <v>99.05</v>
      </c>
      <c r="Q2219" s="21"/>
      <c r="R2219" s="21"/>
    </row>
    <row r="2220" spans="1:18" x14ac:dyDescent="0.2">
      <c r="A2220" s="22" t="s">
        <v>8303</v>
      </c>
      <c r="B2220" s="21">
        <v>10244</v>
      </c>
      <c r="C2220" s="21" t="s">
        <v>1062</v>
      </c>
      <c r="D2220" s="20">
        <f>COUNTIF('S6 - Table 1'!$B$3:$B$20,Table4[[#This Row],[id]])</f>
        <v>0</v>
      </c>
      <c r="E2220" s="21" t="s">
        <v>8304</v>
      </c>
      <c r="F2220" s="21" t="s">
        <v>8305</v>
      </c>
      <c r="G2220" s="21" t="s">
        <v>8268</v>
      </c>
      <c r="H2220" s="21" t="s">
        <v>8269</v>
      </c>
      <c r="I2220" s="21" t="s">
        <v>3755</v>
      </c>
      <c r="J2220" s="21">
        <v>175406</v>
      </c>
      <c r="K2220" s="21">
        <v>175512</v>
      </c>
      <c r="L2220" s="21">
        <v>100</v>
      </c>
      <c r="M2220" s="21" t="s">
        <v>1038</v>
      </c>
      <c r="N2220" s="21">
        <v>173572</v>
      </c>
      <c r="O2220" s="21">
        <v>173678</v>
      </c>
      <c r="P2220" s="21">
        <v>99.06</v>
      </c>
      <c r="Q2220" s="21"/>
      <c r="R2220" s="21"/>
    </row>
    <row r="2221" spans="1:18" x14ac:dyDescent="0.2">
      <c r="A2221" s="22" t="s">
        <v>8306</v>
      </c>
      <c r="B2221" s="21">
        <v>10244</v>
      </c>
      <c r="C2221" s="21" t="s">
        <v>1062</v>
      </c>
      <c r="D2221" s="20">
        <f>COUNTIF('S6 - Table 1'!$B$3:$B$20,Table4[[#This Row],[id]])</f>
        <v>0</v>
      </c>
      <c r="E2221" s="21" t="s">
        <v>8307</v>
      </c>
      <c r="F2221" s="21" t="s">
        <v>8308</v>
      </c>
      <c r="G2221" s="21" t="s">
        <v>8278</v>
      </c>
      <c r="H2221" s="21" t="s">
        <v>8279</v>
      </c>
      <c r="I2221" s="21" t="s">
        <v>3755</v>
      </c>
      <c r="J2221" s="21">
        <v>181231</v>
      </c>
      <c r="K2221" s="21">
        <v>181424</v>
      </c>
      <c r="L2221" s="21">
        <v>100</v>
      </c>
      <c r="M2221" s="21" t="s">
        <v>1038</v>
      </c>
      <c r="N2221" s="21">
        <v>179253</v>
      </c>
      <c r="O2221" s="21">
        <v>179446</v>
      </c>
      <c r="P2221" s="21">
        <v>99.48</v>
      </c>
      <c r="Q2221" s="21"/>
      <c r="R2221" s="21"/>
    </row>
    <row r="2222" spans="1:18" x14ac:dyDescent="0.2">
      <c r="A2222" s="22" t="s">
        <v>8309</v>
      </c>
      <c r="B2222" s="21">
        <v>10244</v>
      </c>
      <c r="C2222" s="21" t="s">
        <v>1062</v>
      </c>
      <c r="D2222" s="20">
        <f>COUNTIF('S6 - Table 1'!$B$3:$B$20,Table4[[#This Row],[id]])</f>
        <v>0</v>
      </c>
      <c r="E2222" s="21" t="s">
        <v>8310</v>
      </c>
      <c r="F2222" s="21" t="s">
        <v>8311</v>
      </c>
      <c r="G2222" s="21" t="s">
        <v>8278</v>
      </c>
      <c r="H2222" s="21" t="s">
        <v>8279</v>
      </c>
      <c r="I2222" s="21" t="s">
        <v>3755</v>
      </c>
      <c r="J2222" s="21">
        <v>181230</v>
      </c>
      <c r="K2222" s="21">
        <v>181424</v>
      </c>
      <c r="L2222" s="21">
        <v>100</v>
      </c>
      <c r="M2222" s="21" t="s">
        <v>1038</v>
      </c>
      <c r="N2222" s="21">
        <v>179252</v>
      </c>
      <c r="O2222" s="21">
        <v>179446</v>
      </c>
      <c r="P2222" s="21">
        <v>99.48</v>
      </c>
      <c r="Q2222" s="21"/>
      <c r="R2222" s="21"/>
    </row>
    <row r="2223" spans="1:18" x14ac:dyDescent="0.2">
      <c r="A2223" s="22" t="s">
        <v>8312</v>
      </c>
      <c r="B2223" s="21">
        <v>10244</v>
      </c>
      <c r="C2223" s="21" t="s">
        <v>1062</v>
      </c>
      <c r="D2223" s="20">
        <f>COUNTIF('S6 - Table 1'!$B$3:$B$20,Table4[[#This Row],[id]])</f>
        <v>0</v>
      </c>
      <c r="E2223" s="21" t="s">
        <v>8313</v>
      </c>
      <c r="F2223" s="21" t="s">
        <v>8272</v>
      </c>
      <c r="G2223" s="21" t="s">
        <v>8273</v>
      </c>
      <c r="H2223" s="21" t="s">
        <v>8314</v>
      </c>
      <c r="I2223" s="21" t="s">
        <v>3755</v>
      </c>
      <c r="J2223" s="21">
        <v>35142</v>
      </c>
      <c r="K2223" s="21">
        <v>35244</v>
      </c>
      <c r="L2223" s="21">
        <v>100</v>
      </c>
      <c r="M2223" s="21" t="s">
        <v>1038</v>
      </c>
      <c r="N2223" s="21">
        <v>33196</v>
      </c>
      <c r="O2223" s="21">
        <v>33298</v>
      </c>
      <c r="P2223" s="21">
        <v>100</v>
      </c>
      <c r="Q2223" s="21"/>
      <c r="R2223" s="21"/>
    </row>
    <row r="2224" spans="1:18" x14ac:dyDescent="0.2">
      <c r="A2224" s="22" t="s">
        <v>8315</v>
      </c>
      <c r="B2224" s="21">
        <v>10244</v>
      </c>
      <c r="C2224" s="21" t="s">
        <v>1062</v>
      </c>
      <c r="D2224" s="20">
        <f>COUNTIF('S6 - Table 1'!$B$3:$B$20,Table4[[#This Row],[id]])</f>
        <v>0</v>
      </c>
      <c r="E2224" s="21" t="s">
        <v>8316</v>
      </c>
      <c r="F2224" s="21" t="s">
        <v>8267</v>
      </c>
      <c r="G2224" s="21" t="s">
        <v>8268</v>
      </c>
      <c r="H2224" s="21" t="s">
        <v>8317</v>
      </c>
      <c r="I2224" s="21" t="s">
        <v>3755</v>
      </c>
      <c r="J2224" s="21">
        <v>175407</v>
      </c>
      <c r="K2224" s="21">
        <v>175511</v>
      </c>
      <c r="L2224" s="21">
        <v>100</v>
      </c>
      <c r="M2224" s="21" t="s">
        <v>1038</v>
      </c>
      <c r="N2224" s="21">
        <v>173573</v>
      </c>
      <c r="O2224" s="21">
        <v>173677</v>
      </c>
      <c r="P2224" s="21">
        <v>99.04</v>
      </c>
      <c r="Q2224" s="21"/>
      <c r="R2224" s="21"/>
    </row>
    <row r="2225" spans="1:18" x14ac:dyDescent="0.2">
      <c r="A2225" s="22" t="s">
        <v>8318</v>
      </c>
      <c r="B2225" s="21">
        <v>10244</v>
      </c>
      <c r="C2225" s="21" t="s">
        <v>1062</v>
      </c>
      <c r="D2225" s="20">
        <f>COUNTIF('S6 - Table 1'!$B$3:$B$20,Table4[[#This Row],[id]])</f>
        <v>0</v>
      </c>
      <c r="E2225" s="21" t="s">
        <v>8319</v>
      </c>
      <c r="F2225" s="21" t="s">
        <v>8320</v>
      </c>
      <c r="G2225" s="21" t="s">
        <v>8273</v>
      </c>
      <c r="H2225" s="21" t="s">
        <v>8274</v>
      </c>
      <c r="I2225" s="21" t="s">
        <v>3755</v>
      </c>
      <c r="J2225" s="21">
        <v>35141</v>
      </c>
      <c r="K2225" s="21">
        <v>35244</v>
      </c>
      <c r="L2225" s="21">
        <v>100</v>
      </c>
      <c r="M2225" s="21" t="s">
        <v>1038</v>
      </c>
      <c r="N2225" s="21">
        <v>33195</v>
      </c>
      <c r="O2225" s="21">
        <v>33298</v>
      </c>
      <c r="P2225" s="21">
        <v>100</v>
      </c>
      <c r="Q2225" s="21"/>
      <c r="R2225" s="21"/>
    </row>
    <row r="2226" spans="1:18" x14ac:dyDescent="0.2">
      <c r="A2226" s="22" t="s">
        <v>8321</v>
      </c>
      <c r="B2226" s="21">
        <v>10244</v>
      </c>
      <c r="C2226" s="21" t="s">
        <v>1062</v>
      </c>
      <c r="D2226" s="20">
        <f>COUNTIF('S6 - Table 1'!$B$3:$B$20,Table4[[#This Row],[id]])</f>
        <v>0</v>
      </c>
      <c r="E2226" s="21" t="s">
        <v>8322</v>
      </c>
      <c r="F2226" s="21" t="s">
        <v>8323</v>
      </c>
      <c r="G2226" s="21" t="s">
        <v>8324</v>
      </c>
      <c r="H2226" s="21" t="s">
        <v>8325</v>
      </c>
      <c r="I2226" s="21" t="s">
        <v>3755</v>
      </c>
      <c r="J2226" s="21">
        <v>30208</v>
      </c>
      <c r="K2226" s="21">
        <v>30338</v>
      </c>
      <c r="L2226" s="21">
        <v>100</v>
      </c>
      <c r="M2226" s="21" t="s">
        <v>1038</v>
      </c>
      <c r="N2226" s="21">
        <v>28278</v>
      </c>
      <c r="O2226" s="21">
        <v>28408</v>
      </c>
      <c r="P2226" s="21">
        <v>100</v>
      </c>
      <c r="Q2226" s="21"/>
      <c r="R2226" s="21"/>
    </row>
    <row r="2227" spans="1:18" x14ac:dyDescent="0.2">
      <c r="A2227" s="22" t="s">
        <v>8326</v>
      </c>
      <c r="B2227" s="21">
        <v>10244</v>
      </c>
      <c r="C2227" s="21" t="s">
        <v>1062</v>
      </c>
      <c r="D2227" s="20">
        <f>COUNTIF('S6 - Table 1'!$B$3:$B$20,Table4[[#This Row],[id]])</f>
        <v>0</v>
      </c>
      <c r="E2227" s="21" t="s">
        <v>8327</v>
      </c>
      <c r="F2227" s="21" t="s">
        <v>8328</v>
      </c>
      <c r="G2227" s="21" t="s">
        <v>8329</v>
      </c>
      <c r="H2227" s="21" t="s">
        <v>8330</v>
      </c>
      <c r="I2227" s="21" t="s">
        <v>3755</v>
      </c>
      <c r="J2227" s="21">
        <v>180025</v>
      </c>
      <c r="K2227" s="21">
        <v>180133</v>
      </c>
      <c r="L2227" s="21">
        <v>100</v>
      </c>
      <c r="M2227" s="21" t="s">
        <v>1038</v>
      </c>
      <c r="N2227" s="21">
        <v>178198</v>
      </c>
      <c r="O2227" s="21">
        <v>178306</v>
      </c>
      <c r="P2227" s="21">
        <v>98.15</v>
      </c>
      <c r="Q2227" s="21"/>
      <c r="R2227" s="21"/>
    </row>
    <row r="2228" spans="1:18" x14ac:dyDescent="0.2">
      <c r="A2228" s="22" t="s">
        <v>8331</v>
      </c>
      <c r="B2228" s="21">
        <v>10244</v>
      </c>
      <c r="C2228" s="21" t="s">
        <v>1062</v>
      </c>
      <c r="D2228" s="20">
        <f>COUNTIF('S6 - Table 1'!$B$3:$B$20,Table4[[#This Row],[id]])</f>
        <v>0</v>
      </c>
      <c r="E2228" s="21" t="s">
        <v>8332</v>
      </c>
      <c r="F2228" s="21" t="s">
        <v>8294</v>
      </c>
      <c r="G2228" s="21" t="s">
        <v>8295</v>
      </c>
      <c r="H2228" s="21" t="s">
        <v>8333</v>
      </c>
      <c r="I2228" s="21" t="s">
        <v>3755</v>
      </c>
      <c r="J2228" s="21">
        <v>35199</v>
      </c>
      <c r="K2228" s="21">
        <v>35301</v>
      </c>
      <c r="L2228" s="21">
        <v>100</v>
      </c>
      <c r="M2228" s="21" t="s">
        <v>1038</v>
      </c>
      <c r="N2228" s="21">
        <v>33253</v>
      </c>
      <c r="O2228" s="21">
        <v>33355</v>
      </c>
      <c r="P2228" s="21">
        <v>100</v>
      </c>
      <c r="Q2228" s="21"/>
      <c r="R2228" s="21"/>
    </row>
    <row r="2229" spans="1:18" x14ac:dyDescent="0.2">
      <c r="A2229" s="22" t="s">
        <v>8334</v>
      </c>
      <c r="B2229" s="21">
        <v>10244</v>
      </c>
      <c r="C2229" s="21" t="s">
        <v>1062</v>
      </c>
      <c r="D2229" s="20">
        <f>COUNTIF('S6 - Table 1'!$B$3:$B$20,Table4[[#This Row],[id]])</f>
        <v>0</v>
      </c>
      <c r="E2229" s="21" t="s">
        <v>8335</v>
      </c>
      <c r="F2229" s="21" t="s">
        <v>8336</v>
      </c>
      <c r="G2229" s="21" t="s">
        <v>8337</v>
      </c>
      <c r="H2229" s="21" t="s">
        <v>8338</v>
      </c>
      <c r="I2229" s="21" t="s">
        <v>3755</v>
      </c>
      <c r="J2229" s="21">
        <v>31173</v>
      </c>
      <c r="K2229" s="21">
        <v>31410</v>
      </c>
      <c r="L2229" s="21">
        <v>100</v>
      </c>
      <c r="M2229" s="21" t="s">
        <v>1038</v>
      </c>
      <c r="N2229" s="21">
        <v>29243</v>
      </c>
      <c r="O2229" s="21">
        <v>29480</v>
      </c>
      <c r="P2229" s="21">
        <v>99.58</v>
      </c>
      <c r="Q2229" s="21"/>
      <c r="R2229" s="21"/>
    </row>
    <row r="2230" spans="1:18" x14ac:dyDescent="0.2">
      <c r="A2230" s="22" t="s">
        <v>8339</v>
      </c>
      <c r="B2230" s="21">
        <v>10244</v>
      </c>
      <c r="C2230" s="21" t="s">
        <v>1062</v>
      </c>
      <c r="D2230" s="20">
        <f>COUNTIF('S6 - Table 1'!$B$3:$B$20,Table4[[#This Row],[id]])</f>
        <v>0</v>
      </c>
      <c r="E2230" s="21" t="s">
        <v>8340</v>
      </c>
      <c r="F2230" s="21" t="s">
        <v>8336</v>
      </c>
      <c r="G2230" s="21" t="s">
        <v>8337</v>
      </c>
      <c r="H2230" s="21" t="s">
        <v>8341</v>
      </c>
      <c r="I2230" s="21" t="s">
        <v>3755</v>
      </c>
      <c r="J2230" s="21">
        <v>31173</v>
      </c>
      <c r="K2230" s="21">
        <v>31411</v>
      </c>
      <c r="L2230" s="21">
        <v>100</v>
      </c>
      <c r="M2230" s="21" t="s">
        <v>1038</v>
      </c>
      <c r="N2230" s="21">
        <v>29243</v>
      </c>
      <c r="O2230" s="21">
        <v>29481</v>
      </c>
      <c r="P2230" s="21">
        <v>99.58</v>
      </c>
      <c r="Q2230" s="21"/>
      <c r="R2230" s="21"/>
    </row>
    <row r="2231" spans="1:18" x14ac:dyDescent="0.2">
      <c r="A2231" s="22" t="s">
        <v>8342</v>
      </c>
      <c r="B2231" s="21">
        <v>10244</v>
      </c>
      <c r="C2231" s="21" t="s">
        <v>1062</v>
      </c>
      <c r="D2231" s="20">
        <f>COUNTIF('S6 - Table 1'!$B$3:$B$20,Table4[[#This Row],[id]])</f>
        <v>0</v>
      </c>
      <c r="E2231" s="21" t="s">
        <v>8343</v>
      </c>
      <c r="F2231" s="21" t="s">
        <v>8323</v>
      </c>
      <c r="G2231" s="21" t="s">
        <v>8324</v>
      </c>
      <c r="H2231" s="21" t="s">
        <v>8344</v>
      </c>
      <c r="I2231" s="21" t="s">
        <v>3755</v>
      </c>
      <c r="J2231" s="21">
        <v>30208</v>
      </c>
      <c r="K2231" s="21">
        <v>30324</v>
      </c>
      <c r="L2231" s="21">
        <v>100</v>
      </c>
      <c r="M2231" s="21" t="s">
        <v>1038</v>
      </c>
      <c r="N2231" s="21">
        <v>28278</v>
      </c>
      <c r="O2231" s="21">
        <v>28394</v>
      </c>
      <c r="P2231" s="21">
        <v>100</v>
      </c>
      <c r="Q2231" s="21"/>
      <c r="R2231" s="21"/>
    </row>
    <row r="2232" spans="1:18" x14ac:dyDescent="0.2">
      <c r="A2232" s="22" t="s">
        <v>8345</v>
      </c>
      <c r="B2232" s="21">
        <v>10244</v>
      </c>
      <c r="C2232" s="21" t="s">
        <v>1062</v>
      </c>
      <c r="D2232" s="20">
        <f>COUNTIF('S6 - Table 1'!$B$3:$B$20,Table4[[#This Row],[id]])</f>
        <v>0</v>
      </c>
      <c r="E2232" s="21" t="s">
        <v>8346</v>
      </c>
      <c r="F2232" s="21" t="s">
        <v>8347</v>
      </c>
      <c r="G2232" s="21" t="s">
        <v>8348</v>
      </c>
      <c r="H2232" s="21" t="s">
        <v>8349</v>
      </c>
      <c r="I2232" s="21" t="s">
        <v>3755</v>
      </c>
      <c r="J2232" s="21">
        <v>94474</v>
      </c>
      <c r="K2232" s="21">
        <v>94607</v>
      </c>
      <c r="L2232" s="21">
        <v>100</v>
      </c>
      <c r="M2232" s="21" t="s">
        <v>1038</v>
      </c>
      <c r="N2232" s="21">
        <v>92532</v>
      </c>
      <c r="O2232" s="21">
        <v>92665</v>
      </c>
      <c r="P2232" s="21">
        <v>100</v>
      </c>
      <c r="Q2232" s="21"/>
      <c r="R2232" s="21"/>
    </row>
    <row r="2233" spans="1:18" x14ac:dyDescent="0.2">
      <c r="A2233" s="22" t="s">
        <v>8350</v>
      </c>
      <c r="B2233" s="21">
        <v>10244</v>
      </c>
      <c r="C2233" s="21" t="s">
        <v>1062</v>
      </c>
      <c r="D2233" s="20">
        <f>COUNTIF('S6 - Table 1'!$B$3:$B$20,Table4[[#This Row],[id]])</f>
        <v>0</v>
      </c>
      <c r="E2233" s="21" t="s">
        <v>8351</v>
      </c>
      <c r="F2233" s="21" t="s">
        <v>8352</v>
      </c>
      <c r="G2233" s="21" t="s">
        <v>8329</v>
      </c>
      <c r="H2233" s="21" t="s">
        <v>8330</v>
      </c>
      <c r="I2233" s="21" t="s">
        <v>3755</v>
      </c>
      <c r="J2233" s="21">
        <v>180024</v>
      </c>
      <c r="K2233" s="21">
        <v>180133</v>
      </c>
      <c r="L2233" s="21">
        <v>100</v>
      </c>
      <c r="M2233" s="21" t="s">
        <v>1038</v>
      </c>
      <c r="N2233" s="21">
        <v>178197</v>
      </c>
      <c r="O2233" s="21">
        <v>178306</v>
      </c>
      <c r="P2233" s="21">
        <v>98.17</v>
      </c>
      <c r="Q2233" s="21"/>
      <c r="R2233" s="21"/>
    </row>
    <row r="2234" spans="1:18" x14ac:dyDescent="0.2">
      <c r="A2234" s="22" t="s">
        <v>8353</v>
      </c>
      <c r="B2234" s="21">
        <v>10244</v>
      </c>
      <c r="C2234" s="21" t="s">
        <v>1062</v>
      </c>
      <c r="D2234" s="20">
        <f>COUNTIF('S6 - Table 1'!$B$3:$B$20,Table4[[#This Row],[id]])</f>
        <v>0</v>
      </c>
      <c r="E2234" s="21" t="s">
        <v>8354</v>
      </c>
      <c r="F2234" s="21" t="s">
        <v>8355</v>
      </c>
      <c r="G2234" s="21" t="s">
        <v>8356</v>
      </c>
      <c r="H2234" s="21" t="s">
        <v>8357</v>
      </c>
      <c r="I2234" s="21" t="s">
        <v>3755</v>
      </c>
      <c r="J2234" s="21">
        <v>177261</v>
      </c>
      <c r="K2234" s="21">
        <v>177366</v>
      </c>
      <c r="L2234" s="21">
        <v>100</v>
      </c>
      <c r="M2234" s="21" t="s">
        <v>1038</v>
      </c>
      <c r="N2234" s="21">
        <v>175438</v>
      </c>
      <c r="O2234" s="21">
        <v>175543</v>
      </c>
      <c r="P2234" s="21">
        <v>100</v>
      </c>
      <c r="Q2234" s="21"/>
      <c r="R2234" s="21"/>
    </row>
    <row r="2235" spans="1:18" x14ac:dyDescent="0.2">
      <c r="A2235" s="22" t="s">
        <v>8358</v>
      </c>
      <c r="B2235" s="21">
        <v>10244</v>
      </c>
      <c r="C2235" s="21" t="s">
        <v>1062</v>
      </c>
      <c r="D2235" s="20">
        <f>COUNTIF('S6 - Table 1'!$B$3:$B$20,Table4[[#This Row],[id]])</f>
        <v>0</v>
      </c>
      <c r="E2235" s="21" t="s">
        <v>8359</v>
      </c>
      <c r="F2235" s="21" t="s">
        <v>8355</v>
      </c>
      <c r="G2235" s="21" t="s">
        <v>8356</v>
      </c>
      <c r="H2235" s="21" t="s">
        <v>8360</v>
      </c>
      <c r="I2235" s="21" t="s">
        <v>3755</v>
      </c>
      <c r="J2235" s="21">
        <v>177261</v>
      </c>
      <c r="K2235" s="21">
        <v>177368</v>
      </c>
      <c r="L2235" s="21">
        <v>100</v>
      </c>
      <c r="M2235" s="21" t="s">
        <v>1038</v>
      </c>
      <c r="N2235" s="21">
        <v>175438</v>
      </c>
      <c r="O2235" s="21">
        <v>175545</v>
      </c>
      <c r="P2235" s="21">
        <v>100</v>
      </c>
      <c r="Q2235" s="21"/>
      <c r="R2235" s="21"/>
    </row>
    <row r="2236" spans="1:18" x14ac:dyDescent="0.2">
      <c r="A2236" s="22" t="s">
        <v>8361</v>
      </c>
      <c r="B2236" s="21">
        <v>10244</v>
      </c>
      <c r="C2236" s="21" t="s">
        <v>1062</v>
      </c>
      <c r="D2236" s="20">
        <f>COUNTIF('S6 - Table 1'!$B$3:$B$20,Table4[[#This Row],[id]])</f>
        <v>0</v>
      </c>
      <c r="E2236" s="21" t="s">
        <v>8362</v>
      </c>
      <c r="F2236" s="21" t="s">
        <v>8363</v>
      </c>
      <c r="G2236" s="21" t="s">
        <v>8364</v>
      </c>
      <c r="H2236" s="21" t="s">
        <v>8365</v>
      </c>
      <c r="I2236" s="21" t="s">
        <v>3755</v>
      </c>
      <c r="J2236" s="21">
        <v>184455</v>
      </c>
      <c r="K2236" s="21">
        <v>184575</v>
      </c>
      <c r="L2236" s="21">
        <v>100</v>
      </c>
      <c r="M2236" s="21" t="s">
        <v>1038</v>
      </c>
      <c r="N2236" s="21">
        <v>182493</v>
      </c>
      <c r="O2236" s="21">
        <v>182613</v>
      </c>
      <c r="P2236" s="21">
        <v>99.17</v>
      </c>
      <c r="Q2236" s="21"/>
      <c r="R2236" s="21"/>
    </row>
    <row r="2237" spans="1:18" x14ac:dyDescent="0.2">
      <c r="A2237" s="22" t="s">
        <v>8366</v>
      </c>
      <c r="B2237" s="21">
        <v>10244</v>
      </c>
      <c r="C2237" s="21" t="s">
        <v>1062</v>
      </c>
      <c r="D2237" s="20">
        <f>COUNTIF('S6 - Table 1'!$B$3:$B$20,Table4[[#This Row],[id]])</f>
        <v>0</v>
      </c>
      <c r="E2237" s="21" t="s">
        <v>8367</v>
      </c>
      <c r="F2237" s="21" t="s">
        <v>8363</v>
      </c>
      <c r="G2237" s="21" t="s">
        <v>8364</v>
      </c>
      <c r="H2237" s="21" t="s">
        <v>8368</v>
      </c>
      <c r="I2237" s="21" t="s">
        <v>3755</v>
      </c>
      <c r="J2237" s="21">
        <v>184455</v>
      </c>
      <c r="K2237" s="21">
        <v>184575</v>
      </c>
      <c r="L2237" s="21">
        <v>100</v>
      </c>
      <c r="M2237" s="21" t="s">
        <v>1038</v>
      </c>
      <c r="N2237" s="21">
        <v>182493</v>
      </c>
      <c r="O2237" s="21">
        <v>182613</v>
      </c>
      <c r="P2237" s="21">
        <v>99.17</v>
      </c>
      <c r="Q2237" s="21"/>
      <c r="R2237" s="21"/>
    </row>
    <row r="2238" spans="1:18" x14ac:dyDescent="0.2">
      <c r="A2238" s="22" t="s">
        <v>8369</v>
      </c>
      <c r="B2238" s="21">
        <v>10244</v>
      </c>
      <c r="C2238" s="21" t="s">
        <v>1062</v>
      </c>
      <c r="D2238" s="20">
        <f>COUNTIF('S6 - Table 1'!$B$3:$B$20,Table4[[#This Row],[id]])</f>
        <v>0</v>
      </c>
      <c r="E2238" s="21" t="s">
        <v>8370</v>
      </c>
      <c r="F2238" s="21" t="s">
        <v>8371</v>
      </c>
      <c r="G2238" s="21" t="s">
        <v>8372</v>
      </c>
      <c r="H2238" s="21" t="s">
        <v>8373</v>
      </c>
      <c r="I2238" s="21" t="s">
        <v>3755</v>
      </c>
      <c r="J2238" s="21">
        <v>20556</v>
      </c>
      <c r="K2238" s="21">
        <v>20752</v>
      </c>
      <c r="L2238" s="21">
        <v>100</v>
      </c>
      <c r="M2238" s="21" t="s">
        <v>1038</v>
      </c>
      <c r="N2238" s="21">
        <v>18875</v>
      </c>
      <c r="O2238" s="21">
        <v>19071</v>
      </c>
      <c r="P2238" s="21">
        <v>99.49</v>
      </c>
      <c r="Q2238" s="21"/>
      <c r="R2238" s="21"/>
    </row>
    <row r="2239" spans="1:18" x14ac:dyDescent="0.2">
      <c r="A2239" s="22" t="s">
        <v>8374</v>
      </c>
      <c r="B2239" s="21">
        <v>10244</v>
      </c>
      <c r="C2239" s="21" t="s">
        <v>1062</v>
      </c>
      <c r="D2239" s="20">
        <f>COUNTIF('S6 - Table 1'!$B$3:$B$20,Table4[[#This Row],[id]])</f>
        <v>0</v>
      </c>
      <c r="E2239" s="21" t="s">
        <v>8375</v>
      </c>
      <c r="F2239" s="21" t="s">
        <v>8323</v>
      </c>
      <c r="G2239" s="21" t="s">
        <v>8324</v>
      </c>
      <c r="H2239" s="21" t="s">
        <v>8376</v>
      </c>
      <c r="I2239" s="21" t="s">
        <v>3755</v>
      </c>
      <c r="J2239" s="21">
        <v>30208</v>
      </c>
      <c r="K2239" s="21">
        <v>30337</v>
      </c>
      <c r="L2239" s="21">
        <v>100</v>
      </c>
      <c r="M2239" s="21" t="s">
        <v>1038</v>
      </c>
      <c r="N2239" s="21">
        <v>28278</v>
      </c>
      <c r="O2239" s="21">
        <v>28407</v>
      </c>
      <c r="P2239" s="21">
        <v>100</v>
      </c>
      <c r="Q2239" s="21"/>
      <c r="R2239" s="21"/>
    </row>
    <row r="2240" spans="1:18" x14ac:dyDescent="0.2">
      <c r="A2240" s="22" t="s">
        <v>8377</v>
      </c>
      <c r="B2240" s="21">
        <v>10244</v>
      </c>
      <c r="C2240" s="21" t="s">
        <v>1062</v>
      </c>
      <c r="D2240" s="20">
        <f>COUNTIF('S6 - Table 1'!$B$3:$B$20,Table4[[#This Row],[id]])</f>
        <v>0</v>
      </c>
      <c r="E2240" s="21" t="s">
        <v>8378</v>
      </c>
      <c r="F2240" s="21" t="s">
        <v>8323</v>
      </c>
      <c r="G2240" s="21" t="s">
        <v>8324</v>
      </c>
      <c r="H2240" s="21" t="s">
        <v>8379</v>
      </c>
      <c r="I2240" s="21" t="s">
        <v>3755</v>
      </c>
      <c r="J2240" s="21">
        <v>30208</v>
      </c>
      <c r="K2240" s="21">
        <v>30338</v>
      </c>
      <c r="L2240" s="21">
        <v>100</v>
      </c>
      <c r="M2240" s="21" t="s">
        <v>1038</v>
      </c>
      <c r="N2240" s="21">
        <v>28278</v>
      </c>
      <c r="O2240" s="21">
        <v>28408</v>
      </c>
      <c r="P2240" s="21">
        <v>100</v>
      </c>
      <c r="Q2240" s="21"/>
      <c r="R2240" s="21"/>
    </row>
    <row r="2241" spans="1:18" x14ac:dyDescent="0.2">
      <c r="A2241" s="22" t="s">
        <v>8380</v>
      </c>
      <c r="B2241" s="21">
        <v>10244</v>
      </c>
      <c r="C2241" s="21" t="s">
        <v>1062</v>
      </c>
      <c r="D2241" s="20">
        <f>COUNTIF('S6 - Table 1'!$B$3:$B$20,Table4[[#This Row],[id]])</f>
        <v>0</v>
      </c>
      <c r="E2241" s="21" t="s">
        <v>8381</v>
      </c>
      <c r="F2241" s="21" t="s">
        <v>8382</v>
      </c>
      <c r="G2241" s="21" t="s">
        <v>8383</v>
      </c>
      <c r="H2241" s="21" t="s">
        <v>8384</v>
      </c>
      <c r="I2241" s="21" t="s">
        <v>3755</v>
      </c>
      <c r="J2241" s="21">
        <v>160286</v>
      </c>
      <c r="K2241" s="21">
        <v>160391</v>
      </c>
      <c r="L2241" s="21">
        <v>100</v>
      </c>
      <c r="M2241" s="21" t="s">
        <v>1038</v>
      </c>
      <c r="N2241" s="21">
        <v>158428</v>
      </c>
      <c r="O2241" s="21">
        <v>158533</v>
      </c>
      <c r="P2241" s="21">
        <v>99.05</v>
      </c>
      <c r="Q2241" s="21"/>
      <c r="R2241" s="21"/>
    </row>
    <row r="2242" spans="1:18" x14ac:dyDescent="0.2">
      <c r="A2242" s="22" t="s">
        <v>8385</v>
      </c>
      <c r="B2242" s="21">
        <v>10244</v>
      </c>
      <c r="C2242" s="21" t="s">
        <v>1062</v>
      </c>
      <c r="D2242" s="20">
        <f>COUNTIF('S6 - Table 1'!$B$3:$B$20,Table4[[#This Row],[id]])</f>
        <v>0</v>
      </c>
      <c r="E2242" s="21" t="s">
        <v>8386</v>
      </c>
      <c r="F2242" s="21" t="s">
        <v>8387</v>
      </c>
      <c r="G2242" s="21" t="s">
        <v>8383</v>
      </c>
      <c r="H2242" s="21" t="s">
        <v>8384</v>
      </c>
      <c r="I2242" s="21" t="s">
        <v>3755</v>
      </c>
      <c r="J2242" s="21">
        <v>160286</v>
      </c>
      <c r="K2242" s="21">
        <v>160391</v>
      </c>
      <c r="L2242" s="21">
        <v>100</v>
      </c>
      <c r="M2242" s="21" t="s">
        <v>1038</v>
      </c>
      <c r="N2242" s="21">
        <v>158428</v>
      </c>
      <c r="O2242" s="21">
        <v>158533</v>
      </c>
      <c r="P2242" s="21">
        <v>99.05</v>
      </c>
      <c r="Q2242" s="21"/>
      <c r="R2242" s="21"/>
    </row>
    <row r="2243" spans="1:18" x14ac:dyDescent="0.2">
      <c r="A2243" s="22" t="s">
        <v>8388</v>
      </c>
      <c r="B2243" s="21">
        <v>10244</v>
      </c>
      <c r="C2243" s="21" t="s">
        <v>1062</v>
      </c>
      <c r="D2243" s="20">
        <f>COUNTIF('S6 - Table 1'!$B$3:$B$20,Table4[[#This Row],[id]])</f>
        <v>0</v>
      </c>
      <c r="E2243" s="21" t="s">
        <v>8389</v>
      </c>
      <c r="F2243" s="21" t="s">
        <v>8323</v>
      </c>
      <c r="G2243" s="21" t="s">
        <v>8324</v>
      </c>
      <c r="H2243" s="21" t="s">
        <v>8390</v>
      </c>
      <c r="I2243" s="21" t="s">
        <v>3755</v>
      </c>
      <c r="J2243" s="21">
        <v>30208</v>
      </c>
      <c r="K2243" s="21">
        <v>30358</v>
      </c>
      <c r="L2243" s="21">
        <v>100</v>
      </c>
      <c r="M2243" s="21" t="s">
        <v>1038</v>
      </c>
      <c r="N2243" s="21">
        <v>28278</v>
      </c>
      <c r="O2243" s="21">
        <v>28428</v>
      </c>
      <c r="P2243" s="21">
        <v>100</v>
      </c>
      <c r="Q2243" s="21"/>
      <c r="R2243" s="21"/>
    </row>
    <row r="2244" spans="1:18" x14ac:dyDescent="0.2">
      <c r="A2244" s="22" t="s">
        <v>8391</v>
      </c>
      <c r="B2244" s="21">
        <v>10244</v>
      </c>
      <c r="C2244" s="21" t="s">
        <v>1062</v>
      </c>
      <c r="D2244" s="20">
        <f>COUNTIF('S6 - Table 1'!$B$3:$B$20,Table4[[#This Row],[id]])</f>
        <v>0</v>
      </c>
      <c r="E2244" s="21" t="s">
        <v>8392</v>
      </c>
      <c r="F2244" s="21" t="s">
        <v>8393</v>
      </c>
      <c r="G2244" s="21" t="s">
        <v>8383</v>
      </c>
      <c r="H2244" s="21" t="s">
        <v>8384</v>
      </c>
      <c r="I2244" s="21" t="s">
        <v>3755</v>
      </c>
      <c r="J2244" s="21">
        <v>160286</v>
      </c>
      <c r="K2244" s="21">
        <v>160391</v>
      </c>
      <c r="L2244" s="21">
        <v>100</v>
      </c>
      <c r="M2244" s="21" t="s">
        <v>1038</v>
      </c>
      <c r="N2244" s="21">
        <v>158428</v>
      </c>
      <c r="O2244" s="21">
        <v>158533</v>
      </c>
      <c r="P2244" s="21">
        <v>99.05</v>
      </c>
      <c r="Q2244" s="21"/>
      <c r="R2244" s="21"/>
    </row>
    <row r="2245" spans="1:18" x14ac:dyDescent="0.2">
      <c r="A2245" s="22" t="s">
        <v>8394</v>
      </c>
      <c r="B2245" s="21">
        <v>10244</v>
      </c>
      <c r="C2245" s="21" t="s">
        <v>1062</v>
      </c>
      <c r="D2245" s="20">
        <f>COUNTIF('S6 - Table 1'!$B$3:$B$20,Table4[[#This Row],[id]])</f>
        <v>0</v>
      </c>
      <c r="E2245" s="21" t="s">
        <v>8395</v>
      </c>
      <c r="F2245" s="21" t="s">
        <v>8396</v>
      </c>
      <c r="G2245" s="21" t="s">
        <v>8372</v>
      </c>
      <c r="H2245" s="21" t="s">
        <v>8373</v>
      </c>
      <c r="I2245" s="21" t="s">
        <v>3755</v>
      </c>
      <c r="J2245" s="21">
        <v>20556</v>
      </c>
      <c r="K2245" s="21">
        <v>20752</v>
      </c>
      <c r="L2245" s="21">
        <v>100</v>
      </c>
      <c r="M2245" s="21" t="s">
        <v>1038</v>
      </c>
      <c r="N2245" s="21">
        <v>18875</v>
      </c>
      <c r="O2245" s="21">
        <v>19071</v>
      </c>
      <c r="P2245" s="21">
        <v>99.49</v>
      </c>
      <c r="Q2245" s="21"/>
      <c r="R2245" s="21"/>
    </row>
    <row r="2246" spans="1:18" x14ac:dyDescent="0.2">
      <c r="A2246" s="22" t="s">
        <v>8397</v>
      </c>
      <c r="B2246" s="21">
        <v>10244</v>
      </c>
      <c r="C2246" s="21" t="s">
        <v>1062</v>
      </c>
      <c r="D2246" s="20">
        <f>COUNTIF('S6 - Table 1'!$B$3:$B$20,Table4[[#This Row],[id]])</f>
        <v>0</v>
      </c>
      <c r="E2246" s="21" t="s">
        <v>8398</v>
      </c>
      <c r="F2246" s="21" t="s">
        <v>8399</v>
      </c>
      <c r="G2246" s="21" t="s">
        <v>8383</v>
      </c>
      <c r="H2246" s="21" t="s">
        <v>8384</v>
      </c>
      <c r="I2246" s="21" t="s">
        <v>3755</v>
      </c>
      <c r="J2246" s="21">
        <v>160291</v>
      </c>
      <c r="K2246" s="21">
        <v>160391</v>
      </c>
      <c r="L2246" s="21">
        <v>100</v>
      </c>
      <c r="M2246" s="21" t="s">
        <v>1038</v>
      </c>
      <c r="N2246" s="21">
        <v>158433</v>
      </c>
      <c r="O2246" s="21">
        <v>158533</v>
      </c>
      <c r="P2246" s="21">
        <v>99</v>
      </c>
      <c r="Q2246" s="21"/>
      <c r="R2246" s="21"/>
    </row>
    <row r="2247" spans="1:18" x14ac:dyDescent="0.2">
      <c r="A2247" s="22" t="s">
        <v>8400</v>
      </c>
      <c r="B2247" s="21">
        <v>10244</v>
      </c>
      <c r="C2247" s="21" t="s">
        <v>1062</v>
      </c>
      <c r="D2247" s="20">
        <f>COUNTIF('S6 - Table 1'!$B$3:$B$20,Table4[[#This Row],[id]])</f>
        <v>0</v>
      </c>
      <c r="E2247" s="21" t="s">
        <v>8401</v>
      </c>
      <c r="F2247" s="21" t="s">
        <v>8402</v>
      </c>
      <c r="G2247" s="21" t="s">
        <v>8383</v>
      </c>
      <c r="H2247" s="21" t="s">
        <v>8384</v>
      </c>
      <c r="I2247" s="21" t="s">
        <v>3755</v>
      </c>
      <c r="J2247" s="21">
        <v>160290</v>
      </c>
      <c r="K2247" s="21">
        <v>160391</v>
      </c>
      <c r="L2247" s="21">
        <v>100</v>
      </c>
      <c r="M2247" s="21" t="s">
        <v>1038</v>
      </c>
      <c r="N2247" s="21">
        <v>158432</v>
      </c>
      <c r="O2247" s="21">
        <v>158533</v>
      </c>
      <c r="P2247" s="21">
        <v>99.01</v>
      </c>
      <c r="Q2247" s="21"/>
      <c r="R2247" s="21"/>
    </row>
    <row r="2248" spans="1:18" x14ac:dyDescent="0.2">
      <c r="A2248" s="22" t="s">
        <v>8403</v>
      </c>
      <c r="B2248" s="21">
        <v>10244</v>
      </c>
      <c r="C2248" s="21" t="s">
        <v>1062</v>
      </c>
      <c r="D2248" s="20">
        <f>COUNTIF('S6 - Table 1'!$B$3:$B$20,Table4[[#This Row],[id]])</f>
        <v>0</v>
      </c>
      <c r="E2248" s="21" t="s">
        <v>8404</v>
      </c>
      <c r="F2248" s="21" t="s">
        <v>8363</v>
      </c>
      <c r="G2248" s="21" t="s">
        <v>8405</v>
      </c>
      <c r="H2248" s="21" t="s">
        <v>8406</v>
      </c>
      <c r="I2248" s="21" t="s">
        <v>3755</v>
      </c>
      <c r="J2248" s="21">
        <v>184455</v>
      </c>
      <c r="K2248" s="21">
        <v>184584</v>
      </c>
      <c r="L2248" s="21">
        <v>100</v>
      </c>
      <c r="M2248" s="21" t="s">
        <v>1038</v>
      </c>
      <c r="N2248" s="21">
        <v>182493</v>
      </c>
      <c r="O2248" s="21">
        <v>182622</v>
      </c>
      <c r="P2248" s="21">
        <v>99.22</v>
      </c>
      <c r="Q2248" s="21"/>
      <c r="R2248" s="21"/>
    </row>
    <row r="2249" spans="1:18" x14ac:dyDescent="0.2">
      <c r="A2249" s="22" t="s">
        <v>8407</v>
      </c>
      <c r="B2249" s="21">
        <v>10244</v>
      </c>
      <c r="C2249" s="21" t="s">
        <v>1062</v>
      </c>
      <c r="D2249" s="20">
        <f>COUNTIF('S6 - Table 1'!$B$3:$B$20,Table4[[#This Row],[id]])</f>
        <v>0</v>
      </c>
      <c r="E2249" s="21" t="s">
        <v>8408</v>
      </c>
      <c r="F2249" s="21" t="s">
        <v>8409</v>
      </c>
      <c r="G2249" s="21" t="s">
        <v>8329</v>
      </c>
      <c r="H2249" s="21" t="s">
        <v>8330</v>
      </c>
      <c r="I2249" s="21" t="s">
        <v>3755</v>
      </c>
      <c r="J2249" s="21">
        <v>180025</v>
      </c>
      <c r="K2249" s="21">
        <v>180133</v>
      </c>
      <c r="L2249" s="21">
        <v>100</v>
      </c>
      <c r="M2249" s="21" t="s">
        <v>1038</v>
      </c>
      <c r="N2249" s="21">
        <v>178198</v>
      </c>
      <c r="O2249" s="21">
        <v>178306</v>
      </c>
      <c r="P2249" s="21">
        <v>98.15</v>
      </c>
      <c r="Q2249" s="21"/>
      <c r="R2249" s="21"/>
    </row>
    <row r="2250" spans="1:18" x14ac:dyDescent="0.2">
      <c r="A2250" s="22" t="s">
        <v>8410</v>
      </c>
      <c r="B2250" s="21">
        <v>10244</v>
      </c>
      <c r="C2250" s="21" t="s">
        <v>1062</v>
      </c>
      <c r="D2250" s="20">
        <f>COUNTIF('S6 - Table 1'!$B$3:$B$20,Table4[[#This Row],[id]])</f>
        <v>0</v>
      </c>
      <c r="E2250" s="21" t="s">
        <v>8411</v>
      </c>
      <c r="F2250" s="21" t="s">
        <v>8347</v>
      </c>
      <c r="G2250" s="21" t="s">
        <v>8412</v>
      </c>
      <c r="H2250" s="21" t="s">
        <v>8413</v>
      </c>
      <c r="I2250" s="21" t="s">
        <v>3755</v>
      </c>
      <c r="J2250" s="21">
        <v>94474</v>
      </c>
      <c r="K2250" s="21">
        <v>94607</v>
      </c>
      <c r="L2250" s="21">
        <v>100</v>
      </c>
      <c r="M2250" s="21" t="s">
        <v>1038</v>
      </c>
      <c r="N2250" s="21">
        <v>92532</v>
      </c>
      <c r="O2250" s="21">
        <v>92665</v>
      </c>
      <c r="P2250" s="21">
        <v>100</v>
      </c>
      <c r="Q2250" s="21"/>
      <c r="R2250" s="21"/>
    </row>
    <row r="2251" spans="1:18" x14ac:dyDescent="0.2">
      <c r="A2251" s="22" t="s">
        <v>8414</v>
      </c>
      <c r="B2251" s="21">
        <v>10244</v>
      </c>
      <c r="C2251" s="21" t="s">
        <v>1062</v>
      </c>
      <c r="D2251" s="20">
        <f>COUNTIF('S6 - Table 1'!$B$3:$B$20,Table4[[#This Row],[id]])</f>
        <v>0</v>
      </c>
      <c r="E2251" s="21" t="s">
        <v>8415</v>
      </c>
      <c r="F2251" s="21" t="s">
        <v>8336</v>
      </c>
      <c r="G2251" s="21" t="s">
        <v>8337</v>
      </c>
      <c r="H2251" s="21" t="s">
        <v>8416</v>
      </c>
      <c r="I2251" s="21" t="s">
        <v>3755</v>
      </c>
      <c r="J2251" s="21">
        <v>31173</v>
      </c>
      <c r="K2251" s="21">
        <v>31410</v>
      </c>
      <c r="L2251" s="21">
        <v>100</v>
      </c>
      <c r="M2251" s="21" t="s">
        <v>1038</v>
      </c>
      <c r="N2251" s="21">
        <v>29243</v>
      </c>
      <c r="O2251" s="21">
        <v>29480</v>
      </c>
      <c r="P2251" s="21">
        <v>99.58</v>
      </c>
      <c r="Q2251" s="21"/>
      <c r="R2251" s="21"/>
    </row>
    <row r="2252" spans="1:18" x14ac:dyDescent="0.2">
      <c r="A2252" s="22" t="s">
        <v>8417</v>
      </c>
      <c r="B2252" s="21">
        <v>10244</v>
      </c>
      <c r="C2252" s="21" t="s">
        <v>1062</v>
      </c>
      <c r="D2252" s="20">
        <f>COUNTIF('S6 - Table 1'!$B$3:$B$20,Table4[[#This Row],[id]])</f>
        <v>0</v>
      </c>
      <c r="E2252" s="21" t="s">
        <v>8418</v>
      </c>
      <c r="F2252" s="21" t="s">
        <v>8336</v>
      </c>
      <c r="G2252" s="21" t="s">
        <v>8337</v>
      </c>
      <c r="H2252" s="21" t="s">
        <v>8419</v>
      </c>
      <c r="I2252" s="21" t="s">
        <v>3755</v>
      </c>
      <c r="J2252" s="21">
        <v>31173</v>
      </c>
      <c r="K2252" s="21">
        <v>31411</v>
      </c>
      <c r="L2252" s="21">
        <v>100</v>
      </c>
      <c r="M2252" s="21" t="s">
        <v>1038</v>
      </c>
      <c r="N2252" s="21">
        <v>29243</v>
      </c>
      <c r="O2252" s="21">
        <v>29481</v>
      </c>
      <c r="P2252" s="21">
        <v>99.58</v>
      </c>
      <c r="Q2252" s="21"/>
      <c r="R2252" s="21"/>
    </row>
    <row r="2253" spans="1:18" x14ac:dyDescent="0.2">
      <c r="A2253" s="22" t="s">
        <v>8420</v>
      </c>
      <c r="B2253" s="21">
        <v>10244</v>
      </c>
      <c r="C2253" s="21" t="s">
        <v>1062</v>
      </c>
      <c r="D2253" s="20">
        <f>COUNTIF('S6 - Table 1'!$B$3:$B$20,Table4[[#This Row],[id]])</f>
        <v>0</v>
      </c>
      <c r="E2253" s="21" t="s">
        <v>8421</v>
      </c>
      <c r="F2253" s="21" t="s">
        <v>8422</v>
      </c>
      <c r="G2253" s="21" t="s">
        <v>8364</v>
      </c>
      <c r="H2253" s="21" t="s">
        <v>8365</v>
      </c>
      <c r="I2253" s="21" t="s">
        <v>3755</v>
      </c>
      <c r="J2253" s="21">
        <v>184456</v>
      </c>
      <c r="K2253" s="21">
        <v>184575</v>
      </c>
      <c r="L2253" s="21">
        <v>100</v>
      </c>
      <c r="M2253" s="21" t="s">
        <v>1038</v>
      </c>
      <c r="N2253" s="21">
        <v>182494</v>
      </c>
      <c r="O2253" s="21">
        <v>182613</v>
      </c>
      <c r="P2253" s="21">
        <v>99.16</v>
      </c>
      <c r="Q2253" s="21"/>
      <c r="R2253" s="21"/>
    </row>
    <row r="2254" spans="1:18" x14ac:dyDescent="0.2">
      <c r="A2254" s="22" t="s">
        <v>8423</v>
      </c>
      <c r="B2254" s="21">
        <v>10244</v>
      </c>
      <c r="C2254" s="21" t="s">
        <v>1062</v>
      </c>
      <c r="D2254" s="20">
        <f>COUNTIF('S6 - Table 1'!$B$3:$B$20,Table4[[#This Row],[id]])</f>
        <v>0</v>
      </c>
      <c r="E2254" s="21" t="s">
        <v>8424</v>
      </c>
      <c r="F2254" s="21" t="s">
        <v>8363</v>
      </c>
      <c r="G2254" s="21" t="s">
        <v>8364</v>
      </c>
      <c r="H2254" s="21" t="s">
        <v>8425</v>
      </c>
      <c r="I2254" s="21" t="s">
        <v>3755</v>
      </c>
      <c r="J2254" s="21">
        <v>184455</v>
      </c>
      <c r="K2254" s="21">
        <v>184573</v>
      </c>
      <c r="L2254" s="21">
        <v>100</v>
      </c>
      <c r="M2254" s="21" t="s">
        <v>1038</v>
      </c>
      <c r="N2254" s="21">
        <v>182493</v>
      </c>
      <c r="O2254" s="21">
        <v>182611</v>
      </c>
      <c r="P2254" s="21">
        <v>99.15</v>
      </c>
      <c r="Q2254" s="21"/>
      <c r="R2254" s="21"/>
    </row>
    <row r="2255" spans="1:18" x14ac:dyDescent="0.2">
      <c r="A2255" s="22" t="s">
        <v>8426</v>
      </c>
      <c r="B2255" s="21">
        <v>10244</v>
      </c>
      <c r="C2255" s="21" t="s">
        <v>1062</v>
      </c>
      <c r="D2255" s="20">
        <f>COUNTIF('S6 - Table 1'!$B$3:$B$20,Table4[[#This Row],[id]])</f>
        <v>0</v>
      </c>
      <c r="E2255" s="21" t="s">
        <v>8427</v>
      </c>
      <c r="F2255" s="21" t="s">
        <v>8355</v>
      </c>
      <c r="G2255" s="21" t="s">
        <v>8356</v>
      </c>
      <c r="H2255" s="21" t="s">
        <v>8428</v>
      </c>
      <c r="I2255" s="21" t="s">
        <v>3755</v>
      </c>
      <c r="J2255" s="21">
        <v>177261</v>
      </c>
      <c r="K2255" s="21">
        <v>177369</v>
      </c>
      <c r="L2255" s="21">
        <v>100</v>
      </c>
      <c r="M2255" s="21" t="s">
        <v>1038</v>
      </c>
      <c r="N2255" s="21">
        <v>175438</v>
      </c>
      <c r="O2255" s="21">
        <v>175546</v>
      </c>
      <c r="P2255" s="21">
        <v>100</v>
      </c>
      <c r="Q2255" s="21"/>
      <c r="R2255" s="21"/>
    </row>
    <row r="2256" spans="1:18" x14ac:dyDescent="0.2">
      <c r="A2256" s="22" t="s">
        <v>8429</v>
      </c>
      <c r="B2256" s="21">
        <v>10244</v>
      </c>
      <c r="C2256" s="21" t="s">
        <v>1062</v>
      </c>
      <c r="D2256" s="20">
        <f>COUNTIF('S6 - Table 1'!$B$3:$B$20,Table4[[#This Row],[id]])</f>
        <v>0</v>
      </c>
      <c r="E2256" s="21" t="s">
        <v>8430</v>
      </c>
      <c r="F2256" s="21" t="s">
        <v>8371</v>
      </c>
      <c r="G2256" s="21" t="s">
        <v>8372</v>
      </c>
      <c r="H2256" s="21" t="s">
        <v>8431</v>
      </c>
      <c r="I2256" s="21" t="s">
        <v>3755</v>
      </c>
      <c r="J2256" s="21">
        <v>20556</v>
      </c>
      <c r="K2256" s="21">
        <v>20749</v>
      </c>
      <c r="L2256" s="21">
        <v>100</v>
      </c>
      <c r="M2256" s="21" t="s">
        <v>1038</v>
      </c>
      <c r="N2256" s="21">
        <v>18875</v>
      </c>
      <c r="O2256" s="21">
        <v>19068</v>
      </c>
      <c r="P2256" s="21">
        <v>99.48</v>
      </c>
      <c r="Q2256" s="21"/>
      <c r="R2256" s="21"/>
    </row>
    <row r="2257" spans="1:18" x14ac:dyDescent="0.2">
      <c r="A2257" s="22" t="s">
        <v>8432</v>
      </c>
      <c r="B2257" s="21">
        <v>10244</v>
      </c>
      <c r="C2257" s="21" t="s">
        <v>1062</v>
      </c>
      <c r="D2257" s="20">
        <f>COUNTIF('S6 - Table 1'!$B$3:$B$20,Table4[[#This Row],[id]])</f>
        <v>0</v>
      </c>
      <c r="E2257" s="21" t="s">
        <v>8433</v>
      </c>
      <c r="F2257" s="21" t="s">
        <v>8396</v>
      </c>
      <c r="G2257" s="21" t="s">
        <v>8372</v>
      </c>
      <c r="H2257" s="21" t="s">
        <v>8431</v>
      </c>
      <c r="I2257" s="21" t="s">
        <v>3755</v>
      </c>
      <c r="J2257" s="21">
        <v>20556</v>
      </c>
      <c r="K2257" s="21">
        <v>20749</v>
      </c>
      <c r="L2257" s="21">
        <v>100</v>
      </c>
      <c r="M2257" s="21" t="s">
        <v>1038</v>
      </c>
      <c r="N2257" s="21">
        <v>18875</v>
      </c>
      <c r="O2257" s="21">
        <v>19068</v>
      </c>
      <c r="P2257" s="21">
        <v>99.48</v>
      </c>
      <c r="Q2257" s="21"/>
      <c r="R2257" s="21"/>
    </row>
    <row r="2258" spans="1:18" x14ac:dyDescent="0.2">
      <c r="A2258" s="22" t="s">
        <v>8434</v>
      </c>
      <c r="B2258" s="21">
        <v>10244</v>
      </c>
      <c r="C2258" s="21" t="s">
        <v>1062</v>
      </c>
      <c r="D2258" s="20">
        <f>COUNTIF('S6 - Table 1'!$B$3:$B$20,Table4[[#This Row],[id]])</f>
        <v>0</v>
      </c>
      <c r="E2258" s="21" t="s">
        <v>8435</v>
      </c>
      <c r="F2258" s="21" t="s">
        <v>8436</v>
      </c>
      <c r="G2258" s="21" t="s">
        <v>8356</v>
      </c>
      <c r="H2258" s="21" t="s">
        <v>8357</v>
      </c>
      <c r="I2258" s="21" t="s">
        <v>3755</v>
      </c>
      <c r="J2258" s="21">
        <v>177262</v>
      </c>
      <c r="K2258" s="21">
        <v>177366</v>
      </c>
      <c r="L2258" s="21">
        <v>100</v>
      </c>
      <c r="M2258" s="21" t="s">
        <v>1038</v>
      </c>
      <c r="N2258" s="21">
        <v>175439</v>
      </c>
      <c r="O2258" s="21">
        <v>175543</v>
      </c>
      <c r="P2258" s="21">
        <v>100</v>
      </c>
      <c r="Q2258" s="21"/>
      <c r="R2258" s="21"/>
    </row>
    <row r="2259" spans="1:18" x14ac:dyDescent="0.2">
      <c r="A2259" s="22" t="s">
        <v>8437</v>
      </c>
      <c r="B2259" s="21">
        <v>10244</v>
      </c>
      <c r="C2259" s="21" t="s">
        <v>1062</v>
      </c>
      <c r="D2259" s="20">
        <f>COUNTIF('S6 - Table 1'!$B$3:$B$20,Table4[[#This Row],[id]])</f>
        <v>0</v>
      </c>
      <c r="E2259" s="21" t="s">
        <v>8438</v>
      </c>
      <c r="F2259" s="21" t="s">
        <v>8436</v>
      </c>
      <c r="G2259" s="21" t="s">
        <v>8356</v>
      </c>
      <c r="H2259" s="21" t="s">
        <v>8360</v>
      </c>
      <c r="I2259" s="21" t="s">
        <v>3755</v>
      </c>
      <c r="J2259" s="21">
        <v>177262</v>
      </c>
      <c r="K2259" s="21">
        <v>177368</v>
      </c>
      <c r="L2259" s="21">
        <v>100</v>
      </c>
      <c r="M2259" s="21" t="s">
        <v>1038</v>
      </c>
      <c r="N2259" s="21">
        <v>175439</v>
      </c>
      <c r="O2259" s="21">
        <v>175545</v>
      </c>
      <c r="P2259" s="21">
        <v>100</v>
      </c>
      <c r="Q2259" s="21"/>
      <c r="R2259" s="21"/>
    </row>
    <row r="2260" spans="1:18" x14ac:dyDescent="0.2">
      <c r="A2260" s="22" t="s">
        <v>8439</v>
      </c>
      <c r="B2260" s="21">
        <v>10244</v>
      </c>
      <c r="C2260" s="21" t="s">
        <v>1062</v>
      </c>
      <c r="D2260" s="20">
        <f>COUNTIF('S6 - Table 1'!$B$3:$B$20,Table4[[#This Row],[id]])</f>
        <v>0</v>
      </c>
      <c r="E2260" s="21" t="s">
        <v>8440</v>
      </c>
      <c r="F2260" s="21" t="s">
        <v>8371</v>
      </c>
      <c r="G2260" s="21" t="s">
        <v>8372</v>
      </c>
      <c r="H2260" s="21" t="s">
        <v>8441</v>
      </c>
      <c r="I2260" s="21" t="s">
        <v>3755</v>
      </c>
      <c r="J2260" s="21">
        <v>20556</v>
      </c>
      <c r="K2260" s="21">
        <v>20753</v>
      </c>
      <c r="L2260" s="21">
        <v>100</v>
      </c>
      <c r="M2260" s="21" t="s">
        <v>1038</v>
      </c>
      <c r="N2260" s="21">
        <v>18875</v>
      </c>
      <c r="O2260" s="21">
        <v>19072</v>
      </c>
      <c r="P2260" s="21">
        <v>99.49</v>
      </c>
      <c r="Q2260" s="21"/>
      <c r="R2260" s="21"/>
    </row>
    <row r="2261" spans="1:18" x14ac:dyDescent="0.2">
      <c r="A2261" s="22" t="s">
        <v>8442</v>
      </c>
      <c r="B2261" s="21">
        <v>10244</v>
      </c>
      <c r="C2261" s="21" t="s">
        <v>1062</v>
      </c>
      <c r="D2261" s="20">
        <f>COUNTIF('S6 - Table 1'!$B$3:$B$20,Table4[[#This Row],[id]])</f>
        <v>0</v>
      </c>
      <c r="E2261" s="21" t="s">
        <v>8443</v>
      </c>
      <c r="F2261" s="21" t="s">
        <v>8444</v>
      </c>
      <c r="G2261" s="21" t="s">
        <v>8445</v>
      </c>
      <c r="H2261" s="21" t="s">
        <v>8446</v>
      </c>
      <c r="I2261" s="21" t="s">
        <v>3755</v>
      </c>
      <c r="J2261" s="21">
        <v>82386</v>
      </c>
      <c r="K2261" s="21">
        <v>82500</v>
      </c>
      <c r="L2261" s="21">
        <v>100</v>
      </c>
      <c r="M2261" s="21" t="s">
        <v>1038</v>
      </c>
      <c r="N2261" s="21">
        <v>80440</v>
      </c>
      <c r="O2261" s="21">
        <v>80554</v>
      </c>
      <c r="P2261" s="21">
        <v>100</v>
      </c>
      <c r="Q2261" s="21"/>
      <c r="R2261" s="21"/>
    </row>
    <row r="2262" spans="1:18" x14ac:dyDescent="0.2">
      <c r="A2262" s="22" t="s">
        <v>8447</v>
      </c>
      <c r="B2262" s="21">
        <v>10244</v>
      </c>
      <c r="C2262" s="21" t="s">
        <v>1062</v>
      </c>
      <c r="D2262" s="20">
        <f>COUNTIF('S6 - Table 1'!$B$3:$B$20,Table4[[#This Row],[id]])</f>
        <v>0</v>
      </c>
      <c r="E2262" s="21" t="s">
        <v>8448</v>
      </c>
      <c r="F2262" s="21" t="s">
        <v>8347</v>
      </c>
      <c r="G2262" s="21" t="s">
        <v>8348</v>
      </c>
      <c r="H2262" s="21" t="s">
        <v>8449</v>
      </c>
      <c r="I2262" s="21" t="s">
        <v>3755</v>
      </c>
      <c r="J2262" s="21">
        <v>94474</v>
      </c>
      <c r="K2262" s="21">
        <v>94606</v>
      </c>
      <c r="L2262" s="21">
        <v>100</v>
      </c>
      <c r="M2262" s="21" t="s">
        <v>1038</v>
      </c>
      <c r="N2262" s="21">
        <v>92532</v>
      </c>
      <c r="O2262" s="21">
        <v>92664</v>
      </c>
      <c r="P2262" s="21">
        <v>100</v>
      </c>
      <c r="Q2262" s="21"/>
      <c r="R2262" s="21"/>
    </row>
    <row r="2263" spans="1:18" x14ac:dyDescent="0.2">
      <c r="A2263" s="22" t="s">
        <v>8450</v>
      </c>
      <c r="B2263" s="21">
        <v>10244</v>
      </c>
      <c r="C2263" s="21" t="s">
        <v>1062</v>
      </c>
      <c r="D2263" s="20">
        <f>COUNTIF('S6 - Table 1'!$B$3:$B$20,Table4[[#This Row],[id]])</f>
        <v>0</v>
      </c>
      <c r="E2263" s="21" t="s">
        <v>8451</v>
      </c>
      <c r="F2263" s="21" t="s">
        <v>8452</v>
      </c>
      <c r="G2263" s="21" t="s">
        <v>8329</v>
      </c>
      <c r="H2263" s="21" t="s">
        <v>8330</v>
      </c>
      <c r="I2263" s="21" t="s">
        <v>3755</v>
      </c>
      <c r="J2263" s="21">
        <v>180025</v>
      </c>
      <c r="K2263" s="21">
        <v>180133</v>
      </c>
      <c r="L2263" s="21">
        <v>100</v>
      </c>
      <c r="M2263" s="21" t="s">
        <v>1038</v>
      </c>
      <c r="N2263" s="21">
        <v>178198</v>
      </c>
      <c r="O2263" s="21">
        <v>178306</v>
      </c>
      <c r="P2263" s="21">
        <v>98.15</v>
      </c>
      <c r="Q2263" s="21"/>
      <c r="R2263" s="21"/>
    </row>
    <row r="2264" spans="1:18" x14ac:dyDescent="0.2">
      <c r="A2264" s="22" t="s">
        <v>8453</v>
      </c>
      <c r="B2264" s="21">
        <v>10244</v>
      </c>
      <c r="C2264" s="21" t="s">
        <v>1062</v>
      </c>
      <c r="D2264" s="20">
        <f>COUNTIF('S6 - Table 1'!$B$3:$B$20,Table4[[#This Row],[id]])</f>
        <v>0</v>
      </c>
      <c r="E2264" s="21" t="s">
        <v>8454</v>
      </c>
      <c r="F2264" s="21" t="s">
        <v>8455</v>
      </c>
      <c r="G2264" s="21" t="s">
        <v>8348</v>
      </c>
      <c r="H2264" s="21" t="s">
        <v>8349</v>
      </c>
      <c r="I2264" s="21" t="s">
        <v>3755</v>
      </c>
      <c r="J2264" s="21">
        <v>94473</v>
      </c>
      <c r="K2264" s="21">
        <v>94607</v>
      </c>
      <c r="L2264" s="21">
        <v>100</v>
      </c>
      <c r="M2264" s="21" t="s">
        <v>1038</v>
      </c>
      <c r="N2264" s="21">
        <v>92531</v>
      </c>
      <c r="O2264" s="21">
        <v>92665</v>
      </c>
      <c r="P2264" s="21">
        <v>100</v>
      </c>
      <c r="Q2264" s="21"/>
      <c r="R2264" s="21"/>
    </row>
    <row r="2265" spans="1:18" x14ac:dyDescent="0.2">
      <c r="A2265" s="22" t="s">
        <v>8456</v>
      </c>
      <c r="B2265" s="21">
        <v>10244</v>
      </c>
      <c r="C2265" s="21" t="s">
        <v>1062</v>
      </c>
      <c r="D2265" s="20">
        <f>COUNTIF('S6 - Table 1'!$B$3:$B$20,Table4[[#This Row],[id]])</f>
        <v>0</v>
      </c>
      <c r="E2265" s="21" t="s">
        <v>8457</v>
      </c>
      <c r="F2265" s="21" t="s">
        <v>8328</v>
      </c>
      <c r="G2265" s="21" t="s">
        <v>8329</v>
      </c>
      <c r="H2265" s="21" t="s">
        <v>8458</v>
      </c>
      <c r="I2265" s="21" t="s">
        <v>3755</v>
      </c>
      <c r="J2265" s="21">
        <v>180025</v>
      </c>
      <c r="K2265" s="21">
        <v>180125</v>
      </c>
      <c r="L2265" s="21">
        <v>100</v>
      </c>
      <c r="M2265" s="21" t="s">
        <v>1038</v>
      </c>
      <c r="N2265" s="21">
        <v>178198</v>
      </c>
      <c r="O2265" s="21">
        <v>178298</v>
      </c>
      <c r="P2265" s="21">
        <v>98</v>
      </c>
      <c r="Q2265" s="21"/>
      <c r="R2265" s="21"/>
    </row>
    <row r="2266" spans="1:18" x14ac:dyDescent="0.2">
      <c r="A2266" s="22" t="s">
        <v>8459</v>
      </c>
      <c r="B2266" s="21">
        <v>10244</v>
      </c>
      <c r="C2266" s="21" t="s">
        <v>1062</v>
      </c>
      <c r="D2266" s="20">
        <f>COUNTIF('S6 - Table 1'!$B$3:$B$20,Table4[[#This Row],[id]])</f>
        <v>0</v>
      </c>
      <c r="E2266" s="21" t="s">
        <v>8460</v>
      </c>
      <c r="F2266" s="21" t="s">
        <v>8461</v>
      </c>
      <c r="G2266" s="21" t="s">
        <v>8445</v>
      </c>
      <c r="H2266" s="21" t="s">
        <v>8446</v>
      </c>
      <c r="I2266" s="21" t="s">
        <v>3755</v>
      </c>
      <c r="J2266" s="21">
        <v>82387</v>
      </c>
      <c r="K2266" s="21">
        <v>82500</v>
      </c>
      <c r="L2266" s="21">
        <v>100</v>
      </c>
      <c r="M2266" s="21" t="s">
        <v>1038</v>
      </c>
      <c r="N2266" s="21">
        <v>80441</v>
      </c>
      <c r="O2266" s="21">
        <v>80554</v>
      </c>
      <c r="P2266" s="21">
        <v>100</v>
      </c>
      <c r="Q2266" s="21"/>
      <c r="R2266" s="21"/>
    </row>
    <row r="2267" spans="1:18" x14ac:dyDescent="0.2">
      <c r="A2267" s="22" t="s">
        <v>8462</v>
      </c>
      <c r="B2267" s="21">
        <v>10244</v>
      </c>
      <c r="C2267" s="21" t="s">
        <v>1062</v>
      </c>
      <c r="D2267" s="20">
        <f>COUNTIF('S6 - Table 1'!$B$3:$B$20,Table4[[#This Row],[id]])</f>
        <v>0</v>
      </c>
      <c r="E2267" s="21" t="s">
        <v>8463</v>
      </c>
      <c r="F2267" s="21" t="s">
        <v>8464</v>
      </c>
      <c r="G2267" s="21" t="s">
        <v>8445</v>
      </c>
      <c r="H2267" s="21" t="s">
        <v>8446</v>
      </c>
      <c r="I2267" s="21" t="s">
        <v>3755</v>
      </c>
      <c r="J2267" s="21">
        <v>82386</v>
      </c>
      <c r="K2267" s="21">
        <v>82500</v>
      </c>
      <c r="L2267" s="21">
        <v>100</v>
      </c>
      <c r="M2267" s="21" t="s">
        <v>1038</v>
      </c>
      <c r="N2267" s="21">
        <v>80440</v>
      </c>
      <c r="O2267" s="21">
        <v>80554</v>
      </c>
      <c r="P2267" s="21">
        <v>100</v>
      </c>
      <c r="Q2267" s="21"/>
      <c r="R2267" s="21"/>
    </row>
    <row r="2268" spans="1:18" x14ac:dyDescent="0.2">
      <c r="A2268" s="22" t="s">
        <v>8465</v>
      </c>
      <c r="B2268" s="21">
        <v>10244</v>
      </c>
      <c r="C2268" s="21" t="s">
        <v>1062</v>
      </c>
      <c r="D2268" s="20">
        <f>COUNTIF('S6 - Table 1'!$B$3:$B$20,Table4[[#This Row],[id]])</f>
        <v>0</v>
      </c>
      <c r="E2268" s="21" t="s">
        <v>8466</v>
      </c>
      <c r="F2268" s="21" t="s">
        <v>8455</v>
      </c>
      <c r="G2268" s="21" t="s">
        <v>8412</v>
      </c>
      <c r="H2268" s="21" t="s">
        <v>8413</v>
      </c>
      <c r="I2268" s="21" t="s">
        <v>3755</v>
      </c>
      <c r="J2268" s="21">
        <v>94473</v>
      </c>
      <c r="K2268" s="21">
        <v>94607</v>
      </c>
      <c r="L2268" s="21">
        <v>100</v>
      </c>
      <c r="M2268" s="21" t="s">
        <v>1038</v>
      </c>
      <c r="N2268" s="21">
        <v>92531</v>
      </c>
      <c r="O2268" s="21">
        <v>92665</v>
      </c>
      <c r="P2268" s="21">
        <v>100</v>
      </c>
      <c r="Q2268" s="21"/>
      <c r="R2268" s="21"/>
    </row>
    <row r="2269" spans="1:18" x14ac:dyDescent="0.2">
      <c r="A2269" s="22" t="s">
        <v>8467</v>
      </c>
      <c r="B2269" s="21">
        <v>10244</v>
      </c>
      <c r="C2269" s="21" t="s">
        <v>1062</v>
      </c>
      <c r="D2269" s="20">
        <f>COUNTIF('S6 - Table 1'!$B$3:$B$20,Table4[[#This Row],[id]])</f>
        <v>0</v>
      </c>
      <c r="E2269" s="21" t="s">
        <v>8468</v>
      </c>
      <c r="F2269" s="21" t="s">
        <v>8469</v>
      </c>
      <c r="G2269" s="21" t="s">
        <v>8470</v>
      </c>
      <c r="H2269" s="21" t="s">
        <v>8471</v>
      </c>
      <c r="I2269" s="21" t="s">
        <v>3755</v>
      </c>
      <c r="J2269" s="21">
        <v>87939</v>
      </c>
      <c r="K2269" s="21">
        <v>88062</v>
      </c>
      <c r="L2269" s="21">
        <v>100</v>
      </c>
      <c r="M2269" s="21" t="s">
        <v>1038</v>
      </c>
      <c r="N2269" s="21">
        <v>85991</v>
      </c>
      <c r="O2269" s="21">
        <v>86114</v>
      </c>
      <c r="P2269" s="21">
        <v>100</v>
      </c>
      <c r="Q2269" s="21"/>
      <c r="R2269" s="21"/>
    </row>
    <row r="2270" spans="1:18" x14ac:dyDescent="0.2">
      <c r="A2270" s="22" t="s">
        <v>8472</v>
      </c>
      <c r="B2270" s="21">
        <v>10244</v>
      </c>
      <c r="C2270" s="21" t="s">
        <v>1062</v>
      </c>
      <c r="D2270" s="20">
        <f>COUNTIF('S6 - Table 1'!$B$3:$B$20,Table4[[#This Row],[id]])</f>
        <v>0</v>
      </c>
      <c r="E2270" s="21" t="s">
        <v>8473</v>
      </c>
      <c r="F2270" s="21" t="s">
        <v>8336</v>
      </c>
      <c r="G2270" s="21" t="s">
        <v>8337</v>
      </c>
      <c r="H2270" s="21" t="s">
        <v>8474</v>
      </c>
      <c r="I2270" s="21" t="s">
        <v>3755</v>
      </c>
      <c r="J2270" s="21">
        <v>31173</v>
      </c>
      <c r="K2270" s="21">
        <v>31412</v>
      </c>
      <c r="L2270" s="21">
        <v>100</v>
      </c>
      <c r="M2270" s="21" t="s">
        <v>1038</v>
      </c>
      <c r="N2270" s="21">
        <v>29243</v>
      </c>
      <c r="O2270" s="21">
        <v>29482</v>
      </c>
      <c r="P2270" s="21">
        <v>99.58</v>
      </c>
      <c r="Q2270" s="21"/>
      <c r="R2270" s="21"/>
    </row>
    <row r="2271" spans="1:18" x14ac:dyDescent="0.2">
      <c r="A2271" s="22" t="s">
        <v>8475</v>
      </c>
      <c r="B2271" s="21">
        <v>10244</v>
      </c>
      <c r="C2271" s="21" t="s">
        <v>1062</v>
      </c>
      <c r="D2271" s="20">
        <f>COUNTIF('S6 - Table 1'!$B$3:$B$20,Table4[[#This Row],[id]])</f>
        <v>0</v>
      </c>
      <c r="E2271" s="21" t="s">
        <v>8476</v>
      </c>
      <c r="F2271" s="21" t="s">
        <v>8477</v>
      </c>
      <c r="G2271" s="21" t="s">
        <v>8470</v>
      </c>
      <c r="H2271" s="21" t="s">
        <v>8471</v>
      </c>
      <c r="I2271" s="21" t="s">
        <v>3755</v>
      </c>
      <c r="J2271" s="21">
        <v>87955</v>
      </c>
      <c r="K2271" s="21">
        <v>88062</v>
      </c>
      <c r="L2271" s="21">
        <v>100</v>
      </c>
      <c r="M2271" s="21" t="s">
        <v>1038</v>
      </c>
      <c r="N2271" s="21">
        <v>86007</v>
      </c>
      <c r="O2271" s="21">
        <v>86114</v>
      </c>
      <c r="P2271" s="21">
        <v>100</v>
      </c>
      <c r="Q2271" s="21"/>
      <c r="R2271" s="21"/>
    </row>
    <row r="2272" spans="1:18" x14ac:dyDescent="0.2">
      <c r="A2272" s="22" t="s">
        <v>8478</v>
      </c>
      <c r="B2272" s="21">
        <v>10244</v>
      </c>
      <c r="C2272" s="21" t="s">
        <v>1062</v>
      </c>
      <c r="D2272" s="20">
        <f>COUNTIF('S6 - Table 1'!$B$3:$B$20,Table4[[#This Row],[id]])</f>
        <v>0</v>
      </c>
      <c r="E2272" s="21" t="s">
        <v>8479</v>
      </c>
      <c r="F2272" s="21" t="s">
        <v>8444</v>
      </c>
      <c r="G2272" s="21" t="s">
        <v>8445</v>
      </c>
      <c r="H2272" s="21" t="s">
        <v>8480</v>
      </c>
      <c r="I2272" s="21" t="s">
        <v>3755</v>
      </c>
      <c r="J2272" s="21">
        <v>82386</v>
      </c>
      <c r="K2272" s="21">
        <v>82501</v>
      </c>
      <c r="L2272" s="21">
        <v>100</v>
      </c>
      <c r="M2272" s="21" t="s">
        <v>1038</v>
      </c>
      <c r="N2272" s="21">
        <v>80440</v>
      </c>
      <c r="O2272" s="21">
        <v>80555</v>
      </c>
      <c r="P2272" s="21">
        <v>100</v>
      </c>
      <c r="Q2272" s="21"/>
      <c r="R2272" s="21"/>
    </row>
    <row r="2273" spans="1:18" x14ac:dyDescent="0.2">
      <c r="A2273" s="22" t="s">
        <v>8481</v>
      </c>
      <c r="B2273" s="21">
        <v>10244</v>
      </c>
      <c r="C2273" s="21" t="s">
        <v>1062</v>
      </c>
      <c r="D2273" s="20">
        <f>COUNTIF('S6 - Table 1'!$B$3:$B$20,Table4[[#This Row],[id]])</f>
        <v>0</v>
      </c>
      <c r="E2273" s="21" t="s">
        <v>8482</v>
      </c>
      <c r="F2273" s="21" t="s">
        <v>8483</v>
      </c>
      <c r="G2273" s="21" t="s">
        <v>3257</v>
      </c>
      <c r="H2273" s="21" t="s">
        <v>8484</v>
      </c>
      <c r="I2273" s="21" t="s">
        <v>3755</v>
      </c>
      <c r="J2273" s="21">
        <v>20879</v>
      </c>
      <c r="K2273" s="21">
        <v>20981</v>
      </c>
      <c r="L2273" s="21">
        <v>100</v>
      </c>
      <c r="M2273" s="21" t="s">
        <v>1038</v>
      </c>
      <c r="N2273" s="21">
        <v>19197</v>
      </c>
      <c r="O2273" s="21">
        <v>19299</v>
      </c>
      <c r="P2273" s="21">
        <v>99.02</v>
      </c>
      <c r="Q2273" s="21"/>
      <c r="R2273" s="21"/>
    </row>
    <row r="2274" spans="1:18" x14ac:dyDescent="0.2">
      <c r="A2274" s="22" t="s">
        <v>8485</v>
      </c>
      <c r="B2274" s="21">
        <v>10244</v>
      </c>
      <c r="C2274" s="21" t="s">
        <v>1062</v>
      </c>
      <c r="D2274" s="20">
        <f>COUNTIF('S6 - Table 1'!$B$3:$B$20,Table4[[#This Row],[id]])</f>
        <v>0</v>
      </c>
      <c r="E2274" s="21" t="s">
        <v>8486</v>
      </c>
      <c r="F2274" s="21" t="s">
        <v>8487</v>
      </c>
      <c r="G2274" s="21" t="s">
        <v>3257</v>
      </c>
      <c r="H2274" s="21" t="s">
        <v>8484</v>
      </c>
      <c r="I2274" s="21" t="s">
        <v>3755</v>
      </c>
      <c r="J2274" s="21">
        <v>20880</v>
      </c>
      <c r="K2274" s="21">
        <v>20981</v>
      </c>
      <c r="L2274" s="21">
        <v>100</v>
      </c>
      <c r="M2274" s="21" t="s">
        <v>1038</v>
      </c>
      <c r="N2274" s="21">
        <v>19198</v>
      </c>
      <c r="O2274" s="21">
        <v>19299</v>
      </c>
      <c r="P2274" s="21">
        <v>99.01</v>
      </c>
      <c r="Q2274" s="21"/>
      <c r="R2274" s="21"/>
    </row>
    <row r="2275" spans="1:18" x14ac:dyDescent="0.2">
      <c r="A2275" s="22" t="s">
        <v>8488</v>
      </c>
      <c r="B2275" s="21">
        <v>10244</v>
      </c>
      <c r="C2275" s="21" t="s">
        <v>1062</v>
      </c>
      <c r="D2275" s="20">
        <f>COUNTIF('S6 - Table 1'!$B$3:$B$20,Table4[[#This Row],[id]])</f>
        <v>0</v>
      </c>
      <c r="E2275" s="21" t="s">
        <v>8489</v>
      </c>
      <c r="F2275" s="21" t="s">
        <v>8461</v>
      </c>
      <c r="G2275" s="21" t="s">
        <v>8445</v>
      </c>
      <c r="H2275" s="21" t="s">
        <v>8480</v>
      </c>
      <c r="I2275" s="21" t="s">
        <v>3755</v>
      </c>
      <c r="J2275" s="21">
        <v>82387</v>
      </c>
      <c r="K2275" s="21">
        <v>82501</v>
      </c>
      <c r="L2275" s="21">
        <v>100</v>
      </c>
      <c r="M2275" s="21" t="s">
        <v>1038</v>
      </c>
      <c r="N2275" s="21">
        <v>80441</v>
      </c>
      <c r="O2275" s="21">
        <v>80555</v>
      </c>
      <c r="P2275" s="21">
        <v>100</v>
      </c>
      <c r="Q2275" s="21"/>
      <c r="R2275" s="21"/>
    </row>
    <row r="2276" spans="1:18" x14ac:dyDescent="0.2">
      <c r="A2276" s="22" t="s">
        <v>8490</v>
      </c>
      <c r="B2276" s="21">
        <v>10244</v>
      </c>
      <c r="C2276" s="21" t="s">
        <v>1062</v>
      </c>
      <c r="D2276" s="20">
        <f>COUNTIF('S6 - Table 1'!$B$3:$B$20,Table4[[#This Row],[id]])</f>
        <v>0</v>
      </c>
      <c r="E2276" s="21" t="s">
        <v>8491</v>
      </c>
      <c r="F2276" s="21" t="s">
        <v>8492</v>
      </c>
      <c r="G2276" s="21" t="s">
        <v>8470</v>
      </c>
      <c r="H2276" s="21" t="s">
        <v>8471</v>
      </c>
      <c r="I2276" s="21" t="s">
        <v>3755</v>
      </c>
      <c r="J2276" s="21">
        <v>87939</v>
      </c>
      <c r="K2276" s="21">
        <v>88062</v>
      </c>
      <c r="L2276" s="21">
        <v>100</v>
      </c>
      <c r="M2276" s="21" t="s">
        <v>1038</v>
      </c>
      <c r="N2276" s="21">
        <v>85991</v>
      </c>
      <c r="O2276" s="21">
        <v>86114</v>
      </c>
      <c r="P2276" s="21">
        <v>100</v>
      </c>
      <c r="Q2276" s="21"/>
      <c r="R2276" s="21"/>
    </row>
    <row r="2277" spans="1:18" x14ac:dyDescent="0.2">
      <c r="A2277" s="22" t="s">
        <v>8493</v>
      </c>
      <c r="B2277" s="21">
        <v>10244</v>
      </c>
      <c r="C2277" s="21" t="s">
        <v>1062</v>
      </c>
      <c r="D2277" s="20">
        <f>COUNTIF('S6 - Table 1'!$B$3:$B$20,Table4[[#This Row],[id]])</f>
        <v>0</v>
      </c>
      <c r="E2277" s="21" t="s">
        <v>8494</v>
      </c>
      <c r="F2277" s="21" t="s">
        <v>8495</v>
      </c>
      <c r="G2277" s="21" t="s">
        <v>3257</v>
      </c>
      <c r="H2277" s="21" t="s">
        <v>8484</v>
      </c>
      <c r="I2277" s="21" t="s">
        <v>3755</v>
      </c>
      <c r="J2277" s="21">
        <v>20880</v>
      </c>
      <c r="K2277" s="21">
        <v>20981</v>
      </c>
      <c r="L2277" s="21">
        <v>100</v>
      </c>
      <c r="M2277" s="21" t="s">
        <v>1038</v>
      </c>
      <c r="N2277" s="21">
        <v>19198</v>
      </c>
      <c r="O2277" s="21">
        <v>19299</v>
      </c>
      <c r="P2277" s="21">
        <v>99.01</v>
      </c>
      <c r="Q2277" s="21"/>
      <c r="R2277" s="21"/>
    </row>
    <row r="2278" spans="1:18" x14ac:dyDescent="0.2">
      <c r="A2278" s="22" t="s">
        <v>8496</v>
      </c>
      <c r="B2278" s="21">
        <v>10244</v>
      </c>
      <c r="C2278" s="21" t="s">
        <v>1062</v>
      </c>
      <c r="D2278" s="20">
        <f>COUNTIF('S6 - Table 1'!$B$3:$B$20,Table4[[#This Row],[id]])</f>
        <v>0</v>
      </c>
      <c r="E2278" s="21" t="s">
        <v>8497</v>
      </c>
      <c r="F2278" s="21" t="s">
        <v>8498</v>
      </c>
      <c r="G2278" s="21" t="s">
        <v>8470</v>
      </c>
      <c r="H2278" s="21" t="s">
        <v>8471</v>
      </c>
      <c r="I2278" s="21" t="s">
        <v>3755</v>
      </c>
      <c r="J2278" s="21">
        <v>87955</v>
      </c>
      <c r="K2278" s="21">
        <v>88062</v>
      </c>
      <c r="L2278" s="21">
        <v>100</v>
      </c>
      <c r="M2278" s="21" t="s">
        <v>1038</v>
      </c>
      <c r="N2278" s="21">
        <v>86007</v>
      </c>
      <c r="O2278" s="21">
        <v>86114</v>
      </c>
      <c r="P2278" s="21">
        <v>100</v>
      </c>
      <c r="Q2278" s="21"/>
      <c r="R2278" s="21"/>
    </row>
    <row r="2279" spans="1:18" x14ac:dyDescent="0.2">
      <c r="A2279" s="22" t="s">
        <v>8499</v>
      </c>
      <c r="B2279" s="21">
        <v>10244</v>
      </c>
      <c r="C2279" s="21" t="s">
        <v>1062</v>
      </c>
      <c r="D2279" s="20">
        <f>COUNTIF('S6 - Table 1'!$B$3:$B$20,Table4[[#This Row],[id]])</f>
        <v>0</v>
      </c>
      <c r="E2279" s="21" t="s">
        <v>8500</v>
      </c>
      <c r="F2279" s="21" t="s">
        <v>8469</v>
      </c>
      <c r="G2279" s="21" t="s">
        <v>8470</v>
      </c>
      <c r="H2279" s="21" t="s">
        <v>8501</v>
      </c>
      <c r="I2279" s="21" t="s">
        <v>3755</v>
      </c>
      <c r="J2279" s="21">
        <v>87939</v>
      </c>
      <c r="K2279" s="21">
        <v>88062</v>
      </c>
      <c r="L2279" s="21">
        <v>100</v>
      </c>
      <c r="M2279" s="21" t="s">
        <v>1038</v>
      </c>
      <c r="N2279" s="21">
        <v>85991</v>
      </c>
      <c r="O2279" s="21">
        <v>86114</v>
      </c>
      <c r="P2279" s="21">
        <v>100</v>
      </c>
      <c r="Q2279" s="21"/>
      <c r="R2279" s="21"/>
    </row>
    <row r="2280" spans="1:18" x14ac:dyDescent="0.2">
      <c r="A2280" s="22" t="s">
        <v>8502</v>
      </c>
      <c r="B2280" s="21">
        <v>10244</v>
      </c>
      <c r="C2280" s="21" t="s">
        <v>1062</v>
      </c>
      <c r="D2280" s="20">
        <f>COUNTIF('S6 - Table 1'!$B$3:$B$20,Table4[[#This Row],[id]])</f>
        <v>0</v>
      </c>
      <c r="E2280" s="21" t="s">
        <v>8503</v>
      </c>
      <c r="F2280" s="21" t="s">
        <v>8504</v>
      </c>
      <c r="G2280" s="21" t="s">
        <v>3393</v>
      </c>
      <c r="H2280" s="21" t="s">
        <v>8505</v>
      </c>
      <c r="I2280" s="21" t="s">
        <v>3755</v>
      </c>
      <c r="J2280" s="21">
        <v>205</v>
      </c>
      <c r="K2280" s="21">
        <v>516</v>
      </c>
      <c r="L2280" s="21">
        <v>100</v>
      </c>
      <c r="M2280" s="21" t="s">
        <v>1038</v>
      </c>
      <c r="N2280" s="21">
        <v>266</v>
      </c>
      <c r="O2280" s="21">
        <v>577</v>
      </c>
      <c r="P2280" s="21">
        <v>100</v>
      </c>
      <c r="Q2280" s="21"/>
      <c r="R2280" s="21"/>
    </row>
    <row r="2281" spans="1:18" x14ac:dyDescent="0.2">
      <c r="A2281" s="22" t="s">
        <v>8506</v>
      </c>
      <c r="B2281" s="21">
        <v>10244</v>
      </c>
      <c r="C2281" s="21" t="s">
        <v>1062</v>
      </c>
      <c r="D2281" s="20">
        <f>COUNTIF('S6 - Table 1'!$B$3:$B$20,Table4[[#This Row],[id]])</f>
        <v>0</v>
      </c>
      <c r="E2281" s="21" t="s">
        <v>8507</v>
      </c>
      <c r="F2281" s="21" t="s">
        <v>8508</v>
      </c>
      <c r="G2281" s="21" t="s">
        <v>3393</v>
      </c>
      <c r="H2281" s="21" t="s">
        <v>8505</v>
      </c>
      <c r="I2281" s="21" t="s">
        <v>3755</v>
      </c>
      <c r="J2281" s="21">
        <v>203</v>
      </c>
      <c r="K2281" s="21">
        <v>516</v>
      </c>
      <c r="L2281" s="21">
        <v>100</v>
      </c>
      <c r="M2281" s="21" t="s">
        <v>1038</v>
      </c>
      <c r="N2281" s="21">
        <v>264</v>
      </c>
      <c r="O2281" s="21">
        <v>577</v>
      </c>
      <c r="P2281" s="21">
        <v>100</v>
      </c>
      <c r="Q2281" s="21"/>
      <c r="R2281" s="21"/>
    </row>
    <row r="2282" spans="1:18" x14ac:dyDescent="0.2">
      <c r="A2282" s="22" t="s">
        <v>8509</v>
      </c>
      <c r="B2282" s="21">
        <v>10244</v>
      </c>
      <c r="C2282" s="21" t="s">
        <v>1062</v>
      </c>
      <c r="D2282" s="20">
        <f>COUNTIF('S6 - Table 1'!$B$3:$B$20,Table4[[#This Row],[id]])</f>
        <v>0</v>
      </c>
      <c r="E2282" s="21" t="s">
        <v>8510</v>
      </c>
      <c r="F2282" s="21" t="s">
        <v>8505</v>
      </c>
      <c r="G2282" s="21" t="s">
        <v>3397</v>
      </c>
      <c r="H2282" s="21" t="s">
        <v>8504</v>
      </c>
      <c r="I2282" s="21" t="s">
        <v>3755</v>
      </c>
      <c r="J2282" s="21">
        <v>205</v>
      </c>
      <c r="K2282" s="21">
        <v>516</v>
      </c>
      <c r="L2282" s="21">
        <v>100</v>
      </c>
      <c r="M2282" s="21" t="s">
        <v>1038</v>
      </c>
      <c r="N2282" s="21">
        <v>266</v>
      </c>
      <c r="O2282" s="21">
        <v>577</v>
      </c>
      <c r="P2282" s="21">
        <v>100</v>
      </c>
      <c r="Q2282" s="21"/>
      <c r="R2282" s="21"/>
    </row>
    <row r="2283" spans="1:18" x14ac:dyDescent="0.2">
      <c r="A2283" s="22" t="s">
        <v>8511</v>
      </c>
      <c r="B2283" s="21">
        <v>10244</v>
      </c>
      <c r="C2283" s="21" t="s">
        <v>1062</v>
      </c>
      <c r="D2283" s="20">
        <f>COUNTIF('S6 - Table 1'!$B$3:$B$20,Table4[[#This Row],[id]])</f>
        <v>0</v>
      </c>
      <c r="E2283" s="21" t="s">
        <v>8512</v>
      </c>
      <c r="F2283" s="21" t="s">
        <v>8505</v>
      </c>
      <c r="G2283" s="21" t="s">
        <v>3397</v>
      </c>
      <c r="H2283" s="21" t="s">
        <v>8508</v>
      </c>
      <c r="I2283" s="21" t="s">
        <v>3755</v>
      </c>
      <c r="J2283" s="21">
        <v>203</v>
      </c>
      <c r="K2283" s="21">
        <v>516</v>
      </c>
      <c r="L2283" s="21">
        <v>100</v>
      </c>
      <c r="M2283" s="21" t="s">
        <v>1038</v>
      </c>
      <c r="N2283" s="21">
        <v>264</v>
      </c>
      <c r="O2283" s="21">
        <v>577</v>
      </c>
      <c r="P2283" s="21">
        <v>100</v>
      </c>
      <c r="Q2283" s="21"/>
      <c r="R2283" s="21"/>
    </row>
    <row r="2284" spans="1:18" x14ac:dyDescent="0.2">
      <c r="A2284" s="22" t="s">
        <v>8513</v>
      </c>
      <c r="B2284" s="21">
        <v>10244</v>
      </c>
      <c r="C2284" s="21" t="s">
        <v>1062</v>
      </c>
      <c r="D2284" s="20">
        <f>COUNTIF('S6 - Table 1'!$B$3:$B$20,Table4[[#This Row],[id]])</f>
        <v>0</v>
      </c>
      <c r="E2284" s="21" t="s">
        <v>8514</v>
      </c>
      <c r="F2284" s="21" t="s">
        <v>8515</v>
      </c>
      <c r="G2284" s="21" t="s">
        <v>3257</v>
      </c>
      <c r="H2284" s="21" t="s">
        <v>8484</v>
      </c>
      <c r="I2284" s="21" t="s">
        <v>3755</v>
      </c>
      <c r="J2284" s="21">
        <v>20879</v>
      </c>
      <c r="K2284" s="21">
        <v>20981</v>
      </c>
      <c r="L2284" s="21">
        <v>100</v>
      </c>
      <c r="M2284" s="21" t="s">
        <v>1038</v>
      </c>
      <c r="N2284" s="21">
        <v>19197</v>
      </c>
      <c r="O2284" s="21">
        <v>19299</v>
      </c>
      <c r="P2284" s="21">
        <v>99.02</v>
      </c>
      <c r="Q2284" s="21"/>
      <c r="R2284" s="21"/>
    </row>
    <row r="2285" spans="1:18" x14ac:dyDescent="0.2">
      <c r="A2285" s="22" t="s">
        <v>8516</v>
      </c>
      <c r="B2285" s="21">
        <v>10244</v>
      </c>
      <c r="C2285" s="21" t="s">
        <v>1062</v>
      </c>
      <c r="D2285" s="20">
        <f>COUNTIF('S6 - Table 1'!$B$3:$B$20,Table4[[#This Row],[id]])</f>
        <v>0</v>
      </c>
      <c r="E2285" s="21" t="s">
        <v>8517</v>
      </c>
      <c r="F2285" s="21" t="s">
        <v>8483</v>
      </c>
      <c r="G2285" s="21" t="s">
        <v>3257</v>
      </c>
      <c r="H2285" s="21" t="s">
        <v>8518</v>
      </c>
      <c r="I2285" s="21" t="s">
        <v>3755</v>
      </c>
      <c r="J2285" s="21">
        <v>20879</v>
      </c>
      <c r="K2285" s="21">
        <v>20981</v>
      </c>
      <c r="L2285" s="21">
        <v>100</v>
      </c>
      <c r="M2285" s="21" t="s">
        <v>1038</v>
      </c>
      <c r="N2285" s="21">
        <v>19197</v>
      </c>
      <c r="O2285" s="21">
        <v>19299</v>
      </c>
      <c r="P2285" s="21">
        <v>99.02</v>
      </c>
      <c r="Q2285" s="21"/>
      <c r="R2285" s="21"/>
    </row>
    <row r="2286" spans="1:18" x14ac:dyDescent="0.2">
      <c r="A2286" s="22" t="s">
        <v>8519</v>
      </c>
      <c r="B2286" s="21">
        <v>10244</v>
      </c>
      <c r="C2286" s="21" t="s">
        <v>1062</v>
      </c>
      <c r="D2286" s="20">
        <f>COUNTIF('S6 - Table 1'!$B$3:$B$20,Table4[[#This Row],[id]])</f>
        <v>0</v>
      </c>
      <c r="E2286" s="21" t="s">
        <v>8520</v>
      </c>
      <c r="F2286" s="21" t="s">
        <v>8504</v>
      </c>
      <c r="G2286" s="21" t="s">
        <v>3393</v>
      </c>
      <c r="H2286" s="21" t="s">
        <v>8521</v>
      </c>
      <c r="I2286" s="21" t="s">
        <v>3755</v>
      </c>
      <c r="J2286" s="21">
        <v>205</v>
      </c>
      <c r="K2286" s="21">
        <v>516</v>
      </c>
      <c r="L2286" s="21">
        <v>100</v>
      </c>
      <c r="M2286" s="21" t="s">
        <v>1038</v>
      </c>
      <c r="N2286" s="21">
        <v>266</v>
      </c>
      <c r="O2286" s="21">
        <v>577</v>
      </c>
      <c r="P2286" s="21">
        <v>100</v>
      </c>
      <c r="Q2286" s="21"/>
      <c r="R2286" s="21"/>
    </row>
    <row r="2287" spans="1:18" x14ac:dyDescent="0.2">
      <c r="A2287" s="22" t="s">
        <v>8522</v>
      </c>
      <c r="B2287" s="21">
        <v>10244</v>
      </c>
      <c r="C2287" s="21" t="s">
        <v>1062</v>
      </c>
      <c r="D2287" s="20">
        <f>COUNTIF('S6 - Table 1'!$B$3:$B$20,Table4[[#This Row],[id]])</f>
        <v>0</v>
      </c>
      <c r="E2287" s="21" t="s">
        <v>8523</v>
      </c>
      <c r="F2287" s="21" t="s">
        <v>8504</v>
      </c>
      <c r="G2287" s="21" t="s">
        <v>3393</v>
      </c>
      <c r="H2287" s="21" t="s">
        <v>8524</v>
      </c>
      <c r="I2287" s="21" t="s">
        <v>3755</v>
      </c>
      <c r="J2287" s="21">
        <v>205</v>
      </c>
      <c r="K2287" s="21">
        <v>517</v>
      </c>
      <c r="L2287" s="21">
        <v>100</v>
      </c>
      <c r="M2287" s="21" t="s">
        <v>1038</v>
      </c>
      <c r="N2287" s="21">
        <v>266</v>
      </c>
      <c r="O2287" s="21">
        <v>578</v>
      </c>
      <c r="P2287" s="21">
        <v>100</v>
      </c>
      <c r="Q2287" s="21"/>
      <c r="R2287" s="21"/>
    </row>
    <row r="2288" spans="1:18" x14ac:dyDescent="0.2">
      <c r="A2288" s="22" t="s">
        <v>8525</v>
      </c>
      <c r="B2288" s="21">
        <v>10244</v>
      </c>
      <c r="C2288" s="21" t="s">
        <v>1062</v>
      </c>
      <c r="D2288" s="20">
        <f>COUNTIF('S6 - Table 1'!$B$3:$B$20,Table4[[#This Row],[id]])</f>
        <v>0</v>
      </c>
      <c r="E2288" s="21" t="s">
        <v>8526</v>
      </c>
      <c r="F2288" s="21" t="s">
        <v>8508</v>
      </c>
      <c r="G2288" s="21" t="s">
        <v>3393</v>
      </c>
      <c r="H2288" s="21" t="s">
        <v>8521</v>
      </c>
      <c r="I2288" s="21" t="s">
        <v>3755</v>
      </c>
      <c r="J2288" s="21">
        <v>203</v>
      </c>
      <c r="K2288" s="21">
        <v>516</v>
      </c>
      <c r="L2288" s="21">
        <v>100</v>
      </c>
      <c r="M2288" s="21" t="s">
        <v>1038</v>
      </c>
      <c r="N2288" s="21">
        <v>264</v>
      </c>
      <c r="O2288" s="21">
        <v>577</v>
      </c>
      <c r="P2288" s="21">
        <v>100</v>
      </c>
      <c r="Q2288" s="21"/>
      <c r="R2288" s="21"/>
    </row>
    <row r="2289" spans="1:18" x14ac:dyDescent="0.2">
      <c r="A2289" s="22" t="s">
        <v>8527</v>
      </c>
      <c r="B2289" s="21">
        <v>10244</v>
      </c>
      <c r="C2289" s="21" t="s">
        <v>1062</v>
      </c>
      <c r="D2289" s="20">
        <f>COUNTIF('S6 - Table 1'!$B$3:$B$20,Table4[[#This Row],[id]])</f>
        <v>0</v>
      </c>
      <c r="E2289" s="21" t="s">
        <v>8528</v>
      </c>
      <c r="F2289" s="21" t="s">
        <v>8521</v>
      </c>
      <c r="G2289" s="21" t="s">
        <v>3397</v>
      </c>
      <c r="H2289" s="21" t="s">
        <v>8504</v>
      </c>
      <c r="I2289" s="21" t="s">
        <v>3755</v>
      </c>
      <c r="J2289" s="21">
        <v>205</v>
      </c>
      <c r="K2289" s="21">
        <v>516</v>
      </c>
      <c r="L2289" s="21">
        <v>100</v>
      </c>
      <c r="M2289" s="21" t="s">
        <v>1038</v>
      </c>
      <c r="N2289" s="21">
        <v>266</v>
      </c>
      <c r="O2289" s="21">
        <v>577</v>
      </c>
      <c r="P2289" s="21">
        <v>100</v>
      </c>
      <c r="Q2289" s="21"/>
      <c r="R2289" s="21"/>
    </row>
    <row r="2290" spans="1:18" x14ac:dyDescent="0.2">
      <c r="A2290" s="22" t="s">
        <v>8529</v>
      </c>
      <c r="B2290" s="21">
        <v>10244</v>
      </c>
      <c r="C2290" s="21" t="s">
        <v>1062</v>
      </c>
      <c r="D2290" s="20">
        <f>COUNTIF('S6 - Table 1'!$B$3:$B$20,Table4[[#This Row],[id]])</f>
        <v>0</v>
      </c>
      <c r="E2290" s="21" t="s">
        <v>8530</v>
      </c>
      <c r="F2290" s="21" t="s">
        <v>8521</v>
      </c>
      <c r="G2290" s="21" t="s">
        <v>3397</v>
      </c>
      <c r="H2290" s="21" t="s">
        <v>8508</v>
      </c>
      <c r="I2290" s="21" t="s">
        <v>3755</v>
      </c>
      <c r="J2290" s="21">
        <v>203</v>
      </c>
      <c r="K2290" s="21">
        <v>516</v>
      </c>
      <c r="L2290" s="21">
        <v>100</v>
      </c>
      <c r="M2290" s="21" t="s">
        <v>1038</v>
      </c>
      <c r="N2290" s="21">
        <v>264</v>
      </c>
      <c r="O2290" s="21">
        <v>577</v>
      </c>
      <c r="P2290" s="21">
        <v>100</v>
      </c>
      <c r="Q2290" s="21"/>
      <c r="R2290" s="21"/>
    </row>
    <row r="2291" spans="1:18" x14ac:dyDescent="0.2">
      <c r="A2291" s="22" t="s">
        <v>8531</v>
      </c>
      <c r="B2291" s="21">
        <v>10244</v>
      </c>
      <c r="C2291" s="21" t="s">
        <v>1062</v>
      </c>
      <c r="D2291" s="20">
        <f>COUNTIF('S6 - Table 1'!$B$3:$B$20,Table4[[#This Row],[id]])</f>
        <v>0</v>
      </c>
      <c r="E2291" s="21" t="s">
        <v>8532</v>
      </c>
      <c r="F2291" s="21" t="s">
        <v>8524</v>
      </c>
      <c r="G2291" s="21" t="s">
        <v>3397</v>
      </c>
      <c r="H2291" s="21" t="s">
        <v>8504</v>
      </c>
      <c r="I2291" s="21" t="s">
        <v>3755</v>
      </c>
      <c r="J2291" s="21">
        <v>205</v>
      </c>
      <c r="K2291" s="21">
        <v>517</v>
      </c>
      <c r="L2291" s="21">
        <v>100</v>
      </c>
      <c r="M2291" s="21" t="s">
        <v>1038</v>
      </c>
      <c r="N2291" s="21">
        <v>266</v>
      </c>
      <c r="O2291" s="21">
        <v>578</v>
      </c>
      <c r="P2291" s="21">
        <v>100</v>
      </c>
      <c r="Q2291" s="21"/>
      <c r="R2291" s="21"/>
    </row>
    <row r="2292" spans="1:18" x14ac:dyDescent="0.2">
      <c r="A2292" s="22" t="s">
        <v>8533</v>
      </c>
      <c r="B2292" s="21">
        <v>10244</v>
      </c>
      <c r="C2292" s="21" t="s">
        <v>1062</v>
      </c>
      <c r="D2292" s="20">
        <f>COUNTIF('S6 - Table 1'!$B$3:$B$20,Table4[[#This Row],[id]])</f>
        <v>0</v>
      </c>
      <c r="E2292" s="21" t="s">
        <v>8534</v>
      </c>
      <c r="F2292" s="21" t="s">
        <v>8535</v>
      </c>
      <c r="G2292" s="21" t="s">
        <v>8536</v>
      </c>
      <c r="H2292" s="21" t="s">
        <v>8537</v>
      </c>
      <c r="I2292" s="21" t="s">
        <v>3755</v>
      </c>
      <c r="J2292" s="21">
        <v>93959</v>
      </c>
      <c r="K2292" s="21">
        <v>94059</v>
      </c>
      <c r="L2292" s="21">
        <v>100</v>
      </c>
      <c r="M2292" s="21" t="s">
        <v>1038</v>
      </c>
      <c r="N2292" s="21">
        <v>92017</v>
      </c>
      <c r="O2292" s="21">
        <v>92117</v>
      </c>
      <c r="P2292" s="21">
        <v>99</v>
      </c>
      <c r="Q2292" s="21"/>
      <c r="R2292" s="21"/>
    </row>
    <row r="2293" spans="1:18" x14ac:dyDescent="0.2">
      <c r="A2293" s="22" t="s">
        <v>8538</v>
      </c>
      <c r="B2293" s="21">
        <v>10244</v>
      </c>
      <c r="C2293" s="21" t="s">
        <v>1062</v>
      </c>
      <c r="D2293" s="20">
        <f>COUNTIF('S6 - Table 1'!$B$3:$B$20,Table4[[#This Row],[id]])</f>
        <v>0</v>
      </c>
      <c r="E2293" s="21" t="s">
        <v>8539</v>
      </c>
      <c r="F2293" s="21" t="s">
        <v>8540</v>
      </c>
      <c r="G2293" s="21" t="s">
        <v>8541</v>
      </c>
      <c r="H2293" s="21" t="s">
        <v>8542</v>
      </c>
      <c r="I2293" s="21" t="s">
        <v>3755</v>
      </c>
      <c r="J2293" s="21">
        <v>175191</v>
      </c>
      <c r="K2293" s="21">
        <v>175311</v>
      </c>
      <c r="L2293" s="21">
        <v>100</v>
      </c>
      <c r="M2293" s="21" t="s">
        <v>1038</v>
      </c>
      <c r="N2293" s="21">
        <v>173355</v>
      </c>
      <c r="O2293" s="21">
        <v>173475</v>
      </c>
      <c r="P2293" s="21">
        <v>99.17</v>
      </c>
      <c r="Q2293" s="21"/>
      <c r="R2293" s="21"/>
    </row>
    <row r="2294" spans="1:18" x14ac:dyDescent="0.2">
      <c r="A2294" s="22" t="s">
        <v>8543</v>
      </c>
      <c r="B2294" s="21">
        <v>10244</v>
      </c>
      <c r="C2294" s="21" t="s">
        <v>1062</v>
      </c>
      <c r="D2294" s="20">
        <f>COUNTIF('S6 - Table 1'!$B$3:$B$20,Table4[[#This Row],[id]])</f>
        <v>0</v>
      </c>
      <c r="E2294" s="21" t="s">
        <v>8544</v>
      </c>
      <c r="F2294" s="21" t="s">
        <v>8535</v>
      </c>
      <c r="G2294" s="21" t="s">
        <v>8536</v>
      </c>
      <c r="H2294" s="21" t="s">
        <v>8545</v>
      </c>
      <c r="I2294" s="21" t="s">
        <v>3755</v>
      </c>
      <c r="J2294" s="21">
        <v>93959</v>
      </c>
      <c r="K2294" s="21">
        <v>94059</v>
      </c>
      <c r="L2294" s="21">
        <v>100</v>
      </c>
      <c r="M2294" s="21" t="s">
        <v>1038</v>
      </c>
      <c r="N2294" s="21">
        <v>92017</v>
      </c>
      <c r="O2294" s="21">
        <v>92117</v>
      </c>
      <c r="P2294" s="21">
        <v>99</v>
      </c>
      <c r="Q2294" s="21"/>
      <c r="R2294" s="21"/>
    </row>
    <row r="2295" spans="1:18" x14ac:dyDescent="0.2">
      <c r="A2295" s="22" t="s">
        <v>8546</v>
      </c>
      <c r="B2295" s="21">
        <v>10244</v>
      </c>
      <c r="C2295" s="21" t="s">
        <v>1062</v>
      </c>
      <c r="D2295" s="20">
        <f>COUNTIF('S6 - Table 1'!$B$3:$B$20,Table4[[#This Row],[id]])</f>
        <v>0</v>
      </c>
      <c r="E2295" s="21" t="s">
        <v>8547</v>
      </c>
      <c r="F2295" s="21" t="s">
        <v>8548</v>
      </c>
      <c r="G2295" s="21" t="s">
        <v>8541</v>
      </c>
      <c r="H2295" s="21" t="s">
        <v>8542</v>
      </c>
      <c r="I2295" s="21" t="s">
        <v>3755</v>
      </c>
      <c r="J2295" s="21">
        <v>175192</v>
      </c>
      <c r="K2295" s="21">
        <v>175311</v>
      </c>
      <c r="L2295" s="21">
        <v>100</v>
      </c>
      <c r="M2295" s="21" t="s">
        <v>1038</v>
      </c>
      <c r="N2295" s="21">
        <v>173356</v>
      </c>
      <c r="O2295" s="21">
        <v>173475</v>
      </c>
      <c r="P2295" s="21">
        <v>99.16</v>
      </c>
      <c r="Q2295" s="21"/>
      <c r="R2295" s="21"/>
    </row>
    <row r="2296" spans="1:18" x14ac:dyDescent="0.2">
      <c r="A2296" s="22" t="s">
        <v>8549</v>
      </c>
      <c r="B2296" s="21">
        <v>10244</v>
      </c>
      <c r="C2296" s="21" t="s">
        <v>1062</v>
      </c>
      <c r="D2296" s="20">
        <f>COUNTIF('S6 - Table 1'!$B$3:$B$20,Table4[[#This Row],[id]])</f>
        <v>0</v>
      </c>
      <c r="E2296" s="21" t="s">
        <v>8550</v>
      </c>
      <c r="F2296" s="21" t="s">
        <v>8551</v>
      </c>
      <c r="G2296" s="21" t="s">
        <v>8541</v>
      </c>
      <c r="H2296" s="21" t="s">
        <v>8542</v>
      </c>
      <c r="I2296" s="21" t="s">
        <v>3755</v>
      </c>
      <c r="J2296" s="21">
        <v>175191</v>
      </c>
      <c r="K2296" s="21">
        <v>175311</v>
      </c>
      <c r="L2296" s="21">
        <v>100</v>
      </c>
      <c r="M2296" s="21" t="s">
        <v>1038</v>
      </c>
      <c r="N2296" s="21">
        <v>173355</v>
      </c>
      <c r="O2296" s="21">
        <v>173475</v>
      </c>
      <c r="P2296" s="21">
        <v>99.17</v>
      </c>
      <c r="Q2296" s="21"/>
      <c r="R2296" s="21"/>
    </row>
    <row r="2297" spans="1:18" x14ac:dyDescent="0.2">
      <c r="A2297" s="22" t="s">
        <v>8552</v>
      </c>
      <c r="B2297" s="21">
        <v>10244</v>
      </c>
      <c r="C2297" s="21" t="s">
        <v>1062</v>
      </c>
      <c r="D2297" s="20">
        <f>COUNTIF('S6 - Table 1'!$B$3:$B$20,Table4[[#This Row],[id]])</f>
        <v>0</v>
      </c>
      <c r="E2297" s="21" t="s">
        <v>8553</v>
      </c>
      <c r="F2297" s="21" t="s">
        <v>8554</v>
      </c>
      <c r="G2297" s="21" t="s">
        <v>8555</v>
      </c>
      <c r="H2297" s="21" t="s">
        <v>8556</v>
      </c>
      <c r="I2297" s="21" t="s">
        <v>3755</v>
      </c>
      <c r="J2297" s="21">
        <v>52244</v>
      </c>
      <c r="K2297" s="21">
        <v>52464</v>
      </c>
      <c r="L2297" s="21">
        <v>100</v>
      </c>
      <c r="M2297" s="21" t="s">
        <v>1038</v>
      </c>
      <c r="N2297" s="21">
        <v>50299</v>
      </c>
      <c r="O2297" s="21">
        <v>50519</v>
      </c>
      <c r="P2297" s="21">
        <v>100</v>
      </c>
      <c r="Q2297" s="21"/>
      <c r="R2297" s="21"/>
    </row>
    <row r="2298" spans="1:18" x14ac:dyDescent="0.2">
      <c r="A2298" s="22" t="s">
        <v>8557</v>
      </c>
      <c r="B2298" s="21">
        <v>10244</v>
      </c>
      <c r="C2298" s="21" t="s">
        <v>1062</v>
      </c>
      <c r="D2298" s="20">
        <f>COUNTIF('S6 - Table 1'!$B$3:$B$20,Table4[[#This Row],[id]])</f>
        <v>0</v>
      </c>
      <c r="E2298" s="21" t="s">
        <v>8558</v>
      </c>
      <c r="F2298" s="21" t="s">
        <v>8559</v>
      </c>
      <c r="G2298" s="21" t="s">
        <v>8555</v>
      </c>
      <c r="H2298" s="21" t="s">
        <v>8556</v>
      </c>
      <c r="I2298" s="21" t="s">
        <v>3755</v>
      </c>
      <c r="J2298" s="21">
        <v>52303</v>
      </c>
      <c r="K2298" s="21">
        <v>52464</v>
      </c>
      <c r="L2298" s="21">
        <v>100</v>
      </c>
      <c r="M2298" s="21" t="s">
        <v>1038</v>
      </c>
      <c r="N2298" s="21">
        <v>50358</v>
      </c>
      <c r="O2298" s="21">
        <v>50519</v>
      </c>
      <c r="P2298" s="21">
        <v>100</v>
      </c>
      <c r="Q2298" s="21"/>
      <c r="R2298" s="21"/>
    </row>
    <row r="2299" spans="1:18" x14ac:dyDescent="0.2">
      <c r="A2299" s="22" t="s">
        <v>8560</v>
      </c>
      <c r="B2299" s="21">
        <v>10244</v>
      </c>
      <c r="C2299" s="21" t="s">
        <v>1062</v>
      </c>
      <c r="D2299" s="20">
        <f>COUNTIF('S6 - Table 1'!$B$3:$B$20,Table4[[#This Row],[id]])</f>
        <v>0</v>
      </c>
      <c r="E2299" s="21" t="s">
        <v>8561</v>
      </c>
      <c r="F2299" s="21" t="s">
        <v>8562</v>
      </c>
      <c r="G2299" s="21" t="s">
        <v>8541</v>
      </c>
      <c r="H2299" s="21" t="s">
        <v>8542</v>
      </c>
      <c r="I2299" s="21" t="s">
        <v>3755</v>
      </c>
      <c r="J2299" s="21">
        <v>175190</v>
      </c>
      <c r="K2299" s="21">
        <v>175311</v>
      </c>
      <c r="L2299" s="21">
        <v>100</v>
      </c>
      <c r="M2299" s="21" t="s">
        <v>1038</v>
      </c>
      <c r="N2299" s="21">
        <v>173354</v>
      </c>
      <c r="O2299" s="21">
        <v>173475</v>
      </c>
      <c r="P2299" s="21">
        <v>99.17</v>
      </c>
      <c r="Q2299" s="21"/>
      <c r="R2299" s="21"/>
    </row>
    <row r="2300" spans="1:18" x14ac:dyDescent="0.2">
      <c r="A2300" s="22" t="s">
        <v>8563</v>
      </c>
      <c r="B2300" s="21">
        <v>10244</v>
      </c>
      <c r="C2300" s="21" t="s">
        <v>1062</v>
      </c>
      <c r="D2300" s="20">
        <f>COUNTIF('S6 - Table 1'!$B$3:$B$20,Table4[[#This Row],[id]])</f>
        <v>0</v>
      </c>
      <c r="E2300" s="21" t="s">
        <v>8564</v>
      </c>
      <c r="F2300" s="21" t="s">
        <v>8565</v>
      </c>
      <c r="G2300" s="21" t="s">
        <v>8555</v>
      </c>
      <c r="H2300" s="21" t="s">
        <v>8556</v>
      </c>
      <c r="I2300" s="21" t="s">
        <v>3755</v>
      </c>
      <c r="J2300" s="21">
        <v>52300</v>
      </c>
      <c r="K2300" s="21">
        <v>52464</v>
      </c>
      <c r="L2300" s="21">
        <v>100</v>
      </c>
      <c r="M2300" s="21" t="s">
        <v>1038</v>
      </c>
      <c r="N2300" s="21">
        <v>50355</v>
      </c>
      <c r="O2300" s="21">
        <v>50519</v>
      </c>
      <c r="P2300" s="21">
        <v>100</v>
      </c>
      <c r="Q2300" s="21"/>
      <c r="R2300" s="21"/>
    </row>
    <row r="2301" spans="1:18" x14ac:dyDescent="0.2">
      <c r="A2301" s="22" t="s">
        <v>8566</v>
      </c>
      <c r="B2301" s="21">
        <v>10244</v>
      </c>
      <c r="C2301" s="21" t="s">
        <v>1062</v>
      </c>
      <c r="D2301" s="20">
        <f>COUNTIF('S6 - Table 1'!$B$3:$B$20,Table4[[#This Row],[id]])</f>
        <v>0</v>
      </c>
      <c r="E2301" s="21" t="s">
        <v>8567</v>
      </c>
      <c r="F2301" s="21" t="s">
        <v>8554</v>
      </c>
      <c r="G2301" s="21" t="s">
        <v>8555</v>
      </c>
      <c r="H2301" s="21" t="s">
        <v>8568</v>
      </c>
      <c r="I2301" s="21" t="s">
        <v>3755</v>
      </c>
      <c r="J2301" s="21">
        <v>52244</v>
      </c>
      <c r="K2301" s="21">
        <v>52464</v>
      </c>
      <c r="L2301" s="21">
        <v>100</v>
      </c>
      <c r="M2301" s="21" t="s">
        <v>1038</v>
      </c>
      <c r="N2301" s="21">
        <v>50299</v>
      </c>
      <c r="O2301" s="21">
        <v>50519</v>
      </c>
      <c r="P2301" s="21">
        <v>100</v>
      </c>
      <c r="Q2301" s="21"/>
      <c r="R2301" s="21"/>
    </row>
    <row r="2302" spans="1:18" x14ac:dyDescent="0.2">
      <c r="A2302" s="22" t="s">
        <v>8569</v>
      </c>
      <c r="B2302" s="21">
        <v>10244</v>
      </c>
      <c r="C2302" s="21" t="s">
        <v>1062</v>
      </c>
      <c r="D2302" s="20">
        <f>COUNTIF('S6 - Table 1'!$B$3:$B$20,Table4[[#This Row],[id]])</f>
        <v>0</v>
      </c>
      <c r="E2302" s="21" t="s">
        <v>8570</v>
      </c>
      <c r="F2302" s="21" t="s">
        <v>8559</v>
      </c>
      <c r="G2302" s="21" t="s">
        <v>8555</v>
      </c>
      <c r="H2302" s="21" t="s">
        <v>8568</v>
      </c>
      <c r="I2302" s="21" t="s">
        <v>3755</v>
      </c>
      <c r="J2302" s="21">
        <v>52303</v>
      </c>
      <c r="K2302" s="21">
        <v>52464</v>
      </c>
      <c r="L2302" s="21">
        <v>100</v>
      </c>
      <c r="M2302" s="21" t="s">
        <v>1038</v>
      </c>
      <c r="N2302" s="21">
        <v>50358</v>
      </c>
      <c r="O2302" s="21">
        <v>50519</v>
      </c>
      <c r="P2302" s="21">
        <v>100</v>
      </c>
      <c r="Q2302" s="21"/>
      <c r="R2302" s="21"/>
    </row>
    <row r="2303" spans="1:18" x14ac:dyDescent="0.2">
      <c r="A2303" s="22" t="s">
        <v>8571</v>
      </c>
      <c r="B2303" s="21">
        <v>10244</v>
      </c>
      <c r="C2303" s="21" t="s">
        <v>1062</v>
      </c>
      <c r="D2303" s="20">
        <f>COUNTIF('S6 - Table 1'!$B$3:$B$20,Table4[[#This Row],[id]])</f>
        <v>0</v>
      </c>
      <c r="E2303" s="21" t="s">
        <v>8572</v>
      </c>
      <c r="F2303" s="21" t="s">
        <v>8573</v>
      </c>
      <c r="G2303" s="21" t="s">
        <v>8541</v>
      </c>
      <c r="H2303" s="21" t="s">
        <v>8542</v>
      </c>
      <c r="I2303" s="21" t="s">
        <v>3755</v>
      </c>
      <c r="J2303" s="21">
        <v>175154</v>
      </c>
      <c r="K2303" s="21">
        <v>175311</v>
      </c>
      <c r="L2303" s="21">
        <v>100</v>
      </c>
      <c r="M2303" s="21" t="s">
        <v>1038</v>
      </c>
      <c r="N2303" s="21">
        <v>173318</v>
      </c>
      <c r="O2303" s="21">
        <v>173475</v>
      </c>
      <c r="P2303" s="21">
        <v>99.36</v>
      </c>
      <c r="Q2303" s="21"/>
      <c r="R2303" s="21"/>
    </row>
    <row r="2304" spans="1:18" x14ac:dyDescent="0.2">
      <c r="A2304" s="22" t="s">
        <v>8574</v>
      </c>
      <c r="B2304" s="21">
        <v>10244</v>
      </c>
      <c r="C2304" s="21" t="s">
        <v>1062</v>
      </c>
      <c r="D2304" s="20">
        <f>COUNTIF('S6 - Table 1'!$B$3:$B$20,Table4[[#This Row],[id]])</f>
        <v>0</v>
      </c>
      <c r="E2304" s="21" t="s">
        <v>8575</v>
      </c>
      <c r="F2304" s="21" t="s">
        <v>8576</v>
      </c>
      <c r="G2304" s="21" t="s">
        <v>8577</v>
      </c>
      <c r="H2304" s="21" t="s">
        <v>8578</v>
      </c>
      <c r="I2304" s="21" t="s">
        <v>3755</v>
      </c>
      <c r="J2304" s="21">
        <v>57201</v>
      </c>
      <c r="K2304" s="21">
        <v>57308</v>
      </c>
      <c r="L2304" s="21">
        <v>100</v>
      </c>
      <c r="M2304" s="21" t="s">
        <v>1038</v>
      </c>
      <c r="N2304" s="21">
        <v>55256</v>
      </c>
      <c r="O2304" s="21">
        <v>55363</v>
      </c>
      <c r="P2304" s="21">
        <v>100</v>
      </c>
      <c r="Q2304" s="21"/>
      <c r="R2304" s="21"/>
    </row>
    <row r="2305" spans="1:18" x14ac:dyDescent="0.2">
      <c r="A2305" s="22" t="s">
        <v>8579</v>
      </c>
      <c r="B2305" s="21">
        <v>10244</v>
      </c>
      <c r="C2305" s="21" t="s">
        <v>1062</v>
      </c>
      <c r="D2305" s="20">
        <f>COUNTIF('S6 - Table 1'!$B$3:$B$20,Table4[[#This Row],[id]])</f>
        <v>0</v>
      </c>
      <c r="E2305" s="21" t="s">
        <v>8580</v>
      </c>
      <c r="F2305" s="21" t="s">
        <v>8581</v>
      </c>
      <c r="G2305" s="21" t="s">
        <v>8577</v>
      </c>
      <c r="H2305" s="21" t="s">
        <v>8582</v>
      </c>
      <c r="I2305" s="21" t="s">
        <v>3755</v>
      </c>
      <c r="J2305" s="21">
        <v>57200</v>
      </c>
      <c r="K2305" s="21">
        <v>57300</v>
      </c>
      <c r="L2305" s="21">
        <v>100</v>
      </c>
      <c r="M2305" s="21" t="s">
        <v>1038</v>
      </c>
      <c r="N2305" s="21">
        <v>55255</v>
      </c>
      <c r="O2305" s="21">
        <v>55355</v>
      </c>
      <c r="P2305" s="21">
        <v>100</v>
      </c>
      <c r="Q2305" s="21"/>
      <c r="R2305" s="21"/>
    </row>
    <row r="2306" spans="1:18" x14ac:dyDescent="0.2">
      <c r="A2306" s="22" t="s">
        <v>8583</v>
      </c>
      <c r="B2306" s="21">
        <v>10244</v>
      </c>
      <c r="C2306" s="21" t="s">
        <v>1062</v>
      </c>
      <c r="D2306" s="20">
        <f>COUNTIF('S6 - Table 1'!$B$3:$B$20,Table4[[#This Row],[id]])</f>
        <v>0</v>
      </c>
      <c r="E2306" s="21" t="s">
        <v>8584</v>
      </c>
      <c r="F2306" s="21" t="s">
        <v>8535</v>
      </c>
      <c r="G2306" s="21" t="s">
        <v>8536</v>
      </c>
      <c r="H2306" s="21" t="s">
        <v>8585</v>
      </c>
      <c r="I2306" s="21" t="s">
        <v>3755</v>
      </c>
      <c r="J2306" s="21">
        <v>93959</v>
      </c>
      <c r="K2306" s="21">
        <v>94059</v>
      </c>
      <c r="L2306" s="21">
        <v>100</v>
      </c>
      <c r="M2306" s="21" t="s">
        <v>1038</v>
      </c>
      <c r="N2306" s="21">
        <v>92017</v>
      </c>
      <c r="O2306" s="21">
        <v>92117</v>
      </c>
      <c r="P2306" s="21">
        <v>99</v>
      </c>
      <c r="Q2306" s="21"/>
      <c r="R2306" s="21"/>
    </row>
    <row r="2307" spans="1:18" x14ac:dyDescent="0.2">
      <c r="A2307" s="22" t="s">
        <v>8586</v>
      </c>
      <c r="B2307" s="21">
        <v>10244</v>
      </c>
      <c r="C2307" s="21" t="s">
        <v>1062</v>
      </c>
      <c r="D2307" s="20">
        <f>COUNTIF('S6 - Table 1'!$B$3:$B$20,Table4[[#This Row],[id]])</f>
        <v>0</v>
      </c>
      <c r="E2307" s="21" t="s">
        <v>8587</v>
      </c>
      <c r="F2307" s="21" t="s">
        <v>8576</v>
      </c>
      <c r="G2307" s="21" t="s">
        <v>8577</v>
      </c>
      <c r="H2307" s="21" t="s">
        <v>8588</v>
      </c>
      <c r="I2307" s="21" t="s">
        <v>3755</v>
      </c>
      <c r="J2307" s="21">
        <v>57201</v>
      </c>
      <c r="K2307" s="21">
        <v>57301</v>
      </c>
      <c r="L2307" s="21">
        <v>100</v>
      </c>
      <c r="M2307" s="21" t="s">
        <v>1038</v>
      </c>
      <c r="N2307" s="21">
        <v>55256</v>
      </c>
      <c r="O2307" s="21">
        <v>55356</v>
      </c>
      <c r="P2307" s="21">
        <v>100</v>
      </c>
      <c r="Q2307" s="21"/>
      <c r="R2307" s="21"/>
    </row>
    <row r="2308" spans="1:18" x14ac:dyDescent="0.2">
      <c r="A2308" s="22" t="s">
        <v>8589</v>
      </c>
      <c r="B2308" s="21">
        <v>10244</v>
      </c>
      <c r="C2308" s="21" t="s">
        <v>1062</v>
      </c>
      <c r="D2308" s="20">
        <f>COUNTIF('S6 - Table 1'!$B$3:$B$20,Table4[[#This Row],[id]])</f>
        <v>0</v>
      </c>
      <c r="E2308" s="21" t="s">
        <v>8590</v>
      </c>
      <c r="F2308" s="21" t="s">
        <v>8581</v>
      </c>
      <c r="G2308" s="21" t="s">
        <v>8577</v>
      </c>
      <c r="H2308" s="21" t="s">
        <v>8591</v>
      </c>
      <c r="I2308" s="21" t="s">
        <v>3755</v>
      </c>
      <c r="J2308" s="21">
        <v>57200</v>
      </c>
      <c r="K2308" s="21">
        <v>57300</v>
      </c>
      <c r="L2308" s="21">
        <v>100</v>
      </c>
      <c r="M2308" s="21" t="s">
        <v>1038</v>
      </c>
      <c r="N2308" s="21">
        <v>55255</v>
      </c>
      <c r="O2308" s="21">
        <v>55355</v>
      </c>
      <c r="P2308" s="21">
        <v>100</v>
      </c>
      <c r="Q2308" s="21"/>
      <c r="R2308" s="21"/>
    </row>
    <row r="2309" spans="1:18" x14ac:dyDescent="0.2">
      <c r="A2309" s="22" t="s">
        <v>8592</v>
      </c>
      <c r="B2309" s="21">
        <v>10244</v>
      </c>
      <c r="C2309" s="21" t="s">
        <v>1062</v>
      </c>
      <c r="D2309" s="20">
        <f>COUNTIF('S6 - Table 1'!$B$3:$B$20,Table4[[#This Row],[id]])</f>
        <v>0</v>
      </c>
      <c r="E2309" s="21" t="s">
        <v>8593</v>
      </c>
      <c r="F2309" s="21" t="s">
        <v>8576</v>
      </c>
      <c r="G2309" s="21" t="s">
        <v>8577</v>
      </c>
      <c r="H2309" s="21" t="s">
        <v>8594</v>
      </c>
      <c r="I2309" s="21" t="s">
        <v>3755</v>
      </c>
      <c r="J2309" s="21">
        <v>57201</v>
      </c>
      <c r="K2309" s="21">
        <v>57305</v>
      </c>
      <c r="L2309" s="21">
        <v>100</v>
      </c>
      <c r="M2309" s="21" t="s">
        <v>1038</v>
      </c>
      <c r="N2309" s="21">
        <v>55256</v>
      </c>
      <c r="O2309" s="21">
        <v>55360</v>
      </c>
      <c r="P2309" s="21">
        <v>100</v>
      </c>
      <c r="Q2309" s="21"/>
      <c r="R2309" s="21"/>
    </row>
    <row r="2310" spans="1:18" x14ac:dyDescent="0.2">
      <c r="A2310" s="22" t="s">
        <v>8595</v>
      </c>
      <c r="B2310" s="21">
        <v>10244</v>
      </c>
      <c r="C2310" s="21" t="s">
        <v>1062</v>
      </c>
      <c r="D2310" s="20">
        <f>COUNTIF('S6 - Table 1'!$B$3:$B$20,Table4[[#This Row],[id]])</f>
        <v>0</v>
      </c>
      <c r="E2310" s="21" t="s">
        <v>8596</v>
      </c>
      <c r="F2310" s="21" t="s">
        <v>8535</v>
      </c>
      <c r="G2310" s="21" t="s">
        <v>8536</v>
      </c>
      <c r="H2310" s="21" t="s">
        <v>8597</v>
      </c>
      <c r="I2310" s="21" t="s">
        <v>3755</v>
      </c>
      <c r="J2310" s="21">
        <v>93959</v>
      </c>
      <c r="K2310" s="21">
        <v>94060</v>
      </c>
      <c r="L2310" s="21">
        <v>100</v>
      </c>
      <c r="M2310" s="21" t="s">
        <v>1038</v>
      </c>
      <c r="N2310" s="21">
        <v>92017</v>
      </c>
      <c r="O2310" s="21">
        <v>92118</v>
      </c>
      <c r="P2310" s="21">
        <v>99.01</v>
      </c>
      <c r="Q2310" s="21"/>
      <c r="R2310" s="21"/>
    </row>
    <row r="2311" spans="1:18" x14ac:dyDescent="0.2">
      <c r="A2311" s="22" t="s">
        <v>8598</v>
      </c>
      <c r="B2311" s="21">
        <v>10244</v>
      </c>
      <c r="C2311" s="21" t="s">
        <v>1062</v>
      </c>
      <c r="D2311" s="20">
        <f>COUNTIF('S6 - Table 1'!$B$3:$B$20,Table4[[#This Row],[id]])</f>
        <v>0</v>
      </c>
      <c r="E2311" s="21" t="s">
        <v>8599</v>
      </c>
      <c r="F2311" s="21" t="s">
        <v>8535</v>
      </c>
      <c r="G2311" s="21" t="s">
        <v>8536</v>
      </c>
      <c r="H2311" s="21" t="s">
        <v>8600</v>
      </c>
      <c r="I2311" s="21" t="s">
        <v>3755</v>
      </c>
      <c r="J2311" s="21">
        <v>93959</v>
      </c>
      <c r="K2311" s="21">
        <v>94060</v>
      </c>
      <c r="L2311" s="21">
        <v>100</v>
      </c>
      <c r="M2311" s="21" t="s">
        <v>1038</v>
      </c>
      <c r="N2311" s="21">
        <v>92017</v>
      </c>
      <c r="O2311" s="21">
        <v>92118</v>
      </c>
      <c r="P2311" s="21">
        <v>99.01</v>
      </c>
      <c r="Q2311" s="21"/>
      <c r="R2311" s="21"/>
    </row>
    <row r="2312" spans="1:18" x14ac:dyDescent="0.2">
      <c r="A2312" s="22" t="s">
        <v>8601</v>
      </c>
      <c r="B2312" s="21">
        <v>10244</v>
      </c>
      <c r="C2312" s="21" t="s">
        <v>1062</v>
      </c>
      <c r="D2312" s="20">
        <f>COUNTIF('S6 - Table 1'!$B$3:$B$20,Table4[[#This Row],[id]])</f>
        <v>0</v>
      </c>
      <c r="E2312" s="21" t="s">
        <v>8602</v>
      </c>
      <c r="F2312" s="21" t="s">
        <v>8603</v>
      </c>
      <c r="G2312" s="21" t="s">
        <v>8604</v>
      </c>
      <c r="H2312" s="21" t="s">
        <v>8605</v>
      </c>
      <c r="I2312" s="21" t="s">
        <v>3755</v>
      </c>
      <c r="J2312" s="21">
        <v>19701</v>
      </c>
      <c r="K2312" s="21">
        <v>19801</v>
      </c>
      <c r="L2312" s="21">
        <v>100</v>
      </c>
      <c r="M2312" s="21" t="s">
        <v>1038</v>
      </c>
      <c r="N2312" s="21">
        <v>18020</v>
      </c>
      <c r="O2312" s="21">
        <v>18120</v>
      </c>
      <c r="P2312" s="21">
        <v>99</v>
      </c>
      <c r="Q2312" s="21"/>
      <c r="R2312" s="21"/>
    </row>
    <row r="2313" spans="1:18" x14ac:dyDescent="0.2">
      <c r="A2313" s="22" t="s">
        <v>8606</v>
      </c>
      <c r="B2313" s="21">
        <v>10244</v>
      </c>
      <c r="C2313" s="21" t="s">
        <v>1062</v>
      </c>
      <c r="D2313" s="20">
        <f>COUNTIF('S6 - Table 1'!$B$3:$B$20,Table4[[#This Row],[id]])</f>
        <v>0</v>
      </c>
      <c r="E2313" s="21" t="s">
        <v>8607</v>
      </c>
      <c r="F2313" s="21" t="s">
        <v>3601</v>
      </c>
      <c r="G2313" s="21" t="s">
        <v>3602</v>
      </c>
      <c r="H2313" s="21" t="s">
        <v>8608</v>
      </c>
      <c r="I2313" s="21" t="s">
        <v>3755</v>
      </c>
      <c r="J2313" s="21">
        <v>150061</v>
      </c>
      <c r="K2313" s="21">
        <v>150161</v>
      </c>
      <c r="L2313" s="21">
        <v>100</v>
      </c>
      <c r="M2313" s="21" t="s">
        <v>1038</v>
      </c>
      <c r="N2313" s="21">
        <v>148145</v>
      </c>
      <c r="O2313" s="21">
        <v>148245</v>
      </c>
      <c r="P2313" s="21">
        <v>100</v>
      </c>
      <c r="Q2313" s="21"/>
      <c r="R2313" s="21"/>
    </row>
    <row r="2314" spans="1:18" x14ac:dyDescent="0.2">
      <c r="A2314" s="22" t="s">
        <v>8609</v>
      </c>
      <c r="B2314" s="21">
        <v>10244</v>
      </c>
      <c r="C2314" s="21" t="s">
        <v>1062</v>
      </c>
      <c r="D2314" s="20">
        <f>COUNTIF('S6 - Table 1'!$B$3:$B$20,Table4[[#This Row],[id]])</f>
        <v>0</v>
      </c>
      <c r="E2314" s="21" t="s">
        <v>8610</v>
      </c>
      <c r="F2314" s="21" t="s">
        <v>8611</v>
      </c>
      <c r="G2314" s="21" t="s">
        <v>8604</v>
      </c>
      <c r="H2314" s="21" t="s">
        <v>8612</v>
      </c>
      <c r="I2314" s="21" t="s">
        <v>3755</v>
      </c>
      <c r="J2314" s="21">
        <v>19699</v>
      </c>
      <c r="K2314" s="21">
        <v>19799</v>
      </c>
      <c r="L2314" s="21">
        <v>100</v>
      </c>
      <c r="M2314" s="21" t="s">
        <v>1038</v>
      </c>
      <c r="N2314" s="21">
        <v>18018</v>
      </c>
      <c r="O2314" s="21">
        <v>18118</v>
      </c>
      <c r="P2314" s="21">
        <v>99</v>
      </c>
      <c r="Q2314" s="21"/>
      <c r="R2314" s="21"/>
    </row>
    <row r="2315" spans="1:18" x14ac:dyDescent="0.2">
      <c r="A2315" s="22" t="s">
        <v>8613</v>
      </c>
      <c r="B2315" s="21">
        <v>10244</v>
      </c>
      <c r="C2315" s="21" t="s">
        <v>1062</v>
      </c>
      <c r="D2315" s="20">
        <f>COUNTIF('S6 - Table 1'!$B$3:$B$20,Table4[[#This Row],[id]])</f>
        <v>0</v>
      </c>
      <c r="E2315" s="21" t="s">
        <v>8614</v>
      </c>
      <c r="F2315" s="21" t="s">
        <v>3601</v>
      </c>
      <c r="G2315" s="21" t="s">
        <v>3602</v>
      </c>
      <c r="H2315" s="21" t="s">
        <v>8615</v>
      </c>
      <c r="I2315" s="21" t="s">
        <v>3755</v>
      </c>
      <c r="J2315" s="21">
        <v>150061</v>
      </c>
      <c r="K2315" s="21">
        <v>150175</v>
      </c>
      <c r="L2315" s="21">
        <v>100</v>
      </c>
      <c r="M2315" s="21" t="s">
        <v>1038</v>
      </c>
      <c r="N2315" s="21">
        <v>148145</v>
      </c>
      <c r="O2315" s="21">
        <v>148259</v>
      </c>
      <c r="P2315" s="21">
        <v>100</v>
      </c>
      <c r="Q2315" s="21"/>
      <c r="R2315" s="21"/>
    </row>
    <row r="2316" spans="1:18" x14ac:dyDescent="0.2">
      <c r="A2316" s="22" t="s">
        <v>8616</v>
      </c>
      <c r="B2316" s="21">
        <v>10244</v>
      </c>
      <c r="C2316" s="21" t="s">
        <v>1062</v>
      </c>
      <c r="D2316" s="20">
        <f>COUNTIF('S6 - Table 1'!$B$3:$B$20,Table4[[#This Row],[id]])</f>
        <v>0</v>
      </c>
      <c r="E2316" s="21" t="s">
        <v>8617</v>
      </c>
      <c r="F2316" s="21" t="s">
        <v>8618</v>
      </c>
      <c r="G2316" s="21" t="s">
        <v>1387</v>
      </c>
      <c r="H2316" s="21" t="s">
        <v>8619</v>
      </c>
      <c r="I2316" s="21" t="s">
        <v>3755</v>
      </c>
      <c r="J2316" s="21">
        <v>76261</v>
      </c>
      <c r="K2316" s="21">
        <v>76365</v>
      </c>
      <c r="L2316" s="21">
        <v>100</v>
      </c>
      <c r="M2316" s="21" t="s">
        <v>1038</v>
      </c>
      <c r="N2316" s="21">
        <v>74315</v>
      </c>
      <c r="O2316" s="21">
        <v>74419</v>
      </c>
      <c r="P2316" s="21">
        <v>99.04</v>
      </c>
      <c r="Q2316" s="21"/>
      <c r="R2316" s="21"/>
    </row>
    <row r="2317" spans="1:18" x14ac:dyDescent="0.2">
      <c r="A2317" s="22" t="s">
        <v>8620</v>
      </c>
      <c r="B2317" s="21">
        <v>10244</v>
      </c>
      <c r="C2317" s="21" t="s">
        <v>1062</v>
      </c>
      <c r="D2317" s="20">
        <f>COUNTIF('S6 - Table 1'!$B$3:$B$20,Table4[[#This Row],[id]])</f>
        <v>0</v>
      </c>
      <c r="E2317" s="21" t="s">
        <v>8621</v>
      </c>
      <c r="F2317" s="21" t="s">
        <v>8622</v>
      </c>
      <c r="G2317" s="21" t="s">
        <v>8623</v>
      </c>
      <c r="H2317" s="21" t="s">
        <v>8624</v>
      </c>
      <c r="I2317" s="21" t="s">
        <v>3755</v>
      </c>
      <c r="J2317" s="21">
        <v>182082</v>
      </c>
      <c r="K2317" s="21">
        <v>182217</v>
      </c>
      <c r="L2317" s="21">
        <v>100</v>
      </c>
      <c r="M2317" s="21" t="s">
        <v>1038</v>
      </c>
      <c r="N2317" s="21">
        <v>180104</v>
      </c>
      <c r="O2317" s="21">
        <v>180239</v>
      </c>
      <c r="P2317" s="21">
        <v>99.26</v>
      </c>
      <c r="Q2317" s="21"/>
      <c r="R2317" s="21"/>
    </row>
    <row r="2318" spans="1:18" x14ac:dyDescent="0.2">
      <c r="A2318" s="22" t="s">
        <v>8625</v>
      </c>
      <c r="B2318" s="21">
        <v>10244</v>
      </c>
      <c r="C2318" s="21" t="s">
        <v>1062</v>
      </c>
      <c r="D2318" s="20">
        <f>COUNTIF('S6 - Table 1'!$B$3:$B$20,Table4[[#This Row],[id]])</f>
        <v>0</v>
      </c>
      <c r="E2318" s="21" t="s">
        <v>8626</v>
      </c>
      <c r="F2318" s="21" t="s">
        <v>3635</v>
      </c>
      <c r="G2318" s="21" t="s">
        <v>3636</v>
      </c>
      <c r="H2318" s="21" t="s">
        <v>8608</v>
      </c>
      <c r="I2318" s="21" t="s">
        <v>3755</v>
      </c>
      <c r="J2318" s="21">
        <v>150061</v>
      </c>
      <c r="K2318" s="21">
        <v>150161</v>
      </c>
      <c r="L2318" s="21">
        <v>100</v>
      </c>
      <c r="M2318" s="21" t="s">
        <v>1038</v>
      </c>
      <c r="N2318" s="21">
        <v>148145</v>
      </c>
      <c r="O2318" s="21">
        <v>148245</v>
      </c>
      <c r="P2318" s="21">
        <v>100</v>
      </c>
      <c r="Q2318" s="21"/>
      <c r="R2318" s="21"/>
    </row>
    <row r="2319" spans="1:18" x14ac:dyDescent="0.2">
      <c r="A2319" s="22" t="s">
        <v>8627</v>
      </c>
      <c r="B2319" s="21">
        <v>10244</v>
      </c>
      <c r="C2319" s="21" t="s">
        <v>1062</v>
      </c>
      <c r="D2319" s="20">
        <f>COUNTIF('S6 - Table 1'!$B$3:$B$20,Table4[[#This Row],[id]])</f>
        <v>0</v>
      </c>
      <c r="E2319" s="21" t="s">
        <v>8628</v>
      </c>
      <c r="F2319" s="21" t="s">
        <v>3639</v>
      </c>
      <c r="G2319" s="21" t="s">
        <v>3602</v>
      </c>
      <c r="H2319" s="21" t="s">
        <v>8629</v>
      </c>
      <c r="I2319" s="21" t="s">
        <v>3755</v>
      </c>
      <c r="J2319" s="21">
        <v>150060</v>
      </c>
      <c r="K2319" s="21">
        <v>150160</v>
      </c>
      <c r="L2319" s="21">
        <v>100</v>
      </c>
      <c r="M2319" s="21" t="s">
        <v>1038</v>
      </c>
      <c r="N2319" s="21">
        <v>148144</v>
      </c>
      <c r="O2319" s="21">
        <v>148244</v>
      </c>
      <c r="P2319" s="21">
        <v>100</v>
      </c>
      <c r="Q2319" s="21"/>
      <c r="R2319" s="21"/>
    </row>
    <row r="2320" spans="1:18" x14ac:dyDescent="0.2">
      <c r="A2320" s="22" t="s">
        <v>8630</v>
      </c>
      <c r="B2320" s="21">
        <v>10244</v>
      </c>
      <c r="C2320" s="21" t="s">
        <v>1062</v>
      </c>
      <c r="D2320" s="20">
        <f>COUNTIF('S6 - Table 1'!$B$3:$B$20,Table4[[#This Row],[id]])</f>
        <v>0</v>
      </c>
      <c r="E2320" s="21" t="s">
        <v>8631</v>
      </c>
      <c r="F2320" s="21" t="s">
        <v>3639</v>
      </c>
      <c r="G2320" s="21" t="s">
        <v>3602</v>
      </c>
      <c r="H2320" s="21" t="s">
        <v>8608</v>
      </c>
      <c r="I2320" s="21" t="s">
        <v>3755</v>
      </c>
      <c r="J2320" s="21">
        <v>150060</v>
      </c>
      <c r="K2320" s="21">
        <v>150161</v>
      </c>
      <c r="L2320" s="21">
        <v>100</v>
      </c>
      <c r="M2320" s="21" t="s">
        <v>1038</v>
      </c>
      <c r="N2320" s="21">
        <v>148144</v>
      </c>
      <c r="O2320" s="21">
        <v>148245</v>
      </c>
      <c r="P2320" s="21">
        <v>100</v>
      </c>
      <c r="Q2320" s="21"/>
      <c r="R2320" s="21"/>
    </row>
    <row r="2321" spans="1:18" x14ac:dyDescent="0.2">
      <c r="A2321" s="22" t="s">
        <v>8632</v>
      </c>
      <c r="B2321" s="21">
        <v>10244</v>
      </c>
      <c r="C2321" s="21" t="s">
        <v>1062</v>
      </c>
      <c r="D2321" s="20">
        <f>COUNTIF('S6 - Table 1'!$B$3:$B$20,Table4[[#This Row],[id]])</f>
        <v>0</v>
      </c>
      <c r="E2321" s="21" t="s">
        <v>8633</v>
      </c>
      <c r="F2321" s="21" t="s">
        <v>8603</v>
      </c>
      <c r="G2321" s="21" t="s">
        <v>2919</v>
      </c>
      <c r="H2321" s="21" t="s">
        <v>8634</v>
      </c>
      <c r="I2321" s="21" t="s">
        <v>3755</v>
      </c>
      <c r="J2321" s="21">
        <v>19701</v>
      </c>
      <c r="K2321" s="21">
        <v>19805</v>
      </c>
      <c r="L2321" s="21">
        <v>100</v>
      </c>
      <c r="M2321" s="21" t="s">
        <v>1038</v>
      </c>
      <c r="N2321" s="21">
        <v>18020</v>
      </c>
      <c r="O2321" s="21">
        <v>18124</v>
      </c>
      <c r="P2321" s="21">
        <v>99.04</v>
      </c>
      <c r="Q2321" s="21"/>
      <c r="R2321" s="21"/>
    </row>
    <row r="2322" spans="1:18" x14ac:dyDescent="0.2">
      <c r="A2322" s="22" t="s">
        <v>8635</v>
      </c>
      <c r="B2322" s="21">
        <v>10244</v>
      </c>
      <c r="C2322" s="21" t="s">
        <v>1062</v>
      </c>
      <c r="D2322" s="20">
        <f>COUNTIF('S6 - Table 1'!$B$3:$B$20,Table4[[#This Row],[id]])</f>
        <v>0</v>
      </c>
      <c r="E2322" s="21" t="s">
        <v>8636</v>
      </c>
      <c r="F2322" s="21" t="s">
        <v>8637</v>
      </c>
      <c r="G2322" s="21" t="s">
        <v>8604</v>
      </c>
      <c r="H2322" s="21" t="s">
        <v>8605</v>
      </c>
      <c r="I2322" s="21" t="s">
        <v>3755</v>
      </c>
      <c r="J2322" s="21">
        <v>19701</v>
      </c>
      <c r="K2322" s="21">
        <v>19801</v>
      </c>
      <c r="L2322" s="21">
        <v>100</v>
      </c>
      <c r="M2322" s="21" t="s">
        <v>1038</v>
      </c>
      <c r="N2322" s="21">
        <v>18020</v>
      </c>
      <c r="O2322" s="21">
        <v>18120</v>
      </c>
      <c r="P2322" s="21">
        <v>99</v>
      </c>
      <c r="Q2322" s="21"/>
      <c r="R2322" s="21"/>
    </row>
    <row r="2323" spans="1:18" x14ac:dyDescent="0.2">
      <c r="A2323" s="22" t="s">
        <v>8638</v>
      </c>
      <c r="B2323" s="21">
        <v>10244</v>
      </c>
      <c r="C2323" s="21" t="s">
        <v>1062</v>
      </c>
      <c r="D2323" s="20">
        <f>COUNTIF('S6 - Table 1'!$B$3:$B$20,Table4[[#This Row],[id]])</f>
        <v>0</v>
      </c>
      <c r="E2323" s="21" t="s">
        <v>8639</v>
      </c>
      <c r="F2323" s="21" t="s">
        <v>8618</v>
      </c>
      <c r="G2323" s="21" t="s">
        <v>1387</v>
      </c>
      <c r="H2323" s="21" t="s">
        <v>8640</v>
      </c>
      <c r="I2323" s="21" t="s">
        <v>3755</v>
      </c>
      <c r="J2323" s="21">
        <v>76261</v>
      </c>
      <c r="K2323" s="21">
        <v>76365</v>
      </c>
      <c r="L2323" s="21">
        <v>100</v>
      </c>
      <c r="M2323" s="21" t="s">
        <v>1038</v>
      </c>
      <c r="N2323" s="21">
        <v>74315</v>
      </c>
      <c r="O2323" s="21">
        <v>74419</v>
      </c>
      <c r="P2323" s="21">
        <v>99.04</v>
      </c>
      <c r="Q2323" s="21"/>
      <c r="R2323" s="21"/>
    </row>
    <row r="2324" spans="1:18" x14ac:dyDescent="0.2">
      <c r="A2324" s="22" t="s">
        <v>8641</v>
      </c>
      <c r="B2324" s="21">
        <v>10244</v>
      </c>
      <c r="C2324" s="21" t="s">
        <v>1062</v>
      </c>
      <c r="D2324" s="20">
        <f>COUNTIF('S6 - Table 1'!$B$3:$B$20,Table4[[#This Row],[id]])</f>
        <v>0</v>
      </c>
      <c r="E2324" s="21" t="s">
        <v>8642</v>
      </c>
      <c r="F2324" s="21" t="s">
        <v>8643</v>
      </c>
      <c r="G2324" s="21" t="s">
        <v>8623</v>
      </c>
      <c r="H2324" s="21" t="s">
        <v>8624</v>
      </c>
      <c r="I2324" s="21" t="s">
        <v>3755</v>
      </c>
      <c r="J2324" s="21">
        <v>182097</v>
      </c>
      <c r="K2324" s="21">
        <v>182217</v>
      </c>
      <c r="L2324" s="21">
        <v>100</v>
      </c>
      <c r="M2324" s="21" t="s">
        <v>1038</v>
      </c>
      <c r="N2324" s="21">
        <v>180119</v>
      </c>
      <c r="O2324" s="21">
        <v>180239</v>
      </c>
      <c r="P2324" s="21">
        <v>99.17</v>
      </c>
      <c r="Q2324" s="21"/>
      <c r="R2324" s="21"/>
    </row>
    <row r="2325" spans="1:18" x14ac:dyDescent="0.2">
      <c r="A2325" s="22" t="s">
        <v>8644</v>
      </c>
      <c r="B2325" s="21">
        <v>10244</v>
      </c>
      <c r="C2325" s="21" t="s">
        <v>1062</v>
      </c>
      <c r="D2325" s="20">
        <f>COUNTIF('S6 - Table 1'!$B$3:$B$20,Table4[[#This Row],[id]])</f>
        <v>0</v>
      </c>
      <c r="E2325" s="21" t="s">
        <v>8645</v>
      </c>
      <c r="F2325" s="21" t="s">
        <v>8646</v>
      </c>
      <c r="G2325" s="21" t="s">
        <v>8623</v>
      </c>
      <c r="H2325" s="21" t="s">
        <v>8624</v>
      </c>
      <c r="I2325" s="21" t="s">
        <v>3755</v>
      </c>
      <c r="J2325" s="21">
        <v>182096</v>
      </c>
      <c r="K2325" s="21">
        <v>182217</v>
      </c>
      <c r="L2325" s="21">
        <v>100</v>
      </c>
      <c r="M2325" s="21" t="s">
        <v>1038</v>
      </c>
      <c r="N2325" s="21">
        <v>180118</v>
      </c>
      <c r="O2325" s="21">
        <v>180239</v>
      </c>
      <c r="P2325" s="21">
        <v>99.17</v>
      </c>
      <c r="Q2325" s="21"/>
      <c r="R2325" s="21"/>
    </row>
    <row r="2326" spans="1:18" x14ac:dyDescent="0.2">
      <c r="A2326" s="22" t="s">
        <v>8647</v>
      </c>
      <c r="B2326" s="21">
        <v>10244</v>
      </c>
      <c r="C2326" s="21" t="s">
        <v>1062</v>
      </c>
      <c r="D2326" s="20">
        <f>COUNTIF('S6 - Table 1'!$B$3:$B$20,Table4[[#This Row],[id]])</f>
        <v>0</v>
      </c>
      <c r="E2326" s="21" t="s">
        <v>8648</v>
      </c>
      <c r="F2326" s="21" t="s">
        <v>8603</v>
      </c>
      <c r="G2326" s="21" t="s">
        <v>8604</v>
      </c>
      <c r="H2326" s="21" t="s">
        <v>8649</v>
      </c>
      <c r="I2326" s="21" t="s">
        <v>3755</v>
      </c>
      <c r="J2326" s="21">
        <v>19701</v>
      </c>
      <c r="K2326" s="21">
        <v>19802</v>
      </c>
      <c r="L2326" s="21">
        <v>100</v>
      </c>
      <c r="M2326" s="21" t="s">
        <v>1038</v>
      </c>
      <c r="N2326" s="21">
        <v>18020</v>
      </c>
      <c r="O2326" s="21">
        <v>18121</v>
      </c>
      <c r="P2326" s="21">
        <v>99.01</v>
      </c>
      <c r="Q2326" s="21"/>
      <c r="R2326" s="21"/>
    </row>
    <row r="2327" spans="1:18" x14ac:dyDescent="0.2">
      <c r="A2327" s="22" t="s">
        <v>8650</v>
      </c>
      <c r="B2327" s="21">
        <v>10244</v>
      </c>
      <c r="C2327" s="21" t="s">
        <v>1062</v>
      </c>
      <c r="D2327" s="20">
        <f>COUNTIF('S6 - Table 1'!$B$3:$B$20,Table4[[#This Row],[id]])</f>
        <v>0</v>
      </c>
      <c r="E2327" s="21" t="s">
        <v>8651</v>
      </c>
      <c r="F2327" s="21" t="s">
        <v>8652</v>
      </c>
      <c r="G2327" s="21" t="s">
        <v>8623</v>
      </c>
      <c r="H2327" s="21" t="s">
        <v>8624</v>
      </c>
      <c r="I2327" s="21" t="s">
        <v>3755</v>
      </c>
      <c r="J2327" s="21">
        <v>182099</v>
      </c>
      <c r="K2327" s="21">
        <v>182217</v>
      </c>
      <c r="L2327" s="21">
        <v>100</v>
      </c>
      <c r="M2327" s="21" t="s">
        <v>1038</v>
      </c>
      <c r="N2327" s="21">
        <v>180121</v>
      </c>
      <c r="O2327" s="21">
        <v>180239</v>
      </c>
      <c r="P2327" s="21">
        <v>99.15</v>
      </c>
      <c r="Q2327" s="21"/>
      <c r="R2327" s="21"/>
    </row>
    <row r="2328" spans="1:18" x14ac:dyDescent="0.2">
      <c r="A2328" s="22" t="s">
        <v>8653</v>
      </c>
      <c r="B2328" s="21">
        <v>10244</v>
      </c>
      <c r="C2328" s="21" t="s">
        <v>1062</v>
      </c>
      <c r="D2328" s="20">
        <f>COUNTIF('S6 - Table 1'!$B$3:$B$20,Table4[[#This Row],[id]])</f>
        <v>0</v>
      </c>
      <c r="E2328" s="21" t="s">
        <v>8654</v>
      </c>
      <c r="F2328" s="21" t="s">
        <v>8655</v>
      </c>
      <c r="G2328" s="21" t="s">
        <v>1387</v>
      </c>
      <c r="H2328" s="21" t="s">
        <v>8619</v>
      </c>
      <c r="I2328" s="21" t="s">
        <v>3755</v>
      </c>
      <c r="J2328" s="21">
        <v>76261</v>
      </c>
      <c r="K2328" s="21">
        <v>76365</v>
      </c>
      <c r="L2328" s="21">
        <v>100</v>
      </c>
      <c r="M2328" s="21" t="s">
        <v>1038</v>
      </c>
      <c r="N2328" s="21">
        <v>74315</v>
      </c>
      <c r="O2328" s="21">
        <v>74419</v>
      </c>
      <c r="P2328" s="21">
        <v>99.04</v>
      </c>
      <c r="Q2328" s="21"/>
      <c r="R2328" s="21"/>
    </row>
    <row r="2329" spans="1:18" x14ac:dyDescent="0.2">
      <c r="A2329" s="22" t="s">
        <v>8656</v>
      </c>
      <c r="B2329" s="21">
        <v>10244</v>
      </c>
      <c r="C2329" s="21" t="s">
        <v>1062</v>
      </c>
      <c r="D2329" s="20">
        <f>COUNTIF('S6 - Table 1'!$B$3:$B$20,Table4[[#This Row],[id]])</f>
        <v>0</v>
      </c>
      <c r="E2329" s="21" t="s">
        <v>8657</v>
      </c>
      <c r="F2329" s="21" t="s">
        <v>8658</v>
      </c>
      <c r="G2329" s="21" t="s">
        <v>1387</v>
      </c>
      <c r="H2329" s="21" t="s">
        <v>8619</v>
      </c>
      <c r="I2329" s="21" t="s">
        <v>3755</v>
      </c>
      <c r="J2329" s="21">
        <v>76260</v>
      </c>
      <c r="K2329" s="21">
        <v>76365</v>
      </c>
      <c r="L2329" s="21">
        <v>100</v>
      </c>
      <c r="M2329" s="21" t="s">
        <v>1038</v>
      </c>
      <c r="N2329" s="21">
        <v>74314</v>
      </c>
      <c r="O2329" s="21">
        <v>74419</v>
      </c>
      <c r="P2329" s="21">
        <v>99.05</v>
      </c>
      <c r="Q2329" s="21"/>
      <c r="R2329" s="21"/>
    </row>
    <row r="2330" spans="1:18" x14ac:dyDescent="0.2">
      <c r="A2330" s="22" t="s">
        <v>8659</v>
      </c>
      <c r="B2330" s="21">
        <v>10244</v>
      </c>
      <c r="C2330" s="21" t="s">
        <v>1062</v>
      </c>
      <c r="D2330" s="20">
        <f>COUNTIF('S6 - Table 1'!$B$3:$B$20,Table4[[#This Row],[id]])</f>
        <v>0</v>
      </c>
      <c r="E2330" s="21" t="s">
        <v>8660</v>
      </c>
      <c r="F2330" s="21" t="s">
        <v>8661</v>
      </c>
      <c r="G2330" s="21" t="s">
        <v>8662</v>
      </c>
      <c r="H2330" s="21" t="s">
        <v>8663</v>
      </c>
      <c r="I2330" s="21" t="s">
        <v>3755</v>
      </c>
      <c r="J2330" s="21">
        <v>101529</v>
      </c>
      <c r="K2330" s="21">
        <v>101653</v>
      </c>
      <c r="L2330" s="21">
        <v>100</v>
      </c>
      <c r="M2330" s="21" t="s">
        <v>1038</v>
      </c>
      <c r="N2330" s="21">
        <v>99587</v>
      </c>
      <c r="O2330" s="21">
        <v>99711</v>
      </c>
      <c r="P2330" s="21">
        <v>99.19</v>
      </c>
      <c r="Q2330" s="21"/>
      <c r="R2330" s="21"/>
    </row>
    <row r="2331" spans="1:18" x14ac:dyDescent="0.2">
      <c r="A2331" s="22" t="s">
        <v>8664</v>
      </c>
      <c r="B2331" s="21">
        <v>10244</v>
      </c>
      <c r="C2331" s="21" t="s">
        <v>1062</v>
      </c>
      <c r="D2331" s="20">
        <f>COUNTIF('S6 - Table 1'!$B$3:$B$20,Table4[[#This Row],[id]])</f>
        <v>0</v>
      </c>
      <c r="E2331" s="21" t="s">
        <v>8665</v>
      </c>
      <c r="F2331" s="21" t="s">
        <v>8655</v>
      </c>
      <c r="G2331" s="21" t="s">
        <v>1387</v>
      </c>
      <c r="H2331" s="21" t="s">
        <v>8640</v>
      </c>
      <c r="I2331" s="21" t="s">
        <v>3755</v>
      </c>
      <c r="J2331" s="21">
        <v>76261</v>
      </c>
      <c r="K2331" s="21">
        <v>76365</v>
      </c>
      <c r="L2331" s="21">
        <v>100</v>
      </c>
      <c r="M2331" s="21" t="s">
        <v>1038</v>
      </c>
      <c r="N2331" s="21">
        <v>74315</v>
      </c>
      <c r="O2331" s="21">
        <v>74419</v>
      </c>
      <c r="P2331" s="21">
        <v>99.04</v>
      </c>
      <c r="Q2331" s="21"/>
      <c r="R2331" s="21"/>
    </row>
    <row r="2332" spans="1:18" x14ac:dyDescent="0.2">
      <c r="A2332" s="22" t="s">
        <v>8666</v>
      </c>
      <c r="B2332" s="21">
        <v>10244</v>
      </c>
      <c r="C2332" s="21" t="s">
        <v>1062</v>
      </c>
      <c r="D2332" s="20">
        <f>COUNTIF('S6 - Table 1'!$B$3:$B$20,Table4[[#This Row],[id]])</f>
        <v>0</v>
      </c>
      <c r="E2332" s="21" t="s">
        <v>8667</v>
      </c>
      <c r="F2332" s="21" t="s">
        <v>8661</v>
      </c>
      <c r="G2332" s="21" t="s">
        <v>8662</v>
      </c>
      <c r="H2332" s="21" t="s">
        <v>8668</v>
      </c>
      <c r="I2332" s="21" t="s">
        <v>3755</v>
      </c>
      <c r="J2332" s="21">
        <v>101529</v>
      </c>
      <c r="K2332" s="21">
        <v>101652</v>
      </c>
      <c r="L2332" s="21">
        <v>100</v>
      </c>
      <c r="M2332" s="21" t="s">
        <v>1038</v>
      </c>
      <c r="N2332" s="21">
        <v>99587</v>
      </c>
      <c r="O2332" s="21">
        <v>99710</v>
      </c>
      <c r="P2332" s="21">
        <v>99.19</v>
      </c>
      <c r="Q2332" s="21"/>
      <c r="R2332" s="21"/>
    </row>
    <row r="2333" spans="1:18" x14ac:dyDescent="0.2">
      <c r="A2333" s="22" t="s">
        <v>8669</v>
      </c>
      <c r="B2333" s="21">
        <v>10244</v>
      </c>
      <c r="C2333" s="21" t="s">
        <v>1062</v>
      </c>
      <c r="D2333" s="20">
        <f>COUNTIF('S6 - Table 1'!$B$3:$B$20,Table4[[#This Row],[id]])</f>
        <v>0</v>
      </c>
      <c r="E2333" s="21" t="s">
        <v>8670</v>
      </c>
      <c r="F2333" s="21" t="s">
        <v>8661</v>
      </c>
      <c r="G2333" s="21" t="s">
        <v>8671</v>
      </c>
      <c r="H2333" s="21" t="s">
        <v>8672</v>
      </c>
      <c r="I2333" s="21" t="s">
        <v>3755</v>
      </c>
      <c r="J2333" s="21">
        <v>101529</v>
      </c>
      <c r="K2333" s="21">
        <v>101653</v>
      </c>
      <c r="L2333" s="21">
        <v>100</v>
      </c>
      <c r="M2333" s="21" t="s">
        <v>1038</v>
      </c>
      <c r="N2333" s="21">
        <v>99587</v>
      </c>
      <c r="O2333" s="21">
        <v>99711</v>
      </c>
      <c r="P2333" s="21">
        <v>99.19</v>
      </c>
      <c r="Q2333" s="21"/>
      <c r="R2333" s="21"/>
    </row>
    <row r="2334" spans="1:18" x14ac:dyDescent="0.2">
      <c r="A2334" s="22" t="s">
        <v>8673</v>
      </c>
      <c r="B2334" s="21">
        <v>10244</v>
      </c>
      <c r="C2334" s="21" t="s">
        <v>1062</v>
      </c>
      <c r="D2334" s="20">
        <f>COUNTIF('S6 - Table 1'!$B$3:$B$20,Table4[[#This Row],[id]])</f>
        <v>0</v>
      </c>
      <c r="E2334" s="21" t="s">
        <v>8674</v>
      </c>
      <c r="F2334" s="21" t="s">
        <v>8622</v>
      </c>
      <c r="G2334" s="21" t="s">
        <v>8623</v>
      </c>
      <c r="H2334" s="21" t="s">
        <v>8675</v>
      </c>
      <c r="I2334" s="21" t="s">
        <v>3755</v>
      </c>
      <c r="J2334" s="21">
        <v>182082</v>
      </c>
      <c r="K2334" s="21">
        <v>182217</v>
      </c>
      <c r="L2334" s="21">
        <v>100</v>
      </c>
      <c r="M2334" s="21" t="s">
        <v>1038</v>
      </c>
      <c r="N2334" s="21">
        <v>180104</v>
      </c>
      <c r="O2334" s="21">
        <v>180239</v>
      </c>
      <c r="P2334" s="21">
        <v>99.26</v>
      </c>
      <c r="Q2334" s="21"/>
      <c r="R2334" s="21"/>
    </row>
    <row r="2335" spans="1:18" x14ac:dyDescent="0.2">
      <c r="A2335" s="22" t="s">
        <v>8676</v>
      </c>
      <c r="B2335" s="21">
        <v>10244</v>
      </c>
      <c r="C2335" s="21" t="s">
        <v>1062</v>
      </c>
      <c r="D2335" s="20">
        <f>COUNTIF('S6 - Table 1'!$B$3:$B$20,Table4[[#This Row],[id]])</f>
        <v>0</v>
      </c>
      <c r="E2335" s="21" t="s">
        <v>8677</v>
      </c>
      <c r="F2335" s="21" t="s">
        <v>8678</v>
      </c>
      <c r="G2335" s="21" t="s">
        <v>8679</v>
      </c>
      <c r="H2335" s="21" t="s">
        <v>8680</v>
      </c>
      <c r="I2335" s="21" t="s">
        <v>3755</v>
      </c>
      <c r="J2335" s="21">
        <v>109206</v>
      </c>
      <c r="K2335" s="21">
        <v>109311</v>
      </c>
      <c r="L2335" s="21">
        <v>100</v>
      </c>
      <c r="M2335" s="21" t="s">
        <v>1038</v>
      </c>
      <c r="N2335" s="21">
        <v>107264</v>
      </c>
      <c r="O2335" s="21">
        <v>107369</v>
      </c>
      <c r="P2335" s="21">
        <v>99.05</v>
      </c>
      <c r="Q2335" s="21"/>
      <c r="R2335" s="21"/>
    </row>
    <row r="2336" spans="1:18" x14ac:dyDescent="0.2">
      <c r="A2336" s="22" t="s">
        <v>8681</v>
      </c>
      <c r="B2336" s="21">
        <v>10244</v>
      </c>
      <c r="C2336" s="21" t="s">
        <v>1062</v>
      </c>
      <c r="D2336" s="20">
        <f>COUNTIF('S6 - Table 1'!$B$3:$B$20,Table4[[#This Row],[id]])</f>
        <v>0</v>
      </c>
      <c r="E2336" s="21" t="s">
        <v>8682</v>
      </c>
      <c r="F2336" s="21" t="s">
        <v>8683</v>
      </c>
      <c r="G2336" s="21" t="s">
        <v>8662</v>
      </c>
      <c r="H2336" s="21" t="s">
        <v>8663</v>
      </c>
      <c r="I2336" s="21" t="s">
        <v>3755</v>
      </c>
      <c r="J2336" s="21">
        <v>101529</v>
      </c>
      <c r="K2336" s="21">
        <v>101653</v>
      </c>
      <c r="L2336" s="21">
        <v>100</v>
      </c>
      <c r="M2336" s="21" t="s">
        <v>1038</v>
      </c>
      <c r="N2336" s="21">
        <v>99587</v>
      </c>
      <c r="O2336" s="21">
        <v>99711</v>
      </c>
      <c r="P2336" s="21">
        <v>99.19</v>
      </c>
      <c r="Q2336" s="21"/>
      <c r="R2336" s="21"/>
    </row>
    <row r="2337" spans="1:18" x14ac:dyDescent="0.2">
      <c r="A2337" s="22" t="s">
        <v>8684</v>
      </c>
      <c r="B2337" s="21">
        <v>10244</v>
      </c>
      <c r="C2337" s="21" t="s">
        <v>1062</v>
      </c>
      <c r="D2337" s="20">
        <f>COUNTIF('S6 - Table 1'!$B$3:$B$20,Table4[[#This Row],[id]])</f>
        <v>0</v>
      </c>
      <c r="E2337" s="21" t="s">
        <v>8685</v>
      </c>
      <c r="F2337" s="21" t="s">
        <v>8686</v>
      </c>
      <c r="G2337" s="21" t="s">
        <v>8662</v>
      </c>
      <c r="H2337" s="21" t="s">
        <v>8663</v>
      </c>
      <c r="I2337" s="21" t="s">
        <v>3755</v>
      </c>
      <c r="J2337" s="21">
        <v>101532</v>
      </c>
      <c r="K2337" s="21">
        <v>101653</v>
      </c>
      <c r="L2337" s="21">
        <v>100</v>
      </c>
      <c r="M2337" s="21" t="s">
        <v>1038</v>
      </c>
      <c r="N2337" s="21">
        <v>99590</v>
      </c>
      <c r="O2337" s="21">
        <v>99711</v>
      </c>
      <c r="P2337" s="21">
        <v>99.17</v>
      </c>
      <c r="Q2337" s="21"/>
      <c r="R2337" s="21"/>
    </row>
    <row r="2338" spans="1:18" x14ac:dyDescent="0.2">
      <c r="A2338" s="22" t="s">
        <v>8687</v>
      </c>
      <c r="B2338" s="21">
        <v>10244</v>
      </c>
      <c r="C2338" s="21" t="s">
        <v>1062</v>
      </c>
      <c r="D2338" s="20">
        <f>COUNTIF('S6 - Table 1'!$B$3:$B$20,Table4[[#This Row],[id]])</f>
        <v>0</v>
      </c>
      <c r="E2338" s="21" t="s">
        <v>8688</v>
      </c>
      <c r="F2338" s="21" t="s">
        <v>8689</v>
      </c>
      <c r="G2338" s="21" t="s">
        <v>8679</v>
      </c>
      <c r="H2338" s="21" t="s">
        <v>8680</v>
      </c>
      <c r="I2338" s="21" t="s">
        <v>3755</v>
      </c>
      <c r="J2338" s="21">
        <v>109205</v>
      </c>
      <c r="K2338" s="21">
        <v>109311</v>
      </c>
      <c r="L2338" s="21">
        <v>100</v>
      </c>
      <c r="M2338" s="21" t="s">
        <v>1038</v>
      </c>
      <c r="N2338" s="21">
        <v>107263</v>
      </c>
      <c r="O2338" s="21">
        <v>107369</v>
      </c>
      <c r="P2338" s="21">
        <v>99.06</v>
      </c>
      <c r="Q2338" s="21"/>
      <c r="R2338" s="21"/>
    </row>
    <row r="2339" spans="1:18" x14ac:dyDescent="0.2">
      <c r="A2339" s="22" t="s">
        <v>8690</v>
      </c>
      <c r="B2339" s="21">
        <v>10244</v>
      </c>
      <c r="C2339" s="21" t="s">
        <v>1062</v>
      </c>
      <c r="D2339" s="20">
        <f>COUNTIF('S6 - Table 1'!$B$3:$B$20,Table4[[#This Row],[id]])</f>
        <v>0</v>
      </c>
      <c r="E2339" s="21" t="s">
        <v>8691</v>
      </c>
      <c r="F2339" s="21" t="s">
        <v>8692</v>
      </c>
      <c r="G2339" s="21" t="s">
        <v>8679</v>
      </c>
      <c r="H2339" s="21" t="s">
        <v>8680</v>
      </c>
      <c r="I2339" s="21" t="s">
        <v>3755</v>
      </c>
      <c r="J2339" s="21">
        <v>109206</v>
      </c>
      <c r="K2339" s="21">
        <v>109311</v>
      </c>
      <c r="L2339" s="21">
        <v>100</v>
      </c>
      <c r="M2339" s="21" t="s">
        <v>1038</v>
      </c>
      <c r="N2339" s="21">
        <v>107264</v>
      </c>
      <c r="O2339" s="21">
        <v>107369</v>
      </c>
      <c r="P2339" s="21">
        <v>99.05</v>
      </c>
      <c r="Q2339" s="21"/>
      <c r="R2339" s="21"/>
    </row>
    <row r="2340" spans="1:18" x14ac:dyDescent="0.2">
      <c r="A2340" s="22" t="s">
        <v>8693</v>
      </c>
      <c r="B2340" s="21">
        <v>10244</v>
      </c>
      <c r="C2340" s="21" t="s">
        <v>1062</v>
      </c>
      <c r="D2340" s="20">
        <f>COUNTIF('S6 - Table 1'!$B$3:$B$20,Table4[[#This Row],[id]])</f>
        <v>0</v>
      </c>
      <c r="E2340" s="21" t="s">
        <v>8694</v>
      </c>
      <c r="F2340" s="21" t="s">
        <v>8695</v>
      </c>
      <c r="G2340" s="21" t="s">
        <v>8679</v>
      </c>
      <c r="H2340" s="21" t="s">
        <v>8680</v>
      </c>
      <c r="I2340" s="21" t="s">
        <v>3755</v>
      </c>
      <c r="J2340" s="21">
        <v>109206</v>
      </c>
      <c r="K2340" s="21">
        <v>109311</v>
      </c>
      <c r="L2340" s="21">
        <v>100</v>
      </c>
      <c r="M2340" s="21" t="s">
        <v>1038</v>
      </c>
      <c r="N2340" s="21">
        <v>107264</v>
      </c>
      <c r="O2340" s="21">
        <v>107369</v>
      </c>
      <c r="P2340" s="21">
        <v>99.05</v>
      </c>
      <c r="Q2340" s="21"/>
      <c r="R2340" s="21"/>
    </row>
    <row r="2341" spans="1:18" x14ac:dyDescent="0.2">
      <c r="A2341" s="22" t="s">
        <v>8696</v>
      </c>
      <c r="B2341" s="21">
        <v>10244</v>
      </c>
      <c r="C2341" s="21" t="s">
        <v>1062</v>
      </c>
      <c r="D2341" s="20">
        <f>COUNTIF('S6 - Table 1'!$B$3:$B$20,Table4[[#This Row],[id]])</f>
        <v>0</v>
      </c>
      <c r="E2341" s="21" t="s">
        <v>8697</v>
      </c>
      <c r="F2341" s="21" t="s">
        <v>8698</v>
      </c>
      <c r="G2341" s="21" t="s">
        <v>8679</v>
      </c>
      <c r="H2341" s="21" t="s">
        <v>8680</v>
      </c>
      <c r="I2341" s="21" t="s">
        <v>3755</v>
      </c>
      <c r="J2341" s="21">
        <v>109205</v>
      </c>
      <c r="K2341" s="21">
        <v>109311</v>
      </c>
      <c r="L2341" s="21">
        <v>100</v>
      </c>
      <c r="M2341" s="21" t="s">
        <v>1038</v>
      </c>
      <c r="N2341" s="21">
        <v>107263</v>
      </c>
      <c r="O2341" s="21">
        <v>107369</v>
      </c>
      <c r="P2341" s="21">
        <v>99.06</v>
      </c>
      <c r="Q2341" s="21"/>
      <c r="R2341" s="21"/>
    </row>
    <row r="2342" spans="1:18" x14ac:dyDescent="0.2">
      <c r="A2342" s="22" t="s">
        <v>8699</v>
      </c>
      <c r="B2342" s="21">
        <v>10244</v>
      </c>
      <c r="C2342" s="21" t="s">
        <v>1062</v>
      </c>
      <c r="D2342" s="20">
        <f>COUNTIF('S6 - Table 1'!$B$3:$B$20,Table4[[#This Row],[id]])</f>
        <v>0</v>
      </c>
      <c r="E2342" s="21" t="s">
        <v>8700</v>
      </c>
      <c r="F2342" s="21" t="s">
        <v>8701</v>
      </c>
      <c r="G2342" s="21" t="s">
        <v>3485</v>
      </c>
      <c r="H2342" s="21" t="s">
        <v>8702</v>
      </c>
      <c r="I2342" s="21" t="s">
        <v>3755</v>
      </c>
      <c r="J2342" s="21">
        <v>138607</v>
      </c>
      <c r="K2342" s="21">
        <v>138726</v>
      </c>
      <c r="L2342" s="21">
        <v>100</v>
      </c>
      <c r="M2342" s="21" t="s">
        <v>1038</v>
      </c>
      <c r="N2342" s="21">
        <v>136693</v>
      </c>
      <c r="O2342" s="21">
        <v>136812</v>
      </c>
      <c r="P2342" s="21">
        <v>100</v>
      </c>
      <c r="Q2342" s="21"/>
      <c r="R2342" s="21"/>
    </row>
    <row r="2343" spans="1:18" x14ac:dyDescent="0.2">
      <c r="A2343" s="22" t="s">
        <v>8703</v>
      </c>
      <c r="B2343" s="21">
        <v>10244</v>
      </c>
      <c r="C2343" s="21" t="s">
        <v>1062</v>
      </c>
      <c r="D2343" s="20">
        <f>COUNTIF('S6 - Table 1'!$B$3:$B$20,Table4[[#This Row],[id]])</f>
        <v>0</v>
      </c>
      <c r="E2343" s="21" t="s">
        <v>8704</v>
      </c>
      <c r="F2343" s="21" t="s">
        <v>8705</v>
      </c>
      <c r="G2343" s="21" t="s">
        <v>3485</v>
      </c>
      <c r="H2343" s="21" t="s">
        <v>8702</v>
      </c>
      <c r="I2343" s="21" t="s">
        <v>3755</v>
      </c>
      <c r="J2343" s="21">
        <v>138604</v>
      </c>
      <c r="K2343" s="21">
        <v>138726</v>
      </c>
      <c r="L2343" s="21">
        <v>100</v>
      </c>
      <c r="M2343" s="21" t="s">
        <v>1038</v>
      </c>
      <c r="N2343" s="21">
        <v>136690</v>
      </c>
      <c r="O2343" s="21">
        <v>136812</v>
      </c>
      <c r="P2343" s="21">
        <v>100</v>
      </c>
      <c r="Q2343" s="21"/>
      <c r="R2343" s="21"/>
    </row>
    <row r="2344" spans="1:18" x14ac:dyDescent="0.2">
      <c r="A2344" s="22" t="s">
        <v>8706</v>
      </c>
      <c r="B2344" s="21">
        <v>10244</v>
      </c>
      <c r="C2344" s="21" t="s">
        <v>1062</v>
      </c>
      <c r="D2344" s="20">
        <f>COUNTIF('S6 - Table 1'!$B$3:$B$20,Table4[[#This Row],[id]])</f>
        <v>0</v>
      </c>
      <c r="E2344" s="21" t="s">
        <v>8707</v>
      </c>
      <c r="F2344" s="21" t="s">
        <v>8708</v>
      </c>
      <c r="G2344" s="21" t="s">
        <v>3485</v>
      </c>
      <c r="H2344" s="21" t="s">
        <v>8702</v>
      </c>
      <c r="I2344" s="21" t="s">
        <v>3755</v>
      </c>
      <c r="J2344" s="21">
        <v>138607</v>
      </c>
      <c r="K2344" s="21">
        <v>138726</v>
      </c>
      <c r="L2344" s="21">
        <v>100</v>
      </c>
      <c r="M2344" s="21" t="s">
        <v>1038</v>
      </c>
      <c r="N2344" s="21">
        <v>136693</v>
      </c>
      <c r="O2344" s="21">
        <v>136812</v>
      </c>
      <c r="P2344" s="21">
        <v>100</v>
      </c>
      <c r="Q2344" s="21"/>
      <c r="R2344" s="21"/>
    </row>
    <row r="2345" spans="1:18" x14ac:dyDescent="0.2">
      <c r="A2345" s="22" t="s">
        <v>8709</v>
      </c>
      <c r="B2345" s="21">
        <v>10244</v>
      </c>
      <c r="C2345" s="21" t="s">
        <v>1062</v>
      </c>
      <c r="D2345" s="20">
        <f>COUNTIF('S6 - Table 1'!$B$3:$B$20,Table4[[#This Row],[id]])</f>
        <v>0</v>
      </c>
      <c r="E2345" s="21" t="s">
        <v>8710</v>
      </c>
      <c r="F2345" s="21" t="s">
        <v>8711</v>
      </c>
      <c r="G2345" s="21" t="s">
        <v>3485</v>
      </c>
      <c r="H2345" s="21" t="s">
        <v>8702</v>
      </c>
      <c r="I2345" s="21" t="s">
        <v>3755</v>
      </c>
      <c r="J2345" s="21">
        <v>138606</v>
      </c>
      <c r="K2345" s="21">
        <v>138726</v>
      </c>
      <c r="L2345" s="21">
        <v>100</v>
      </c>
      <c r="M2345" s="21" t="s">
        <v>1038</v>
      </c>
      <c r="N2345" s="21">
        <v>136692</v>
      </c>
      <c r="O2345" s="21">
        <v>136812</v>
      </c>
      <c r="P2345" s="21">
        <v>100</v>
      </c>
      <c r="Q2345" s="21"/>
      <c r="R2345" s="21"/>
    </row>
    <row r="2346" spans="1:18" x14ac:dyDescent="0.2">
      <c r="A2346" s="22" t="s">
        <v>8712</v>
      </c>
      <c r="B2346" s="21">
        <v>10244</v>
      </c>
      <c r="C2346" s="21" t="s">
        <v>1062</v>
      </c>
      <c r="D2346" s="20">
        <f>COUNTIF('S6 - Table 1'!$B$3:$B$20,Table4[[#This Row],[id]])</f>
        <v>0</v>
      </c>
      <c r="E2346" s="21" t="s">
        <v>8713</v>
      </c>
      <c r="F2346" s="21" t="s">
        <v>8701</v>
      </c>
      <c r="G2346" s="21" t="s">
        <v>3485</v>
      </c>
      <c r="H2346" s="21" t="s">
        <v>8714</v>
      </c>
      <c r="I2346" s="21" t="s">
        <v>3755</v>
      </c>
      <c r="J2346" s="21">
        <v>138607</v>
      </c>
      <c r="K2346" s="21">
        <v>138726</v>
      </c>
      <c r="L2346" s="21">
        <v>100</v>
      </c>
      <c r="M2346" s="21" t="s">
        <v>1038</v>
      </c>
      <c r="N2346" s="21">
        <v>136693</v>
      </c>
      <c r="O2346" s="21">
        <v>136812</v>
      </c>
      <c r="P2346" s="21">
        <v>100</v>
      </c>
      <c r="Q2346" s="21"/>
      <c r="R2346" s="21"/>
    </row>
  </sheetData>
  <phoneticPr fontId="7"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3C12-6B90-1741-B624-737700507A0F}">
  <dimension ref="A1:AD2346"/>
  <sheetViews>
    <sheetView workbookViewId="0">
      <pane xSplit="3" ySplit="1" topLeftCell="D2" activePane="bottomRight" state="frozen"/>
      <selection pane="topRight" activeCell="D1" sqref="D1"/>
      <selection pane="bottomLeft" activeCell="A2" sqref="A2"/>
      <selection pane="bottomRight" activeCell="A5" sqref="A5"/>
    </sheetView>
  </sheetViews>
  <sheetFormatPr baseColWidth="10" defaultColWidth="10.83203125" defaultRowHeight="21" customHeight="1" x14ac:dyDescent="0.2"/>
  <cols>
    <col min="1" max="1" width="23.6640625" style="13" bestFit="1" customWidth="1"/>
    <col min="2" max="3" width="20.1640625" style="11" bestFit="1" customWidth="1"/>
    <col min="4" max="4" width="16.6640625" style="11" bestFit="1" customWidth="1"/>
    <col min="5" max="5" width="32.33203125" style="11" bestFit="1" customWidth="1"/>
    <col min="6" max="9" width="17.83203125" style="11" bestFit="1" customWidth="1"/>
    <col min="10" max="10" width="13.1640625" style="11" bestFit="1" customWidth="1"/>
    <col min="11" max="11" width="14.33203125" style="11" bestFit="1" customWidth="1"/>
    <col min="12" max="12" width="13.1640625" style="11" bestFit="1" customWidth="1"/>
    <col min="13" max="14" width="14.33203125" style="11" bestFit="1" customWidth="1"/>
    <col min="15" max="18" width="15.5" style="11" bestFit="1" customWidth="1"/>
    <col min="19" max="21" width="9.6640625" style="14" bestFit="1" customWidth="1"/>
    <col min="22" max="22" width="9.6640625" style="11" bestFit="1" customWidth="1"/>
    <col min="23" max="28" width="10.83203125" style="11"/>
    <col min="31" max="16384" width="10.83203125" style="11"/>
  </cols>
  <sheetData>
    <row r="1" spans="1:30" s="10" customFormat="1" ht="21" customHeight="1" x14ac:dyDescent="0.2">
      <c r="A1" s="23" t="s">
        <v>1013</v>
      </c>
      <c r="B1" s="20" t="s">
        <v>1014</v>
      </c>
      <c r="C1" s="20" t="s">
        <v>1015</v>
      </c>
      <c r="D1" s="20" t="s">
        <v>1016</v>
      </c>
      <c r="E1" s="23" t="s">
        <v>8715</v>
      </c>
      <c r="F1" s="20" t="s">
        <v>8716</v>
      </c>
      <c r="G1" s="20" t="s">
        <v>8717</v>
      </c>
      <c r="H1" s="20" t="s">
        <v>8718</v>
      </c>
      <c r="I1" s="20" t="s">
        <v>8719</v>
      </c>
      <c r="J1" s="20" t="s">
        <v>8720</v>
      </c>
      <c r="K1" s="20" t="s">
        <v>8721</v>
      </c>
      <c r="L1" s="20" t="s">
        <v>8722</v>
      </c>
      <c r="M1" s="20" t="s">
        <v>8723</v>
      </c>
      <c r="N1" s="20" t="s">
        <v>8724</v>
      </c>
      <c r="O1" s="20" t="s">
        <v>8725</v>
      </c>
      <c r="P1" s="20" t="s">
        <v>8726</v>
      </c>
      <c r="Q1" s="20" t="s">
        <v>8727</v>
      </c>
      <c r="R1" s="20" t="s">
        <v>8728</v>
      </c>
      <c r="S1" s="24" t="s">
        <v>8729</v>
      </c>
      <c r="T1" s="24" t="s">
        <v>8730</v>
      </c>
      <c r="U1" s="24" t="s">
        <v>8731</v>
      </c>
      <c r="V1" s="24" t="s">
        <v>8732</v>
      </c>
    </row>
    <row r="2" spans="1:30" ht="21" customHeight="1" x14ac:dyDescent="0.2">
      <c r="A2" s="25" t="s">
        <v>1031</v>
      </c>
      <c r="B2" s="20">
        <f>LOOKUP(Table11[[#This Row],[id]],'S1 - Assay'!A:A,'S1 - Assay'!B:B)</f>
        <v>10244</v>
      </c>
      <c r="C2" s="20" t="str">
        <f>LOOKUP(Table11[[#This Row],[id]],'S1 - Assay'!A:A,'S1 - Assay'!C:C)</f>
        <v>I;II</v>
      </c>
      <c r="D2" s="20">
        <f>COUNTIF('S6 - Table 1'!$B$3:$B$20,Table11[[#This Row],[id]])</f>
        <v>0</v>
      </c>
      <c r="E2" s="20"/>
      <c r="F2" s="20">
        <v>3376</v>
      </c>
      <c r="G2" s="20">
        <v>7</v>
      </c>
      <c r="H2" s="20">
        <v>10</v>
      </c>
      <c r="I2" s="20">
        <v>362</v>
      </c>
      <c r="J2" s="20">
        <v>43</v>
      </c>
      <c r="K2" s="20">
        <v>4399</v>
      </c>
      <c r="L2" s="20">
        <v>50</v>
      </c>
      <c r="M2" s="26" cm="1">
        <f t="array" ref="M2">_xlfn.IFS(Table11[[#This Row],[target.clade]]="I",110,Table11[[#This Row],[target.clade]]="II",4454,TRUE,4652)</f>
        <v>4652</v>
      </c>
      <c r="N2" s="26" t="e" cm="1">
        <f t="array" ref="N2">_xlfn.IFS(Table11[[#This Row],[target.clade]]="I",4454,Table11[[#This Row],[target.clade]]="II",110,TRUE,NA())</f>
        <v>#N/A</v>
      </c>
      <c r="O2" s="26" cm="1">
        <f t="array" ref="O2">_xlfn.IFS(Table11[[#This Row],[target.clade]]="I",Table11[[#This Row],[hits.I]],Table11[[#This Row],[target.clade]]="II",Table11[[#This Row],[hits.II]],TRUE,SUM(Table11[[#This Row],[hits.I]:[hits.?]]))</f>
        <v>4492</v>
      </c>
      <c r="P2" s="26">
        <f>Table11[[#This Row],[clade.P]]-Table11[[#This Row],[clade.TP]]</f>
        <v>160</v>
      </c>
      <c r="Q2" s="26" t="e" cm="1">
        <f t="array" ref="Q2">_xlfn.IFS(Table11[[#This Row],[target.clade]]="I",Table11[[#This Row],[hits.II]],Table11[[#This Row],[target.clade]]="II",Table11[[#This Row],[hits.I]],TRUE,NA())</f>
        <v>#N/A</v>
      </c>
      <c r="R2" s="26" t="e">
        <f>IFERROR(Table11[[#This Row],[clade.N]]-Table11[[#This Row],[clade.FP]], NA())</f>
        <v>#N/A</v>
      </c>
      <c r="S2" s="24">
        <f>Table11[[#This Row],[clade.TP]]/Table11[[#This Row],[clade.P]]</f>
        <v>0.96560619088564059</v>
      </c>
      <c r="T2" s="24">
        <f>Table11[[#This Row],[clade.FN]]/Table11[[#This Row],[clade.P]]</f>
        <v>3.4393809114359415E-2</v>
      </c>
      <c r="U2" s="24" t="e">
        <f>IFERROR(Table11[[#This Row],[clade.FP]]/Table11[[#This Row],[clade.N]],NA())</f>
        <v>#N/A</v>
      </c>
      <c r="V2" s="24" t="e">
        <f>IFERROR(Table11[[#This Row],[clade.TN]]/Table11[[#This Row],[clade.N]],NA())</f>
        <v>#N/A</v>
      </c>
      <c r="AC2" s="11"/>
      <c r="AD2" s="11"/>
    </row>
    <row r="3" spans="1:30" ht="21" customHeight="1" x14ac:dyDescent="0.2">
      <c r="A3" s="25" t="s">
        <v>1041</v>
      </c>
      <c r="B3" s="20">
        <f>LOOKUP(Table11[[#This Row],[id]],'S1 - Assay'!A:A,'S1 - Assay'!B:B)</f>
        <v>10244</v>
      </c>
      <c r="C3" s="20" t="str">
        <f>LOOKUP(Table11[[#This Row],[id]],'S1 - Assay'!A:A,'S1 - Assay'!C:C)</f>
        <v>I</v>
      </c>
      <c r="D3" s="20">
        <f>COUNTIF('S6 - Table 1'!$B$3:$B$20,Table11[[#This Row],[id]])</f>
        <v>1</v>
      </c>
      <c r="E3" s="20"/>
      <c r="F3" s="20">
        <v>56</v>
      </c>
      <c r="G3" s="20">
        <v>0</v>
      </c>
      <c r="H3" s="20">
        <v>253</v>
      </c>
      <c r="I3" s="20">
        <v>55</v>
      </c>
      <c r="J3" s="20">
        <v>50</v>
      </c>
      <c r="K3" s="20">
        <v>0</v>
      </c>
      <c r="L3" s="20">
        <v>0</v>
      </c>
      <c r="M3" s="26" cm="1">
        <f t="array" ref="M3">_xlfn.IFS(Table11[[#This Row],[target.clade]]="I",110,Table11[[#This Row],[target.clade]]="II",4454,TRUE,4652)</f>
        <v>110</v>
      </c>
      <c r="N3" s="26" cm="1">
        <f t="array" ref="N3">_xlfn.IFS(Table11[[#This Row],[target.clade]]="I",4454,Table11[[#This Row],[target.clade]]="II",110,TRUE,NA())</f>
        <v>4454</v>
      </c>
      <c r="O3" s="20" cm="1">
        <f t="array" ref="O3">_xlfn.IFS(Table11[[#This Row],[target.clade]]="I",Table11[[#This Row],[hits.I]],Table11[[#This Row],[target.clade]]="II",Table11[[#This Row],[hits.II]],TRUE,SUM(Table11[[#This Row],[hits.I]:[hits.?]]))</f>
        <v>50</v>
      </c>
      <c r="P3" s="26">
        <f>Table11[[#This Row],[clade.P]]-Table11[[#This Row],[clade.TP]]</f>
        <v>60</v>
      </c>
      <c r="Q3" s="26" cm="1">
        <f t="array" ref="Q3">_xlfn.IFS(Table11[[#This Row],[target.clade]]="I",Table11[[#This Row],[hits.II]],Table11[[#This Row],[target.clade]]="II",Table11[[#This Row],[hits.I]],TRUE,NA())</f>
        <v>0</v>
      </c>
      <c r="R3" s="26">
        <f>IFERROR(Table11[[#This Row],[clade.N]]-Table11[[#This Row],[clade.FP]], NA())</f>
        <v>4454</v>
      </c>
      <c r="S3" s="24">
        <f>Table11[[#This Row],[clade.TP]]/Table11[[#This Row],[clade.P]]</f>
        <v>0.45454545454545453</v>
      </c>
      <c r="T3" s="24">
        <f>Table11[[#This Row],[clade.FN]]/Table11[[#This Row],[clade.P]]</f>
        <v>0.54545454545454541</v>
      </c>
      <c r="U3" s="24">
        <f>IFERROR(Table11[[#This Row],[clade.FP]]/Table11[[#This Row],[clade.N]],NA())</f>
        <v>0</v>
      </c>
      <c r="V3" s="24">
        <f>IFERROR(Table11[[#This Row],[clade.TN]]/Table11[[#This Row],[clade.N]],NA())</f>
        <v>1</v>
      </c>
      <c r="AC3" s="11"/>
      <c r="AD3" s="11"/>
    </row>
    <row r="4" spans="1:30" ht="21" customHeight="1" x14ac:dyDescent="0.2">
      <c r="A4" s="25" t="s">
        <v>1049</v>
      </c>
      <c r="B4" s="20">
        <f>LOOKUP(Table11[[#This Row],[id]],'S1 - Assay'!A:A,'S1 - Assay'!B:B)</f>
        <v>10242</v>
      </c>
      <c r="C4" s="20" t="str">
        <f>LOOKUP(Table11[[#This Row],[id]],'S1 - Assay'!A:A,'S1 - Assay'!C:C)</f>
        <v>I;II</v>
      </c>
      <c r="D4" s="20">
        <f>COUNTIF('S6 - Table 1'!$B$3:$B$20,Table11[[#This Row],[id]])</f>
        <v>0</v>
      </c>
      <c r="E4" s="20"/>
      <c r="F4" s="20">
        <v>3697</v>
      </c>
      <c r="G4" s="20">
        <v>13</v>
      </c>
      <c r="H4" s="20">
        <v>0</v>
      </c>
      <c r="I4" s="20">
        <v>192</v>
      </c>
      <c r="J4" s="20">
        <v>44</v>
      </c>
      <c r="K4" s="20">
        <v>4400</v>
      </c>
      <c r="L4" s="20">
        <v>63</v>
      </c>
      <c r="M4" s="26" cm="1">
        <f t="array" ref="M4">_xlfn.IFS(Table11[[#This Row],[target.clade]]="I",110,Table11[[#This Row],[target.clade]]="II",4454,TRUE,4652)</f>
        <v>4652</v>
      </c>
      <c r="N4" s="26" t="e" cm="1">
        <f t="array" ref="N4">_xlfn.IFS(Table11[[#This Row],[target.clade]]="I",4454,Table11[[#This Row],[target.clade]]="II",110,TRUE,NA())</f>
        <v>#N/A</v>
      </c>
      <c r="O4" s="20" cm="1">
        <f t="array" ref="O4">_xlfn.IFS(Table11[[#This Row],[target.clade]]="I",Table11[[#This Row],[hits.I]],Table11[[#This Row],[target.clade]]="II",Table11[[#This Row],[hits.II]],TRUE,SUM(Table11[[#This Row],[hits.I]:[hits.?]]))</f>
        <v>4507</v>
      </c>
      <c r="P4" s="26">
        <f>Table11[[#This Row],[clade.P]]-Table11[[#This Row],[clade.TP]]</f>
        <v>145</v>
      </c>
      <c r="Q4" s="26" t="e" cm="1">
        <f t="array" ref="Q4">_xlfn.IFS(Table11[[#This Row],[target.clade]]="I",Table11[[#This Row],[hits.II]],Table11[[#This Row],[target.clade]]="II",Table11[[#This Row],[hits.I]],TRUE,NA())</f>
        <v>#N/A</v>
      </c>
      <c r="R4" s="26" t="e">
        <f>IFERROR(Table11[[#This Row],[clade.N]]-Table11[[#This Row],[clade.FP]], NA())</f>
        <v>#N/A</v>
      </c>
      <c r="S4" s="24">
        <f>Table11[[#This Row],[clade.TP]]/Table11[[#This Row],[clade.P]]</f>
        <v>0.96883061049011177</v>
      </c>
      <c r="T4" s="24">
        <f>Table11[[#This Row],[clade.FN]]/Table11[[#This Row],[clade.P]]</f>
        <v>3.1169389509888221E-2</v>
      </c>
      <c r="U4" s="24" t="e">
        <f>IFERROR(Table11[[#This Row],[clade.FP]]/Table11[[#This Row],[clade.N]],NA())</f>
        <v>#N/A</v>
      </c>
      <c r="V4" s="24" t="e">
        <f>IFERROR(Table11[[#This Row],[clade.TN]]/Table11[[#This Row],[clade.N]],NA())</f>
        <v>#N/A</v>
      </c>
      <c r="AC4" s="11"/>
      <c r="AD4" s="11"/>
    </row>
    <row r="5" spans="1:30" ht="21" customHeight="1" x14ac:dyDescent="0.2">
      <c r="A5" s="25" t="s">
        <v>1055</v>
      </c>
      <c r="B5" s="20">
        <f>LOOKUP(Table11[[#This Row],[id]],'S1 - Assay'!A:A,'S1 - Assay'!B:B)</f>
        <v>10244</v>
      </c>
      <c r="C5" s="20" t="str">
        <f>LOOKUP(Table11[[#This Row],[id]],'S1 - Assay'!A:A,'S1 - Assay'!C:C)</f>
        <v>I;II</v>
      </c>
      <c r="D5" s="20">
        <f>COUNTIF('S6 - Table 1'!$B$3:$B$20,Table11[[#This Row],[id]])</f>
        <v>1</v>
      </c>
      <c r="E5" s="20"/>
      <c r="F5" s="20">
        <v>3280</v>
      </c>
      <c r="G5" s="20">
        <v>3</v>
      </c>
      <c r="H5" s="20">
        <v>10</v>
      </c>
      <c r="I5" s="20">
        <v>214</v>
      </c>
      <c r="J5" s="20">
        <v>50</v>
      </c>
      <c r="K5" s="20">
        <v>4186</v>
      </c>
      <c r="L5" s="20">
        <v>24</v>
      </c>
      <c r="M5" s="26" cm="1">
        <f t="array" ref="M5">_xlfn.IFS(Table11[[#This Row],[target.clade]]="I",110,Table11[[#This Row],[target.clade]]="II",4454,TRUE,4652)</f>
        <v>4652</v>
      </c>
      <c r="N5" s="26" t="e" cm="1">
        <f t="array" ref="N5">_xlfn.IFS(Table11[[#This Row],[target.clade]]="I",4454,Table11[[#This Row],[target.clade]]="II",110,TRUE,NA())</f>
        <v>#N/A</v>
      </c>
      <c r="O5" s="20" cm="1">
        <f t="array" ref="O5">_xlfn.IFS(Table11[[#This Row],[target.clade]]="I",Table11[[#This Row],[hits.I]],Table11[[#This Row],[target.clade]]="II",Table11[[#This Row],[hits.II]],TRUE,SUM(Table11[[#This Row],[hits.I]:[hits.?]]))</f>
        <v>4260</v>
      </c>
      <c r="P5" s="26">
        <f>Table11[[#This Row],[clade.P]]-Table11[[#This Row],[clade.TP]]</f>
        <v>392</v>
      </c>
      <c r="Q5" s="26" t="e" cm="1">
        <f t="array" ref="Q5">_xlfn.IFS(Table11[[#This Row],[target.clade]]="I",Table11[[#This Row],[hits.II]],Table11[[#This Row],[target.clade]]="II",Table11[[#This Row],[hits.I]],TRUE,NA())</f>
        <v>#N/A</v>
      </c>
      <c r="R5" s="26" t="e">
        <f>IFERROR(Table11[[#This Row],[clade.N]]-Table11[[#This Row],[clade.FP]], NA())</f>
        <v>#N/A</v>
      </c>
      <c r="S5" s="24">
        <f>Table11[[#This Row],[clade.TP]]/Table11[[#This Row],[clade.P]]</f>
        <v>0.91573516766981944</v>
      </c>
      <c r="T5" s="24">
        <f>Table11[[#This Row],[clade.FN]]/Table11[[#This Row],[clade.P]]</f>
        <v>8.4264832330180561E-2</v>
      </c>
      <c r="U5" s="24" t="e">
        <f>IFERROR(Table11[[#This Row],[clade.FP]]/Table11[[#This Row],[clade.N]],NA())</f>
        <v>#N/A</v>
      </c>
      <c r="V5" s="24" t="e">
        <f>IFERROR(Table11[[#This Row],[clade.TN]]/Table11[[#This Row],[clade.N]],NA())</f>
        <v>#N/A</v>
      </c>
      <c r="AC5" s="11"/>
      <c r="AD5" s="11"/>
    </row>
    <row r="6" spans="1:30" ht="21" customHeight="1" x14ac:dyDescent="0.2">
      <c r="A6" s="25" t="s">
        <v>1061</v>
      </c>
      <c r="B6" s="20">
        <f>LOOKUP(Table11[[#This Row],[id]],'S1 - Assay'!A:A,'S1 - Assay'!B:B)</f>
        <v>10244</v>
      </c>
      <c r="C6" s="20" t="str">
        <f>LOOKUP(Table11[[#This Row],[id]],'S1 - Assay'!A:A,'S1 - Assay'!C:C)</f>
        <v>II</v>
      </c>
      <c r="D6" s="20">
        <f>COUNTIF('S6 - Table 1'!$B$3:$B$20,Table11[[#This Row],[id]])</f>
        <v>1</v>
      </c>
      <c r="E6" s="20"/>
      <c r="F6" s="20">
        <v>3271</v>
      </c>
      <c r="G6" s="20">
        <v>55</v>
      </c>
      <c r="H6" s="20">
        <v>0</v>
      </c>
      <c r="I6" s="20">
        <v>302</v>
      </c>
      <c r="J6" s="20">
        <v>50</v>
      </c>
      <c r="K6" s="20">
        <v>4267</v>
      </c>
      <c r="L6" s="20">
        <v>46</v>
      </c>
      <c r="M6" s="26" cm="1">
        <f t="array" ref="M6">_xlfn.IFS(Table11[[#This Row],[target.clade]]="I",110,Table11[[#This Row],[target.clade]]="II",4454,TRUE,4652)</f>
        <v>4454</v>
      </c>
      <c r="N6" s="26" cm="1">
        <f t="array" ref="N6">_xlfn.IFS(Table11[[#This Row],[target.clade]]="I",4454,Table11[[#This Row],[target.clade]]="II",110,TRUE,NA())</f>
        <v>110</v>
      </c>
      <c r="O6" s="20" cm="1">
        <f t="array" ref="O6">_xlfn.IFS(Table11[[#This Row],[target.clade]]="I",Table11[[#This Row],[hits.I]],Table11[[#This Row],[target.clade]]="II",Table11[[#This Row],[hits.II]],TRUE,SUM(Table11[[#This Row],[hits.I]:[hits.?]]))</f>
        <v>4267</v>
      </c>
      <c r="P6" s="26">
        <f>Table11[[#This Row],[clade.P]]-Table11[[#This Row],[clade.TP]]</f>
        <v>187</v>
      </c>
      <c r="Q6" s="26" cm="1">
        <f t="array" ref="Q6">_xlfn.IFS(Table11[[#This Row],[target.clade]]="I",Table11[[#This Row],[hits.II]],Table11[[#This Row],[target.clade]]="II",Table11[[#This Row],[hits.I]],TRUE,NA())</f>
        <v>50</v>
      </c>
      <c r="R6" s="26">
        <f>IFERROR(Table11[[#This Row],[clade.N]]-Table11[[#This Row],[clade.FP]], NA())</f>
        <v>60</v>
      </c>
      <c r="S6" s="24">
        <f>Table11[[#This Row],[clade.TP]]/Table11[[#This Row],[clade.P]]</f>
        <v>0.9580152671755725</v>
      </c>
      <c r="T6" s="24">
        <f>Table11[[#This Row],[clade.FN]]/Table11[[#This Row],[clade.P]]</f>
        <v>4.1984732824427481E-2</v>
      </c>
      <c r="U6" s="24">
        <f>IFERROR(Table11[[#This Row],[clade.FP]]/Table11[[#This Row],[clade.N]],NA())</f>
        <v>0.45454545454545453</v>
      </c>
      <c r="V6" s="24">
        <f>IFERROR(Table11[[#This Row],[clade.TN]]/Table11[[#This Row],[clade.N]],NA())</f>
        <v>0.54545454545454541</v>
      </c>
      <c r="AC6" s="11"/>
      <c r="AD6" s="11"/>
    </row>
    <row r="7" spans="1:30" ht="21" customHeight="1" x14ac:dyDescent="0.2">
      <c r="A7" s="25" t="s">
        <v>1068</v>
      </c>
      <c r="B7" s="20">
        <f>LOOKUP(Table11[[#This Row],[id]],'S1 - Assay'!A:A,'S1 - Assay'!B:B)</f>
        <v>10244</v>
      </c>
      <c r="C7" s="20" t="str">
        <f>LOOKUP(Table11[[#This Row],[id]],'S1 - Assay'!A:A,'S1 - Assay'!C:C)</f>
        <v>I;II</v>
      </c>
      <c r="D7" s="20">
        <f>COUNTIF('S6 - Table 1'!$B$3:$B$20,Table11[[#This Row],[id]])</f>
        <v>0</v>
      </c>
      <c r="E7" s="20">
        <v>7.5280284000000003E-2</v>
      </c>
      <c r="F7" s="20">
        <v>3269</v>
      </c>
      <c r="G7" s="20">
        <v>1</v>
      </c>
      <c r="H7" s="20">
        <v>22</v>
      </c>
      <c r="I7" s="20">
        <v>255</v>
      </c>
      <c r="J7" s="20">
        <v>0</v>
      </c>
      <c r="K7" s="20">
        <v>4401</v>
      </c>
      <c r="L7" s="20">
        <v>23</v>
      </c>
      <c r="M7" s="26" cm="1">
        <f t="array" ref="M7">_xlfn.IFS(Table11[[#This Row],[target.clade]]="I",110,Table11[[#This Row],[target.clade]]="II",4454,TRUE,4652)</f>
        <v>4652</v>
      </c>
      <c r="N7" s="26" t="e" cm="1">
        <f t="array" ref="N7">_xlfn.IFS(Table11[[#This Row],[target.clade]]="I",4454,Table11[[#This Row],[target.clade]]="II",110,TRUE,NA())</f>
        <v>#N/A</v>
      </c>
      <c r="O7" s="20" cm="1">
        <f t="array" ref="O7">_xlfn.IFS(Table11[[#This Row],[target.clade]]="I",Table11[[#This Row],[hits.I]],Table11[[#This Row],[target.clade]]="II",Table11[[#This Row],[hits.II]],TRUE,SUM(Table11[[#This Row],[hits.I]:[hits.?]]))</f>
        <v>4424</v>
      </c>
      <c r="P7" s="26">
        <f>Table11[[#This Row],[clade.P]]-Table11[[#This Row],[clade.TP]]</f>
        <v>228</v>
      </c>
      <c r="Q7" s="26" t="e" cm="1">
        <f t="array" ref="Q7">_xlfn.IFS(Table11[[#This Row],[target.clade]]="I",Table11[[#This Row],[hits.II]],Table11[[#This Row],[target.clade]]="II",Table11[[#This Row],[hits.I]],TRUE,NA())</f>
        <v>#N/A</v>
      </c>
      <c r="R7" s="26" t="e">
        <f>IFERROR(Table11[[#This Row],[clade.N]]-Table11[[#This Row],[clade.FP]], NA())</f>
        <v>#N/A</v>
      </c>
      <c r="S7" s="24">
        <f>Table11[[#This Row],[clade.TP]]/Table11[[#This Row],[clade.P]]</f>
        <v>0.95098882201203783</v>
      </c>
      <c r="T7" s="24">
        <f>Table11[[#This Row],[clade.FN]]/Table11[[#This Row],[clade.P]]</f>
        <v>4.9011177987962166E-2</v>
      </c>
      <c r="U7" s="24" t="e">
        <f>IFERROR(Table11[[#This Row],[clade.FP]]/Table11[[#This Row],[clade.N]],NA())</f>
        <v>#N/A</v>
      </c>
      <c r="V7" s="24" t="e">
        <f>IFERROR(Table11[[#This Row],[clade.TN]]/Table11[[#This Row],[clade.N]],NA())</f>
        <v>#N/A</v>
      </c>
      <c r="AC7" s="11"/>
      <c r="AD7" s="11"/>
    </row>
    <row r="8" spans="1:30" ht="21" customHeight="1" x14ac:dyDescent="0.2">
      <c r="A8" s="25" t="s">
        <v>1074</v>
      </c>
      <c r="B8" s="20">
        <f>LOOKUP(Table11[[#This Row],[id]],'S1 - Assay'!A:A,'S1 - Assay'!B:B)</f>
        <v>10244</v>
      </c>
      <c r="C8" s="20" t="str">
        <f>LOOKUP(Table11[[#This Row],[id]],'S1 - Assay'!A:A,'S1 - Assay'!C:C)</f>
        <v>I;II</v>
      </c>
      <c r="D8" s="20">
        <f>COUNTIF('S6 - Table 1'!$B$3:$B$20,Table11[[#This Row],[id]])</f>
        <v>0</v>
      </c>
      <c r="E8" s="20">
        <v>0.21583729500000001</v>
      </c>
      <c r="F8" s="20">
        <v>3379</v>
      </c>
      <c r="G8" s="20">
        <v>3</v>
      </c>
      <c r="H8" s="20">
        <v>203</v>
      </c>
      <c r="I8" s="20">
        <v>72</v>
      </c>
      <c r="J8" s="20">
        <v>0</v>
      </c>
      <c r="K8" s="20">
        <v>4429</v>
      </c>
      <c r="L8" s="20">
        <v>67</v>
      </c>
      <c r="M8" s="26" cm="1">
        <f t="array" ref="M8">_xlfn.IFS(Table11[[#This Row],[target.clade]]="I",110,Table11[[#This Row],[target.clade]]="II",4454,TRUE,4652)</f>
        <v>4652</v>
      </c>
      <c r="N8" s="26" t="e" cm="1">
        <f t="array" ref="N8">_xlfn.IFS(Table11[[#This Row],[target.clade]]="I",4454,Table11[[#This Row],[target.clade]]="II",110,TRUE,NA())</f>
        <v>#N/A</v>
      </c>
      <c r="O8" s="20" cm="1">
        <f t="array" ref="O8">_xlfn.IFS(Table11[[#This Row],[target.clade]]="I",Table11[[#This Row],[hits.I]],Table11[[#This Row],[target.clade]]="II",Table11[[#This Row],[hits.II]],TRUE,SUM(Table11[[#This Row],[hits.I]:[hits.?]]))</f>
        <v>4496</v>
      </c>
      <c r="P8" s="26">
        <f>Table11[[#This Row],[clade.P]]-Table11[[#This Row],[clade.TP]]</f>
        <v>156</v>
      </c>
      <c r="Q8" s="26" t="e" cm="1">
        <f t="array" ref="Q8">_xlfn.IFS(Table11[[#This Row],[target.clade]]="I",Table11[[#This Row],[hits.II]],Table11[[#This Row],[target.clade]]="II",Table11[[#This Row],[hits.I]],TRUE,NA())</f>
        <v>#N/A</v>
      </c>
      <c r="R8" s="26" t="e">
        <f>IFERROR(Table11[[#This Row],[clade.N]]-Table11[[#This Row],[clade.FP]], NA())</f>
        <v>#N/A</v>
      </c>
      <c r="S8" s="24">
        <f>Table11[[#This Row],[clade.TP]]/Table11[[#This Row],[clade.P]]</f>
        <v>0.96646603611349957</v>
      </c>
      <c r="T8" s="24">
        <f>Table11[[#This Row],[clade.FN]]/Table11[[#This Row],[clade.P]]</f>
        <v>3.3533963886500429E-2</v>
      </c>
      <c r="U8" s="24" t="e">
        <f>IFERROR(Table11[[#This Row],[clade.FP]]/Table11[[#This Row],[clade.N]],NA())</f>
        <v>#N/A</v>
      </c>
      <c r="V8" s="24" t="e">
        <f>IFERROR(Table11[[#This Row],[clade.TN]]/Table11[[#This Row],[clade.N]],NA())</f>
        <v>#N/A</v>
      </c>
      <c r="AC8" s="11"/>
      <c r="AD8" s="11"/>
    </row>
    <row r="9" spans="1:30" ht="21" customHeight="1" x14ac:dyDescent="0.2">
      <c r="A9" s="25" t="s">
        <v>1079</v>
      </c>
      <c r="B9" s="20">
        <f>LOOKUP(Table11[[#This Row],[id]],'S1 - Assay'!A:A,'S1 - Assay'!B:B)</f>
        <v>10244</v>
      </c>
      <c r="C9" s="20" t="str">
        <f>LOOKUP(Table11[[#This Row],[id]],'S1 - Assay'!A:A,'S1 - Assay'!C:C)</f>
        <v>I;II</v>
      </c>
      <c r="D9" s="20">
        <f>COUNTIF('S6 - Table 1'!$B$3:$B$20,Table11[[#This Row],[id]])</f>
        <v>0</v>
      </c>
      <c r="E9" s="20">
        <v>0.216032049</v>
      </c>
      <c r="F9" s="20">
        <v>3379</v>
      </c>
      <c r="G9" s="20">
        <v>3</v>
      </c>
      <c r="H9" s="20">
        <v>203</v>
      </c>
      <c r="I9" s="20">
        <v>72</v>
      </c>
      <c r="J9" s="20">
        <v>0</v>
      </c>
      <c r="K9" s="20">
        <v>4429</v>
      </c>
      <c r="L9" s="20">
        <v>67</v>
      </c>
      <c r="M9" s="26" cm="1">
        <f t="array" ref="M9">_xlfn.IFS(Table11[[#This Row],[target.clade]]="I",110,Table11[[#This Row],[target.clade]]="II",4454,TRUE,4652)</f>
        <v>4652</v>
      </c>
      <c r="N9" s="26" t="e" cm="1">
        <f t="array" ref="N9">_xlfn.IFS(Table11[[#This Row],[target.clade]]="I",4454,Table11[[#This Row],[target.clade]]="II",110,TRUE,NA())</f>
        <v>#N/A</v>
      </c>
      <c r="O9" s="20" cm="1">
        <f t="array" ref="O9">_xlfn.IFS(Table11[[#This Row],[target.clade]]="I",Table11[[#This Row],[hits.I]],Table11[[#This Row],[target.clade]]="II",Table11[[#This Row],[hits.II]],TRUE,SUM(Table11[[#This Row],[hits.I]:[hits.?]]))</f>
        <v>4496</v>
      </c>
      <c r="P9" s="26">
        <f>Table11[[#This Row],[clade.P]]-Table11[[#This Row],[clade.TP]]</f>
        <v>156</v>
      </c>
      <c r="Q9" s="26" t="e" cm="1">
        <f t="array" ref="Q9">_xlfn.IFS(Table11[[#This Row],[target.clade]]="I",Table11[[#This Row],[hits.II]],Table11[[#This Row],[target.clade]]="II",Table11[[#This Row],[hits.I]],TRUE,NA())</f>
        <v>#N/A</v>
      </c>
      <c r="R9" s="26" t="e">
        <f>IFERROR(Table11[[#This Row],[clade.N]]-Table11[[#This Row],[clade.FP]], NA())</f>
        <v>#N/A</v>
      </c>
      <c r="S9" s="24">
        <f>Table11[[#This Row],[clade.TP]]/Table11[[#This Row],[clade.P]]</f>
        <v>0.96646603611349957</v>
      </c>
      <c r="T9" s="24">
        <f>Table11[[#This Row],[clade.FN]]/Table11[[#This Row],[clade.P]]</f>
        <v>3.3533963886500429E-2</v>
      </c>
      <c r="U9" s="24" t="e">
        <f>IFERROR(Table11[[#This Row],[clade.FP]]/Table11[[#This Row],[clade.N]],NA())</f>
        <v>#N/A</v>
      </c>
      <c r="V9" s="24" t="e">
        <f>IFERROR(Table11[[#This Row],[clade.TN]]/Table11[[#This Row],[clade.N]],NA())</f>
        <v>#N/A</v>
      </c>
      <c r="AC9" s="11"/>
      <c r="AD9" s="11"/>
    </row>
    <row r="10" spans="1:30" ht="21" customHeight="1" x14ac:dyDescent="0.2">
      <c r="A10" s="25" t="s">
        <v>1082</v>
      </c>
      <c r="B10" s="20">
        <f>LOOKUP(Table11[[#This Row],[id]],'S1 - Assay'!A:A,'S1 - Assay'!B:B)</f>
        <v>10244</v>
      </c>
      <c r="C10" s="20" t="str">
        <f>LOOKUP(Table11[[#This Row],[id]],'S1 - Assay'!A:A,'S1 - Assay'!C:C)</f>
        <v>I;II</v>
      </c>
      <c r="D10" s="20">
        <f>COUNTIF('S6 - Table 1'!$B$3:$B$20,Table11[[#This Row],[id]])</f>
        <v>0</v>
      </c>
      <c r="E10" s="20">
        <v>0.35802157800000001</v>
      </c>
      <c r="F10" s="20">
        <v>3379</v>
      </c>
      <c r="G10" s="20">
        <v>3</v>
      </c>
      <c r="H10" s="20">
        <v>203</v>
      </c>
      <c r="I10" s="20">
        <v>72</v>
      </c>
      <c r="J10" s="20">
        <v>0</v>
      </c>
      <c r="K10" s="20">
        <v>4429</v>
      </c>
      <c r="L10" s="20">
        <v>67</v>
      </c>
      <c r="M10" s="26" cm="1">
        <f t="array" ref="M10">_xlfn.IFS(Table11[[#This Row],[target.clade]]="I",110,Table11[[#This Row],[target.clade]]="II",4454,TRUE,4652)</f>
        <v>4652</v>
      </c>
      <c r="N10" s="26" t="e" cm="1">
        <f t="array" ref="N10">_xlfn.IFS(Table11[[#This Row],[target.clade]]="I",4454,Table11[[#This Row],[target.clade]]="II",110,TRUE,NA())</f>
        <v>#N/A</v>
      </c>
      <c r="O10" s="20" cm="1">
        <f t="array" ref="O10">_xlfn.IFS(Table11[[#This Row],[target.clade]]="I",Table11[[#This Row],[hits.I]],Table11[[#This Row],[target.clade]]="II",Table11[[#This Row],[hits.II]],TRUE,SUM(Table11[[#This Row],[hits.I]:[hits.?]]))</f>
        <v>4496</v>
      </c>
      <c r="P10" s="26">
        <f>Table11[[#This Row],[clade.P]]-Table11[[#This Row],[clade.TP]]</f>
        <v>156</v>
      </c>
      <c r="Q10" s="26" t="e" cm="1">
        <f t="array" ref="Q10">_xlfn.IFS(Table11[[#This Row],[target.clade]]="I",Table11[[#This Row],[hits.II]],Table11[[#This Row],[target.clade]]="II",Table11[[#This Row],[hits.I]],TRUE,NA())</f>
        <v>#N/A</v>
      </c>
      <c r="R10" s="26" t="e">
        <f>IFERROR(Table11[[#This Row],[clade.N]]-Table11[[#This Row],[clade.FP]], NA())</f>
        <v>#N/A</v>
      </c>
      <c r="S10" s="24">
        <f>Table11[[#This Row],[clade.TP]]/Table11[[#This Row],[clade.P]]</f>
        <v>0.96646603611349957</v>
      </c>
      <c r="T10" s="24">
        <f>Table11[[#This Row],[clade.FN]]/Table11[[#This Row],[clade.P]]</f>
        <v>3.3533963886500429E-2</v>
      </c>
      <c r="U10" s="24" t="e">
        <f>IFERROR(Table11[[#This Row],[clade.FP]]/Table11[[#This Row],[clade.N]],NA())</f>
        <v>#N/A</v>
      </c>
      <c r="V10" s="24" t="e">
        <f>IFERROR(Table11[[#This Row],[clade.TN]]/Table11[[#This Row],[clade.N]],NA())</f>
        <v>#N/A</v>
      </c>
      <c r="AC10" s="11"/>
      <c r="AD10" s="11"/>
    </row>
    <row r="11" spans="1:30" ht="21" customHeight="1" x14ac:dyDescent="0.2">
      <c r="A11" s="25" t="s">
        <v>1085</v>
      </c>
      <c r="B11" s="20">
        <f>LOOKUP(Table11[[#This Row],[id]],'S1 - Assay'!A:A,'S1 - Assay'!B:B)</f>
        <v>10244</v>
      </c>
      <c r="C11" s="20" t="str">
        <f>LOOKUP(Table11[[#This Row],[id]],'S1 - Assay'!A:A,'S1 - Assay'!C:C)</f>
        <v>I;II</v>
      </c>
      <c r="D11" s="20">
        <f>COUNTIF('S6 - Table 1'!$B$3:$B$20,Table11[[#This Row],[id]])</f>
        <v>0</v>
      </c>
      <c r="E11" s="20">
        <v>0.35821633200000003</v>
      </c>
      <c r="F11" s="20">
        <v>3379</v>
      </c>
      <c r="G11" s="20">
        <v>3</v>
      </c>
      <c r="H11" s="20">
        <v>203</v>
      </c>
      <c r="I11" s="20">
        <v>72</v>
      </c>
      <c r="J11" s="20">
        <v>0</v>
      </c>
      <c r="K11" s="20">
        <v>4429</v>
      </c>
      <c r="L11" s="20">
        <v>67</v>
      </c>
      <c r="M11" s="26" cm="1">
        <f t="array" ref="M11">_xlfn.IFS(Table11[[#This Row],[target.clade]]="I",110,Table11[[#This Row],[target.clade]]="II",4454,TRUE,4652)</f>
        <v>4652</v>
      </c>
      <c r="N11" s="26" t="e" cm="1">
        <f t="array" ref="N11">_xlfn.IFS(Table11[[#This Row],[target.clade]]="I",4454,Table11[[#This Row],[target.clade]]="II",110,TRUE,NA())</f>
        <v>#N/A</v>
      </c>
      <c r="O11" s="20" cm="1">
        <f t="array" ref="O11">_xlfn.IFS(Table11[[#This Row],[target.clade]]="I",Table11[[#This Row],[hits.I]],Table11[[#This Row],[target.clade]]="II",Table11[[#This Row],[hits.II]],TRUE,SUM(Table11[[#This Row],[hits.I]:[hits.?]]))</f>
        <v>4496</v>
      </c>
      <c r="P11" s="26">
        <f>Table11[[#This Row],[clade.P]]-Table11[[#This Row],[clade.TP]]</f>
        <v>156</v>
      </c>
      <c r="Q11" s="26" t="e" cm="1">
        <f t="array" ref="Q11">_xlfn.IFS(Table11[[#This Row],[target.clade]]="I",Table11[[#This Row],[hits.II]],Table11[[#This Row],[target.clade]]="II",Table11[[#This Row],[hits.I]],TRUE,NA())</f>
        <v>#N/A</v>
      </c>
      <c r="R11" s="26" t="e">
        <f>IFERROR(Table11[[#This Row],[clade.N]]-Table11[[#This Row],[clade.FP]], NA())</f>
        <v>#N/A</v>
      </c>
      <c r="S11" s="24">
        <f>Table11[[#This Row],[clade.TP]]/Table11[[#This Row],[clade.P]]</f>
        <v>0.96646603611349957</v>
      </c>
      <c r="T11" s="24">
        <f>Table11[[#This Row],[clade.FN]]/Table11[[#This Row],[clade.P]]</f>
        <v>3.3533963886500429E-2</v>
      </c>
      <c r="U11" s="24" t="e">
        <f>IFERROR(Table11[[#This Row],[clade.FP]]/Table11[[#This Row],[clade.N]],NA())</f>
        <v>#N/A</v>
      </c>
      <c r="V11" s="24" t="e">
        <f>IFERROR(Table11[[#This Row],[clade.TN]]/Table11[[#This Row],[clade.N]],NA())</f>
        <v>#N/A</v>
      </c>
      <c r="AC11" s="11"/>
      <c r="AD11" s="11"/>
    </row>
    <row r="12" spans="1:30" ht="21" customHeight="1" x14ac:dyDescent="0.2">
      <c r="A12" s="25" t="s">
        <v>1087</v>
      </c>
      <c r="B12" s="20">
        <f>LOOKUP(Table11[[#This Row],[id]],'S1 - Assay'!A:A,'S1 - Assay'!B:B)</f>
        <v>10244</v>
      </c>
      <c r="C12" s="20" t="str">
        <f>LOOKUP(Table11[[#This Row],[id]],'S1 - Assay'!A:A,'S1 - Assay'!C:C)</f>
        <v>I;II</v>
      </c>
      <c r="D12" s="20">
        <f>COUNTIF('S6 - Table 1'!$B$3:$B$20,Table11[[#This Row],[id]])</f>
        <v>0</v>
      </c>
      <c r="E12" s="20">
        <v>0.36261653300000002</v>
      </c>
      <c r="F12" s="20">
        <v>3269</v>
      </c>
      <c r="G12" s="20">
        <v>1</v>
      </c>
      <c r="H12" s="20">
        <v>22</v>
      </c>
      <c r="I12" s="20">
        <v>255</v>
      </c>
      <c r="J12" s="20">
        <v>0</v>
      </c>
      <c r="K12" s="20">
        <v>4401</v>
      </c>
      <c r="L12" s="20">
        <v>23</v>
      </c>
      <c r="M12" s="26" cm="1">
        <f t="array" ref="M12">_xlfn.IFS(Table11[[#This Row],[target.clade]]="I",110,Table11[[#This Row],[target.clade]]="II",4454,TRUE,4652)</f>
        <v>4652</v>
      </c>
      <c r="N12" s="26" t="e" cm="1">
        <f t="array" ref="N12">_xlfn.IFS(Table11[[#This Row],[target.clade]]="I",4454,Table11[[#This Row],[target.clade]]="II",110,TRUE,NA())</f>
        <v>#N/A</v>
      </c>
      <c r="O12" s="20" cm="1">
        <f t="array" ref="O12">_xlfn.IFS(Table11[[#This Row],[target.clade]]="I",Table11[[#This Row],[hits.I]],Table11[[#This Row],[target.clade]]="II",Table11[[#This Row],[hits.II]],TRUE,SUM(Table11[[#This Row],[hits.I]:[hits.?]]))</f>
        <v>4424</v>
      </c>
      <c r="P12" s="26">
        <f>Table11[[#This Row],[clade.P]]-Table11[[#This Row],[clade.TP]]</f>
        <v>228</v>
      </c>
      <c r="Q12" s="26" t="e" cm="1">
        <f t="array" ref="Q12">_xlfn.IFS(Table11[[#This Row],[target.clade]]="I",Table11[[#This Row],[hits.II]],Table11[[#This Row],[target.clade]]="II",Table11[[#This Row],[hits.I]],TRUE,NA())</f>
        <v>#N/A</v>
      </c>
      <c r="R12" s="26" t="e">
        <f>IFERROR(Table11[[#This Row],[clade.N]]-Table11[[#This Row],[clade.FP]], NA())</f>
        <v>#N/A</v>
      </c>
      <c r="S12" s="24">
        <f>Table11[[#This Row],[clade.TP]]/Table11[[#This Row],[clade.P]]</f>
        <v>0.95098882201203783</v>
      </c>
      <c r="T12" s="24">
        <f>Table11[[#This Row],[clade.FN]]/Table11[[#This Row],[clade.P]]</f>
        <v>4.9011177987962166E-2</v>
      </c>
      <c r="U12" s="24" t="e">
        <f>IFERROR(Table11[[#This Row],[clade.FP]]/Table11[[#This Row],[clade.N]],NA())</f>
        <v>#N/A</v>
      </c>
      <c r="V12" s="24" t="e">
        <f>IFERROR(Table11[[#This Row],[clade.TN]]/Table11[[#This Row],[clade.N]],NA())</f>
        <v>#N/A</v>
      </c>
      <c r="AC12" s="11"/>
      <c r="AD12" s="11"/>
    </row>
    <row r="13" spans="1:30" ht="21" customHeight="1" x14ac:dyDescent="0.2">
      <c r="A13" s="25" t="s">
        <v>1090</v>
      </c>
      <c r="B13" s="20">
        <f>LOOKUP(Table11[[#This Row],[id]],'S1 - Assay'!A:A,'S1 - Assay'!B:B)</f>
        <v>10244</v>
      </c>
      <c r="C13" s="20" t="str">
        <f>LOOKUP(Table11[[#This Row],[id]],'S1 - Assay'!A:A,'S1 - Assay'!C:C)</f>
        <v>I;II</v>
      </c>
      <c r="D13" s="20">
        <f>COUNTIF('S6 - Table 1'!$B$3:$B$20,Table11[[#This Row],[id]])</f>
        <v>0</v>
      </c>
      <c r="E13" s="20">
        <v>0.365486906</v>
      </c>
      <c r="F13" s="20">
        <v>3269</v>
      </c>
      <c r="G13" s="20">
        <v>1</v>
      </c>
      <c r="H13" s="20">
        <v>22</v>
      </c>
      <c r="I13" s="20">
        <v>255</v>
      </c>
      <c r="J13" s="20">
        <v>0</v>
      </c>
      <c r="K13" s="20">
        <v>4401</v>
      </c>
      <c r="L13" s="20">
        <v>23</v>
      </c>
      <c r="M13" s="26" cm="1">
        <f t="array" ref="M13">_xlfn.IFS(Table11[[#This Row],[target.clade]]="I",110,Table11[[#This Row],[target.clade]]="II",4454,TRUE,4652)</f>
        <v>4652</v>
      </c>
      <c r="N13" s="26" t="e" cm="1">
        <f t="array" ref="N13">_xlfn.IFS(Table11[[#This Row],[target.clade]]="I",4454,Table11[[#This Row],[target.clade]]="II",110,TRUE,NA())</f>
        <v>#N/A</v>
      </c>
      <c r="O13" s="20" cm="1">
        <f t="array" ref="O13">_xlfn.IFS(Table11[[#This Row],[target.clade]]="I",Table11[[#This Row],[hits.I]],Table11[[#This Row],[target.clade]]="II",Table11[[#This Row],[hits.II]],TRUE,SUM(Table11[[#This Row],[hits.I]:[hits.?]]))</f>
        <v>4424</v>
      </c>
      <c r="P13" s="26">
        <f>Table11[[#This Row],[clade.P]]-Table11[[#This Row],[clade.TP]]</f>
        <v>228</v>
      </c>
      <c r="Q13" s="26" t="e" cm="1">
        <f t="array" ref="Q13">_xlfn.IFS(Table11[[#This Row],[target.clade]]="I",Table11[[#This Row],[hits.II]],Table11[[#This Row],[target.clade]]="II",Table11[[#This Row],[hits.I]],TRUE,NA())</f>
        <v>#N/A</v>
      </c>
      <c r="R13" s="26" t="e">
        <f>IFERROR(Table11[[#This Row],[clade.N]]-Table11[[#This Row],[clade.FP]], NA())</f>
        <v>#N/A</v>
      </c>
      <c r="S13" s="24">
        <f>Table11[[#This Row],[clade.TP]]/Table11[[#This Row],[clade.P]]</f>
        <v>0.95098882201203783</v>
      </c>
      <c r="T13" s="24">
        <f>Table11[[#This Row],[clade.FN]]/Table11[[#This Row],[clade.P]]</f>
        <v>4.9011177987962166E-2</v>
      </c>
      <c r="U13" s="24" t="e">
        <f>IFERROR(Table11[[#This Row],[clade.FP]]/Table11[[#This Row],[clade.N]],NA())</f>
        <v>#N/A</v>
      </c>
      <c r="V13" s="24" t="e">
        <f>IFERROR(Table11[[#This Row],[clade.TN]]/Table11[[#This Row],[clade.N]],NA())</f>
        <v>#N/A</v>
      </c>
      <c r="AC13" s="11"/>
      <c r="AD13" s="11"/>
    </row>
    <row r="14" spans="1:30" ht="21" customHeight="1" x14ac:dyDescent="0.2">
      <c r="A14" s="25" t="s">
        <v>1093</v>
      </c>
      <c r="B14" s="20">
        <f>LOOKUP(Table11[[#This Row],[id]],'S1 - Assay'!A:A,'S1 - Assay'!B:B)</f>
        <v>10244</v>
      </c>
      <c r="C14" s="20" t="str">
        <f>LOOKUP(Table11[[#This Row],[id]],'S1 - Assay'!A:A,'S1 - Assay'!C:C)</f>
        <v>I;II</v>
      </c>
      <c r="D14" s="20">
        <f>COUNTIF('S6 - Table 1'!$B$3:$B$20,Table11[[#This Row],[id]])</f>
        <v>0</v>
      </c>
      <c r="E14" s="20">
        <v>0.42286382099999997</v>
      </c>
      <c r="F14" s="20">
        <v>3269</v>
      </c>
      <c r="G14" s="20">
        <v>1</v>
      </c>
      <c r="H14" s="20">
        <v>34</v>
      </c>
      <c r="I14" s="20">
        <v>243</v>
      </c>
      <c r="J14" s="20">
        <v>0</v>
      </c>
      <c r="K14" s="20">
        <v>4401</v>
      </c>
      <c r="L14" s="20">
        <v>23</v>
      </c>
      <c r="M14" s="26" cm="1">
        <f t="array" ref="M14">_xlfn.IFS(Table11[[#This Row],[target.clade]]="I",110,Table11[[#This Row],[target.clade]]="II",4454,TRUE,4652)</f>
        <v>4652</v>
      </c>
      <c r="N14" s="26" t="e" cm="1">
        <f t="array" ref="N14">_xlfn.IFS(Table11[[#This Row],[target.clade]]="I",4454,Table11[[#This Row],[target.clade]]="II",110,TRUE,NA())</f>
        <v>#N/A</v>
      </c>
      <c r="O14" s="20" cm="1">
        <f t="array" ref="O14">_xlfn.IFS(Table11[[#This Row],[target.clade]]="I",Table11[[#This Row],[hits.I]],Table11[[#This Row],[target.clade]]="II",Table11[[#This Row],[hits.II]],TRUE,SUM(Table11[[#This Row],[hits.I]:[hits.?]]))</f>
        <v>4424</v>
      </c>
      <c r="P14" s="26">
        <f>Table11[[#This Row],[clade.P]]-Table11[[#This Row],[clade.TP]]</f>
        <v>228</v>
      </c>
      <c r="Q14" s="26" t="e" cm="1">
        <f t="array" ref="Q14">_xlfn.IFS(Table11[[#This Row],[target.clade]]="I",Table11[[#This Row],[hits.II]],Table11[[#This Row],[target.clade]]="II",Table11[[#This Row],[hits.I]],TRUE,NA())</f>
        <v>#N/A</v>
      </c>
      <c r="R14" s="26" t="e">
        <f>IFERROR(Table11[[#This Row],[clade.N]]-Table11[[#This Row],[clade.FP]], NA())</f>
        <v>#N/A</v>
      </c>
      <c r="S14" s="24">
        <f>Table11[[#This Row],[clade.TP]]/Table11[[#This Row],[clade.P]]</f>
        <v>0.95098882201203783</v>
      </c>
      <c r="T14" s="24">
        <f>Table11[[#This Row],[clade.FN]]/Table11[[#This Row],[clade.P]]</f>
        <v>4.9011177987962166E-2</v>
      </c>
      <c r="U14" s="24" t="e">
        <f>IFERROR(Table11[[#This Row],[clade.FP]]/Table11[[#This Row],[clade.N]],NA())</f>
        <v>#N/A</v>
      </c>
      <c r="V14" s="24" t="e">
        <f>IFERROR(Table11[[#This Row],[clade.TN]]/Table11[[#This Row],[clade.N]],NA())</f>
        <v>#N/A</v>
      </c>
      <c r="AC14" s="11"/>
      <c r="AD14" s="11"/>
    </row>
    <row r="15" spans="1:30" ht="21" customHeight="1" x14ac:dyDescent="0.2">
      <c r="A15" s="25" t="s">
        <v>1096</v>
      </c>
      <c r="B15" s="20">
        <f>LOOKUP(Table11[[#This Row],[id]],'S1 - Assay'!A:A,'S1 - Assay'!B:B)</f>
        <v>10244</v>
      </c>
      <c r="C15" s="20" t="str">
        <f>LOOKUP(Table11[[#This Row],[id]],'S1 - Assay'!A:A,'S1 - Assay'!C:C)</f>
        <v>I;II</v>
      </c>
      <c r="D15" s="20">
        <f>COUNTIF('S6 - Table 1'!$B$3:$B$20,Table11[[#This Row],[id]])</f>
        <v>0</v>
      </c>
      <c r="E15" s="20">
        <v>0.49646312999999997</v>
      </c>
      <c r="F15" s="20">
        <v>3380</v>
      </c>
      <c r="G15" s="20">
        <v>2</v>
      </c>
      <c r="H15" s="20">
        <v>127</v>
      </c>
      <c r="I15" s="20">
        <v>147</v>
      </c>
      <c r="J15" s="20">
        <v>0</v>
      </c>
      <c r="K15" s="20">
        <v>4428</v>
      </c>
      <c r="L15" s="20">
        <v>67</v>
      </c>
      <c r="M15" s="26" cm="1">
        <f t="array" ref="M15">_xlfn.IFS(Table11[[#This Row],[target.clade]]="I",110,Table11[[#This Row],[target.clade]]="II",4454,TRUE,4652)</f>
        <v>4652</v>
      </c>
      <c r="N15" s="26" t="e" cm="1">
        <f t="array" ref="N15">_xlfn.IFS(Table11[[#This Row],[target.clade]]="I",4454,Table11[[#This Row],[target.clade]]="II",110,TRUE,NA())</f>
        <v>#N/A</v>
      </c>
      <c r="O15" s="20" cm="1">
        <f t="array" ref="O15">_xlfn.IFS(Table11[[#This Row],[target.clade]]="I",Table11[[#This Row],[hits.I]],Table11[[#This Row],[target.clade]]="II",Table11[[#This Row],[hits.II]],TRUE,SUM(Table11[[#This Row],[hits.I]:[hits.?]]))</f>
        <v>4495</v>
      </c>
      <c r="P15" s="26">
        <f>Table11[[#This Row],[clade.P]]-Table11[[#This Row],[clade.TP]]</f>
        <v>157</v>
      </c>
      <c r="Q15" s="26" t="e" cm="1">
        <f t="array" ref="Q15">_xlfn.IFS(Table11[[#This Row],[target.clade]]="I",Table11[[#This Row],[hits.II]],Table11[[#This Row],[target.clade]]="II",Table11[[#This Row],[hits.I]],TRUE,NA())</f>
        <v>#N/A</v>
      </c>
      <c r="R15" s="26" t="e">
        <f>IFERROR(Table11[[#This Row],[clade.N]]-Table11[[#This Row],[clade.FP]], NA())</f>
        <v>#N/A</v>
      </c>
      <c r="S15" s="24">
        <f>Table11[[#This Row],[clade.TP]]/Table11[[#This Row],[clade.P]]</f>
        <v>0.96625107480653483</v>
      </c>
      <c r="T15" s="24">
        <f>Table11[[#This Row],[clade.FN]]/Table11[[#This Row],[clade.P]]</f>
        <v>3.3748925193465173E-2</v>
      </c>
      <c r="U15" s="24" t="e">
        <f>IFERROR(Table11[[#This Row],[clade.FP]]/Table11[[#This Row],[clade.N]],NA())</f>
        <v>#N/A</v>
      </c>
      <c r="V15" s="24" t="e">
        <f>IFERROR(Table11[[#This Row],[clade.TN]]/Table11[[#This Row],[clade.N]],NA())</f>
        <v>#N/A</v>
      </c>
      <c r="AC15" s="11"/>
      <c r="AD15" s="11"/>
    </row>
    <row r="16" spans="1:30" ht="21" customHeight="1" x14ac:dyDescent="0.2">
      <c r="A16" s="25" t="s">
        <v>1100</v>
      </c>
      <c r="B16" s="20">
        <f>LOOKUP(Table11[[#This Row],[id]],'S1 - Assay'!A:A,'S1 - Assay'!B:B)</f>
        <v>10244</v>
      </c>
      <c r="C16" s="20" t="str">
        <f>LOOKUP(Table11[[#This Row],[id]],'S1 - Assay'!A:A,'S1 - Assay'!C:C)</f>
        <v>I;II</v>
      </c>
      <c r="D16" s="20">
        <f>COUNTIF('S6 - Table 1'!$B$3:$B$20,Table11[[#This Row],[id]])</f>
        <v>0</v>
      </c>
      <c r="E16" s="20">
        <v>0.57172330699999996</v>
      </c>
      <c r="F16" s="20">
        <v>3269</v>
      </c>
      <c r="G16" s="20">
        <v>1</v>
      </c>
      <c r="H16" s="20">
        <v>22</v>
      </c>
      <c r="I16" s="20">
        <v>255</v>
      </c>
      <c r="J16" s="20">
        <v>0</v>
      </c>
      <c r="K16" s="20">
        <v>4402</v>
      </c>
      <c r="L16" s="20">
        <v>23</v>
      </c>
      <c r="M16" s="26" cm="1">
        <f t="array" ref="M16">_xlfn.IFS(Table11[[#This Row],[target.clade]]="I",110,Table11[[#This Row],[target.clade]]="II",4454,TRUE,4652)</f>
        <v>4652</v>
      </c>
      <c r="N16" s="26" t="e" cm="1">
        <f t="array" ref="N16">_xlfn.IFS(Table11[[#This Row],[target.clade]]="I",4454,Table11[[#This Row],[target.clade]]="II",110,TRUE,NA())</f>
        <v>#N/A</v>
      </c>
      <c r="O16" s="20" cm="1">
        <f t="array" ref="O16">_xlfn.IFS(Table11[[#This Row],[target.clade]]="I",Table11[[#This Row],[hits.I]],Table11[[#This Row],[target.clade]]="II",Table11[[#This Row],[hits.II]],TRUE,SUM(Table11[[#This Row],[hits.I]:[hits.?]]))</f>
        <v>4425</v>
      </c>
      <c r="P16" s="26">
        <f>Table11[[#This Row],[clade.P]]-Table11[[#This Row],[clade.TP]]</f>
        <v>227</v>
      </c>
      <c r="Q16" s="26" t="e" cm="1">
        <f t="array" ref="Q16">_xlfn.IFS(Table11[[#This Row],[target.clade]]="I",Table11[[#This Row],[hits.II]],Table11[[#This Row],[target.clade]]="II",Table11[[#This Row],[hits.I]],TRUE,NA())</f>
        <v>#N/A</v>
      </c>
      <c r="R16" s="26" t="e">
        <f>IFERROR(Table11[[#This Row],[clade.N]]-Table11[[#This Row],[clade.FP]], NA())</f>
        <v>#N/A</v>
      </c>
      <c r="S16" s="24">
        <f>Table11[[#This Row],[clade.TP]]/Table11[[#This Row],[clade.P]]</f>
        <v>0.95120378331900257</v>
      </c>
      <c r="T16" s="24">
        <f>Table11[[#This Row],[clade.FN]]/Table11[[#This Row],[clade.P]]</f>
        <v>4.8796216680997422E-2</v>
      </c>
      <c r="U16" s="24" t="e">
        <f>IFERROR(Table11[[#This Row],[clade.FP]]/Table11[[#This Row],[clade.N]],NA())</f>
        <v>#N/A</v>
      </c>
      <c r="V16" s="24" t="e">
        <f>IFERROR(Table11[[#This Row],[clade.TN]]/Table11[[#This Row],[clade.N]],NA())</f>
        <v>#N/A</v>
      </c>
      <c r="AC16" s="11"/>
      <c r="AD16" s="11"/>
    </row>
    <row r="17" spans="1:30" ht="21" customHeight="1" x14ac:dyDescent="0.2">
      <c r="A17" s="25" t="s">
        <v>1103</v>
      </c>
      <c r="B17" s="20">
        <f>LOOKUP(Table11[[#This Row],[id]],'S1 - Assay'!A:A,'S1 - Assay'!B:B)</f>
        <v>10244</v>
      </c>
      <c r="C17" s="20" t="str">
        <f>LOOKUP(Table11[[#This Row],[id]],'S1 - Assay'!A:A,'S1 - Assay'!C:C)</f>
        <v>I;II</v>
      </c>
      <c r="D17" s="20">
        <f>COUNTIF('S6 - Table 1'!$B$3:$B$20,Table11[[#This Row],[id]])</f>
        <v>0</v>
      </c>
      <c r="E17" s="20">
        <v>0.64057467899999998</v>
      </c>
      <c r="F17" s="20">
        <v>3382</v>
      </c>
      <c r="G17" s="20">
        <v>2</v>
      </c>
      <c r="H17" s="20">
        <v>0</v>
      </c>
      <c r="I17" s="20">
        <v>276</v>
      </c>
      <c r="J17" s="20">
        <v>0</v>
      </c>
      <c r="K17" s="20">
        <v>4432</v>
      </c>
      <c r="L17" s="20">
        <v>67</v>
      </c>
      <c r="M17" s="26" cm="1">
        <f t="array" ref="M17">_xlfn.IFS(Table11[[#This Row],[target.clade]]="I",110,Table11[[#This Row],[target.clade]]="II",4454,TRUE,4652)</f>
        <v>4652</v>
      </c>
      <c r="N17" s="26" t="e" cm="1">
        <f t="array" ref="N17">_xlfn.IFS(Table11[[#This Row],[target.clade]]="I",4454,Table11[[#This Row],[target.clade]]="II",110,TRUE,NA())</f>
        <v>#N/A</v>
      </c>
      <c r="O17" s="20" cm="1">
        <f t="array" ref="O17">_xlfn.IFS(Table11[[#This Row],[target.clade]]="I",Table11[[#This Row],[hits.I]],Table11[[#This Row],[target.clade]]="II",Table11[[#This Row],[hits.II]],TRUE,SUM(Table11[[#This Row],[hits.I]:[hits.?]]))</f>
        <v>4499</v>
      </c>
      <c r="P17" s="26">
        <f>Table11[[#This Row],[clade.P]]-Table11[[#This Row],[clade.TP]]</f>
        <v>153</v>
      </c>
      <c r="Q17" s="26" t="e" cm="1">
        <f t="array" ref="Q17">_xlfn.IFS(Table11[[#This Row],[target.clade]]="I",Table11[[#This Row],[hits.II]],Table11[[#This Row],[target.clade]]="II",Table11[[#This Row],[hits.I]],TRUE,NA())</f>
        <v>#N/A</v>
      </c>
      <c r="R17" s="26" t="e">
        <f>IFERROR(Table11[[#This Row],[clade.N]]-Table11[[#This Row],[clade.FP]], NA())</f>
        <v>#N/A</v>
      </c>
      <c r="S17" s="24">
        <f>Table11[[#This Row],[clade.TP]]/Table11[[#This Row],[clade.P]]</f>
        <v>0.96711092003439381</v>
      </c>
      <c r="T17" s="24">
        <f>Table11[[#This Row],[clade.FN]]/Table11[[#This Row],[clade.P]]</f>
        <v>3.2889079965606194E-2</v>
      </c>
      <c r="U17" s="24" t="e">
        <f>IFERROR(Table11[[#This Row],[clade.FP]]/Table11[[#This Row],[clade.N]],NA())</f>
        <v>#N/A</v>
      </c>
      <c r="V17" s="24" t="e">
        <f>IFERROR(Table11[[#This Row],[clade.TN]]/Table11[[#This Row],[clade.N]],NA())</f>
        <v>#N/A</v>
      </c>
      <c r="AC17" s="11"/>
      <c r="AD17" s="11"/>
    </row>
    <row r="18" spans="1:30" ht="21" customHeight="1" x14ac:dyDescent="0.2">
      <c r="A18" s="25" t="s">
        <v>1108</v>
      </c>
      <c r="B18" s="20">
        <f>LOOKUP(Table11[[#This Row],[id]],'S1 - Assay'!A:A,'S1 - Assay'!B:B)</f>
        <v>10244</v>
      </c>
      <c r="C18" s="20" t="str">
        <f>LOOKUP(Table11[[#This Row],[id]],'S1 - Assay'!A:A,'S1 - Assay'!C:C)</f>
        <v>I;II</v>
      </c>
      <c r="D18" s="20">
        <f>COUNTIF('S6 - Table 1'!$B$3:$B$20,Table11[[#This Row],[id]])</f>
        <v>0</v>
      </c>
      <c r="E18" s="20">
        <v>0.64057467899999998</v>
      </c>
      <c r="F18" s="20">
        <v>3380</v>
      </c>
      <c r="G18" s="20">
        <v>3</v>
      </c>
      <c r="H18" s="20">
        <v>0</v>
      </c>
      <c r="I18" s="20">
        <v>275</v>
      </c>
      <c r="J18" s="20">
        <v>0</v>
      </c>
      <c r="K18" s="20">
        <v>4432</v>
      </c>
      <c r="L18" s="20">
        <v>67</v>
      </c>
      <c r="M18" s="26" cm="1">
        <f t="array" ref="M18">_xlfn.IFS(Table11[[#This Row],[target.clade]]="I",110,Table11[[#This Row],[target.clade]]="II",4454,TRUE,4652)</f>
        <v>4652</v>
      </c>
      <c r="N18" s="26" t="e" cm="1">
        <f t="array" ref="N18">_xlfn.IFS(Table11[[#This Row],[target.clade]]="I",4454,Table11[[#This Row],[target.clade]]="II",110,TRUE,NA())</f>
        <v>#N/A</v>
      </c>
      <c r="O18" s="20" cm="1">
        <f t="array" ref="O18">_xlfn.IFS(Table11[[#This Row],[target.clade]]="I",Table11[[#This Row],[hits.I]],Table11[[#This Row],[target.clade]]="II",Table11[[#This Row],[hits.II]],TRUE,SUM(Table11[[#This Row],[hits.I]:[hits.?]]))</f>
        <v>4499</v>
      </c>
      <c r="P18" s="26">
        <f>Table11[[#This Row],[clade.P]]-Table11[[#This Row],[clade.TP]]</f>
        <v>153</v>
      </c>
      <c r="Q18" s="26" t="e" cm="1">
        <f t="array" ref="Q18">_xlfn.IFS(Table11[[#This Row],[target.clade]]="I",Table11[[#This Row],[hits.II]],Table11[[#This Row],[target.clade]]="II",Table11[[#This Row],[hits.I]],TRUE,NA())</f>
        <v>#N/A</v>
      </c>
      <c r="R18" s="26" t="e">
        <f>IFERROR(Table11[[#This Row],[clade.N]]-Table11[[#This Row],[clade.FP]], NA())</f>
        <v>#N/A</v>
      </c>
      <c r="S18" s="24">
        <f>Table11[[#This Row],[clade.TP]]/Table11[[#This Row],[clade.P]]</f>
        <v>0.96711092003439381</v>
      </c>
      <c r="T18" s="24">
        <f>Table11[[#This Row],[clade.FN]]/Table11[[#This Row],[clade.P]]</f>
        <v>3.2889079965606194E-2</v>
      </c>
      <c r="U18" s="24" t="e">
        <f>IFERROR(Table11[[#This Row],[clade.FP]]/Table11[[#This Row],[clade.N]],NA())</f>
        <v>#N/A</v>
      </c>
      <c r="V18" s="24" t="e">
        <f>IFERROR(Table11[[#This Row],[clade.TN]]/Table11[[#This Row],[clade.N]],NA())</f>
        <v>#N/A</v>
      </c>
      <c r="AC18" s="11"/>
      <c r="AD18" s="11"/>
    </row>
    <row r="19" spans="1:30" ht="21" customHeight="1" x14ac:dyDescent="0.2">
      <c r="A19" s="25" t="s">
        <v>1111</v>
      </c>
      <c r="B19" s="20">
        <f>LOOKUP(Table11[[#This Row],[id]],'S1 - Assay'!A:A,'S1 - Assay'!B:B)</f>
        <v>10244</v>
      </c>
      <c r="C19" s="20" t="str">
        <f>LOOKUP(Table11[[#This Row],[id]],'S1 - Assay'!A:A,'S1 - Assay'!C:C)</f>
        <v>I;II</v>
      </c>
      <c r="D19" s="20">
        <f>COUNTIF('S6 - Table 1'!$B$3:$B$20,Table11[[#This Row],[id]])</f>
        <v>0</v>
      </c>
      <c r="E19" s="20">
        <v>0.64085620700000001</v>
      </c>
      <c r="F19" s="20">
        <v>3381</v>
      </c>
      <c r="G19" s="20">
        <v>2</v>
      </c>
      <c r="H19" s="20">
        <v>0</v>
      </c>
      <c r="I19" s="20">
        <v>276</v>
      </c>
      <c r="J19" s="20">
        <v>0</v>
      </c>
      <c r="K19" s="20">
        <v>4432</v>
      </c>
      <c r="L19" s="20">
        <v>67</v>
      </c>
      <c r="M19" s="26" cm="1">
        <f t="array" ref="M19">_xlfn.IFS(Table11[[#This Row],[target.clade]]="I",110,Table11[[#This Row],[target.clade]]="II",4454,TRUE,4652)</f>
        <v>4652</v>
      </c>
      <c r="N19" s="26" t="e" cm="1">
        <f t="array" ref="N19">_xlfn.IFS(Table11[[#This Row],[target.clade]]="I",4454,Table11[[#This Row],[target.clade]]="II",110,TRUE,NA())</f>
        <v>#N/A</v>
      </c>
      <c r="O19" s="20" cm="1">
        <f t="array" ref="O19">_xlfn.IFS(Table11[[#This Row],[target.clade]]="I",Table11[[#This Row],[hits.I]],Table11[[#This Row],[target.clade]]="II",Table11[[#This Row],[hits.II]],TRUE,SUM(Table11[[#This Row],[hits.I]:[hits.?]]))</f>
        <v>4499</v>
      </c>
      <c r="P19" s="26">
        <f>Table11[[#This Row],[clade.P]]-Table11[[#This Row],[clade.TP]]</f>
        <v>153</v>
      </c>
      <c r="Q19" s="26" t="e" cm="1">
        <f t="array" ref="Q19">_xlfn.IFS(Table11[[#This Row],[target.clade]]="I",Table11[[#This Row],[hits.II]],Table11[[#This Row],[target.clade]]="II",Table11[[#This Row],[hits.I]],TRUE,NA())</f>
        <v>#N/A</v>
      </c>
      <c r="R19" s="26" t="e">
        <f>IFERROR(Table11[[#This Row],[clade.N]]-Table11[[#This Row],[clade.FP]], NA())</f>
        <v>#N/A</v>
      </c>
      <c r="S19" s="24">
        <f>Table11[[#This Row],[clade.TP]]/Table11[[#This Row],[clade.P]]</f>
        <v>0.96711092003439381</v>
      </c>
      <c r="T19" s="24">
        <f>Table11[[#This Row],[clade.FN]]/Table11[[#This Row],[clade.P]]</f>
        <v>3.2889079965606194E-2</v>
      </c>
      <c r="U19" s="24" t="e">
        <f>IFERROR(Table11[[#This Row],[clade.FP]]/Table11[[#This Row],[clade.N]],NA())</f>
        <v>#N/A</v>
      </c>
      <c r="V19" s="24" t="e">
        <f>IFERROR(Table11[[#This Row],[clade.TN]]/Table11[[#This Row],[clade.N]],NA())</f>
        <v>#N/A</v>
      </c>
      <c r="AC19" s="11"/>
      <c r="AD19" s="11"/>
    </row>
    <row r="20" spans="1:30" ht="21" customHeight="1" x14ac:dyDescent="0.2">
      <c r="A20" s="25" t="s">
        <v>1114</v>
      </c>
      <c r="B20" s="20">
        <f>LOOKUP(Table11[[#This Row],[id]],'S1 - Assay'!A:A,'S1 - Assay'!B:B)</f>
        <v>10244</v>
      </c>
      <c r="C20" s="20" t="str">
        <f>LOOKUP(Table11[[#This Row],[id]],'S1 - Assay'!A:A,'S1 - Assay'!C:C)</f>
        <v>I;II</v>
      </c>
      <c r="D20" s="20">
        <f>COUNTIF('S6 - Table 1'!$B$3:$B$20,Table11[[#This Row],[id]])</f>
        <v>0</v>
      </c>
      <c r="E20" s="20">
        <v>0.92864462699999994</v>
      </c>
      <c r="F20" s="20">
        <v>3382</v>
      </c>
      <c r="G20" s="20">
        <v>1</v>
      </c>
      <c r="H20" s="20">
        <v>0</v>
      </c>
      <c r="I20" s="20">
        <v>276</v>
      </c>
      <c r="J20" s="20">
        <v>0</v>
      </c>
      <c r="K20" s="20">
        <v>4432</v>
      </c>
      <c r="L20" s="20">
        <v>67</v>
      </c>
      <c r="M20" s="26" cm="1">
        <f t="array" ref="M20">_xlfn.IFS(Table11[[#This Row],[target.clade]]="I",110,Table11[[#This Row],[target.clade]]="II",4454,TRUE,4652)</f>
        <v>4652</v>
      </c>
      <c r="N20" s="26" t="e" cm="1">
        <f t="array" ref="N20">_xlfn.IFS(Table11[[#This Row],[target.clade]]="I",4454,Table11[[#This Row],[target.clade]]="II",110,TRUE,NA())</f>
        <v>#N/A</v>
      </c>
      <c r="O20" s="20" cm="1">
        <f t="array" ref="O20">_xlfn.IFS(Table11[[#This Row],[target.clade]]="I",Table11[[#This Row],[hits.I]],Table11[[#This Row],[target.clade]]="II",Table11[[#This Row],[hits.II]],TRUE,SUM(Table11[[#This Row],[hits.I]:[hits.?]]))</f>
        <v>4499</v>
      </c>
      <c r="P20" s="26">
        <f>Table11[[#This Row],[clade.P]]-Table11[[#This Row],[clade.TP]]</f>
        <v>153</v>
      </c>
      <c r="Q20" s="26" t="e" cm="1">
        <f t="array" ref="Q20">_xlfn.IFS(Table11[[#This Row],[target.clade]]="I",Table11[[#This Row],[hits.II]],Table11[[#This Row],[target.clade]]="II",Table11[[#This Row],[hits.I]],TRUE,NA())</f>
        <v>#N/A</v>
      </c>
      <c r="R20" s="26" t="e">
        <f>IFERROR(Table11[[#This Row],[clade.N]]-Table11[[#This Row],[clade.FP]], NA())</f>
        <v>#N/A</v>
      </c>
      <c r="S20" s="24">
        <f>Table11[[#This Row],[clade.TP]]/Table11[[#This Row],[clade.P]]</f>
        <v>0.96711092003439381</v>
      </c>
      <c r="T20" s="24">
        <f>Table11[[#This Row],[clade.FN]]/Table11[[#This Row],[clade.P]]</f>
        <v>3.2889079965606194E-2</v>
      </c>
      <c r="U20" s="24" t="e">
        <f>IFERROR(Table11[[#This Row],[clade.FP]]/Table11[[#This Row],[clade.N]],NA())</f>
        <v>#N/A</v>
      </c>
      <c r="V20" s="24" t="e">
        <f>IFERROR(Table11[[#This Row],[clade.TN]]/Table11[[#This Row],[clade.N]],NA())</f>
        <v>#N/A</v>
      </c>
      <c r="AC20" s="11"/>
      <c r="AD20" s="11"/>
    </row>
    <row r="21" spans="1:30" ht="21" customHeight="1" x14ac:dyDescent="0.2">
      <c r="A21" s="25" t="s">
        <v>1117</v>
      </c>
      <c r="B21" s="20">
        <f>LOOKUP(Table11[[#This Row],[id]],'S1 - Assay'!A:A,'S1 - Assay'!B:B)</f>
        <v>10244</v>
      </c>
      <c r="C21" s="20" t="str">
        <f>LOOKUP(Table11[[#This Row],[id]],'S1 - Assay'!A:A,'S1 - Assay'!C:C)</f>
        <v>I;II</v>
      </c>
      <c r="D21" s="20">
        <f>COUNTIF('S6 - Table 1'!$B$3:$B$20,Table11[[#This Row],[id]])</f>
        <v>0</v>
      </c>
      <c r="E21" s="20">
        <v>1.082281193</v>
      </c>
      <c r="F21" s="20">
        <v>3380</v>
      </c>
      <c r="G21" s="20">
        <v>3</v>
      </c>
      <c r="H21" s="20">
        <v>0</v>
      </c>
      <c r="I21" s="20">
        <v>275</v>
      </c>
      <c r="J21" s="20">
        <v>0</v>
      </c>
      <c r="K21" s="20">
        <v>4432</v>
      </c>
      <c r="L21" s="20">
        <v>67</v>
      </c>
      <c r="M21" s="26" cm="1">
        <f t="array" ref="M21">_xlfn.IFS(Table11[[#This Row],[target.clade]]="I",110,Table11[[#This Row],[target.clade]]="II",4454,TRUE,4652)</f>
        <v>4652</v>
      </c>
      <c r="N21" s="26" t="e" cm="1">
        <f t="array" ref="N21">_xlfn.IFS(Table11[[#This Row],[target.clade]]="I",4454,Table11[[#This Row],[target.clade]]="II",110,TRUE,NA())</f>
        <v>#N/A</v>
      </c>
      <c r="O21" s="20" cm="1">
        <f t="array" ref="O21">_xlfn.IFS(Table11[[#This Row],[target.clade]]="I",Table11[[#This Row],[hits.I]],Table11[[#This Row],[target.clade]]="II",Table11[[#This Row],[hits.II]],TRUE,SUM(Table11[[#This Row],[hits.I]:[hits.?]]))</f>
        <v>4499</v>
      </c>
      <c r="P21" s="26">
        <f>Table11[[#This Row],[clade.P]]-Table11[[#This Row],[clade.TP]]</f>
        <v>153</v>
      </c>
      <c r="Q21" s="26" t="e" cm="1">
        <f t="array" ref="Q21">_xlfn.IFS(Table11[[#This Row],[target.clade]]="I",Table11[[#This Row],[hits.II]],Table11[[#This Row],[target.clade]]="II",Table11[[#This Row],[hits.I]],TRUE,NA())</f>
        <v>#N/A</v>
      </c>
      <c r="R21" s="26" t="e">
        <f>IFERROR(Table11[[#This Row],[clade.N]]-Table11[[#This Row],[clade.FP]], NA())</f>
        <v>#N/A</v>
      </c>
      <c r="S21" s="24">
        <f>Table11[[#This Row],[clade.TP]]/Table11[[#This Row],[clade.P]]</f>
        <v>0.96711092003439381</v>
      </c>
      <c r="T21" s="24">
        <f>Table11[[#This Row],[clade.FN]]/Table11[[#This Row],[clade.P]]</f>
        <v>3.2889079965606194E-2</v>
      </c>
      <c r="U21" s="24" t="e">
        <f>IFERROR(Table11[[#This Row],[clade.FP]]/Table11[[#This Row],[clade.N]],NA())</f>
        <v>#N/A</v>
      </c>
      <c r="V21" s="24" t="e">
        <f>IFERROR(Table11[[#This Row],[clade.TN]]/Table11[[#This Row],[clade.N]],NA())</f>
        <v>#N/A</v>
      </c>
      <c r="AC21" s="11"/>
      <c r="AD21" s="11"/>
    </row>
    <row r="22" spans="1:30" ht="21" customHeight="1" x14ac:dyDescent="0.2">
      <c r="A22" s="25" t="s">
        <v>1120</v>
      </c>
      <c r="B22" s="20">
        <f>LOOKUP(Table11[[#This Row],[id]],'S1 - Assay'!A:A,'S1 - Assay'!B:B)</f>
        <v>10244</v>
      </c>
      <c r="C22" s="20" t="str">
        <f>LOOKUP(Table11[[#This Row],[id]],'S1 - Assay'!A:A,'S1 - Assay'!C:C)</f>
        <v>I;II</v>
      </c>
      <c r="D22" s="20">
        <f>COUNTIF('S6 - Table 1'!$B$3:$B$20,Table11[[#This Row],[id]])</f>
        <v>0</v>
      </c>
      <c r="E22" s="20">
        <v>1.2545754</v>
      </c>
      <c r="F22" s="20">
        <v>2867</v>
      </c>
      <c r="G22" s="20">
        <v>55</v>
      </c>
      <c r="H22" s="20">
        <v>0</v>
      </c>
      <c r="I22" s="20">
        <v>0</v>
      </c>
      <c r="J22" s="20">
        <v>43</v>
      </c>
      <c r="K22" s="20">
        <v>3877</v>
      </c>
      <c r="L22" s="20">
        <v>70</v>
      </c>
      <c r="M22" s="26" cm="1">
        <f t="array" ref="M22">_xlfn.IFS(Table11[[#This Row],[target.clade]]="I",110,Table11[[#This Row],[target.clade]]="II",4454,TRUE,4652)</f>
        <v>4652</v>
      </c>
      <c r="N22" s="26" t="e" cm="1">
        <f t="array" ref="N22">_xlfn.IFS(Table11[[#This Row],[target.clade]]="I",4454,Table11[[#This Row],[target.clade]]="II",110,TRUE,NA())</f>
        <v>#N/A</v>
      </c>
      <c r="O22" s="20" cm="1">
        <f t="array" ref="O22">_xlfn.IFS(Table11[[#This Row],[target.clade]]="I",Table11[[#This Row],[hits.I]],Table11[[#This Row],[target.clade]]="II",Table11[[#This Row],[hits.II]],TRUE,SUM(Table11[[#This Row],[hits.I]:[hits.?]]))</f>
        <v>3990</v>
      </c>
      <c r="P22" s="26">
        <f>Table11[[#This Row],[clade.P]]-Table11[[#This Row],[clade.TP]]</f>
        <v>662</v>
      </c>
      <c r="Q22" s="26" t="e" cm="1">
        <f t="array" ref="Q22">_xlfn.IFS(Table11[[#This Row],[target.clade]]="I",Table11[[#This Row],[hits.II]],Table11[[#This Row],[target.clade]]="II",Table11[[#This Row],[hits.I]],TRUE,NA())</f>
        <v>#N/A</v>
      </c>
      <c r="R22" s="26" t="e">
        <f>IFERROR(Table11[[#This Row],[clade.N]]-Table11[[#This Row],[clade.FP]], NA())</f>
        <v>#N/A</v>
      </c>
      <c r="S22" s="24">
        <f>Table11[[#This Row],[clade.TP]]/Table11[[#This Row],[clade.P]]</f>
        <v>0.85769561478933787</v>
      </c>
      <c r="T22" s="24">
        <f>Table11[[#This Row],[clade.FN]]/Table11[[#This Row],[clade.P]]</f>
        <v>0.14230438521066208</v>
      </c>
      <c r="U22" s="24" t="e">
        <f>IFERROR(Table11[[#This Row],[clade.FP]]/Table11[[#This Row],[clade.N]],NA())</f>
        <v>#N/A</v>
      </c>
      <c r="V22" s="24" t="e">
        <f>IFERROR(Table11[[#This Row],[clade.TN]]/Table11[[#This Row],[clade.N]],NA())</f>
        <v>#N/A</v>
      </c>
      <c r="AC22" s="11"/>
      <c r="AD22" s="11"/>
    </row>
    <row r="23" spans="1:30" ht="21" customHeight="1" x14ac:dyDescent="0.2">
      <c r="A23" s="25" t="s">
        <v>1125</v>
      </c>
      <c r="B23" s="20">
        <f>LOOKUP(Table11[[#This Row],[id]],'S1 - Assay'!A:A,'S1 - Assay'!B:B)</f>
        <v>10244</v>
      </c>
      <c r="C23" s="20" t="str">
        <f>LOOKUP(Table11[[#This Row],[id]],'S1 - Assay'!A:A,'S1 - Assay'!C:C)</f>
        <v>I;II</v>
      </c>
      <c r="D23" s="20">
        <f>COUNTIF('S6 - Table 1'!$B$3:$B$20,Table11[[#This Row],[id]])</f>
        <v>0</v>
      </c>
      <c r="E23" s="20">
        <v>1.2545754</v>
      </c>
      <c r="F23" s="20">
        <v>2871</v>
      </c>
      <c r="G23" s="20">
        <v>52</v>
      </c>
      <c r="H23" s="20">
        <v>0</v>
      </c>
      <c r="I23" s="20">
        <v>0</v>
      </c>
      <c r="J23" s="20">
        <v>43</v>
      </c>
      <c r="K23" s="20">
        <v>3880</v>
      </c>
      <c r="L23" s="20">
        <v>70</v>
      </c>
      <c r="M23" s="26" cm="1">
        <f t="array" ref="M23">_xlfn.IFS(Table11[[#This Row],[target.clade]]="I",110,Table11[[#This Row],[target.clade]]="II",4454,TRUE,4652)</f>
        <v>4652</v>
      </c>
      <c r="N23" s="26" t="e" cm="1">
        <f t="array" ref="N23">_xlfn.IFS(Table11[[#This Row],[target.clade]]="I",4454,Table11[[#This Row],[target.clade]]="II",110,TRUE,NA())</f>
        <v>#N/A</v>
      </c>
      <c r="O23" s="20" cm="1">
        <f t="array" ref="O23">_xlfn.IFS(Table11[[#This Row],[target.clade]]="I",Table11[[#This Row],[hits.I]],Table11[[#This Row],[target.clade]]="II",Table11[[#This Row],[hits.II]],TRUE,SUM(Table11[[#This Row],[hits.I]:[hits.?]]))</f>
        <v>3993</v>
      </c>
      <c r="P23" s="26">
        <f>Table11[[#This Row],[clade.P]]-Table11[[#This Row],[clade.TP]]</f>
        <v>659</v>
      </c>
      <c r="Q23" s="26" t="e" cm="1">
        <f t="array" ref="Q23">_xlfn.IFS(Table11[[#This Row],[target.clade]]="I",Table11[[#This Row],[hits.II]],Table11[[#This Row],[target.clade]]="II",Table11[[#This Row],[hits.I]],TRUE,NA())</f>
        <v>#N/A</v>
      </c>
      <c r="R23" s="26" t="e">
        <f>IFERROR(Table11[[#This Row],[clade.N]]-Table11[[#This Row],[clade.FP]], NA())</f>
        <v>#N/A</v>
      </c>
      <c r="S23" s="24">
        <f>Table11[[#This Row],[clade.TP]]/Table11[[#This Row],[clade.P]]</f>
        <v>0.85834049871023221</v>
      </c>
      <c r="T23" s="24">
        <f>Table11[[#This Row],[clade.FN]]/Table11[[#This Row],[clade.P]]</f>
        <v>0.14165950128976784</v>
      </c>
      <c r="U23" s="24" t="e">
        <f>IFERROR(Table11[[#This Row],[clade.FP]]/Table11[[#This Row],[clade.N]],NA())</f>
        <v>#N/A</v>
      </c>
      <c r="V23" s="24" t="e">
        <f>IFERROR(Table11[[#This Row],[clade.TN]]/Table11[[#This Row],[clade.N]],NA())</f>
        <v>#N/A</v>
      </c>
      <c r="AC23" s="11"/>
      <c r="AD23" s="11"/>
    </row>
    <row r="24" spans="1:30" ht="21" customHeight="1" x14ac:dyDescent="0.2">
      <c r="A24" s="25" t="s">
        <v>1128</v>
      </c>
      <c r="B24" s="20">
        <f>LOOKUP(Table11[[#This Row],[id]],'S1 - Assay'!A:A,'S1 - Assay'!B:B)</f>
        <v>10244</v>
      </c>
      <c r="C24" s="20" t="str">
        <f>LOOKUP(Table11[[#This Row],[id]],'S1 - Assay'!A:A,'S1 - Assay'!C:C)</f>
        <v>I;II</v>
      </c>
      <c r="D24" s="20">
        <f>COUNTIF('S6 - Table 1'!$B$3:$B$20,Table11[[#This Row],[id]])</f>
        <v>0</v>
      </c>
      <c r="E24" s="20">
        <v>1.511491908</v>
      </c>
      <c r="F24" s="20">
        <v>2861</v>
      </c>
      <c r="G24" s="20">
        <v>61</v>
      </c>
      <c r="H24" s="20">
        <v>0</v>
      </c>
      <c r="I24" s="20">
        <v>0</v>
      </c>
      <c r="J24" s="20">
        <v>43</v>
      </c>
      <c r="K24" s="20">
        <v>3877</v>
      </c>
      <c r="L24" s="20">
        <v>70</v>
      </c>
      <c r="M24" s="26" cm="1">
        <f t="array" ref="M24">_xlfn.IFS(Table11[[#This Row],[target.clade]]="I",110,Table11[[#This Row],[target.clade]]="II",4454,TRUE,4652)</f>
        <v>4652</v>
      </c>
      <c r="N24" s="26" t="e" cm="1">
        <f t="array" ref="N24">_xlfn.IFS(Table11[[#This Row],[target.clade]]="I",4454,Table11[[#This Row],[target.clade]]="II",110,TRUE,NA())</f>
        <v>#N/A</v>
      </c>
      <c r="O24" s="20" cm="1">
        <f t="array" ref="O24">_xlfn.IFS(Table11[[#This Row],[target.clade]]="I",Table11[[#This Row],[hits.I]],Table11[[#This Row],[target.clade]]="II",Table11[[#This Row],[hits.II]],TRUE,SUM(Table11[[#This Row],[hits.I]:[hits.?]]))</f>
        <v>3990</v>
      </c>
      <c r="P24" s="26">
        <f>Table11[[#This Row],[clade.P]]-Table11[[#This Row],[clade.TP]]</f>
        <v>662</v>
      </c>
      <c r="Q24" s="26" t="e" cm="1">
        <f t="array" ref="Q24">_xlfn.IFS(Table11[[#This Row],[target.clade]]="I",Table11[[#This Row],[hits.II]],Table11[[#This Row],[target.clade]]="II",Table11[[#This Row],[hits.I]],TRUE,NA())</f>
        <v>#N/A</v>
      </c>
      <c r="R24" s="26" t="e">
        <f>IFERROR(Table11[[#This Row],[clade.N]]-Table11[[#This Row],[clade.FP]], NA())</f>
        <v>#N/A</v>
      </c>
      <c r="S24" s="24">
        <f>Table11[[#This Row],[clade.TP]]/Table11[[#This Row],[clade.P]]</f>
        <v>0.85769561478933787</v>
      </c>
      <c r="T24" s="24">
        <f>Table11[[#This Row],[clade.FN]]/Table11[[#This Row],[clade.P]]</f>
        <v>0.14230438521066208</v>
      </c>
      <c r="U24" s="24" t="e">
        <f>IFERROR(Table11[[#This Row],[clade.FP]]/Table11[[#This Row],[clade.N]],NA())</f>
        <v>#N/A</v>
      </c>
      <c r="V24" s="24" t="e">
        <f>IFERROR(Table11[[#This Row],[clade.TN]]/Table11[[#This Row],[clade.N]],NA())</f>
        <v>#N/A</v>
      </c>
      <c r="AC24" s="11"/>
      <c r="AD24" s="11"/>
    </row>
    <row r="25" spans="1:30" ht="21" customHeight="1" x14ac:dyDescent="0.2">
      <c r="A25" s="25" t="s">
        <v>1131</v>
      </c>
      <c r="B25" s="20">
        <f>LOOKUP(Table11[[#This Row],[id]],'S1 - Assay'!A:A,'S1 - Assay'!B:B)</f>
        <v>10244</v>
      </c>
      <c r="C25" s="20" t="str">
        <f>LOOKUP(Table11[[#This Row],[id]],'S1 - Assay'!A:A,'S1 - Assay'!C:C)</f>
        <v>I;II</v>
      </c>
      <c r="D25" s="20">
        <f>COUNTIF('S6 - Table 1'!$B$3:$B$20,Table11[[#This Row],[id]])</f>
        <v>0</v>
      </c>
      <c r="E25" s="20">
        <v>1.518659478</v>
      </c>
      <c r="F25" s="20">
        <v>3273</v>
      </c>
      <c r="G25" s="20">
        <v>0</v>
      </c>
      <c r="H25" s="20">
        <v>127</v>
      </c>
      <c r="I25" s="20">
        <v>159</v>
      </c>
      <c r="J25" s="20">
        <v>0</v>
      </c>
      <c r="K25" s="20">
        <v>4407</v>
      </c>
      <c r="L25" s="20">
        <v>22</v>
      </c>
      <c r="M25" s="26" cm="1">
        <f t="array" ref="M25">_xlfn.IFS(Table11[[#This Row],[target.clade]]="I",110,Table11[[#This Row],[target.clade]]="II",4454,TRUE,4652)</f>
        <v>4652</v>
      </c>
      <c r="N25" s="26" t="e" cm="1">
        <f t="array" ref="N25">_xlfn.IFS(Table11[[#This Row],[target.clade]]="I",4454,Table11[[#This Row],[target.clade]]="II",110,TRUE,NA())</f>
        <v>#N/A</v>
      </c>
      <c r="O25" s="20" cm="1">
        <f t="array" ref="O25">_xlfn.IFS(Table11[[#This Row],[target.clade]]="I",Table11[[#This Row],[hits.I]],Table11[[#This Row],[target.clade]]="II",Table11[[#This Row],[hits.II]],TRUE,SUM(Table11[[#This Row],[hits.I]:[hits.?]]))</f>
        <v>4429</v>
      </c>
      <c r="P25" s="26">
        <f>Table11[[#This Row],[clade.P]]-Table11[[#This Row],[clade.TP]]</f>
        <v>223</v>
      </c>
      <c r="Q25" s="26" t="e" cm="1">
        <f t="array" ref="Q25">_xlfn.IFS(Table11[[#This Row],[target.clade]]="I",Table11[[#This Row],[hits.II]],Table11[[#This Row],[target.clade]]="II",Table11[[#This Row],[hits.I]],TRUE,NA())</f>
        <v>#N/A</v>
      </c>
      <c r="R25" s="26" t="e">
        <f>IFERROR(Table11[[#This Row],[clade.N]]-Table11[[#This Row],[clade.FP]], NA())</f>
        <v>#N/A</v>
      </c>
      <c r="S25" s="24">
        <f>Table11[[#This Row],[clade.TP]]/Table11[[#This Row],[clade.P]]</f>
        <v>0.95206362854686155</v>
      </c>
      <c r="T25" s="24">
        <f>Table11[[#This Row],[clade.FN]]/Table11[[#This Row],[clade.P]]</f>
        <v>4.7936371453138435E-2</v>
      </c>
      <c r="U25" s="24" t="e">
        <f>IFERROR(Table11[[#This Row],[clade.FP]]/Table11[[#This Row],[clade.N]],NA())</f>
        <v>#N/A</v>
      </c>
      <c r="V25" s="24" t="e">
        <f>IFERROR(Table11[[#This Row],[clade.TN]]/Table11[[#This Row],[clade.N]],NA())</f>
        <v>#N/A</v>
      </c>
      <c r="AC25" s="11"/>
      <c r="AD25" s="11"/>
    </row>
    <row r="26" spans="1:30" ht="21" customHeight="1" x14ac:dyDescent="0.2">
      <c r="A26" s="25" t="s">
        <v>1136</v>
      </c>
      <c r="B26" s="20">
        <f>LOOKUP(Table11[[#This Row],[id]],'S1 - Assay'!A:A,'S1 - Assay'!B:B)</f>
        <v>10244</v>
      </c>
      <c r="C26" s="20" t="str">
        <f>LOOKUP(Table11[[#This Row],[id]],'S1 - Assay'!A:A,'S1 - Assay'!C:C)</f>
        <v>I;II</v>
      </c>
      <c r="D26" s="20">
        <f>COUNTIF('S6 - Table 1'!$B$3:$B$20,Table11[[#This Row],[id]])</f>
        <v>0</v>
      </c>
      <c r="E26" s="20">
        <v>1.5373158549999999</v>
      </c>
      <c r="F26" s="20">
        <v>2867</v>
      </c>
      <c r="G26" s="20">
        <v>55</v>
      </c>
      <c r="H26" s="20">
        <v>0</v>
      </c>
      <c r="I26" s="20">
        <v>0</v>
      </c>
      <c r="J26" s="20">
        <v>43</v>
      </c>
      <c r="K26" s="20">
        <v>3878</v>
      </c>
      <c r="L26" s="20">
        <v>70</v>
      </c>
      <c r="M26" s="26" cm="1">
        <f t="array" ref="M26">_xlfn.IFS(Table11[[#This Row],[target.clade]]="I",110,Table11[[#This Row],[target.clade]]="II",4454,TRUE,4652)</f>
        <v>4652</v>
      </c>
      <c r="N26" s="26" t="e" cm="1">
        <f t="array" ref="N26">_xlfn.IFS(Table11[[#This Row],[target.clade]]="I",4454,Table11[[#This Row],[target.clade]]="II",110,TRUE,NA())</f>
        <v>#N/A</v>
      </c>
      <c r="O26" s="20" cm="1">
        <f t="array" ref="O26">_xlfn.IFS(Table11[[#This Row],[target.clade]]="I",Table11[[#This Row],[hits.I]],Table11[[#This Row],[target.clade]]="II",Table11[[#This Row],[hits.II]],TRUE,SUM(Table11[[#This Row],[hits.I]:[hits.?]]))</f>
        <v>3991</v>
      </c>
      <c r="P26" s="26">
        <f>Table11[[#This Row],[clade.P]]-Table11[[#This Row],[clade.TP]]</f>
        <v>661</v>
      </c>
      <c r="Q26" s="26" t="e" cm="1">
        <f t="array" ref="Q26">_xlfn.IFS(Table11[[#This Row],[target.clade]]="I",Table11[[#This Row],[hits.II]],Table11[[#This Row],[target.clade]]="II",Table11[[#This Row],[hits.I]],TRUE,NA())</f>
        <v>#N/A</v>
      </c>
      <c r="R26" s="26" t="e">
        <f>IFERROR(Table11[[#This Row],[clade.N]]-Table11[[#This Row],[clade.FP]], NA())</f>
        <v>#N/A</v>
      </c>
      <c r="S26" s="24">
        <f>Table11[[#This Row],[clade.TP]]/Table11[[#This Row],[clade.P]]</f>
        <v>0.85791057609630261</v>
      </c>
      <c r="T26" s="24">
        <f>Table11[[#This Row],[clade.FN]]/Table11[[#This Row],[clade.P]]</f>
        <v>0.14208942390369733</v>
      </c>
      <c r="U26" s="24" t="e">
        <f>IFERROR(Table11[[#This Row],[clade.FP]]/Table11[[#This Row],[clade.N]],NA())</f>
        <v>#N/A</v>
      </c>
      <c r="V26" s="24" t="e">
        <f>IFERROR(Table11[[#This Row],[clade.TN]]/Table11[[#This Row],[clade.N]],NA())</f>
        <v>#N/A</v>
      </c>
      <c r="AC26" s="11"/>
      <c r="AD26" s="11"/>
    </row>
    <row r="27" spans="1:30" ht="21" customHeight="1" x14ac:dyDescent="0.2">
      <c r="A27" s="25" t="s">
        <v>1139</v>
      </c>
      <c r="B27" s="20">
        <f>LOOKUP(Table11[[#This Row],[id]],'S1 - Assay'!A:A,'S1 - Assay'!B:B)</f>
        <v>10244</v>
      </c>
      <c r="C27" s="20" t="str">
        <f>LOOKUP(Table11[[#This Row],[id]],'S1 - Assay'!A:A,'S1 - Assay'!C:C)</f>
        <v>I;II</v>
      </c>
      <c r="D27" s="20">
        <f>COUNTIF('S6 - Table 1'!$B$3:$B$20,Table11[[#This Row],[id]])</f>
        <v>0</v>
      </c>
      <c r="E27" s="20">
        <v>1.5373158549999999</v>
      </c>
      <c r="F27" s="20">
        <v>2871</v>
      </c>
      <c r="G27" s="20">
        <v>52</v>
      </c>
      <c r="H27" s="20">
        <v>0</v>
      </c>
      <c r="I27" s="20">
        <v>0</v>
      </c>
      <c r="J27" s="20">
        <v>43</v>
      </c>
      <c r="K27" s="20">
        <v>3880</v>
      </c>
      <c r="L27" s="20">
        <v>70</v>
      </c>
      <c r="M27" s="26" cm="1">
        <f t="array" ref="M27">_xlfn.IFS(Table11[[#This Row],[target.clade]]="I",110,Table11[[#This Row],[target.clade]]="II",4454,TRUE,4652)</f>
        <v>4652</v>
      </c>
      <c r="N27" s="26" t="e" cm="1">
        <f t="array" ref="N27">_xlfn.IFS(Table11[[#This Row],[target.clade]]="I",4454,Table11[[#This Row],[target.clade]]="II",110,TRUE,NA())</f>
        <v>#N/A</v>
      </c>
      <c r="O27" s="20" cm="1">
        <f t="array" ref="O27">_xlfn.IFS(Table11[[#This Row],[target.clade]]="I",Table11[[#This Row],[hits.I]],Table11[[#This Row],[target.clade]]="II",Table11[[#This Row],[hits.II]],TRUE,SUM(Table11[[#This Row],[hits.I]:[hits.?]]))</f>
        <v>3993</v>
      </c>
      <c r="P27" s="26">
        <f>Table11[[#This Row],[clade.P]]-Table11[[#This Row],[clade.TP]]</f>
        <v>659</v>
      </c>
      <c r="Q27" s="26" t="e" cm="1">
        <f t="array" ref="Q27">_xlfn.IFS(Table11[[#This Row],[target.clade]]="I",Table11[[#This Row],[hits.II]],Table11[[#This Row],[target.clade]]="II",Table11[[#This Row],[hits.I]],TRUE,NA())</f>
        <v>#N/A</v>
      </c>
      <c r="R27" s="26" t="e">
        <f>IFERROR(Table11[[#This Row],[clade.N]]-Table11[[#This Row],[clade.FP]], NA())</f>
        <v>#N/A</v>
      </c>
      <c r="S27" s="24">
        <f>Table11[[#This Row],[clade.TP]]/Table11[[#This Row],[clade.P]]</f>
        <v>0.85834049871023221</v>
      </c>
      <c r="T27" s="24">
        <f>Table11[[#This Row],[clade.FN]]/Table11[[#This Row],[clade.P]]</f>
        <v>0.14165950128976784</v>
      </c>
      <c r="U27" s="24" t="e">
        <f>IFERROR(Table11[[#This Row],[clade.FP]]/Table11[[#This Row],[clade.N]],NA())</f>
        <v>#N/A</v>
      </c>
      <c r="V27" s="24" t="e">
        <f>IFERROR(Table11[[#This Row],[clade.TN]]/Table11[[#This Row],[clade.N]],NA())</f>
        <v>#N/A</v>
      </c>
      <c r="AC27" s="11"/>
      <c r="AD27" s="11"/>
    </row>
    <row r="28" spans="1:30" ht="21" customHeight="1" x14ac:dyDescent="0.2">
      <c r="A28" s="25" t="s">
        <v>1141</v>
      </c>
      <c r="B28" s="20">
        <f>LOOKUP(Table11[[#This Row],[id]],'S1 - Assay'!A:A,'S1 - Assay'!B:B)</f>
        <v>10244</v>
      </c>
      <c r="C28" s="20" t="str">
        <f>LOOKUP(Table11[[#This Row],[id]],'S1 - Assay'!A:A,'S1 - Assay'!C:C)</f>
        <v>I;II</v>
      </c>
      <c r="D28" s="20">
        <f>COUNTIF('S6 - Table 1'!$B$3:$B$20,Table11[[#This Row],[id]])</f>
        <v>0</v>
      </c>
      <c r="E28" s="20">
        <v>1.789368173</v>
      </c>
      <c r="F28" s="20">
        <v>3273</v>
      </c>
      <c r="G28" s="20">
        <v>0</v>
      </c>
      <c r="H28" s="20">
        <v>128</v>
      </c>
      <c r="I28" s="20">
        <v>158</v>
      </c>
      <c r="J28" s="20">
        <v>0</v>
      </c>
      <c r="K28" s="20">
        <v>4407</v>
      </c>
      <c r="L28" s="20">
        <v>22</v>
      </c>
      <c r="M28" s="26" cm="1">
        <f t="array" ref="M28">_xlfn.IFS(Table11[[#This Row],[target.clade]]="I",110,Table11[[#This Row],[target.clade]]="II",4454,TRUE,4652)</f>
        <v>4652</v>
      </c>
      <c r="N28" s="26" t="e" cm="1">
        <f t="array" ref="N28">_xlfn.IFS(Table11[[#This Row],[target.clade]]="I",4454,Table11[[#This Row],[target.clade]]="II",110,TRUE,NA())</f>
        <v>#N/A</v>
      </c>
      <c r="O28" s="20" cm="1">
        <f t="array" ref="O28">_xlfn.IFS(Table11[[#This Row],[target.clade]]="I",Table11[[#This Row],[hits.I]],Table11[[#This Row],[target.clade]]="II",Table11[[#This Row],[hits.II]],TRUE,SUM(Table11[[#This Row],[hits.I]:[hits.?]]))</f>
        <v>4429</v>
      </c>
      <c r="P28" s="26">
        <f>Table11[[#This Row],[clade.P]]-Table11[[#This Row],[clade.TP]]</f>
        <v>223</v>
      </c>
      <c r="Q28" s="26" t="e" cm="1">
        <f t="array" ref="Q28">_xlfn.IFS(Table11[[#This Row],[target.clade]]="I",Table11[[#This Row],[hits.II]],Table11[[#This Row],[target.clade]]="II",Table11[[#This Row],[hits.I]],TRUE,NA())</f>
        <v>#N/A</v>
      </c>
      <c r="R28" s="26" t="e">
        <f>IFERROR(Table11[[#This Row],[clade.N]]-Table11[[#This Row],[clade.FP]], NA())</f>
        <v>#N/A</v>
      </c>
      <c r="S28" s="24">
        <f>Table11[[#This Row],[clade.TP]]/Table11[[#This Row],[clade.P]]</f>
        <v>0.95206362854686155</v>
      </c>
      <c r="T28" s="24">
        <f>Table11[[#This Row],[clade.FN]]/Table11[[#This Row],[clade.P]]</f>
        <v>4.7936371453138435E-2</v>
      </c>
      <c r="U28" s="24" t="e">
        <f>IFERROR(Table11[[#This Row],[clade.FP]]/Table11[[#This Row],[clade.N]],NA())</f>
        <v>#N/A</v>
      </c>
      <c r="V28" s="24" t="e">
        <f>IFERROR(Table11[[#This Row],[clade.TN]]/Table11[[#This Row],[clade.N]],NA())</f>
        <v>#N/A</v>
      </c>
      <c r="AC28" s="11"/>
      <c r="AD28" s="11"/>
    </row>
    <row r="29" spans="1:30" ht="21" customHeight="1" x14ac:dyDescent="0.2">
      <c r="A29" s="25" t="s">
        <v>1144</v>
      </c>
      <c r="B29" s="20">
        <f>LOOKUP(Table11[[#This Row],[id]],'S1 - Assay'!A:A,'S1 - Assay'!B:B)</f>
        <v>10244</v>
      </c>
      <c r="C29" s="20" t="str">
        <f>LOOKUP(Table11[[#This Row],[id]],'S1 - Assay'!A:A,'S1 - Assay'!C:C)</f>
        <v>I;II</v>
      </c>
      <c r="D29" s="20">
        <f>COUNTIF('S6 - Table 1'!$B$3:$B$20,Table11[[#This Row],[id]])</f>
        <v>0</v>
      </c>
      <c r="E29" s="20">
        <v>1.7903971949999999</v>
      </c>
      <c r="F29" s="20">
        <v>3266</v>
      </c>
      <c r="G29" s="20">
        <v>5</v>
      </c>
      <c r="H29" s="20">
        <v>44</v>
      </c>
      <c r="I29" s="20">
        <v>176</v>
      </c>
      <c r="J29" s="20">
        <v>0</v>
      </c>
      <c r="K29" s="20">
        <v>4405</v>
      </c>
      <c r="L29" s="20">
        <v>21</v>
      </c>
      <c r="M29" s="26" cm="1">
        <f t="array" ref="M29">_xlfn.IFS(Table11[[#This Row],[target.clade]]="I",110,Table11[[#This Row],[target.clade]]="II",4454,TRUE,4652)</f>
        <v>4652</v>
      </c>
      <c r="N29" s="26" t="e" cm="1">
        <f t="array" ref="N29">_xlfn.IFS(Table11[[#This Row],[target.clade]]="I",4454,Table11[[#This Row],[target.clade]]="II",110,TRUE,NA())</f>
        <v>#N/A</v>
      </c>
      <c r="O29" s="20" cm="1">
        <f t="array" ref="O29">_xlfn.IFS(Table11[[#This Row],[target.clade]]="I",Table11[[#This Row],[hits.I]],Table11[[#This Row],[target.clade]]="II",Table11[[#This Row],[hits.II]],TRUE,SUM(Table11[[#This Row],[hits.I]:[hits.?]]))</f>
        <v>4426</v>
      </c>
      <c r="P29" s="26">
        <f>Table11[[#This Row],[clade.P]]-Table11[[#This Row],[clade.TP]]</f>
        <v>226</v>
      </c>
      <c r="Q29" s="26" t="e" cm="1">
        <f t="array" ref="Q29">_xlfn.IFS(Table11[[#This Row],[target.clade]]="I",Table11[[#This Row],[hits.II]],Table11[[#This Row],[target.clade]]="II",Table11[[#This Row],[hits.I]],TRUE,NA())</f>
        <v>#N/A</v>
      </c>
      <c r="R29" s="26" t="e">
        <f>IFERROR(Table11[[#This Row],[clade.N]]-Table11[[#This Row],[clade.FP]], NA())</f>
        <v>#N/A</v>
      </c>
      <c r="S29" s="24">
        <f>Table11[[#This Row],[clade.TP]]/Table11[[#This Row],[clade.P]]</f>
        <v>0.95141874462596732</v>
      </c>
      <c r="T29" s="24">
        <f>Table11[[#This Row],[clade.FN]]/Table11[[#This Row],[clade.P]]</f>
        <v>4.8581255374032677E-2</v>
      </c>
      <c r="U29" s="24" t="e">
        <f>IFERROR(Table11[[#This Row],[clade.FP]]/Table11[[#This Row],[clade.N]],NA())</f>
        <v>#N/A</v>
      </c>
      <c r="V29" s="24" t="e">
        <f>IFERROR(Table11[[#This Row],[clade.TN]]/Table11[[#This Row],[clade.N]],NA())</f>
        <v>#N/A</v>
      </c>
      <c r="AC29" s="11"/>
      <c r="AD29" s="11"/>
    </row>
    <row r="30" spans="1:30" ht="21" customHeight="1" x14ac:dyDescent="0.2">
      <c r="A30" s="25" t="s">
        <v>1149</v>
      </c>
      <c r="B30" s="20">
        <f>LOOKUP(Table11[[#This Row],[id]],'S1 - Assay'!A:A,'S1 - Assay'!B:B)</f>
        <v>10244</v>
      </c>
      <c r="C30" s="20" t="str">
        <f>LOOKUP(Table11[[#This Row],[id]],'S1 - Assay'!A:A,'S1 - Assay'!C:C)</f>
        <v>I;II</v>
      </c>
      <c r="D30" s="20">
        <f>COUNTIF('S6 - Table 1'!$B$3:$B$20,Table11[[#This Row],[id]])</f>
        <v>0</v>
      </c>
      <c r="E30" s="20">
        <v>1.8567998800000001</v>
      </c>
      <c r="F30" s="20">
        <v>3273</v>
      </c>
      <c r="G30" s="20">
        <v>0</v>
      </c>
      <c r="H30" s="20">
        <v>127</v>
      </c>
      <c r="I30" s="20">
        <v>159</v>
      </c>
      <c r="J30" s="20">
        <v>0</v>
      </c>
      <c r="K30" s="20">
        <v>4407</v>
      </c>
      <c r="L30" s="20">
        <v>22</v>
      </c>
      <c r="M30" s="26" cm="1">
        <f t="array" ref="M30">_xlfn.IFS(Table11[[#This Row],[target.clade]]="I",110,Table11[[#This Row],[target.clade]]="II",4454,TRUE,4652)</f>
        <v>4652</v>
      </c>
      <c r="N30" s="26" t="e" cm="1">
        <f t="array" ref="N30">_xlfn.IFS(Table11[[#This Row],[target.clade]]="I",4454,Table11[[#This Row],[target.clade]]="II",110,TRUE,NA())</f>
        <v>#N/A</v>
      </c>
      <c r="O30" s="20" cm="1">
        <f t="array" ref="O30">_xlfn.IFS(Table11[[#This Row],[target.clade]]="I",Table11[[#This Row],[hits.I]],Table11[[#This Row],[target.clade]]="II",Table11[[#This Row],[hits.II]],TRUE,SUM(Table11[[#This Row],[hits.I]:[hits.?]]))</f>
        <v>4429</v>
      </c>
      <c r="P30" s="26">
        <f>Table11[[#This Row],[clade.P]]-Table11[[#This Row],[clade.TP]]</f>
        <v>223</v>
      </c>
      <c r="Q30" s="26" t="e" cm="1">
        <f t="array" ref="Q30">_xlfn.IFS(Table11[[#This Row],[target.clade]]="I",Table11[[#This Row],[hits.II]],Table11[[#This Row],[target.clade]]="II",Table11[[#This Row],[hits.I]],TRUE,NA())</f>
        <v>#N/A</v>
      </c>
      <c r="R30" s="26" t="e">
        <f>IFERROR(Table11[[#This Row],[clade.N]]-Table11[[#This Row],[clade.FP]], NA())</f>
        <v>#N/A</v>
      </c>
      <c r="S30" s="24">
        <f>Table11[[#This Row],[clade.TP]]/Table11[[#This Row],[clade.P]]</f>
        <v>0.95206362854686155</v>
      </c>
      <c r="T30" s="24">
        <f>Table11[[#This Row],[clade.FN]]/Table11[[#This Row],[clade.P]]</f>
        <v>4.7936371453138435E-2</v>
      </c>
      <c r="U30" s="24" t="e">
        <f>IFERROR(Table11[[#This Row],[clade.FP]]/Table11[[#This Row],[clade.N]],NA())</f>
        <v>#N/A</v>
      </c>
      <c r="V30" s="24" t="e">
        <f>IFERROR(Table11[[#This Row],[clade.TN]]/Table11[[#This Row],[clade.N]],NA())</f>
        <v>#N/A</v>
      </c>
      <c r="AC30" s="11"/>
      <c r="AD30" s="11"/>
    </row>
    <row r="31" spans="1:30" ht="21" customHeight="1" x14ac:dyDescent="0.2">
      <c r="A31" s="25" t="s">
        <v>1152</v>
      </c>
      <c r="B31" s="20">
        <f>LOOKUP(Table11[[#This Row],[id]],'S1 - Assay'!A:A,'S1 - Assay'!B:B)</f>
        <v>10244</v>
      </c>
      <c r="C31" s="20" t="str">
        <f>LOOKUP(Table11[[#This Row],[id]],'S1 - Assay'!A:A,'S1 - Assay'!C:C)</f>
        <v>I;II</v>
      </c>
      <c r="D31" s="20">
        <f>COUNTIF('S6 - Table 1'!$B$3:$B$20,Table11[[#This Row],[id]])</f>
        <v>0</v>
      </c>
      <c r="E31" s="20">
        <v>2.010337684</v>
      </c>
      <c r="F31" s="20">
        <v>3266</v>
      </c>
      <c r="G31" s="20">
        <v>5</v>
      </c>
      <c r="H31" s="20">
        <v>44</v>
      </c>
      <c r="I31" s="20">
        <v>176</v>
      </c>
      <c r="J31" s="20">
        <v>0</v>
      </c>
      <c r="K31" s="20">
        <v>4406</v>
      </c>
      <c r="L31" s="20">
        <v>21</v>
      </c>
      <c r="M31" s="26" cm="1">
        <f t="array" ref="M31">_xlfn.IFS(Table11[[#This Row],[target.clade]]="I",110,Table11[[#This Row],[target.clade]]="II",4454,TRUE,4652)</f>
        <v>4652</v>
      </c>
      <c r="N31" s="26" t="e" cm="1">
        <f t="array" ref="N31">_xlfn.IFS(Table11[[#This Row],[target.clade]]="I",4454,Table11[[#This Row],[target.clade]]="II",110,TRUE,NA())</f>
        <v>#N/A</v>
      </c>
      <c r="O31" s="20" cm="1">
        <f t="array" ref="O31">_xlfn.IFS(Table11[[#This Row],[target.clade]]="I",Table11[[#This Row],[hits.I]],Table11[[#This Row],[target.clade]]="II",Table11[[#This Row],[hits.II]],TRUE,SUM(Table11[[#This Row],[hits.I]:[hits.?]]))</f>
        <v>4427</v>
      </c>
      <c r="P31" s="26">
        <f>Table11[[#This Row],[clade.P]]-Table11[[#This Row],[clade.TP]]</f>
        <v>225</v>
      </c>
      <c r="Q31" s="26" t="e" cm="1">
        <f t="array" ref="Q31">_xlfn.IFS(Table11[[#This Row],[target.clade]]="I",Table11[[#This Row],[hits.II]],Table11[[#This Row],[target.clade]]="II",Table11[[#This Row],[hits.I]],TRUE,NA())</f>
        <v>#N/A</v>
      </c>
      <c r="R31" s="26" t="e">
        <f>IFERROR(Table11[[#This Row],[clade.N]]-Table11[[#This Row],[clade.FP]], NA())</f>
        <v>#N/A</v>
      </c>
      <c r="S31" s="24">
        <f>Table11[[#This Row],[clade.TP]]/Table11[[#This Row],[clade.P]]</f>
        <v>0.95163370593293206</v>
      </c>
      <c r="T31" s="24">
        <f>Table11[[#This Row],[clade.FN]]/Table11[[#This Row],[clade.P]]</f>
        <v>4.8366294067067925E-2</v>
      </c>
      <c r="U31" s="24" t="e">
        <f>IFERROR(Table11[[#This Row],[clade.FP]]/Table11[[#This Row],[clade.N]],NA())</f>
        <v>#N/A</v>
      </c>
      <c r="V31" s="24" t="e">
        <f>IFERROR(Table11[[#This Row],[clade.TN]]/Table11[[#This Row],[clade.N]],NA())</f>
        <v>#N/A</v>
      </c>
      <c r="AC31" s="11"/>
      <c r="AD31" s="11"/>
    </row>
    <row r="32" spans="1:30" ht="21" customHeight="1" x14ac:dyDescent="0.2">
      <c r="A32" s="25" t="s">
        <v>1155</v>
      </c>
      <c r="B32" s="20">
        <f>LOOKUP(Table11[[#This Row],[id]],'S1 - Assay'!A:A,'S1 - Assay'!B:B)</f>
        <v>10244</v>
      </c>
      <c r="C32" s="20" t="str">
        <f>LOOKUP(Table11[[#This Row],[id]],'S1 - Assay'!A:A,'S1 - Assay'!C:C)</f>
        <v>I;II</v>
      </c>
      <c r="D32" s="20">
        <f>COUNTIF('S6 - Table 1'!$B$3:$B$20,Table11[[#This Row],[id]])</f>
        <v>0</v>
      </c>
      <c r="E32" s="20">
        <v>2.1275085759999999</v>
      </c>
      <c r="F32" s="20">
        <v>3273</v>
      </c>
      <c r="G32" s="20">
        <v>0</v>
      </c>
      <c r="H32" s="20">
        <v>128</v>
      </c>
      <c r="I32" s="20">
        <v>158</v>
      </c>
      <c r="J32" s="20">
        <v>0</v>
      </c>
      <c r="K32" s="20">
        <v>4407</v>
      </c>
      <c r="L32" s="20">
        <v>22</v>
      </c>
      <c r="M32" s="26" cm="1">
        <f t="array" ref="M32">_xlfn.IFS(Table11[[#This Row],[target.clade]]="I",110,Table11[[#This Row],[target.clade]]="II",4454,TRUE,4652)</f>
        <v>4652</v>
      </c>
      <c r="N32" s="26" t="e" cm="1">
        <f t="array" ref="N32">_xlfn.IFS(Table11[[#This Row],[target.clade]]="I",4454,Table11[[#This Row],[target.clade]]="II",110,TRUE,NA())</f>
        <v>#N/A</v>
      </c>
      <c r="O32" s="20" cm="1">
        <f t="array" ref="O32">_xlfn.IFS(Table11[[#This Row],[target.clade]]="I",Table11[[#This Row],[hits.I]],Table11[[#This Row],[target.clade]]="II",Table11[[#This Row],[hits.II]],TRUE,SUM(Table11[[#This Row],[hits.I]:[hits.?]]))</f>
        <v>4429</v>
      </c>
      <c r="P32" s="26">
        <f>Table11[[#This Row],[clade.P]]-Table11[[#This Row],[clade.TP]]</f>
        <v>223</v>
      </c>
      <c r="Q32" s="26" t="e" cm="1">
        <f t="array" ref="Q32">_xlfn.IFS(Table11[[#This Row],[target.clade]]="I",Table11[[#This Row],[hits.II]],Table11[[#This Row],[target.clade]]="II",Table11[[#This Row],[hits.I]],TRUE,NA())</f>
        <v>#N/A</v>
      </c>
      <c r="R32" s="26" t="e">
        <f>IFERROR(Table11[[#This Row],[clade.N]]-Table11[[#This Row],[clade.FP]], NA())</f>
        <v>#N/A</v>
      </c>
      <c r="S32" s="24">
        <f>Table11[[#This Row],[clade.TP]]/Table11[[#This Row],[clade.P]]</f>
        <v>0.95206362854686155</v>
      </c>
      <c r="T32" s="24">
        <f>Table11[[#This Row],[clade.FN]]/Table11[[#This Row],[clade.P]]</f>
        <v>4.7936371453138435E-2</v>
      </c>
      <c r="U32" s="24" t="e">
        <f>IFERROR(Table11[[#This Row],[clade.FP]]/Table11[[#This Row],[clade.N]],NA())</f>
        <v>#N/A</v>
      </c>
      <c r="V32" s="24" t="e">
        <f>IFERROR(Table11[[#This Row],[clade.TN]]/Table11[[#This Row],[clade.N]],NA())</f>
        <v>#N/A</v>
      </c>
      <c r="AC32" s="11"/>
      <c r="AD32" s="11"/>
    </row>
    <row r="33" spans="1:30" ht="21" customHeight="1" x14ac:dyDescent="0.2">
      <c r="A33" s="25" t="s">
        <v>1157</v>
      </c>
      <c r="B33" s="20">
        <f>LOOKUP(Table11[[#This Row],[id]],'S1 - Assay'!A:A,'S1 - Assay'!B:B)</f>
        <v>10244</v>
      </c>
      <c r="C33" s="20" t="str">
        <f>LOOKUP(Table11[[#This Row],[id]],'S1 - Assay'!A:A,'S1 - Assay'!C:C)</f>
        <v>I;II</v>
      </c>
      <c r="D33" s="20">
        <f>COUNTIF('S6 - Table 1'!$B$3:$B$20,Table11[[#This Row],[id]])</f>
        <v>0</v>
      </c>
      <c r="E33" s="20">
        <v>2.1430521680000001</v>
      </c>
      <c r="F33" s="20">
        <v>3273</v>
      </c>
      <c r="G33" s="20">
        <v>0</v>
      </c>
      <c r="H33" s="20">
        <v>113</v>
      </c>
      <c r="I33" s="20">
        <v>173</v>
      </c>
      <c r="J33" s="20">
        <v>0</v>
      </c>
      <c r="K33" s="20">
        <v>4407</v>
      </c>
      <c r="L33" s="20">
        <v>22</v>
      </c>
      <c r="M33" s="26" cm="1">
        <f t="array" ref="M33">_xlfn.IFS(Table11[[#This Row],[target.clade]]="I",110,Table11[[#This Row],[target.clade]]="II",4454,TRUE,4652)</f>
        <v>4652</v>
      </c>
      <c r="N33" s="26" t="e" cm="1">
        <f t="array" ref="N33">_xlfn.IFS(Table11[[#This Row],[target.clade]]="I",4454,Table11[[#This Row],[target.clade]]="II",110,TRUE,NA())</f>
        <v>#N/A</v>
      </c>
      <c r="O33" s="20" cm="1">
        <f t="array" ref="O33">_xlfn.IFS(Table11[[#This Row],[target.clade]]="I",Table11[[#This Row],[hits.I]],Table11[[#This Row],[target.clade]]="II",Table11[[#This Row],[hits.II]],TRUE,SUM(Table11[[#This Row],[hits.I]:[hits.?]]))</f>
        <v>4429</v>
      </c>
      <c r="P33" s="26">
        <f>Table11[[#This Row],[clade.P]]-Table11[[#This Row],[clade.TP]]</f>
        <v>223</v>
      </c>
      <c r="Q33" s="26" t="e" cm="1">
        <f t="array" ref="Q33">_xlfn.IFS(Table11[[#This Row],[target.clade]]="I",Table11[[#This Row],[hits.II]],Table11[[#This Row],[target.clade]]="II",Table11[[#This Row],[hits.I]],TRUE,NA())</f>
        <v>#N/A</v>
      </c>
      <c r="R33" s="26" t="e">
        <f>IFERROR(Table11[[#This Row],[clade.N]]-Table11[[#This Row],[clade.FP]], NA())</f>
        <v>#N/A</v>
      </c>
      <c r="S33" s="24">
        <f>Table11[[#This Row],[clade.TP]]/Table11[[#This Row],[clade.P]]</f>
        <v>0.95206362854686155</v>
      </c>
      <c r="T33" s="24">
        <f>Table11[[#This Row],[clade.FN]]/Table11[[#This Row],[clade.P]]</f>
        <v>4.7936371453138435E-2</v>
      </c>
      <c r="U33" s="24" t="e">
        <f>IFERROR(Table11[[#This Row],[clade.FP]]/Table11[[#This Row],[clade.N]],NA())</f>
        <v>#N/A</v>
      </c>
      <c r="V33" s="24" t="e">
        <f>IFERROR(Table11[[#This Row],[clade.TN]]/Table11[[#This Row],[clade.N]],NA())</f>
        <v>#N/A</v>
      </c>
      <c r="AC33" s="11"/>
      <c r="AD33" s="11"/>
    </row>
    <row r="34" spans="1:30" ht="21" customHeight="1" x14ac:dyDescent="0.2">
      <c r="A34" s="25" t="s">
        <v>1160</v>
      </c>
      <c r="B34" s="20">
        <f>LOOKUP(Table11[[#This Row],[id]],'S1 - Assay'!A:A,'S1 - Assay'!B:B)</f>
        <v>10244</v>
      </c>
      <c r="C34" s="20" t="str">
        <f>LOOKUP(Table11[[#This Row],[id]],'S1 - Assay'!A:A,'S1 - Assay'!C:C)</f>
        <v>I;II</v>
      </c>
      <c r="D34" s="20">
        <f>COUNTIF('S6 - Table 1'!$B$3:$B$20,Table11[[#This Row],[id]])</f>
        <v>0</v>
      </c>
      <c r="E34" s="20">
        <v>2.2010528159999998</v>
      </c>
      <c r="F34" s="20">
        <v>3266</v>
      </c>
      <c r="G34" s="20">
        <v>5</v>
      </c>
      <c r="H34" s="20">
        <v>44</v>
      </c>
      <c r="I34" s="20">
        <v>176</v>
      </c>
      <c r="J34" s="20">
        <v>0</v>
      </c>
      <c r="K34" s="20">
        <v>4405</v>
      </c>
      <c r="L34" s="20">
        <v>21</v>
      </c>
      <c r="M34" s="26" cm="1">
        <f t="array" ref="M34">_xlfn.IFS(Table11[[#This Row],[target.clade]]="I",110,Table11[[#This Row],[target.clade]]="II",4454,TRUE,4652)</f>
        <v>4652</v>
      </c>
      <c r="N34" s="26" t="e" cm="1">
        <f t="array" ref="N34">_xlfn.IFS(Table11[[#This Row],[target.clade]]="I",4454,Table11[[#This Row],[target.clade]]="II",110,TRUE,NA())</f>
        <v>#N/A</v>
      </c>
      <c r="O34" s="20" cm="1">
        <f t="array" ref="O34">_xlfn.IFS(Table11[[#This Row],[target.clade]]="I",Table11[[#This Row],[hits.I]],Table11[[#This Row],[target.clade]]="II",Table11[[#This Row],[hits.II]],TRUE,SUM(Table11[[#This Row],[hits.I]:[hits.?]]))</f>
        <v>4426</v>
      </c>
      <c r="P34" s="26">
        <f>Table11[[#This Row],[clade.P]]-Table11[[#This Row],[clade.TP]]</f>
        <v>226</v>
      </c>
      <c r="Q34" s="26" t="e" cm="1">
        <f t="array" ref="Q34">_xlfn.IFS(Table11[[#This Row],[target.clade]]="I",Table11[[#This Row],[hits.II]],Table11[[#This Row],[target.clade]]="II",Table11[[#This Row],[hits.I]],TRUE,NA())</f>
        <v>#N/A</v>
      </c>
      <c r="R34" s="26" t="e">
        <f>IFERROR(Table11[[#This Row],[clade.N]]-Table11[[#This Row],[clade.FP]], NA())</f>
        <v>#N/A</v>
      </c>
      <c r="S34" s="24">
        <f>Table11[[#This Row],[clade.TP]]/Table11[[#This Row],[clade.P]]</f>
        <v>0.95141874462596732</v>
      </c>
      <c r="T34" s="24">
        <f>Table11[[#This Row],[clade.FN]]/Table11[[#This Row],[clade.P]]</f>
        <v>4.8581255374032677E-2</v>
      </c>
      <c r="U34" s="24" t="e">
        <f>IFERROR(Table11[[#This Row],[clade.FP]]/Table11[[#This Row],[clade.N]],NA())</f>
        <v>#N/A</v>
      </c>
      <c r="V34" s="24" t="e">
        <f>IFERROR(Table11[[#This Row],[clade.TN]]/Table11[[#This Row],[clade.N]],NA())</f>
        <v>#N/A</v>
      </c>
      <c r="AC34" s="11"/>
      <c r="AD34" s="11"/>
    </row>
    <row r="35" spans="1:30" ht="21" customHeight="1" x14ac:dyDescent="0.2">
      <c r="A35" s="25" t="s">
        <v>1163</v>
      </c>
      <c r="B35" s="20">
        <f>LOOKUP(Table11[[#This Row],[id]],'S1 - Assay'!A:A,'S1 - Assay'!B:B)</f>
        <v>10244</v>
      </c>
      <c r="C35" s="20" t="str">
        <f>LOOKUP(Table11[[#This Row],[id]],'S1 - Assay'!A:A,'S1 - Assay'!C:C)</f>
        <v>I;II</v>
      </c>
      <c r="D35" s="20">
        <f>COUNTIF('S6 - Table 1'!$B$3:$B$20,Table11[[#This Row],[id]])</f>
        <v>0</v>
      </c>
      <c r="E35" s="20">
        <v>2.2010528159999998</v>
      </c>
      <c r="F35" s="20">
        <v>3266</v>
      </c>
      <c r="G35" s="20">
        <v>5</v>
      </c>
      <c r="H35" s="20">
        <v>44</v>
      </c>
      <c r="I35" s="20">
        <v>176</v>
      </c>
      <c r="J35" s="20">
        <v>0</v>
      </c>
      <c r="K35" s="20">
        <v>4405</v>
      </c>
      <c r="L35" s="20">
        <v>21</v>
      </c>
      <c r="M35" s="26" cm="1">
        <f t="array" ref="M35">_xlfn.IFS(Table11[[#This Row],[target.clade]]="I",110,Table11[[#This Row],[target.clade]]="II",4454,TRUE,4652)</f>
        <v>4652</v>
      </c>
      <c r="N35" s="26" t="e" cm="1">
        <f t="array" ref="N35">_xlfn.IFS(Table11[[#This Row],[target.clade]]="I",4454,Table11[[#This Row],[target.clade]]="II",110,TRUE,NA())</f>
        <v>#N/A</v>
      </c>
      <c r="O35" s="20" cm="1">
        <f t="array" ref="O35">_xlfn.IFS(Table11[[#This Row],[target.clade]]="I",Table11[[#This Row],[hits.I]],Table11[[#This Row],[target.clade]]="II",Table11[[#This Row],[hits.II]],TRUE,SUM(Table11[[#This Row],[hits.I]:[hits.?]]))</f>
        <v>4426</v>
      </c>
      <c r="P35" s="26">
        <f>Table11[[#This Row],[clade.P]]-Table11[[#This Row],[clade.TP]]</f>
        <v>226</v>
      </c>
      <c r="Q35" s="26" t="e" cm="1">
        <f t="array" ref="Q35">_xlfn.IFS(Table11[[#This Row],[target.clade]]="I",Table11[[#This Row],[hits.II]],Table11[[#This Row],[target.clade]]="II",Table11[[#This Row],[hits.I]],TRUE,NA())</f>
        <v>#N/A</v>
      </c>
      <c r="R35" s="26" t="e">
        <f>IFERROR(Table11[[#This Row],[clade.N]]-Table11[[#This Row],[clade.FP]], NA())</f>
        <v>#N/A</v>
      </c>
      <c r="S35" s="24">
        <f>Table11[[#This Row],[clade.TP]]/Table11[[#This Row],[clade.P]]</f>
        <v>0.95141874462596732</v>
      </c>
      <c r="T35" s="24">
        <f>Table11[[#This Row],[clade.FN]]/Table11[[#This Row],[clade.P]]</f>
        <v>4.8581255374032677E-2</v>
      </c>
      <c r="U35" s="24" t="e">
        <f>IFERROR(Table11[[#This Row],[clade.FP]]/Table11[[#This Row],[clade.N]],NA())</f>
        <v>#N/A</v>
      </c>
      <c r="V35" s="24" t="e">
        <f>IFERROR(Table11[[#This Row],[clade.TN]]/Table11[[#This Row],[clade.N]],NA())</f>
        <v>#N/A</v>
      </c>
      <c r="AC35" s="11"/>
      <c r="AD35" s="11"/>
    </row>
    <row r="36" spans="1:30" ht="21" customHeight="1" x14ac:dyDescent="0.2">
      <c r="A36" s="25" t="s">
        <v>1166</v>
      </c>
      <c r="B36" s="20">
        <f>LOOKUP(Table11[[#This Row],[id]],'S1 - Assay'!A:A,'S1 - Assay'!B:B)</f>
        <v>10244</v>
      </c>
      <c r="C36" s="20" t="str">
        <f>LOOKUP(Table11[[#This Row],[id]],'S1 - Assay'!A:A,'S1 - Assay'!C:C)</f>
        <v>I;II</v>
      </c>
      <c r="D36" s="20">
        <f>COUNTIF('S6 - Table 1'!$B$3:$B$20,Table11[[#This Row],[id]])</f>
        <v>0</v>
      </c>
      <c r="E36" s="20">
        <v>2.2602544170000001</v>
      </c>
      <c r="F36" s="20">
        <v>3266</v>
      </c>
      <c r="G36" s="20">
        <v>5</v>
      </c>
      <c r="H36" s="20">
        <v>44</v>
      </c>
      <c r="I36" s="20">
        <v>176</v>
      </c>
      <c r="J36" s="20">
        <v>0</v>
      </c>
      <c r="K36" s="20">
        <v>4405</v>
      </c>
      <c r="L36" s="20">
        <v>21</v>
      </c>
      <c r="M36" s="26" cm="1">
        <f t="array" ref="M36">_xlfn.IFS(Table11[[#This Row],[target.clade]]="I",110,Table11[[#This Row],[target.clade]]="II",4454,TRUE,4652)</f>
        <v>4652</v>
      </c>
      <c r="N36" s="26" t="e" cm="1">
        <f t="array" ref="N36">_xlfn.IFS(Table11[[#This Row],[target.clade]]="I",4454,Table11[[#This Row],[target.clade]]="II",110,TRUE,NA())</f>
        <v>#N/A</v>
      </c>
      <c r="O36" s="20" cm="1">
        <f t="array" ref="O36">_xlfn.IFS(Table11[[#This Row],[target.clade]]="I",Table11[[#This Row],[hits.I]],Table11[[#This Row],[target.clade]]="II",Table11[[#This Row],[hits.II]],TRUE,SUM(Table11[[#This Row],[hits.I]:[hits.?]]))</f>
        <v>4426</v>
      </c>
      <c r="P36" s="26">
        <f>Table11[[#This Row],[clade.P]]-Table11[[#This Row],[clade.TP]]</f>
        <v>226</v>
      </c>
      <c r="Q36" s="26" t="e" cm="1">
        <f t="array" ref="Q36">_xlfn.IFS(Table11[[#This Row],[target.clade]]="I",Table11[[#This Row],[hits.II]],Table11[[#This Row],[target.clade]]="II",Table11[[#This Row],[hits.I]],TRUE,NA())</f>
        <v>#N/A</v>
      </c>
      <c r="R36" s="26" t="e">
        <f>IFERROR(Table11[[#This Row],[clade.N]]-Table11[[#This Row],[clade.FP]], NA())</f>
        <v>#N/A</v>
      </c>
      <c r="S36" s="24">
        <f>Table11[[#This Row],[clade.TP]]/Table11[[#This Row],[clade.P]]</f>
        <v>0.95141874462596732</v>
      </c>
      <c r="T36" s="24">
        <f>Table11[[#This Row],[clade.FN]]/Table11[[#This Row],[clade.P]]</f>
        <v>4.8581255374032677E-2</v>
      </c>
      <c r="U36" s="24" t="e">
        <f>IFERROR(Table11[[#This Row],[clade.FP]]/Table11[[#This Row],[clade.N]],NA())</f>
        <v>#N/A</v>
      </c>
      <c r="V36" s="24" t="e">
        <f>IFERROR(Table11[[#This Row],[clade.TN]]/Table11[[#This Row],[clade.N]],NA())</f>
        <v>#N/A</v>
      </c>
      <c r="AC36" s="11"/>
      <c r="AD36" s="11"/>
    </row>
    <row r="37" spans="1:30" ht="21" customHeight="1" x14ac:dyDescent="0.2">
      <c r="A37" s="25" t="s">
        <v>1169</v>
      </c>
      <c r="B37" s="20">
        <f>LOOKUP(Table11[[#This Row],[id]],'S1 - Assay'!A:A,'S1 - Assay'!B:B)</f>
        <v>10244</v>
      </c>
      <c r="C37" s="20" t="str">
        <f>LOOKUP(Table11[[#This Row],[id]],'S1 - Assay'!A:A,'S1 - Assay'!C:C)</f>
        <v>I;II</v>
      </c>
      <c r="D37" s="20">
        <f>COUNTIF('S6 - Table 1'!$B$3:$B$20,Table11[[#This Row],[id]])</f>
        <v>0</v>
      </c>
      <c r="E37" s="20">
        <v>4.0857228000000001</v>
      </c>
      <c r="F37" s="20">
        <v>3273</v>
      </c>
      <c r="G37" s="20">
        <v>2</v>
      </c>
      <c r="H37" s="20">
        <v>142</v>
      </c>
      <c r="I37" s="20">
        <v>71</v>
      </c>
      <c r="J37" s="20">
        <v>0</v>
      </c>
      <c r="K37" s="20">
        <v>4412</v>
      </c>
      <c r="L37" s="20">
        <v>21</v>
      </c>
      <c r="M37" s="26" cm="1">
        <f t="array" ref="M37">_xlfn.IFS(Table11[[#This Row],[target.clade]]="I",110,Table11[[#This Row],[target.clade]]="II",4454,TRUE,4652)</f>
        <v>4652</v>
      </c>
      <c r="N37" s="26" t="e" cm="1">
        <f t="array" ref="N37">_xlfn.IFS(Table11[[#This Row],[target.clade]]="I",4454,Table11[[#This Row],[target.clade]]="II",110,TRUE,NA())</f>
        <v>#N/A</v>
      </c>
      <c r="O37" s="20" cm="1">
        <f t="array" ref="O37">_xlfn.IFS(Table11[[#This Row],[target.clade]]="I",Table11[[#This Row],[hits.I]],Table11[[#This Row],[target.clade]]="II",Table11[[#This Row],[hits.II]],TRUE,SUM(Table11[[#This Row],[hits.I]:[hits.?]]))</f>
        <v>4433</v>
      </c>
      <c r="P37" s="26">
        <f>Table11[[#This Row],[clade.P]]-Table11[[#This Row],[clade.TP]]</f>
        <v>219</v>
      </c>
      <c r="Q37" s="26" t="e" cm="1">
        <f t="array" ref="Q37">_xlfn.IFS(Table11[[#This Row],[target.clade]]="I",Table11[[#This Row],[hits.II]],Table11[[#This Row],[target.clade]]="II",Table11[[#This Row],[hits.I]],TRUE,NA())</f>
        <v>#N/A</v>
      </c>
      <c r="R37" s="26" t="e">
        <f>IFERROR(Table11[[#This Row],[clade.N]]-Table11[[#This Row],[clade.FP]], NA())</f>
        <v>#N/A</v>
      </c>
      <c r="S37" s="24">
        <f>Table11[[#This Row],[clade.TP]]/Table11[[#This Row],[clade.P]]</f>
        <v>0.95292347377472053</v>
      </c>
      <c r="T37" s="24">
        <f>Table11[[#This Row],[clade.FN]]/Table11[[#This Row],[clade.P]]</f>
        <v>4.7076526225279448E-2</v>
      </c>
      <c r="U37" s="24" t="e">
        <f>IFERROR(Table11[[#This Row],[clade.FP]]/Table11[[#This Row],[clade.N]],NA())</f>
        <v>#N/A</v>
      </c>
      <c r="V37" s="24" t="e">
        <f>IFERROR(Table11[[#This Row],[clade.TN]]/Table11[[#This Row],[clade.N]],NA())</f>
        <v>#N/A</v>
      </c>
      <c r="AC37" s="11"/>
      <c r="AD37" s="11"/>
    </row>
    <row r="38" spans="1:30" ht="21" customHeight="1" x14ac:dyDescent="0.2">
      <c r="A38" s="25" t="s">
        <v>1174</v>
      </c>
      <c r="B38" s="20">
        <f>LOOKUP(Table11[[#This Row],[id]],'S1 - Assay'!A:A,'S1 - Assay'!B:B)</f>
        <v>10244</v>
      </c>
      <c r="C38" s="20" t="str">
        <f>LOOKUP(Table11[[#This Row],[id]],'S1 - Assay'!A:A,'S1 - Assay'!C:C)</f>
        <v>I;II</v>
      </c>
      <c r="D38" s="20">
        <f>COUNTIF('S6 - Table 1'!$B$3:$B$20,Table11[[#This Row],[id]])</f>
        <v>0</v>
      </c>
      <c r="E38" s="20">
        <v>4.1982248350000004</v>
      </c>
      <c r="F38" s="20">
        <v>3273</v>
      </c>
      <c r="G38" s="20">
        <v>2</v>
      </c>
      <c r="H38" s="20">
        <v>145</v>
      </c>
      <c r="I38" s="20">
        <v>68</v>
      </c>
      <c r="J38" s="20">
        <v>0</v>
      </c>
      <c r="K38" s="20">
        <v>4412</v>
      </c>
      <c r="L38" s="20">
        <v>21</v>
      </c>
      <c r="M38" s="26" cm="1">
        <f t="array" ref="M38">_xlfn.IFS(Table11[[#This Row],[target.clade]]="I",110,Table11[[#This Row],[target.clade]]="II",4454,TRUE,4652)</f>
        <v>4652</v>
      </c>
      <c r="N38" s="26" t="e" cm="1">
        <f t="array" ref="N38">_xlfn.IFS(Table11[[#This Row],[target.clade]]="I",4454,Table11[[#This Row],[target.clade]]="II",110,TRUE,NA())</f>
        <v>#N/A</v>
      </c>
      <c r="O38" s="20" cm="1">
        <f t="array" ref="O38">_xlfn.IFS(Table11[[#This Row],[target.clade]]="I",Table11[[#This Row],[hits.I]],Table11[[#This Row],[target.clade]]="II",Table11[[#This Row],[hits.II]],TRUE,SUM(Table11[[#This Row],[hits.I]:[hits.?]]))</f>
        <v>4433</v>
      </c>
      <c r="P38" s="26">
        <f>Table11[[#This Row],[clade.P]]-Table11[[#This Row],[clade.TP]]</f>
        <v>219</v>
      </c>
      <c r="Q38" s="26" t="e" cm="1">
        <f t="array" ref="Q38">_xlfn.IFS(Table11[[#This Row],[target.clade]]="I",Table11[[#This Row],[hits.II]],Table11[[#This Row],[target.clade]]="II",Table11[[#This Row],[hits.I]],TRUE,NA())</f>
        <v>#N/A</v>
      </c>
      <c r="R38" s="26" t="e">
        <f>IFERROR(Table11[[#This Row],[clade.N]]-Table11[[#This Row],[clade.FP]], NA())</f>
        <v>#N/A</v>
      </c>
      <c r="S38" s="24">
        <f>Table11[[#This Row],[clade.TP]]/Table11[[#This Row],[clade.P]]</f>
        <v>0.95292347377472053</v>
      </c>
      <c r="T38" s="24">
        <f>Table11[[#This Row],[clade.FN]]/Table11[[#This Row],[clade.P]]</f>
        <v>4.7076526225279448E-2</v>
      </c>
      <c r="U38" s="24" t="e">
        <f>IFERROR(Table11[[#This Row],[clade.FP]]/Table11[[#This Row],[clade.N]],NA())</f>
        <v>#N/A</v>
      </c>
      <c r="V38" s="24" t="e">
        <f>IFERROR(Table11[[#This Row],[clade.TN]]/Table11[[#This Row],[clade.N]],NA())</f>
        <v>#N/A</v>
      </c>
      <c r="AC38" s="11"/>
      <c r="AD38" s="11"/>
    </row>
    <row r="39" spans="1:30" ht="21" customHeight="1" x14ac:dyDescent="0.2">
      <c r="A39" s="25" t="s">
        <v>1177</v>
      </c>
      <c r="B39" s="20">
        <f>LOOKUP(Table11[[#This Row],[id]],'S1 - Assay'!A:A,'S1 - Assay'!B:B)</f>
        <v>10244</v>
      </c>
      <c r="C39" s="20" t="str">
        <f>LOOKUP(Table11[[#This Row],[id]],'S1 - Assay'!A:A,'S1 - Assay'!C:C)</f>
        <v>I;II</v>
      </c>
      <c r="D39" s="20">
        <f>COUNTIF('S6 - Table 1'!$B$3:$B$20,Table11[[#This Row],[id]])</f>
        <v>0</v>
      </c>
      <c r="E39" s="20">
        <v>4.2051060480000002</v>
      </c>
      <c r="F39" s="20">
        <v>3273</v>
      </c>
      <c r="G39" s="20">
        <v>3</v>
      </c>
      <c r="H39" s="20">
        <v>37</v>
      </c>
      <c r="I39" s="20">
        <v>176</v>
      </c>
      <c r="J39" s="20">
        <v>0</v>
      </c>
      <c r="K39" s="20">
        <v>4413</v>
      </c>
      <c r="L39" s="20">
        <v>21</v>
      </c>
      <c r="M39" s="26" cm="1">
        <f t="array" ref="M39">_xlfn.IFS(Table11[[#This Row],[target.clade]]="I",110,Table11[[#This Row],[target.clade]]="II",4454,TRUE,4652)</f>
        <v>4652</v>
      </c>
      <c r="N39" s="26" t="e" cm="1">
        <f t="array" ref="N39">_xlfn.IFS(Table11[[#This Row],[target.clade]]="I",4454,Table11[[#This Row],[target.clade]]="II",110,TRUE,NA())</f>
        <v>#N/A</v>
      </c>
      <c r="O39" s="20" cm="1">
        <f t="array" ref="O39">_xlfn.IFS(Table11[[#This Row],[target.clade]]="I",Table11[[#This Row],[hits.I]],Table11[[#This Row],[target.clade]]="II",Table11[[#This Row],[hits.II]],TRUE,SUM(Table11[[#This Row],[hits.I]:[hits.?]]))</f>
        <v>4434</v>
      </c>
      <c r="P39" s="26">
        <f>Table11[[#This Row],[clade.P]]-Table11[[#This Row],[clade.TP]]</f>
        <v>218</v>
      </c>
      <c r="Q39" s="26" t="e" cm="1">
        <f t="array" ref="Q39">_xlfn.IFS(Table11[[#This Row],[target.clade]]="I",Table11[[#This Row],[hits.II]],Table11[[#This Row],[target.clade]]="II",Table11[[#This Row],[hits.I]],TRUE,NA())</f>
        <v>#N/A</v>
      </c>
      <c r="R39" s="26" t="e">
        <f>IFERROR(Table11[[#This Row],[clade.N]]-Table11[[#This Row],[clade.FP]], NA())</f>
        <v>#N/A</v>
      </c>
      <c r="S39" s="24">
        <f>Table11[[#This Row],[clade.TP]]/Table11[[#This Row],[clade.P]]</f>
        <v>0.95313843508168528</v>
      </c>
      <c r="T39" s="24">
        <f>Table11[[#This Row],[clade.FN]]/Table11[[#This Row],[clade.P]]</f>
        <v>4.6861564918314703E-2</v>
      </c>
      <c r="U39" s="24" t="e">
        <f>IFERROR(Table11[[#This Row],[clade.FP]]/Table11[[#This Row],[clade.N]],NA())</f>
        <v>#N/A</v>
      </c>
      <c r="V39" s="24" t="e">
        <f>IFERROR(Table11[[#This Row],[clade.TN]]/Table11[[#This Row],[clade.N]],NA())</f>
        <v>#N/A</v>
      </c>
      <c r="AC39" s="11"/>
      <c r="AD39" s="11"/>
    </row>
    <row r="40" spans="1:30" ht="21" customHeight="1" x14ac:dyDescent="0.2">
      <c r="A40" s="25" t="s">
        <v>1180</v>
      </c>
      <c r="B40" s="20">
        <f>LOOKUP(Table11[[#This Row],[id]],'S1 - Assay'!A:A,'S1 - Assay'!B:B)</f>
        <v>10244</v>
      </c>
      <c r="C40" s="20" t="str">
        <f>LOOKUP(Table11[[#This Row],[id]],'S1 - Assay'!A:A,'S1 - Assay'!C:C)</f>
        <v>I;II</v>
      </c>
      <c r="D40" s="20">
        <f>COUNTIF('S6 - Table 1'!$B$3:$B$20,Table11[[#This Row],[id]])</f>
        <v>0</v>
      </c>
      <c r="E40" s="20">
        <v>4.2059837340000001</v>
      </c>
      <c r="F40" s="20">
        <v>3273</v>
      </c>
      <c r="G40" s="20">
        <v>3</v>
      </c>
      <c r="H40" s="20">
        <v>37</v>
      </c>
      <c r="I40" s="20">
        <v>177</v>
      </c>
      <c r="J40" s="20">
        <v>0</v>
      </c>
      <c r="K40" s="20">
        <v>4413</v>
      </c>
      <c r="L40" s="20">
        <v>21</v>
      </c>
      <c r="M40" s="26" cm="1">
        <f t="array" ref="M40">_xlfn.IFS(Table11[[#This Row],[target.clade]]="I",110,Table11[[#This Row],[target.clade]]="II",4454,TRUE,4652)</f>
        <v>4652</v>
      </c>
      <c r="N40" s="26" t="e" cm="1">
        <f t="array" ref="N40">_xlfn.IFS(Table11[[#This Row],[target.clade]]="I",4454,Table11[[#This Row],[target.clade]]="II",110,TRUE,NA())</f>
        <v>#N/A</v>
      </c>
      <c r="O40" s="20" cm="1">
        <f t="array" ref="O40">_xlfn.IFS(Table11[[#This Row],[target.clade]]="I",Table11[[#This Row],[hits.I]],Table11[[#This Row],[target.clade]]="II",Table11[[#This Row],[hits.II]],TRUE,SUM(Table11[[#This Row],[hits.I]:[hits.?]]))</f>
        <v>4434</v>
      </c>
      <c r="P40" s="26">
        <f>Table11[[#This Row],[clade.P]]-Table11[[#This Row],[clade.TP]]</f>
        <v>218</v>
      </c>
      <c r="Q40" s="26" t="e" cm="1">
        <f t="array" ref="Q40">_xlfn.IFS(Table11[[#This Row],[target.clade]]="I",Table11[[#This Row],[hits.II]],Table11[[#This Row],[target.clade]]="II",Table11[[#This Row],[hits.I]],TRUE,NA())</f>
        <v>#N/A</v>
      </c>
      <c r="R40" s="26" t="e">
        <f>IFERROR(Table11[[#This Row],[clade.N]]-Table11[[#This Row],[clade.FP]], NA())</f>
        <v>#N/A</v>
      </c>
      <c r="S40" s="24">
        <f>Table11[[#This Row],[clade.TP]]/Table11[[#This Row],[clade.P]]</f>
        <v>0.95313843508168528</v>
      </c>
      <c r="T40" s="24">
        <f>Table11[[#This Row],[clade.FN]]/Table11[[#This Row],[clade.P]]</f>
        <v>4.6861564918314703E-2</v>
      </c>
      <c r="U40" s="24" t="e">
        <f>IFERROR(Table11[[#This Row],[clade.FP]]/Table11[[#This Row],[clade.N]],NA())</f>
        <v>#N/A</v>
      </c>
      <c r="V40" s="24" t="e">
        <f>IFERROR(Table11[[#This Row],[clade.TN]]/Table11[[#This Row],[clade.N]],NA())</f>
        <v>#N/A</v>
      </c>
      <c r="AC40" s="11"/>
      <c r="AD40" s="11"/>
    </row>
    <row r="41" spans="1:30" ht="21" customHeight="1" x14ac:dyDescent="0.2">
      <c r="A41" s="25" t="s">
        <v>1183</v>
      </c>
      <c r="B41" s="20">
        <f>LOOKUP(Table11[[#This Row],[id]],'S1 - Assay'!A:A,'S1 - Assay'!B:B)</f>
        <v>10244</v>
      </c>
      <c r="C41" s="20" t="str">
        <f>LOOKUP(Table11[[#This Row],[id]],'S1 - Assay'!A:A,'S1 - Assay'!C:C)</f>
        <v>I;II</v>
      </c>
      <c r="D41" s="20">
        <f>COUNTIF('S6 - Table 1'!$B$3:$B$20,Table11[[#This Row],[id]])</f>
        <v>0</v>
      </c>
      <c r="E41" s="20">
        <v>4.221107086</v>
      </c>
      <c r="F41" s="20">
        <v>3273</v>
      </c>
      <c r="G41" s="20">
        <v>3</v>
      </c>
      <c r="H41" s="20">
        <v>37</v>
      </c>
      <c r="I41" s="20">
        <v>176</v>
      </c>
      <c r="J41" s="20">
        <v>0</v>
      </c>
      <c r="K41" s="20">
        <v>4413</v>
      </c>
      <c r="L41" s="20">
        <v>21</v>
      </c>
      <c r="M41" s="26" cm="1">
        <f t="array" ref="M41">_xlfn.IFS(Table11[[#This Row],[target.clade]]="I",110,Table11[[#This Row],[target.clade]]="II",4454,TRUE,4652)</f>
        <v>4652</v>
      </c>
      <c r="N41" s="26" t="e" cm="1">
        <f t="array" ref="N41">_xlfn.IFS(Table11[[#This Row],[target.clade]]="I",4454,Table11[[#This Row],[target.clade]]="II",110,TRUE,NA())</f>
        <v>#N/A</v>
      </c>
      <c r="O41" s="20" cm="1">
        <f t="array" ref="O41">_xlfn.IFS(Table11[[#This Row],[target.clade]]="I",Table11[[#This Row],[hits.I]],Table11[[#This Row],[target.clade]]="II",Table11[[#This Row],[hits.II]],TRUE,SUM(Table11[[#This Row],[hits.I]:[hits.?]]))</f>
        <v>4434</v>
      </c>
      <c r="P41" s="26">
        <f>Table11[[#This Row],[clade.P]]-Table11[[#This Row],[clade.TP]]</f>
        <v>218</v>
      </c>
      <c r="Q41" s="26" t="e" cm="1">
        <f t="array" ref="Q41">_xlfn.IFS(Table11[[#This Row],[target.clade]]="I",Table11[[#This Row],[hits.II]],Table11[[#This Row],[target.clade]]="II",Table11[[#This Row],[hits.I]],TRUE,NA())</f>
        <v>#N/A</v>
      </c>
      <c r="R41" s="26" t="e">
        <f>IFERROR(Table11[[#This Row],[clade.N]]-Table11[[#This Row],[clade.FP]], NA())</f>
        <v>#N/A</v>
      </c>
      <c r="S41" s="24">
        <f>Table11[[#This Row],[clade.TP]]/Table11[[#This Row],[clade.P]]</f>
        <v>0.95313843508168528</v>
      </c>
      <c r="T41" s="24">
        <f>Table11[[#This Row],[clade.FN]]/Table11[[#This Row],[clade.P]]</f>
        <v>4.6861564918314703E-2</v>
      </c>
      <c r="U41" s="24" t="e">
        <f>IFERROR(Table11[[#This Row],[clade.FP]]/Table11[[#This Row],[clade.N]],NA())</f>
        <v>#N/A</v>
      </c>
      <c r="V41" s="24" t="e">
        <f>IFERROR(Table11[[#This Row],[clade.TN]]/Table11[[#This Row],[clade.N]],NA())</f>
        <v>#N/A</v>
      </c>
      <c r="AC41" s="11"/>
      <c r="AD41" s="11"/>
    </row>
    <row r="42" spans="1:30" ht="21" customHeight="1" x14ac:dyDescent="0.2">
      <c r="A42" s="25" t="s">
        <v>1186</v>
      </c>
      <c r="B42" s="20">
        <f>LOOKUP(Table11[[#This Row],[id]],'S1 - Assay'!A:A,'S1 - Assay'!B:B)</f>
        <v>10244</v>
      </c>
      <c r="C42" s="20" t="str">
        <f>LOOKUP(Table11[[#This Row],[id]],'S1 - Assay'!A:A,'S1 - Assay'!C:C)</f>
        <v>I;II</v>
      </c>
      <c r="D42" s="20">
        <f>COUNTIF('S6 - Table 1'!$B$3:$B$20,Table11[[#This Row],[id]])</f>
        <v>0</v>
      </c>
      <c r="E42" s="20">
        <v>4.2794366129999997</v>
      </c>
      <c r="F42" s="20">
        <v>1</v>
      </c>
      <c r="G42" s="20">
        <v>0</v>
      </c>
      <c r="H42" s="20">
        <v>0</v>
      </c>
      <c r="I42" s="20">
        <v>0</v>
      </c>
      <c r="J42" s="20">
        <v>0</v>
      </c>
      <c r="K42" s="20">
        <v>1</v>
      </c>
      <c r="L42" s="20">
        <v>0</v>
      </c>
      <c r="M42" s="26" cm="1">
        <f t="array" ref="M42">_xlfn.IFS(Table11[[#This Row],[target.clade]]="I",110,Table11[[#This Row],[target.clade]]="II",4454,TRUE,4652)</f>
        <v>4652</v>
      </c>
      <c r="N42" s="26" t="e" cm="1">
        <f t="array" ref="N42">_xlfn.IFS(Table11[[#This Row],[target.clade]]="I",4454,Table11[[#This Row],[target.clade]]="II",110,TRUE,NA())</f>
        <v>#N/A</v>
      </c>
      <c r="O42" s="20" cm="1">
        <f t="array" ref="O42">_xlfn.IFS(Table11[[#This Row],[target.clade]]="I",Table11[[#This Row],[hits.I]],Table11[[#This Row],[target.clade]]="II",Table11[[#This Row],[hits.II]],TRUE,SUM(Table11[[#This Row],[hits.I]:[hits.?]]))</f>
        <v>1</v>
      </c>
      <c r="P42" s="26">
        <f>Table11[[#This Row],[clade.P]]-Table11[[#This Row],[clade.TP]]</f>
        <v>4651</v>
      </c>
      <c r="Q42" s="26" t="e" cm="1">
        <f t="array" ref="Q42">_xlfn.IFS(Table11[[#This Row],[target.clade]]="I",Table11[[#This Row],[hits.II]],Table11[[#This Row],[target.clade]]="II",Table11[[#This Row],[hits.I]],TRUE,NA())</f>
        <v>#N/A</v>
      </c>
      <c r="R42" s="26" t="e">
        <f>IFERROR(Table11[[#This Row],[clade.N]]-Table11[[#This Row],[clade.FP]], NA())</f>
        <v>#N/A</v>
      </c>
      <c r="S42" s="24">
        <f>Table11[[#This Row],[clade.TP]]/Table11[[#This Row],[clade.P]]</f>
        <v>2.1496130696474635E-4</v>
      </c>
      <c r="T42" s="24">
        <f>Table11[[#This Row],[clade.FN]]/Table11[[#This Row],[clade.P]]</f>
        <v>0.99978503869303526</v>
      </c>
      <c r="U42" s="24" t="e">
        <f>IFERROR(Table11[[#This Row],[clade.FP]]/Table11[[#This Row],[clade.N]],NA())</f>
        <v>#N/A</v>
      </c>
      <c r="V42" s="24" t="e">
        <f>IFERROR(Table11[[#This Row],[clade.TN]]/Table11[[#This Row],[clade.N]],NA())</f>
        <v>#N/A</v>
      </c>
      <c r="AC42" s="11"/>
      <c r="AD42" s="11"/>
    </row>
    <row r="43" spans="1:30" ht="21" customHeight="1" x14ac:dyDescent="0.2">
      <c r="A43" s="25" t="s">
        <v>1191</v>
      </c>
      <c r="B43" s="20">
        <f>LOOKUP(Table11[[#This Row],[id]],'S1 - Assay'!A:A,'S1 - Assay'!B:B)</f>
        <v>10244</v>
      </c>
      <c r="C43" s="20" t="str">
        <f>LOOKUP(Table11[[#This Row],[id]],'S1 - Assay'!A:A,'S1 - Assay'!C:C)</f>
        <v>I;II</v>
      </c>
      <c r="D43" s="20">
        <f>COUNTIF('S6 - Table 1'!$B$3:$B$20,Table11[[#This Row],[id]])</f>
        <v>0</v>
      </c>
      <c r="E43" s="20">
        <v>4.6734235689999997</v>
      </c>
      <c r="F43" s="20">
        <v>1</v>
      </c>
      <c r="G43" s="20">
        <v>0</v>
      </c>
      <c r="H43" s="20">
        <v>0</v>
      </c>
      <c r="I43" s="20">
        <v>0</v>
      </c>
      <c r="J43" s="20">
        <v>0</v>
      </c>
      <c r="K43" s="20">
        <v>1</v>
      </c>
      <c r="L43" s="20">
        <v>0</v>
      </c>
      <c r="M43" s="26" cm="1">
        <f t="array" ref="M43">_xlfn.IFS(Table11[[#This Row],[target.clade]]="I",110,Table11[[#This Row],[target.clade]]="II",4454,TRUE,4652)</f>
        <v>4652</v>
      </c>
      <c r="N43" s="26" t="e" cm="1">
        <f t="array" ref="N43">_xlfn.IFS(Table11[[#This Row],[target.clade]]="I",4454,Table11[[#This Row],[target.clade]]="II",110,TRUE,NA())</f>
        <v>#N/A</v>
      </c>
      <c r="O43" s="20" cm="1">
        <f t="array" ref="O43">_xlfn.IFS(Table11[[#This Row],[target.clade]]="I",Table11[[#This Row],[hits.I]],Table11[[#This Row],[target.clade]]="II",Table11[[#This Row],[hits.II]],TRUE,SUM(Table11[[#This Row],[hits.I]:[hits.?]]))</f>
        <v>1</v>
      </c>
      <c r="P43" s="26">
        <f>Table11[[#This Row],[clade.P]]-Table11[[#This Row],[clade.TP]]</f>
        <v>4651</v>
      </c>
      <c r="Q43" s="26" t="e" cm="1">
        <f t="array" ref="Q43">_xlfn.IFS(Table11[[#This Row],[target.clade]]="I",Table11[[#This Row],[hits.II]],Table11[[#This Row],[target.clade]]="II",Table11[[#This Row],[hits.I]],TRUE,NA())</f>
        <v>#N/A</v>
      </c>
      <c r="R43" s="26" t="e">
        <f>IFERROR(Table11[[#This Row],[clade.N]]-Table11[[#This Row],[clade.FP]], NA())</f>
        <v>#N/A</v>
      </c>
      <c r="S43" s="24">
        <f>Table11[[#This Row],[clade.TP]]/Table11[[#This Row],[clade.P]]</f>
        <v>2.1496130696474635E-4</v>
      </c>
      <c r="T43" s="24">
        <f>Table11[[#This Row],[clade.FN]]/Table11[[#This Row],[clade.P]]</f>
        <v>0.99978503869303526</v>
      </c>
      <c r="U43" s="24" t="e">
        <f>IFERROR(Table11[[#This Row],[clade.FP]]/Table11[[#This Row],[clade.N]],NA())</f>
        <v>#N/A</v>
      </c>
      <c r="V43" s="24" t="e">
        <f>IFERROR(Table11[[#This Row],[clade.TN]]/Table11[[#This Row],[clade.N]],NA())</f>
        <v>#N/A</v>
      </c>
      <c r="AC43" s="11"/>
      <c r="AD43" s="11"/>
    </row>
    <row r="44" spans="1:30" ht="21" customHeight="1" x14ac:dyDescent="0.2">
      <c r="A44" s="25" t="s">
        <v>1194</v>
      </c>
      <c r="B44" s="20">
        <f>LOOKUP(Table11[[#This Row],[id]],'S1 - Assay'!A:A,'S1 - Assay'!B:B)</f>
        <v>10244</v>
      </c>
      <c r="C44" s="20" t="str">
        <f>LOOKUP(Table11[[#This Row],[id]],'S1 - Assay'!A:A,'S1 - Assay'!C:C)</f>
        <v>I;II</v>
      </c>
      <c r="D44" s="20">
        <f>COUNTIF('S6 - Table 1'!$B$3:$B$20,Table11[[#This Row],[id]])</f>
        <v>0</v>
      </c>
      <c r="E44" s="20">
        <v>4.6766573459999998</v>
      </c>
      <c r="F44" s="20">
        <v>1</v>
      </c>
      <c r="G44" s="20">
        <v>0</v>
      </c>
      <c r="H44" s="20">
        <v>0</v>
      </c>
      <c r="I44" s="20">
        <v>0</v>
      </c>
      <c r="J44" s="20">
        <v>0</v>
      </c>
      <c r="K44" s="20">
        <v>1</v>
      </c>
      <c r="L44" s="20">
        <v>0</v>
      </c>
      <c r="M44" s="26" cm="1">
        <f t="array" ref="M44">_xlfn.IFS(Table11[[#This Row],[target.clade]]="I",110,Table11[[#This Row],[target.clade]]="II",4454,TRUE,4652)</f>
        <v>4652</v>
      </c>
      <c r="N44" s="26" t="e" cm="1">
        <f t="array" ref="N44">_xlfn.IFS(Table11[[#This Row],[target.clade]]="I",4454,Table11[[#This Row],[target.clade]]="II",110,TRUE,NA())</f>
        <v>#N/A</v>
      </c>
      <c r="O44" s="20" cm="1">
        <f t="array" ref="O44">_xlfn.IFS(Table11[[#This Row],[target.clade]]="I",Table11[[#This Row],[hits.I]],Table11[[#This Row],[target.clade]]="II",Table11[[#This Row],[hits.II]],TRUE,SUM(Table11[[#This Row],[hits.I]:[hits.?]]))</f>
        <v>1</v>
      </c>
      <c r="P44" s="26">
        <f>Table11[[#This Row],[clade.P]]-Table11[[#This Row],[clade.TP]]</f>
        <v>4651</v>
      </c>
      <c r="Q44" s="26" t="e" cm="1">
        <f t="array" ref="Q44">_xlfn.IFS(Table11[[#This Row],[target.clade]]="I",Table11[[#This Row],[hits.II]],Table11[[#This Row],[target.clade]]="II",Table11[[#This Row],[hits.I]],TRUE,NA())</f>
        <v>#N/A</v>
      </c>
      <c r="R44" s="26" t="e">
        <f>IFERROR(Table11[[#This Row],[clade.N]]-Table11[[#This Row],[clade.FP]], NA())</f>
        <v>#N/A</v>
      </c>
      <c r="S44" s="24">
        <f>Table11[[#This Row],[clade.TP]]/Table11[[#This Row],[clade.P]]</f>
        <v>2.1496130696474635E-4</v>
      </c>
      <c r="T44" s="24">
        <f>Table11[[#This Row],[clade.FN]]/Table11[[#This Row],[clade.P]]</f>
        <v>0.99978503869303526</v>
      </c>
      <c r="U44" s="24" t="e">
        <f>IFERROR(Table11[[#This Row],[clade.FP]]/Table11[[#This Row],[clade.N]],NA())</f>
        <v>#N/A</v>
      </c>
      <c r="V44" s="24" t="e">
        <f>IFERROR(Table11[[#This Row],[clade.TN]]/Table11[[#This Row],[clade.N]],NA())</f>
        <v>#N/A</v>
      </c>
      <c r="AC44" s="11"/>
      <c r="AD44" s="11"/>
    </row>
    <row r="45" spans="1:30" ht="21" customHeight="1" x14ac:dyDescent="0.2">
      <c r="A45" s="25" t="s">
        <v>1197</v>
      </c>
      <c r="B45" s="20">
        <f>LOOKUP(Table11[[#This Row],[id]],'S1 - Assay'!A:A,'S1 - Assay'!B:B)</f>
        <v>10244</v>
      </c>
      <c r="C45" s="20" t="str">
        <f>LOOKUP(Table11[[#This Row],[id]],'S1 - Assay'!A:A,'S1 - Assay'!C:C)</f>
        <v>I;II</v>
      </c>
      <c r="D45" s="20">
        <f>COUNTIF('S6 - Table 1'!$B$3:$B$20,Table11[[#This Row],[id]])</f>
        <v>0</v>
      </c>
      <c r="E45" s="20">
        <v>4.9104682180000001</v>
      </c>
      <c r="F45" s="20">
        <v>1</v>
      </c>
      <c r="G45" s="20">
        <v>0</v>
      </c>
      <c r="H45" s="20">
        <v>0</v>
      </c>
      <c r="I45" s="20">
        <v>0</v>
      </c>
      <c r="J45" s="20">
        <v>0</v>
      </c>
      <c r="K45" s="20">
        <v>1</v>
      </c>
      <c r="L45" s="20">
        <v>0</v>
      </c>
      <c r="M45" s="26" cm="1">
        <f t="array" ref="M45">_xlfn.IFS(Table11[[#This Row],[target.clade]]="I",110,Table11[[#This Row],[target.clade]]="II",4454,TRUE,4652)</f>
        <v>4652</v>
      </c>
      <c r="N45" s="26" t="e" cm="1">
        <f t="array" ref="N45">_xlfn.IFS(Table11[[#This Row],[target.clade]]="I",4454,Table11[[#This Row],[target.clade]]="II",110,TRUE,NA())</f>
        <v>#N/A</v>
      </c>
      <c r="O45" s="20" cm="1">
        <f t="array" ref="O45">_xlfn.IFS(Table11[[#This Row],[target.clade]]="I",Table11[[#This Row],[hits.I]],Table11[[#This Row],[target.clade]]="II",Table11[[#This Row],[hits.II]],TRUE,SUM(Table11[[#This Row],[hits.I]:[hits.?]]))</f>
        <v>1</v>
      </c>
      <c r="P45" s="26">
        <f>Table11[[#This Row],[clade.P]]-Table11[[#This Row],[clade.TP]]</f>
        <v>4651</v>
      </c>
      <c r="Q45" s="26" t="e" cm="1">
        <f t="array" ref="Q45">_xlfn.IFS(Table11[[#This Row],[target.clade]]="I",Table11[[#This Row],[hits.II]],Table11[[#This Row],[target.clade]]="II",Table11[[#This Row],[hits.I]],TRUE,NA())</f>
        <v>#N/A</v>
      </c>
      <c r="R45" s="26" t="e">
        <f>IFERROR(Table11[[#This Row],[clade.N]]-Table11[[#This Row],[clade.FP]], NA())</f>
        <v>#N/A</v>
      </c>
      <c r="S45" s="24">
        <f>Table11[[#This Row],[clade.TP]]/Table11[[#This Row],[clade.P]]</f>
        <v>2.1496130696474635E-4</v>
      </c>
      <c r="T45" s="24">
        <f>Table11[[#This Row],[clade.FN]]/Table11[[#This Row],[clade.P]]</f>
        <v>0.99978503869303526</v>
      </c>
      <c r="U45" s="24" t="e">
        <f>IFERROR(Table11[[#This Row],[clade.FP]]/Table11[[#This Row],[clade.N]],NA())</f>
        <v>#N/A</v>
      </c>
      <c r="V45" s="24" t="e">
        <f>IFERROR(Table11[[#This Row],[clade.TN]]/Table11[[#This Row],[clade.N]],NA())</f>
        <v>#N/A</v>
      </c>
      <c r="AC45" s="11"/>
      <c r="AD45" s="11"/>
    </row>
    <row r="46" spans="1:30" ht="21" customHeight="1" x14ac:dyDescent="0.2">
      <c r="A46" s="25" t="s">
        <v>1200</v>
      </c>
      <c r="B46" s="20">
        <f>LOOKUP(Table11[[#This Row],[id]],'S1 - Assay'!A:A,'S1 - Assay'!B:B)</f>
        <v>10244</v>
      </c>
      <c r="C46" s="20" t="str">
        <f>LOOKUP(Table11[[#This Row],[id]],'S1 - Assay'!A:A,'S1 - Assay'!C:C)</f>
        <v>I;II</v>
      </c>
      <c r="D46" s="20">
        <f>COUNTIF('S6 - Table 1'!$B$3:$B$20,Table11[[#This Row],[id]])</f>
        <v>0</v>
      </c>
      <c r="E46" s="20">
        <v>4.9504790439999997</v>
      </c>
      <c r="F46" s="20">
        <v>1</v>
      </c>
      <c r="G46" s="20">
        <v>0</v>
      </c>
      <c r="H46" s="20">
        <v>0</v>
      </c>
      <c r="I46" s="20">
        <v>0</v>
      </c>
      <c r="J46" s="20">
        <v>0</v>
      </c>
      <c r="K46" s="20">
        <v>1</v>
      </c>
      <c r="L46" s="20">
        <v>0</v>
      </c>
      <c r="M46" s="26" cm="1">
        <f t="array" ref="M46">_xlfn.IFS(Table11[[#This Row],[target.clade]]="I",110,Table11[[#This Row],[target.clade]]="II",4454,TRUE,4652)</f>
        <v>4652</v>
      </c>
      <c r="N46" s="26" t="e" cm="1">
        <f t="array" ref="N46">_xlfn.IFS(Table11[[#This Row],[target.clade]]="I",4454,Table11[[#This Row],[target.clade]]="II",110,TRUE,NA())</f>
        <v>#N/A</v>
      </c>
      <c r="O46" s="20" cm="1">
        <f t="array" ref="O46">_xlfn.IFS(Table11[[#This Row],[target.clade]]="I",Table11[[#This Row],[hits.I]],Table11[[#This Row],[target.clade]]="II",Table11[[#This Row],[hits.II]],TRUE,SUM(Table11[[#This Row],[hits.I]:[hits.?]]))</f>
        <v>1</v>
      </c>
      <c r="P46" s="26">
        <f>Table11[[#This Row],[clade.P]]-Table11[[#This Row],[clade.TP]]</f>
        <v>4651</v>
      </c>
      <c r="Q46" s="26" t="e" cm="1">
        <f t="array" ref="Q46">_xlfn.IFS(Table11[[#This Row],[target.clade]]="I",Table11[[#This Row],[hits.II]],Table11[[#This Row],[target.clade]]="II",Table11[[#This Row],[hits.I]],TRUE,NA())</f>
        <v>#N/A</v>
      </c>
      <c r="R46" s="26" t="e">
        <f>IFERROR(Table11[[#This Row],[clade.N]]-Table11[[#This Row],[clade.FP]], NA())</f>
        <v>#N/A</v>
      </c>
      <c r="S46" s="24">
        <f>Table11[[#This Row],[clade.TP]]/Table11[[#This Row],[clade.P]]</f>
        <v>2.1496130696474635E-4</v>
      </c>
      <c r="T46" s="24">
        <f>Table11[[#This Row],[clade.FN]]/Table11[[#This Row],[clade.P]]</f>
        <v>0.99978503869303526</v>
      </c>
      <c r="U46" s="24" t="e">
        <f>IFERROR(Table11[[#This Row],[clade.FP]]/Table11[[#This Row],[clade.N]],NA())</f>
        <v>#N/A</v>
      </c>
      <c r="V46" s="24" t="e">
        <f>IFERROR(Table11[[#This Row],[clade.TN]]/Table11[[#This Row],[clade.N]],NA())</f>
        <v>#N/A</v>
      </c>
      <c r="AC46" s="11"/>
      <c r="AD46" s="11"/>
    </row>
    <row r="47" spans="1:30" ht="21" customHeight="1" x14ac:dyDescent="0.2">
      <c r="A47" s="25" t="s">
        <v>1203</v>
      </c>
      <c r="B47" s="20">
        <f>LOOKUP(Table11[[#This Row],[id]],'S1 - Assay'!A:A,'S1 - Assay'!B:B)</f>
        <v>10244</v>
      </c>
      <c r="C47" s="20" t="str">
        <f>LOOKUP(Table11[[#This Row],[id]],'S1 - Assay'!A:A,'S1 - Assay'!C:C)</f>
        <v>I;II</v>
      </c>
      <c r="D47" s="20">
        <f>COUNTIF('S6 - Table 1'!$B$3:$B$20,Table11[[#This Row],[id]])</f>
        <v>0</v>
      </c>
      <c r="E47" s="20">
        <v>5.8122799929999998</v>
      </c>
      <c r="F47" s="20">
        <v>3255</v>
      </c>
      <c r="G47" s="20">
        <v>11</v>
      </c>
      <c r="H47" s="20">
        <v>199</v>
      </c>
      <c r="I47" s="20">
        <v>10</v>
      </c>
      <c r="J47" s="20">
        <v>0</v>
      </c>
      <c r="K47" s="20">
        <v>4397</v>
      </c>
      <c r="L47" s="20">
        <v>23</v>
      </c>
      <c r="M47" s="26" cm="1">
        <f t="array" ref="M47">_xlfn.IFS(Table11[[#This Row],[target.clade]]="I",110,Table11[[#This Row],[target.clade]]="II",4454,TRUE,4652)</f>
        <v>4652</v>
      </c>
      <c r="N47" s="26" t="e" cm="1">
        <f t="array" ref="N47">_xlfn.IFS(Table11[[#This Row],[target.clade]]="I",4454,Table11[[#This Row],[target.clade]]="II",110,TRUE,NA())</f>
        <v>#N/A</v>
      </c>
      <c r="O47" s="20" cm="1">
        <f t="array" ref="O47">_xlfn.IFS(Table11[[#This Row],[target.clade]]="I",Table11[[#This Row],[hits.I]],Table11[[#This Row],[target.clade]]="II",Table11[[#This Row],[hits.II]],TRUE,SUM(Table11[[#This Row],[hits.I]:[hits.?]]))</f>
        <v>4420</v>
      </c>
      <c r="P47" s="26">
        <f>Table11[[#This Row],[clade.P]]-Table11[[#This Row],[clade.TP]]</f>
        <v>232</v>
      </c>
      <c r="Q47" s="26" t="e" cm="1">
        <f t="array" ref="Q47">_xlfn.IFS(Table11[[#This Row],[target.clade]]="I",Table11[[#This Row],[hits.II]],Table11[[#This Row],[target.clade]]="II",Table11[[#This Row],[hits.I]],TRUE,NA())</f>
        <v>#N/A</v>
      </c>
      <c r="R47" s="26" t="e">
        <f>IFERROR(Table11[[#This Row],[clade.N]]-Table11[[#This Row],[clade.FP]], NA())</f>
        <v>#N/A</v>
      </c>
      <c r="S47" s="24">
        <f>Table11[[#This Row],[clade.TP]]/Table11[[#This Row],[clade.P]]</f>
        <v>0.95012897678417885</v>
      </c>
      <c r="T47" s="24">
        <f>Table11[[#This Row],[clade.FN]]/Table11[[#This Row],[clade.P]]</f>
        <v>4.9871023215821153E-2</v>
      </c>
      <c r="U47" s="24" t="e">
        <f>IFERROR(Table11[[#This Row],[clade.FP]]/Table11[[#This Row],[clade.N]],NA())</f>
        <v>#N/A</v>
      </c>
      <c r="V47" s="24" t="e">
        <f>IFERROR(Table11[[#This Row],[clade.TN]]/Table11[[#This Row],[clade.N]],NA())</f>
        <v>#N/A</v>
      </c>
      <c r="AC47" s="11"/>
      <c r="AD47" s="11"/>
    </row>
    <row r="48" spans="1:30" ht="21" customHeight="1" x14ac:dyDescent="0.2">
      <c r="A48" s="25" t="s">
        <v>1208</v>
      </c>
      <c r="B48" s="20">
        <f>LOOKUP(Table11[[#This Row],[id]],'S1 - Assay'!A:A,'S1 - Assay'!B:B)</f>
        <v>10244</v>
      </c>
      <c r="C48" s="20" t="str">
        <f>LOOKUP(Table11[[#This Row],[id]],'S1 - Assay'!A:A,'S1 - Assay'!C:C)</f>
        <v>I;II</v>
      </c>
      <c r="D48" s="20">
        <f>COUNTIF('S6 - Table 1'!$B$3:$B$20,Table11[[#This Row],[id]])</f>
        <v>0</v>
      </c>
      <c r="E48" s="20">
        <v>6.2775129239999998</v>
      </c>
      <c r="F48" s="20">
        <v>3256</v>
      </c>
      <c r="G48" s="20">
        <v>10</v>
      </c>
      <c r="H48" s="20">
        <v>199</v>
      </c>
      <c r="I48" s="20">
        <v>10</v>
      </c>
      <c r="J48" s="20">
        <v>0</v>
      </c>
      <c r="K48" s="20">
        <v>4397</v>
      </c>
      <c r="L48" s="20">
        <v>23</v>
      </c>
      <c r="M48" s="26" cm="1">
        <f t="array" ref="M48">_xlfn.IFS(Table11[[#This Row],[target.clade]]="I",110,Table11[[#This Row],[target.clade]]="II",4454,TRUE,4652)</f>
        <v>4652</v>
      </c>
      <c r="N48" s="26" t="e" cm="1">
        <f t="array" ref="N48">_xlfn.IFS(Table11[[#This Row],[target.clade]]="I",4454,Table11[[#This Row],[target.clade]]="II",110,TRUE,NA())</f>
        <v>#N/A</v>
      </c>
      <c r="O48" s="20" cm="1">
        <f t="array" ref="O48">_xlfn.IFS(Table11[[#This Row],[target.clade]]="I",Table11[[#This Row],[hits.I]],Table11[[#This Row],[target.clade]]="II",Table11[[#This Row],[hits.II]],TRUE,SUM(Table11[[#This Row],[hits.I]:[hits.?]]))</f>
        <v>4420</v>
      </c>
      <c r="P48" s="26">
        <f>Table11[[#This Row],[clade.P]]-Table11[[#This Row],[clade.TP]]</f>
        <v>232</v>
      </c>
      <c r="Q48" s="26" t="e" cm="1">
        <f t="array" ref="Q48">_xlfn.IFS(Table11[[#This Row],[target.clade]]="I",Table11[[#This Row],[hits.II]],Table11[[#This Row],[target.clade]]="II",Table11[[#This Row],[hits.I]],TRUE,NA())</f>
        <v>#N/A</v>
      </c>
      <c r="R48" s="26" t="e">
        <f>IFERROR(Table11[[#This Row],[clade.N]]-Table11[[#This Row],[clade.FP]], NA())</f>
        <v>#N/A</v>
      </c>
      <c r="S48" s="24">
        <f>Table11[[#This Row],[clade.TP]]/Table11[[#This Row],[clade.P]]</f>
        <v>0.95012897678417885</v>
      </c>
      <c r="T48" s="24">
        <f>Table11[[#This Row],[clade.FN]]/Table11[[#This Row],[clade.P]]</f>
        <v>4.9871023215821153E-2</v>
      </c>
      <c r="U48" s="24" t="e">
        <f>IFERROR(Table11[[#This Row],[clade.FP]]/Table11[[#This Row],[clade.N]],NA())</f>
        <v>#N/A</v>
      </c>
      <c r="V48" s="24" t="e">
        <f>IFERROR(Table11[[#This Row],[clade.TN]]/Table11[[#This Row],[clade.N]],NA())</f>
        <v>#N/A</v>
      </c>
      <c r="AC48" s="11"/>
      <c r="AD48" s="11"/>
    </row>
    <row r="49" spans="1:30" ht="21" customHeight="1" x14ac:dyDescent="0.2">
      <c r="A49" s="25" t="s">
        <v>1211</v>
      </c>
      <c r="B49" s="20">
        <f>LOOKUP(Table11[[#This Row],[id]],'S1 - Assay'!A:A,'S1 - Assay'!B:B)</f>
        <v>10244</v>
      </c>
      <c r="C49" s="20" t="str">
        <f>LOOKUP(Table11[[#This Row],[id]],'S1 - Assay'!A:A,'S1 - Assay'!C:C)</f>
        <v>I;II</v>
      </c>
      <c r="D49" s="20">
        <f>COUNTIF('S6 - Table 1'!$B$3:$B$20,Table11[[#This Row],[id]])</f>
        <v>0</v>
      </c>
      <c r="E49" s="20">
        <v>6.3993372209999997</v>
      </c>
      <c r="F49" s="20">
        <v>3254</v>
      </c>
      <c r="G49" s="20">
        <v>12</v>
      </c>
      <c r="H49" s="20">
        <v>199</v>
      </c>
      <c r="I49" s="20">
        <v>10</v>
      </c>
      <c r="J49" s="20">
        <v>0</v>
      </c>
      <c r="K49" s="20">
        <v>4397</v>
      </c>
      <c r="L49" s="20">
        <v>23</v>
      </c>
      <c r="M49" s="26" cm="1">
        <f t="array" ref="M49">_xlfn.IFS(Table11[[#This Row],[target.clade]]="I",110,Table11[[#This Row],[target.clade]]="II",4454,TRUE,4652)</f>
        <v>4652</v>
      </c>
      <c r="N49" s="26" t="e" cm="1">
        <f t="array" ref="N49">_xlfn.IFS(Table11[[#This Row],[target.clade]]="I",4454,Table11[[#This Row],[target.clade]]="II",110,TRUE,NA())</f>
        <v>#N/A</v>
      </c>
      <c r="O49" s="20" cm="1">
        <f t="array" ref="O49">_xlfn.IFS(Table11[[#This Row],[target.clade]]="I",Table11[[#This Row],[hits.I]],Table11[[#This Row],[target.clade]]="II",Table11[[#This Row],[hits.II]],TRUE,SUM(Table11[[#This Row],[hits.I]:[hits.?]]))</f>
        <v>4420</v>
      </c>
      <c r="P49" s="26">
        <f>Table11[[#This Row],[clade.P]]-Table11[[#This Row],[clade.TP]]</f>
        <v>232</v>
      </c>
      <c r="Q49" s="26" t="e" cm="1">
        <f t="array" ref="Q49">_xlfn.IFS(Table11[[#This Row],[target.clade]]="I",Table11[[#This Row],[hits.II]],Table11[[#This Row],[target.clade]]="II",Table11[[#This Row],[hits.I]],TRUE,NA())</f>
        <v>#N/A</v>
      </c>
      <c r="R49" s="26" t="e">
        <f>IFERROR(Table11[[#This Row],[clade.N]]-Table11[[#This Row],[clade.FP]], NA())</f>
        <v>#N/A</v>
      </c>
      <c r="S49" s="24">
        <f>Table11[[#This Row],[clade.TP]]/Table11[[#This Row],[clade.P]]</f>
        <v>0.95012897678417885</v>
      </c>
      <c r="T49" s="24">
        <f>Table11[[#This Row],[clade.FN]]/Table11[[#This Row],[clade.P]]</f>
        <v>4.9871023215821153E-2</v>
      </c>
      <c r="U49" s="24" t="e">
        <f>IFERROR(Table11[[#This Row],[clade.FP]]/Table11[[#This Row],[clade.N]],NA())</f>
        <v>#N/A</v>
      </c>
      <c r="V49" s="24" t="e">
        <f>IFERROR(Table11[[#This Row],[clade.TN]]/Table11[[#This Row],[clade.N]],NA())</f>
        <v>#N/A</v>
      </c>
      <c r="AC49" s="11"/>
      <c r="AD49" s="11"/>
    </row>
    <row r="50" spans="1:30" ht="21" customHeight="1" x14ac:dyDescent="0.2">
      <c r="A50" s="25" t="s">
        <v>1214</v>
      </c>
      <c r="B50" s="20">
        <f>LOOKUP(Table11[[#This Row],[id]],'S1 - Assay'!A:A,'S1 - Assay'!B:B)</f>
        <v>10244</v>
      </c>
      <c r="C50" s="20" t="str">
        <f>LOOKUP(Table11[[#This Row],[id]],'S1 - Assay'!A:A,'S1 - Assay'!C:C)</f>
        <v>I;II</v>
      </c>
      <c r="D50" s="20">
        <f>COUNTIF('S6 - Table 1'!$B$3:$B$20,Table11[[#This Row],[id]])</f>
        <v>0</v>
      </c>
      <c r="E50" s="20">
        <v>6.403201235</v>
      </c>
      <c r="F50" s="20">
        <v>3255</v>
      </c>
      <c r="G50" s="20">
        <v>11</v>
      </c>
      <c r="H50" s="20">
        <v>186</v>
      </c>
      <c r="I50" s="20">
        <v>23</v>
      </c>
      <c r="J50" s="20">
        <v>0</v>
      </c>
      <c r="K50" s="20">
        <v>4397</v>
      </c>
      <c r="L50" s="20">
        <v>23</v>
      </c>
      <c r="M50" s="26" cm="1">
        <f t="array" ref="M50">_xlfn.IFS(Table11[[#This Row],[target.clade]]="I",110,Table11[[#This Row],[target.clade]]="II",4454,TRUE,4652)</f>
        <v>4652</v>
      </c>
      <c r="N50" s="26" t="e" cm="1">
        <f t="array" ref="N50">_xlfn.IFS(Table11[[#This Row],[target.clade]]="I",4454,Table11[[#This Row],[target.clade]]="II",110,TRUE,NA())</f>
        <v>#N/A</v>
      </c>
      <c r="O50" s="20" cm="1">
        <f t="array" ref="O50">_xlfn.IFS(Table11[[#This Row],[target.clade]]="I",Table11[[#This Row],[hits.I]],Table11[[#This Row],[target.clade]]="II",Table11[[#This Row],[hits.II]],TRUE,SUM(Table11[[#This Row],[hits.I]:[hits.?]]))</f>
        <v>4420</v>
      </c>
      <c r="P50" s="26">
        <f>Table11[[#This Row],[clade.P]]-Table11[[#This Row],[clade.TP]]</f>
        <v>232</v>
      </c>
      <c r="Q50" s="26" t="e" cm="1">
        <f t="array" ref="Q50">_xlfn.IFS(Table11[[#This Row],[target.clade]]="I",Table11[[#This Row],[hits.II]],Table11[[#This Row],[target.clade]]="II",Table11[[#This Row],[hits.I]],TRUE,NA())</f>
        <v>#N/A</v>
      </c>
      <c r="R50" s="26" t="e">
        <f>IFERROR(Table11[[#This Row],[clade.N]]-Table11[[#This Row],[clade.FP]], NA())</f>
        <v>#N/A</v>
      </c>
      <c r="S50" s="24">
        <f>Table11[[#This Row],[clade.TP]]/Table11[[#This Row],[clade.P]]</f>
        <v>0.95012897678417885</v>
      </c>
      <c r="T50" s="24">
        <f>Table11[[#This Row],[clade.FN]]/Table11[[#This Row],[clade.P]]</f>
        <v>4.9871023215821153E-2</v>
      </c>
      <c r="U50" s="24" t="e">
        <f>IFERROR(Table11[[#This Row],[clade.FP]]/Table11[[#This Row],[clade.N]],NA())</f>
        <v>#N/A</v>
      </c>
      <c r="V50" s="24" t="e">
        <f>IFERROR(Table11[[#This Row],[clade.TN]]/Table11[[#This Row],[clade.N]],NA())</f>
        <v>#N/A</v>
      </c>
      <c r="AC50" s="11"/>
      <c r="AD50" s="11"/>
    </row>
    <row r="51" spans="1:30" ht="21" customHeight="1" x14ac:dyDescent="0.2">
      <c r="A51" s="25" t="s">
        <v>1217</v>
      </c>
      <c r="B51" s="20">
        <f>LOOKUP(Table11[[#This Row],[id]],'S1 - Assay'!A:A,'S1 - Assay'!B:B)</f>
        <v>10244</v>
      </c>
      <c r="C51" s="20" t="str">
        <f>LOOKUP(Table11[[#This Row],[id]],'S1 - Assay'!A:A,'S1 - Assay'!C:C)</f>
        <v>I;II</v>
      </c>
      <c r="D51" s="20">
        <f>COUNTIF('S6 - Table 1'!$B$3:$B$20,Table11[[#This Row],[id]])</f>
        <v>0</v>
      </c>
      <c r="E51" s="20">
        <v>6.403201235</v>
      </c>
      <c r="F51" s="20">
        <v>3255</v>
      </c>
      <c r="G51" s="20">
        <v>11</v>
      </c>
      <c r="H51" s="20">
        <v>199</v>
      </c>
      <c r="I51" s="20">
        <v>10</v>
      </c>
      <c r="J51" s="20">
        <v>0</v>
      </c>
      <c r="K51" s="20">
        <v>4397</v>
      </c>
      <c r="L51" s="20">
        <v>23</v>
      </c>
      <c r="M51" s="26" cm="1">
        <f t="array" ref="M51">_xlfn.IFS(Table11[[#This Row],[target.clade]]="I",110,Table11[[#This Row],[target.clade]]="II",4454,TRUE,4652)</f>
        <v>4652</v>
      </c>
      <c r="N51" s="26" t="e" cm="1">
        <f t="array" ref="N51">_xlfn.IFS(Table11[[#This Row],[target.clade]]="I",4454,Table11[[#This Row],[target.clade]]="II",110,TRUE,NA())</f>
        <v>#N/A</v>
      </c>
      <c r="O51" s="20" cm="1">
        <f t="array" ref="O51">_xlfn.IFS(Table11[[#This Row],[target.clade]]="I",Table11[[#This Row],[hits.I]],Table11[[#This Row],[target.clade]]="II",Table11[[#This Row],[hits.II]],TRUE,SUM(Table11[[#This Row],[hits.I]:[hits.?]]))</f>
        <v>4420</v>
      </c>
      <c r="P51" s="26">
        <f>Table11[[#This Row],[clade.P]]-Table11[[#This Row],[clade.TP]]</f>
        <v>232</v>
      </c>
      <c r="Q51" s="26" t="e" cm="1">
        <f t="array" ref="Q51">_xlfn.IFS(Table11[[#This Row],[target.clade]]="I",Table11[[#This Row],[hits.II]],Table11[[#This Row],[target.clade]]="II",Table11[[#This Row],[hits.I]],TRUE,NA())</f>
        <v>#N/A</v>
      </c>
      <c r="R51" s="26" t="e">
        <f>IFERROR(Table11[[#This Row],[clade.N]]-Table11[[#This Row],[clade.FP]], NA())</f>
        <v>#N/A</v>
      </c>
      <c r="S51" s="24">
        <f>Table11[[#This Row],[clade.TP]]/Table11[[#This Row],[clade.P]]</f>
        <v>0.95012897678417885</v>
      </c>
      <c r="T51" s="24">
        <f>Table11[[#This Row],[clade.FN]]/Table11[[#This Row],[clade.P]]</f>
        <v>4.9871023215821153E-2</v>
      </c>
      <c r="U51" s="24" t="e">
        <f>IFERROR(Table11[[#This Row],[clade.FP]]/Table11[[#This Row],[clade.N]],NA())</f>
        <v>#N/A</v>
      </c>
      <c r="V51" s="24" t="e">
        <f>IFERROR(Table11[[#This Row],[clade.TN]]/Table11[[#This Row],[clade.N]],NA())</f>
        <v>#N/A</v>
      </c>
      <c r="AC51" s="11"/>
      <c r="AD51" s="11"/>
    </row>
    <row r="52" spans="1:30" ht="21" customHeight="1" x14ac:dyDescent="0.2">
      <c r="A52" s="25" t="s">
        <v>1220</v>
      </c>
      <c r="B52" s="20">
        <f>LOOKUP(Table11[[#This Row],[id]],'S1 - Assay'!A:A,'S1 - Assay'!B:B)</f>
        <v>10244</v>
      </c>
      <c r="C52" s="20" t="str">
        <f>LOOKUP(Table11[[#This Row],[id]],'S1 - Assay'!A:A,'S1 - Assay'!C:C)</f>
        <v>I;II</v>
      </c>
      <c r="D52" s="20">
        <f>COUNTIF('S6 - Table 1'!$B$3:$B$20,Table11[[#This Row],[id]])</f>
        <v>0</v>
      </c>
      <c r="E52" s="20">
        <v>6.437905057</v>
      </c>
      <c r="F52" s="20">
        <v>3265</v>
      </c>
      <c r="G52" s="20">
        <v>4</v>
      </c>
      <c r="H52" s="20">
        <v>0</v>
      </c>
      <c r="I52" s="20">
        <v>209</v>
      </c>
      <c r="J52" s="20">
        <v>0</v>
      </c>
      <c r="K52" s="20">
        <v>4394</v>
      </c>
      <c r="L52" s="20">
        <v>22</v>
      </c>
      <c r="M52" s="26" cm="1">
        <f t="array" ref="M52">_xlfn.IFS(Table11[[#This Row],[target.clade]]="I",110,Table11[[#This Row],[target.clade]]="II",4454,TRUE,4652)</f>
        <v>4652</v>
      </c>
      <c r="N52" s="26" t="e" cm="1">
        <f t="array" ref="N52">_xlfn.IFS(Table11[[#This Row],[target.clade]]="I",4454,Table11[[#This Row],[target.clade]]="II",110,TRUE,NA())</f>
        <v>#N/A</v>
      </c>
      <c r="O52" s="20" cm="1">
        <f t="array" ref="O52">_xlfn.IFS(Table11[[#This Row],[target.clade]]="I",Table11[[#This Row],[hits.I]],Table11[[#This Row],[target.clade]]="II",Table11[[#This Row],[hits.II]],TRUE,SUM(Table11[[#This Row],[hits.I]:[hits.?]]))</f>
        <v>4416</v>
      </c>
      <c r="P52" s="26">
        <f>Table11[[#This Row],[clade.P]]-Table11[[#This Row],[clade.TP]]</f>
        <v>236</v>
      </c>
      <c r="Q52" s="26" t="e" cm="1">
        <f t="array" ref="Q52">_xlfn.IFS(Table11[[#This Row],[target.clade]]="I",Table11[[#This Row],[hits.II]],Table11[[#This Row],[target.clade]]="II",Table11[[#This Row],[hits.I]],TRUE,NA())</f>
        <v>#N/A</v>
      </c>
      <c r="R52" s="26" t="e">
        <f>IFERROR(Table11[[#This Row],[clade.N]]-Table11[[#This Row],[clade.FP]], NA())</f>
        <v>#N/A</v>
      </c>
      <c r="S52" s="24">
        <f>Table11[[#This Row],[clade.TP]]/Table11[[#This Row],[clade.P]]</f>
        <v>0.94926913155631987</v>
      </c>
      <c r="T52" s="24">
        <f>Table11[[#This Row],[clade.FN]]/Table11[[#This Row],[clade.P]]</f>
        <v>5.073086844368014E-2</v>
      </c>
      <c r="U52" s="24" t="e">
        <f>IFERROR(Table11[[#This Row],[clade.FP]]/Table11[[#This Row],[clade.N]],NA())</f>
        <v>#N/A</v>
      </c>
      <c r="V52" s="24" t="e">
        <f>IFERROR(Table11[[#This Row],[clade.TN]]/Table11[[#This Row],[clade.N]],NA())</f>
        <v>#N/A</v>
      </c>
      <c r="AC52" s="11"/>
      <c r="AD52" s="11"/>
    </row>
    <row r="53" spans="1:30" ht="21" customHeight="1" x14ac:dyDescent="0.2">
      <c r="A53" s="25" t="s">
        <v>1225</v>
      </c>
      <c r="B53" s="20">
        <f>LOOKUP(Table11[[#This Row],[id]],'S1 - Assay'!A:A,'S1 - Assay'!B:B)</f>
        <v>10244</v>
      </c>
      <c r="C53" s="20" t="str">
        <f>LOOKUP(Table11[[#This Row],[id]],'S1 - Assay'!A:A,'S1 - Assay'!C:C)</f>
        <v>I;II</v>
      </c>
      <c r="D53" s="20">
        <f>COUNTIF('S6 - Table 1'!$B$3:$B$20,Table11[[#This Row],[id]])</f>
        <v>0</v>
      </c>
      <c r="E53" s="20">
        <v>6.6075362440000003</v>
      </c>
      <c r="F53" s="20">
        <v>3265</v>
      </c>
      <c r="G53" s="20">
        <v>4</v>
      </c>
      <c r="H53" s="20">
        <v>0</v>
      </c>
      <c r="I53" s="20">
        <v>209</v>
      </c>
      <c r="J53" s="20">
        <v>0</v>
      </c>
      <c r="K53" s="20">
        <v>4394</v>
      </c>
      <c r="L53" s="20">
        <v>22</v>
      </c>
      <c r="M53" s="26" cm="1">
        <f t="array" ref="M53">_xlfn.IFS(Table11[[#This Row],[target.clade]]="I",110,Table11[[#This Row],[target.clade]]="II",4454,TRUE,4652)</f>
        <v>4652</v>
      </c>
      <c r="N53" s="26" t="e" cm="1">
        <f t="array" ref="N53">_xlfn.IFS(Table11[[#This Row],[target.clade]]="I",4454,Table11[[#This Row],[target.clade]]="II",110,TRUE,NA())</f>
        <v>#N/A</v>
      </c>
      <c r="O53" s="20" cm="1">
        <f t="array" ref="O53">_xlfn.IFS(Table11[[#This Row],[target.clade]]="I",Table11[[#This Row],[hits.I]],Table11[[#This Row],[target.clade]]="II",Table11[[#This Row],[hits.II]],TRUE,SUM(Table11[[#This Row],[hits.I]:[hits.?]]))</f>
        <v>4416</v>
      </c>
      <c r="P53" s="26">
        <f>Table11[[#This Row],[clade.P]]-Table11[[#This Row],[clade.TP]]</f>
        <v>236</v>
      </c>
      <c r="Q53" s="26" t="e" cm="1">
        <f t="array" ref="Q53">_xlfn.IFS(Table11[[#This Row],[target.clade]]="I",Table11[[#This Row],[hits.II]],Table11[[#This Row],[target.clade]]="II",Table11[[#This Row],[hits.I]],TRUE,NA())</f>
        <v>#N/A</v>
      </c>
      <c r="R53" s="26" t="e">
        <f>IFERROR(Table11[[#This Row],[clade.N]]-Table11[[#This Row],[clade.FP]], NA())</f>
        <v>#N/A</v>
      </c>
      <c r="S53" s="24">
        <f>Table11[[#This Row],[clade.TP]]/Table11[[#This Row],[clade.P]]</f>
        <v>0.94926913155631987</v>
      </c>
      <c r="T53" s="24">
        <f>Table11[[#This Row],[clade.FN]]/Table11[[#This Row],[clade.P]]</f>
        <v>5.073086844368014E-2</v>
      </c>
      <c r="U53" s="24" t="e">
        <f>IFERROR(Table11[[#This Row],[clade.FP]]/Table11[[#This Row],[clade.N]],NA())</f>
        <v>#N/A</v>
      </c>
      <c r="V53" s="24" t="e">
        <f>IFERROR(Table11[[#This Row],[clade.TN]]/Table11[[#This Row],[clade.N]],NA())</f>
        <v>#N/A</v>
      </c>
      <c r="AC53" s="11"/>
      <c r="AD53" s="11"/>
    </row>
    <row r="54" spans="1:30" ht="21" customHeight="1" x14ac:dyDescent="0.2">
      <c r="A54" s="25" t="s">
        <v>1228</v>
      </c>
      <c r="B54" s="20">
        <f>LOOKUP(Table11[[#This Row],[id]],'S1 - Assay'!A:A,'S1 - Assay'!B:B)</f>
        <v>10244</v>
      </c>
      <c r="C54" s="20" t="str">
        <f>LOOKUP(Table11[[#This Row],[id]],'S1 - Assay'!A:A,'S1 - Assay'!C:C)</f>
        <v>I;II</v>
      </c>
      <c r="D54" s="20">
        <f>COUNTIF('S6 - Table 1'!$B$3:$B$20,Table11[[#This Row],[id]])</f>
        <v>0</v>
      </c>
      <c r="E54" s="20">
        <v>6.7192145400000003</v>
      </c>
      <c r="F54" s="20">
        <v>3265</v>
      </c>
      <c r="G54" s="20">
        <v>4</v>
      </c>
      <c r="H54" s="20">
        <v>0</v>
      </c>
      <c r="I54" s="20">
        <v>209</v>
      </c>
      <c r="J54" s="20">
        <v>0</v>
      </c>
      <c r="K54" s="20">
        <v>4394</v>
      </c>
      <c r="L54" s="20">
        <v>22</v>
      </c>
      <c r="M54" s="26" cm="1">
        <f t="array" ref="M54">_xlfn.IFS(Table11[[#This Row],[target.clade]]="I",110,Table11[[#This Row],[target.clade]]="II",4454,TRUE,4652)</f>
        <v>4652</v>
      </c>
      <c r="N54" s="26" t="e" cm="1">
        <f t="array" ref="N54">_xlfn.IFS(Table11[[#This Row],[target.clade]]="I",4454,Table11[[#This Row],[target.clade]]="II",110,TRUE,NA())</f>
        <v>#N/A</v>
      </c>
      <c r="O54" s="20" cm="1">
        <f t="array" ref="O54">_xlfn.IFS(Table11[[#This Row],[target.clade]]="I",Table11[[#This Row],[hits.I]],Table11[[#This Row],[target.clade]]="II",Table11[[#This Row],[hits.II]],TRUE,SUM(Table11[[#This Row],[hits.I]:[hits.?]]))</f>
        <v>4416</v>
      </c>
      <c r="P54" s="26">
        <f>Table11[[#This Row],[clade.P]]-Table11[[#This Row],[clade.TP]]</f>
        <v>236</v>
      </c>
      <c r="Q54" s="26" t="e" cm="1">
        <f t="array" ref="Q54">_xlfn.IFS(Table11[[#This Row],[target.clade]]="I",Table11[[#This Row],[hits.II]],Table11[[#This Row],[target.clade]]="II",Table11[[#This Row],[hits.I]],TRUE,NA())</f>
        <v>#N/A</v>
      </c>
      <c r="R54" s="26" t="e">
        <f>IFERROR(Table11[[#This Row],[clade.N]]-Table11[[#This Row],[clade.FP]], NA())</f>
        <v>#N/A</v>
      </c>
      <c r="S54" s="24">
        <f>Table11[[#This Row],[clade.TP]]/Table11[[#This Row],[clade.P]]</f>
        <v>0.94926913155631987</v>
      </c>
      <c r="T54" s="24">
        <f>Table11[[#This Row],[clade.FN]]/Table11[[#This Row],[clade.P]]</f>
        <v>5.073086844368014E-2</v>
      </c>
      <c r="U54" s="24" t="e">
        <f>IFERROR(Table11[[#This Row],[clade.FP]]/Table11[[#This Row],[clade.N]],NA())</f>
        <v>#N/A</v>
      </c>
      <c r="V54" s="24" t="e">
        <f>IFERROR(Table11[[#This Row],[clade.TN]]/Table11[[#This Row],[clade.N]],NA())</f>
        <v>#N/A</v>
      </c>
      <c r="AC54" s="11"/>
      <c r="AD54" s="11"/>
    </row>
    <row r="55" spans="1:30" ht="21" customHeight="1" x14ac:dyDescent="0.2">
      <c r="A55" s="25" t="s">
        <v>1231</v>
      </c>
      <c r="B55" s="20">
        <f>LOOKUP(Table11[[#This Row],[id]],'S1 - Assay'!A:A,'S1 - Assay'!B:B)</f>
        <v>10244</v>
      </c>
      <c r="C55" s="20" t="str">
        <f>LOOKUP(Table11[[#This Row],[id]],'S1 - Assay'!A:A,'S1 - Assay'!C:C)</f>
        <v>I;II</v>
      </c>
      <c r="D55" s="20">
        <f>COUNTIF('S6 - Table 1'!$B$3:$B$20,Table11[[#This Row],[id]])</f>
        <v>0</v>
      </c>
      <c r="E55" s="20">
        <v>6.7192145400000003</v>
      </c>
      <c r="F55" s="20">
        <v>3265</v>
      </c>
      <c r="G55" s="20">
        <v>4</v>
      </c>
      <c r="H55" s="20">
        <v>0</v>
      </c>
      <c r="I55" s="20">
        <v>209</v>
      </c>
      <c r="J55" s="20">
        <v>0</v>
      </c>
      <c r="K55" s="20">
        <v>4394</v>
      </c>
      <c r="L55" s="20">
        <v>22</v>
      </c>
      <c r="M55" s="26" cm="1">
        <f t="array" ref="M55">_xlfn.IFS(Table11[[#This Row],[target.clade]]="I",110,Table11[[#This Row],[target.clade]]="II",4454,TRUE,4652)</f>
        <v>4652</v>
      </c>
      <c r="N55" s="26" t="e" cm="1">
        <f t="array" ref="N55">_xlfn.IFS(Table11[[#This Row],[target.clade]]="I",4454,Table11[[#This Row],[target.clade]]="II",110,TRUE,NA())</f>
        <v>#N/A</v>
      </c>
      <c r="O55" s="20" cm="1">
        <f t="array" ref="O55">_xlfn.IFS(Table11[[#This Row],[target.clade]]="I",Table11[[#This Row],[hits.I]],Table11[[#This Row],[target.clade]]="II",Table11[[#This Row],[hits.II]],TRUE,SUM(Table11[[#This Row],[hits.I]:[hits.?]]))</f>
        <v>4416</v>
      </c>
      <c r="P55" s="26">
        <f>Table11[[#This Row],[clade.P]]-Table11[[#This Row],[clade.TP]]</f>
        <v>236</v>
      </c>
      <c r="Q55" s="26" t="e" cm="1">
        <f t="array" ref="Q55">_xlfn.IFS(Table11[[#This Row],[target.clade]]="I",Table11[[#This Row],[hits.II]],Table11[[#This Row],[target.clade]]="II",Table11[[#This Row],[hits.I]],TRUE,NA())</f>
        <v>#N/A</v>
      </c>
      <c r="R55" s="26" t="e">
        <f>IFERROR(Table11[[#This Row],[clade.N]]-Table11[[#This Row],[clade.FP]], NA())</f>
        <v>#N/A</v>
      </c>
      <c r="S55" s="24">
        <f>Table11[[#This Row],[clade.TP]]/Table11[[#This Row],[clade.P]]</f>
        <v>0.94926913155631987</v>
      </c>
      <c r="T55" s="24">
        <f>Table11[[#This Row],[clade.FN]]/Table11[[#This Row],[clade.P]]</f>
        <v>5.073086844368014E-2</v>
      </c>
      <c r="U55" s="24" t="e">
        <f>IFERROR(Table11[[#This Row],[clade.FP]]/Table11[[#This Row],[clade.N]],NA())</f>
        <v>#N/A</v>
      </c>
      <c r="V55" s="24" t="e">
        <f>IFERROR(Table11[[#This Row],[clade.TN]]/Table11[[#This Row],[clade.N]],NA())</f>
        <v>#N/A</v>
      </c>
      <c r="AC55" s="11"/>
      <c r="AD55" s="11"/>
    </row>
    <row r="56" spans="1:30" ht="21" customHeight="1" x14ac:dyDescent="0.2">
      <c r="A56" s="25" t="s">
        <v>1234</v>
      </c>
      <c r="B56" s="20">
        <f>LOOKUP(Table11[[#This Row],[id]],'S1 - Assay'!A:A,'S1 - Assay'!B:B)</f>
        <v>10244</v>
      </c>
      <c r="C56" s="20" t="str">
        <f>LOOKUP(Table11[[#This Row],[id]],'S1 - Assay'!A:A,'S1 - Assay'!C:C)</f>
        <v>I;II</v>
      </c>
      <c r="D56" s="20">
        <f>COUNTIF('S6 - Table 1'!$B$3:$B$20,Table11[[#This Row],[id]])</f>
        <v>0</v>
      </c>
      <c r="E56" s="20">
        <v>6.9228394499999997</v>
      </c>
      <c r="F56" s="20">
        <v>3265</v>
      </c>
      <c r="G56" s="20">
        <v>4</v>
      </c>
      <c r="H56" s="20">
        <v>0</v>
      </c>
      <c r="I56" s="20">
        <v>209</v>
      </c>
      <c r="J56" s="20">
        <v>0</v>
      </c>
      <c r="K56" s="20">
        <v>4394</v>
      </c>
      <c r="L56" s="20">
        <v>22</v>
      </c>
      <c r="M56" s="26" cm="1">
        <f t="array" ref="M56">_xlfn.IFS(Table11[[#This Row],[target.clade]]="I",110,Table11[[#This Row],[target.clade]]="II",4454,TRUE,4652)</f>
        <v>4652</v>
      </c>
      <c r="N56" s="26" t="e" cm="1">
        <f t="array" ref="N56">_xlfn.IFS(Table11[[#This Row],[target.clade]]="I",4454,Table11[[#This Row],[target.clade]]="II",110,TRUE,NA())</f>
        <v>#N/A</v>
      </c>
      <c r="O56" s="20" cm="1">
        <f t="array" ref="O56">_xlfn.IFS(Table11[[#This Row],[target.clade]]="I",Table11[[#This Row],[hits.I]],Table11[[#This Row],[target.clade]]="II",Table11[[#This Row],[hits.II]],TRUE,SUM(Table11[[#This Row],[hits.I]:[hits.?]]))</f>
        <v>4416</v>
      </c>
      <c r="P56" s="26">
        <f>Table11[[#This Row],[clade.P]]-Table11[[#This Row],[clade.TP]]</f>
        <v>236</v>
      </c>
      <c r="Q56" s="26" t="e" cm="1">
        <f t="array" ref="Q56">_xlfn.IFS(Table11[[#This Row],[target.clade]]="I",Table11[[#This Row],[hits.II]],Table11[[#This Row],[target.clade]]="II",Table11[[#This Row],[hits.I]],TRUE,NA())</f>
        <v>#N/A</v>
      </c>
      <c r="R56" s="26" t="e">
        <f>IFERROR(Table11[[#This Row],[clade.N]]-Table11[[#This Row],[clade.FP]], NA())</f>
        <v>#N/A</v>
      </c>
      <c r="S56" s="24">
        <f>Table11[[#This Row],[clade.TP]]/Table11[[#This Row],[clade.P]]</f>
        <v>0.94926913155631987</v>
      </c>
      <c r="T56" s="24">
        <f>Table11[[#This Row],[clade.FN]]/Table11[[#This Row],[clade.P]]</f>
        <v>5.073086844368014E-2</v>
      </c>
      <c r="U56" s="24" t="e">
        <f>IFERROR(Table11[[#This Row],[clade.FP]]/Table11[[#This Row],[clade.N]],NA())</f>
        <v>#N/A</v>
      </c>
      <c r="V56" s="24" t="e">
        <f>IFERROR(Table11[[#This Row],[clade.TN]]/Table11[[#This Row],[clade.N]],NA())</f>
        <v>#N/A</v>
      </c>
      <c r="AC56" s="11"/>
      <c r="AD56" s="11"/>
    </row>
    <row r="57" spans="1:30" ht="21" customHeight="1" x14ac:dyDescent="0.2">
      <c r="A57" s="25" t="s">
        <v>1237</v>
      </c>
      <c r="B57" s="20">
        <f>LOOKUP(Table11[[#This Row],[id]],'S1 - Assay'!A:A,'S1 - Assay'!B:B)</f>
        <v>10244</v>
      </c>
      <c r="C57" s="20" t="str">
        <f>LOOKUP(Table11[[#This Row],[id]],'S1 - Assay'!A:A,'S1 - Assay'!C:C)</f>
        <v>I;II</v>
      </c>
      <c r="D57" s="20">
        <f>COUNTIF('S6 - Table 1'!$B$3:$B$20,Table11[[#This Row],[id]])</f>
        <v>1</v>
      </c>
      <c r="E57" s="20">
        <v>7.5721282590000003</v>
      </c>
      <c r="F57" s="20">
        <v>3296</v>
      </c>
      <c r="G57" s="20">
        <v>2</v>
      </c>
      <c r="H57" s="20">
        <v>116</v>
      </c>
      <c r="I57" s="20">
        <v>138</v>
      </c>
      <c r="J57" s="20">
        <v>43</v>
      </c>
      <c r="K57" s="20">
        <v>4397</v>
      </c>
      <c r="L57" s="20">
        <v>16</v>
      </c>
      <c r="M57" s="26" cm="1">
        <f t="array" ref="M57">_xlfn.IFS(Table11[[#This Row],[target.clade]]="I",110,Table11[[#This Row],[target.clade]]="II",4454,TRUE,4652)</f>
        <v>4652</v>
      </c>
      <c r="N57" s="26" t="e" cm="1">
        <f t="array" ref="N57">_xlfn.IFS(Table11[[#This Row],[target.clade]]="I",4454,Table11[[#This Row],[target.clade]]="II",110,TRUE,NA())</f>
        <v>#N/A</v>
      </c>
      <c r="O57" s="20" cm="1">
        <f t="array" ref="O57">_xlfn.IFS(Table11[[#This Row],[target.clade]]="I",Table11[[#This Row],[hits.I]],Table11[[#This Row],[target.clade]]="II",Table11[[#This Row],[hits.II]],TRUE,SUM(Table11[[#This Row],[hits.I]:[hits.?]]))</f>
        <v>4456</v>
      </c>
      <c r="P57" s="26">
        <f>Table11[[#This Row],[clade.P]]-Table11[[#This Row],[clade.TP]]</f>
        <v>196</v>
      </c>
      <c r="Q57" s="26" t="e" cm="1">
        <f t="array" ref="Q57">_xlfn.IFS(Table11[[#This Row],[target.clade]]="I",Table11[[#This Row],[hits.II]],Table11[[#This Row],[target.clade]]="II",Table11[[#This Row],[hits.I]],TRUE,NA())</f>
        <v>#N/A</v>
      </c>
      <c r="R57" s="26" t="e">
        <f>IFERROR(Table11[[#This Row],[clade.N]]-Table11[[#This Row],[clade.FP]], NA())</f>
        <v>#N/A</v>
      </c>
      <c r="S57" s="24">
        <f>Table11[[#This Row],[clade.TP]]/Table11[[#This Row],[clade.P]]</f>
        <v>0.95786758383490966</v>
      </c>
      <c r="T57" s="24">
        <f>Table11[[#This Row],[clade.FN]]/Table11[[#This Row],[clade.P]]</f>
        <v>4.2132416165090281E-2</v>
      </c>
      <c r="U57" s="24" t="e">
        <f>IFERROR(Table11[[#This Row],[clade.FP]]/Table11[[#This Row],[clade.N]],NA())</f>
        <v>#N/A</v>
      </c>
      <c r="V57" s="24" t="e">
        <f>IFERROR(Table11[[#This Row],[clade.TN]]/Table11[[#This Row],[clade.N]],NA())</f>
        <v>#N/A</v>
      </c>
      <c r="AC57" s="11"/>
      <c r="AD57" s="11"/>
    </row>
    <row r="58" spans="1:30" ht="21" customHeight="1" x14ac:dyDescent="0.2">
      <c r="A58" s="25" t="s">
        <v>1242</v>
      </c>
      <c r="B58" s="20">
        <f>LOOKUP(Table11[[#This Row],[id]],'S1 - Assay'!A:A,'S1 - Assay'!B:B)</f>
        <v>10244</v>
      </c>
      <c r="C58" s="20" t="str">
        <f>LOOKUP(Table11[[#This Row],[id]],'S1 - Assay'!A:A,'S1 - Assay'!C:C)</f>
        <v>I;II</v>
      </c>
      <c r="D58" s="20">
        <f>COUNTIF('S6 - Table 1'!$B$3:$B$20,Table11[[#This Row],[id]])</f>
        <v>1</v>
      </c>
      <c r="E58" s="20">
        <v>7.8455054710000001</v>
      </c>
      <c r="F58" s="20">
        <v>3296</v>
      </c>
      <c r="G58" s="20">
        <v>2</v>
      </c>
      <c r="H58" s="20">
        <v>116</v>
      </c>
      <c r="I58" s="20">
        <v>138</v>
      </c>
      <c r="J58" s="20">
        <v>43</v>
      </c>
      <c r="K58" s="20">
        <v>4397</v>
      </c>
      <c r="L58" s="20">
        <v>16</v>
      </c>
      <c r="M58" s="26" cm="1">
        <f t="array" ref="M58">_xlfn.IFS(Table11[[#This Row],[target.clade]]="I",110,Table11[[#This Row],[target.clade]]="II",4454,TRUE,4652)</f>
        <v>4652</v>
      </c>
      <c r="N58" s="26" t="e" cm="1">
        <f t="array" ref="N58">_xlfn.IFS(Table11[[#This Row],[target.clade]]="I",4454,Table11[[#This Row],[target.clade]]="II",110,TRUE,NA())</f>
        <v>#N/A</v>
      </c>
      <c r="O58" s="20" cm="1">
        <f t="array" ref="O58">_xlfn.IFS(Table11[[#This Row],[target.clade]]="I",Table11[[#This Row],[hits.I]],Table11[[#This Row],[target.clade]]="II",Table11[[#This Row],[hits.II]],TRUE,SUM(Table11[[#This Row],[hits.I]:[hits.?]]))</f>
        <v>4456</v>
      </c>
      <c r="P58" s="26">
        <f>Table11[[#This Row],[clade.P]]-Table11[[#This Row],[clade.TP]]</f>
        <v>196</v>
      </c>
      <c r="Q58" s="26" t="e" cm="1">
        <f t="array" ref="Q58">_xlfn.IFS(Table11[[#This Row],[target.clade]]="I",Table11[[#This Row],[hits.II]],Table11[[#This Row],[target.clade]]="II",Table11[[#This Row],[hits.I]],TRUE,NA())</f>
        <v>#N/A</v>
      </c>
      <c r="R58" s="26" t="e">
        <f>IFERROR(Table11[[#This Row],[clade.N]]-Table11[[#This Row],[clade.FP]], NA())</f>
        <v>#N/A</v>
      </c>
      <c r="S58" s="24">
        <f>Table11[[#This Row],[clade.TP]]/Table11[[#This Row],[clade.P]]</f>
        <v>0.95786758383490966</v>
      </c>
      <c r="T58" s="24">
        <f>Table11[[#This Row],[clade.FN]]/Table11[[#This Row],[clade.P]]</f>
        <v>4.2132416165090281E-2</v>
      </c>
      <c r="U58" s="24" t="e">
        <f>IFERROR(Table11[[#This Row],[clade.FP]]/Table11[[#This Row],[clade.N]],NA())</f>
        <v>#N/A</v>
      </c>
      <c r="V58" s="24" t="e">
        <f>IFERROR(Table11[[#This Row],[clade.TN]]/Table11[[#This Row],[clade.N]],NA())</f>
        <v>#N/A</v>
      </c>
      <c r="AC58" s="11"/>
      <c r="AD58" s="11"/>
    </row>
    <row r="59" spans="1:30" ht="21" customHeight="1" x14ac:dyDescent="0.2">
      <c r="A59" s="25" t="s">
        <v>1245</v>
      </c>
      <c r="B59" s="20">
        <f>LOOKUP(Table11[[#This Row],[id]],'S1 - Assay'!A:A,'S1 - Assay'!B:B)</f>
        <v>10244</v>
      </c>
      <c r="C59" s="20" t="str">
        <f>LOOKUP(Table11[[#This Row],[id]],'S1 - Assay'!A:A,'S1 - Assay'!C:C)</f>
        <v>I;II</v>
      </c>
      <c r="D59" s="20">
        <f>COUNTIF('S6 - Table 1'!$B$3:$B$20,Table11[[#This Row],[id]])</f>
        <v>1</v>
      </c>
      <c r="E59" s="20">
        <v>7.9251920519999999</v>
      </c>
      <c r="F59" s="20">
        <v>3296</v>
      </c>
      <c r="G59" s="20">
        <v>2</v>
      </c>
      <c r="H59" s="20">
        <v>116</v>
      </c>
      <c r="I59" s="20">
        <v>138</v>
      </c>
      <c r="J59" s="20">
        <v>43</v>
      </c>
      <c r="K59" s="20">
        <v>4397</v>
      </c>
      <c r="L59" s="20">
        <v>16</v>
      </c>
      <c r="M59" s="26" cm="1">
        <f t="array" ref="M59">_xlfn.IFS(Table11[[#This Row],[target.clade]]="I",110,Table11[[#This Row],[target.clade]]="II",4454,TRUE,4652)</f>
        <v>4652</v>
      </c>
      <c r="N59" s="26" t="e" cm="1">
        <f t="array" ref="N59">_xlfn.IFS(Table11[[#This Row],[target.clade]]="I",4454,Table11[[#This Row],[target.clade]]="II",110,TRUE,NA())</f>
        <v>#N/A</v>
      </c>
      <c r="O59" s="20" cm="1">
        <f t="array" ref="O59">_xlfn.IFS(Table11[[#This Row],[target.clade]]="I",Table11[[#This Row],[hits.I]],Table11[[#This Row],[target.clade]]="II",Table11[[#This Row],[hits.II]],TRUE,SUM(Table11[[#This Row],[hits.I]:[hits.?]]))</f>
        <v>4456</v>
      </c>
      <c r="P59" s="26">
        <f>Table11[[#This Row],[clade.P]]-Table11[[#This Row],[clade.TP]]</f>
        <v>196</v>
      </c>
      <c r="Q59" s="26" t="e" cm="1">
        <f t="array" ref="Q59">_xlfn.IFS(Table11[[#This Row],[target.clade]]="I",Table11[[#This Row],[hits.II]],Table11[[#This Row],[target.clade]]="II",Table11[[#This Row],[hits.I]],TRUE,NA())</f>
        <v>#N/A</v>
      </c>
      <c r="R59" s="26" t="e">
        <f>IFERROR(Table11[[#This Row],[clade.N]]-Table11[[#This Row],[clade.FP]], NA())</f>
        <v>#N/A</v>
      </c>
      <c r="S59" s="24">
        <f>Table11[[#This Row],[clade.TP]]/Table11[[#This Row],[clade.P]]</f>
        <v>0.95786758383490966</v>
      </c>
      <c r="T59" s="24">
        <f>Table11[[#This Row],[clade.FN]]/Table11[[#This Row],[clade.P]]</f>
        <v>4.2132416165090281E-2</v>
      </c>
      <c r="U59" s="24" t="e">
        <f>IFERROR(Table11[[#This Row],[clade.FP]]/Table11[[#This Row],[clade.N]],NA())</f>
        <v>#N/A</v>
      </c>
      <c r="V59" s="24" t="e">
        <f>IFERROR(Table11[[#This Row],[clade.TN]]/Table11[[#This Row],[clade.N]],NA())</f>
        <v>#N/A</v>
      </c>
      <c r="AC59" s="11"/>
      <c r="AD59" s="11"/>
    </row>
    <row r="60" spans="1:30" ht="21" customHeight="1" x14ac:dyDescent="0.2">
      <c r="A60" s="25" t="s">
        <v>1248</v>
      </c>
      <c r="B60" s="20">
        <f>LOOKUP(Table11[[#This Row],[id]],'S1 - Assay'!A:A,'S1 - Assay'!B:B)</f>
        <v>10244</v>
      </c>
      <c r="C60" s="20" t="str">
        <f>LOOKUP(Table11[[#This Row],[id]],'S1 - Assay'!A:A,'S1 - Assay'!C:C)</f>
        <v>I;II</v>
      </c>
      <c r="D60" s="20">
        <f>COUNTIF('S6 - Table 1'!$B$3:$B$20,Table11[[#This Row],[id]])</f>
        <v>1</v>
      </c>
      <c r="E60" s="20">
        <v>8.0601853129999999</v>
      </c>
      <c r="F60" s="20">
        <v>3296</v>
      </c>
      <c r="G60" s="20">
        <v>2</v>
      </c>
      <c r="H60" s="20">
        <v>116</v>
      </c>
      <c r="I60" s="20">
        <v>138</v>
      </c>
      <c r="J60" s="20">
        <v>43</v>
      </c>
      <c r="K60" s="20">
        <v>4397</v>
      </c>
      <c r="L60" s="20">
        <v>16</v>
      </c>
      <c r="M60" s="26" cm="1">
        <f t="array" ref="M60">_xlfn.IFS(Table11[[#This Row],[target.clade]]="I",110,Table11[[#This Row],[target.clade]]="II",4454,TRUE,4652)</f>
        <v>4652</v>
      </c>
      <c r="N60" s="26" t="e" cm="1">
        <f t="array" ref="N60">_xlfn.IFS(Table11[[#This Row],[target.clade]]="I",4454,Table11[[#This Row],[target.clade]]="II",110,TRUE,NA())</f>
        <v>#N/A</v>
      </c>
      <c r="O60" s="20" cm="1">
        <f t="array" ref="O60">_xlfn.IFS(Table11[[#This Row],[target.clade]]="I",Table11[[#This Row],[hits.I]],Table11[[#This Row],[target.clade]]="II",Table11[[#This Row],[hits.II]],TRUE,SUM(Table11[[#This Row],[hits.I]:[hits.?]]))</f>
        <v>4456</v>
      </c>
      <c r="P60" s="26">
        <f>Table11[[#This Row],[clade.P]]-Table11[[#This Row],[clade.TP]]</f>
        <v>196</v>
      </c>
      <c r="Q60" s="26" t="e" cm="1">
        <f t="array" ref="Q60">_xlfn.IFS(Table11[[#This Row],[target.clade]]="I",Table11[[#This Row],[hits.II]],Table11[[#This Row],[target.clade]]="II",Table11[[#This Row],[hits.I]],TRUE,NA())</f>
        <v>#N/A</v>
      </c>
      <c r="R60" s="26" t="e">
        <f>IFERROR(Table11[[#This Row],[clade.N]]-Table11[[#This Row],[clade.FP]], NA())</f>
        <v>#N/A</v>
      </c>
      <c r="S60" s="24">
        <f>Table11[[#This Row],[clade.TP]]/Table11[[#This Row],[clade.P]]</f>
        <v>0.95786758383490966</v>
      </c>
      <c r="T60" s="24">
        <f>Table11[[#This Row],[clade.FN]]/Table11[[#This Row],[clade.P]]</f>
        <v>4.2132416165090281E-2</v>
      </c>
      <c r="U60" s="24" t="e">
        <f>IFERROR(Table11[[#This Row],[clade.FP]]/Table11[[#This Row],[clade.N]],NA())</f>
        <v>#N/A</v>
      </c>
      <c r="V60" s="24" t="e">
        <f>IFERROR(Table11[[#This Row],[clade.TN]]/Table11[[#This Row],[clade.N]],NA())</f>
        <v>#N/A</v>
      </c>
      <c r="AC60" s="11"/>
      <c r="AD60" s="11"/>
    </row>
    <row r="61" spans="1:30" ht="21" customHeight="1" x14ac:dyDescent="0.2">
      <c r="A61" s="25" t="s">
        <v>1251</v>
      </c>
      <c r="B61" s="20">
        <f>LOOKUP(Table11[[#This Row],[id]],'S1 - Assay'!A:A,'S1 - Assay'!B:B)</f>
        <v>10244</v>
      </c>
      <c r="C61" s="20" t="str">
        <f>LOOKUP(Table11[[#This Row],[id]],'S1 - Assay'!A:A,'S1 - Assay'!C:C)</f>
        <v>I;II</v>
      </c>
      <c r="D61" s="20">
        <f>COUNTIF('S6 - Table 1'!$B$3:$B$20,Table11[[#This Row],[id]])</f>
        <v>1</v>
      </c>
      <c r="E61" s="20">
        <v>8.0601853129999999</v>
      </c>
      <c r="F61" s="20">
        <v>3296</v>
      </c>
      <c r="G61" s="20">
        <v>2</v>
      </c>
      <c r="H61" s="20">
        <v>116</v>
      </c>
      <c r="I61" s="20">
        <v>138</v>
      </c>
      <c r="J61" s="20">
        <v>43</v>
      </c>
      <c r="K61" s="20">
        <v>4397</v>
      </c>
      <c r="L61" s="20">
        <v>16</v>
      </c>
      <c r="M61" s="26" cm="1">
        <f t="array" ref="M61">_xlfn.IFS(Table11[[#This Row],[target.clade]]="I",110,Table11[[#This Row],[target.clade]]="II",4454,TRUE,4652)</f>
        <v>4652</v>
      </c>
      <c r="N61" s="26" t="e" cm="1">
        <f t="array" ref="N61">_xlfn.IFS(Table11[[#This Row],[target.clade]]="I",4454,Table11[[#This Row],[target.clade]]="II",110,TRUE,NA())</f>
        <v>#N/A</v>
      </c>
      <c r="O61" s="20" cm="1">
        <f t="array" ref="O61">_xlfn.IFS(Table11[[#This Row],[target.clade]]="I",Table11[[#This Row],[hits.I]],Table11[[#This Row],[target.clade]]="II",Table11[[#This Row],[hits.II]],TRUE,SUM(Table11[[#This Row],[hits.I]:[hits.?]]))</f>
        <v>4456</v>
      </c>
      <c r="P61" s="26">
        <f>Table11[[#This Row],[clade.P]]-Table11[[#This Row],[clade.TP]]</f>
        <v>196</v>
      </c>
      <c r="Q61" s="26" t="e" cm="1">
        <f t="array" ref="Q61">_xlfn.IFS(Table11[[#This Row],[target.clade]]="I",Table11[[#This Row],[hits.II]],Table11[[#This Row],[target.clade]]="II",Table11[[#This Row],[hits.I]],TRUE,NA())</f>
        <v>#N/A</v>
      </c>
      <c r="R61" s="26" t="e">
        <f>IFERROR(Table11[[#This Row],[clade.N]]-Table11[[#This Row],[clade.FP]], NA())</f>
        <v>#N/A</v>
      </c>
      <c r="S61" s="24">
        <f>Table11[[#This Row],[clade.TP]]/Table11[[#This Row],[clade.P]]</f>
        <v>0.95786758383490966</v>
      </c>
      <c r="T61" s="24">
        <f>Table11[[#This Row],[clade.FN]]/Table11[[#This Row],[clade.P]]</f>
        <v>4.2132416165090281E-2</v>
      </c>
      <c r="U61" s="24" t="e">
        <f>IFERROR(Table11[[#This Row],[clade.FP]]/Table11[[#This Row],[clade.N]],NA())</f>
        <v>#N/A</v>
      </c>
      <c r="V61" s="24" t="e">
        <f>IFERROR(Table11[[#This Row],[clade.TN]]/Table11[[#This Row],[clade.N]],NA())</f>
        <v>#N/A</v>
      </c>
      <c r="AC61" s="11"/>
      <c r="AD61" s="11"/>
    </row>
    <row r="62" spans="1:30" ht="21" customHeight="1" x14ac:dyDescent="0.2">
      <c r="A62" s="25" t="s">
        <v>1254</v>
      </c>
      <c r="B62" s="20">
        <f>LOOKUP(Table11[[#This Row],[id]],'S1 - Assay'!A:A,'S1 - Assay'!B:B)</f>
        <v>10244</v>
      </c>
      <c r="C62" s="20" t="str">
        <f>LOOKUP(Table11[[#This Row],[id]],'S1 - Assay'!A:A,'S1 - Assay'!C:C)</f>
        <v>I</v>
      </c>
      <c r="D62" s="20">
        <f>COUNTIF('S6 - Table 1'!$B$3:$B$20,Table11[[#This Row],[id]])</f>
        <v>0</v>
      </c>
      <c r="E62" s="20">
        <v>5.6812675E-2</v>
      </c>
      <c r="F62" s="20">
        <v>2872</v>
      </c>
      <c r="G62" s="20">
        <v>49</v>
      </c>
      <c r="H62" s="20">
        <v>279</v>
      </c>
      <c r="I62" s="20">
        <v>6</v>
      </c>
      <c r="J62" s="20">
        <v>43</v>
      </c>
      <c r="K62" s="20">
        <v>3838</v>
      </c>
      <c r="L62" s="20">
        <v>64</v>
      </c>
      <c r="M62" s="26" cm="1">
        <f t="array" ref="M62">_xlfn.IFS(Table11[[#This Row],[target.clade]]="I",110,Table11[[#This Row],[target.clade]]="II",4454,TRUE,4652)</f>
        <v>110</v>
      </c>
      <c r="N62" s="26" cm="1">
        <f t="array" ref="N62">_xlfn.IFS(Table11[[#This Row],[target.clade]]="I",4454,Table11[[#This Row],[target.clade]]="II",110,TRUE,NA())</f>
        <v>4454</v>
      </c>
      <c r="O62" s="20" cm="1">
        <f t="array" ref="O62">_xlfn.IFS(Table11[[#This Row],[target.clade]]="I",Table11[[#This Row],[hits.I]],Table11[[#This Row],[target.clade]]="II",Table11[[#This Row],[hits.II]],TRUE,SUM(Table11[[#This Row],[hits.I]:[hits.?]]))</f>
        <v>43</v>
      </c>
      <c r="P62" s="26">
        <f>Table11[[#This Row],[clade.P]]-Table11[[#This Row],[clade.TP]]</f>
        <v>67</v>
      </c>
      <c r="Q62" s="26" cm="1">
        <f t="array" ref="Q62">_xlfn.IFS(Table11[[#This Row],[target.clade]]="I",Table11[[#This Row],[hits.II]],Table11[[#This Row],[target.clade]]="II",Table11[[#This Row],[hits.I]],TRUE,NA())</f>
        <v>3838</v>
      </c>
      <c r="R62" s="26">
        <f>IFERROR(Table11[[#This Row],[clade.N]]-Table11[[#This Row],[clade.FP]], NA())</f>
        <v>616</v>
      </c>
      <c r="S62" s="24">
        <f>Table11[[#This Row],[clade.TP]]/Table11[[#This Row],[clade.P]]</f>
        <v>0.39090909090909093</v>
      </c>
      <c r="T62" s="24">
        <f>Table11[[#This Row],[clade.FN]]/Table11[[#This Row],[clade.P]]</f>
        <v>0.60909090909090913</v>
      </c>
      <c r="U62" s="24">
        <f>IFERROR(Table11[[#This Row],[clade.FP]]/Table11[[#This Row],[clade.N]],NA())</f>
        <v>0.86169735069600362</v>
      </c>
      <c r="V62" s="24">
        <f>IFERROR(Table11[[#This Row],[clade.TN]]/Table11[[#This Row],[clade.N]],NA())</f>
        <v>0.13830264930399641</v>
      </c>
      <c r="AC62" s="11"/>
      <c r="AD62" s="11"/>
    </row>
    <row r="63" spans="1:30" ht="21" customHeight="1" x14ac:dyDescent="0.2">
      <c r="A63" s="25" t="s">
        <v>1260</v>
      </c>
      <c r="B63" s="20">
        <f>LOOKUP(Table11[[#This Row],[id]],'S1 - Assay'!A:A,'S1 - Assay'!B:B)</f>
        <v>10244</v>
      </c>
      <c r="C63" s="20" t="str">
        <f>LOOKUP(Table11[[#This Row],[id]],'S1 - Assay'!A:A,'S1 - Assay'!C:C)</f>
        <v>I</v>
      </c>
      <c r="D63" s="20">
        <f>COUNTIF('S6 - Table 1'!$B$3:$B$20,Table11[[#This Row],[id]])</f>
        <v>0</v>
      </c>
      <c r="E63" s="20">
        <v>5.6947927000000002E-2</v>
      </c>
      <c r="F63" s="20">
        <v>2873</v>
      </c>
      <c r="G63" s="20">
        <v>49</v>
      </c>
      <c r="H63" s="20">
        <v>279</v>
      </c>
      <c r="I63" s="20">
        <v>6</v>
      </c>
      <c r="J63" s="20">
        <v>43</v>
      </c>
      <c r="K63" s="20">
        <v>3839</v>
      </c>
      <c r="L63" s="20">
        <v>64</v>
      </c>
      <c r="M63" s="26" cm="1">
        <f t="array" ref="M63">_xlfn.IFS(Table11[[#This Row],[target.clade]]="I",110,Table11[[#This Row],[target.clade]]="II",4454,TRUE,4652)</f>
        <v>110</v>
      </c>
      <c r="N63" s="26" cm="1">
        <f t="array" ref="N63">_xlfn.IFS(Table11[[#This Row],[target.clade]]="I",4454,Table11[[#This Row],[target.clade]]="II",110,TRUE,NA())</f>
        <v>4454</v>
      </c>
      <c r="O63" s="20" cm="1">
        <f t="array" ref="O63">_xlfn.IFS(Table11[[#This Row],[target.clade]]="I",Table11[[#This Row],[hits.I]],Table11[[#This Row],[target.clade]]="II",Table11[[#This Row],[hits.II]],TRUE,SUM(Table11[[#This Row],[hits.I]:[hits.?]]))</f>
        <v>43</v>
      </c>
      <c r="P63" s="26">
        <f>Table11[[#This Row],[clade.P]]-Table11[[#This Row],[clade.TP]]</f>
        <v>67</v>
      </c>
      <c r="Q63" s="26" cm="1">
        <f t="array" ref="Q63">_xlfn.IFS(Table11[[#This Row],[target.clade]]="I",Table11[[#This Row],[hits.II]],Table11[[#This Row],[target.clade]]="II",Table11[[#This Row],[hits.I]],TRUE,NA())</f>
        <v>3839</v>
      </c>
      <c r="R63" s="26">
        <f>IFERROR(Table11[[#This Row],[clade.N]]-Table11[[#This Row],[clade.FP]], NA())</f>
        <v>615</v>
      </c>
      <c r="S63" s="24">
        <f>Table11[[#This Row],[clade.TP]]/Table11[[#This Row],[clade.P]]</f>
        <v>0.39090909090909093</v>
      </c>
      <c r="T63" s="24">
        <f>Table11[[#This Row],[clade.FN]]/Table11[[#This Row],[clade.P]]</f>
        <v>0.60909090909090913</v>
      </c>
      <c r="U63" s="24">
        <f>IFERROR(Table11[[#This Row],[clade.FP]]/Table11[[#This Row],[clade.N]],NA())</f>
        <v>0.86192186798383474</v>
      </c>
      <c r="V63" s="24">
        <f>IFERROR(Table11[[#This Row],[clade.TN]]/Table11[[#This Row],[clade.N]],NA())</f>
        <v>0.13807813201616526</v>
      </c>
      <c r="AC63" s="11"/>
      <c r="AD63" s="11"/>
    </row>
    <row r="64" spans="1:30" ht="21" customHeight="1" x14ac:dyDescent="0.2">
      <c r="A64" s="25" t="s">
        <v>1263</v>
      </c>
      <c r="B64" s="20">
        <f>LOOKUP(Table11[[#This Row],[id]],'S1 - Assay'!A:A,'S1 - Assay'!B:B)</f>
        <v>10244</v>
      </c>
      <c r="C64" s="20" t="str">
        <f>LOOKUP(Table11[[#This Row],[id]],'S1 - Assay'!A:A,'S1 - Assay'!C:C)</f>
        <v>I</v>
      </c>
      <c r="D64" s="20">
        <f>COUNTIF('S6 - Table 1'!$B$3:$B$20,Table11[[#This Row],[id]])</f>
        <v>0</v>
      </c>
      <c r="E64" s="20">
        <v>5.6962063E-2</v>
      </c>
      <c r="F64" s="20">
        <v>3439</v>
      </c>
      <c r="G64" s="20">
        <v>0</v>
      </c>
      <c r="H64" s="20">
        <v>340</v>
      </c>
      <c r="I64" s="20">
        <v>35</v>
      </c>
      <c r="J64" s="20">
        <v>43</v>
      </c>
      <c r="K64" s="20">
        <v>4437</v>
      </c>
      <c r="L64" s="20">
        <v>68</v>
      </c>
      <c r="M64" s="26" cm="1">
        <f t="array" ref="M64">_xlfn.IFS(Table11[[#This Row],[target.clade]]="I",110,Table11[[#This Row],[target.clade]]="II",4454,TRUE,4652)</f>
        <v>110</v>
      </c>
      <c r="N64" s="26" cm="1">
        <f t="array" ref="N64">_xlfn.IFS(Table11[[#This Row],[target.clade]]="I",4454,Table11[[#This Row],[target.clade]]="II",110,TRUE,NA())</f>
        <v>4454</v>
      </c>
      <c r="O64" s="20" cm="1">
        <f t="array" ref="O64">_xlfn.IFS(Table11[[#This Row],[target.clade]]="I",Table11[[#This Row],[hits.I]],Table11[[#This Row],[target.clade]]="II",Table11[[#This Row],[hits.II]],TRUE,SUM(Table11[[#This Row],[hits.I]:[hits.?]]))</f>
        <v>43</v>
      </c>
      <c r="P64" s="26">
        <f>Table11[[#This Row],[clade.P]]-Table11[[#This Row],[clade.TP]]</f>
        <v>67</v>
      </c>
      <c r="Q64" s="26" cm="1">
        <f t="array" ref="Q64">_xlfn.IFS(Table11[[#This Row],[target.clade]]="I",Table11[[#This Row],[hits.II]],Table11[[#This Row],[target.clade]]="II",Table11[[#This Row],[hits.I]],TRUE,NA())</f>
        <v>4437</v>
      </c>
      <c r="R64" s="26">
        <f>IFERROR(Table11[[#This Row],[clade.N]]-Table11[[#This Row],[clade.FP]], NA())</f>
        <v>17</v>
      </c>
      <c r="S64" s="24">
        <f>Table11[[#This Row],[clade.TP]]/Table11[[#This Row],[clade.P]]</f>
        <v>0.39090909090909093</v>
      </c>
      <c r="T64" s="24">
        <f>Table11[[#This Row],[clade.FN]]/Table11[[#This Row],[clade.P]]</f>
        <v>0.60909090909090913</v>
      </c>
      <c r="U64" s="24">
        <f>IFERROR(Table11[[#This Row],[clade.FP]]/Table11[[#This Row],[clade.N]],NA())</f>
        <v>0.99618320610687028</v>
      </c>
      <c r="V64" s="24">
        <f>IFERROR(Table11[[#This Row],[clade.TN]]/Table11[[#This Row],[clade.N]],NA())</f>
        <v>3.8167938931297708E-3</v>
      </c>
      <c r="AC64" s="11"/>
      <c r="AD64" s="11"/>
    </row>
    <row r="65" spans="1:30" ht="21" customHeight="1" x14ac:dyDescent="0.2">
      <c r="A65" s="25" t="s">
        <v>1268</v>
      </c>
      <c r="B65" s="20">
        <f>LOOKUP(Table11[[#This Row],[id]],'S1 - Assay'!A:A,'S1 - Assay'!B:B)</f>
        <v>10244</v>
      </c>
      <c r="C65" s="20" t="str">
        <f>LOOKUP(Table11[[#This Row],[id]],'S1 - Assay'!A:A,'S1 - Assay'!C:C)</f>
        <v>I</v>
      </c>
      <c r="D65" s="20">
        <f>COUNTIF('S6 - Table 1'!$B$3:$B$20,Table11[[#This Row],[id]])</f>
        <v>0</v>
      </c>
      <c r="E65" s="20">
        <v>5.8628682000000001E-2</v>
      </c>
      <c r="F65" s="20">
        <v>3127</v>
      </c>
      <c r="G65" s="20">
        <v>299</v>
      </c>
      <c r="H65" s="20">
        <v>279</v>
      </c>
      <c r="I65" s="20">
        <v>15</v>
      </c>
      <c r="J65" s="20">
        <v>43</v>
      </c>
      <c r="K65" s="20">
        <v>4428</v>
      </c>
      <c r="L65" s="20">
        <v>64</v>
      </c>
      <c r="M65" s="26" cm="1">
        <f t="array" ref="M65">_xlfn.IFS(Table11[[#This Row],[target.clade]]="I",110,Table11[[#This Row],[target.clade]]="II",4454,TRUE,4652)</f>
        <v>110</v>
      </c>
      <c r="N65" s="26" cm="1">
        <f t="array" ref="N65">_xlfn.IFS(Table11[[#This Row],[target.clade]]="I",4454,Table11[[#This Row],[target.clade]]="II",110,TRUE,NA())</f>
        <v>4454</v>
      </c>
      <c r="O65" s="20" cm="1">
        <f t="array" ref="O65">_xlfn.IFS(Table11[[#This Row],[target.clade]]="I",Table11[[#This Row],[hits.I]],Table11[[#This Row],[target.clade]]="II",Table11[[#This Row],[hits.II]],TRUE,SUM(Table11[[#This Row],[hits.I]:[hits.?]]))</f>
        <v>43</v>
      </c>
      <c r="P65" s="26">
        <f>Table11[[#This Row],[clade.P]]-Table11[[#This Row],[clade.TP]]</f>
        <v>67</v>
      </c>
      <c r="Q65" s="26" cm="1">
        <f t="array" ref="Q65">_xlfn.IFS(Table11[[#This Row],[target.clade]]="I",Table11[[#This Row],[hits.II]],Table11[[#This Row],[target.clade]]="II",Table11[[#This Row],[hits.I]],TRUE,NA())</f>
        <v>4428</v>
      </c>
      <c r="R65" s="26">
        <f>IFERROR(Table11[[#This Row],[clade.N]]-Table11[[#This Row],[clade.FP]], NA())</f>
        <v>26</v>
      </c>
      <c r="S65" s="24">
        <f>Table11[[#This Row],[clade.TP]]/Table11[[#This Row],[clade.P]]</f>
        <v>0.39090909090909093</v>
      </c>
      <c r="T65" s="24">
        <f>Table11[[#This Row],[clade.FN]]/Table11[[#This Row],[clade.P]]</f>
        <v>0.60909090909090913</v>
      </c>
      <c r="U65" s="24">
        <f>IFERROR(Table11[[#This Row],[clade.FP]]/Table11[[#This Row],[clade.N]],NA())</f>
        <v>0.9941625505163898</v>
      </c>
      <c r="V65" s="24">
        <f>IFERROR(Table11[[#This Row],[clade.TN]]/Table11[[#This Row],[clade.N]],NA())</f>
        <v>5.8374494836102376E-3</v>
      </c>
      <c r="AC65" s="11"/>
      <c r="AD65" s="11"/>
    </row>
    <row r="66" spans="1:30" ht="21" customHeight="1" x14ac:dyDescent="0.2">
      <c r="A66" s="25" t="s">
        <v>1273</v>
      </c>
      <c r="B66" s="20">
        <f>LOOKUP(Table11[[#This Row],[id]],'S1 - Assay'!A:A,'S1 - Assay'!B:B)</f>
        <v>10244</v>
      </c>
      <c r="C66" s="20" t="str">
        <f>LOOKUP(Table11[[#This Row],[id]],'S1 - Assay'!A:A,'S1 - Assay'!C:C)</f>
        <v>I</v>
      </c>
      <c r="D66" s="20">
        <f>COUNTIF('S6 - Table 1'!$B$3:$B$20,Table11[[#This Row],[id]])</f>
        <v>0</v>
      </c>
      <c r="E66" s="20">
        <v>5.8763933999999997E-2</v>
      </c>
      <c r="F66" s="20">
        <v>3125</v>
      </c>
      <c r="G66" s="20">
        <v>301</v>
      </c>
      <c r="H66" s="20">
        <v>279</v>
      </c>
      <c r="I66" s="20">
        <v>11</v>
      </c>
      <c r="J66" s="20">
        <v>43</v>
      </c>
      <c r="K66" s="20">
        <v>4428</v>
      </c>
      <c r="L66" s="20">
        <v>64</v>
      </c>
      <c r="M66" s="26" cm="1">
        <f t="array" ref="M66">_xlfn.IFS(Table11[[#This Row],[target.clade]]="I",110,Table11[[#This Row],[target.clade]]="II",4454,TRUE,4652)</f>
        <v>110</v>
      </c>
      <c r="N66" s="26" cm="1">
        <f t="array" ref="N66">_xlfn.IFS(Table11[[#This Row],[target.clade]]="I",4454,Table11[[#This Row],[target.clade]]="II",110,TRUE,NA())</f>
        <v>4454</v>
      </c>
      <c r="O66" s="20" cm="1">
        <f t="array" ref="O66">_xlfn.IFS(Table11[[#This Row],[target.clade]]="I",Table11[[#This Row],[hits.I]],Table11[[#This Row],[target.clade]]="II",Table11[[#This Row],[hits.II]],TRUE,SUM(Table11[[#This Row],[hits.I]:[hits.?]]))</f>
        <v>43</v>
      </c>
      <c r="P66" s="26">
        <f>Table11[[#This Row],[clade.P]]-Table11[[#This Row],[clade.TP]]</f>
        <v>67</v>
      </c>
      <c r="Q66" s="26" cm="1">
        <f t="array" ref="Q66">_xlfn.IFS(Table11[[#This Row],[target.clade]]="I",Table11[[#This Row],[hits.II]],Table11[[#This Row],[target.clade]]="II",Table11[[#This Row],[hits.I]],TRUE,NA())</f>
        <v>4428</v>
      </c>
      <c r="R66" s="26">
        <f>IFERROR(Table11[[#This Row],[clade.N]]-Table11[[#This Row],[clade.FP]], NA())</f>
        <v>26</v>
      </c>
      <c r="S66" s="24">
        <f>Table11[[#This Row],[clade.TP]]/Table11[[#This Row],[clade.P]]</f>
        <v>0.39090909090909093</v>
      </c>
      <c r="T66" s="24">
        <f>Table11[[#This Row],[clade.FN]]/Table11[[#This Row],[clade.P]]</f>
        <v>0.60909090909090913</v>
      </c>
      <c r="U66" s="24">
        <f>IFERROR(Table11[[#This Row],[clade.FP]]/Table11[[#This Row],[clade.N]],NA())</f>
        <v>0.9941625505163898</v>
      </c>
      <c r="V66" s="24">
        <f>IFERROR(Table11[[#This Row],[clade.TN]]/Table11[[#This Row],[clade.N]],NA())</f>
        <v>5.8374494836102376E-3</v>
      </c>
      <c r="AC66" s="11"/>
      <c r="AD66" s="11"/>
    </row>
    <row r="67" spans="1:30" ht="21" customHeight="1" x14ac:dyDescent="0.2">
      <c r="A67" s="25" t="s">
        <v>1276</v>
      </c>
      <c r="B67" s="20">
        <f>LOOKUP(Table11[[#This Row],[id]],'S1 - Assay'!A:A,'S1 - Assay'!B:B)</f>
        <v>10244</v>
      </c>
      <c r="C67" s="20" t="str">
        <f>LOOKUP(Table11[[#This Row],[id]],'S1 - Assay'!A:A,'S1 - Assay'!C:C)</f>
        <v>I</v>
      </c>
      <c r="D67" s="20">
        <f>COUNTIF('S6 - Table 1'!$B$3:$B$20,Table11[[#This Row],[id]])</f>
        <v>0</v>
      </c>
      <c r="E67" s="20">
        <v>6.0951406E-2</v>
      </c>
      <c r="F67" s="20">
        <v>3419</v>
      </c>
      <c r="G67" s="20">
        <v>8</v>
      </c>
      <c r="H67" s="20">
        <v>277</v>
      </c>
      <c r="I67" s="20">
        <v>16</v>
      </c>
      <c r="J67" s="20">
        <v>43</v>
      </c>
      <c r="K67" s="20">
        <v>4429</v>
      </c>
      <c r="L67" s="20">
        <v>63</v>
      </c>
      <c r="M67" s="26" cm="1">
        <f t="array" ref="M67">_xlfn.IFS(Table11[[#This Row],[target.clade]]="I",110,Table11[[#This Row],[target.clade]]="II",4454,TRUE,4652)</f>
        <v>110</v>
      </c>
      <c r="N67" s="26" cm="1">
        <f t="array" ref="N67">_xlfn.IFS(Table11[[#This Row],[target.clade]]="I",4454,Table11[[#This Row],[target.clade]]="II",110,TRUE,NA())</f>
        <v>4454</v>
      </c>
      <c r="O67" s="20" cm="1">
        <f t="array" ref="O67">_xlfn.IFS(Table11[[#This Row],[target.clade]]="I",Table11[[#This Row],[hits.I]],Table11[[#This Row],[target.clade]]="II",Table11[[#This Row],[hits.II]],TRUE,SUM(Table11[[#This Row],[hits.I]:[hits.?]]))</f>
        <v>43</v>
      </c>
      <c r="P67" s="26">
        <f>Table11[[#This Row],[clade.P]]-Table11[[#This Row],[clade.TP]]</f>
        <v>67</v>
      </c>
      <c r="Q67" s="26" cm="1">
        <f t="array" ref="Q67">_xlfn.IFS(Table11[[#This Row],[target.clade]]="I",Table11[[#This Row],[hits.II]],Table11[[#This Row],[target.clade]]="II",Table11[[#This Row],[hits.I]],TRUE,NA())</f>
        <v>4429</v>
      </c>
      <c r="R67" s="26">
        <f>IFERROR(Table11[[#This Row],[clade.N]]-Table11[[#This Row],[clade.FP]], NA())</f>
        <v>25</v>
      </c>
      <c r="S67" s="24">
        <f>Table11[[#This Row],[clade.TP]]/Table11[[#This Row],[clade.P]]</f>
        <v>0.39090909090909093</v>
      </c>
      <c r="T67" s="24">
        <f>Table11[[#This Row],[clade.FN]]/Table11[[#This Row],[clade.P]]</f>
        <v>0.60909090909090913</v>
      </c>
      <c r="U67" s="24">
        <f>IFERROR(Table11[[#This Row],[clade.FP]]/Table11[[#This Row],[clade.N]],NA())</f>
        <v>0.99438706780422093</v>
      </c>
      <c r="V67" s="24">
        <f>IFERROR(Table11[[#This Row],[clade.TN]]/Table11[[#This Row],[clade.N]],NA())</f>
        <v>5.6129321957790754E-3</v>
      </c>
      <c r="AC67" s="11"/>
      <c r="AD67" s="11"/>
    </row>
    <row r="68" spans="1:30" ht="21" customHeight="1" x14ac:dyDescent="0.2">
      <c r="A68" s="25" t="s">
        <v>1279</v>
      </c>
      <c r="B68" s="20">
        <f>LOOKUP(Table11[[#This Row],[id]],'S1 - Assay'!A:A,'S1 - Assay'!B:B)</f>
        <v>10244</v>
      </c>
      <c r="C68" s="20" t="str">
        <f>LOOKUP(Table11[[#This Row],[id]],'S1 - Assay'!A:A,'S1 - Assay'!C:C)</f>
        <v>I</v>
      </c>
      <c r="D68" s="20">
        <f>COUNTIF('S6 - Table 1'!$B$3:$B$20,Table11[[#This Row],[id]])</f>
        <v>0</v>
      </c>
      <c r="E68" s="20">
        <v>6.2728191000000003E-2</v>
      </c>
      <c r="F68" s="20">
        <v>3175</v>
      </c>
      <c r="G68" s="20">
        <v>26</v>
      </c>
      <c r="H68" s="20">
        <v>215</v>
      </c>
      <c r="I68" s="20">
        <v>318</v>
      </c>
      <c r="J68" s="20">
        <v>44</v>
      </c>
      <c r="K68" s="20">
        <v>4148</v>
      </c>
      <c r="L68" s="20">
        <v>65</v>
      </c>
      <c r="M68" s="26" cm="1">
        <f t="array" ref="M68">_xlfn.IFS(Table11[[#This Row],[target.clade]]="I",110,Table11[[#This Row],[target.clade]]="II",4454,TRUE,4652)</f>
        <v>110</v>
      </c>
      <c r="N68" s="26" cm="1">
        <f t="array" ref="N68">_xlfn.IFS(Table11[[#This Row],[target.clade]]="I",4454,Table11[[#This Row],[target.clade]]="II",110,TRUE,NA())</f>
        <v>4454</v>
      </c>
      <c r="O68" s="20" cm="1">
        <f t="array" ref="O68">_xlfn.IFS(Table11[[#This Row],[target.clade]]="I",Table11[[#This Row],[hits.I]],Table11[[#This Row],[target.clade]]="II",Table11[[#This Row],[hits.II]],TRUE,SUM(Table11[[#This Row],[hits.I]:[hits.?]]))</f>
        <v>44</v>
      </c>
      <c r="P68" s="26">
        <f>Table11[[#This Row],[clade.P]]-Table11[[#This Row],[clade.TP]]</f>
        <v>66</v>
      </c>
      <c r="Q68" s="26" cm="1">
        <f t="array" ref="Q68">_xlfn.IFS(Table11[[#This Row],[target.clade]]="I",Table11[[#This Row],[hits.II]],Table11[[#This Row],[target.clade]]="II",Table11[[#This Row],[hits.I]],TRUE,NA())</f>
        <v>4148</v>
      </c>
      <c r="R68" s="26">
        <f>IFERROR(Table11[[#This Row],[clade.N]]-Table11[[#This Row],[clade.FP]], NA())</f>
        <v>306</v>
      </c>
      <c r="S68" s="24">
        <f>Table11[[#This Row],[clade.TP]]/Table11[[#This Row],[clade.P]]</f>
        <v>0.4</v>
      </c>
      <c r="T68" s="24">
        <f>Table11[[#This Row],[clade.FN]]/Table11[[#This Row],[clade.P]]</f>
        <v>0.6</v>
      </c>
      <c r="U68" s="24">
        <f>IFERROR(Table11[[#This Row],[clade.FP]]/Table11[[#This Row],[clade.N]],NA())</f>
        <v>0.93129770992366412</v>
      </c>
      <c r="V68" s="24">
        <f>IFERROR(Table11[[#This Row],[clade.TN]]/Table11[[#This Row],[clade.N]],NA())</f>
        <v>6.8702290076335881E-2</v>
      </c>
      <c r="AC68" s="11"/>
      <c r="AD68" s="11"/>
    </row>
    <row r="69" spans="1:30" ht="21" customHeight="1" x14ac:dyDescent="0.2">
      <c r="A69" s="25" t="s">
        <v>1284</v>
      </c>
      <c r="B69" s="20">
        <f>LOOKUP(Table11[[#This Row],[id]],'S1 - Assay'!A:A,'S1 - Assay'!B:B)</f>
        <v>10244</v>
      </c>
      <c r="C69" s="20" t="str">
        <f>LOOKUP(Table11[[#This Row],[id]],'S1 - Assay'!A:A,'S1 - Assay'!C:C)</f>
        <v>I</v>
      </c>
      <c r="D69" s="20">
        <f>COUNTIF('S6 - Table 1'!$B$3:$B$20,Table11[[#This Row],[id]])</f>
        <v>0</v>
      </c>
      <c r="E69" s="20">
        <v>6.3860424999999998E-2</v>
      </c>
      <c r="F69" s="20">
        <v>2807</v>
      </c>
      <c r="G69" s="20">
        <v>45</v>
      </c>
      <c r="H69" s="20">
        <v>300</v>
      </c>
      <c r="I69" s="20">
        <v>700</v>
      </c>
      <c r="J69" s="20">
        <v>43</v>
      </c>
      <c r="K69" s="20">
        <v>3725</v>
      </c>
      <c r="L69" s="20">
        <v>63</v>
      </c>
      <c r="M69" s="26" cm="1">
        <f t="array" ref="M69">_xlfn.IFS(Table11[[#This Row],[target.clade]]="I",110,Table11[[#This Row],[target.clade]]="II",4454,TRUE,4652)</f>
        <v>110</v>
      </c>
      <c r="N69" s="26" cm="1">
        <f t="array" ref="N69">_xlfn.IFS(Table11[[#This Row],[target.clade]]="I",4454,Table11[[#This Row],[target.clade]]="II",110,TRUE,NA())</f>
        <v>4454</v>
      </c>
      <c r="O69" s="20" cm="1">
        <f t="array" ref="O69">_xlfn.IFS(Table11[[#This Row],[target.clade]]="I",Table11[[#This Row],[hits.I]],Table11[[#This Row],[target.clade]]="II",Table11[[#This Row],[hits.II]],TRUE,SUM(Table11[[#This Row],[hits.I]:[hits.?]]))</f>
        <v>43</v>
      </c>
      <c r="P69" s="26">
        <f>Table11[[#This Row],[clade.P]]-Table11[[#This Row],[clade.TP]]</f>
        <v>67</v>
      </c>
      <c r="Q69" s="26" cm="1">
        <f t="array" ref="Q69">_xlfn.IFS(Table11[[#This Row],[target.clade]]="I",Table11[[#This Row],[hits.II]],Table11[[#This Row],[target.clade]]="II",Table11[[#This Row],[hits.I]],TRUE,NA())</f>
        <v>3725</v>
      </c>
      <c r="R69" s="26">
        <f>IFERROR(Table11[[#This Row],[clade.N]]-Table11[[#This Row],[clade.FP]], NA())</f>
        <v>729</v>
      </c>
      <c r="S69" s="24">
        <f>Table11[[#This Row],[clade.TP]]/Table11[[#This Row],[clade.P]]</f>
        <v>0.39090909090909093</v>
      </c>
      <c r="T69" s="24">
        <f>Table11[[#This Row],[clade.FN]]/Table11[[#This Row],[clade.P]]</f>
        <v>0.60909090909090913</v>
      </c>
      <c r="U69" s="24">
        <f>IFERROR(Table11[[#This Row],[clade.FP]]/Table11[[#This Row],[clade.N]],NA())</f>
        <v>0.83632689717108222</v>
      </c>
      <c r="V69" s="24">
        <f>IFERROR(Table11[[#This Row],[clade.TN]]/Table11[[#This Row],[clade.N]],NA())</f>
        <v>0.16367310282891784</v>
      </c>
      <c r="AC69" s="11"/>
      <c r="AD69" s="11"/>
    </row>
    <row r="70" spans="1:30" ht="21" customHeight="1" x14ac:dyDescent="0.2">
      <c r="A70" s="25" t="s">
        <v>1289</v>
      </c>
      <c r="B70" s="20">
        <f>LOOKUP(Table11[[#This Row],[id]],'S1 - Assay'!A:A,'S1 - Assay'!B:B)</f>
        <v>10244</v>
      </c>
      <c r="C70" s="20" t="str">
        <f>LOOKUP(Table11[[#This Row],[id]],'S1 - Assay'!A:A,'S1 - Assay'!C:C)</f>
        <v>I</v>
      </c>
      <c r="D70" s="20">
        <f>COUNTIF('S6 - Table 1'!$B$3:$B$20,Table11[[#This Row],[id]])</f>
        <v>0</v>
      </c>
      <c r="E70" s="20">
        <v>6.3999239999999999E-2</v>
      </c>
      <c r="F70" s="20">
        <v>3258</v>
      </c>
      <c r="G70" s="20">
        <v>98</v>
      </c>
      <c r="H70" s="20">
        <v>84</v>
      </c>
      <c r="I70" s="20">
        <v>358</v>
      </c>
      <c r="J70" s="20">
        <v>42</v>
      </c>
      <c r="K70" s="20">
        <v>4355</v>
      </c>
      <c r="L70" s="20">
        <v>66</v>
      </c>
      <c r="M70" s="26" cm="1">
        <f t="array" ref="M70">_xlfn.IFS(Table11[[#This Row],[target.clade]]="I",110,Table11[[#This Row],[target.clade]]="II",4454,TRUE,4652)</f>
        <v>110</v>
      </c>
      <c r="N70" s="26" cm="1">
        <f t="array" ref="N70">_xlfn.IFS(Table11[[#This Row],[target.clade]]="I",4454,Table11[[#This Row],[target.clade]]="II",110,TRUE,NA())</f>
        <v>4454</v>
      </c>
      <c r="O70" s="20" cm="1">
        <f t="array" ref="O70">_xlfn.IFS(Table11[[#This Row],[target.clade]]="I",Table11[[#This Row],[hits.I]],Table11[[#This Row],[target.clade]]="II",Table11[[#This Row],[hits.II]],TRUE,SUM(Table11[[#This Row],[hits.I]:[hits.?]]))</f>
        <v>42</v>
      </c>
      <c r="P70" s="26">
        <f>Table11[[#This Row],[clade.P]]-Table11[[#This Row],[clade.TP]]</f>
        <v>68</v>
      </c>
      <c r="Q70" s="26" cm="1">
        <f t="array" ref="Q70">_xlfn.IFS(Table11[[#This Row],[target.clade]]="I",Table11[[#This Row],[hits.II]],Table11[[#This Row],[target.clade]]="II",Table11[[#This Row],[hits.I]],TRUE,NA())</f>
        <v>4355</v>
      </c>
      <c r="R70" s="26">
        <f>IFERROR(Table11[[#This Row],[clade.N]]-Table11[[#This Row],[clade.FP]], NA())</f>
        <v>99</v>
      </c>
      <c r="S70" s="24">
        <f>Table11[[#This Row],[clade.TP]]/Table11[[#This Row],[clade.P]]</f>
        <v>0.38181818181818183</v>
      </c>
      <c r="T70" s="24">
        <f>Table11[[#This Row],[clade.FN]]/Table11[[#This Row],[clade.P]]</f>
        <v>0.61818181818181817</v>
      </c>
      <c r="U70" s="24">
        <f>IFERROR(Table11[[#This Row],[clade.FP]]/Table11[[#This Row],[clade.N]],NA())</f>
        <v>0.97777278850471483</v>
      </c>
      <c r="V70" s="24">
        <f>IFERROR(Table11[[#This Row],[clade.TN]]/Table11[[#This Row],[clade.N]],NA())</f>
        <v>2.2227211495285136E-2</v>
      </c>
      <c r="AC70" s="11"/>
      <c r="AD70" s="11"/>
    </row>
    <row r="71" spans="1:30" ht="21" customHeight="1" x14ac:dyDescent="0.2">
      <c r="A71" s="25" t="s">
        <v>1294</v>
      </c>
      <c r="B71" s="20">
        <f>LOOKUP(Table11[[#This Row],[id]],'S1 - Assay'!A:A,'S1 - Assay'!B:B)</f>
        <v>10244</v>
      </c>
      <c r="C71" s="20" t="str">
        <f>LOOKUP(Table11[[#This Row],[id]],'S1 - Assay'!A:A,'S1 - Assay'!C:C)</f>
        <v>I</v>
      </c>
      <c r="D71" s="20">
        <f>COUNTIF('S6 - Table 1'!$B$3:$B$20,Table11[[#This Row],[id]])</f>
        <v>0</v>
      </c>
      <c r="E71" s="20">
        <v>6.3999239999999999E-2</v>
      </c>
      <c r="F71" s="20">
        <v>3258</v>
      </c>
      <c r="G71" s="20">
        <v>98</v>
      </c>
      <c r="H71" s="20">
        <v>84</v>
      </c>
      <c r="I71" s="20">
        <v>357</v>
      </c>
      <c r="J71" s="20">
        <v>42</v>
      </c>
      <c r="K71" s="20">
        <v>4355</v>
      </c>
      <c r="L71" s="20">
        <v>66</v>
      </c>
      <c r="M71" s="26" cm="1">
        <f t="array" ref="M71">_xlfn.IFS(Table11[[#This Row],[target.clade]]="I",110,Table11[[#This Row],[target.clade]]="II",4454,TRUE,4652)</f>
        <v>110</v>
      </c>
      <c r="N71" s="26" cm="1">
        <f t="array" ref="N71">_xlfn.IFS(Table11[[#This Row],[target.clade]]="I",4454,Table11[[#This Row],[target.clade]]="II",110,TRUE,NA())</f>
        <v>4454</v>
      </c>
      <c r="O71" s="20" cm="1">
        <f t="array" ref="O71">_xlfn.IFS(Table11[[#This Row],[target.clade]]="I",Table11[[#This Row],[hits.I]],Table11[[#This Row],[target.clade]]="II",Table11[[#This Row],[hits.II]],TRUE,SUM(Table11[[#This Row],[hits.I]:[hits.?]]))</f>
        <v>42</v>
      </c>
      <c r="P71" s="26">
        <f>Table11[[#This Row],[clade.P]]-Table11[[#This Row],[clade.TP]]</f>
        <v>68</v>
      </c>
      <c r="Q71" s="26" cm="1">
        <f t="array" ref="Q71">_xlfn.IFS(Table11[[#This Row],[target.clade]]="I",Table11[[#This Row],[hits.II]],Table11[[#This Row],[target.clade]]="II",Table11[[#This Row],[hits.I]],TRUE,NA())</f>
        <v>4355</v>
      </c>
      <c r="R71" s="26">
        <f>IFERROR(Table11[[#This Row],[clade.N]]-Table11[[#This Row],[clade.FP]], NA())</f>
        <v>99</v>
      </c>
      <c r="S71" s="24">
        <f>Table11[[#This Row],[clade.TP]]/Table11[[#This Row],[clade.P]]</f>
        <v>0.38181818181818183</v>
      </c>
      <c r="T71" s="24">
        <f>Table11[[#This Row],[clade.FN]]/Table11[[#This Row],[clade.P]]</f>
        <v>0.61818181818181817</v>
      </c>
      <c r="U71" s="24">
        <f>IFERROR(Table11[[#This Row],[clade.FP]]/Table11[[#This Row],[clade.N]],NA())</f>
        <v>0.97777278850471483</v>
      </c>
      <c r="V71" s="24">
        <f>IFERROR(Table11[[#This Row],[clade.TN]]/Table11[[#This Row],[clade.N]],NA())</f>
        <v>2.2227211495285136E-2</v>
      </c>
      <c r="AC71" s="11"/>
      <c r="AD71" s="11"/>
    </row>
    <row r="72" spans="1:30" ht="21" customHeight="1" x14ac:dyDescent="0.2">
      <c r="A72" s="25" t="s">
        <v>1297</v>
      </c>
      <c r="B72" s="20">
        <f>LOOKUP(Table11[[#This Row],[id]],'S1 - Assay'!A:A,'S1 - Assay'!B:B)</f>
        <v>10244</v>
      </c>
      <c r="C72" s="20" t="str">
        <f>LOOKUP(Table11[[#This Row],[id]],'S1 - Assay'!A:A,'S1 - Assay'!C:C)</f>
        <v>I</v>
      </c>
      <c r="D72" s="20">
        <f>COUNTIF('S6 - Table 1'!$B$3:$B$20,Table11[[#This Row],[id]])</f>
        <v>0</v>
      </c>
      <c r="E72" s="20">
        <v>6.8120143999999994E-2</v>
      </c>
      <c r="F72" s="20">
        <v>3431</v>
      </c>
      <c r="G72" s="20">
        <v>0</v>
      </c>
      <c r="H72" s="20">
        <v>279</v>
      </c>
      <c r="I72" s="20">
        <v>8</v>
      </c>
      <c r="J72" s="20">
        <v>44</v>
      </c>
      <c r="K72" s="20">
        <v>4433</v>
      </c>
      <c r="L72" s="20">
        <v>64</v>
      </c>
      <c r="M72" s="26" cm="1">
        <f t="array" ref="M72">_xlfn.IFS(Table11[[#This Row],[target.clade]]="I",110,Table11[[#This Row],[target.clade]]="II",4454,TRUE,4652)</f>
        <v>110</v>
      </c>
      <c r="N72" s="26" cm="1">
        <f t="array" ref="N72">_xlfn.IFS(Table11[[#This Row],[target.clade]]="I",4454,Table11[[#This Row],[target.clade]]="II",110,TRUE,NA())</f>
        <v>4454</v>
      </c>
      <c r="O72" s="20" cm="1">
        <f t="array" ref="O72">_xlfn.IFS(Table11[[#This Row],[target.clade]]="I",Table11[[#This Row],[hits.I]],Table11[[#This Row],[target.clade]]="II",Table11[[#This Row],[hits.II]],TRUE,SUM(Table11[[#This Row],[hits.I]:[hits.?]]))</f>
        <v>44</v>
      </c>
      <c r="P72" s="26">
        <f>Table11[[#This Row],[clade.P]]-Table11[[#This Row],[clade.TP]]</f>
        <v>66</v>
      </c>
      <c r="Q72" s="26" cm="1">
        <f t="array" ref="Q72">_xlfn.IFS(Table11[[#This Row],[target.clade]]="I",Table11[[#This Row],[hits.II]],Table11[[#This Row],[target.clade]]="II",Table11[[#This Row],[hits.I]],TRUE,NA())</f>
        <v>4433</v>
      </c>
      <c r="R72" s="26">
        <f>IFERROR(Table11[[#This Row],[clade.N]]-Table11[[#This Row],[clade.FP]], NA())</f>
        <v>21</v>
      </c>
      <c r="S72" s="24">
        <f>Table11[[#This Row],[clade.TP]]/Table11[[#This Row],[clade.P]]</f>
        <v>0.4</v>
      </c>
      <c r="T72" s="24">
        <f>Table11[[#This Row],[clade.FN]]/Table11[[#This Row],[clade.P]]</f>
        <v>0.6</v>
      </c>
      <c r="U72" s="24">
        <f>IFERROR(Table11[[#This Row],[clade.FP]]/Table11[[#This Row],[clade.N]],NA())</f>
        <v>0.99528513695554555</v>
      </c>
      <c r="V72" s="24">
        <f>IFERROR(Table11[[#This Row],[clade.TN]]/Table11[[#This Row],[clade.N]],NA())</f>
        <v>4.7148630444544233E-3</v>
      </c>
      <c r="AC72" s="11"/>
      <c r="AD72" s="11"/>
    </row>
    <row r="73" spans="1:30" ht="21" customHeight="1" x14ac:dyDescent="0.2">
      <c r="A73" s="25" t="s">
        <v>1302</v>
      </c>
      <c r="B73" s="20">
        <f>LOOKUP(Table11[[#This Row],[id]],'S1 - Assay'!A:A,'S1 - Assay'!B:B)</f>
        <v>10244</v>
      </c>
      <c r="C73" s="20" t="str">
        <f>LOOKUP(Table11[[#This Row],[id]],'S1 - Assay'!A:A,'S1 - Assay'!C:C)</f>
        <v>I</v>
      </c>
      <c r="D73" s="20">
        <f>COUNTIF('S6 - Table 1'!$B$3:$B$20,Table11[[#This Row],[id]])</f>
        <v>0</v>
      </c>
      <c r="E73" s="20">
        <v>6.8524715999999999E-2</v>
      </c>
      <c r="F73" s="20">
        <v>3336</v>
      </c>
      <c r="G73" s="20">
        <v>5</v>
      </c>
      <c r="H73" s="20">
        <v>0</v>
      </c>
      <c r="I73" s="20">
        <v>223</v>
      </c>
      <c r="J73" s="20">
        <v>50</v>
      </c>
      <c r="K73" s="20">
        <v>4333</v>
      </c>
      <c r="L73" s="20">
        <v>59</v>
      </c>
      <c r="M73" s="26" cm="1">
        <f t="array" ref="M73">_xlfn.IFS(Table11[[#This Row],[target.clade]]="I",110,Table11[[#This Row],[target.clade]]="II",4454,TRUE,4652)</f>
        <v>110</v>
      </c>
      <c r="N73" s="26" cm="1">
        <f t="array" ref="N73">_xlfn.IFS(Table11[[#This Row],[target.clade]]="I",4454,Table11[[#This Row],[target.clade]]="II",110,TRUE,NA())</f>
        <v>4454</v>
      </c>
      <c r="O73" s="20" cm="1">
        <f t="array" ref="O73">_xlfn.IFS(Table11[[#This Row],[target.clade]]="I",Table11[[#This Row],[hits.I]],Table11[[#This Row],[target.clade]]="II",Table11[[#This Row],[hits.II]],TRUE,SUM(Table11[[#This Row],[hits.I]:[hits.?]]))</f>
        <v>50</v>
      </c>
      <c r="P73" s="26">
        <f>Table11[[#This Row],[clade.P]]-Table11[[#This Row],[clade.TP]]</f>
        <v>60</v>
      </c>
      <c r="Q73" s="26" cm="1">
        <f t="array" ref="Q73">_xlfn.IFS(Table11[[#This Row],[target.clade]]="I",Table11[[#This Row],[hits.II]],Table11[[#This Row],[target.clade]]="II",Table11[[#This Row],[hits.I]],TRUE,NA())</f>
        <v>4333</v>
      </c>
      <c r="R73" s="26">
        <f>IFERROR(Table11[[#This Row],[clade.N]]-Table11[[#This Row],[clade.FP]], NA())</f>
        <v>121</v>
      </c>
      <c r="S73" s="24">
        <f>Table11[[#This Row],[clade.TP]]/Table11[[#This Row],[clade.P]]</f>
        <v>0.45454545454545453</v>
      </c>
      <c r="T73" s="24">
        <f>Table11[[#This Row],[clade.FN]]/Table11[[#This Row],[clade.P]]</f>
        <v>0.54545454545454541</v>
      </c>
      <c r="U73" s="24">
        <f>IFERROR(Table11[[#This Row],[clade.FP]]/Table11[[#This Row],[clade.N]],NA())</f>
        <v>0.97283340817242925</v>
      </c>
      <c r="V73" s="24">
        <f>IFERROR(Table11[[#This Row],[clade.TN]]/Table11[[#This Row],[clade.N]],NA())</f>
        <v>2.7166591827570724E-2</v>
      </c>
      <c r="AC73" s="11"/>
      <c r="AD73" s="11"/>
    </row>
    <row r="74" spans="1:30" ht="21" customHeight="1" x14ac:dyDescent="0.2">
      <c r="A74" s="25" t="s">
        <v>1307</v>
      </c>
      <c r="B74" s="20">
        <f>LOOKUP(Table11[[#This Row],[id]],'S1 - Assay'!A:A,'S1 - Assay'!B:B)</f>
        <v>10244</v>
      </c>
      <c r="C74" s="20" t="str">
        <f>LOOKUP(Table11[[#This Row],[id]],'S1 - Assay'!A:A,'S1 - Assay'!C:C)</f>
        <v>I</v>
      </c>
      <c r="D74" s="20">
        <f>COUNTIF('S6 - Table 1'!$B$3:$B$20,Table11[[#This Row],[id]])</f>
        <v>0</v>
      </c>
      <c r="E74" s="20">
        <v>6.8524715999999999E-2</v>
      </c>
      <c r="F74" s="20">
        <v>3335</v>
      </c>
      <c r="G74" s="20">
        <v>6</v>
      </c>
      <c r="H74" s="20">
        <v>0</v>
      </c>
      <c r="I74" s="20">
        <v>223</v>
      </c>
      <c r="J74" s="20">
        <v>50</v>
      </c>
      <c r="K74" s="20">
        <v>4333</v>
      </c>
      <c r="L74" s="20">
        <v>59</v>
      </c>
      <c r="M74" s="26" cm="1">
        <f t="array" ref="M74">_xlfn.IFS(Table11[[#This Row],[target.clade]]="I",110,Table11[[#This Row],[target.clade]]="II",4454,TRUE,4652)</f>
        <v>110</v>
      </c>
      <c r="N74" s="26" cm="1">
        <f t="array" ref="N74">_xlfn.IFS(Table11[[#This Row],[target.clade]]="I",4454,Table11[[#This Row],[target.clade]]="II",110,TRUE,NA())</f>
        <v>4454</v>
      </c>
      <c r="O74" s="20" cm="1">
        <f t="array" ref="O74">_xlfn.IFS(Table11[[#This Row],[target.clade]]="I",Table11[[#This Row],[hits.I]],Table11[[#This Row],[target.clade]]="II",Table11[[#This Row],[hits.II]],TRUE,SUM(Table11[[#This Row],[hits.I]:[hits.?]]))</f>
        <v>50</v>
      </c>
      <c r="P74" s="26">
        <f>Table11[[#This Row],[clade.P]]-Table11[[#This Row],[clade.TP]]</f>
        <v>60</v>
      </c>
      <c r="Q74" s="26" cm="1">
        <f t="array" ref="Q74">_xlfn.IFS(Table11[[#This Row],[target.clade]]="I",Table11[[#This Row],[hits.II]],Table11[[#This Row],[target.clade]]="II",Table11[[#This Row],[hits.I]],TRUE,NA())</f>
        <v>4333</v>
      </c>
      <c r="R74" s="26">
        <f>IFERROR(Table11[[#This Row],[clade.N]]-Table11[[#This Row],[clade.FP]], NA())</f>
        <v>121</v>
      </c>
      <c r="S74" s="24">
        <f>Table11[[#This Row],[clade.TP]]/Table11[[#This Row],[clade.P]]</f>
        <v>0.45454545454545453</v>
      </c>
      <c r="T74" s="24">
        <f>Table11[[#This Row],[clade.FN]]/Table11[[#This Row],[clade.P]]</f>
        <v>0.54545454545454541</v>
      </c>
      <c r="U74" s="24">
        <f>IFERROR(Table11[[#This Row],[clade.FP]]/Table11[[#This Row],[clade.N]],NA())</f>
        <v>0.97283340817242925</v>
      </c>
      <c r="V74" s="24">
        <f>IFERROR(Table11[[#This Row],[clade.TN]]/Table11[[#This Row],[clade.N]],NA())</f>
        <v>2.7166591827570724E-2</v>
      </c>
      <c r="AC74" s="11"/>
      <c r="AD74" s="11"/>
    </row>
    <row r="75" spans="1:30" ht="21" customHeight="1" x14ac:dyDescent="0.2">
      <c r="A75" s="25" t="s">
        <v>1310</v>
      </c>
      <c r="B75" s="20">
        <f>LOOKUP(Table11[[#This Row],[id]],'S1 - Assay'!A:A,'S1 - Assay'!B:B)</f>
        <v>10244</v>
      </c>
      <c r="C75" s="20" t="str">
        <f>LOOKUP(Table11[[#This Row],[id]],'S1 - Assay'!A:A,'S1 - Assay'!C:C)</f>
        <v>I</v>
      </c>
      <c r="D75" s="20">
        <f>COUNTIF('S6 - Table 1'!$B$3:$B$20,Table11[[#This Row],[id]])</f>
        <v>0</v>
      </c>
      <c r="E75" s="20">
        <v>6.8791715000000003E-2</v>
      </c>
      <c r="F75" s="20">
        <v>3416</v>
      </c>
      <c r="G75" s="20">
        <v>5</v>
      </c>
      <c r="H75" s="20">
        <v>133</v>
      </c>
      <c r="I75" s="20">
        <v>431</v>
      </c>
      <c r="J75" s="20">
        <v>44</v>
      </c>
      <c r="K75" s="20">
        <v>4426</v>
      </c>
      <c r="L75" s="20">
        <v>59</v>
      </c>
      <c r="M75" s="26" cm="1">
        <f t="array" ref="M75">_xlfn.IFS(Table11[[#This Row],[target.clade]]="I",110,Table11[[#This Row],[target.clade]]="II",4454,TRUE,4652)</f>
        <v>110</v>
      </c>
      <c r="N75" s="26" cm="1">
        <f t="array" ref="N75">_xlfn.IFS(Table11[[#This Row],[target.clade]]="I",4454,Table11[[#This Row],[target.clade]]="II",110,TRUE,NA())</f>
        <v>4454</v>
      </c>
      <c r="O75" s="20" cm="1">
        <f t="array" ref="O75">_xlfn.IFS(Table11[[#This Row],[target.clade]]="I",Table11[[#This Row],[hits.I]],Table11[[#This Row],[target.clade]]="II",Table11[[#This Row],[hits.II]],TRUE,SUM(Table11[[#This Row],[hits.I]:[hits.?]]))</f>
        <v>44</v>
      </c>
      <c r="P75" s="26">
        <f>Table11[[#This Row],[clade.P]]-Table11[[#This Row],[clade.TP]]</f>
        <v>66</v>
      </c>
      <c r="Q75" s="26" cm="1">
        <f t="array" ref="Q75">_xlfn.IFS(Table11[[#This Row],[target.clade]]="I",Table11[[#This Row],[hits.II]],Table11[[#This Row],[target.clade]]="II",Table11[[#This Row],[hits.I]],TRUE,NA())</f>
        <v>4426</v>
      </c>
      <c r="R75" s="26">
        <f>IFERROR(Table11[[#This Row],[clade.N]]-Table11[[#This Row],[clade.FP]], NA())</f>
        <v>28</v>
      </c>
      <c r="S75" s="24">
        <f>Table11[[#This Row],[clade.TP]]/Table11[[#This Row],[clade.P]]</f>
        <v>0.4</v>
      </c>
      <c r="T75" s="24">
        <f>Table11[[#This Row],[clade.FN]]/Table11[[#This Row],[clade.P]]</f>
        <v>0.6</v>
      </c>
      <c r="U75" s="24">
        <f>IFERROR(Table11[[#This Row],[clade.FP]]/Table11[[#This Row],[clade.N]],NA())</f>
        <v>0.99371351594072743</v>
      </c>
      <c r="V75" s="24">
        <f>IFERROR(Table11[[#This Row],[clade.TN]]/Table11[[#This Row],[clade.N]],NA())</f>
        <v>6.2864840592725636E-3</v>
      </c>
      <c r="AC75" s="11"/>
      <c r="AD75" s="11"/>
    </row>
    <row r="76" spans="1:30" ht="21" customHeight="1" x14ac:dyDescent="0.2">
      <c r="A76" s="25" t="s">
        <v>1315</v>
      </c>
      <c r="B76" s="20">
        <f>LOOKUP(Table11[[#This Row],[id]],'S1 - Assay'!A:A,'S1 - Assay'!B:B)</f>
        <v>10244</v>
      </c>
      <c r="C76" s="20" t="str">
        <f>LOOKUP(Table11[[#This Row],[id]],'S1 - Assay'!A:A,'S1 - Assay'!C:C)</f>
        <v>I</v>
      </c>
      <c r="D76" s="20">
        <f>COUNTIF('S6 - Table 1'!$B$3:$B$20,Table11[[#This Row],[id]])</f>
        <v>0</v>
      </c>
      <c r="E76" s="20">
        <v>6.8804318000000003E-2</v>
      </c>
      <c r="F76" s="20">
        <v>3404</v>
      </c>
      <c r="G76" s="20">
        <v>2</v>
      </c>
      <c r="H76" s="20">
        <v>198</v>
      </c>
      <c r="I76" s="20">
        <v>88</v>
      </c>
      <c r="J76" s="20">
        <v>44</v>
      </c>
      <c r="K76" s="20">
        <v>4411</v>
      </c>
      <c r="L76" s="20">
        <v>49</v>
      </c>
      <c r="M76" s="26" cm="1">
        <f t="array" ref="M76">_xlfn.IFS(Table11[[#This Row],[target.clade]]="I",110,Table11[[#This Row],[target.clade]]="II",4454,TRUE,4652)</f>
        <v>110</v>
      </c>
      <c r="N76" s="26" cm="1">
        <f t="array" ref="N76">_xlfn.IFS(Table11[[#This Row],[target.clade]]="I",4454,Table11[[#This Row],[target.clade]]="II",110,TRUE,NA())</f>
        <v>4454</v>
      </c>
      <c r="O76" s="20" cm="1">
        <f t="array" ref="O76">_xlfn.IFS(Table11[[#This Row],[target.clade]]="I",Table11[[#This Row],[hits.I]],Table11[[#This Row],[target.clade]]="II",Table11[[#This Row],[hits.II]],TRUE,SUM(Table11[[#This Row],[hits.I]:[hits.?]]))</f>
        <v>44</v>
      </c>
      <c r="P76" s="26">
        <f>Table11[[#This Row],[clade.P]]-Table11[[#This Row],[clade.TP]]</f>
        <v>66</v>
      </c>
      <c r="Q76" s="26" cm="1">
        <f t="array" ref="Q76">_xlfn.IFS(Table11[[#This Row],[target.clade]]="I",Table11[[#This Row],[hits.II]],Table11[[#This Row],[target.clade]]="II",Table11[[#This Row],[hits.I]],TRUE,NA())</f>
        <v>4411</v>
      </c>
      <c r="R76" s="26">
        <f>IFERROR(Table11[[#This Row],[clade.N]]-Table11[[#This Row],[clade.FP]], NA())</f>
        <v>43</v>
      </c>
      <c r="S76" s="24">
        <f>Table11[[#This Row],[clade.TP]]/Table11[[#This Row],[clade.P]]</f>
        <v>0.4</v>
      </c>
      <c r="T76" s="24">
        <f>Table11[[#This Row],[clade.FN]]/Table11[[#This Row],[clade.P]]</f>
        <v>0.6</v>
      </c>
      <c r="U76" s="24">
        <f>IFERROR(Table11[[#This Row],[clade.FP]]/Table11[[#This Row],[clade.N]],NA())</f>
        <v>0.99034575662325997</v>
      </c>
      <c r="V76" s="24">
        <f>IFERROR(Table11[[#This Row],[clade.TN]]/Table11[[#This Row],[clade.N]],NA())</f>
        <v>9.6542433767400088E-3</v>
      </c>
      <c r="AC76" s="11"/>
      <c r="AD76" s="11"/>
    </row>
    <row r="77" spans="1:30" ht="21" customHeight="1" x14ac:dyDescent="0.2">
      <c r="A77" s="25" t="s">
        <v>1320</v>
      </c>
      <c r="B77" s="20">
        <f>LOOKUP(Table11[[#This Row],[id]],'S1 - Assay'!A:A,'S1 - Assay'!B:B)</f>
        <v>10244</v>
      </c>
      <c r="C77" s="20" t="str">
        <f>LOOKUP(Table11[[#This Row],[id]],'S1 - Assay'!A:A,'S1 - Assay'!C:C)</f>
        <v>I</v>
      </c>
      <c r="D77" s="20">
        <f>COUNTIF('S6 - Table 1'!$B$3:$B$20,Table11[[#This Row],[id]])</f>
        <v>0</v>
      </c>
      <c r="E77" s="20">
        <v>6.9241720000000007E-2</v>
      </c>
      <c r="F77" s="20">
        <v>3244</v>
      </c>
      <c r="G77" s="20">
        <v>75</v>
      </c>
      <c r="H77" s="20">
        <v>191</v>
      </c>
      <c r="I77" s="20">
        <v>62</v>
      </c>
      <c r="J77" s="20">
        <v>43</v>
      </c>
      <c r="K77" s="20">
        <v>4404</v>
      </c>
      <c r="L77" s="20">
        <v>28</v>
      </c>
      <c r="M77" s="26" cm="1">
        <f t="array" ref="M77">_xlfn.IFS(Table11[[#This Row],[target.clade]]="I",110,Table11[[#This Row],[target.clade]]="II",4454,TRUE,4652)</f>
        <v>110</v>
      </c>
      <c r="N77" s="26" cm="1">
        <f t="array" ref="N77">_xlfn.IFS(Table11[[#This Row],[target.clade]]="I",4454,Table11[[#This Row],[target.clade]]="II",110,TRUE,NA())</f>
        <v>4454</v>
      </c>
      <c r="O77" s="20" cm="1">
        <f t="array" ref="O77">_xlfn.IFS(Table11[[#This Row],[target.clade]]="I",Table11[[#This Row],[hits.I]],Table11[[#This Row],[target.clade]]="II",Table11[[#This Row],[hits.II]],TRUE,SUM(Table11[[#This Row],[hits.I]:[hits.?]]))</f>
        <v>43</v>
      </c>
      <c r="P77" s="26">
        <f>Table11[[#This Row],[clade.P]]-Table11[[#This Row],[clade.TP]]</f>
        <v>67</v>
      </c>
      <c r="Q77" s="26" cm="1">
        <f t="array" ref="Q77">_xlfn.IFS(Table11[[#This Row],[target.clade]]="I",Table11[[#This Row],[hits.II]],Table11[[#This Row],[target.clade]]="II",Table11[[#This Row],[hits.I]],TRUE,NA())</f>
        <v>4404</v>
      </c>
      <c r="R77" s="26">
        <f>IFERROR(Table11[[#This Row],[clade.N]]-Table11[[#This Row],[clade.FP]], NA())</f>
        <v>50</v>
      </c>
      <c r="S77" s="24">
        <f>Table11[[#This Row],[clade.TP]]/Table11[[#This Row],[clade.P]]</f>
        <v>0.39090909090909093</v>
      </c>
      <c r="T77" s="24">
        <f>Table11[[#This Row],[clade.FN]]/Table11[[#This Row],[clade.P]]</f>
        <v>0.60909090909090913</v>
      </c>
      <c r="U77" s="24">
        <f>IFERROR(Table11[[#This Row],[clade.FP]]/Table11[[#This Row],[clade.N]],NA())</f>
        <v>0.98877413560844185</v>
      </c>
      <c r="V77" s="24">
        <f>IFERROR(Table11[[#This Row],[clade.TN]]/Table11[[#This Row],[clade.N]],NA())</f>
        <v>1.1225864391558151E-2</v>
      </c>
      <c r="AC77" s="11"/>
      <c r="AD77" s="11"/>
    </row>
    <row r="78" spans="1:30" ht="21" customHeight="1" x14ac:dyDescent="0.2">
      <c r="A78" s="25" t="s">
        <v>1325</v>
      </c>
      <c r="B78" s="20">
        <f>LOOKUP(Table11[[#This Row],[id]],'S1 - Assay'!A:A,'S1 - Assay'!B:B)</f>
        <v>10244</v>
      </c>
      <c r="C78" s="20" t="str">
        <f>LOOKUP(Table11[[#This Row],[id]],'S1 - Assay'!A:A,'S1 - Assay'!C:C)</f>
        <v>I</v>
      </c>
      <c r="D78" s="20">
        <f>COUNTIF('S6 - Table 1'!$B$3:$B$20,Table11[[#This Row],[id]])</f>
        <v>0</v>
      </c>
      <c r="E78" s="20">
        <v>6.9362727999999998E-2</v>
      </c>
      <c r="F78" s="20">
        <v>3313</v>
      </c>
      <c r="G78" s="20">
        <v>16</v>
      </c>
      <c r="H78" s="20">
        <v>179</v>
      </c>
      <c r="I78" s="20">
        <v>152</v>
      </c>
      <c r="J78" s="20">
        <v>50</v>
      </c>
      <c r="K78" s="20">
        <v>4274</v>
      </c>
      <c r="L78" s="20">
        <v>49</v>
      </c>
      <c r="M78" s="26" cm="1">
        <f t="array" ref="M78">_xlfn.IFS(Table11[[#This Row],[target.clade]]="I",110,Table11[[#This Row],[target.clade]]="II",4454,TRUE,4652)</f>
        <v>110</v>
      </c>
      <c r="N78" s="26" cm="1">
        <f t="array" ref="N78">_xlfn.IFS(Table11[[#This Row],[target.clade]]="I",4454,Table11[[#This Row],[target.clade]]="II",110,TRUE,NA())</f>
        <v>4454</v>
      </c>
      <c r="O78" s="20" cm="1">
        <f t="array" ref="O78">_xlfn.IFS(Table11[[#This Row],[target.clade]]="I",Table11[[#This Row],[hits.I]],Table11[[#This Row],[target.clade]]="II",Table11[[#This Row],[hits.II]],TRUE,SUM(Table11[[#This Row],[hits.I]:[hits.?]]))</f>
        <v>50</v>
      </c>
      <c r="P78" s="26">
        <f>Table11[[#This Row],[clade.P]]-Table11[[#This Row],[clade.TP]]</f>
        <v>60</v>
      </c>
      <c r="Q78" s="26" cm="1">
        <f t="array" ref="Q78">_xlfn.IFS(Table11[[#This Row],[target.clade]]="I",Table11[[#This Row],[hits.II]],Table11[[#This Row],[target.clade]]="II",Table11[[#This Row],[hits.I]],TRUE,NA())</f>
        <v>4274</v>
      </c>
      <c r="R78" s="26">
        <f>IFERROR(Table11[[#This Row],[clade.N]]-Table11[[#This Row],[clade.FP]], NA())</f>
        <v>180</v>
      </c>
      <c r="S78" s="24">
        <f>Table11[[#This Row],[clade.TP]]/Table11[[#This Row],[clade.P]]</f>
        <v>0.45454545454545453</v>
      </c>
      <c r="T78" s="24">
        <f>Table11[[#This Row],[clade.FN]]/Table11[[#This Row],[clade.P]]</f>
        <v>0.54545454545454541</v>
      </c>
      <c r="U78" s="24">
        <f>IFERROR(Table11[[#This Row],[clade.FP]]/Table11[[#This Row],[clade.N]],NA())</f>
        <v>0.95958688819039062</v>
      </c>
      <c r="V78" s="24">
        <f>IFERROR(Table11[[#This Row],[clade.TN]]/Table11[[#This Row],[clade.N]],NA())</f>
        <v>4.0413111809609339E-2</v>
      </c>
      <c r="AC78" s="11"/>
      <c r="AD78" s="11"/>
    </row>
    <row r="79" spans="1:30" ht="21" customHeight="1" x14ac:dyDescent="0.2">
      <c r="A79" s="25" t="s">
        <v>1330</v>
      </c>
      <c r="B79" s="20">
        <f>LOOKUP(Table11[[#This Row],[id]],'S1 - Assay'!A:A,'S1 - Assay'!B:B)</f>
        <v>10244</v>
      </c>
      <c r="C79" s="20" t="str">
        <f>LOOKUP(Table11[[#This Row],[id]],'S1 - Assay'!A:A,'S1 - Assay'!C:C)</f>
        <v>I</v>
      </c>
      <c r="D79" s="20">
        <f>COUNTIF('S6 - Table 1'!$B$3:$B$20,Table11[[#This Row],[id]])</f>
        <v>0</v>
      </c>
      <c r="E79" s="20">
        <v>6.9362727999999998E-2</v>
      </c>
      <c r="F79" s="20">
        <v>3313</v>
      </c>
      <c r="G79" s="20">
        <v>16</v>
      </c>
      <c r="H79" s="20">
        <v>179</v>
      </c>
      <c r="I79" s="20">
        <v>147</v>
      </c>
      <c r="J79" s="20">
        <v>50</v>
      </c>
      <c r="K79" s="20">
        <v>4274</v>
      </c>
      <c r="L79" s="20">
        <v>49</v>
      </c>
      <c r="M79" s="26" cm="1">
        <f t="array" ref="M79">_xlfn.IFS(Table11[[#This Row],[target.clade]]="I",110,Table11[[#This Row],[target.clade]]="II",4454,TRUE,4652)</f>
        <v>110</v>
      </c>
      <c r="N79" s="26" cm="1">
        <f t="array" ref="N79">_xlfn.IFS(Table11[[#This Row],[target.clade]]="I",4454,Table11[[#This Row],[target.clade]]="II",110,TRUE,NA())</f>
        <v>4454</v>
      </c>
      <c r="O79" s="20" cm="1">
        <f t="array" ref="O79">_xlfn.IFS(Table11[[#This Row],[target.clade]]="I",Table11[[#This Row],[hits.I]],Table11[[#This Row],[target.clade]]="II",Table11[[#This Row],[hits.II]],TRUE,SUM(Table11[[#This Row],[hits.I]:[hits.?]]))</f>
        <v>50</v>
      </c>
      <c r="P79" s="26">
        <f>Table11[[#This Row],[clade.P]]-Table11[[#This Row],[clade.TP]]</f>
        <v>60</v>
      </c>
      <c r="Q79" s="26" cm="1">
        <f t="array" ref="Q79">_xlfn.IFS(Table11[[#This Row],[target.clade]]="I",Table11[[#This Row],[hits.II]],Table11[[#This Row],[target.clade]]="II",Table11[[#This Row],[hits.I]],TRUE,NA())</f>
        <v>4274</v>
      </c>
      <c r="R79" s="26">
        <f>IFERROR(Table11[[#This Row],[clade.N]]-Table11[[#This Row],[clade.FP]], NA())</f>
        <v>180</v>
      </c>
      <c r="S79" s="24">
        <f>Table11[[#This Row],[clade.TP]]/Table11[[#This Row],[clade.P]]</f>
        <v>0.45454545454545453</v>
      </c>
      <c r="T79" s="24">
        <f>Table11[[#This Row],[clade.FN]]/Table11[[#This Row],[clade.P]]</f>
        <v>0.54545454545454541</v>
      </c>
      <c r="U79" s="24">
        <f>IFERROR(Table11[[#This Row],[clade.FP]]/Table11[[#This Row],[clade.N]],NA())</f>
        <v>0.95958688819039062</v>
      </c>
      <c r="V79" s="24">
        <f>IFERROR(Table11[[#This Row],[clade.TN]]/Table11[[#This Row],[clade.N]],NA())</f>
        <v>4.0413111809609339E-2</v>
      </c>
      <c r="AC79" s="11"/>
      <c r="AD79" s="11"/>
    </row>
    <row r="80" spans="1:30" ht="21" customHeight="1" x14ac:dyDescent="0.2">
      <c r="A80" s="25" t="s">
        <v>1333</v>
      </c>
      <c r="B80" s="20">
        <f>LOOKUP(Table11[[#This Row],[id]],'S1 - Assay'!A:A,'S1 - Assay'!B:B)</f>
        <v>10244</v>
      </c>
      <c r="C80" s="20" t="str">
        <f>LOOKUP(Table11[[#This Row],[id]],'S1 - Assay'!A:A,'S1 - Assay'!C:C)</f>
        <v>I</v>
      </c>
      <c r="D80" s="20">
        <f>COUNTIF('S6 - Table 1'!$B$3:$B$20,Table11[[#This Row],[id]])</f>
        <v>0</v>
      </c>
      <c r="E80" s="20">
        <v>7.0111277999999999E-2</v>
      </c>
      <c r="F80" s="20">
        <v>3432</v>
      </c>
      <c r="G80" s="20">
        <v>0</v>
      </c>
      <c r="H80" s="20">
        <v>175</v>
      </c>
      <c r="I80" s="20">
        <v>114</v>
      </c>
      <c r="J80" s="20">
        <v>44</v>
      </c>
      <c r="K80" s="20">
        <v>4432</v>
      </c>
      <c r="L80" s="20">
        <v>67</v>
      </c>
      <c r="M80" s="26" cm="1">
        <f t="array" ref="M80">_xlfn.IFS(Table11[[#This Row],[target.clade]]="I",110,Table11[[#This Row],[target.clade]]="II",4454,TRUE,4652)</f>
        <v>110</v>
      </c>
      <c r="N80" s="26" cm="1">
        <f t="array" ref="N80">_xlfn.IFS(Table11[[#This Row],[target.clade]]="I",4454,Table11[[#This Row],[target.clade]]="II",110,TRUE,NA())</f>
        <v>4454</v>
      </c>
      <c r="O80" s="20" cm="1">
        <f t="array" ref="O80">_xlfn.IFS(Table11[[#This Row],[target.clade]]="I",Table11[[#This Row],[hits.I]],Table11[[#This Row],[target.clade]]="II",Table11[[#This Row],[hits.II]],TRUE,SUM(Table11[[#This Row],[hits.I]:[hits.?]]))</f>
        <v>44</v>
      </c>
      <c r="P80" s="26">
        <f>Table11[[#This Row],[clade.P]]-Table11[[#This Row],[clade.TP]]</f>
        <v>66</v>
      </c>
      <c r="Q80" s="26" cm="1">
        <f t="array" ref="Q80">_xlfn.IFS(Table11[[#This Row],[target.clade]]="I",Table11[[#This Row],[hits.II]],Table11[[#This Row],[target.clade]]="II",Table11[[#This Row],[hits.I]],TRUE,NA())</f>
        <v>4432</v>
      </c>
      <c r="R80" s="26">
        <f>IFERROR(Table11[[#This Row],[clade.N]]-Table11[[#This Row],[clade.FP]], NA())</f>
        <v>22</v>
      </c>
      <c r="S80" s="24">
        <f>Table11[[#This Row],[clade.TP]]/Table11[[#This Row],[clade.P]]</f>
        <v>0.4</v>
      </c>
      <c r="T80" s="24">
        <f>Table11[[#This Row],[clade.FN]]/Table11[[#This Row],[clade.P]]</f>
        <v>0.6</v>
      </c>
      <c r="U80" s="24">
        <f>IFERROR(Table11[[#This Row],[clade.FP]]/Table11[[#This Row],[clade.N]],NA())</f>
        <v>0.99506061966771442</v>
      </c>
      <c r="V80" s="24">
        <f>IFERROR(Table11[[#This Row],[clade.TN]]/Table11[[#This Row],[clade.N]],NA())</f>
        <v>4.9393803322855864E-3</v>
      </c>
      <c r="AC80" s="11"/>
      <c r="AD80" s="11"/>
    </row>
    <row r="81" spans="1:30" ht="21" customHeight="1" x14ac:dyDescent="0.2">
      <c r="A81" s="25" t="s">
        <v>1338</v>
      </c>
      <c r="B81" s="20">
        <f>LOOKUP(Table11[[#This Row],[id]],'S1 - Assay'!A:A,'S1 - Assay'!B:B)</f>
        <v>10244</v>
      </c>
      <c r="C81" s="20" t="str">
        <f>LOOKUP(Table11[[#This Row],[id]],'S1 - Assay'!A:A,'S1 - Assay'!C:C)</f>
        <v>I</v>
      </c>
      <c r="D81" s="20">
        <f>COUNTIF('S6 - Table 1'!$B$3:$B$20,Table11[[#This Row],[id]])</f>
        <v>0</v>
      </c>
      <c r="E81" s="20">
        <v>7.0113249000000002E-2</v>
      </c>
      <c r="F81" s="20">
        <v>3405</v>
      </c>
      <c r="G81" s="20">
        <v>1</v>
      </c>
      <c r="H81" s="20">
        <v>99</v>
      </c>
      <c r="I81" s="20">
        <v>113</v>
      </c>
      <c r="J81" s="20">
        <v>44</v>
      </c>
      <c r="K81" s="20">
        <v>4414</v>
      </c>
      <c r="L81" s="20">
        <v>47</v>
      </c>
      <c r="M81" s="26" cm="1">
        <f t="array" ref="M81">_xlfn.IFS(Table11[[#This Row],[target.clade]]="I",110,Table11[[#This Row],[target.clade]]="II",4454,TRUE,4652)</f>
        <v>110</v>
      </c>
      <c r="N81" s="26" cm="1">
        <f t="array" ref="N81">_xlfn.IFS(Table11[[#This Row],[target.clade]]="I",4454,Table11[[#This Row],[target.clade]]="II",110,TRUE,NA())</f>
        <v>4454</v>
      </c>
      <c r="O81" s="20" cm="1">
        <f t="array" ref="O81">_xlfn.IFS(Table11[[#This Row],[target.clade]]="I",Table11[[#This Row],[hits.I]],Table11[[#This Row],[target.clade]]="II",Table11[[#This Row],[hits.II]],TRUE,SUM(Table11[[#This Row],[hits.I]:[hits.?]]))</f>
        <v>44</v>
      </c>
      <c r="P81" s="26">
        <f>Table11[[#This Row],[clade.P]]-Table11[[#This Row],[clade.TP]]</f>
        <v>66</v>
      </c>
      <c r="Q81" s="26" cm="1">
        <f t="array" ref="Q81">_xlfn.IFS(Table11[[#This Row],[target.clade]]="I",Table11[[#This Row],[hits.II]],Table11[[#This Row],[target.clade]]="II",Table11[[#This Row],[hits.I]],TRUE,NA())</f>
        <v>4414</v>
      </c>
      <c r="R81" s="26">
        <f>IFERROR(Table11[[#This Row],[clade.N]]-Table11[[#This Row],[clade.FP]], NA())</f>
        <v>40</v>
      </c>
      <c r="S81" s="24">
        <f>Table11[[#This Row],[clade.TP]]/Table11[[#This Row],[clade.P]]</f>
        <v>0.4</v>
      </c>
      <c r="T81" s="24">
        <f>Table11[[#This Row],[clade.FN]]/Table11[[#This Row],[clade.P]]</f>
        <v>0.6</v>
      </c>
      <c r="U81" s="24">
        <f>IFERROR(Table11[[#This Row],[clade.FP]]/Table11[[#This Row],[clade.N]],NA())</f>
        <v>0.99101930848675346</v>
      </c>
      <c r="V81" s="24">
        <f>IFERROR(Table11[[#This Row],[clade.TN]]/Table11[[#This Row],[clade.N]],NA())</f>
        <v>8.9806915132465207E-3</v>
      </c>
      <c r="AC81" s="11"/>
      <c r="AD81" s="11"/>
    </row>
    <row r="82" spans="1:30" ht="21" customHeight="1" x14ac:dyDescent="0.2">
      <c r="A82" s="25" t="s">
        <v>1343</v>
      </c>
      <c r="B82" s="20">
        <f>LOOKUP(Table11[[#This Row],[id]],'S1 - Assay'!A:A,'S1 - Assay'!B:B)</f>
        <v>10244</v>
      </c>
      <c r="C82" s="20" t="str">
        <f>LOOKUP(Table11[[#This Row],[id]],'S1 - Assay'!A:A,'S1 - Assay'!C:C)</f>
        <v>I</v>
      </c>
      <c r="D82" s="20">
        <f>COUNTIF('S6 - Table 1'!$B$3:$B$20,Table11[[#This Row],[id]])</f>
        <v>0</v>
      </c>
      <c r="E82" s="20">
        <v>7.0113249000000002E-2</v>
      </c>
      <c r="F82" s="20">
        <v>3405</v>
      </c>
      <c r="G82" s="20">
        <v>0</v>
      </c>
      <c r="H82" s="20">
        <v>99</v>
      </c>
      <c r="I82" s="20">
        <v>113</v>
      </c>
      <c r="J82" s="20">
        <v>44</v>
      </c>
      <c r="K82" s="20">
        <v>4413</v>
      </c>
      <c r="L82" s="20">
        <v>47</v>
      </c>
      <c r="M82" s="26" cm="1">
        <f t="array" ref="M82">_xlfn.IFS(Table11[[#This Row],[target.clade]]="I",110,Table11[[#This Row],[target.clade]]="II",4454,TRUE,4652)</f>
        <v>110</v>
      </c>
      <c r="N82" s="26" cm="1">
        <f t="array" ref="N82">_xlfn.IFS(Table11[[#This Row],[target.clade]]="I",4454,Table11[[#This Row],[target.clade]]="II",110,TRUE,NA())</f>
        <v>4454</v>
      </c>
      <c r="O82" s="20" cm="1">
        <f t="array" ref="O82">_xlfn.IFS(Table11[[#This Row],[target.clade]]="I",Table11[[#This Row],[hits.I]],Table11[[#This Row],[target.clade]]="II",Table11[[#This Row],[hits.II]],TRUE,SUM(Table11[[#This Row],[hits.I]:[hits.?]]))</f>
        <v>44</v>
      </c>
      <c r="P82" s="26">
        <f>Table11[[#This Row],[clade.P]]-Table11[[#This Row],[clade.TP]]</f>
        <v>66</v>
      </c>
      <c r="Q82" s="26" cm="1">
        <f t="array" ref="Q82">_xlfn.IFS(Table11[[#This Row],[target.clade]]="I",Table11[[#This Row],[hits.II]],Table11[[#This Row],[target.clade]]="II",Table11[[#This Row],[hits.I]],TRUE,NA())</f>
        <v>4413</v>
      </c>
      <c r="R82" s="26">
        <f>IFERROR(Table11[[#This Row],[clade.N]]-Table11[[#This Row],[clade.FP]], NA())</f>
        <v>41</v>
      </c>
      <c r="S82" s="24">
        <f>Table11[[#This Row],[clade.TP]]/Table11[[#This Row],[clade.P]]</f>
        <v>0.4</v>
      </c>
      <c r="T82" s="24">
        <f>Table11[[#This Row],[clade.FN]]/Table11[[#This Row],[clade.P]]</f>
        <v>0.6</v>
      </c>
      <c r="U82" s="24">
        <f>IFERROR(Table11[[#This Row],[clade.FP]]/Table11[[#This Row],[clade.N]],NA())</f>
        <v>0.99079479119892233</v>
      </c>
      <c r="V82" s="24">
        <f>IFERROR(Table11[[#This Row],[clade.TN]]/Table11[[#This Row],[clade.N]],NA())</f>
        <v>9.2052088010776828E-3</v>
      </c>
      <c r="AC82" s="11"/>
      <c r="AD82" s="11"/>
    </row>
    <row r="83" spans="1:30" ht="21" customHeight="1" x14ac:dyDescent="0.2">
      <c r="A83" s="25" t="s">
        <v>1346</v>
      </c>
      <c r="B83" s="20">
        <f>LOOKUP(Table11[[#This Row],[id]],'S1 - Assay'!A:A,'S1 - Assay'!B:B)</f>
        <v>10244</v>
      </c>
      <c r="C83" s="20" t="str">
        <f>LOOKUP(Table11[[#This Row],[id]],'S1 - Assay'!A:A,'S1 - Assay'!C:C)</f>
        <v>I</v>
      </c>
      <c r="D83" s="20">
        <f>COUNTIF('S6 - Table 1'!$B$3:$B$20,Table11[[#This Row],[id]])</f>
        <v>0</v>
      </c>
      <c r="E83" s="20">
        <v>7.0113249000000002E-2</v>
      </c>
      <c r="F83" s="20">
        <v>3405</v>
      </c>
      <c r="G83" s="20">
        <v>0</v>
      </c>
      <c r="H83" s="20">
        <v>99</v>
      </c>
      <c r="I83" s="20">
        <v>113</v>
      </c>
      <c r="J83" s="20">
        <v>44</v>
      </c>
      <c r="K83" s="20">
        <v>4413</v>
      </c>
      <c r="L83" s="20">
        <v>47</v>
      </c>
      <c r="M83" s="26" cm="1">
        <f t="array" ref="M83">_xlfn.IFS(Table11[[#This Row],[target.clade]]="I",110,Table11[[#This Row],[target.clade]]="II",4454,TRUE,4652)</f>
        <v>110</v>
      </c>
      <c r="N83" s="26" cm="1">
        <f t="array" ref="N83">_xlfn.IFS(Table11[[#This Row],[target.clade]]="I",4454,Table11[[#This Row],[target.clade]]="II",110,TRUE,NA())</f>
        <v>4454</v>
      </c>
      <c r="O83" s="20" cm="1">
        <f t="array" ref="O83">_xlfn.IFS(Table11[[#This Row],[target.clade]]="I",Table11[[#This Row],[hits.I]],Table11[[#This Row],[target.clade]]="II",Table11[[#This Row],[hits.II]],TRUE,SUM(Table11[[#This Row],[hits.I]:[hits.?]]))</f>
        <v>44</v>
      </c>
      <c r="P83" s="26">
        <f>Table11[[#This Row],[clade.P]]-Table11[[#This Row],[clade.TP]]</f>
        <v>66</v>
      </c>
      <c r="Q83" s="26" cm="1">
        <f t="array" ref="Q83">_xlfn.IFS(Table11[[#This Row],[target.clade]]="I",Table11[[#This Row],[hits.II]],Table11[[#This Row],[target.clade]]="II",Table11[[#This Row],[hits.I]],TRUE,NA())</f>
        <v>4413</v>
      </c>
      <c r="R83" s="26">
        <f>IFERROR(Table11[[#This Row],[clade.N]]-Table11[[#This Row],[clade.FP]], NA())</f>
        <v>41</v>
      </c>
      <c r="S83" s="24">
        <f>Table11[[#This Row],[clade.TP]]/Table11[[#This Row],[clade.P]]</f>
        <v>0.4</v>
      </c>
      <c r="T83" s="24">
        <f>Table11[[#This Row],[clade.FN]]/Table11[[#This Row],[clade.P]]</f>
        <v>0.6</v>
      </c>
      <c r="U83" s="24">
        <f>IFERROR(Table11[[#This Row],[clade.FP]]/Table11[[#This Row],[clade.N]],NA())</f>
        <v>0.99079479119892233</v>
      </c>
      <c r="V83" s="24">
        <f>IFERROR(Table11[[#This Row],[clade.TN]]/Table11[[#This Row],[clade.N]],NA())</f>
        <v>9.2052088010776828E-3</v>
      </c>
      <c r="AC83" s="11"/>
      <c r="AD83" s="11"/>
    </row>
    <row r="84" spans="1:30" ht="21" customHeight="1" x14ac:dyDescent="0.2">
      <c r="A84" s="25" t="s">
        <v>1349</v>
      </c>
      <c r="B84" s="20">
        <f>LOOKUP(Table11[[#This Row],[id]],'S1 - Assay'!A:A,'S1 - Assay'!B:B)</f>
        <v>10244</v>
      </c>
      <c r="C84" s="20" t="str">
        <f>LOOKUP(Table11[[#This Row],[id]],'S1 - Assay'!A:A,'S1 - Assay'!C:C)</f>
        <v>I</v>
      </c>
      <c r="D84" s="20">
        <f>COUNTIF('S6 - Table 1'!$B$3:$B$20,Table11[[#This Row],[id]])</f>
        <v>0</v>
      </c>
      <c r="E84" s="20">
        <v>7.0494502000000001E-2</v>
      </c>
      <c r="F84" s="20">
        <v>3432</v>
      </c>
      <c r="G84" s="20">
        <v>0</v>
      </c>
      <c r="H84" s="20">
        <v>175</v>
      </c>
      <c r="I84" s="20">
        <v>114</v>
      </c>
      <c r="J84" s="20">
        <v>44</v>
      </c>
      <c r="K84" s="20">
        <v>4432</v>
      </c>
      <c r="L84" s="20">
        <v>67</v>
      </c>
      <c r="M84" s="26" cm="1">
        <f t="array" ref="M84">_xlfn.IFS(Table11[[#This Row],[target.clade]]="I",110,Table11[[#This Row],[target.clade]]="II",4454,TRUE,4652)</f>
        <v>110</v>
      </c>
      <c r="N84" s="26" cm="1">
        <f t="array" ref="N84">_xlfn.IFS(Table11[[#This Row],[target.clade]]="I",4454,Table11[[#This Row],[target.clade]]="II",110,TRUE,NA())</f>
        <v>4454</v>
      </c>
      <c r="O84" s="20" cm="1">
        <f t="array" ref="O84">_xlfn.IFS(Table11[[#This Row],[target.clade]]="I",Table11[[#This Row],[hits.I]],Table11[[#This Row],[target.clade]]="II",Table11[[#This Row],[hits.II]],TRUE,SUM(Table11[[#This Row],[hits.I]:[hits.?]]))</f>
        <v>44</v>
      </c>
      <c r="P84" s="26">
        <f>Table11[[#This Row],[clade.P]]-Table11[[#This Row],[clade.TP]]</f>
        <v>66</v>
      </c>
      <c r="Q84" s="26" cm="1">
        <f t="array" ref="Q84">_xlfn.IFS(Table11[[#This Row],[target.clade]]="I",Table11[[#This Row],[hits.II]],Table11[[#This Row],[target.clade]]="II",Table11[[#This Row],[hits.I]],TRUE,NA())</f>
        <v>4432</v>
      </c>
      <c r="R84" s="26">
        <f>IFERROR(Table11[[#This Row],[clade.N]]-Table11[[#This Row],[clade.FP]], NA())</f>
        <v>22</v>
      </c>
      <c r="S84" s="24">
        <f>Table11[[#This Row],[clade.TP]]/Table11[[#This Row],[clade.P]]</f>
        <v>0.4</v>
      </c>
      <c r="T84" s="24">
        <f>Table11[[#This Row],[clade.FN]]/Table11[[#This Row],[clade.P]]</f>
        <v>0.6</v>
      </c>
      <c r="U84" s="24">
        <f>IFERROR(Table11[[#This Row],[clade.FP]]/Table11[[#This Row],[clade.N]],NA())</f>
        <v>0.99506061966771442</v>
      </c>
      <c r="V84" s="24">
        <f>IFERROR(Table11[[#This Row],[clade.TN]]/Table11[[#This Row],[clade.N]],NA())</f>
        <v>4.9393803322855864E-3</v>
      </c>
      <c r="AC84" s="11"/>
      <c r="AD84" s="11"/>
    </row>
    <row r="85" spans="1:30" ht="21" customHeight="1" x14ac:dyDescent="0.2">
      <c r="A85" s="25" t="s">
        <v>1352</v>
      </c>
      <c r="B85" s="20">
        <f>LOOKUP(Table11[[#This Row],[id]],'S1 - Assay'!A:A,'S1 - Assay'!B:B)</f>
        <v>10244</v>
      </c>
      <c r="C85" s="20" t="str">
        <f>LOOKUP(Table11[[#This Row],[id]],'S1 - Assay'!A:A,'S1 - Assay'!C:C)</f>
        <v>I</v>
      </c>
      <c r="D85" s="20">
        <f>COUNTIF('S6 - Table 1'!$B$3:$B$20,Table11[[#This Row],[id]])</f>
        <v>0</v>
      </c>
      <c r="E85" s="20">
        <v>7.0927044999999994E-2</v>
      </c>
      <c r="F85" s="20">
        <v>2836</v>
      </c>
      <c r="G85" s="20">
        <v>28</v>
      </c>
      <c r="H85" s="20">
        <v>307</v>
      </c>
      <c r="I85" s="20">
        <v>332</v>
      </c>
      <c r="J85" s="20">
        <v>43</v>
      </c>
      <c r="K85" s="20">
        <v>3735</v>
      </c>
      <c r="L85" s="20">
        <v>63</v>
      </c>
      <c r="M85" s="26" cm="1">
        <f t="array" ref="M85">_xlfn.IFS(Table11[[#This Row],[target.clade]]="I",110,Table11[[#This Row],[target.clade]]="II",4454,TRUE,4652)</f>
        <v>110</v>
      </c>
      <c r="N85" s="26" cm="1">
        <f t="array" ref="N85">_xlfn.IFS(Table11[[#This Row],[target.clade]]="I",4454,Table11[[#This Row],[target.clade]]="II",110,TRUE,NA())</f>
        <v>4454</v>
      </c>
      <c r="O85" s="20" cm="1">
        <f t="array" ref="O85">_xlfn.IFS(Table11[[#This Row],[target.clade]]="I",Table11[[#This Row],[hits.I]],Table11[[#This Row],[target.clade]]="II",Table11[[#This Row],[hits.II]],TRUE,SUM(Table11[[#This Row],[hits.I]:[hits.?]]))</f>
        <v>43</v>
      </c>
      <c r="P85" s="26">
        <f>Table11[[#This Row],[clade.P]]-Table11[[#This Row],[clade.TP]]</f>
        <v>67</v>
      </c>
      <c r="Q85" s="26" cm="1">
        <f t="array" ref="Q85">_xlfn.IFS(Table11[[#This Row],[target.clade]]="I",Table11[[#This Row],[hits.II]],Table11[[#This Row],[target.clade]]="II",Table11[[#This Row],[hits.I]],TRUE,NA())</f>
        <v>3735</v>
      </c>
      <c r="R85" s="26">
        <f>IFERROR(Table11[[#This Row],[clade.N]]-Table11[[#This Row],[clade.FP]], NA())</f>
        <v>719</v>
      </c>
      <c r="S85" s="24">
        <f>Table11[[#This Row],[clade.TP]]/Table11[[#This Row],[clade.P]]</f>
        <v>0.39090909090909093</v>
      </c>
      <c r="T85" s="24">
        <f>Table11[[#This Row],[clade.FN]]/Table11[[#This Row],[clade.P]]</f>
        <v>0.60909090909090913</v>
      </c>
      <c r="U85" s="24">
        <f>IFERROR(Table11[[#This Row],[clade.FP]]/Table11[[#This Row],[clade.N]],NA())</f>
        <v>0.83857207004939383</v>
      </c>
      <c r="V85" s="24">
        <f>IFERROR(Table11[[#This Row],[clade.TN]]/Table11[[#This Row],[clade.N]],NA())</f>
        <v>0.1614279299506062</v>
      </c>
      <c r="AC85" s="11"/>
      <c r="AD85" s="11"/>
    </row>
    <row r="86" spans="1:30" ht="21" customHeight="1" x14ac:dyDescent="0.2">
      <c r="A86" s="25" t="s">
        <v>1355</v>
      </c>
      <c r="B86" s="20">
        <f>LOOKUP(Table11[[#This Row],[id]],'S1 - Assay'!A:A,'S1 - Assay'!B:B)</f>
        <v>10244</v>
      </c>
      <c r="C86" s="20" t="str">
        <f>LOOKUP(Table11[[#This Row],[id]],'S1 - Assay'!A:A,'S1 - Assay'!C:C)</f>
        <v>I</v>
      </c>
      <c r="D86" s="20">
        <f>COUNTIF('S6 - Table 1'!$B$3:$B$20,Table11[[#This Row],[id]])</f>
        <v>0</v>
      </c>
      <c r="E86" s="20">
        <v>7.1044561000000006E-2</v>
      </c>
      <c r="F86" s="20">
        <v>3389</v>
      </c>
      <c r="G86" s="20">
        <v>15</v>
      </c>
      <c r="H86" s="20">
        <v>192</v>
      </c>
      <c r="I86" s="20">
        <v>200</v>
      </c>
      <c r="J86" s="20">
        <v>44</v>
      </c>
      <c r="K86" s="20">
        <v>4395</v>
      </c>
      <c r="L86" s="20">
        <v>62</v>
      </c>
      <c r="M86" s="26" cm="1">
        <f t="array" ref="M86">_xlfn.IFS(Table11[[#This Row],[target.clade]]="I",110,Table11[[#This Row],[target.clade]]="II",4454,TRUE,4652)</f>
        <v>110</v>
      </c>
      <c r="N86" s="26" cm="1">
        <f t="array" ref="N86">_xlfn.IFS(Table11[[#This Row],[target.clade]]="I",4454,Table11[[#This Row],[target.clade]]="II",110,TRUE,NA())</f>
        <v>4454</v>
      </c>
      <c r="O86" s="20" cm="1">
        <f t="array" ref="O86">_xlfn.IFS(Table11[[#This Row],[target.clade]]="I",Table11[[#This Row],[hits.I]],Table11[[#This Row],[target.clade]]="II",Table11[[#This Row],[hits.II]],TRUE,SUM(Table11[[#This Row],[hits.I]:[hits.?]]))</f>
        <v>44</v>
      </c>
      <c r="P86" s="26">
        <f>Table11[[#This Row],[clade.P]]-Table11[[#This Row],[clade.TP]]</f>
        <v>66</v>
      </c>
      <c r="Q86" s="26" cm="1">
        <f t="array" ref="Q86">_xlfn.IFS(Table11[[#This Row],[target.clade]]="I",Table11[[#This Row],[hits.II]],Table11[[#This Row],[target.clade]]="II",Table11[[#This Row],[hits.I]],TRUE,NA())</f>
        <v>4395</v>
      </c>
      <c r="R86" s="26">
        <f>IFERROR(Table11[[#This Row],[clade.N]]-Table11[[#This Row],[clade.FP]], NA())</f>
        <v>59</v>
      </c>
      <c r="S86" s="24">
        <f>Table11[[#This Row],[clade.TP]]/Table11[[#This Row],[clade.P]]</f>
        <v>0.4</v>
      </c>
      <c r="T86" s="24">
        <f>Table11[[#This Row],[clade.FN]]/Table11[[#This Row],[clade.P]]</f>
        <v>0.6</v>
      </c>
      <c r="U86" s="24">
        <f>IFERROR(Table11[[#This Row],[clade.FP]]/Table11[[#This Row],[clade.N]],NA())</f>
        <v>0.98675348001796137</v>
      </c>
      <c r="V86" s="24">
        <f>IFERROR(Table11[[#This Row],[clade.TN]]/Table11[[#This Row],[clade.N]],NA())</f>
        <v>1.3246519982038617E-2</v>
      </c>
      <c r="AC86" s="11"/>
      <c r="AD86" s="11"/>
    </row>
    <row r="87" spans="1:30" ht="21" customHeight="1" x14ac:dyDescent="0.2">
      <c r="A87" s="25" t="s">
        <v>1360</v>
      </c>
      <c r="B87" s="20">
        <f>LOOKUP(Table11[[#This Row],[id]],'S1 - Assay'!A:A,'S1 - Assay'!B:B)</f>
        <v>10244</v>
      </c>
      <c r="C87" s="20" t="str">
        <f>LOOKUP(Table11[[#This Row],[id]],'S1 - Assay'!A:A,'S1 - Assay'!C:C)</f>
        <v>I</v>
      </c>
      <c r="D87" s="20">
        <f>COUNTIF('S6 - Table 1'!$B$3:$B$20,Table11[[#This Row],[id]])</f>
        <v>0</v>
      </c>
      <c r="E87" s="20">
        <v>7.2107505000000002E-2</v>
      </c>
      <c r="F87" s="20">
        <v>3410</v>
      </c>
      <c r="G87" s="20">
        <v>1</v>
      </c>
      <c r="H87" s="20">
        <v>169</v>
      </c>
      <c r="I87" s="20">
        <v>115</v>
      </c>
      <c r="J87" s="20">
        <v>44</v>
      </c>
      <c r="K87" s="20">
        <v>4406</v>
      </c>
      <c r="L87" s="20">
        <v>66</v>
      </c>
      <c r="M87" s="26" cm="1">
        <f t="array" ref="M87">_xlfn.IFS(Table11[[#This Row],[target.clade]]="I",110,Table11[[#This Row],[target.clade]]="II",4454,TRUE,4652)</f>
        <v>110</v>
      </c>
      <c r="N87" s="26" cm="1">
        <f t="array" ref="N87">_xlfn.IFS(Table11[[#This Row],[target.clade]]="I",4454,Table11[[#This Row],[target.clade]]="II",110,TRUE,NA())</f>
        <v>4454</v>
      </c>
      <c r="O87" s="20" cm="1">
        <f t="array" ref="O87">_xlfn.IFS(Table11[[#This Row],[target.clade]]="I",Table11[[#This Row],[hits.I]],Table11[[#This Row],[target.clade]]="II",Table11[[#This Row],[hits.II]],TRUE,SUM(Table11[[#This Row],[hits.I]:[hits.?]]))</f>
        <v>44</v>
      </c>
      <c r="P87" s="26">
        <f>Table11[[#This Row],[clade.P]]-Table11[[#This Row],[clade.TP]]</f>
        <v>66</v>
      </c>
      <c r="Q87" s="26" cm="1">
        <f t="array" ref="Q87">_xlfn.IFS(Table11[[#This Row],[target.clade]]="I",Table11[[#This Row],[hits.II]],Table11[[#This Row],[target.clade]]="II",Table11[[#This Row],[hits.I]],TRUE,NA())</f>
        <v>4406</v>
      </c>
      <c r="R87" s="26">
        <f>IFERROR(Table11[[#This Row],[clade.N]]-Table11[[#This Row],[clade.FP]], NA())</f>
        <v>48</v>
      </c>
      <c r="S87" s="24">
        <f>Table11[[#This Row],[clade.TP]]/Table11[[#This Row],[clade.P]]</f>
        <v>0.4</v>
      </c>
      <c r="T87" s="24">
        <f>Table11[[#This Row],[clade.FN]]/Table11[[#This Row],[clade.P]]</f>
        <v>0.6</v>
      </c>
      <c r="U87" s="24">
        <f>IFERROR(Table11[[#This Row],[clade.FP]]/Table11[[#This Row],[clade.N]],NA())</f>
        <v>0.98922317018410422</v>
      </c>
      <c r="V87" s="24">
        <f>IFERROR(Table11[[#This Row],[clade.TN]]/Table11[[#This Row],[clade.N]],NA())</f>
        <v>1.0776829815895825E-2</v>
      </c>
      <c r="AC87" s="11"/>
      <c r="AD87" s="11"/>
    </row>
    <row r="88" spans="1:30" ht="21" customHeight="1" x14ac:dyDescent="0.2">
      <c r="A88" s="25" t="s">
        <v>1365</v>
      </c>
      <c r="B88" s="20">
        <f>LOOKUP(Table11[[#This Row],[id]],'S1 - Assay'!A:A,'S1 - Assay'!B:B)</f>
        <v>10244</v>
      </c>
      <c r="C88" s="20" t="str">
        <f>LOOKUP(Table11[[#This Row],[id]],'S1 - Assay'!A:A,'S1 - Assay'!C:C)</f>
        <v>I</v>
      </c>
      <c r="D88" s="20">
        <f>COUNTIF('S6 - Table 1'!$B$3:$B$20,Table11[[#This Row],[id]])</f>
        <v>0</v>
      </c>
      <c r="E88" s="20">
        <v>7.2141645000000004E-2</v>
      </c>
      <c r="F88" s="20">
        <v>3437</v>
      </c>
      <c r="G88" s="20">
        <v>2</v>
      </c>
      <c r="H88" s="20">
        <v>345</v>
      </c>
      <c r="I88" s="20">
        <v>31</v>
      </c>
      <c r="J88" s="20">
        <v>43</v>
      </c>
      <c r="K88" s="20">
        <v>4437</v>
      </c>
      <c r="L88" s="20">
        <v>68</v>
      </c>
      <c r="M88" s="26" cm="1">
        <f t="array" ref="M88">_xlfn.IFS(Table11[[#This Row],[target.clade]]="I",110,Table11[[#This Row],[target.clade]]="II",4454,TRUE,4652)</f>
        <v>110</v>
      </c>
      <c r="N88" s="26" cm="1">
        <f t="array" ref="N88">_xlfn.IFS(Table11[[#This Row],[target.clade]]="I",4454,Table11[[#This Row],[target.clade]]="II",110,TRUE,NA())</f>
        <v>4454</v>
      </c>
      <c r="O88" s="20" cm="1">
        <f t="array" ref="O88">_xlfn.IFS(Table11[[#This Row],[target.clade]]="I",Table11[[#This Row],[hits.I]],Table11[[#This Row],[target.clade]]="II",Table11[[#This Row],[hits.II]],TRUE,SUM(Table11[[#This Row],[hits.I]:[hits.?]]))</f>
        <v>43</v>
      </c>
      <c r="P88" s="26">
        <f>Table11[[#This Row],[clade.P]]-Table11[[#This Row],[clade.TP]]</f>
        <v>67</v>
      </c>
      <c r="Q88" s="26" cm="1">
        <f t="array" ref="Q88">_xlfn.IFS(Table11[[#This Row],[target.clade]]="I",Table11[[#This Row],[hits.II]],Table11[[#This Row],[target.clade]]="II",Table11[[#This Row],[hits.I]],TRUE,NA())</f>
        <v>4437</v>
      </c>
      <c r="R88" s="26">
        <f>IFERROR(Table11[[#This Row],[clade.N]]-Table11[[#This Row],[clade.FP]], NA())</f>
        <v>17</v>
      </c>
      <c r="S88" s="24">
        <f>Table11[[#This Row],[clade.TP]]/Table11[[#This Row],[clade.P]]</f>
        <v>0.39090909090909093</v>
      </c>
      <c r="T88" s="24">
        <f>Table11[[#This Row],[clade.FN]]/Table11[[#This Row],[clade.P]]</f>
        <v>0.60909090909090913</v>
      </c>
      <c r="U88" s="24">
        <f>IFERROR(Table11[[#This Row],[clade.FP]]/Table11[[#This Row],[clade.N]],NA())</f>
        <v>0.99618320610687028</v>
      </c>
      <c r="V88" s="24">
        <f>IFERROR(Table11[[#This Row],[clade.TN]]/Table11[[#This Row],[clade.N]],NA())</f>
        <v>3.8167938931297708E-3</v>
      </c>
      <c r="AC88" s="11"/>
      <c r="AD88" s="11"/>
    </row>
    <row r="89" spans="1:30" ht="21" customHeight="1" x14ac:dyDescent="0.2">
      <c r="A89" s="25" t="s">
        <v>1368</v>
      </c>
      <c r="B89" s="20">
        <f>LOOKUP(Table11[[#This Row],[id]],'S1 - Assay'!A:A,'S1 - Assay'!B:B)</f>
        <v>10244</v>
      </c>
      <c r="C89" s="20" t="str">
        <f>LOOKUP(Table11[[#This Row],[id]],'S1 - Assay'!A:A,'S1 - Assay'!C:C)</f>
        <v>I</v>
      </c>
      <c r="D89" s="20">
        <f>COUNTIF('S6 - Table 1'!$B$3:$B$20,Table11[[#This Row],[id]])</f>
        <v>0</v>
      </c>
      <c r="E89" s="20">
        <v>7.2322785000000001E-2</v>
      </c>
      <c r="F89" s="20">
        <v>3389</v>
      </c>
      <c r="G89" s="20">
        <v>9</v>
      </c>
      <c r="H89" s="20">
        <v>238</v>
      </c>
      <c r="I89" s="20">
        <v>48</v>
      </c>
      <c r="J89" s="20">
        <v>43</v>
      </c>
      <c r="K89" s="20">
        <v>4432</v>
      </c>
      <c r="L89" s="20">
        <v>53</v>
      </c>
      <c r="M89" s="26" cm="1">
        <f t="array" ref="M89">_xlfn.IFS(Table11[[#This Row],[target.clade]]="I",110,Table11[[#This Row],[target.clade]]="II",4454,TRUE,4652)</f>
        <v>110</v>
      </c>
      <c r="N89" s="26" cm="1">
        <f t="array" ref="N89">_xlfn.IFS(Table11[[#This Row],[target.clade]]="I",4454,Table11[[#This Row],[target.clade]]="II",110,TRUE,NA())</f>
        <v>4454</v>
      </c>
      <c r="O89" s="20" cm="1">
        <f t="array" ref="O89">_xlfn.IFS(Table11[[#This Row],[target.clade]]="I",Table11[[#This Row],[hits.I]],Table11[[#This Row],[target.clade]]="II",Table11[[#This Row],[hits.II]],TRUE,SUM(Table11[[#This Row],[hits.I]:[hits.?]]))</f>
        <v>43</v>
      </c>
      <c r="P89" s="26">
        <f>Table11[[#This Row],[clade.P]]-Table11[[#This Row],[clade.TP]]</f>
        <v>67</v>
      </c>
      <c r="Q89" s="26" cm="1">
        <f t="array" ref="Q89">_xlfn.IFS(Table11[[#This Row],[target.clade]]="I",Table11[[#This Row],[hits.II]],Table11[[#This Row],[target.clade]]="II",Table11[[#This Row],[hits.I]],TRUE,NA())</f>
        <v>4432</v>
      </c>
      <c r="R89" s="26">
        <f>IFERROR(Table11[[#This Row],[clade.N]]-Table11[[#This Row],[clade.FP]], NA())</f>
        <v>22</v>
      </c>
      <c r="S89" s="24">
        <f>Table11[[#This Row],[clade.TP]]/Table11[[#This Row],[clade.P]]</f>
        <v>0.39090909090909093</v>
      </c>
      <c r="T89" s="24">
        <f>Table11[[#This Row],[clade.FN]]/Table11[[#This Row],[clade.P]]</f>
        <v>0.60909090909090913</v>
      </c>
      <c r="U89" s="24">
        <f>IFERROR(Table11[[#This Row],[clade.FP]]/Table11[[#This Row],[clade.N]],NA())</f>
        <v>0.99506061966771442</v>
      </c>
      <c r="V89" s="24">
        <f>IFERROR(Table11[[#This Row],[clade.TN]]/Table11[[#This Row],[clade.N]],NA())</f>
        <v>4.9393803322855864E-3</v>
      </c>
      <c r="AC89" s="11"/>
      <c r="AD89" s="11"/>
    </row>
    <row r="90" spans="1:30" ht="21" customHeight="1" x14ac:dyDescent="0.2">
      <c r="A90" s="25" t="s">
        <v>1373</v>
      </c>
      <c r="B90" s="20">
        <f>LOOKUP(Table11[[#This Row],[id]],'S1 - Assay'!A:A,'S1 - Assay'!B:B)</f>
        <v>10244</v>
      </c>
      <c r="C90" s="20" t="str">
        <f>LOOKUP(Table11[[#This Row],[id]],'S1 - Assay'!A:A,'S1 - Assay'!C:C)</f>
        <v>I</v>
      </c>
      <c r="D90" s="20">
        <f>COUNTIF('S6 - Table 1'!$B$3:$B$20,Table11[[#This Row],[id]])</f>
        <v>0</v>
      </c>
      <c r="E90" s="20">
        <v>7.2437184000000002E-2</v>
      </c>
      <c r="F90" s="20">
        <v>3390</v>
      </c>
      <c r="G90" s="20">
        <v>9</v>
      </c>
      <c r="H90" s="20">
        <v>192</v>
      </c>
      <c r="I90" s="20">
        <v>200</v>
      </c>
      <c r="J90" s="20">
        <v>44</v>
      </c>
      <c r="K90" s="20">
        <v>4391</v>
      </c>
      <c r="L90" s="20">
        <v>61</v>
      </c>
      <c r="M90" s="26" cm="1">
        <f t="array" ref="M90">_xlfn.IFS(Table11[[#This Row],[target.clade]]="I",110,Table11[[#This Row],[target.clade]]="II",4454,TRUE,4652)</f>
        <v>110</v>
      </c>
      <c r="N90" s="26" cm="1">
        <f t="array" ref="N90">_xlfn.IFS(Table11[[#This Row],[target.clade]]="I",4454,Table11[[#This Row],[target.clade]]="II",110,TRUE,NA())</f>
        <v>4454</v>
      </c>
      <c r="O90" s="20" cm="1">
        <f t="array" ref="O90">_xlfn.IFS(Table11[[#This Row],[target.clade]]="I",Table11[[#This Row],[hits.I]],Table11[[#This Row],[target.clade]]="II",Table11[[#This Row],[hits.II]],TRUE,SUM(Table11[[#This Row],[hits.I]:[hits.?]]))</f>
        <v>44</v>
      </c>
      <c r="P90" s="26">
        <f>Table11[[#This Row],[clade.P]]-Table11[[#This Row],[clade.TP]]</f>
        <v>66</v>
      </c>
      <c r="Q90" s="26" cm="1">
        <f t="array" ref="Q90">_xlfn.IFS(Table11[[#This Row],[target.clade]]="I",Table11[[#This Row],[hits.II]],Table11[[#This Row],[target.clade]]="II",Table11[[#This Row],[hits.I]],TRUE,NA())</f>
        <v>4391</v>
      </c>
      <c r="R90" s="26">
        <f>IFERROR(Table11[[#This Row],[clade.N]]-Table11[[#This Row],[clade.FP]], NA())</f>
        <v>63</v>
      </c>
      <c r="S90" s="24">
        <f>Table11[[#This Row],[clade.TP]]/Table11[[#This Row],[clade.P]]</f>
        <v>0.4</v>
      </c>
      <c r="T90" s="24">
        <f>Table11[[#This Row],[clade.FN]]/Table11[[#This Row],[clade.P]]</f>
        <v>0.6</v>
      </c>
      <c r="U90" s="24">
        <f>IFERROR(Table11[[#This Row],[clade.FP]]/Table11[[#This Row],[clade.N]],NA())</f>
        <v>0.98585541086663675</v>
      </c>
      <c r="V90" s="24">
        <f>IFERROR(Table11[[#This Row],[clade.TN]]/Table11[[#This Row],[clade.N]],NA())</f>
        <v>1.4144589133363269E-2</v>
      </c>
      <c r="AC90" s="11"/>
      <c r="AD90" s="11"/>
    </row>
    <row r="91" spans="1:30" ht="21" customHeight="1" x14ac:dyDescent="0.2">
      <c r="A91" s="25" t="s">
        <v>1376</v>
      </c>
      <c r="B91" s="20">
        <f>LOOKUP(Table11[[#This Row],[id]],'S1 - Assay'!A:A,'S1 - Assay'!B:B)</f>
        <v>10244</v>
      </c>
      <c r="C91" s="20" t="str">
        <f>LOOKUP(Table11[[#This Row],[id]],'S1 - Assay'!A:A,'S1 - Assay'!C:C)</f>
        <v>I</v>
      </c>
      <c r="D91" s="20">
        <f>COUNTIF('S6 - Table 1'!$B$3:$B$20,Table11[[#This Row],[id]])</f>
        <v>0</v>
      </c>
      <c r="E91" s="20">
        <v>7.2477280000000005E-2</v>
      </c>
      <c r="F91" s="20">
        <v>3325</v>
      </c>
      <c r="G91" s="20">
        <v>29</v>
      </c>
      <c r="H91" s="20">
        <v>118</v>
      </c>
      <c r="I91" s="20">
        <v>271</v>
      </c>
      <c r="J91" s="20">
        <v>50</v>
      </c>
      <c r="K91" s="20">
        <v>4338</v>
      </c>
      <c r="L91" s="20">
        <v>46</v>
      </c>
      <c r="M91" s="26" cm="1">
        <f t="array" ref="M91">_xlfn.IFS(Table11[[#This Row],[target.clade]]="I",110,Table11[[#This Row],[target.clade]]="II",4454,TRUE,4652)</f>
        <v>110</v>
      </c>
      <c r="N91" s="26" cm="1">
        <f t="array" ref="N91">_xlfn.IFS(Table11[[#This Row],[target.clade]]="I",4454,Table11[[#This Row],[target.clade]]="II",110,TRUE,NA())</f>
        <v>4454</v>
      </c>
      <c r="O91" s="20" cm="1">
        <f t="array" ref="O91">_xlfn.IFS(Table11[[#This Row],[target.clade]]="I",Table11[[#This Row],[hits.I]],Table11[[#This Row],[target.clade]]="II",Table11[[#This Row],[hits.II]],TRUE,SUM(Table11[[#This Row],[hits.I]:[hits.?]]))</f>
        <v>50</v>
      </c>
      <c r="P91" s="26">
        <f>Table11[[#This Row],[clade.P]]-Table11[[#This Row],[clade.TP]]</f>
        <v>60</v>
      </c>
      <c r="Q91" s="26" cm="1">
        <f t="array" ref="Q91">_xlfn.IFS(Table11[[#This Row],[target.clade]]="I",Table11[[#This Row],[hits.II]],Table11[[#This Row],[target.clade]]="II",Table11[[#This Row],[hits.I]],TRUE,NA())</f>
        <v>4338</v>
      </c>
      <c r="R91" s="26">
        <f>IFERROR(Table11[[#This Row],[clade.N]]-Table11[[#This Row],[clade.FP]], NA())</f>
        <v>116</v>
      </c>
      <c r="S91" s="24">
        <f>Table11[[#This Row],[clade.TP]]/Table11[[#This Row],[clade.P]]</f>
        <v>0.45454545454545453</v>
      </c>
      <c r="T91" s="24">
        <f>Table11[[#This Row],[clade.FN]]/Table11[[#This Row],[clade.P]]</f>
        <v>0.54545454545454541</v>
      </c>
      <c r="U91" s="24">
        <f>IFERROR(Table11[[#This Row],[clade.FP]]/Table11[[#This Row],[clade.N]],NA())</f>
        <v>0.97395599461158511</v>
      </c>
      <c r="V91" s="24">
        <f>IFERROR(Table11[[#This Row],[clade.TN]]/Table11[[#This Row],[clade.N]],NA())</f>
        <v>2.6044005388414906E-2</v>
      </c>
      <c r="AC91" s="11"/>
      <c r="AD91" s="11"/>
    </row>
    <row r="92" spans="1:30" ht="21" customHeight="1" x14ac:dyDescent="0.2">
      <c r="A92" s="25" t="s">
        <v>1381</v>
      </c>
      <c r="B92" s="20">
        <f>LOOKUP(Table11[[#This Row],[id]],'S1 - Assay'!A:A,'S1 - Assay'!B:B)</f>
        <v>10244</v>
      </c>
      <c r="C92" s="20" t="str">
        <f>LOOKUP(Table11[[#This Row],[id]],'S1 - Assay'!A:A,'S1 - Assay'!C:C)</f>
        <v>I</v>
      </c>
      <c r="D92" s="20">
        <f>COUNTIF('S6 - Table 1'!$B$3:$B$20,Table11[[#This Row],[id]])</f>
        <v>0</v>
      </c>
      <c r="E92" s="20">
        <v>7.2477280000000005E-2</v>
      </c>
      <c r="F92" s="20">
        <v>3325</v>
      </c>
      <c r="G92" s="20">
        <v>29</v>
      </c>
      <c r="H92" s="20">
        <v>118</v>
      </c>
      <c r="I92" s="20">
        <v>269</v>
      </c>
      <c r="J92" s="20">
        <v>50</v>
      </c>
      <c r="K92" s="20">
        <v>4338</v>
      </c>
      <c r="L92" s="20">
        <v>46</v>
      </c>
      <c r="M92" s="26" cm="1">
        <f t="array" ref="M92">_xlfn.IFS(Table11[[#This Row],[target.clade]]="I",110,Table11[[#This Row],[target.clade]]="II",4454,TRUE,4652)</f>
        <v>110</v>
      </c>
      <c r="N92" s="26" cm="1">
        <f t="array" ref="N92">_xlfn.IFS(Table11[[#This Row],[target.clade]]="I",4454,Table11[[#This Row],[target.clade]]="II",110,TRUE,NA())</f>
        <v>4454</v>
      </c>
      <c r="O92" s="20" cm="1">
        <f t="array" ref="O92">_xlfn.IFS(Table11[[#This Row],[target.clade]]="I",Table11[[#This Row],[hits.I]],Table11[[#This Row],[target.clade]]="II",Table11[[#This Row],[hits.II]],TRUE,SUM(Table11[[#This Row],[hits.I]:[hits.?]]))</f>
        <v>50</v>
      </c>
      <c r="P92" s="26">
        <f>Table11[[#This Row],[clade.P]]-Table11[[#This Row],[clade.TP]]</f>
        <v>60</v>
      </c>
      <c r="Q92" s="26" cm="1">
        <f t="array" ref="Q92">_xlfn.IFS(Table11[[#This Row],[target.clade]]="I",Table11[[#This Row],[hits.II]],Table11[[#This Row],[target.clade]]="II",Table11[[#This Row],[hits.I]],TRUE,NA())</f>
        <v>4338</v>
      </c>
      <c r="R92" s="26">
        <f>IFERROR(Table11[[#This Row],[clade.N]]-Table11[[#This Row],[clade.FP]], NA())</f>
        <v>116</v>
      </c>
      <c r="S92" s="24">
        <f>Table11[[#This Row],[clade.TP]]/Table11[[#This Row],[clade.P]]</f>
        <v>0.45454545454545453</v>
      </c>
      <c r="T92" s="24">
        <f>Table11[[#This Row],[clade.FN]]/Table11[[#This Row],[clade.P]]</f>
        <v>0.54545454545454541</v>
      </c>
      <c r="U92" s="24">
        <f>IFERROR(Table11[[#This Row],[clade.FP]]/Table11[[#This Row],[clade.N]],NA())</f>
        <v>0.97395599461158511</v>
      </c>
      <c r="V92" s="24">
        <f>IFERROR(Table11[[#This Row],[clade.TN]]/Table11[[#This Row],[clade.N]],NA())</f>
        <v>2.6044005388414906E-2</v>
      </c>
      <c r="AC92" s="11"/>
      <c r="AD92" s="11"/>
    </row>
    <row r="93" spans="1:30" ht="21" customHeight="1" x14ac:dyDescent="0.2">
      <c r="A93" s="25" t="s">
        <v>1384</v>
      </c>
      <c r="B93" s="20">
        <f>LOOKUP(Table11[[#This Row],[id]],'S1 - Assay'!A:A,'S1 - Assay'!B:B)</f>
        <v>10244</v>
      </c>
      <c r="C93" s="20" t="str">
        <f>LOOKUP(Table11[[#This Row],[id]],'S1 - Assay'!A:A,'S1 - Assay'!C:C)</f>
        <v>I</v>
      </c>
      <c r="D93" s="20">
        <f>COUNTIF('S6 - Table 1'!$B$3:$B$20,Table11[[#This Row],[id]])</f>
        <v>0</v>
      </c>
      <c r="E93" s="20">
        <v>7.4901970999999998E-2</v>
      </c>
      <c r="F93" s="20">
        <v>3427</v>
      </c>
      <c r="G93" s="20">
        <v>1</v>
      </c>
      <c r="H93" s="20">
        <v>233</v>
      </c>
      <c r="I93" s="20">
        <v>57</v>
      </c>
      <c r="J93" s="20">
        <v>44</v>
      </c>
      <c r="K93" s="20">
        <v>4424</v>
      </c>
      <c r="L93" s="20">
        <v>65</v>
      </c>
      <c r="M93" s="26" cm="1">
        <f t="array" ref="M93">_xlfn.IFS(Table11[[#This Row],[target.clade]]="I",110,Table11[[#This Row],[target.clade]]="II",4454,TRUE,4652)</f>
        <v>110</v>
      </c>
      <c r="N93" s="26" cm="1">
        <f t="array" ref="N93">_xlfn.IFS(Table11[[#This Row],[target.clade]]="I",4454,Table11[[#This Row],[target.clade]]="II",110,TRUE,NA())</f>
        <v>4454</v>
      </c>
      <c r="O93" s="20" cm="1">
        <f t="array" ref="O93">_xlfn.IFS(Table11[[#This Row],[target.clade]]="I",Table11[[#This Row],[hits.I]],Table11[[#This Row],[target.clade]]="II",Table11[[#This Row],[hits.II]],TRUE,SUM(Table11[[#This Row],[hits.I]:[hits.?]]))</f>
        <v>44</v>
      </c>
      <c r="P93" s="26">
        <f>Table11[[#This Row],[clade.P]]-Table11[[#This Row],[clade.TP]]</f>
        <v>66</v>
      </c>
      <c r="Q93" s="26" cm="1">
        <f t="array" ref="Q93">_xlfn.IFS(Table11[[#This Row],[target.clade]]="I",Table11[[#This Row],[hits.II]],Table11[[#This Row],[target.clade]]="II",Table11[[#This Row],[hits.I]],TRUE,NA())</f>
        <v>4424</v>
      </c>
      <c r="R93" s="26">
        <f>IFERROR(Table11[[#This Row],[clade.N]]-Table11[[#This Row],[clade.FP]], NA())</f>
        <v>30</v>
      </c>
      <c r="S93" s="24">
        <f>Table11[[#This Row],[clade.TP]]/Table11[[#This Row],[clade.P]]</f>
        <v>0.4</v>
      </c>
      <c r="T93" s="24">
        <f>Table11[[#This Row],[clade.FN]]/Table11[[#This Row],[clade.P]]</f>
        <v>0.6</v>
      </c>
      <c r="U93" s="24">
        <f>IFERROR(Table11[[#This Row],[clade.FP]]/Table11[[#This Row],[clade.N]],NA())</f>
        <v>0.99326448136506507</v>
      </c>
      <c r="V93" s="24">
        <f>IFERROR(Table11[[#This Row],[clade.TN]]/Table11[[#This Row],[clade.N]],NA())</f>
        <v>6.7355186349348896E-3</v>
      </c>
      <c r="AC93" s="11"/>
      <c r="AD93" s="11"/>
    </row>
    <row r="94" spans="1:30" ht="21" customHeight="1" x14ac:dyDescent="0.2">
      <c r="A94" s="25" t="s">
        <v>1389</v>
      </c>
      <c r="B94" s="20">
        <f>LOOKUP(Table11[[#This Row],[id]],'S1 - Assay'!A:A,'S1 - Assay'!B:B)</f>
        <v>10244</v>
      </c>
      <c r="C94" s="20" t="str">
        <f>LOOKUP(Table11[[#This Row],[id]],'S1 - Assay'!A:A,'S1 - Assay'!C:C)</f>
        <v>I</v>
      </c>
      <c r="D94" s="20">
        <f>COUNTIF('S6 - Table 1'!$B$3:$B$20,Table11[[#This Row],[id]])</f>
        <v>0</v>
      </c>
      <c r="E94" s="20">
        <v>7.4930172000000003E-2</v>
      </c>
      <c r="F94" s="20">
        <v>3424</v>
      </c>
      <c r="G94" s="20">
        <v>1</v>
      </c>
      <c r="H94" s="20">
        <v>251</v>
      </c>
      <c r="I94" s="20">
        <v>37</v>
      </c>
      <c r="J94" s="20">
        <v>43</v>
      </c>
      <c r="K94" s="20">
        <v>4409</v>
      </c>
      <c r="L94" s="20">
        <v>63</v>
      </c>
      <c r="M94" s="26" cm="1">
        <f t="array" ref="M94">_xlfn.IFS(Table11[[#This Row],[target.clade]]="I",110,Table11[[#This Row],[target.clade]]="II",4454,TRUE,4652)</f>
        <v>110</v>
      </c>
      <c r="N94" s="26" cm="1">
        <f t="array" ref="N94">_xlfn.IFS(Table11[[#This Row],[target.clade]]="I",4454,Table11[[#This Row],[target.clade]]="II",110,TRUE,NA())</f>
        <v>4454</v>
      </c>
      <c r="O94" s="20" cm="1">
        <f t="array" ref="O94">_xlfn.IFS(Table11[[#This Row],[target.clade]]="I",Table11[[#This Row],[hits.I]],Table11[[#This Row],[target.clade]]="II",Table11[[#This Row],[hits.II]],TRUE,SUM(Table11[[#This Row],[hits.I]:[hits.?]]))</f>
        <v>43</v>
      </c>
      <c r="P94" s="26">
        <f>Table11[[#This Row],[clade.P]]-Table11[[#This Row],[clade.TP]]</f>
        <v>67</v>
      </c>
      <c r="Q94" s="26" cm="1">
        <f t="array" ref="Q94">_xlfn.IFS(Table11[[#This Row],[target.clade]]="I",Table11[[#This Row],[hits.II]],Table11[[#This Row],[target.clade]]="II",Table11[[#This Row],[hits.I]],TRUE,NA())</f>
        <v>4409</v>
      </c>
      <c r="R94" s="26">
        <f>IFERROR(Table11[[#This Row],[clade.N]]-Table11[[#This Row],[clade.FP]], NA())</f>
        <v>45</v>
      </c>
      <c r="S94" s="24">
        <f>Table11[[#This Row],[clade.TP]]/Table11[[#This Row],[clade.P]]</f>
        <v>0.39090909090909093</v>
      </c>
      <c r="T94" s="24">
        <f>Table11[[#This Row],[clade.FN]]/Table11[[#This Row],[clade.P]]</f>
        <v>0.60909090909090913</v>
      </c>
      <c r="U94" s="24">
        <f>IFERROR(Table11[[#This Row],[clade.FP]]/Table11[[#This Row],[clade.N]],NA())</f>
        <v>0.98989672204759771</v>
      </c>
      <c r="V94" s="24">
        <f>IFERROR(Table11[[#This Row],[clade.TN]]/Table11[[#This Row],[clade.N]],NA())</f>
        <v>1.0103277952402335E-2</v>
      </c>
      <c r="AC94" s="11"/>
      <c r="AD94" s="11"/>
    </row>
    <row r="95" spans="1:30" ht="21" customHeight="1" x14ac:dyDescent="0.2">
      <c r="A95" s="25" t="s">
        <v>1394</v>
      </c>
      <c r="B95" s="20">
        <f>LOOKUP(Table11[[#This Row],[id]],'S1 - Assay'!A:A,'S1 - Assay'!B:B)</f>
        <v>10244</v>
      </c>
      <c r="C95" s="20" t="str">
        <f>LOOKUP(Table11[[#This Row],[id]],'S1 - Assay'!A:A,'S1 - Assay'!C:C)</f>
        <v>I</v>
      </c>
      <c r="D95" s="20">
        <f>COUNTIF('S6 - Table 1'!$B$3:$B$20,Table11[[#This Row],[id]])</f>
        <v>0</v>
      </c>
      <c r="E95" s="20">
        <v>7.5194511000000006E-2</v>
      </c>
      <c r="F95" s="20">
        <v>3423</v>
      </c>
      <c r="G95" s="20">
        <v>7</v>
      </c>
      <c r="H95" s="20">
        <v>271</v>
      </c>
      <c r="I95" s="20">
        <v>14</v>
      </c>
      <c r="J95" s="20">
        <v>43</v>
      </c>
      <c r="K95" s="20">
        <v>4434</v>
      </c>
      <c r="L95" s="20">
        <v>63</v>
      </c>
      <c r="M95" s="26" cm="1">
        <f t="array" ref="M95">_xlfn.IFS(Table11[[#This Row],[target.clade]]="I",110,Table11[[#This Row],[target.clade]]="II",4454,TRUE,4652)</f>
        <v>110</v>
      </c>
      <c r="N95" s="26" cm="1">
        <f t="array" ref="N95">_xlfn.IFS(Table11[[#This Row],[target.clade]]="I",4454,Table11[[#This Row],[target.clade]]="II",110,TRUE,NA())</f>
        <v>4454</v>
      </c>
      <c r="O95" s="20" cm="1">
        <f t="array" ref="O95">_xlfn.IFS(Table11[[#This Row],[target.clade]]="I",Table11[[#This Row],[hits.I]],Table11[[#This Row],[target.clade]]="II",Table11[[#This Row],[hits.II]],TRUE,SUM(Table11[[#This Row],[hits.I]:[hits.?]]))</f>
        <v>43</v>
      </c>
      <c r="P95" s="26">
        <f>Table11[[#This Row],[clade.P]]-Table11[[#This Row],[clade.TP]]</f>
        <v>67</v>
      </c>
      <c r="Q95" s="26" cm="1">
        <f t="array" ref="Q95">_xlfn.IFS(Table11[[#This Row],[target.clade]]="I",Table11[[#This Row],[hits.II]],Table11[[#This Row],[target.clade]]="II",Table11[[#This Row],[hits.I]],TRUE,NA())</f>
        <v>4434</v>
      </c>
      <c r="R95" s="26">
        <f>IFERROR(Table11[[#This Row],[clade.N]]-Table11[[#This Row],[clade.FP]], NA())</f>
        <v>20</v>
      </c>
      <c r="S95" s="24">
        <f>Table11[[#This Row],[clade.TP]]/Table11[[#This Row],[clade.P]]</f>
        <v>0.39090909090909093</v>
      </c>
      <c r="T95" s="24">
        <f>Table11[[#This Row],[clade.FN]]/Table11[[#This Row],[clade.P]]</f>
        <v>0.60909090909090913</v>
      </c>
      <c r="U95" s="24">
        <f>IFERROR(Table11[[#This Row],[clade.FP]]/Table11[[#This Row],[clade.N]],NA())</f>
        <v>0.99550965424337678</v>
      </c>
      <c r="V95" s="24">
        <f>IFERROR(Table11[[#This Row],[clade.TN]]/Table11[[#This Row],[clade.N]],NA())</f>
        <v>4.4903457566232603E-3</v>
      </c>
      <c r="AC95" s="11"/>
      <c r="AD95" s="11"/>
    </row>
    <row r="96" spans="1:30" ht="21" customHeight="1" x14ac:dyDescent="0.2">
      <c r="A96" s="25" t="s">
        <v>1399</v>
      </c>
      <c r="B96" s="20">
        <f>LOOKUP(Table11[[#This Row],[id]],'S1 - Assay'!A:A,'S1 - Assay'!B:B)</f>
        <v>10244</v>
      </c>
      <c r="C96" s="20" t="str">
        <f>LOOKUP(Table11[[#This Row],[id]],'S1 - Assay'!A:A,'S1 - Assay'!C:C)</f>
        <v>I</v>
      </c>
      <c r="D96" s="20">
        <f>COUNTIF('S6 - Table 1'!$B$3:$B$20,Table11[[#This Row],[id]])</f>
        <v>0</v>
      </c>
      <c r="E96" s="20">
        <v>7.5562747E-2</v>
      </c>
      <c r="F96" s="20">
        <v>3414</v>
      </c>
      <c r="G96" s="20">
        <v>7</v>
      </c>
      <c r="H96" s="20">
        <v>254</v>
      </c>
      <c r="I96" s="20">
        <v>32</v>
      </c>
      <c r="J96" s="20">
        <v>43</v>
      </c>
      <c r="K96" s="20">
        <v>4419</v>
      </c>
      <c r="L96" s="20">
        <v>64</v>
      </c>
      <c r="M96" s="26" cm="1">
        <f t="array" ref="M96">_xlfn.IFS(Table11[[#This Row],[target.clade]]="I",110,Table11[[#This Row],[target.clade]]="II",4454,TRUE,4652)</f>
        <v>110</v>
      </c>
      <c r="N96" s="26" cm="1">
        <f t="array" ref="N96">_xlfn.IFS(Table11[[#This Row],[target.clade]]="I",4454,Table11[[#This Row],[target.clade]]="II",110,TRUE,NA())</f>
        <v>4454</v>
      </c>
      <c r="O96" s="20" cm="1">
        <f t="array" ref="O96">_xlfn.IFS(Table11[[#This Row],[target.clade]]="I",Table11[[#This Row],[hits.I]],Table11[[#This Row],[target.clade]]="II",Table11[[#This Row],[hits.II]],TRUE,SUM(Table11[[#This Row],[hits.I]:[hits.?]]))</f>
        <v>43</v>
      </c>
      <c r="P96" s="26">
        <f>Table11[[#This Row],[clade.P]]-Table11[[#This Row],[clade.TP]]</f>
        <v>67</v>
      </c>
      <c r="Q96" s="26" cm="1">
        <f t="array" ref="Q96">_xlfn.IFS(Table11[[#This Row],[target.clade]]="I",Table11[[#This Row],[hits.II]],Table11[[#This Row],[target.clade]]="II",Table11[[#This Row],[hits.I]],TRUE,NA())</f>
        <v>4419</v>
      </c>
      <c r="R96" s="26">
        <f>IFERROR(Table11[[#This Row],[clade.N]]-Table11[[#This Row],[clade.FP]], NA())</f>
        <v>35</v>
      </c>
      <c r="S96" s="24">
        <f>Table11[[#This Row],[clade.TP]]/Table11[[#This Row],[clade.P]]</f>
        <v>0.39090909090909093</v>
      </c>
      <c r="T96" s="24">
        <f>Table11[[#This Row],[clade.FN]]/Table11[[#This Row],[clade.P]]</f>
        <v>0.60909090909090913</v>
      </c>
      <c r="U96" s="24">
        <f>IFERROR(Table11[[#This Row],[clade.FP]]/Table11[[#This Row],[clade.N]],NA())</f>
        <v>0.99214189492590932</v>
      </c>
      <c r="V96" s="24">
        <f>IFERROR(Table11[[#This Row],[clade.TN]]/Table11[[#This Row],[clade.N]],NA())</f>
        <v>7.8581050740907047E-3</v>
      </c>
      <c r="AC96" s="11"/>
      <c r="AD96" s="11"/>
    </row>
    <row r="97" spans="1:30" ht="21" customHeight="1" x14ac:dyDescent="0.2">
      <c r="A97" s="25" t="s">
        <v>1404</v>
      </c>
      <c r="B97" s="20">
        <f>LOOKUP(Table11[[#This Row],[id]],'S1 - Assay'!A:A,'S1 - Assay'!B:B)</f>
        <v>10244</v>
      </c>
      <c r="C97" s="20" t="str">
        <f>LOOKUP(Table11[[#This Row],[id]],'S1 - Assay'!A:A,'S1 - Assay'!C:C)</f>
        <v>I</v>
      </c>
      <c r="D97" s="20">
        <f>COUNTIF('S6 - Table 1'!$B$3:$B$20,Table11[[#This Row],[id]])</f>
        <v>0</v>
      </c>
      <c r="E97" s="20">
        <v>7.7314738999999993E-2</v>
      </c>
      <c r="F97" s="20">
        <v>3433</v>
      </c>
      <c r="G97" s="20">
        <v>1</v>
      </c>
      <c r="H97" s="20">
        <v>278</v>
      </c>
      <c r="I97" s="20">
        <v>122</v>
      </c>
      <c r="J97" s="20">
        <v>44</v>
      </c>
      <c r="K97" s="20">
        <v>4433</v>
      </c>
      <c r="L97" s="20">
        <v>66</v>
      </c>
      <c r="M97" s="26" cm="1">
        <f t="array" ref="M97">_xlfn.IFS(Table11[[#This Row],[target.clade]]="I",110,Table11[[#This Row],[target.clade]]="II",4454,TRUE,4652)</f>
        <v>110</v>
      </c>
      <c r="N97" s="26" cm="1">
        <f t="array" ref="N97">_xlfn.IFS(Table11[[#This Row],[target.clade]]="I",4454,Table11[[#This Row],[target.clade]]="II",110,TRUE,NA())</f>
        <v>4454</v>
      </c>
      <c r="O97" s="20" cm="1">
        <f t="array" ref="O97">_xlfn.IFS(Table11[[#This Row],[target.clade]]="I",Table11[[#This Row],[hits.I]],Table11[[#This Row],[target.clade]]="II",Table11[[#This Row],[hits.II]],TRUE,SUM(Table11[[#This Row],[hits.I]:[hits.?]]))</f>
        <v>44</v>
      </c>
      <c r="P97" s="26">
        <f>Table11[[#This Row],[clade.P]]-Table11[[#This Row],[clade.TP]]</f>
        <v>66</v>
      </c>
      <c r="Q97" s="26" cm="1">
        <f t="array" ref="Q97">_xlfn.IFS(Table11[[#This Row],[target.clade]]="I",Table11[[#This Row],[hits.II]],Table11[[#This Row],[target.clade]]="II",Table11[[#This Row],[hits.I]],TRUE,NA())</f>
        <v>4433</v>
      </c>
      <c r="R97" s="26">
        <f>IFERROR(Table11[[#This Row],[clade.N]]-Table11[[#This Row],[clade.FP]], NA())</f>
        <v>21</v>
      </c>
      <c r="S97" s="24">
        <f>Table11[[#This Row],[clade.TP]]/Table11[[#This Row],[clade.P]]</f>
        <v>0.4</v>
      </c>
      <c r="T97" s="24">
        <f>Table11[[#This Row],[clade.FN]]/Table11[[#This Row],[clade.P]]</f>
        <v>0.6</v>
      </c>
      <c r="U97" s="24">
        <f>IFERROR(Table11[[#This Row],[clade.FP]]/Table11[[#This Row],[clade.N]],NA())</f>
        <v>0.99528513695554555</v>
      </c>
      <c r="V97" s="24">
        <f>IFERROR(Table11[[#This Row],[clade.TN]]/Table11[[#This Row],[clade.N]],NA())</f>
        <v>4.7148630444544233E-3</v>
      </c>
      <c r="AC97" s="11"/>
      <c r="AD97" s="11"/>
    </row>
    <row r="98" spans="1:30" ht="21" customHeight="1" x14ac:dyDescent="0.2">
      <c r="A98" s="25" t="s">
        <v>1409</v>
      </c>
      <c r="B98" s="20">
        <f>LOOKUP(Table11[[#This Row],[id]],'S1 - Assay'!A:A,'S1 - Assay'!B:B)</f>
        <v>10244</v>
      </c>
      <c r="C98" s="20" t="str">
        <f>LOOKUP(Table11[[#This Row],[id]],'S1 - Assay'!A:A,'S1 - Assay'!C:C)</f>
        <v>I</v>
      </c>
      <c r="D98" s="20">
        <f>COUNTIF('S6 - Table 1'!$B$3:$B$20,Table11[[#This Row],[id]])</f>
        <v>0</v>
      </c>
      <c r="E98" s="20">
        <v>7.7818411000000004E-2</v>
      </c>
      <c r="F98" s="20">
        <v>3383</v>
      </c>
      <c r="G98" s="20">
        <v>1</v>
      </c>
      <c r="H98" s="20">
        <v>88</v>
      </c>
      <c r="I98" s="20">
        <v>26</v>
      </c>
      <c r="J98" s="20">
        <v>50</v>
      </c>
      <c r="K98" s="20">
        <v>4351</v>
      </c>
      <c r="L98" s="20">
        <v>65</v>
      </c>
      <c r="M98" s="26" cm="1">
        <f t="array" ref="M98">_xlfn.IFS(Table11[[#This Row],[target.clade]]="I",110,Table11[[#This Row],[target.clade]]="II",4454,TRUE,4652)</f>
        <v>110</v>
      </c>
      <c r="N98" s="26" cm="1">
        <f t="array" ref="N98">_xlfn.IFS(Table11[[#This Row],[target.clade]]="I",4454,Table11[[#This Row],[target.clade]]="II",110,TRUE,NA())</f>
        <v>4454</v>
      </c>
      <c r="O98" s="20" cm="1">
        <f t="array" ref="O98">_xlfn.IFS(Table11[[#This Row],[target.clade]]="I",Table11[[#This Row],[hits.I]],Table11[[#This Row],[target.clade]]="II",Table11[[#This Row],[hits.II]],TRUE,SUM(Table11[[#This Row],[hits.I]:[hits.?]]))</f>
        <v>50</v>
      </c>
      <c r="P98" s="26">
        <f>Table11[[#This Row],[clade.P]]-Table11[[#This Row],[clade.TP]]</f>
        <v>60</v>
      </c>
      <c r="Q98" s="26" cm="1">
        <f t="array" ref="Q98">_xlfn.IFS(Table11[[#This Row],[target.clade]]="I",Table11[[#This Row],[hits.II]],Table11[[#This Row],[target.clade]]="II",Table11[[#This Row],[hits.I]],TRUE,NA())</f>
        <v>4351</v>
      </c>
      <c r="R98" s="26">
        <f>IFERROR(Table11[[#This Row],[clade.N]]-Table11[[#This Row],[clade.FP]], NA())</f>
        <v>103</v>
      </c>
      <c r="S98" s="24">
        <f>Table11[[#This Row],[clade.TP]]/Table11[[#This Row],[clade.P]]</f>
        <v>0.45454545454545453</v>
      </c>
      <c r="T98" s="24">
        <f>Table11[[#This Row],[clade.FN]]/Table11[[#This Row],[clade.P]]</f>
        <v>0.54545454545454541</v>
      </c>
      <c r="U98" s="24">
        <f>IFERROR(Table11[[#This Row],[clade.FP]]/Table11[[#This Row],[clade.N]],NA())</f>
        <v>0.97687471935339021</v>
      </c>
      <c r="V98" s="24">
        <f>IFERROR(Table11[[#This Row],[clade.TN]]/Table11[[#This Row],[clade.N]],NA())</f>
        <v>2.3125280646609788E-2</v>
      </c>
      <c r="AC98" s="11"/>
      <c r="AD98" s="11"/>
    </row>
    <row r="99" spans="1:30" ht="21" customHeight="1" x14ac:dyDescent="0.2">
      <c r="A99" s="25" t="s">
        <v>1414</v>
      </c>
      <c r="B99" s="20">
        <f>LOOKUP(Table11[[#This Row],[id]],'S1 - Assay'!A:A,'S1 - Assay'!B:B)</f>
        <v>10244</v>
      </c>
      <c r="C99" s="20" t="str">
        <f>LOOKUP(Table11[[#This Row],[id]],'S1 - Assay'!A:A,'S1 - Assay'!C:C)</f>
        <v>I</v>
      </c>
      <c r="D99" s="20">
        <f>COUNTIF('S6 - Table 1'!$B$3:$B$20,Table11[[#This Row],[id]])</f>
        <v>0</v>
      </c>
      <c r="E99" s="20">
        <v>7.7818411000000004E-2</v>
      </c>
      <c r="F99" s="20">
        <v>3383</v>
      </c>
      <c r="G99" s="20">
        <v>1</v>
      </c>
      <c r="H99" s="20">
        <v>88</v>
      </c>
      <c r="I99" s="20">
        <v>26</v>
      </c>
      <c r="J99" s="20">
        <v>50</v>
      </c>
      <c r="K99" s="20">
        <v>4351</v>
      </c>
      <c r="L99" s="20">
        <v>65</v>
      </c>
      <c r="M99" s="26" cm="1">
        <f t="array" ref="M99">_xlfn.IFS(Table11[[#This Row],[target.clade]]="I",110,Table11[[#This Row],[target.clade]]="II",4454,TRUE,4652)</f>
        <v>110</v>
      </c>
      <c r="N99" s="26" cm="1">
        <f t="array" ref="N99">_xlfn.IFS(Table11[[#This Row],[target.clade]]="I",4454,Table11[[#This Row],[target.clade]]="II",110,TRUE,NA())</f>
        <v>4454</v>
      </c>
      <c r="O99" s="20" cm="1">
        <f t="array" ref="O99">_xlfn.IFS(Table11[[#This Row],[target.clade]]="I",Table11[[#This Row],[hits.I]],Table11[[#This Row],[target.clade]]="II",Table11[[#This Row],[hits.II]],TRUE,SUM(Table11[[#This Row],[hits.I]:[hits.?]]))</f>
        <v>50</v>
      </c>
      <c r="P99" s="26">
        <f>Table11[[#This Row],[clade.P]]-Table11[[#This Row],[clade.TP]]</f>
        <v>60</v>
      </c>
      <c r="Q99" s="26" cm="1">
        <f t="array" ref="Q99">_xlfn.IFS(Table11[[#This Row],[target.clade]]="I",Table11[[#This Row],[hits.II]],Table11[[#This Row],[target.clade]]="II",Table11[[#This Row],[hits.I]],TRUE,NA())</f>
        <v>4351</v>
      </c>
      <c r="R99" s="26">
        <f>IFERROR(Table11[[#This Row],[clade.N]]-Table11[[#This Row],[clade.FP]], NA())</f>
        <v>103</v>
      </c>
      <c r="S99" s="24">
        <f>Table11[[#This Row],[clade.TP]]/Table11[[#This Row],[clade.P]]</f>
        <v>0.45454545454545453</v>
      </c>
      <c r="T99" s="24">
        <f>Table11[[#This Row],[clade.FN]]/Table11[[#This Row],[clade.P]]</f>
        <v>0.54545454545454541</v>
      </c>
      <c r="U99" s="24">
        <f>IFERROR(Table11[[#This Row],[clade.FP]]/Table11[[#This Row],[clade.N]],NA())</f>
        <v>0.97687471935339021</v>
      </c>
      <c r="V99" s="24">
        <f>IFERROR(Table11[[#This Row],[clade.TN]]/Table11[[#This Row],[clade.N]],NA())</f>
        <v>2.3125280646609788E-2</v>
      </c>
      <c r="AC99" s="11"/>
      <c r="AD99" s="11"/>
    </row>
    <row r="100" spans="1:30" ht="21" customHeight="1" x14ac:dyDescent="0.2">
      <c r="A100" s="25" t="s">
        <v>1417</v>
      </c>
      <c r="B100" s="20">
        <f>LOOKUP(Table11[[#This Row],[id]],'S1 - Assay'!A:A,'S1 - Assay'!B:B)</f>
        <v>10244</v>
      </c>
      <c r="C100" s="20" t="str">
        <f>LOOKUP(Table11[[#This Row],[id]],'S1 - Assay'!A:A,'S1 - Assay'!C:C)</f>
        <v>I</v>
      </c>
      <c r="D100" s="20">
        <f>COUNTIF('S6 - Table 1'!$B$3:$B$20,Table11[[#This Row],[id]])</f>
        <v>0</v>
      </c>
      <c r="E100" s="20">
        <v>7.7818411000000004E-2</v>
      </c>
      <c r="F100" s="20">
        <v>3383</v>
      </c>
      <c r="G100" s="20">
        <v>1</v>
      </c>
      <c r="H100" s="20">
        <v>95</v>
      </c>
      <c r="I100" s="20">
        <v>18</v>
      </c>
      <c r="J100" s="20">
        <v>50</v>
      </c>
      <c r="K100" s="20">
        <v>4351</v>
      </c>
      <c r="L100" s="20">
        <v>65</v>
      </c>
      <c r="M100" s="26" cm="1">
        <f t="array" ref="M100">_xlfn.IFS(Table11[[#This Row],[target.clade]]="I",110,Table11[[#This Row],[target.clade]]="II",4454,TRUE,4652)</f>
        <v>110</v>
      </c>
      <c r="N100" s="26" cm="1">
        <f t="array" ref="N100">_xlfn.IFS(Table11[[#This Row],[target.clade]]="I",4454,Table11[[#This Row],[target.clade]]="II",110,TRUE,NA())</f>
        <v>4454</v>
      </c>
      <c r="O100" s="20" cm="1">
        <f t="array" ref="O100">_xlfn.IFS(Table11[[#This Row],[target.clade]]="I",Table11[[#This Row],[hits.I]],Table11[[#This Row],[target.clade]]="II",Table11[[#This Row],[hits.II]],TRUE,SUM(Table11[[#This Row],[hits.I]:[hits.?]]))</f>
        <v>50</v>
      </c>
      <c r="P100" s="26">
        <f>Table11[[#This Row],[clade.P]]-Table11[[#This Row],[clade.TP]]</f>
        <v>60</v>
      </c>
      <c r="Q100" s="26" cm="1">
        <f t="array" ref="Q100">_xlfn.IFS(Table11[[#This Row],[target.clade]]="I",Table11[[#This Row],[hits.II]],Table11[[#This Row],[target.clade]]="II",Table11[[#This Row],[hits.I]],TRUE,NA())</f>
        <v>4351</v>
      </c>
      <c r="R100" s="26">
        <f>IFERROR(Table11[[#This Row],[clade.N]]-Table11[[#This Row],[clade.FP]], NA())</f>
        <v>103</v>
      </c>
      <c r="S100" s="24">
        <f>Table11[[#This Row],[clade.TP]]/Table11[[#This Row],[clade.P]]</f>
        <v>0.45454545454545453</v>
      </c>
      <c r="T100" s="24">
        <f>Table11[[#This Row],[clade.FN]]/Table11[[#This Row],[clade.P]]</f>
        <v>0.54545454545454541</v>
      </c>
      <c r="U100" s="24">
        <f>IFERROR(Table11[[#This Row],[clade.FP]]/Table11[[#This Row],[clade.N]],NA())</f>
        <v>0.97687471935339021</v>
      </c>
      <c r="V100" s="24">
        <f>IFERROR(Table11[[#This Row],[clade.TN]]/Table11[[#This Row],[clade.N]],NA())</f>
        <v>2.3125280646609788E-2</v>
      </c>
      <c r="AC100" s="11"/>
      <c r="AD100" s="11"/>
    </row>
    <row r="101" spans="1:30" ht="21" customHeight="1" x14ac:dyDescent="0.2">
      <c r="A101" s="25" t="s">
        <v>1420</v>
      </c>
      <c r="B101" s="20">
        <f>LOOKUP(Table11[[#This Row],[id]],'S1 - Assay'!A:A,'S1 - Assay'!B:B)</f>
        <v>10244</v>
      </c>
      <c r="C101" s="20" t="str">
        <f>LOOKUP(Table11[[#This Row],[id]],'S1 - Assay'!A:A,'S1 - Assay'!C:C)</f>
        <v>I</v>
      </c>
      <c r="D101" s="20">
        <f>COUNTIF('S6 - Table 1'!$B$3:$B$20,Table11[[#This Row],[id]])</f>
        <v>0</v>
      </c>
      <c r="E101" s="20">
        <v>7.7818411000000004E-2</v>
      </c>
      <c r="F101" s="20">
        <v>3383</v>
      </c>
      <c r="G101" s="20">
        <v>1</v>
      </c>
      <c r="H101" s="20">
        <v>95</v>
      </c>
      <c r="I101" s="20">
        <v>18</v>
      </c>
      <c r="J101" s="20">
        <v>50</v>
      </c>
      <c r="K101" s="20">
        <v>4351</v>
      </c>
      <c r="L101" s="20">
        <v>65</v>
      </c>
      <c r="M101" s="26" cm="1">
        <f t="array" ref="M101">_xlfn.IFS(Table11[[#This Row],[target.clade]]="I",110,Table11[[#This Row],[target.clade]]="II",4454,TRUE,4652)</f>
        <v>110</v>
      </c>
      <c r="N101" s="26" cm="1">
        <f t="array" ref="N101">_xlfn.IFS(Table11[[#This Row],[target.clade]]="I",4454,Table11[[#This Row],[target.clade]]="II",110,TRUE,NA())</f>
        <v>4454</v>
      </c>
      <c r="O101" s="20" cm="1">
        <f t="array" ref="O101">_xlfn.IFS(Table11[[#This Row],[target.clade]]="I",Table11[[#This Row],[hits.I]],Table11[[#This Row],[target.clade]]="II",Table11[[#This Row],[hits.II]],TRUE,SUM(Table11[[#This Row],[hits.I]:[hits.?]]))</f>
        <v>50</v>
      </c>
      <c r="P101" s="26">
        <f>Table11[[#This Row],[clade.P]]-Table11[[#This Row],[clade.TP]]</f>
        <v>60</v>
      </c>
      <c r="Q101" s="26" cm="1">
        <f t="array" ref="Q101">_xlfn.IFS(Table11[[#This Row],[target.clade]]="I",Table11[[#This Row],[hits.II]],Table11[[#This Row],[target.clade]]="II",Table11[[#This Row],[hits.I]],TRUE,NA())</f>
        <v>4351</v>
      </c>
      <c r="R101" s="26">
        <f>IFERROR(Table11[[#This Row],[clade.N]]-Table11[[#This Row],[clade.FP]], NA())</f>
        <v>103</v>
      </c>
      <c r="S101" s="24">
        <f>Table11[[#This Row],[clade.TP]]/Table11[[#This Row],[clade.P]]</f>
        <v>0.45454545454545453</v>
      </c>
      <c r="T101" s="24">
        <f>Table11[[#This Row],[clade.FN]]/Table11[[#This Row],[clade.P]]</f>
        <v>0.54545454545454541</v>
      </c>
      <c r="U101" s="24">
        <f>IFERROR(Table11[[#This Row],[clade.FP]]/Table11[[#This Row],[clade.N]],NA())</f>
        <v>0.97687471935339021</v>
      </c>
      <c r="V101" s="24">
        <f>IFERROR(Table11[[#This Row],[clade.TN]]/Table11[[#This Row],[clade.N]],NA())</f>
        <v>2.3125280646609788E-2</v>
      </c>
      <c r="AC101" s="11"/>
      <c r="AD101" s="11"/>
    </row>
    <row r="102" spans="1:30" ht="21" customHeight="1" x14ac:dyDescent="0.2">
      <c r="A102" s="25" t="s">
        <v>1422</v>
      </c>
      <c r="B102" s="20">
        <f>LOOKUP(Table11[[#This Row],[id]],'S1 - Assay'!A:A,'S1 - Assay'!B:B)</f>
        <v>10244</v>
      </c>
      <c r="C102" s="20" t="str">
        <f>LOOKUP(Table11[[#This Row],[id]],'S1 - Assay'!A:A,'S1 - Assay'!C:C)</f>
        <v>I</v>
      </c>
      <c r="D102" s="20">
        <f>COUNTIF('S6 - Table 1'!$B$3:$B$20,Table11[[#This Row],[id]])</f>
        <v>0</v>
      </c>
      <c r="E102" s="20">
        <v>0.12292876</v>
      </c>
      <c r="F102" s="20">
        <v>3423</v>
      </c>
      <c r="G102" s="20">
        <v>2</v>
      </c>
      <c r="H102" s="20">
        <v>284</v>
      </c>
      <c r="I102" s="20">
        <v>303</v>
      </c>
      <c r="J102" s="20">
        <v>44</v>
      </c>
      <c r="K102" s="20">
        <v>4421</v>
      </c>
      <c r="L102" s="20">
        <v>64</v>
      </c>
      <c r="M102" s="26" cm="1">
        <f t="array" ref="M102">_xlfn.IFS(Table11[[#This Row],[target.clade]]="I",110,Table11[[#This Row],[target.clade]]="II",4454,TRUE,4652)</f>
        <v>110</v>
      </c>
      <c r="N102" s="26" cm="1">
        <f t="array" ref="N102">_xlfn.IFS(Table11[[#This Row],[target.clade]]="I",4454,Table11[[#This Row],[target.clade]]="II",110,TRUE,NA())</f>
        <v>4454</v>
      </c>
      <c r="O102" s="20" cm="1">
        <f t="array" ref="O102">_xlfn.IFS(Table11[[#This Row],[target.clade]]="I",Table11[[#This Row],[hits.I]],Table11[[#This Row],[target.clade]]="II",Table11[[#This Row],[hits.II]],TRUE,SUM(Table11[[#This Row],[hits.I]:[hits.?]]))</f>
        <v>44</v>
      </c>
      <c r="P102" s="26">
        <f>Table11[[#This Row],[clade.P]]-Table11[[#This Row],[clade.TP]]</f>
        <v>66</v>
      </c>
      <c r="Q102" s="26" cm="1">
        <f t="array" ref="Q102">_xlfn.IFS(Table11[[#This Row],[target.clade]]="I",Table11[[#This Row],[hits.II]],Table11[[#This Row],[target.clade]]="II",Table11[[#This Row],[hits.I]],TRUE,NA())</f>
        <v>4421</v>
      </c>
      <c r="R102" s="26">
        <f>IFERROR(Table11[[#This Row],[clade.N]]-Table11[[#This Row],[clade.FP]], NA())</f>
        <v>33</v>
      </c>
      <c r="S102" s="24">
        <f>Table11[[#This Row],[clade.TP]]/Table11[[#This Row],[clade.P]]</f>
        <v>0.4</v>
      </c>
      <c r="T102" s="24">
        <f>Table11[[#This Row],[clade.FN]]/Table11[[#This Row],[clade.P]]</f>
        <v>0.6</v>
      </c>
      <c r="U102" s="24">
        <f>IFERROR(Table11[[#This Row],[clade.FP]]/Table11[[#This Row],[clade.N]],NA())</f>
        <v>0.99259092950157157</v>
      </c>
      <c r="V102" s="24">
        <f>IFERROR(Table11[[#This Row],[clade.TN]]/Table11[[#This Row],[clade.N]],NA())</f>
        <v>7.4090704984283787E-3</v>
      </c>
      <c r="AC102" s="11"/>
      <c r="AD102" s="11"/>
    </row>
    <row r="103" spans="1:30" ht="21" customHeight="1" x14ac:dyDescent="0.2">
      <c r="A103" s="25" t="s">
        <v>1427</v>
      </c>
      <c r="B103" s="20">
        <f>LOOKUP(Table11[[#This Row],[id]],'S1 - Assay'!A:A,'S1 - Assay'!B:B)</f>
        <v>10244</v>
      </c>
      <c r="C103" s="20" t="str">
        <f>LOOKUP(Table11[[#This Row],[id]],'S1 - Assay'!A:A,'S1 - Assay'!C:C)</f>
        <v>I</v>
      </c>
      <c r="D103" s="20">
        <f>COUNTIF('S6 - Table 1'!$B$3:$B$20,Table11[[#This Row],[id]])</f>
        <v>0</v>
      </c>
      <c r="E103" s="20">
        <v>0.12292876</v>
      </c>
      <c r="F103" s="20">
        <v>3423</v>
      </c>
      <c r="G103" s="20">
        <v>2</v>
      </c>
      <c r="H103" s="20">
        <v>283</v>
      </c>
      <c r="I103" s="20">
        <v>304</v>
      </c>
      <c r="J103" s="20">
        <v>44</v>
      </c>
      <c r="K103" s="20">
        <v>4421</v>
      </c>
      <c r="L103" s="20">
        <v>64</v>
      </c>
      <c r="M103" s="26" cm="1">
        <f t="array" ref="M103">_xlfn.IFS(Table11[[#This Row],[target.clade]]="I",110,Table11[[#This Row],[target.clade]]="II",4454,TRUE,4652)</f>
        <v>110</v>
      </c>
      <c r="N103" s="26" cm="1">
        <f t="array" ref="N103">_xlfn.IFS(Table11[[#This Row],[target.clade]]="I",4454,Table11[[#This Row],[target.clade]]="II",110,TRUE,NA())</f>
        <v>4454</v>
      </c>
      <c r="O103" s="20" cm="1">
        <f t="array" ref="O103">_xlfn.IFS(Table11[[#This Row],[target.clade]]="I",Table11[[#This Row],[hits.I]],Table11[[#This Row],[target.clade]]="II",Table11[[#This Row],[hits.II]],TRUE,SUM(Table11[[#This Row],[hits.I]:[hits.?]]))</f>
        <v>44</v>
      </c>
      <c r="P103" s="26">
        <f>Table11[[#This Row],[clade.P]]-Table11[[#This Row],[clade.TP]]</f>
        <v>66</v>
      </c>
      <c r="Q103" s="26" cm="1">
        <f t="array" ref="Q103">_xlfn.IFS(Table11[[#This Row],[target.clade]]="I",Table11[[#This Row],[hits.II]],Table11[[#This Row],[target.clade]]="II",Table11[[#This Row],[hits.I]],TRUE,NA())</f>
        <v>4421</v>
      </c>
      <c r="R103" s="26">
        <f>IFERROR(Table11[[#This Row],[clade.N]]-Table11[[#This Row],[clade.FP]], NA())</f>
        <v>33</v>
      </c>
      <c r="S103" s="24">
        <f>Table11[[#This Row],[clade.TP]]/Table11[[#This Row],[clade.P]]</f>
        <v>0.4</v>
      </c>
      <c r="T103" s="24">
        <f>Table11[[#This Row],[clade.FN]]/Table11[[#This Row],[clade.P]]</f>
        <v>0.6</v>
      </c>
      <c r="U103" s="24">
        <f>IFERROR(Table11[[#This Row],[clade.FP]]/Table11[[#This Row],[clade.N]],NA())</f>
        <v>0.99259092950157157</v>
      </c>
      <c r="V103" s="24">
        <f>IFERROR(Table11[[#This Row],[clade.TN]]/Table11[[#This Row],[clade.N]],NA())</f>
        <v>7.4090704984283787E-3</v>
      </c>
      <c r="AC103" s="11"/>
      <c r="AD103" s="11"/>
    </row>
    <row r="104" spans="1:30" ht="21" customHeight="1" x14ac:dyDescent="0.2">
      <c r="A104" s="25" t="s">
        <v>1430</v>
      </c>
      <c r="B104" s="20">
        <f>LOOKUP(Table11[[#This Row],[id]],'S1 - Assay'!A:A,'S1 - Assay'!B:B)</f>
        <v>10244</v>
      </c>
      <c r="C104" s="20" t="str">
        <f>LOOKUP(Table11[[#This Row],[id]],'S1 - Assay'!A:A,'S1 - Assay'!C:C)</f>
        <v>I</v>
      </c>
      <c r="D104" s="20">
        <f>COUNTIF('S6 - Table 1'!$B$3:$B$20,Table11[[#This Row],[id]])</f>
        <v>0</v>
      </c>
      <c r="E104" s="20">
        <v>0.12292876</v>
      </c>
      <c r="F104" s="20">
        <v>3423</v>
      </c>
      <c r="G104" s="20">
        <v>2</v>
      </c>
      <c r="H104" s="20">
        <v>227</v>
      </c>
      <c r="I104" s="20">
        <v>360</v>
      </c>
      <c r="J104" s="20">
        <v>44</v>
      </c>
      <c r="K104" s="20">
        <v>4421</v>
      </c>
      <c r="L104" s="20">
        <v>64</v>
      </c>
      <c r="M104" s="26" cm="1">
        <f t="array" ref="M104">_xlfn.IFS(Table11[[#This Row],[target.clade]]="I",110,Table11[[#This Row],[target.clade]]="II",4454,TRUE,4652)</f>
        <v>110</v>
      </c>
      <c r="N104" s="26" cm="1">
        <f t="array" ref="N104">_xlfn.IFS(Table11[[#This Row],[target.clade]]="I",4454,Table11[[#This Row],[target.clade]]="II",110,TRUE,NA())</f>
        <v>4454</v>
      </c>
      <c r="O104" s="20" cm="1">
        <f t="array" ref="O104">_xlfn.IFS(Table11[[#This Row],[target.clade]]="I",Table11[[#This Row],[hits.I]],Table11[[#This Row],[target.clade]]="II",Table11[[#This Row],[hits.II]],TRUE,SUM(Table11[[#This Row],[hits.I]:[hits.?]]))</f>
        <v>44</v>
      </c>
      <c r="P104" s="26">
        <f>Table11[[#This Row],[clade.P]]-Table11[[#This Row],[clade.TP]]</f>
        <v>66</v>
      </c>
      <c r="Q104" s="26" cm="1">
        <f t="array" ref="Q104">_xlfn.IFS(Table11[[#This Row],[target.clade]]="I",Table11[[#This Row],[hits.II]],Table11[[#This Row],[target.clade]]="II",Table11[[#This Row],[hits.I]],TRUE,NA())</f>
        <v>4421</v>
      </c>
      <c r="R104" s="26">
        <f>IFERROR(Table11[[#This Row],[clade.N]]-Table11[[#This Row],[clade.FP]], NA())</f>
        <v>33</v>
      </c>
      <c r="S104" s="24">
        <f>Table11[[#This Row],[clade.TP]]/Table11[[#This Row],[clade.P]]</f>
        <v>0.4</v>
      </c>
      <c r="T104" s="24">
        <f>Table11[[#This Row],[clade.FN]]/Table11[[#This Row],[clade.P]]</f>
        <v>0.6</v>
      </c>
      <c r="U104" s="24">
        <f>IFERROR(Table11[[#This Row],[clade.FP]]/Table11[[#This Row],[clade.N]],NA())</f>
        <v>0.99259092950157157</v>
      </c>
      <c r="V104" s="24">
        <f>IFERROR(Table11[[#This Row],[clade.TN]]/Table11[[#This Row],[clade.N]],NA())</f>
        <v>7.4090704984283787E-3</v>
      </c>
      <c r="AC104" s="11"/>
      <c r="AD104" s="11"/>
    </row>
    <row r="105" spans="1:30" ht="21" customHeight="1" x14ac:dyDescent="0.2">
      <c r="A105" s="25" t="s">
        <v>1433</v>
      </c>
      <c r="B105" s="20">
        <f>LOOKUP(Table11[[#This Row],[id]],'S1 - Assay'!A:A,'S1 - Assay'!B:B)</f>
        <v>10244</v>
      </c>
      <c r="C105" s="20" t="str">
        <f>LOOKUP(Table11[[#This Row],[id]],'S1 - Assay'!A:A,'S1 - Assay'!C:C)</f>
        <v>I</v>
      </c>
      <c r="D105" s="20">
        <f>COUNTIF('S6 - Table 1'!$B$3:$B$20,Table11[[#This Row],[id]])</f>
        <v>0</v>
      </c>
      <c r="E105" s="20">
        <v>0.12292876</v>
      </c>
      <c r="F105" s="20">
        <v>3423</v>
      </c>
      <c r="G105" s="20">
        <v>2</v>
      </c>
      <c r="H105" s="20">
        <v>227</v>
      </c>
      <c r="I105" s="20">
        <v>360</v>
      </c>
      <c r="J105" s="20">
        <v>44</v>
      </c>
      <c r="K105" s="20">
        <v>4421</v>
      </c>
      <c r="L105" s="20">
        <v>64</v>
      </c>
      <c r="M105" s="26" cm="1">
        <f t="array" ref="M105">_xlfn.IFS(Table11[[#This Row],[target.clade]]="I",110,Table11[[#This Row],[target.clade]]="II",4454,TRUE,4652)</f>
        <v>110</v>
      </c>
      <c r="N105" s="26" cm="1">
        <f t="array" ref="N105">_xlfn.IFS(Table11[[#This Row],[target.clade]]="I",4454,Table11[[#This Row],[target.clade]]="II",110,TRUE,NA())</f>
        <v>4454</v>
      </c>
      <c r="O105" s="20" cm="1">
        <f t="array" ref="O105">_xlfn.IFS(Table11[[#This Row],[target.clade]]="I",Table11[[#This Row],[hits.I]],Table11[[#This Row],[target.clade]]="II",Table11[[#This Row],[hits.II]],TRUE,SUM(Table11[[#This Row],[hits.I]:[hits.?]]))</f>
        <v>44</v>
      </c>
      <c r="P105" s="26">
        <f>Table11[[#This Row],[clade.P]]-Table11[[#This Row],[clade.TP]]</f>
        <v>66</v>
      </c>
      <c r="Q105" s="26" cm="1">
        <f t="array" ref="Q105">_xlfn.IFS(Table11[[#This Row],[target.clade]]="I",Table11[[#This Row],[hits.II]],Table11[[#This Row],[target.clade]]="II",Table11[[#This Row],[hits.I]],TRUE,NA())</f>
        <v>4421</v>
      </c>
      <c r="R105" s="26">
        <f>IFERROR(Table11[[#This Row],[clade.N]]-Table11[[#This Row],[clade.FP]], NA())</f>
        <v>33</v>
      </c>
      <c r="S105" s="24">
        <f>Table11[[#This Row],[clade.TP]]/Table11[[#This Row],[clade.P]]</f>
        <v>0.4</v>
      </c>
      <c r="T105" s="24">
        <f>Table11[[#This Row],[clade.FN]]/Table11[[#This Row],[clade.P]]</f>
        <v>0.6</v>
      </c>
      <c r="U105" s="24">
        <f>IFERROR(Table11[[#This Row],[clade.FP]]/Table11[[#This Row],[clade.N]],NA())</f>
        <v>0.99259092950157157</v>
      </c>
      <c r="V105" s="24">
        <f>IFERROR(Table11[[#This Row],[clade.TN]]/Table11[[#This Row],[clade.N]],NA())</f>
        <v>7.4090704984283787E-3</v>
      </c>
      <c r="AC105" s="11"/>
      <c r="AD105" s="11"/>
    </row>
    <row r="106" spans="1:30" ht="21" customHeight="1" x14ac:dyDescent="0.2">
      <c r="A106" s="25" t="s">
        <v>1436</v>
      </c>
      <c r="B106" s="20">
        <f>LOOKUP(Table11[[#This Row],[id]],'S1 - Assay'!A:A,'S1 - Assay'!B:B)</f>
        <v>10244</v>
      </c>
      <c r="C106" s="20" t="str">
        <f>LOOKUP(Table11[[#This Row],[id]],'S1 - Assay'!A:A,'S1 - Assay'!C:C)</f>
        <v>I</v>
      </c>
      <c r="D106" s="20">
        <f>COUNTIF('S6 - Table 1'!$B$3:$B$20,Table11[[#This Row],[id]])</f>
        <v>0</v>
      </c>
      <c r="E106" s="20">
        <v>0.12795794699999999</v>
      </c>
      <c r="F106" s="20">
        <v>3425</v>
      </c>
      <c r="G106" s="20">
        <v>10</v>
      </c>
      <c r="H106" s="20">
        <v>269</v>
      </c>
      <c r="I106" s="20">
        <v>34</v>
      </c>
      <c r="J106" s="20">
        <v>44</v>
      </c>
      <c r="K106" s="20">
        <v>4430</v>
      </c>
      <c r="L106" s="20">
        <v>62</v>
      </c>
      <c r="M106" s="26" cm="1">
        <f t="array" ref="M106">_xlfn.IFS(Table11[[#This Row],[target.clade]]="I",110,Table11[[#This Row],[target.clade]]="II",4454,TRUE,4652)</f>
        <v>110</v>
      </c>
      <c r="N106" s="26" cm="1">
        <f t="array" ref="N106">_xlfn.IFS(Table11[[#This Row],[target.clade]]="I",4454,Table11[[#This Row],[target.clade]]="II",110,TRUE,NA())</f>
        <v>4454</v>
      </c>
      <c r="O106" s="20" cm="1">
        <f t="array" ref="O106">_xlfn.IFS(Table11[[#This Row],[target.clade]]="I",Table11[[#This Row],[hits.I]],Table11[[#This Row],[target.clade]]="II",Table11[[#This Row],[hits.II]],TRUE,SUM(Table11[[#This Row],[hits.I]:[hits.?]]))</f>
        <v>44</v>
      </c>
      <c r="P106" s="26">
        <f>Table11[[#This Row],[clade.P]]-Table11[[#This Row],[clade.TP]]</f>
        <v>66</v>
      </c>
      <c r="Q106" s="26" cm="1">
        <f t="array" ref="Q106">_xlfn.IFS(Table11[[#This Row],[target.clade]]="I",Table11[[#This Row],[hits.II]],Table11[[#This Row],[target.clade]]="II",Table11[[#This Row],[hits.I]],TRUE,NA())</f>
        <v>4430</v>
      </c>
      <c r="R106" s="26">
        <f>IFERROR(Table11[[#This Row],[clade.N]]-Table11[[#This Row],[clade.FP]], NA())</f>
        <v>24</v>
      </c>
      <c r="S106" s="24">
        <f>Table11[[#This Row],[clade.TP]]/Table11[[#This Row],[clade.P]]</f>
        <v>0.4</v>
      </c>
      <c r="T106" s="24">
        <f>Table11[[#This Row],[clade.FN]]/Table11[[#This Row],[clade.P]]</f>
        <v>0.6</v>
      </c>
      <c r="U106" s="24">
        <f>IFERROR(Table11[[#This Row],[clade.FP]]/Table11[[#This Row],[clade.N]],NA())</f>
        <v>0.99461158509205205</v>
      </c>
      <c r="V106" s="24">
        <f>IFERROR(Table11[[#This Row],[clade.TN]]/Table11[[#This Row],[clade.N]],NA())</f>
        <v>5.3884149079479124E-3</v>
      </c>
      <c r="AC106" s="11"/>
      <c r="AD106" s="11"/>
    </row>
    <row r="107" spans="1:30" ht="21" customHeight="1" x14ac:dyDescent="0.2">
      <c r="A107" s="25" t="s">
        <v>1441</v>
      </c>
      <c r="B107" s="20">
        <f>LOOKUP(Table11[[#This Row],[id]],'S1 - Assay'!A:A,'S1 - Assay'!B:B)</f>
        <v>10244</v>
      </c>
      <c r="C107" s="20" t="str">
        <f>LOOKUP(Table11[[#This Row],[id]],'S1 - Assay'!A:A,'S1 - Assay'!C:C)</f>
        <v>I</v>
      </c>
      <c r="D107" s="20">
        <f>COUNTIF('S6 - Table 1'!$B$3:$B$20,Table11[[#This Row],[id]])</f>
        <v>0</v>
      </c>
      <c r="E107" s="20">
        <v>0.13105454499999999</v>
      </c>
      <c r="F107" s="20">
        <v>3313</v>
      </c>
      <c r="G107" s="20">
        <v>16</v>
      </c>
      <c r="H107" s="20">
        <v>18</v>
      </c>
      <c r="I107" s="20">
        <v>327</v>
      </c>
      <c r="J107" s="20">
        <v>50</v>
      </c>
      <c r="K107" s="20">
        <v>4274</v>
      </c>
      <c r="L107" s="20">
        <v>49</v>
      </c>
      <c r="M107" s="26" cm="1">
        <f t="array" ref="M107">_xlfn.IFS(Table11[[#This Row],[target.clade]]="I",110,Table11[[#This Row],[target.clade]]="II",4454,TRUE,4652)</f>
        <v>110</v>
      </c>
      <c r="N107" s="26" cm="1">
        <f t="array" ref="N107">_xlfn.IFS(Table11[[#This Row],[target.clade]]="I",4454,Table11[[#This Row],[target.clade]]="II",110,TRUE,NA())</f>
        <v>4454</v>
      </c>
      <c r="O107" s="20" cm="1">
        <f t="array" ref="O107">_xlfn.IFS(Table11[[#This Row],[target.clade]]="I",Table11[[#This Row],[hits.I]],Table11[[#This Row],[target.clade]]="II",Table11[[#This Row],[hits.II]],TRUE,SUM(Table11[[#This Row],[hits.I]:[hits.?]]))</f>
        <v>50</v>
      </c>
      <c r="P107" s="26">
        <f>Table11[[#This Row],[clade.P]]-Table11[[#This Row],[clade.TP]]</f>
        <v>60</v>
      </c>
      <c r="Q107" s="26" cm="1">
        <f t="array" ref="Q107">_xlfn.IFS(Table11[[#This Row],[target.clade]]="I",Table11[[#This Row],[hits.II]],Table11[[#This Row],[target.clade]]="II",Table11[[#This Row],[hits.I]],TRUE,NA())</f>
        <v>4274</v>
      </c>
      <c r="R107" s="26">
        <f>IFERROR(Table11[[#This Row],[clade.N]]-Table11[[#This Row],[clade.FP]], NA())</f>
        <v>180</v>
      </c>
      <c r="S107" s="24">
        <f>Table11[[#This Row],[clade.TP]]/Table11[[#This Row],[clade.P]]</f>
        <v>0.45454545454545453</v>
      </c>
      <c r="T107" s="24">
        <f>Table11[[#This Row],[clade.FN]]/Table11[[#This Row],[clade.P]]</f>
        <v>0.54545454545454541</v>
      </c>
      <c r="U107" s="24">
        <f>IFERROR(Table11[[#This Row],[clade.FP]]/Table11[[#This Row],[clade.N]],NA())</f>
        <v>0.95958688819039062</v>
      </c>
      <c r="V107" s="24">
        <f>IFERROR(Table11[[#This Row],[clade.TN]]/Table11[[#This Row],[clade.N]],NA())</f>
        <v>4.0413111809609339E-2</v>
      </c>
      <c r="AC107" s="11"/>
      <c r="AD107" s="11"/>
    </row>
    <row r="108" spans="1:30" ht="21" customHeight="1" x14ac:dyDescent="0.2">
      <c r="A108" s="25" t="s">
        <v>1445</v>
      </c>
      <c r="B108" s="20">
        <f>LOOKUP(Table11[[#This Row],[id]],'S1 - Assay'!A:A,'S1 - Assay'!B:B)</f>
        <v>10244</v>
      </c>
      <c r="C108" s="20" t="str">
        <f>LOOKUP(Table11[[#This Row],[id]],'S1 - Assay'!A:A,'S1 - Assay'!C:C)</f>
        <v>I</v>
      </c>
      <c r="D108" s="20">
        <f>COUNTIF('S6 - Table 1'!$B$3:$B$20,Table11[[#This Row],[id]])</f>
        <v>0</v>
      </c>
      <c r="E108" s="20">
        <v>0.13105454499999999</v>
      </c>
      <c r="F108" s="20">
        <v>3313</v>
      </c>
      <c r="G108" s="20">
        <v>16</v>
      </c>
      <c r="H108" s="20">
        <v>18</v>
      </c>
      <c r="I108" s="20">
        <v>328</v>
      </c>
      <c r="J108" s="20">
        <v>50</v>
      </c>
      <c r="K108" s="20">
        <v>4274</v>
      </c>
      <c r="L108" s="20">
        <v>49</v>
      </c>
      <c r="M108" s="26" cm="1">
        <f t="array" ref="M108">_xlfn.IFS(Table11[[#This Row],[target.clade]]="I",110,Table11[[#This Row],[target.clade]]="II",4454,TRUE,4652)</f>
        <v>110</v>
      </c>
      <c r="N108" s="26" cm="1">
        <f t="array" ref="N108">_xlfn.IFS(Table11[[#This Row],[target.clade]]="I",4454,Table11[[#This Row],[target.clade]]="II",110,TRUE,NA())</f>
        <v>4454</v>
      </c>
      <c r="O108" s="20" cm="1">
        <f t="array" ref="O108">_xlfn.IFS(Table11[[#This Row],[target.clade]]="I",Table11[[#This Row],[hits.I]],Table11[[#This Row],[target.clade]]="II",Table11[[#This Row],[hits.II]],TRUE,SUM(Table11[[#This Row],[hits.I]:[hits.?]]))</f>
        <v>50</v>
      </c>
      <c r="P108" s="26">
        <f>Table11[[#This Row],[clade.P]]-Table11[[#This Row],[clade.TP]]</f>
        <v>60</v>
      </c>
      <c r="Q108" s="26" cm="1">
        <f t="array" ref="Q108">_xlfn.IFS(Table11[[#This Row],[target.clade]]="I",Table11[[#This Row],[hits.II]],Table11[[#This Row],[target.clade]]="II",Table11[[#This Row],[hits.I]],TRUE,NA())</f>
        <v>4274</v>
      </c>
      <c r="R108" s="26">
        <f>IFERROR(Table11[[#This Row],[clade.N]]-Table11[[#This Row],[clade.FP]], NA())</f>
        <v>180</v>
      </c>
      <c r="S108" s="24">
        <f>Table11[[#This Row],[clade.TP]]/Table11[[#This Row],[clade.P]]</f>
        <v>0.45454545454545453</v>
      </c>
      <c r="T108" s="24">
        <f>Table11[[#This Row],[clade.FN]]/Table11[[#This Row],[clade.P]]</f>
        <v>0.54545454545454541</v>
      </c>
      <c r="U108" s="24">
        <f>IFERROR(Table11[[#This Row],[clade.FP]]/Table11[[#This Row],[clade.N]],NA())</f>
        <v>0.95958688819039062</v>
      </c>
      <c r="V108" s="24">
        <f>IFERROR(Table11[[#This Row],[clade.TN]]/Table11[[#This Row],[clade.N]],NA())</f>
        <v>4.0413111809609339E-2</v>
      </c>
      <c r="AC108" s="11"/>
      <c r="AD108" s="11"/>
    </row>
    <row r="109" spans="1:30" ht="21" customHeight="1" x14ac:dyDescent="0.2">
      <c r="A109" s="25" t="s">
        <v>1448</v>
      </c>
      <c r="B109" s="20">
        <f>LOOKUP(Table11[[#This Row],[id]],'S1 - Assay'!A:A,'S1 - Assay'!B:B)</f>
        <v>10244</v>
      </c>
      <c r="C109" s="20" t="str">
        <f>LOOKUP(Table11[[#This Row],[id]],'S1 - Assay'!A:A,'S1 - Assay'!C:C)</f>
        <v>I</v>
      </c>
      <c r="D109" s="20">
        <f>COUNTIF('S6 - Table 1'!$B$3:$B$20,Table11[[#This Row],[id]])</f>
        <v>0</v>
      </c>
      <c r="E109" s="20">
        <v>0.13105454499999999</v>
      </c>
      <c r="F109" s="20">
        <v>3313</v>
      </c>
      <c r="G109" s="20">
        <v>16</v>
      </c>
      <c r="H109" s="20">
        <v>18</v>
      </c>
      <c r="I109" s="20">
        <v>275</v>
      </c>
      <c r="J109" s="20">
        <v>50</v>
      </c>
      <c r="K109" s="20">
        <v>4274</v>
      </c>
      <c r="L109" s="20">
        <v>49</v>
      </c>
      <c r="M109" s="26" cm="1">
        <f t="array" ref="M109">_xlfn.IFS(Table11[[#This Row],[target.clade]]="I",110,Table11[[#This Row],[target.clade]]="II",4454,TRUE,4652)</f>
        <v>110</v>
      </c>
      <c r="N109" s="26" cm="1">
        <f t="array" ref="N109">_xlfn.IFS(Table11[[#This Row],[target.clade]]="I",4454,Table11[[#This Row],[target.clade]]="II",110,TRUE,NA())</f>
        <v>4454</v>
      </c>
      <c r="O109" s="20" cm="1">
        <f t="array" ref="O109">_xlfn.IFS(Table11[[#This Row],[target.clade]]="I",Table11[[#This Row],[hits.I]],Table11[[#This Row],[target.clade]]="II",Table11[[#This Row],[hits.II]],TRUE,SUM(Table11[[#This Row],[hits.I]:[hits.?]]))</f>
        <v>50</v>
      </c>
      <c r="P109" s="26">
        <f>Table11[[#This Row],[clade.P]]-Table11[[#This Row],[clade.TP]]</f>
        <v>60</v>
      </c>
      <c r="Q109" s="26" cm="1">
        <f t="array" ref="Q109">_xlfn.IFS(Table11[[#This Row],[target.clade]]="I",Table11[[#This Row],[hits.II]],Table11[[#This Row],[target.clade]]="II",Table11[[#This Row],[hits.I]],TRUE,NA())</f>
        <v>4274</v>
      </c>
      <c r="R109" s="26">
        <f>IFERROR(Table11[[#This Row],[clade.N]]-Table11[[#This Row],[clade.FP]], NA())</f>
        <v>180</v>
      </c>
      <c r="S109" s="24">
        <f>Table11[[#This Row],[clade.TP]]/Table11[[#This Row],[clade.P]]</f>
        <v>0.45454545454545453</v>
      </c>
      <c r="T109" s="24">
        <f>Table11[[#This Row],[clade.FN]]/Table11[[#This Row],[clade.P]]</f>
        <v>0.54545454545454541</v>
      </c>
      <c r="U109" s="24">
        <f>IFERROR(Table11[[#This Row],[clade.FP]]/Table11[[#This Row],[clade.N]],NA())</f>
        <v>0.95958688819039062</v>
      </c>
      <c r="V109" s="24">
        <f>IFERROR(Table11[[#This Row],[clade.TN]]/Table11[[#This Row],[clade.N]],NA())</f>
        <v>4.0413111809609339E-2</v>
      </c>
      <c r="AC109" s="11"/>
      <c r="AD109" s="11"/>
    </row>
    <row r="110" spans="1:30" ht="21" customHeight="1" x14ac:dyDescent="0.2">
      <c r="A110" s="25" t="s">
        <v>1451</v>
      </c>
      <c r="B110" s="20">
        <f>LOOKUP(Table11[[#This Row],[id]],'S1 - Assay'!A:A,'S1 - Assay'!B:B)</f>
        <v>10244</v>
      </c>
      <c r="C110" s="20" t="str">
        <f>LOOKUP(Table11[[#This Row],[id]],'S1 - Assay'!A:A,'S1 - Assay'!C:C)</f>
        <v>I</v>
      </c>
      <c r="D110" s="20">
        <f>COUNTIF('S6 - Table 1'!$B$3:$B$20,Table11[[#This Row],[id]])</f>
        <v>0</v>
      </c>
      <c r="E110" s="20">
        <v>0.13105454499999999</v>
      </c>
      <c r="F110" s="20">
        <v>3313</v>
      </c>
      <c r="G110" s="20">
        <v>16</v>
      </c>
      <c r="H110" s="20">
        <v>18</v>
      </c>
      <c r="I110" s="20">
        <v>292</v>
      </c>
      <c r="J110" s="20">
        <v>50</v>
      </c>
      <c r="K110" s="20">
        <v>4274</v>
      </c>
      <c r="L110" s="20">
        <v>49</v>
      </c>
      <c r="M110" s="26" cm="1">
        <f t="array" ref="M110">_xlfn.IFS(Table11[[#This Row],[target.clade]]="I",110,Table11[[#This Row],[target.clade]]="II",4454,TRUE,4652)</f>
        <v>110</v>
      </c>
      <c r="N110" s="26" cm="1">
        <f t="array" ref="N110">_xlfn.IFS(Table11[[#This Row],[target.clade]]="I",4454,Table11[[#This Row],[target.clade]]="II",110,TRUE,NA())</f>
        <v>4454</v>
      </c>
      <c r="O110" s="20" cm="1">
        <f t="array" ref="O110">_xlfn.IFS(Table11[[#This Row],[target.clade]]="I",Table11[[#This Row],[hits.I]],Table11[[#This Row],[target.clade]]="II",Table11[[#This Row],[hits.II]],TRUE,SUM(Table11[[#This Row],[hits.I]:[hits.?]]))</f>
        <v>50</v>
      </c>
      <c r="P110" s="26">
        <f>Table11[[#This Row],[clade.P]]-Table11[[#This Row],[clade.TP]]</f>
        <v>60</v>
      </c>
      <c r="Q110" s="26" cm="1">
        <f t="array" ref="Q110">_xlfn.IFS(Table11[[#This Row],[target.clade]]="I",Table11[[#This Row],[hits.II]],Table11[[#This Row],[target.clade]]="II",Table11[[#This Row],[hits.I]],TRUE,NA())</f>
        <v>4274</v>
      </c>
      <c r="R110" s="26">
        <f>IFERROR(Table11[[#This Row],[clade.N]]-Table11[[#This Row],[clade.FP]], NA())</f>
        <v>180</v>
      </c>
      <c r="S110" s="24">
        <f>Table11[[#This Row],[clade.TP]]/Table11[[#This Row],[clade.P]]</f>
        <v>0.45454545454545453</v>
      </c>
      <c r="T110" s="24">
        <f>Table11[[#This Row],[clade.FN]]/Table11[[#This Row],[clade.P]]</f>
        <v>0.54545454545454541</v>
      </c>
      <c r="U110" s="24">
        <f>IFERROR(Table11[[#This Row],[clade.FP]]/Table11[[#This Row],[clade.N]],NA())</f>
        <v>0.95958688819039062</v>
      </c>
      <c r="V110" s="24">
        <f>IFERROR(Table11[[#This Row],[clade.TN]]/Table11[[#This Row],[clade.N]],NA())</f>
        <v>4.0413111809609339E-2</v>
      </c>
      <c r="AC110" s="11"/>
      <c r="AD110" s="11"/>
    </row>
    <row r="111" spans="1:30" ht="21" customHeight="1" x14ac:dyDescent="0.2">
      <c r="A111" s="25" t="s">
        <v>1453</v>
      </c>
      <c r="B111" s="20">
        <f>LOOKUP(Table11[[#This Row],[id]],'S1 - Assay'!A:A,'S1 - Assay'!B:B)</f>
        <v>10244</v>
      </c>
      <c r="C111" s="20" t="str">
        <f>LOOKUP(Table11[[#This Row],[id]],'S1 - Assay'!A:A,'S1 - Assay'!C:C)</f>
        <v>I</v>
      </c>
      <c r="D111" s="20">
        <f>COUNTIF('S6 - Table 1'!$B$3:$B$20,Table11[[#This Row],[id]])</f>
        <v>0</v>
      </c>
      <c r="E111" s="20">
        <v>0.13310269599999999</v>
      </c>
      <c r="F111" s="20">
        <v>3435</v>
      </c>
      <c r="G111" s="20">
        <v>0</v>
      </c>
      <c r="H111" s="20">
        <v>170</v>
      </c>
      <c r="I111" s="20">
        <v>115</v>
      </c>
      <c r="J111" s="20">
        <v>43</v>
      </c>
      <c r="K111" s="20">
        <v>4434</v>
      </c>
      <c r="L111" s="20">
        <v>65</v>
      </c>
      <c r="M111" s="26" cm="1">
        <f t="array" ref="M111">_xlfn.IFS(Table11[[#This Row],[target.clade]]="I",110,Table11[[#This Row],[target.clade]]="II",4454,TRUE,4652)</f>
        <v>110</v>
      </c>
      <c r="N111" s="26" cm="1">
        <f t="array" ref="N111">_xlfn.IFS(Table11[[#This Row],[target.clade]]="I",4454,Table11[[#This Row],[target.clade]]="II",110,TRUE,NA())</f>
        <v>4454</v>
      </c>
      <c r="O111" s="20" cm="1">
        <f t="array" ref="O111">_xlfn.IFS(Table11[[#This Row],[target.clade]]="I",Table11[[#This Row],[hits.I]],Table11[[#This Row],[target.clade]]="II",Table11[[#This Row],[hits.II]],TRUE,SUM(Table11[[#This Row],[hits.I]:[hits.?]]))</f>
        <v>43</v>
      </c>
      <c r="P111" s="26">
        <f>Table11[[#This Row],[clade.P]]-Table11[[#This Row],[clade.TP]]</f>
        <v>67</v>
      </c>
      <c r="Q111" s="26" cm="1">
        <f t="array" ref="Q111">_xlfn.IFS(Table11[[#This Row],[target.clade]]="I",Table11[[#This Row],[hits.II]],Table11[[#This Row],[target.clade]]="II",Table11[[#This Row],[hits.I]],TRUE,NA())</f>
        <v>4434</v>
      </c>
      <c r="R111" s="26">
        <f>IFERROR(Table11[[#This Row],[clade.N]]-Table11[[#This Row],[clade.FP]], NA())</f>
        <v>20</v>
      </c>
      <c r="S111" s="24">
        <f>Table11[[#This Row],[clade.TP]]/Table11[[#This Row],[clade.P]]</f>
        <v>0.39090909090909093</v>
      </c>
      <c r="T111" s="24">
        <f>Table11[[#This Row],[clade.FN]]/Table11[[#This Row],[clade.P]]</f>
        <v>0.60909090909090913</v>
      </c>
      <c r="U111" s="24">
        <f>IFERROR(Table11[[#This Row],[clade.FP]]/Table11[[#This Row],[clade.N]],NA())</f>
        <v>0.99550965424337678</v>
      </c>
      <c r="V111" s="24">
        <f>IFERROR(Table11[[#This Row],[clade.TN]]/Table11[[#This Row],[clade.N]],NA())</f>
        <v>4.4903457566232603E-3</v>
      </c>
      <c r="AC111" s="11"/>
      <c r="AD111" s="11"/>
    </row>
    <row r="112" spans="1:30" ht="21" customHeight="1" x14ac:dyDescent="0.2">
      <c r="A112" s="25" t="s">
        <v>1458</v>
      </c>
      <c r="B112" s="20">
        <f>LOOKUP(Table11[[#This Row],[id]],'S1 - Assay'!A:A,'S1 - Assay'!B:B)</f>
        <v>10244</v>
      </c>
      <c r="C112" s="20" t="str">
        <f>LOOKUP(Table11[[#This Row],[id]],'S1 - Assay'!A:A,'S1 - Assay'!C:C)</f>
        <v>I</v>
      </c>
      <c r="D112" s="20">
        <f>COUNTIF('S6 - Table 1'!$B$3:$B$20,Table11[[#This Row],[id]])</f>
        <v>0</v>
      </c>
      <c r="E112" s="20">
        <v>0.13377994700000001</v>
      </c>
      <c r="F112" s="20">
        <v>3354</v>
      </c>
      <c r="G112" s="20">
        <v>2</v>
      </c>
      <c r="H112" s="20">
        <v>11</v>
      </c>
      <c r="I112" s="20">
        <v>370</v>
      </c>
      <c r="J112" s="20">
        <v>50</v>
      </c>
      <c r="K112" s="20">
        <v>4341</v>
      </c>
      <c r="L112" s="20">
        <v>47</v>
      </c>
      <c r="M112" s="26" cm="1">
        <f t="array" ref="M112">_xlfn.IFS(Table11[[#This Row],[target.clade]]="I",110,Table11[[#This Row],[target.clade]]="II",4454,TRUE,4652)</f>
        <v>110</v>
      </c>
      <c r="N112" s="26" cm="1">
        <f t="array" ref="N112">_xlfn.IFS(Table11[[#This Row],[target.clade]]="I",4454,Table11[[#This Row],[target.clade]]="II",110,TRUE,NA())</f>
        <v>4454</v>
      </c>
      <c r="O112" s="20" cm="1">
        <f t="array" ref="O112">_xlfn.IFS(Table11[[#This Row],[target.clade]]="I",Table11[[#This Row],[hits.I]],Table11[[#This Row],[target.clade]]="II",Table11[[#This Row],[hits.II]],TRUE,SUM(Table11[[#This Row],[hits.I]:[hits.?]]))</f>
        <v>50</v>
      </c>
      <c r="P112" s="26">
        <f>Table11[[#This Row],[clade.P]]-Table11[[#This Row],[clade.TP]]</f>
        <v>60</v>
      </c>
      <c r="Q112" s="26" cm="1">
        <f t="array" ref="Q112">_xlfn.IFS(Table11[[#This Row],[target.clade]]="I",Table11[[#This Row],[hits.II]],Table11[[#This Row],[target.clade]]="II",Table11[[#This Row],[hits.I]],TRUE,NA())</f>
        <v>4341</v>
      </c>
      <c r="R112" s="26">
        <f>IFERROR(Table11[[#This Row],[clade.N]]-Table11[[#This Row],[clade.FP]], NA())</f>
        <v>113</v>
      </c>
      <c r="S112" s="24">
        <f>Table11[[#This Row],[clade.TP]]/Table11[[#This Row],[clade.P]]</f>
        <v>0.45454545454545453</v>
      </c>
      <c r="T112" s="24">
        <f>Table11[[#This Row],[clade.FN]]/Table11[[#This Row],[clade.P]]</f>
        <v>0.54545454545454541</v>
      </c>
      <c r="U112" s="24">
        <f>IFERROR(Table11[[#This Row],[clade.FP]]/Table11[[#This Row],[clade.N]],NA())</f>
        <v>0.9746295464750786</v>
      </c>
      <c r="V112" s="24">
        <f>IFERROR(Table11[[#This Row],[clade.TN]]/Table11[[#This Row],[clade.N]],NA())</f>
        <v>2.537045352492142E-2</v>
      </c>
      <c r="AC112" s="11"/>
      <c r="AD112" s="11"/>
    </row>
    <row r="113" spans="1:30" ht="21" customHeight="1" x14ac:dyDescent="0.2">
      <c r="A113" s="25" t="s">
        <v>1463</v>
      </c>
      <c r="B113" s="20">
        <f>LOOKUP(Table11[[#This Row],[id]],'S1 - Assay'!A:A,'S1 - Assay'!B:B)</f>
        <v>10244</v>
      </c>
      <c r="C113" s="20" t="str">
        <f>LOOKUP(Table11[[#This Row],[id]],'S1 - Assay'!A:A,'S1 - Assay'!C:C)</f>
        <v>I</v>
      </c>
      <c r="D113" s="20">
        <f>COUNTIF('S6 - Table 1'!$B$3:$B$20,Table11[[#This Row],[id]])</f>
        <v>0</v>
      </c>
      <c r="E113" s="20">
        <v>0.13377994700000001</v>
      </c>
      <c r="F113" s="20">
        <v>3354</v>
      </c>
      <c r="G113" s="20">
        <v>2</v>
      </c>
      <c r="H113" s="20">
        <v>11</v>
      </c>
      <c r="I113" s="20">
        <v>370</v>
      </c>
      <c r="J113" s="20">
        <v>50</v>
      </c>
      <c r="K113" s="20">
        <v>4341</v>
      </c>
      <c r="L113" s="20">
        <v>47</v>
      </c>
      <c r="M113" s="26" cm="1">
        <f t="array" ref="M113">_xlfn.IFS(Table11[[#This Row],[target.clade]]="I",110,Table11[[#This Row],[target.clade]]="II",4454,TRUE,4652)</f>
        <v>110</v>
      </c>
      <c r="N113" s="26" cm="1">
        <f t="array" ref="N113">_xlfn.IFS(Table11[[#This Row],[target.clade]]="I",4454,Table11[[#This Row],[target.clade]]="II",110,TRUE,NA())</f>
        <v>4454</v>
      </c>
      <c r="O113" s="20" cm="1">
        <f t="array" ref="O113">_xlfn.IFS(Table11[[#This Row],[target.clade]]="I",Table11[[#This Row],[hits.I]],Table11[[#This Row],[target.clade]]="II",Table11[[#This Row],[hits.II]],TRUE,SUM(Table11[[#This Row],[hits.I]:[hits.?]]))</f>
        <v>50</v>
      </c>
      <c r="P113" s="26">
        <f>Table11[[#This Row],[clade.P]]-Table11[[#This Row],[clade.TP]]</f>
        <v>60</v>
      </c>
      <c r="Q113" s="26" cm="1">
        <f t="array" ref="Q113">_xlfn.IFS(Table11[[#This Row],[target.clade]]="I",Table11[[#This Row],[hits.II]],Table11[[#This Row],[target.clade]]="II",Table11[[#This Row],[hits.I]],TRUE,NA())</f>
        <v>4341</v>
      </c>
      <c r="R113" s="26">
        <f>IFERROR(Table11[[#This Row],[clade.N]]-Table11[[#This Row],[clade.FP]], NA())</f>
        <v>113</v>
      </c>
      <c r="S113" s="24">
        <f>Table11[[#This Row],[clade.TP]]/Table11[[#This Row],[clade.P]]</f>
        <v>0.45454545454545453</v>
      </c>
      <c r="T113" s="24">
        <f>Table11[[#This Row],[clade.FN]]/Table11[[#This Row],[clade.P]]</f>
        <v>0.54545454545454541</v>
      </c>
      <c r="U113" s="24">
        <f>IFERROR(Table11[[#This Row],[clade.FP]]/Table11[[#This Row],[clade.N]],NA())</f>
        <v>0.9746295464750786</v>
      </c>
      <c r="V113" s="24">
        <f>IFERROR(Table11[[#This Row],[clade.TN]]/Table11[[#This Row],[clade.N]],NA())</f>
        <v>2.537045352492142E-2</v>
      </c>
      <c r="AC113" s="11"/>
      <c r="AD113" s="11"/>
    </row>
    <row r="114" spans="1:30" ht="21" customHeight="1" x14ac:dyDescent="0.2">
      <c r="A114" s="25" t="s">
        <v>1466</v>
      </c>
      <c r="B114" s="20">
        <f>LOOKUP(Table11[[#This Row],[id]],'S1 - Assay'!A:A,'S1 - Assay'!B:B)</f>
        <v>10244</v>
      </c>
      <c r="C114" s="20" t="str">
        <f>LOOKUP(Table11[[#This Row],[id]],'S1 - Assay'!A:A,'S1 - Assay'!C:C)</f>
        <v>I</v>
      </c>
      <c r="D114" s="20">
        <f>COUNTIF('S6 - Table 1'!$B$3:$B$20,Table11[[#This Row],[id]])</f>
        <v>0</v>
      </c>
      <c r="E114" s="20">
        <v>0.134504648</v>
      </c>
      <c r="F114" s="20">
        <v>3257</v>
      </c>
      <c r="G114" s="20">
        <v>99</v>
      </c>
      <c r="H114" s="20">
        <v>84</v>
      </c>
      <c r="I114" s="20">
        <v>358</v>
      </c>
      <c r="J114" s="20">
        <v>42</v>
      </c>
      <c r="K114" s="20">
        <v>4355</v>
      </c>
      <c r="L114" s="20">
        <v>66</v>
      </c>
      <c r="M114" s="26" cm="1">
        <f t="array" ref="M114">_xlfn.IFS(Table11[[#This Row],[target.clade]]="I",110,Table11[[#This Row],[target.clade]]="II",4454,TRUE,4652)</f>
        <v>110</v>
      </c>
      <c r="N114" s="26" cm="1">
        <f t="array" ref="N114">_xlfn.IFS(Table11[[#This Row],[target.clade]]="I",4454,Table11[[#This Row],[target.clade]]="II",110,TRUE,NA())</f>
        <v>4454</v>
      </c>
      <c r="O114" s="20" cm="1">
        <f t="array" ref="O114">_xlfn.IFS(Table11[[#This Row],[target.clade]]="I",Table11[[#This Row],[hits.I]],Table11[[#This Row],[target.clade]]="II",Table11[[#This Row],[hits.II]],TRUE,SUM(Table11[[#This Row],[hits.I]:[hits.?]]))</f>
        <v>42</v>
      </c>
      <c r="P114" s="26">
        <f>Table11[[#This Row],[clade.P]]-Table11[[#This Row],[clade.TP]]</f>
        <v>68</v>
      </c>
      <c r="Q114" s="26" cm="1">
        <f t="array" ref="Q114">_xlfn.IFS(Table11[[#This Row],[target.clade]]="I",Table11[[#This Row],[hits.II]],Table11[[#This Row],[target.clade]]="II",Table11[[#This Row],[hits.I]],TRUE,NA())</f>
        <v>4355</v>
      </c>
      <c r="R114" s="26">
        <f>IFERROR(Table11[[#This Row],[clade.N]]-Table11[[#This Row],[clade.FP]], NA())</f>
        <v>99</v>
      </c>
      <c r="S114" s="24">
        <f>Table11[[#This Row],[clade.TP]]/Table11[[#This Row],[clade.P]]</f>
        <v>0.38181818181818183</v>
      </c>
      <c r="T114" s="24">
        <f>Table11[[#This Row],[clade.FN]]/Table11[[#This Row],[clade.P]]</f>
        <v>0.61818181818181817</v>
      </c>
      <c r="U114" s="24">
        <f>IFERROR(Table11[[#This Row],[clade.FP]]/Table11[[#This Row],[clade.N]],NA())</f>
        <v>0.97777278850471483</v>
      </c>
      <c r="V114" s="24">
        <f>IFERROR(Table11[[#This Row],[clade.TN]]/Table11[[#This Row],[clade.N]],NA())</f>
        <v>2.2227211495285136E-2</v>
      </c>
      <c r="AC114" s="11"/>
      <c r="AD114" s="11"/>
    </row>
    <row r="115" spans="1:30" ht="21" customHeight="1" x14ac:dyDescent="0.2">
      <c r="A115" s="25" t="s">
        <v>1469</v>
      </c>
      <c r="B115" s="20">
        <f>LOOKUP(Table11[[#This Row],[id]],'S1 - Assay'!A:A,'S1 - Assay'!B:B)</f>
        <v>10244</v>
      </c>
      <c r="C115" s="20" t="str">
        <f>LOOKUP(Table11[[#This Row],[id]],'S1 - Assay'!A:A,'S1 - Assay'!C:C)</f>
        <v>I</v>
      </c>
      <c r="D115" s="20">
        <f>COUNTIF('S6 - Table 1'!$B$3:$B$20,Table11[[#This Row],[id]])</f>
        <v>0</v>
      </c>
      <c r="E115" s="20">
        <v>0.134504648</v>
      </c>
      <c r="F115" s="20">
        <v>3257</v>
      </c>
      <c r="G115" s="20">
        <v>99</v>
      </c>
      <c r="H115" s="20">
        <v>84</v>
      </c>
      <c r="I115" s="20">
        <v>365</v>
      </c>
      <c r="J115" s="20">
        <v>42</v>
      </c>
      <c r="K115" s="20">
        <v>4355</v>
      </c>
      <c r="L115" s="20">
        <v>66</v>
      </c>
      <c r="M115" s="26" cm="1">
        <f t="array" ref="M115">_xlfn.IFS(Table11[[#This Row],[target.clade]]="I",110,Table11[[#This Row],[target.clade]]="II",4454,TRUE,4652)</f>
        <v>110</v>
      </c>
      <c r="N115" s="26" cm="1">
        <f t="array" ref="N115">_xlfn.IFS(Table11[[#This Row],[target.clade]]="I",4454,Table11[[#This Row],[target.clade]]="II",110,TRUE,NA())</f>
        <v>4454</v>
      </c>
      <c r="O115" s="20" cm="1">
        <f t="array" ref="O115">_xlfn.IFS(Table11[[#This Row],[target.clade]]="I",Table11[[#This Row],[hits.I]],Table11[[#This Row],[target.clade]]="II",Table11[[#This Row],[hits.II]],TRUE,SUM(Table11[[#This Row],[hits.I]:[hits.?]]))</f>
        <v>42</v>
      </c>
      <c r="P115" s="26">
        <f>Table11[[#This Row],[clade.P]]-Table11[[#This Row],[clade.TP]]</f>
        <v>68</v>
      </c>
      <c r="Q115" s="26" cm="1">
        <f t="array" ref="Q115">_xlfn.IFS(Table11[[#This Row],[target.clade]]="I",Table11[[#This Row],[hits.II]],Table11[[#This Row],[target.clade]]="II",Table11[[#This Row],[hits.I]],TRUE,NA())</f>
        <v>4355</v>
      </c>
      <c r="R115" s="26">
        <f>IFERROR(Table11[[#This Row],[clade.N]]-Table11[[#This Row],[clade.FP]], NA())</f>
        <v>99</v>
      </c>
      <c r="S115" s="24">
        <f>Table11[[#This Row],[clade.TP]]/Table11[[#This Row],[clade.P]]</f>
        <v>0.38181818181818183</v>
      </c>
      <c r="T115" s="24">
        <f>Table11[[#This Row],[clade.FN]]/Table11[[#This Row],[clade.P]]</f>
        <v>0.61818181818181817</v>
      </c>
      <c r="U115" s="24">
        <f>IFERROR(Table11[[#This Row],[clade.FP]]/Table11[[#This Row],[clade.N]],NA())</f>
        <v>0.97777278850471483</v>
      </c>
      <c r="V115" s="24">
        <f>IFERROR(Table11[[#This Row],[clade.TN]]/Table11[[#This Row],[clade.N]],NA())</f>
        <v>2.2227211495285136E-2</v>
      </c>
      <c r="AC115" s="11"/>
      <c r="AD115" s="11"/>
    </row>
    <row r="116" spans="1:30" ht="21" customHeight="1" x14ac:dyDescent="0.2">
      <c r="A116" s="25" t="s">
        <v>1472</v>
      </c>
      <c r="B116" s="20">
        <f>LOOKUP(Table11[[#This Row],[id]],'S1 - Assay'!A:A,'S1 - Assay'!B:B)</f>
        <v>10244</v>
      </c>
      <c r="C116" s="20" t="str">
        <f>LOOKUP(Table11[[#This Row],[id]],'S1 - Assay'!A:A,'S1 - Assay'!C:C)</f>
        <v>I</v>
      </c>
      <c r="D116" s="20">
        <f>COUNTIF('S6 - Table 1'!$B$3:$B$20,Table11[[#This Row],[id]])</f>
        <v>0</v>
      </c>
      <c r="E116" s="20">
        <v>0.134504648</v>
      </c>
      <c r="F116" s="20">
        <v>3257</v>
      </c>
      <c r="G116" s="20">
        <v>99</v>
      </c>
      <c r="H116" s="20">
        <v>84</v>
      </c>
      <c r="I116" s="20">
        <v>358</v>
      </c>
      <c r="J116" s="20">
        <v>42</v>
      </c>
      <c r="K116" s="20">
        <v>4355</v>
      </c>
      <c r="L116" s="20">
        <v>66</v>
      </c>
      <c r="M116" s="26" cm="1">
        <f t="array" ref="M116">_xlfn.IFS(Table11[[#This Row],[target.clade]]="I",110,Table11[[#This Row],[target.clade]]="II",4454,TRUE,4652)</f>
        <v>110</v>
      </c>
      <c r="N116" s="26" cm="1">
        <f t="array" ref="N116">_xlfn.IFS(Table11[[#This Row],[target.clade]]="I",4454,Table11[[#This Row],[target.clade]]="II",110,TRUE,NA())</f>
        <v>4454</v>
      </c>
      <c r="O116" s="20" cm="1">
        <f t="array" ref="O116">_xlfn.IFS(Table11[[#This Row],[target.clade]]="I",Table11[[#This Row],[hits.I]],Table11[[#This Row],[target.clade]]="II",Table11[[#This Row],[hits.II]],TRUE,SUM(Table11[[#This Row],[hits.I]:[hits.?]]))</f>
        <v>42</v>
      </c>
      <c r="P116" s="26">
        <f>Table11[[#This Row],[clade.P]]-Table11[[#This Row],[clade.TP]]</f>
        <v>68</v>
      </c>
      <c r="Q116" s="26" cm="1">
        <f t="array" ref="Q116">_xlfn.IFS(Table11[[#This Row],[target.clade]]="I",Table11[[#This Row],[hits.II]],Table11[[#This Row],[target.clade]]="II",Table11[[#This Row],[hits.I]],TRUE,NA())</f>
        <v>4355</v>
      </c>
      <c r="R116" s="26">
        <f>IFERROR(Table11[[#This Row],[clade.N]]-Table11[[#This Row],[clade.FP]], NA())</f>
        <v>99</v>
      </c>
      <c r="S116" s="24">
        <f>Table11[[#This Row],[clade.TP]]/Table11[[#This Row],[clade.P]]</f>
        <v>0.38181818181818183</v>
      </c>
      <c r="T116" s="24">
        <f>Table11[[#This Row],[clade.FN]]/Table11[[#This Row],[clade.P]]</f>
        <v>0.61818181818181817</v>
      </c>
      <c r="U116" s="24">
        <f>IFERROR(Table11[[#This Row],[clade.FP]]/Table11[[#This Row],[clade.N]],NA())</f>
        <v>0.97777278850471483</v>
      </c>
      <c r="V116" s="24">
        <f>IFERROR(Table11[[#This Row],[clade.TN]]/Table11[[#This Row],[clade.N]],NA())</f>
        <v>2.2227211495285136E-2</v>
      </c>
      <c r="AC116" s="11"/>
      <c r="AD116" s="11"/>
    </row>
    <row r="117" spans="1:30" ht="21" customHeight="1" x14ac:dyDescent="0.2">
      <c r="A117" s="25" t="s">
        <v>1474</v>
      </c>
      <c r="B117" s="20">
        <f>LOOKUP(Table11[[#This Row],[id]],'S1 - Assay'!A:A,'S1 - Assay'!B:B)</f>
        <v>10244</v>
      </c>
      <c r="C117" s="20" t="str">
        <f>LOOKUP(Table11[[#This Row],[id]],'S1 - Assay'!A:A,'S1 - Assay'!C:C)</f>
        <v>I</v>
      </c>
      <c r="D117" s="20">
        <f>COUNTIF('S6 - Table 1'!$B$3:$B$20,Table11[[#This Row],[id]])</f>
        <v>0</v>
      </c>
      <c r="E117" s="20">
        <v>0.13552065499999999</v>
      </c>
      <c r="F117" s="20">
        <v>3426</v>
      </c>
      <c r="G117" s="20">
        <v>3</v>
      </c>
      <c r="H117" s="20">
        <v>282</v>
      </c>
      <c r="I117" s="20">
        <v>49</v>
      </c>
      <c r="J117" s="20">
        <v>44</v>
      </c>
      <c r="K117" s="20">
        <v>4431</v>
      </c>
      <c r="L117" s="20">
        <v>66</v>
      </c>
      <c r="M117" s="26" cm="1">
        <f t="array" ref="M117">_xlfn.IFS(Table11[[#This Row],[target.clade]]="I",110,Table11[[#This Row],[target.clade]]="II",4454,TRUE,4652)</f>
        <v>110</v>
      </c>
      <c r="N117" s="26" cm="1">
        <f t="array" ref="N117">_xlfn.IFS(Table11[[#This Row],[target.clade]]="I",4454,Table11[[#This Row],[target.clade]]="II",110,TRUE,NA())</f>
        <v>4454</v>
      </c>
      <c r="O117" s="20" cm="1">
        <f t="array" ref="O117">_xlfn.IFS(Table11[[#This Row],[target.clade]]="I",Table11[[#This Row],[hits.I]],Table11[[#This Row],[target.clade]]="II",Table11[[#This Row],[hits.II]],TRUE,SUM(Table11[[#This Row],[hits.I]:[hits.?]]))</f>
        <v>44</v>
      </c>
      <c r="P117" s="26">
        <f>Table11[[#This Row],[clade.P]]-Table11[[#This Row],[clade.TP]]</f>
        <v>66</v>
      </c>
      <c r="Q117" s="26" cm="1">
        <f t="array" ref="Q117">_xlfn.IFS(Table11[[#This Row],[target.clade]]="I",Table11[[#This Row],[hits.II]],Table11[[#This Row],[target.clade]]="II",Table11[[#This Row],[hits.I]],TRUE,NA())</f>
        <v>4431</v>
      </c>
      <c r="R117" s="26">
        <f>IFERROR(Table11[[#This Row],[clade.N]]-Table11[[#This Row],[clade.FP]], NA())</f>
        <v>23</v>
      </c>
      <c r="S117" s="24">
        <f>Table11[[#This Row],[clade.TP]]/Table11[[#This Row],[clade.P]]</f>
        <v>0.4</v>
      </c>
      <c r="T117" s="24">
        <f>Table11[[#This Row],[clade.FN]]/Table11[[#This Row],[clade.P]]</f>
        <v>0.6</v>
      </c>
      <c r="U117" s="24">
        <f>IFERROR(Table11[[#This Row],[clade.FP]]/Table11[[#This Row],[clade.N]],NA())</f>
        <v>0.99483610237988329</v>
      </c>
      <c r="V117" s="24">
        <f>IFERROR(Table11[[#This Row],[clade.TN]]/Table11[[#This Row],[clade.N]],NA())</f>
        <v>5.1638976201167494E-3</v>
      </c>
      <c r="AC117" s="11"/>
      <c r="AD117" s="11"/>
    </row>
    <row r="118" spans="1:30" ht="21" customHeight="1" x14ac:dyDescent="0.2">
      <c r="A118" s="25" t="s">
        <v>1479</v>
      </c>
      <c r="B118" s="20">
        <f>LOOKUP(Table11[[#This Row],[id]],'S1 - Assay'!A:A,'S1 - Assay'!B:B)</f>
        <v>10244</v>
      </c>
      <c r="C118" s="20" t="str">
        <f>LOOKUP(Table11[[#This Row],[id]],'S1 - Assay'!A:A,'S1 - Assay'!C:C)</f>
        <v>I</v>
      </c>
      <c r="D118" s="20">
        <f>COUNTIF('S6 - Table 1'!$B$3:$B$20,Table11[[#This Row],[id]])</f>
        <v>0</v>
      </c>
      <c r="E118" s="20">
        <v>0.135543048</v>
      </c>
      <c r="F118" s="20">
        <v>3428</v>
      </c>
      <c r="G118" s="20">
        <v>2</v>
      </c>
      <c r="H118" s="20">
        <v>158</v>
      </c>
      <c r="I118" s="20">
        <v>207</v>
      </c>
      <c r="J118" s="20">
        <v>43</v>
      </c>
      <c r="K118" s="20">
        <v>4431</v>
      </c>
      <c r="L118" s="20">
        <v>66</v>
      </c>
      <c r="M118" s="26" cm="1">
        <f t="array" ref="M118">_xlfn.IFS(Table11[[#This Row],[target.clade]]="I",110,Table11[[#This Row],[target.clade]]="II",4454,TRUE,4652)</f>
        <v>110</v>
      </c>
      <c r="N118" s="26" cm="1">
        <f t="array" ref="N118">_xlfn.IFS(Table11[[#This Row],[target.clade]]="I",4454,Table11[[#This Row],[target.clade]]="II",110,TRUE,NA())</f>
        <v>4454</v>
      </c>
      <c r="O118" s="20" cm="1">
        <f t="array" ref="O118">_xlfn.IFS(Table11[[#This Row],[target.clade]]="I",Table11[[#This Row],[hits.I]],Table11[[#This Row],[target.clade]]="II",Table11[[#This Row],[hits.II]],TRUE,SUM(Table11[[#This Row],[hits.I]:[hits.?]]))</f>
        <v>43</v>
      </c>
      <c r="P118" s="26">
        <f>Table11[[#This Row],[clade.P]]-Table11[[#This Row],[clade.TP]]</f>
        <v>67</v>
      </c>
      <c r="Q118" s="26" cm="1">
        <f t="array" ref="Q118">_xlfn.IFS(Table11[[#This Row],[target.clade]]="I",Table11[[#This Row],[hits.II]],Table11[[#This Row],[target.clade]]="II",Table11[[#This Row],[hits.I]],TRUE,NA())</f>
        <v>4431</v>
      </c>
      <c r="R118" s="26">
        <f>IFERROR(Table11[[#This Row],[clade.N]]-Table11[[#This Row],[clade.FP]], NA())</f>
        <v>23</v>
      </c>
      <c r="S118" s="24">
        <f>Table11[[#This Row],[clade.TP]]/Table11[[#This Row],[clade.P]]</f>
        <v>0.39090909090909093</v>
      </c>
      <c r="T118" s="24">
        <f>Table11[[#This Row],[clade.FN]]/Table11[[#This Row],[clade.P]]</f>
        <v>0.60909090909090913</v>
      </c>
      <c r="U118" s="24">
        <f>IFERROR(Table11[[#This Row],[clade.FP]]/Table11[[#This Row],[clade.N]],NA())</f>
        <v>0.99483610237988329</v>
      </c>
      <c r="V118" s="24">
        <f>IFERROR(Table11[[#This Row],[clade.TN]]/Table11[[#This Row],[clade.N]],NA())</f>
        <v>5.1638976201167494E-3</v>
      </c>
      <c r="AC118" s="11"/>
      <c r="AD118" s="11"/>
    </row>
    <row r="119" spans="1:30" ht="21" customHeight="1" x14ac:dyDescent="0.2">
      <c r="A119" s="25" t="s">
        <v>1484</v>
      </c>
      <c r="B119" s="20">
        <f>LOOKUP(Table11[[#This Row],[id]],'S1 - Assay'!A:A,'S1 - Assay'!B:B)</f>
        <v>10244</v>
      </c>
      <c r="C119" s="20" t="str">
        <f>LOOKUP(Table11[[#This Row],[id]],'S1 - Assay'!A:A,'S1 - Assay'!C:C)</f>
        <v>I</v>
      </c>
      <c r="D119" s="20">
        <f>COUNTIF('S6 - Table 1'!$B$3:$B$20,Table11[[#This Row],[id]])</f>
        <v>0</v>
      </c>
      <c r="E119" s="20">
        <v>0.135543048</v>
      </c>
      <c r="F119" s="20">
        <v>3421</v>
      </c>
      <c r="G119" s="20">
        <v>9</v>
      </c>
      <c r="H119" s="20">
        <v>181</v>
      </c>
      <c r="I119" s="20">
        <v>185</v>
      </c>
      <c r="J119" s="20">
        <v>43</v>
      </c>
      <c r="K119" s="20">
        <v>4430</v>
      </c>
      <c r="L119" s="20">
        <v>66</v>
      </c>
      <c r="M119" s="26" cm="1">
        <f t="array" ref="M119">_xlfn.IFS(Table11[[#This Row],[target.clade]]="I",110,Table11[[#This Row],[target.clade]]="II",4454,TRUE,4652)</f>
        <v>110</v>
      </c>
      <c r="N119" s="26" cm="1">
        <f t="array" ref="N119">_xlfn.IFS(Table11[[#This Row],[target.clade]]="I",4454,Table11[[#This Row],[target.clade]]="II",110,TRUE,NA())</f>
        <v>4454</v>
      </c>
      <c r="O119" s="20" cm="1">
        <f t="array" ref="O119">_xlfn.IFS(Table11[[#This Row],[target.clade]]="I",Table11[[#This Row],[hits.I]],Table11[[#This Row],[target.clade]]="II",Table11[[#This Row],[hits.II]],TRUE,SUM(Table11[[#This Row],[hits.I]:[hits.?]]))</f>
        <v>43</v>
      </c>
      <c r="P119" s="26">
        <f>Table11[[#This Row],[clade.P]]-Table11[[#This Row],[clade.TP]]</f>
        <v>67</v>
      </c>
      <c r="Q119" s="26" cm="1">
        <f t="array" ref="Q119">_xlfn.IFS(Table11[[#This Row],[target.clade]]="I",Table11[[#This Row],[hits.II]],Table11[[#This Row],[target.clade]]="II",Table11[[#This Row],[hits.I]],TRUE,NA())</f>
        <v>4430</v>
      </c>
      <c r="R119" s="26">
        <f>IFERROR(Table11[[#This Row],[clade.N]]-Table11[[#This Row],[clade.FP]], NA())</f>
        <v>24</v>
      </c>
      <c r="S119" s="24">
        <f>Table11[[#This Row],[clade.TP]]/Table11[[#This Row],[clade.P]]</f>
        <v>0.39090909090909093</v>
      </c>
      <c r="T119" s="24">
        <f>Table11[[#This Row],[clade.FN]]/Table11[[#This Row],[clade.P]]</f>
        <v>0.60909090909090913</v>
      </c>
      <c r="U119" s="24">
        <f>IFERROR(Table11[[#This Row],[clade.FP]]/Table11[[#This Row],[clade.N]],NA())</f>
        <v>0.99461158509205205</v>
      </c>
      <c r="V119" s="24">
        <f>IFERROR(Table11[[#This Row],[clade.TN]]/Table11[[#This Row],[clade.N]],NA())</f>
        <v>5.3884149079479124E-3</v>
      </c>
      <c r="AC119" s="11"/>
      <c r="AD119" s="11"/>
    </row>
    <row r="120" spans="1:30" ht="21" customHeight="1" x14ac:dyDescent="0.2">
      <c r="A120" s="25" t="s">
        <v>1487</v>
      </c>
      <c r="B120" s="20">
        <f>LOOKUP(Table11[[#This Row],[id]],'S1 - Assay'!A:A,'S1 - Assay'!B:B)</f>
        <v>10244</v>
      </c>
      <c r="C120" s="20" t="str">
        <f>LOOKUP(Table11[[#This Row],[id]],'S1 - Assay'!A:A,'S1 - Assay'!C:C)</f>
        <v>I</v>
      </c>
      <c r="D120" s="20">
        <f>COUNTIF('S6 - Table 1'!$B$3:$B$20,Table11[[#This Row],[id]])</f>
        <v>0</v>
      </c>
      <c r="E120" s="20">
        <v>0.136300911</v>
      </c>
      <c r="F120" s="20">
        <v>3427</v>
      </c>
      <c r="G120" s="20">
        <v>2</v>
      </c>
      <c r="H120" s="20">
        <v>267</v>
      </c>
      <c r="I120" s="20">
        <v>16</v>
      </c>
      <c r="J120" s="20">
        <v>43</v>
      </c>
      <c r="K120" s="20">
        <v>4430</v>
      </c>
      <c r="L120" s="20">
        <v>66</v>
      </c>
      <c r="M120" s="26" cm="1">
        <f t="array" ref="M120">_xlfn.IFS(Table11[[#This Row],[target.clade]]="I",110,Table11[[#This Row],[target.clade]]="II",4454,TRUE,4652)</f>
        <v>110</v>
      </c>
      <c r="N120" s="26" cm="1">
        <f t="array" ref="N120">_xlfn.IFS(Table11[[#This Row],[target.clade]]="I",4454,Table11[[#This Row],[target.clade]]="II",110,TRUE,NA())</f>
        <v>4454</v>
      </c>
      <c r="O120" s="20" cm="1">
        <f t="array" ref="O120">_xlfn.IFS(Table11[[#This Row],[target.clade]]="I",Table11[[#This Row],[hits.I]],Table11[[#This Row],[target.clade]]="II",Table11[[#This Row],[hits.II]],TRUE,SUM(Table11[[#This Row],[hits.I]:[hits.?]]))</f>
        <v>43</v>
      </c>
      <c r="P120" s="26">
        <f>Table11[[#This Row],[clade.P]]-Table11[[#This Row],[clade.TP]]</f>
        <v>67</v>
      </c>
      <c r="Q120" s="26" cm="1">
        <f t="array" ref="Q120">_xlfn.IFS(Table11[[#This Row],[target.clade]]="I",Table11[[#This Row],[hits.II]],Table11[[#This Row],[target.clade]]="II",Table11[[#This Row],[hits.I]],TRUE,NA())</f>
        <v>4430</v>
      </c>
      <c r="R120" s="26">
        <f>IFERROR(Table11[[#This Row],[clade.N]]-Table11[[#This Row],[clade.FP]], NA())</f>
        <v>24</v>
      </c>
      <c r="S120" s="24">
        <f>Table11[[#This Row],[clade.TP]]/Table11[[#This Row],[clade.P]]</f>
        <v>0.39090909090909093</v>
      </c>
      <c r="T120" s="24">
        <f>Table11[[#This Row],[clade.FN]]/Table11[[#This Row],[clade.P]]</f>
        <v>0.60909090909090913</v>
      </c>
      <c r="U120" s="24">
        <f>IFERROR(Table11[[#This Row],[clade.FP]]/Table11[[#This Row],[clade.N]],NA())</f>
        <v>0.99461158509205205</v>
      </c>
      <c r="V120" s="24">
        <f>IFERROR(Table11[[#This Row],[clade.TN]]/Table11[[#This Row],[clade.N]],NA())</f>
        <v>5.3884149079479124E-3</v>
      </c>
      <c r="AC120" s="11"/>
      <c r="AD120" s="11"/>
    </row>
    <row r="121" spans="1:30" ht="21" customHeight="1" x14ac:dyDescent="0.2">
      <c r="A121" s="25" t="s">
        <v>1492</v>
      </c>
      <c r="B121" s="20">
        <f>LOOKUP(Table11[[#This Row],[id]],'S1 - Assay'!A:A,'S1 - Assay'!B:B)</f>
        <v>10244</v>
      </c>
      <c r="C121" s="20" t="str">
        <f>LOOKUP(Table11[[#This Row],[id]],'S1 - Assay'!A:A,'S1 - Assay'!C:C)</f>
        <v>I</v>
      </c>
      <c r="D121" s="20">
        <f>COUNTIF('S6 - Table 1'!$B$3:$B$20,Table11[[#This Row],[id]])</f>
        <v>0</v>
      </c>
      <c r="E121" s="20">
        <v>0.136478822</v>
      </c>
      <c r="F121" s="20">
        <v>3421</v>
      </c>
      <c r="G121" s="20">
        <v>5</v>
      </c>
      <c r="H121" s="20">
        <v>43</v>
      </c>
      <c r="I121" s="20">
        <v>231</v>
      </c>
      <c r="J121" s="20">
        <v>43</v>
      </c>
      <c r="K121" s="20">
        <v>4425</v>
      </c>
      <c r="L121" s="20">
        <v>67</v>
      </c>
      <c r="M121" s="26" cm="1">
        <f t="array" ref="M121">_xlfn.IFS(Table11[[#This Row],[target.clade]]="I",110,Table11[[#This Row],[target.clade]]="II",4454,TRUE,4652)</f>
        <v>110</v>
      </c>
      <c r="N121" s="26" cm="1">
        <f t="array" ref="N121">_xlfn.IFS(Table11[[#This Row],[target.clade]]="I",4454,Table11[[#This Row],[target.clade]]="II",110,TRUE,NA())</f>
        <v>4454</v>
      </c>
      <c r="O121" s="20" cm="1">
        <f t="array" ref="O121">_xlfn.IFS(Table11[[#This Row],[target.clade]]="I",Table11[[#This Row],[hits.I]],Table11[[#This Row],[target.clade]]="II",Table11[[#This Row],[hits.II]],TRUE,SUM(Table11[[#This Row],[hits.I]:[hits.?]]))</f>
        <v>43</v>
      </c>
      <c r="P121" s="26">
        <f>Table11[[#This Row],[clade.P]]-Table11[[#This Row],[clade.TP]]</f>
        <v>67</v>
      </c>
      <c r="Q121" s="26" cm="1">
        <f t="array" ref="Q121">_xlfn.IFS(Table11[[#This Row],[target.clade]]="I",Table11[[#This Row],[hits.II]],Table11[[#This Row],[target.clade]]="II",Table11[[#This Row],[hits.I]],TRUE,NA())</f>
        <v>4425</v>
      </c>
      <c r="R121" s="26">
        <f>IFERROR(Table11[[#This Row],[clade.N]]-Table11[[#This Row],[clade.FP]], NA())</f>
        <v>29</v>
      </c>
      <c r="S121" s="24">
        <f>Table11[[#This Row],[clade.TP]]/Table11[[#This Row],[clade.P]]</f>
        <v>0.39090909090909093</v>
      </c>
      <c r="T121" s="24">
        <f>Table11[[#This Row],[clade.FN]]/Table11[[#This Row],[clade.P]]</f>
        <v>0.60909090909090913</v>
      </c>
      <c r="U121" s="24">
        <f>IFERROR(Table11[[#This Row],[clade.FP]]/Table11[[#This Row],[clade.N]],NA())</f>
        <v>0.9934889986528963</v>
      </c>
      <c r="V121" s="24">
        <f>IFERROR(Table11[[#This Row],[clade.TN]]/Table11[[#This Row],[clade.N]],NA())</f>
        <v>6.5110013471037266E-3</v>
      </c>
      <c r="AC121" s="11"/>
      <c r="AD121" s="11"/>
    </row>
    <row r="122" spans="1:30" ht="21" customHeight="1" x14ac:dyDescent="0.2">
      <c r="A122" s="25" t="s">
        <v>1497</v>
      </c>
      <c r="B122" s="20">
        <f>LOOKUP(Table11[[#This Row],[id]],'S1 - Assay'!A:A,'S1 - Assay'!B:B)</f>
        <v>10244</v>
      </c>
      <c r="C122" s="20" t="str">
        <f>LOOKUP(Table11[[#This Row],[id]],'S1 - Assay'!A:A,'S1 - Assay'!C:C)</f>
        <v>I</v>
      </c>
      <c r="D122" s="20">
        <f>COUNTIF('S6 - Table 1'!$B$3:$B$20,Table11[[#This Row],[id]])</f>
        <v>0</v>
      </c>
      <c r="E122" s="20">
        <v>0.13662438599999999</v>
      </c>
      <c r="F122" s="20">
        <v>3428</v>
      </c>
      <c r="G122" s="20">
        <v>2</v>
      </c>
      <c r="H122" s="20">
        <v>182</v>
      </c>
      <c r="I122" s="20">
        <v>266</v>
      </c>
      <c r="J122" s="20">
        <v>43</v>
      </c>
      <c r="K122" s="20">
        <v>4431</v>
      </c>
      <c r="L122" s="20">
        <v>66</v>
      </c>
      <c r="M122" s="26" cm="1">
        <f t="array" ref="M122">_xlfn.IFS(Table11[[#This Row],[target.clade]]="I",110,Table11[[#This Row],[target.clade]]="II",4454,TRUE,4652)</f>
        <v>110</v>
      </c>
      <c r="N122" s="26" cm="1">
        <f t="array" ref="N122">_xlfn.IFS(Table11[[#This Row],[target.clade]]="I",4454,Table11[[#This Row],[target.clade]]="II",110,TRUE,NA())</f>
        <v>4454</v>
      </c>
      <c r="O122" s="20" cm="1">
        <f t="array" ref="O122">_xlfn.IFS(Table11[[#This Row],[target.clade]]="I",Table11[[#This Row],[hits.I]],Table11[[#This Row],[target.clade]]="II",Table11[[#This Row],[hits.II]],TRUE,SUM(Table11[[#This Row],[hits.I]:[hits.?]]))</f>
        <v>43</v>
      </c>
      <c r="P122" s="26">
        <f>Table11[[#This Row],[clade.P]]-Table11[[#This Row],[clade.TP]]</f>
        <v>67</v>
      </c>
      <c r="Q122" s="26" cm="1">
        <f t="array" ref="Q122">_xlfn.IFS(Table11[[#This Row],[target.clade]]="I",Table11[[#This Row],[hits.II]],Table11[[#This Row],[target.clade]]="II",Table11[[#This Row],[hits.I]],TRUE,NA())</f>
        <v>4431</v>
      </c>
      <c r="R122" s="26">
        <f>IFERROR(Table11[[#This Row],[clade.N]]-Table11[[#This Row],[clade.FP]], NA())</f>
        <v>23</v>
      </c>
      <c r="S122" s="24">
        <f>Table11[[#This Row],[clade.TP]]/Table11[[#This Row],[clade.P]]</f>
        <v>0.39090909090909093</v>
      </c>
      <c r="T122" s="24">
        <f>Table11[[#This Row],[clade.FN]]/Table11[[#This Row],[clade.P]]</f>
        <v>0.60909090909090913</v>
      </c>
      <c r="U122" s="24">
        <f>IFERROR(Table11[[#This Row],[clade.FP]]/Table11[[#This Row],[clade.N]],NA())</f>
        <v>0.99483610237988329</v>
      </c>
      <c r="V122" s="24">
        <f>IFERROR(Table11[[#This Row],[clade.TN]]/Table11[[#This Row],[clade.N]],NA())</f>
        <v>5.1638976201167494E-3</v>
      </c>
      <c r="AC122" s="11"/>
      <c r="AD122" s="11"/>
    </row>
    <row r="123" spans="1:30" ht="21" customHeight="1" x14ac:dyDescent="0.2">
      <c r="A123" s="25" t="s">
        <v>1500</v>
      </c>
      <c r="B123" s="20">
        <f>LOOKUP(Table11[[#This Row],[id]],'S1 - Assay'!A:A,'S1 - Assay'!B:B)</f>
        <v>10244</v>
      </c>
      <c r="C123" s="20" t="str">
        <f>LOOKUP(Table11[[#This Row],[id]],'S1 - Assay'!A:A,'S1 - Assay'!C:C)</f>
        <v>I</v>
      </c>
      <c r="D123" s="20">
        <f>COUNTIF('S6 - Table 1'!$B$3:$B$20,Table11[[#This Row],[id]])</f>
        <v>0</v>
      </c>
      <c r="E123" s="20">
        <v>0.13686007</v>
      </c>
      <c r="F123" s="20">
        <v>3421</v>
      </c>
      <c r="G123" s="20">
        <v>5</v>
      </c>
      <c r="H123" s="20">
        <v>2</v>
      </c>
      <c r="I123" s="20">
        <v>272</v>
      </c>
      <c r="J123" s="20">
        <v>43</v>
      </c>
      <c r="K123" s="20">
        <v>4425</v>
      </c>
      <c r="L123" s="20">
        <v>67</v>
      </c>
      <c r="M123" s="26" cm="1">
        <f t="array" ref="M123">_xlfn.IFS(Table11[[#This Row],[target.clade]]="I",110,Table11[[#This Row],[target.clade]]="II",4454,TRUE,4652)</f>
        <v>110</v>
      </c>
      <c r="N123" s="26" cm="1">
        <f t="array" ref="N123">_xlfn.IFS(Table11[[#This Row],[target.clade]]="I",4454,Table11[[#This Row],[target.clade]]="II",110,TRUE,NA())</f>
        <v>4454</v>
      </c>
      <c r="O123" s="20" cm="1">
        <f t="array" ref="O123">_xlfn.IFS(Table11[[#This Row],[target.clade]]="I",Table11[[#This Row],[hits.I]],Table11[[#This Row],[target.clade]]="II",Table11[[#This Row],[hits.II]],TRUE,SUM(Table11[[#This Row],[hits.I]:[hits.?]]))</f>
        <v>43</v>
      </c>
      <c r="P123" s="26">
        <f>Table11[[#This Row],[clade.P]]-Table11[[#This Row],[clade.TP]]</f>
        <v>67</v>
      </c>
      <c r="Q123" s="26" cm="1">
        <f t="array" ref="Q123">_xlfn.IFS(Table11[[#This Row],[target.clade]]="I",Table11[[#This Row],[hits.II]],Table11[[#This Row],[target.clade]]="II",Table11[[#This Row],[hits.I]],TRUE,NA())</f>
        <v>4425</v>
      </c>
      <c r="R123" s="26">
        <f>IFERROR(Table11[[#This Row],[clade.N]]-Table11[[#This Row],[clade.FP]], NA())</f>
        <v>29</v>
      </c>
      <c r="S123" s="24">
        <f>Table11[[#This Row],[clade.TP]]/Table11[[#This Row],[clade.P]]</f>
        <v>0.39090909090909093</v>
      </c>
      <c r="T123" s="24">
        <f>Table11[[#This Row],[clade.FN]]/Table11[[#This Row],[clade.P]]</f>
        <v>0.60909090909090913</v>
      </c>
      <c r="U123" s="24">
        <f>IFERROR(Table11[[#This Row],[clade.FP]]/Table11[[#This Row],[clade.N]],NA())</f>
        <v>0.9934889986528963</v>
      </c>
      <c r="V123" s="24">
        <f>IFERROR(Table11[[#This Row],[clade.TN]]/Table11[[#This Row],[clade.N]],NA())</f>
        <v>6.5110013471037266E-3</v>
      </c>
      <c r="AC123" s="11"/>
      <c r="AD123" s="11"/>
    </row>
    <row r="124" spans="1:30" ht="21" customHeight="1" x14ac:dyDescent="0.2">
      <c r="A124" s="25" t="s">
        <v>1503</v>
      </c>
      <c r="B124" s="20">
        <f>LOOKUP(Table11[[#This Row],[id]],'S1 - Assay'!A:A,'S1 - Assay'!B:B)</f>
        <v>10244</v>
      </c>
      <c r="C124" s="20" t="str">
        <f>LOOKUP(Table11[[#This Row],[id]],'S1 - Assay'!A:A,'S1 - Assay'!C:C)</f>
        <v>I</v>
      </c>
      <c r="D124" s="20">
        <f>COUNTIF('S6 - Table 1'!$B$3:$B$20,Table11[[#This Row],[id]])</f>
        <v>0</v>
      </c>
      <c r="E124" s="20">
        <v>0.13700494399999999</v>
      </c>
      <c r="F124" s="20">
        <v>3404</v>
      </c>
      <c r="G124" s="20">
        <v>17</v>
      </c>
      <c r="H124" s="20">
        <v>241</v>
      </c>
      <c r="I124" s="20">
        <v>156</v>
      </c>
      <c r="J124" s="20">
        <v>44</v>
      </c>
      <c r="K124" s="20">
        <v>4419</v>
      </c>
      <c r="L124" s="20">
        <v>62</v>
      </c>
      <c r="M124" s="26" cm="1">
        <f t="array" ref="M124">_xlfn.IFS(Table11[[#This Row],[target.clade]]="I",110,Table11[[#This Row],[target.clade]]="II",4454,TRUE,4652)</f>
        <v>110</v>
      </c>
      <c r="N124" s="26" cm="1">
        <f t="array" ref="N124">_xlfn.IFS(Table11[[#This Row],[target.clade]]="I",4454,Table11[[#This Row],[target.clade]]="II",110,TRUE,NA())</f>
        <v>4454</v>
      </c>
      <c r="O124" s="20" cm="1">
        <f t="array" ref="O124">_xlfn.IFS(Table11[[#This Row],[target.clade]]="I",Table11[[#This Row],[hits.I]],Table11[[#This Row],[target.clade]]="II",Table11[[#This Row],[hits.II]],TRUE,SUM(Table11[[#This Row],[hits.I]:[hits.?]]))</f>
        <v>44</v>
      </c>
      <c r="P124" s="26">
        <f>Table11[[#This Row],[clade.P]]-Table11[[#This Row],[clade.TP]]</f>
        <v>66</v>
      </c>
      <c r="Q124" s="26" cm="1">
        <f t="array" ref="Q124">_xlfn.IFS(Table11[[#This Row],[target.clade]]="I",Table11[[#This Row],[hits.II]],Table11[[#This Row],[target.clade]]="II",Table11[[#This Row],[hits.I]],TRUE,NA())</f>
        <v>4419</v>
      </c>
      <c r="R124" s="26">
        <f>IFERROR(Table11[[#This Row],[clade.N]]-Table11[[#This Row],[clade.FP]], NA())</f>
        <v>35</v>
      </c>
      <c r="S124" s="24">
        <f>Table11[[#This Row],[clade.TP]]/Table11[[#This Row],[clade.P]]</f>
        <v>0.4</v>
      </c>
      <c r="T124" s="24">
        <f>Table11[[#This Row],[clade.FN]]/Table11[[#This Row],[clade.P]]</f>
        <v>0.6</v>
      </c>
      <c r="U124" s="24">
        <f>IFERROR(Table11[[#This Row],[clade.FP]]/Table11[[#This Row],[clade.N]],NA())</f>
        <v>0.99214189492590932</v>
      </c>
      <c r="V124" s="24">
        <f>IFERROR(Table11[[#This Row],[clade.TN]]/Table11[[#This Row],[clade.N]],NA())</f>
        <v>7.8581050740907047E-3</v>
      </c>
      <c r="AC124" s="11"/>
      <c r="AD124" s="11"/>
    </row>
    <row r="125" spans="1:30" ht="21" customHeight="1" x14ac:dyDescent="0.2">
      <c r="A125" s="25" t="s">
        <v>1507</v>
      </c>
      <c r="B125" s="20">
        <f>LOOKUP(Table11[[#This Row],[id]],'S1 - Assay'!A:A,'S1 - Assay'!B:B)</f>
        <v>10244</v>
      </c>
      <c r="C125" s="20" t="str">
        <f>LOOKUP(Table11[[#This Row],[id]],'S1 - Assay'!A:A,'S1 - Assay'!C:C)</f>
        <v>I</v>
      </c>
      <c r="D125" s="20">
        <f>COUNTIF('S6 - Table 1'!$B$3:$B$20,Table11[[#This Row],[id]])</f>
        <v>0</v>
      </c>
      <c r="E125" s="20">
        <v>0.13742904</v>
      </c>
      <c r="F125" s="20">
        <v>3426</v>
      </c>
      <c r="G125" s="20">
        <v>2</v>
      </c>
      <c r="H125" s="20">
        <v>281</v>
      </c>
      <c r="I125" s="20">
        <v>50</v>
      </c>
      <c r="J125" s="20">
        <v>44</v>
      </c>
      <c r="K125" s="20">
        <v>4429</v>
      </c>
      <c r="L125" s="20">
        <v>66</v>
      </c>
      <c r="M125" s="26" cm="1">
        <f t="array" ref="M125">_xlfn.IFS(Table11[[#This Row],[target.clade]]="I",110,Table11[[#This Row],[target.clade]]="II",4454,TRUE,4652)</f>
        <v>110</v>
      </c>
      <c r="N125" s="26" cm="1">
        <f t="array" ref="N125">_xlfn.IFS(Table11[[#This Row],[target.clade]]="I",4454,Table11[[#This Row],[target.clade]]="II",110,TRUE,NA())</f>
        <v>4454</v>
      </c>
      <c r="O125" s="20" cm="1">
        <f t="array" ref="O125">_xlfn.IFS(Table11[[#This Row],[target.clade]]="I",Table11[[#This Row],[hits.I]],Table11[[#This Row],[target.clade]]="II",Table11[[#This Row],[hits.II]],TRUE,SUM(Table11[[#This Row],[hits.I]:[hits.?]]))</f>
        <v>44</v>
      </c>
      <c r="P125" s="26">
        <f>Table11[[#This Row],[clade.P]]-Table11[[#This Row],[clade.TP]]</f>
        <v>66</v>
      </c>
      <c r="Q125" s="26" cm="1">
        <f t="array" ref="Q125">_xlfn.IFS(Table11[[#This Row],[target.clade]]="I",Table11[[#This Row],[hits.II]],Table11[[#This Row],[target.clade]]="II",Table11[[#This Row],[hits.I]],TRUE,NA())</f>
        <v>4429</v>
      </c>
      <c r="R125" s="26">
        <f>IFERROR(Table11[[#This Row],[clade.N]]-Table11[[#This Row],[clade.FP]], NA())</f>
        <v>25</v>
      </c>
      <c r="S125" s="24">
        <f>Table11[[#This Row],[clade.TP]]/Table11[[#This Row],[clade.P]]</f>
        <v>0.4</v>
      </c>
      <c r="T125" s="24">
        <f>Table11[[#This Row],[clade.FN]]/Table11[[#This Row],[clade.P]]</f>
        <v>0.6</v>
      </c>
      <c r="U125" s="24">
        <f>IFERROR(Table11[[#This Row],[clade.FP]]/Table11[[#This Row],[clade.N]],NA())</f>
        <v>0.99438706780422093</v>
      </c>
      <c r="V125" s="24">
        <f>IFERROR(Table11[[#This Row],[clade.TN]]/Table11[[#This Row],[clade.N]],NA())</f>
        <v>5.6129321957790754E-3</v>
      </c>
      <c r="AC125" s="11"/>
      <c r="AD125" s="11"/>
    </row>
    <row r="126" spans="1:30" ht="21" customHeight="1" x14ac:dyDescent="0.2">
      <c r="A126" s="25" t="s">
        <v>1510</v>
      </c>
      <c r="B126" s="20">
        <f>LOOKUP(Table11[[#This Row],[id]],'S1 - Assay'!A:A,'S1 - Assay'!B:B)</f>
        <v>10244</v>
      </c>
      <c r="C126" s="20" t="str">
        <f>LOOKUP(Table11[[#This Row],[id]],'S1 - Assay'!A:A,'S1 - Assay'!C:C)</f>
        <v>I</v>
      </c>
      <c r="D126" s="20">
        <f>COUNTIF('S6 - Table 1'!$B$3:$B$20,Table11[[#This Row],[id]])</f>
        <v>0</v>
      </c>
      <c r="E126" s="20">
        <v>0.13817455000000001</v>
      </c>
      <c r="F126" s="20">
        <v>3415</v>
      </c>
      <c r="G126" s="20">
        <v>20</v>
      </c>
      <c r="H126" s="20">
        <v>282</v>
      </c>
      <c r="I126" s="20">
        <v>588</v>
      </c>
      <c r="J126" s="20">
        <v>44</v>
      </c>
      <c r="K126" s="20">
        <v>4431</v>
      </c>
      <c r="L126" s="20">
        <v>64</v>
      </c>
      <c r="M126" s="26" cm="1">
        <f t="array" ref="M126">_xlfn.IFS(Table11[[#This Row],[target.clade]]="I",110,Table11[[#This Row],[target.clade]]="II",4454,TRUE,4652)</f>
        <v>110</v>
      </c>
      <c r="N126" s="26" cm="1">
        <f t="array" ref="N126">_xlfn.IFS(Table11[[#This Row],[target.clade]]="I",4454,Table11[[#This Row],[target.clade]]="II",110,TRUE,NA())</f>
        <v>4454</v>
      </c>
      <c r="O126" s="20" cm="1">
        <f t="array" ref="O126">_xlfn.IFS(Table11[[#This Row],[target.clade]]="I",Table11[[#This Row],[hits.I]],Table11[[#This Row],[target.clade]]="II",Table11[[#This Row],[hits.II]],TRUE,SUM(Table11[[#This Row],[hits.I]:[hits.?]]))</f>
        <v>44</v>
      </c>
      <c r="P126" s="26">
        <f>Table11[[#This Row],[clade.P]]-Table11[[#This Row],[clade.TP]]</f>
        <v>66</v>
      </c>
      <c r="Q126" s="26" cm="1">
        <f t="array" ref="Q126">_xlfn.IFS(Table11[[#This Row],[target.clade]]="I",Table11[[#This Row],[hits.II]],Table11[[#This Row],[target.clade]]="II",Table11[[#This Row],[hits.I]],TRUE,NA())</f>
        <v>4431</v>
      </c>
      <c r="R126" s="26">
        <f>IFERROR(Table11[[#This Row],[clade.N]]-Table11[[#This Row],[clade.FP]], NA())</f>
        <v>23</v>
      </c>
      <c r="S126" s="24">
        <f>Table11[[#This Row],[clade.TP]]/Table11[[#This Row],[clade.P]]</f>
        <v>0.4</v>
      </c>
      <c r="T126" s="24">
        <f>Table11[[#This Row],[clade.FN]]/Table11[[#This Row],[clade.P]]</f>
        <v>0.6</v>
      </c>
      <c r="U126" s="24">
        <f>IFERROR(Table11[[#This Row],[clade.FP]]/Table11[[#This Row],[clade.N]],NA())</f>
        <v>0.99483610237988329</v>
      </c>
      <c r="V126" s="24">
        <f>IFERROR(Table11[[#This Row],[clade.TN]]/Table11[[#This Row],[clade.N]],NA())</f>
        <v>5.1638976201167494E-3</v>
      </c>
      <c r="AC126" s="11"/>
      <c r="AD126" s="11"/>
    </row>
    <row r="127" spans="1:30" ht="21" customHeight="1" x14ac:dyDescent="0.2">
      <c r="A127" s="25" t="s">
        <v>1515</v>
      </c>
      <c r="B127" s="20">
        <f>LOOKUP(Table11[[#This Row],[id]],'S1 - Assay'!A:A,'S1 - Assay'!B:B)</f>
        <v>10244</v>
      </c>
      <c r="C127" s="20" t="str">
        <f>LOOKUP(Table11[[#This Row],[id]],'S1 - Assay'!A:A,'S1 - Assay'!C:C)</f>
        <v>I</v>
      </c>
      <c r="D127" s="20">
        <f>COUNTIF('S6 - Table 1'!$B$3:$B$20,Table11[[#This Row],[id]])</f>
        <v>0</v>
      </c>
      <c r="E127" s="20">
        <v>0.13874291899999999</v>
      </c>
      <c r="F127" s="20">
        <v>3286</v>
      </c>
      <c r="G127" s="20">
        <v>78</v>
      </c>
      <c r="H127" s="20">
        <v>211</v>
      </c>
      <c r="I127" s="20">
        <v>74</v>
      </c>
      <c r="J127" s="20">
        <v>44</v>
      </c>
      <c r="K127" s="20">
        <v>4332</v>
      </c>
      <c r="L127" s="20">
        <v>65</v>
      </c>
      <c r="M127" s="26" cm="1">
        <f t="array" ref="M127">_xlfn.IFS(Table11[[#This Row],[target.clade]]="I",110,Table11[[#This Row],[target.clade]]="II",4454,TRUE,4652)</f>
        <v>110</v>
      </c>
      <c r="N127" s="26" cm="1">
        <f t="array" ref="N127">_xlfn.IFS(Table11[[#This Row],[target.clade]]="I",4454,Table11[[#This Row],[target.clade]]="II",110,TRUE,NA())</f>
        <v>4454</v>
      </c>
      <c r="O127" s="20" cm="1">
        <f t="array" ref="O127">_xlfn.IFS(Table11[[#This Row],[target.clade]]="I",Table11[[#This Row],[hits.I]],Table11[[#This Row],[target.clade]]="II",Table11[[#This Row],[hits.II]],TRUE,SUM(Table11[[#This Row],[hits.I]:[hits.?]]))</f>
        <v>44</v>
      </c>
      <c r="P127" s="26">
        <f>Table11[[#This Row],[clade.P]]-Table11[[#This Row],[clade.TP]]</f>
        <v>66</v>
      </c>
      <c r="Q127" s="26" cm="1">
        <f t="array" ref="Q127">_xlfn.IFS(Table11[[#This Row],[target.clade]]="I",Table11[[#This Row],[hits.II]],Table11[[#This Row],[target.clade]]="II",Table11[[#This Row],[hits.I]],TRUE,NA())</f>
        <v>4332</v>
      </c>
      <c r="R127" s="26">
        <f>IFERROR(Table11[[#This Row],[clade.N]]-Table11[[#This Row],[clade.FP]], NA())</f>
        <v>122</v>
      </c>
      <c r="S127" s="24">
        <f>Table11[[#This Row],[clade.TP]]/Table11[[#This Row],[clade.P]]</f>
        <v>0.4</v>
      </c>
      <c r="T127" s="24">
        <f>Table11[[#This Row],[clade.FN]]/Table11[[#This Row],[clade.P]]</f>
        <v>0.6</v>
      </c>
      <c r="U127" s="24">
        <f>IFERROR(Table11[[#This Row],[clade.FP]]/Table11[[#This Row],[clade.N]],NA())</f>
        <v>0.97260889088459812</v>
      </c>
      <c r="V127" s="24">
        <f>IFERROR(Table11[[#This Row],[clade.TN]]/Table11[[#This Row],[clade.N]],NA())</f>
        <v>2.7391109115401886E-2</v>
      </c>
      <c r="AC127" s="11"/>
      <c r="AD127" s="11"/>
    </row>
    <row r="128" spans="1:30" ht="21" customHeight="1" x14ac:dyDescent="0.2">
      <c r="A128" s="25" t="s">
        <v>1520</v>
      </c>
      <c r="B128" s="20">
        <f>LOOKUP(Table11[[#This Row],[id]],'S1 - Assay'!A:A,'S1 - Assay'!B:B)</f>
        <v>10244</v>
      </c>
      <c r="C128" s="20" t="str">
        <f>LOOKUP(Table11[[#This Row],[id]],'S1 - Assay'!A:A,'S1 - Assay'!C:C)</f>
        <v>I</v>
      </c>
      <c r="D128" s="20">
        <f>COUNTIF('S6 - Table 1'!$B$3:$B$20,Table11[[#This Row],[id]])</f>
        <v>0</v>
      </c>
      <c r="E128" s="20">
        <v>0.13885165999999999</v>
      </c>
      <c r="F128" s="20">
        <v>3376</v>
      </c>
      <c r="G128" s="20">
        <v>20</v>
      </c>
      <c r="H128" s="20">
        <v>184</v>
      </c>
      <c r="I128" s="20">
        <v>63</v>
      </c>
      <c r="J128" s="20">
        <v>42</v>
      </c>
      <c r="K128" s="20">
        <v>4384</v>
      </c>
      <c r="L128" s="20">
        <v>65</v>
      </c>
      <c r="M128" s="26" cm="1">
        <f t="array" ref="M128">_xlfn.IFS(Table11[[#This Row],[target.clade]]="I",110,Table11[[#This Row],[target.clade]]="II",4454,TRUE,4652)</f>
        <v>110</v>
      </c>
      <c r="N128" s="26" cm="1">
        <f t="array" ref="N128">_xlfn.IFS(Table11[[#This Row],[target.clade]]="I",4454,Table11[[#This Row],[target.clade]]="II",110,TRUE,NA())</f>
        <v>4454</v>
      </c>
      <c r="O128" s="20" cm="1">
        <f t="array" ref="O128">_xlfn.IFS(Table11[[#This Row],[target.clade]]="I",Table11[[#This Row],[hits.I]],Table11[[#This Row],[target.clade]]="II",Table11[[#This Row],[hits.II]],TRUE,SUM(Table11[[#This Row],[hits.I]:[hits.?]]))</f>
        <v>42</v>
      </c>
      <c r="P128" s="26">
        <f>Table11[[#This Row],[clade.P]]-Table11[[#This Row],[clade.TP]]</f>
        <v>68</v>
      </c>
      <c r="Q128" s="26" cm="1">
        <f t="array" ref="Q128">_xlfn.IFS(Table11[[#This Row],[target.clade]]="I",Table11[[#This Row],[hits.II]],Table11[[#This Row],[target.clade]]="II",Table11[[#This Row],[hits.I]],TRUE,NA())</f>
        <v>4384</v>
      </c>
      <c r="R128" s="26">
        <f>IFERROR(Table11[[#This Row],[clade.N]]-Table11[[#This Row],[clade.FP]], NA())</f>
        <v>70</v>
      </c>
      <c r="S128" s="24">
        <f>Table11[[#This Row],[clade.TP]]/Table11[[#This Row],[clade.P]]</f>
        <v>0.38181818181818183</v>
      </c>
      <c r="T128" s="24">
        <f>Table11[[#This Row],[clade.FN]]/Table11[[#This Row],[clade.P]]</f>
        <v>0.61818181818181817</v>
      </c>
      <c r="U128" s="24">
        <f>IFERROR(Table11[[#This Row],[clade.FP]]/Table11[[#This Row],[clade.N]],NA())</f>
        <v>0.98428378985181864</v>
      </c>
      <c r="V128" s="24">
        <f>IFERROR(Table11[[#This Row],[clade.TN]]/Table11[[#This Row],[clade.N]],NA())</f>
        <v>1.5716210148181409E-2</v>
      </c>
      <c r="AC128" s="11"/>
      <c r="AD128" s="11"/>
    </row>
    <row r="129" spans="1:30" ht="21" customHeight="1" x14ac:dyDescent="0.2">
      <c r="A129" s="25" t="s">
        <v>1525</v>
      </c>
      <c r="B129" s="20">
        <f>LOOKUP(Table11[[#This Row],[id]],'S1 - Assay'!A:A,'S1 - Assay'!B:B)</f>
        <v>10244</v>
      </c>
      <c r="C129" s="20" t="str">
        <f>LOOKUP(Table11[[#This Row],[id]],'S1 - Assay'!A:A,'S1 - Assay'!C:C)</f>
        <v>I</v>
      </c>
      <c r="D129" s="20">
        <f>COUNTIF('S6 - Table 1'!$B$3:$B$20,Table11[[#This Row],[id]])</f>
        <v>0</v>
      </c>
      <c r="E129" s="20">
        <v>0.1390324</v>
      </c>
      <c r="F129" s="20">
        <v>3376</v>
      </c>
      <c r="G129" s="20">
        <v>20</v>
      </c>
      <c r="H129" s="20">
        <v>184</v>
      </c>
      <c r="I129" s="20">
        <v>63</v>
      </c>
      <c r="J129" s="20">
        <v>42</v>
      </c>
      <c r="K129" s="20">
        <v>4384</v>
      </c>
      <c r="L129" s="20">
        <v>65</v>
      </c>
      <c r="M129" s="26" cm="1">
        <f t="array" ref="M129">_xlfn.IFS(Table11[[#This Row],[target.clade]]="I",110,Table11[[#This Row],[target.clade]]="II",4454,TRUE,4652)</f>
        <v>110</v>
      </c>
      <c r="N129" s="26" cm="1">
        <f t="array" ref="N129">_xlfn.IFS(Table11[[#This Row],[target.clade]]="I",4454,Table11[[#This Row],[target.clade]]="II",110,TRUE,NA())</f>
        <v>4454</v>
      </c>
      <c r="O129" s="20" cm="1">
        <f t="array" ref="O129">_xlfn.IFS(Table11[[#This Row],[target.clade]]="I",Table11[[#This Row],[hits.I]],Table11[[#This Row],[target.clade]]="II",Table11[[#This Row],[hits.II]],TRUE,SUM(Table11[[#This Row],[hits.I]:[hits.?]]))</f>
        <v>42</v>
      </c>
      <c r="P129" s="26">
        <f>Table11[[#This Row],[clade.P]]-Table11[[#This Row],[clade.TP]]</f>
        <v>68</v>
      </c>
      <c r="Q129" s="26" cm="1">
        <f t="array" ref="Q129">_xlfn.IFS(Table11[[#This Row],[target.clade]]="I",Table11[[#This Row],[hits.II]],Table11[[#This Row],[target.clade]]="II",Table11[[#This Row],[hits.I]],TRUE,NA())</f>
        <v>4384</v>
      </c>
      <c r="R129" s="26">
        <f>IFERROR(Table11[[#This Row],[clade.N]]-Table11[[#This Row],[clade.FP]], NA())</f>
        <v>70</v>
      </c>
      <c r="S129" s="24">
        <f>Table11[[#This Row],[clade.TP]]/Table11[[#This Row],[clade.P]]</f>
        <v>0.38181818181818183</v>
      </c>
      <c r="T129" s="24">
        <f>Table11[[#This Row],[clade.FN]]/Table11[[#This Row],[clade.P]]</f>
        <v>0.61818181818181817</v>
      </c>
      <c r="U129" s="24">
        <f>IFERROR(Table11[[#This Row],[clade.FP]]/Table11[[#This Row],[clade.N]],NA())</f>
        <v>0.98428378985181864</v>
      </c>
      <c r="V129" s="24">
        <f>IFERROR(Table11[[#This Row],[clade.TN]]/Table11[[#This Row],[clade.N]],NA())</f>
        <v>1.5716210148181409E-2</v>
      </c>
      <c r="AC129" s="11"/>
      <c r="AD129" s="11"/>
    </row>
    <row r="130" spans="1:30" ht="21" customHeight="1" x14ac:dyDescent="0.2">
      <c r="A130" s="25" t="s">
        <v>1528</v>
      </c>
      <c r="B130" s="20">
        <f>LOOKUP(Table11[[#This Row],[id]],'S1 - Assay'!A:A,'S1 - Assay'!B:B)</f>
        <v>10244</v>
      </c>
      <c r="C130" s="20" t="str">
        <f>LOOKUP(Table11[[#This Row],[id]],'S1 - Assay'!A:A,'S1 - Assay'!C:C)</f>
        <v>I</v>
      </c>
      <c r="D130" s="20">
        <f>COUNTIF('S6 - Table 1'!$B$3:$B$20,Table11[[#This Row],[id]])</f>
        <v>0</v>
      </c>
      <c r="E130" s="20">
        <v>0.13912828999999999</v>
      </c>
      <c r="F130" s="20">
        <v>3415</v>
      </c>
      <c r="G130" s="20">
        <v>20</v>
      </c>
      <c r="H130" s="20">
        <v>282</v>
      </c>
      <c r="I130" s="20">
        <v>588</v>
      </c>
      <c r="J130" s="20">
        <v>44</v>
      </c>
      <c r="K130" s="20">
        <v>4431</v>
      </c>
      <c r="L130" s="20">
        <v>64</v>
      </c>
      <c r="M130" s="26" cm="1">
        <f t="array" ref="M130">_xlfn.IFS(Table11[[#This Row],[target.clade]]="I",110,Table11[[#This Row],[target.clade]]="II",4454,TRUE,4652)</f>
        <v>110</v>
      </c>
      <c r="N130" s="26" cm="1">
        <f t="array" ref="N130">_xlfn.IFS(Table11[[#This Row],[target.clade]]="I",4454,Table11[[#This Row],[target.clade]]="II",110,TRUE,NA())</f>
        <v>4454</v>
      </c>
      <c r="O130" s="20" cm="1">
        <f t="array" ref="O130">_xlfn.IFS(Table11[[#This Row],[target.clade]]="I",Table11[[#This Row],[hits.I]],Table11[[#This Row],[target.clade]]="II",Table11[[#This Row],[hits.II]],TRUE,SUM(Table11[[#This Row],[hits.I]:[hits.?]]))</f>
        <v>44</v>
      </c>
      <c r="P130" s="26">
        <f>Table11[[#This Row],[clade.P]]-Table11[[#This Row],[clade.TP]]</f>
        <v>66</v>
      </c>
      <c r="Q130" s="26" cm="1">
        <f t="array" ref="Q130">_xlfn.IFS(Table11[[#This Row],[target.clade]]="I",Table11[[#This Row],[hits.II]],Table11[[#This Row],[target.clade]]="II",Table11[[#This Row],[hits.I]],TRUE,NA())</f>
        <v>4431</v>
      </c>
      <c r="R130" s="26">
        <f>IFERROR(Table11[[#This Row],[clade.N]]-Table11[[#This Row],[clade.FP]], NA())</f>
        <v>23</v>
      </c>
      <c r="S130" s="24">
        <f>Table11[[#This Row],[clade.TP]]/Table11[[#This Row],[clade.P]]</f>
        <v>0.4</v>
      </c>
      <c r="T130" s="24">
        <f>Table11[[#This Row],[clade.FN]]/Table11[[#This Row],[clade.P]]</f>
        <v>0.6</v>
      </c>
      <c r="U130" s="24">
        <f>IFERROR(Table11[[#This Row],[clade.FP]]/Table11[[#This Row],[clade.N]],NA())</f>
        <v>0.99483610237988329</v>
      </c>
      <c r="V130" s="24">
        <f>IFERROR(Table11[[#This Row],[clade.TN]]/Table11[[#This Row],[clade.N]],NA())</f>
        <v>5.1638976201167494E-3</v>
      </c>
      <c r="AC130" s="11"/>
      <c r="AD130" s="11"/>
    </row>
    <row r="131" spans="1:30" ht="21" customHeight="1" x14ac:dyDescent="0.2">
      <c r="A131" s="25" t="s">
        <v>1531</v>
      </c>
      <c r="B131" s="20">
        <f>LOOKUP(Table11[[#This Row],[id]],'S1 - Assay'!A:A,'S1 - Assay'!B:B)</f>
        <v>10244</v>
      </c>
      <c r="C131" s="20" t="str">
        <f>LOOKUP(Table11[[#This Row],[id]],'S1 - Assay'!A:A,'S1 - Assay'!C:C)</f>
        <v>I</v>
      </c>
      <c r="D131" s="20">
        <f>COUNTIF('S6 - Table 1'!$B$3:$B$20,Table11[[#This Row],[id]])</f>
        <v>0</v>
      </c>
      <c r="E131" s="20">
        <v>0.13916532200000001</v>
      </c>
      <c r="F131" s="20">
        <v>3282</v>
      </c>
      <c r="G131" s="20">
        <v>111</v>
      </c>
      <c r="H131" s="20">
        <v>177</v>
      </c>
      <c r="I131" s="20">
        <v>70</v>
      </c>
      <c r="J131" s="20">
        <v>42</v>
      </c>
      <c r="K131" s="20">
        <v>4380</v>
      </c>
      <c r="L131" s="20">
        <v>65</v>
      </c>
      <c r="M131" s="26" cm="1">
        <f t="array" ref="M131">_xlfn.IFS(Table11[[#This Row],[target.clade]]="I",110,Table11[[#This Row],[target.clade]]="II",4454,TRUE,4652)</f>
        <v>110</v>
      </c>
      <c r="N131" s="26" cm="1">
        <f t="array" ref="N131">_xlfn.IFS(Table11[[#This Row],[target.clade]]="I",4454,Table11[[#This Row],[target.clade]]="II",110,TRUE,NA())</f>
        <v>4454</v>
      </c>
      <c r="O131" s="20" cm="1">
        <f t="array" ref="O131">_xlfn.IFS(Table11[[#This Row],[target.clade]]="I",Table11[[#This Row],[hits.I]],Table11[[#This Row],[target.clade]]="II",Table11[[#This Row],[hits.II]],TRUE,SUM(Table11[[#This Row],[hits.I]:[hits.?]]))</f>
        <v>42</v>
      </c>
      <c r="P131" s="26">
        <f>Table11[[#This Row],[clade.P]]-Table11[[#This Row],[clade.TP]]</f>
        <v>68</v>
      </c>
      <c r="Q131" s="26" cm="1">
        <f t="array" ref="Q131">_xlfn.IFS(Table11[[#This Row],[target.clade]]="I",Table11[[#This Row],[hits.II]],Table11[[#This Row],[target.clade]]="II",Table11[[#This Row],[hits.I]],TRUE,NA())</f>
        <v>4380</v>
      </c>
      <c r="R131" s="26">
        <f>IFERROR(Table11[[#This Row],[clade.N]]-Table11[[#This Row],[clade.FP]], NA())</f>
        <v>74</v>
      </c>
      <c r="S131" s="24">
        <f>Table11[[#This Row],[clade.TP]]/Table11[[#This Row],[clade.P]]</f>
        <v>0.38181818181818183</v>
      </c>
      <c r="T131" s="24">
        <f>Table11[[#This Row],[clade.FN]]/Table11[[#This Row],[clade.P]]</f>
        <v>0.61818181818181817</v>
      </c>
      <c r="U131" s="24">
        <f>IFERROR(Table11[[#This Row],[clade.FP]]/Table11[[#This Row],[clade.N]],NA())</f>
        <v>0.9833857207004939</v>
      </c>
      <c r="V131" s="24">
        <f>IFERROR(Table11[[#This Row],[clade.TN]]/Table11[[#This Row],[clade.N]],NA())</f>
        <v>1.6614279299506061E-2</v>
      </c>
      <c r="AC131" s="11"/>
      <c r="AD131" s="11"/>
    </row>
    <row r="132" spans="1:30" ht="21" customHeight="1" x14ac:dyDescent="0.2">
      <c r="A132" s="25" t="s">
        <v>1534</v>
      </c>
      <c r="B132" s="20">
        <f>LOOKUP(Table11[[#This Row],[id]],'S1 - Assay'!A:A,'S1 - Assay'!B:B)</f>
        <v>10244</v>
      </c>
      <c r="C132" s="20" t="str">
        <f>LOOKUP(Table11[[#This Row],[id]],'S1 - Assay'!A:A,'S1 - Assay'!C:C)</f>
        <v>I</v>
      </c>
      <c r="D132" s="20">
        <f>COUNTIF('S6 - Table 1'!$B$3:$B$20,Table11[[#This Row],[id]])</f>
        <v>0</v>
      </c>
      <c r="E132" s="20">
        <v>0.13934606199999999</v>
      </c>
      <c r="F132" s="20">
        <v>3282</v>
      </c>
      <c r="G132" s="20">
        <v>111</v>
      </c>
      <c r="H132" s="20">
        <v>177</v>
      </c>
      <c r="I132" s="20">
        <v>70</v>
      </c>
      <c r="J132" s="20">
        <v>42</v>
      </c>
      <c r="K132" s="20">
        <v>4380</v>
      </c>
      <c r="L132" s="20">
        <v>65</v>
      </c>
      <c r="M132" s="26" cm="1">
        <f t="array" ref="M132">_xlfn.IFS(Table11[[#This Row],[target.clade]]="I",110,Table11[[#This Row],[target.clade]]="II",4454,TRUE,4652)</f>
        <v>110</v>
      </c>
      <c r="N132" s="26" cm="1">
        <f t="array" ref="N132">_xlfn.IFS(Table11[[#This Row],[target.clade]]="I",4454,Table11[[#This Row],[target.clade]]="II",110,TRUE,NA())</f>
        <v>4454</v>
      </c>
      <c r="O132" s="20" cm="1">
        <f t="array" ref="O132">_xlfn.IFS(Table11[[#This Row],[target.clade]]="I",Table11[[#This Row],[hits.I]],Table11[[#This Row],[target.clade]]="II",Table11[[#This Row],[hits.II]],TRUE,SUM(Table11[[#This Row],[hits.I]:[hits.?]]))</f>
        <v>42</v>
      </c>
      <c r="P132" s="26">
        <f>Table11[[#This Row],[clade.P]]-Table11[[#This Row],[clade.TP]]</f>
        <v>68</v>
      </c>
      <c r="Q132" s="26" cm="1">
        <f t="array" ref="Q132">_xlfn.IFS(Table11[[#This Row],[target.clade]]="I",Table11[[#This Row],[hits.II]],Table11[[#This Row],[target.clade]]="II",Table11[[#This Row],[hits.I]],TRUE,NA())</f>
        <v>4380</v>
      </c>
      <c r="R132" s="26">
        <f>IFERROR(Table11[[#This Row],[clade.N]]-Table11[[#This Row],[clade.FP]], NA())</f>
        <v>74</v>
      </c>
      <c r="S132" s="24">
        <f>Table11[[#This Row],[clade.TP]]/Table11[[#This Row],[clade.P]]</f>
        <v>0.38181818181818183</v>
      </c>
      <c r="T132" s="24">
        <f>Table11[[#This Row],[clade.FN]]/Table11[[#This Row],[clade.P]]</f>
        <v>0.61818181818181817</v>
      </c>
      <c r="U132" s="24">
        <f>IFERROR(Table11[[#This Row],[clade.FP]]/Table11[[#This Row],[clade.N]],NA())</f>
        <v>0.9833857207004939</v>
      </c>
      <c r="V132" s="24">
        <f>IFERROR(Table11[[#This Row],[clade.TN]]/Table11[[#This Row],[clade.N]],NA())</f>
        <v>1.6614279299506061E-2</v>
      </c>
      <c r="AC132" s="11"/>
      <c r="AD132" s="11"/>
    </row>
    <row r="133" spans="1:30" ht="21" customHeight="1" x14ac:dyDescent="0.2">
      <c r="A133" s="25" t="s">
        <v>1536</v>
      </c>
      <c r="B133" s="20">
        <f>LOOKUP(Table11[[#This Row],[id]],'S1 - Assay'!A:A,'S1 - Assay'!B:B)</f>
        <v>10244</v>
      </c>
      <c r="C133" s="20" t="str">
        <f>LOOKUP(Table11[[#This Row],[id]],'S1 - Assay'!A:A,'S1 - Assay'!C:C)</f>
        <v>I</v>
      </c>
      <c r="D133" s="20">
        <f>COUNTIF('S6 - Table 1'!$B$3:$B$20,Table11[[#This Row],[id]])</f>
        <v>0</v>
      </c>
      <c r="E133" s="20">
        <v>0.13989992300000001</v>
      </c>
      <c r="F133" s="20">
        <v>3381</v>
      </c>
      <c r="G133" s="20">
        <v>2</v>
      </c>
      <c r="H133" s="20">
        <v>330</v>
      </c>
      <c r="I133" s="20">
        <v>45</v>
      </c>
      <c r="J133" s="20">
        <v>43</v>
      </c>
      <c r="K133" s="20">
        <v>4400</v>
      </c>
      <c r="L133" s="20">
        <v>50</v>
      </c>
      <c r="M133" s="26" cm="1">
        <f t="array" ref="M133">_xlfn.IFS(Table11[[#This Row],[target.clade]]="I",110,Table11[[#This Row],[target.clade]]="II",4454,TRUE,4652)</f>
        <v>110</v>
      </c>
      <c r="N133" s="26" cm="1">
        <f t="array" ref="N133">_xlfn.IFS(Table11[[#This Row],[target.clade]]="I",4454,Table11[[#This Row],[target.clade]]="II",110,TRUE,NA())</f>
        <v>4454</v>
      </c>
      <c r="O133" s="20" cm="1">
        <f t="array" ref="O133">_xlfn.IFS(Table11[[#This Row],[target.clade]]="I",Table11[[#This Row],[hits.I]],Table11[[#This Row],[target.clade]]="II",Table11[[#This Row],[hits.II]],TRUE,SUM(Table11[[#This Row],[hits.I]:[hits.?]]))</f>
        <v>43</v>
      </c>
      <c r="P133" s="26">
        <f>Table11[[#This Row],[clade.P]]-Table11[[#This Row],[clade.TP]]</f>
        <v>67</v>
      </c>
      <c r="Q133" s="26" cm="1">
        <f t="array" ref="Q133">_xlfn.IFS(Table11[[#This Row],[target.clade]]="I",Table11[[#This Row],[hits.II]],Table11[[#This Row],[target.clade]]="II",Table11[[#This Row],[hits.I]],TRUE,NA())</f>
        <v>4400</v>
      </c>
      <c r="R133" s="26">
        <f>IFERROR(Table11[[#This Row],[clade.N]]-Table11[[#This Row],[clade.FP]], NA())</f>
        <v>54</v>
      </c>
      <c r="S133" s="24">
        <f>Table11[[#This Row],[clade.TP]]/Table11[[#This Row],[clade.P]]</f>
        <v>0.39090909090909093</v>
      </c>
      <c r="T133" s="24">
        <f>Table11[[#This Row],[clade.FN]]/Table11[[#This Row],[clade.P]]</f>
        <v>0.60909090909090913</v>
      </c>
      <c r="U133" s="24">
        <f>IFERROR(Table11[[#This Row],[clade.FP]]/Table11[[#This Row],[clade.N]],NA())</f>
        <v>0.98787606645711723</v>
      </c>
      <c r="V133" s="24">
        <f>IFERROR(Table11[[#This Row],[clade.TN]]/Table11[[#This Row],[clade.N]],NA())</f>
        <v>1.2123933542882801E-2</v>
      </c>
      <c r="AC133" s="11"/>
      <c r="AD133" s="11"/>
    </row>
    <row r="134" spans="1:30" ht="21" customHeight="1" x14ac:dyDescent="0.2">
      <c r="A134" s="25" t="s">
        <v>1541</v>
      </c>
      <c r="B134" s="20">
        <f>LOOKUP(Table11[[#This Row],[id]],'S1 - Assay'!A:A,'S1 - Assay'!B:B)</f>
        <v>10244</v>
      </c>
      <c r="C134" s="20" t="str">
        <f>LOOKUP(Table11[[#This Row],[id]],'S1 - Assay'!A:A,'S1 - Assay'!C:C)</f>
        <v>I</v>
      </c>
      <c r="D134" s="20">
        <f>COUNTIF('S6 - Table 1'!$B$3:$B$20,Table11[[#This Row],[id]])</f>
        <v>0</v>
      </c>
      <c r="E134" s="20">
        <v>0.140356748</v>
      </c>
      <c r="F134" s="20">
        <v>3358</v>
      </c>
      <c r="G134" s="20">
        <v>18</v>
      </c>
      <c r="H134" s="20">
        <v>205</v>
      </c>
      <c r="I134" s="20">
        <v>81</v>
      </c>
      <c r="J134" s="20">
        <v>44</v>
      </c>
      <c r="K134" s="20">
        <v>4345</v>
      </c>
      <c r="L134" s="20">
        <v>64</v>
      </c>
      <c r="M134" s="26" cm="1">
        <f t="array" ref="M134">_xlfn.IFS(Table11[[#This Row],[target.clade]]="I",110,Table11[[#This Row],[target.clade]]="II",4454,TRUE,4652)</f>
        <v>110</v>
      </c>
      <c r="N134" s="26" cm="1">
        <f t="array" ref="N134">_xlfn.IFS(Table11[[#This Row],[target.clade]]="I",4454,Table11[[#This Row],[target.clade]]="II",110,TRUE,NA())</f>
        <v>4454</v>
      </c>
      <c r="O134" s="20" cm="1">
        <f t="array" ref="O134">_xlfn.IFS(Table11[[#This Row],[target.clade]]="I",Table11[[#This Row],[hits.I]],Table11[[#This Row],[target.clade]]="II",Table11[[#This Row],[hits.II]],TRUE,SUM(Table11[[#This Row],[hits.I]:[hits.?]]))</f>
        <v>44</v>
      </c>
      <c r="P134" s="26">
        <f>Table11[[#This Row],[clade.P]]-Table11[[#This Row],[clade.TP]]</f>
        <v>66</v>
      </c>
      <c r="Q134" s="26" cm="1">
        <f t="array" ref="Q134">_xlfn.IFS(Table11[[#This Row],[target.clade]]="I",Table11[[#This Row],[hits.II]],Table11[[#This Row],[target.clade]]="II",Table11[[#This Row],[hits.I]],TRUE,NA())</f>
        <v>4345</v>
      </c>
      <c r="R134" s="26">
        <f>IFERROR(Table11[[#This Row],[clade.N]]-Table11[[#This Row],[clade.FP]], NA())</f>
        <v>109</v>
      </c>
      <c r="S134" s="24">
        <f>Table11[[#This Row],[clade.TP]]/Table11[[#This Row],[clade.P]]</f>
        <v>0.4</v>
      </c>
      <c r="T134" s="24">
        <f>Table11[[#This Row],[clade.FN]]/Table11[[#This Row],[clade.P]]</f>
        <v>0.6</v>
      </c>
      <c r="U134" s="24">
        <f>IFERROR(Table11[[#This Row],[clade.FP]]/Table11[[#This Row],[clade.N]],NA())</f>
        <v>0.97552761562640322</v>
      </c>
      <c r="V134" s="24">
        <f>IFERROR(Table11[[#This Row],[clade.TN]]/Table11[[#This Row],[clade.N]],NA())</f>
        <v>2.4472384373596768E-2</v>
      </c>
      <c r="AC134" s="11"/>
      <c r="AD134" s="11"/>
    </row>
    <row r="135" spans="1:30" ht="21" customHeight="1" x14ac:dyDescent="0.2">
      <c r="A135" s="25" t="s">
        <v>1546</v>
      </c>
      <c r="B135" s="20">
        <f>LOOKUP(Table11[[#This Row],[id]],'S1 - Assay'!A:A,'S1 - Assay'!B:B)</f>
        <v>10244</v>
      </c>
      <c r="C135" s="20" t="str">
        <f>LOOKUP(Table11[[#This Row],[id]],'S1 - Assay'!A:A,'S1 - Assay'!C:C)</f>
        <v>I</v>
      </c>
      <c r="D135" s="20">
        <f>COUNTIF('S6 - Table 1'!$B$3:$B$20,Table11[[#This Row],[id]])</f>
        <v>0</v>
      </c>
      <c r="E135" s="20">
        <v>0.140832859</v>
      </c>
      <c r="F135" s="20">
        <v>2893</v>
      </c>
      <c r="G135" s="20">
        <v>36</v>
      </c>
      <c r="H135" s="20">
        <v>198</v>
      </c>
      <c r="I135" s="20">
        <v>100</v>
      </c>
      <c r="J135" s="20">
        <v>44</v>
      </c>
      <c r="K135" s="20">
        <v>3901</v>
      </c>
      <c r="L135" s="20">
        <v>34</v>
      </c>
      <c r="M135" s="26" cm="1">
        <f t="array" ref="M135">_xlfn.IFS(Table11[[#This Row],[target.clade]]="I",110,Table11[[#This Row],[target.clade]]="II",4454,TRUE,4652)</f>
        <v>110</v>
      </c>
      <c r="N135" s="26" cm="1">
        <f t="array" ref="N135">_xlfn.IFS(Table11[[#This Row],[target.clade]]="I",4454,Table11[[#This Row],[target.clade]]="II",110,TRUE,NA())</f>
        <v>4454</v>
      </c>
      <c r="O135" s="20" cm="1">
        <f t="array" ref="O135">_xlfn.IFS(Table11[[#This Row],[target.clade]]="I",Table11[[#This Row],[hits.I]],Table11[[#This Row],[target.clade]]="II",Table11[[#This Row],[hits.II]],TRUE,SUM(Table11[[#This Row],[hits.I]:[hits.?]]))</f>
        <v>44</v>
      </c>
      <c r="P135" s="26">
        <f>Table11[[#This Row],[clade.P]]-Table11[[#This Row],[clade.TP]]</f>
        <v>66</v>
      </c>
      <c r="Q135" s="26" cm="1">
        <f t="array" ref="Q135">_xlfn.IFS(Table11[[#This Row],[target.clade]]="I",Table11[[#This Row],[hits.II]],Table11[[#This Row],[target.clade]]="II",Table11[[#This Row],[hits.I]],TRUE,NA())</f>
        <v>3901</v>
      </c>
      <c r="R135" s="26">
        <f>IFERROR(Table11[[#This Row],[clade.N]]-Table11[[#This Row],[clade.FP]], NA())</f>
        <v>553</v>
      </c>
      <c r="S135" s="24">
        <f>Table11[[#This Row],[clade.TP]]/Table11[[#This Row],[clade.P]]</f>
        <v>0.4</v>
      </c>
      <c r="T135" s="24">
        <f>Table11[[#This Row],[clade.FN]]/Table11[[#This Row],[clade.P]]</f>
        <v>0.6</v>
      </c>
      <c r="U135" s="24">
        <f>IFERROR(Table11[[#This Row],[clade.FP]]/Table11[[#This Row],[clade.N]],NA())</f>
        <v>0.87584193982936687</v>
      </c>
      <c r="V135" s="24">
        <f>IFERROR(Table11[[#This Row],[clade.TN]]/Table11[[#This Row],[clade.N]],NA())</f>
        <v>0.12415806017063313</v>
      </c>
      <c r="AC135" s="11"/>
      <c r="AD135" s="11"/>
    </row>
    <row r="136" spans="1:30" ht="21" customHeight="1" x14ac:dyDescent="0.2">
      <c r="A136" s="25" t="s">
        <v>1551</v>
      </c>
      <c r="B136" s="20">
        <f>LOOKUP(Table11[[#This Row],[id]],'S1 - Assay'!A:A,'S1 - Assay'!B:B)</f>
        <v>10244</v>
      </c>
      <c r="C136" s="20" t="str">
        <f>LOOKUP(Table11[[#This Row],[id]],'S1 - Assay'!A:A,'S1 - Assay'!C:C)</f>
        <v>I</v>
      </c>
      <c r="D136" s="20">
        <f>COUNTIF('S6 - Table 1'!$B$3:$B$20,Table11[[#This Row],[id]])</f>
        <v>0</v>
      </c>
      <c r="E136" s="20">
        <v>0.14086496800000001</v>
      </c>
      <c r="F136" s="20">
        <v>3431</v>
      </c>
      <c r="G136" s="20">
        <v>1</v>
      </c>
      <c r="H136" s="20">
        <v>158</v>
      </c>
      <c r="I136" s="20">
        <v>131</v>
      </c>
      <c r="J136" s="20">
        <v>44</v>
      </c>
      <c r="K136" s="20">
        <v>4430</v>
      </c>
      <c r="L136" s="20">
        <v>65</v>
      </c>
      <c r="M136" s="26" cm="1">
        <f t="array" ref="M136">_xlfn.IFS(Table11[[#This Row],[target.clade]]="I",110,Table11[[#This Row],[target.clade]]="II",4454,TRUE,4652)</f>
        <v>110</v>
      </c>
      <c r="N136" s="26" cm="1">
        <f t="array" ref="N136">_xlfn.IFS(Table11[[#This Row],[target.clade]]="I",4454,Table11[[#This Row],[target.clade]]="II",110,TRUE,NA())</f>
        <v>4454</v>
      </c>
      <c r="O136" s="20" cm="1">
        <f t="array" ref="O136">_xlfn.IFS(Table11[[#This Row],[target.clade]]="I",Table11[[#This Row],[hits.I]],Table11[[#This Row],[target.clade]]="II",Table11[[#This Row],[hits.II]],TRUE,SUM(Table11[[#This Row],[hits.I]:[hits.?]]))</f>
        <v>44</v>
      </c>
      <c r="P136" s="26">
        <f>Table11[[#This Row],[clade.P]]-Table11[[#This Row],[clade.TP]]</f>
        <v>66</v>
      </c>
      <c r="Q136" s="26" cm="1">
        <f t="array" ref="Q136">_xlfn.IFS(Table11[[#This Row],[target.clade]]="I",Table11[[#This Row],[hits.II]],Table11[[#This Row],[target.clade]]="II",Table11[[#This Row],[hits.I]],TRUE,NA())</f>
        <v>4430</v>
      </c>
      <c r="R136" s="26">
        <f>IFERROR(Table11[[#This Row],[clade.N]]-Table11[[#This Row],[clade.FP]], NA())</f>
        <v>24</v>
      </c>
      <c r="S136" s="24">
        <f>Table11[[#This Row],[clade.TP]]/Table11[[#This Row],[clade.P]]</f>
        <v>0.4</v>
      </c>
      <c r="T136" s="24">
        <f>Table11[[#This Row],[clade.FN]]/Table11[[#This Row],[clade.P]]</f>
        <v>0.6</v>
      </c>
      <c r="U136" s="24">
        <f>IFERROR(Table11[[#This Row],[clade.FP]]/Table11[[#This Row],[clade.N]],NA())</f>
        <v>0.99461158509205205</v>
      </c>
      <c r="V136" s="24">
        <f>IFERROR(Table11[[#This Row],[clade.TN]]/Table11[[#This Row],[clade.N]],NA())</f>
        <v>5.3884149079479124E-3</v>
      </c>
      <c r="AC136" s="11"/>
      <c r="AD136" s="11"/>
    </row>
    <row r="137" spans="1:30" ht="21" customHeight="1" x14ac:dyDescent="0.2">
      <c r="A137" s="25" t="s">
        <v>1556</v>
      </c>
      <c r="B137" s="20">
        <f>LOOKUP(Table11[[#This Row],[id]],'S1 - Assay'!A:A,'S1 - Assay'!B:B)</f>
        <v>10244</v>
      </c>
      <c r="C137" s="20" t="str">
        <f>LOOKUP(Table11[[#This Row],[id]],'S1 - Assay'!A:A,'S1 - Assay'!C:C)</f>
        <v>I</v>
      </c>
      <c r="D137" s="20">
        <f>COUNTIF('S6 - Table 1'!$B$3:$B$20,Table11[[#This Row],[id]])</f>
        <v>0</v>
      </c>
      <c r="E137" s="20">
        <v>0.14106840000000001</v>
      </c>
      <c r="F137" s="20">
        <v>3405</v>
      </c>
      <c r="G137" s="20">
        <v>6</v>
      </c>
      <c r="H137" s="20">
        <v>330</v>
      </c>
      <c r="I137" s="20">
        <v>10</v>
      </c>
      <c r="J137" s="20">
        <v>44</v>
      </c>
      <c r="K137" s="20">
        <v>4402</v>
      </c>
      <c r="L137" s="20">
        <v>63</v>
      </c>
      <c r="M137" s="26" cm="1">
        <f t="array" ref="M137">_xlfn.IFS(Table11[[#This Row],[target.clade]]="I",110,Table11[[#This Row],[target.clade]]="II",4454,TRUE,4652)</f>
        <v>110</v>
      </c>
      <c r="N137" s="26" cm="1">
        <f t="array" ref="N137">_xlfn.IFS(Table11[[#This Row],[target.clade]]="I",4454,Table11[[#This Row],[target.clade]]="II",110,TRUE,NA())</f>
        <v>4454</v>
      </c>
      <c r="O137" s="20" cm="1">
        <f t="array" ref="O137">_xlfn.IFS(Table11[[#This Row],[target.clade]]="I",Table11[[#This Row],[hits.I]],Table11[[#This Row],[target.clade]]="II",Table11[[#This Row],[hits.II]],TRUE,SUM(Table11[[#This Row],[hits.I]:[hits.?]]))</f>
        <v>44</v>
      </c>
      <c r="P137" s="26">
        <f>Table11[[#This Row],[clade.P]]-Table11[[#This Row],[clade.TP]]</f>
        <v>66</v>
      </c>
      <c r="Q137" s="26" cm="1">
        <f t="array" ref="Q137">_xlfn.IFS(Table11[[#This Row],[target.clade]]="I",Table11[[#This Row],[hits.II]],Table11[[#This Row],[target.clade]]="II",Table11[[#This Row],[hits.I]],TRUE,NA())</f>
        <v>4402</v>
      </c>
      <c r="R137" s="26">
        <f>IFERROR(Table11[[#This Row],[clade.N]]-Table11[[#This Row],[clade.FP]], NA())</f>
        <v>52</v>
      </c>
      <c r="S137" s="24">
        <f>Table11[[#This Row],[clade.TP]]/Table11[[#This Row],[clade.P]]</f>
        <v>0.4</v>
      </c>
      <c r="T137" s="24">
        <f>Table11[[#This Row],[clade.FN]]/Table11[[#This Row],[clade.P]]</f>
        <v>0.6</v>
      </c>
      <c r="U137" s="24">
        <f>IFERROR(Table11[[#This Row],[clade.FP]]/Table11[[#This Row],[clade.N]],NA())</f>
        <v>0.98832510103277948</v>
      </c>
      <c r="V137" s="24">
        <f>IFERROR(Table11[[#This Row],[clade.TN]]/Table11[[#This Row],[clade.N]],NA())</f>
        <v>1.1674898967220475E-2</v>
      </c>
      <c r="AC137" s="11"/>
      <c r="AD137" s="11"/>
    </row>
    <row r="138" spans="1:30" ht="21" customHeight="1" x14ac:dyDescent="0.2">
      <c r="A138" s="25" t="s">
        <v>1561</v>
      </c>
      <c r="B138" s="20">
        <f>LOOKUP(Table11[[#This Row],[id]],'S1 - Assay'!A:A,'S1 - Assay'!B:B)</f>
        <v>10244</v>
      </c>
      <c r="C138" s="20" t="str">
        <f>LOOKUP(Table11[[#This Row],[id]],'S1 - Assay'!A:A,'S1 - Assay'!C:C)</f>
        <v>I</v>
      </c>
      <c r="D138" s="20">
        <f>COUNTIF('S6 - Table 1'!$B$3:$B$20,Table11[[#This Row],[id]])</f>
        <v>0</v>
      </c>
      <c r="E138" s="20">
        <v>0.14112448699999999</v>
      </c>
      <c r="F138" s="20">
        <v>3418</v>
      </c>
      <c r="G138" s="20">
        <v>5</v>
      </c>
      <c r="H138" s="20">
        <v>278</v>
      </c>
      <c r="I138" s="20">
        <v>378</v>
      </c>
      <c r="J138" s="20">
        <v>44</v>
      </c>
      <c r="K138" s="20">
        <v>4413</v>
      </c>
      <c r="L138" s="20">
        <v>49</v>
      </c>
      <c r="M138" s="26" cm="1">
        <f t="array" ref="M138">_xlfn.IFS(Table11[[#This Row],[target.clade]]="I",110,Table11[[#This Row],[target.clade]]="II",4454,TRUE,4652)</f>
        <v>110</v>
      </c>
      <c r="N138" s="26" cm="1">
        <f t="array" ref="N138">_xlfn.IFS(Table11[[#This Row],[target.clade]]="I",4454,Table11[[#This Row],[target.clade]]="II",110,TRUE,NA())</f>
        <v>4454</v>
      </c>
      <c r="O138" s="20" cm="1">
        <f t="array" ref="O138">_xlfn.IFS(Table11[[#This Row],[target.clade]]="I",Table11[[#This Row],[hits.I]],Table11[[#This Row],[target.clade]]="II",Table11[[#This Row],[hits.II]],TRUE,SUM(Table11[[#This Row],[hits.I]:[hits.?]]))</f>
        <v>44</v>
      </c>
      <c r="P138" s="26">
        <f>Table11[[#This Row],[clade.P]]-Table11[[#This Row],[clade.TP]]</f>
        <v>66</v>
      </c>
      <c r="Q138" s="26" cm="1">
        <f t="array" ref="Q138">_xlfn.IFS(Table11[[#This Row],[target.clade]]="I",Table11[[#This Row],[hits.II]],Table11[[#This Row],[target.clade]]="II",Table11[[#This Row],[hits.I]],TRUE,NA())</f>
        <v>4413</v>
      </c>
      <c r="R138" s="26">
        <f>IFERROR(Table11[[#This Row],[clade.N]]-Table11[[#This Row],[clade.FP]], NA())</f>
        <v>41</v>
      </c>
      <c r="S138" s="24">
        <f>Table11[[#This Row],[clade.TP]]/Table11[[#This Row],[clade.P]]</f>
        <v>0.4</v>
      </c>
      <c r="T138" s="24">
        <f>Table11[[#This Row],[clade.FN]]/Table11[[#This Row],[clade.P]]</f>
        <v>0.6</v>
      </c>
      <c r="U138" s="24">
        <f>IFERROR(Table11[[#This Row],[clade.FP]]/Table11[[#This Row],[clade.N]],NA())</f>
        <v>0.99079479119892233</v>
      </c>
      <c r="V138" s="24">
        <f>IFERROR(Table11[[#This Row],[clade.TN]]/Table11[[#This Row],[clade.N]],NA())</f>
        <v>9.2052088010776828E-3</v>
      </c>
      <c r="AC138" s="11"/>
      <c r="AD138" s="11"/>
    </row>
    <row r="139" spans="1:30" ht="21" customHeight="1" x14ac:dyDescent="0.2">
      <c r="A139" s="25" t="s">
        <v>1566</v>
      </c>
      <c r="B139" s="20">
        <f>LOOKUP(Table11[[#This Row],[id]],'S1 - Assay'!A:A,'S1 - Assay'!B:B)</f>
        <v>10244</v>
      </c>
      <c r="C139" s="20" t="str">
        <f>LOOKUP(Table11[[#This Row],[id]],'S1 - Assay'!A:A,'S1 - Assay'!C:C)</f>
        <v>I</v>
      </c>
      <c r="D139" s="20">
        <f>COUNTIF('S6 - Table 1'!$B$3:$B$20,Table11[[#This Row],[id]])</f>
        <v>0</v>
      </c>
      <c r="E139" s="20">
        <v>0.14128141699999999</v>
      </c>
      <c r="F139" s="20">
        <v>2838</v>
      </c>
      <c r="G139" s="20">
        <v>26</v>
      </c>
      <c r="H139" s="20">
        <v>307</v>
      </c>
      <c r="I139" s="20">
        <v>337</v>
      </c>
      <c r="J139" s="20">
        <v>43</v>
      </c>
      <c r="K139" s="20">
        <v>3735</v>
      </c>
      <c r="L139" s="20">
        <v>63</v>
      </c>
      <c r="M139" s="26" cm="1">
        <f t="array" ref="M139">_xlfn.IFS(Table11[[#This Row],[target.clade]]="I",110,Table11[[#This Row],[target.clade]]="II",4454,TRUE,4652)</f>
        <v>110</v>
      </c>
      <c r="N139" s="26" cm="1">
        <f t="array" ref="N139">_xlfn.IFS(Table11[[#This Row],[target.clade]]="I",4454,Table11[[#This Row],[target.clade]]="II",110,TRUE,NA())</f>
        <v>4454</v>
      </c>
      <c r="O139" s="20" cm="1">
        <f t="array" ref="O139">_xlfn.IFS(Table11[[#This Row],[target.clade]]="I",Table11[[#This Row],[hits.I]],Table11[[#This Row],[target.clade]]="II",Table11[[#This Row],[hits.II]],TRUE,SUM(Table11[[#This Row],[hits.I]:[hits.?]]))</f>
        <v>43</v>
      </c>
      <c r="P139" s="26">
        <f>Table11[[#This Row],[clade.P]]-Table11[[#This Row],[clade.TP]]</f>
        <v>67</v>
      </c>
      <c r="Q139" s="26" cm="1">
        <f t="array" ref="Q139">_xlfn.IFS(Table11[[#This Row],[target.clade]]="I",Table11[[#This Row],[hits.II]],Table11[[#This Row],[target.clade]]="II",Table11[[#This Row],[hits.I]],TRUE,NA())</f>
        <v>3735</v>
      </c>
      <c r="R139" s="26">
        <f>IFERROR(Table11[[#This Row],[clade.N]]-Table11[[#This Row],[clade.FP]], NA())</f>
        <v>719</v>
      </c>
      <c r="S139" s="24">
        <f>Table11[[#This Row],[clade.TP]]/Table11[[#This Row],[clade.P]]</f>
        <v>0.39090909090909093</v>
      </c>
      <c r="T139" s="24">
        <f>Table11[[#This Row],[clade.FN]]/Table11[[#This Row],[clade.P]]</f>
        <v>0.60909090909090913</v>
      </c>
      <c r="U139" s="24">
        <f>IFERROR(Table11[[#This Row],[clade.FP]]/Table11[[#This Row],[clade.N]],NA())</f>
        <v>0.83857207004939383</v>
      </c>
      <c r="V139" s="24">
        <f>IFERROR(Table11[[#This Row],[clade.TN]]/Table11[[#This Row],[clade.N]],NA())</f>
        <v>0.1614279299506062</v>
      </c>
      <c r="AC139" s="11"/>
      <c r="AD139" s="11"/>
    </row>
    <row r="140" spans="1:30" ht="21" customHeight="1" x14ac:dyDescent="0.2">
      <c r="A140" s="25" t="s">
        <v>1569</v>
      </c>
      <c r="B140" s="20">
        <f>LOOKUP(Table11[[#This Row],[id]],'S1 - Assay'!A:A,'S1 - Assay'!B:B)</f>
        <v>10244</v>
      </c>
      <c r="C140" s="20" t="str">
        <f>LOOKUP(Table11[[#This Row],[id]],'S1 - Assay'!A:A,'S1 - Assay'!C:C)</f>
        <v>I</v>
      </c>
      <c r="D140" s="20">
        <f>COUNTIF('S6 - Table 1'!$B$3:$B$20,Table11[[#This Row],[id]])</f>
        <v>0</v>
      </c>
      <c r="E140" s="20">
        <v>0.14173635000000001</v>
      </c>
      <c r="F140" s="20">
        <v>3410</v>
      </c>
      <c r="G140" s="20">
        <v>1</v>
      </c>
      <c r="H140" s="20">
        <v>174</v>
      </c>
      <c r="I140" s="20">
        <v>110</v>
      </c>
      <c r="J140" s="20">
        <v>44</v>
      </c>
      <c r="K140" s="20">
        <v>4407</v>
      </c>
      <c r="L140" s="20">
        <v>66</v>
      </c>
      <c r="M140" s="26" cm="1">
        <f t="array" ref="M140">_xlfn.IFS(Table11[[#This Row],[target.clade]]="I",110,Table11[[#This Row],[target.clade]]="II",4454,TRUE,4652)</f>
        <v>110</v>
      </c>
      <c r="N140" s="26" cm="1">
        <f t="array" ref="N140">_xlfn.IFS(Table11[[#This Row],[target.clade]]="I",4454,Table11[[#This Row],[target.clade]]="II",110,TRUE,NA())</f>
        <v>4454</v>
      </c>
      <c r="O140" s="20" cm="1">
        <f t="array" ref="O140">_xlfn.IFS(Table11[[#This Row],[target.clade]]="I",Table11[[#This Row],[hits.I]],Table11[[#This Row],[target.clade]]="II",Table11[[#This Row],[hits.II]],TRUE,SUM(Table11[[#This Row],[hits.I]:[hits.?]]))</f>
        <v>44</v>
      </c>
      <c r="P140" s="26">
        <f>Table11[[#This Row],[clade.P]]-Table11[[#This Row],[clade.TP]]</f>
        <v>66</v>
      </c>
      <c r="Q140" s="26" cm="1">
        <f t="array" ref="Q140">_xlfn.IFS(Table11[[#This Row],[target.clade]]="I",Table11[[#This Row],[hits.II]],Table11[[#This Row],[target.clade]]="II",Table11[[#This Row],[hits.I]],TRUE,NA())</f>
        <v>4407</v>
      </c>
      <c r="R140" s="26">
        <f>IFERROR(Table11[[#This Row],[clade.N]]-Table11[[#This Row],[clade.FP]], NA())</f>
        <v>47</v>
      </c>
      <c r="S140" s="24">
        <f>Table11[[#This Row],[clade.TP]]/Table11[[#This Row],[clade.P]]</f>
        <v>0.4</v>
      </c>
      <c r="T140" s="24">
        <f>Table11[[#This Row],[clade.FN]]/Table11[[#This Row],[clade.P]]</f>
        <v>0.6</v>
      </c>
      <c r="U140" s="24">
        <f>IFERROR(Table11[[#This Row],[clade.FP]]/Table11[[#This Row],[clade.N]],NA())</f>
        <v>0.98944768747193534</v>
      </c>
      <c r="V140" s="24">
        <f>IFERROR(Table11[[#This Row],[clade.TN]]/Table11[[#This Row],[clade.N]],NA())</f>
        <v>1.0552312528064661E-2</v>
      </c>
      <c r="AC140" s="11"/>
      <c r="AD140" s="11"/>
    </row>
    <row r="141" spans="1:30" ht="21" customHeight="1" x14ac:dyDescent="0.2">
      <c r="A141" s="25" t="s">
        <v>1572</v>
      </c>
      <c r="B141" s="20">
        <f>LOOKUP(Table11[[#This Row],[id]],'S1 - Assay'!A:A,'S1 - Assay'!B:B)</f>
        <v>10244</v>
      </c>
      <c r="C141" s="20" t="str">
        <f>LOOKUP(Table11[[#This Row],[id]],'S1 - Assay'!A:A,'S1 - Assay'!C:C)</f>
        <v>I</v>
      </c>
      <c r="D141" s="20">
        <f>COUNTIF('S6 - Table 1'!$B$3:$B$20,Table11[[#This Row],[id]])</f>
        <v>0</v>
      </c>
      <c r="E141" s="20">
        <v>0.14190071000000001</v>
      </c>
      <c r="F141" s="20">
        <v>3435</v>
      </c>
      <c r="G141" s="20">
        <v>1</v>
      </c>
      <c r="H141" s="20">
        <v>1</v>
      </c>
      <c r="I141" s="20">
        <v>284</v>
      </c>
      <c r="J141" s="20">
        <v>43</v>
      </c>
      <c r="K141" s="20">
        <v>4433</v>
      </c>
      <c r="L141" s="20">
        <v>65</v>
      </c>
      <c r="M141" s="26" cm="1">
        <f t="array" ref="M141">_xlfn.IFS(Table11[[#This Row],[target.clade]]="I",110,Table11[[#This Row],[target.clade]]="II",4454,TRUE,4652)</f>
        <v>110</v>
      </c>
      <c r="N141" s="26" cm="1">
        <f t="array" ref="N141">_xlfn.IFS(Table11[[#This Row],[target.clade]]="I",4454,Table11[[#This Row],[target.clade]]="II",110,TRUE,NA())</f>
        <v>4454</v>
      </c>
      <c r="O141" s="20" cm="1">
        <f t="array" ref="O141">_xlfn.IFS(Table11[[#This Row],[target.clade]]="I",Table11[[#This Row],[hits.I]],Table11[[#This Row],[target.clade]]="II",Table11[[#This Row],[hits.II]],TRUE,SUM(Table11[[#This Row],[hits.I]:[hits.?]]))</f>
        <v>43</v>
      </c>
      <c r="P141" s="26">
        <f>Table11[[#This Row],[clade.P]]-Table11[[#This Row],[clade.TP]]</f>
        <v>67</v>
      </c>
      <c r="Q141" s="26" cm="1">
        <f t="array" ref="Q141">_xlfn.IFS(Table11[[#This Row],[target.clade]]="I",Table11[[#This Row],[hits.II]],Table11[[#This Row],[target.clade]]="II",Table11[[#This Row],[hits.I]],TRUE,NA())</f>
        <v>4433</v>
      </c>
      <c r="R141" s="26">
        <f>IFERROR(Table11[[#This Row],[clade.N]]-Table11[[#This Row],[clade.FP]], NA())</f>
        <v>21</v>
      </c>
      <c r="S141" s="24">
        <f>Table11[[#This Row],[clade.TP]]/Table11[[#This Row],[clade.P]]</f>
        <v>0.39090909090909093</v>
      </c>
      <c r="T141" s="24">
        <f>Table11[[#This Row],[clade.FN]]/Table11[[#This Row],[clade.P]]</f>
        <v>0.60909090909090913</v>
      </c>
      <c r="U141" s="24">
        <f>IFERROR(Table11[[#This Row],[clade.FP]]/Table11[[#This Row],[clade.N]],NA())</f>
        <v>0.99528513695554555</v>
      </c>
      <c r="V141" s="24">
        <f>IFERROR(Table11[[#This Row],[clade.TN]]/Table11[[#This Row],[clade.N]],NA())</f>
        <v>4.7148630444544233E-3</v>
      </c>
      <c r="AC141" s="11"/>
      <c r="AD141" s="11"/>
    </row>
    <row r="142" spans="1:30" ht="21" customHeight="1" x14ac:dyDescent="0.2">
      <c r="A142" s="25" t="s">
        <v>1577</v>
      </c>
      <c r="B142" s="20">
        <f>LOOKUP(Table11[[#This Row],[id]],'S1 - Assay'!A:A,'S1 - Assay'!B:B)</f>
        <v>10244</v>
      </c>
      <c r="C142" s="20" t="str">
        <f>LOOKUP(Table11[[#This Row],[id]],'S1 - Assay'!A:A,'S1 - Assay'!C:C)</f>
        <v>I</v>
      </c>
      <c r="D142" s="20">
        <f>COUNTIF('S6 - Table 1'!$B$3:$B$20,Table11[[#This Row],[id]])</f>
        <v>0</v>
      </c>
      <c r="E142" s="20">
        <v>0.14190071000000001</v>
      </c>
      <c r="F142" s="20">
        <v>3435</v>
      </c>
      <c r="G142" s="20">
        <v>1</v>
      </c>
      <c r="H142" s="20">
        <v>1</v>
      </c>
      <c r="I142" s="20">
        <v>284</v>
      </c>
      <c r="J142" s="20">
        <v>43</v>
      </c>
      <c r="K142" s="20">
        <v>4433</v>
      </c>
      <c r="L142" s="20">
        <v>65</v>
      </c>
      <c r="M142" s="26" cm="1">
        <f t="array" ref="M142">_xlfn.IFS(Table11[[#This Row],[target.clade]]="I",110,Table11[[#This Row],[target.clade]]="II",4454,TRUE,4652)</f>
        <v>110</v>
      </c>
      <c r="N142" s="26" cm="1">
        <f t="array" ref="N142">_xlfn.IFS(Table11[[#This Row],[target.clade]]="I",4454,Table11[[#This Row],[target.clade]]="II",110,TRUE,NA())</f>
        <v>4454</v>
      </c>
      <c r="O142" s="20" cm="1">
        <f t="array" ref="O142">_xlfn.IFS(Table11[[#This Row],[target.clade]]="I",Table11[[#This Row],[hits.I]],Table11[[#This Row],[target.clade]]="II",Table11[[#This Row],[hits.II]],TRUE,SUM(Table11[[#This Row],[hits.I]:[hits.?]]))</f>
        <v>43</v>
      </c>
      <c r="P142" s="26">
        <f>Table11[[#This Row],[clade.P]]-Table11[[#This Row],[clade.TP]]</f>
        <v>67</v>
      </c>
      <c r="Q142" s="26" cm="1">
        <f t="array" ref="Q142">_xlfn.IFS(Table11[[#This Row],[target.clade]]="I",Table11[[#This Row],[hits.II]],Table11[[#This Row],[target.clade]]="II",Table11[[#This Row],[hits.I]],TRUE,NA())</f>
        <v>4433</v>
      </c>
      <c r="R142" s="26">
        <f>IFERROR(Table11[[#This Row],[clade.N]]-Table11[[#This Row],[clade.FP]], NA())</f>
        <v>21</v>
      </c>
      <c r="S142" s="24">
        <f>Table11[[#This Row],[clade.TP]]/Table11[[#This Row],[clade.P]]</f>
        <v>0.39090909090909093</v>
      </c>
      <c r="T142" s="24">
        <f>Table11[[#This Row],[clade.FN]]/Table11[[#This Row],[clade.P]]</f>
        <v>0.60909090909090913</v>
      </c>
      <c r="U142" s="24">
        <f>IFERROR(Table11[[#This Row],[clade.FP]]/Table11[[#This Row],[clade.N]],NA())</f>
        <v>0.99528513695554555</v>
      </c>
      <c r="V142" s="24">
        <f>IFERROR(Table11[[#This Row],[clade.TN]]/Table11[[#This Row],[clade.N]],NA())</f>
        <v>4.7148630444544233E-3</v>
      </c>
      <c r="AC142" s="11"/>
      <c r="AD142" s="11"/>
    </row>
    <row r="143" spans="1:30" ht="21" customHeight="1" x14ac:dyDescent="0.2">
      <c r="A143" s="25" t="s">
        <v>1580</v>
      </c>
      <c r="B143" s="20">
        <f>LOOKUP(Table11[[#This Row],[id]],'S1 - Assay'!A:A,'S1 - Assay'!B:B)</f>
        <v>10244</v>
      </c>
      <c r="C143" s="20" t="str">
        <f>LOOKUP(Table11[[#This Row],[id]],'S1 - Assay'!A:A,'S1 - Assay'!C:C)</f>
        <v>I</v>
      </c>
      <c r="D143" s="20">
        <f>COUNTIF('S6 - Table 1'!$B$3:$B$20,Table11[[#This Row],[id]])</f>
        <v>0</v>
      </c>
      <c r="E143" s="20">
        <v>0.14201991799999999</v>
      </c>
      <c r="F143" s="20">
        <v>3324</v>
      </c>
      <c r="G143" s="20">
        <v>30</v>
      </c>
      <c r="H143" s="20">
        <v>229</v>
      </c>
      <c r="I143" s="20">
        <v>150</v>
      </c>
      <c r="J143" s="20">
        <v>50</v>
      </c>
      <c r="K143" s="20">
        <v>4339</v>
      </c>
      <c r="L143" s="20">
        <v>46</v>
      </c>
      <c r="M143" s="26" cm="1">
        <f t="array" ref="M143">_xlfn.IFS(Table11[[#This Row],[target.clade]]="I",110,Table11[[#This Row],[target.clade]]="II",4454,TRUE,4652)</f>
        <v>110</v>
      </c>
      <c r="N143" s="26" cm="1">
        <f t="array" ref="N143">_xlfn.IFS(Table11[[#This Row],[target.clade]]="I",4454,Table11[[#This Row],[target.clade]]="II",110,TRUE,NA())</f>
        <v>4454</v>
      </c>
      <c r="O143" s="20" cm="1">
        <f t="array" ref="O143">_xlfn.IFS(Table11[[#This Row],[target.clade]]="I",Table11[[#This Row],[hits.I]],Table11[[#This Row],[target.clade]]="II",Table11[[#This Row],[hits.II]],TRUE,SUM(Table11[[#This Row],[hits.I]:[hits.?]]))</f>
        <v>50</v>
      </c>
      <c r="P143" s="26">
        <f>Table11[[#This Row],[clade.P]]-Table11[[#This Row],[clade.TP]]</f>
        <v>60</v>
      </c>
      <c r="Q143" s="26" cm="1">
        <f t="array" ref="Q143">_xlfn.IFS(Table11[[#This Row],[target.clade]]="I",Table11[[#This Row],[hits.II]],Table11[[#This Row],[target.clade]]="II",Table11[[#This Row],[hits.I]],TRUE,NA())</f>
        <v>4339</v>
      </c>
      <c r="R143" s="26">
        <f>IFERROR(Table11[[#This Row],[clade.N]]-Table11[[#This Row],[clade.FP]], NA())</f>
        <v>115</v>
      </c>
      <c r="S143" s="24">
        <f>Table11[[#This Row],[clade.TP]]/Table11[[#This Row],[clade.P]]</f>
        <v>0.45454545454545453</v>
      </c>
      <c r="T143" s="24">
        <f>Table11[[#This Row],[clade.FN]]/Table11[[#This Row],[clade.P]]</f>
        <v>0.54545454545454541</v>
      </c>
      <c r="U143" s="24">
        <f>IFERROR(Table11[[#This Row],[clade.FP]]/Table11[[#This Row],[clade.N]],NA())</f>
        <v>0.97418051189941623</v>
      </c>
      <c r="V143" s="24">
        <f>IFERROR(Table11[[#This Row],[clade.TN]]/Table11[[#This Row],[clade.N]],NA())</f>
        <v>2.5819488100583744E-2</v>
      </c>
      <c r="AC143" s="11"/>
      <c r="AD143" s="11"/>
    </row>
    <row r="144" spans="1:30" ht="21" customHeight="1" x14ac:dyDescent="0.2">
      <c r="A144" s="25" t="s">
        <v>1584</v>
      </c>
      <c r="B144" s="20">
        <f>LOOKUP(Table11[[#This Row],[id]],'S1 - Assay'!A:A,'S1 - Assay'!B:B)</f>
        <v>10244</v>
      </c>
      <c r="C144" s="20" t="str">
        <f>LOOKUP(Table11[[#This Row],[id]],'S1 - Assay'!A:A,'S1 - Assay'!C:C)</f>
        <v>I</v>
      </c>
      <c r="D144" s="20">
        <f>COUNTIF('S6 - Table 1'!$B$3:$B$20,Table11[[#This Row],[id]])</f>
        <v>0</v>
      </c>
      <c r="E144" s="20">
        <v>0.14201991799999999</v>
      </c>
      <c r="F144" s="20">
        <v>3324</v>
      </c>
      <c r="G144" s="20">
        <v>30</v>
      </c>
      <c r="H144" s="20">
        <v>229</v>
      </c>
      <c r="I144" s="20">
        <v>149</v>
      </c>
      <c r="J144" s="20">
        <v>50</v>
      </c>
      <c r="K144" s="20">
        <v>4339</v>
      </c>
      <c r="L144" s="20">
        <v>46</v>
      </c>
      <c r="M144" s="26" cm="1">
        <f t="array" ref="M144">_xlfn.IFS(Table11[[#This Row],[target.clade]]="I",110,Table11[[#This Row],[target.clade]]="II",4454,TRUE,4652)</f>
        <v>110</v>
      </c>
      <c r="N144" s="26" cm="1">
        <f t="array" ref="N144">_xlfn.IFS(Table11[[#This Row],[target.clade]]="I",4454,Table11[[#This Row],[target.clade]]="II",110,TRUE,NA())</f>
        <v>4454</v>
      </c>
      <c r="O144" s="20" cm="1">
        <f t="array" ref="O144">_xlfn.IFS(Table11[[#This Row],[target.clade]]="I",Table11[[#This Row],[hits.I]],Table11[[#This Row],[target.clade]]="II",Table11[[#This Row],[hits.II]],TRUE,SUM(Table11[[#This Row],[hits.I]:[hits.?]]))</f>
        <v>50</v>
      </c>
      <c r="P144" s="26">
        <f>Table11[[#This Row],[clade.P]]-Table11[[#This Row],[clade.TP]]</f>
        <v>60</v>
      </c>
      <c r="Q144" s="26" cm="1">
        <f t="array" ref="Q144">_xlfn.IFS(Table11[[#This Row],[target.clade]]="I",Table11[[#This Row],[hits.II]],Table11[[#This Row],[target.clade]]="II",Table11[[#This Row],[hits.I]],TRUE,NA())</f>
        <v>4339</v>
      </c>
      <c r="R144" s="26">
        <f>IFERROR(Table11[[#This Row],[clade.N]]-Table11[[#This Row],[clade.FP]], NA())</f>
        <v>115</v>
      </c>
      <c r="S144" s="24">
        <f>Table11[[#This Row],[clade.TP]]/Table11[[#This Row],[clade.P]]</f>
        <v>0.45454545454545453</v>
      </c>
      <c r="T144" s="24">
        <f>Table11[[#This Row],[clade.FN]]/Table11[[#This Row],[clade.P]]</f>
        <v>0.54545454545454541</v>
      </c>
      <c r="U144" s="24">
        <f>IFERROR(Table11[[#This Row],[clade.FP]]/Table11[[#This Row],[clade.N]],NA())</f>
        <v>0.97418051189941623</v>
      </c>
      <c r="V144" s="24">
        <f>IFERROR(Table11[[#This Row],[clade.TN]]/Table11[[#This Row],[clade.N]],NA())</f>
        <v>2.5819488100583744E-2</v>
      </c>
      <c r="AC144" s="11"/>
      <c r="AD144" s="11"/>
    </row>
    <row r="145" spans="1:30" ht="21" customHeight="1" x14ac:dyDescent="0.2">
      <c r="A145" s="25" t="s">
        <v>1587</v>
      </c>
      <c r="B145" s="20">
        <f>LOOKUP(Table11[[#This Row],[id]],'S1 - Assay'!A:A,'S1 - Assay'!B:B)</f>
        <v>10244</v>
      </c>
      <c r="C145" s="20" t="str">
        <f>LOOKUP(Table11[[#This Row],[id]],'S1 - Assay'!A:A,'S1 - Assay'!C:C)</f>
        <v>I</v>
      </c>
      <c r="D145" s="20">
        <f>COUNTIF('S6 - Table 1'!$B$3:$B$20,Table11[[#This Row],[id]])</f>
        <v>0</v>
      </c>
      <c r="E145" s="20">
        <v>0.14207568900000001</v>
      </c>
      <c r="F145" s="20">
        <v>3424</v>
      </c>
      <c r="G145" s="20">
        <v>3</v>
      </c>
      <c r="H145" s="20">
        <v>134</v>
      </c>
      <c r="I145" s="20">
        <v>152</v>
      </c>
      <c r="J145" s="20">
        <v>43</v>
      </c>
      <c r="K145" s="20">
        <v>4424</v>
      </c>
      <c r="L145" s="20">
        <v>66</v>
      </c>
      <c r="M145" s="26" cm="1">
        <f t="array" ref="M145">_xlfn.IFS(Table11[[#This Row],[target.clade]]="I",110,Table11[[#This Row],[target.clade]]="II",4454,TRUE,4652)</f>
        <v>110</v>
      </c>
      <c r="N145" s="26" cm="1">
        <f t="array" ref="N145">_xlfn.IFS(Table11[[#This Row],[target.clade]]="I",4454,Table11[[#This Row],[target.clade]]="II",110,TRUE,NA())</f>
        <v>4454</v>
      </c>
      <c r="O145" s="20" cm="1">
        <f t="array" ref="O145">_xlfn.IFS(Table11[[#This Row],[target.clade]]="I",Table11[[#This Row],[hits.I]],Table11[[#This Row],[target.clade]]="II",Table11[[#This Row],[hits.II]],TRUE,SUM(Table11[[#This Row],[hits.I]:[hits.?]]))</f>
        <v>43</v>
      </c>
      <c r="P145" s="26">
        <f>Table11[[#This Row],[clade.P]]-Table11[[#This Row],[clade.TP]]</f>
        <v>67</v>
      </c>
      <c r="Q145" s="26" cm="1">
        <f t="array" ref="Q145">_xlfn.IFS(Table11[[#This Row],[target.clade]]="I",Table11[[#This Row],[hits.II]],Table11[[#This Row],[target.clade]]="II",Table11[[#This Row],[hits.I]],TRUE,NA())</f>
        <v>4424</v>
      </c>
      <c r="R145" s="26">
        <f>IFERROR(Table11[[#This Row],[clade.N]]-Table11[[#This Row],[clade.FP]], NA())</f>
        <v>30</v>
      </c>
      <c r="S145" s="24">
        <f>Table11[[#This Row],[clade.TP]]/Table11[[#This Row],[clade.P]]</f>
        <v>0.39090909090909093</v>
      </c>
      <c r="T145" s="24">
        <f>Table11[[#This Row],[clade.FN]]/Table11[[#This Row],[clade.P]]</f>
        <v>0.60909090909090913</v>
      </c>
      <c r="U145" s="24">
        <f>IFERROR(Table11[[#This Row],[clade.FP]]/Table11[[#This Row],[clade.N]],NA())</f>
        <v>0.99326448136506507</v>
      </c>
      <c r="V145" s="24">
        <f>IFERROR(Table11[[#This Row],[clade.TN]]/Table11[[#This Row],[clade.N]],NA())</f>
        <v>6.7355186349348896E-3</v>
      </c>
      <c r="AC145" s="11"/>
      <c r="AD145" s="11"/>
    </row>
    <row r="146" spans="1:30" ht="21" customHeight="1" x14ac:dyDescent="0.2">
      <c r="A146" s="25" t="s">
        <v>1592</v>
      </c>
      <c r="B146" s="20">
        <f>LOOKUP(Table11[[#This Row],[id]],'S1 - Assay'!A:A,'S1 - Assay'!B:B)</f>
        <v>10244</v>
      </c>
      <c r="C146" s="20" t="str">
        <f>LOOKUP(Table11[[#This Row],[id]],'S1 - Assay'!A:A,'S1 - Assay'!C:C)</f>
        <v>I</v>
      </c>
      <c r="D146" s="20">
        <f>COUNTIF('S6 - Table 1'!$B$3:$B$20,Table11[[#This Row],[id]])</f>
        <v>0</v>
      </c>
      <c r="E146" s="20">
        <v>0.14228291400000001</v>
      </c>
      <c r="F146" s="20">
        <v>3226</v>
      </c>
      <c r="G146" s="20">
        <v>57</v>
      </c>
      <c r="H146" s="20">
        <v>281</v>
      </c>
      <c r="I146" s="20">
        <v>118</v>
      </c>
      <c r="J146" s="20">
        <v>44</v>
      </c>
      <c r="K146" s="20">
        <v>4245</v>
      </c>
      <c r="L146" s="20">
        <v>65</v>
      </c>
      <c r="M146" s="26" cm="1">
        <f t="array" ref="M146">_xlfn.IFS(Table11[[#This Row],[target.clade]]="I",110,Table11[[#This Row],[target.clade]]="II",4454,TRUE,4652)</f>
        <v>110</v>
      </c>
      <c r="N146" s="26" cm="1">
        <f t="array" ref="N146">_xlfn.IFS(Table11[[#This Row],[target.clade]]="I",4454,Table11[[#This Row],[target.clade]]="II",110,TRUE,NA())</f>
        <v>4454</v>
      </c>
      <c r="O146" s="20" cm="1">
        <f t="array" ref="O146">_xlfn.IFS(Table11[[#This Row],[target.clade]]="I",Table11[[#This Row],[hits.I]],Table11[[#This Row],[target.clade]]="II",Table11[[#This Row],[hits.II]],TRUE,SUM(Table11[[#This Row],[hits.I]:[hits.?]]))</f>
        <v>44</v>
      </c>
      <c r="P146" s="26">
        <f>Table11[[#This Row],[clade.P]]-Table11[[#This Row],[clade.TP]]</f>
        <v>66</v>
      </c>
      <c r="Q146" s="26" cm="1">
        <f t="array" ref="Q146">_xlfn.IFS(Table11[[#This Row],[target.clade]]="I",Table11[[#This Row],[hits.II]],Table11[[#This Row],[target.clade]]="II",Table11[[#This Row],[hits.I]],TRUE,NA())</f>
        <v>4245</v>
      </c>
      <c r="R146" s="26">
        <f>IFERROR(Table11[[#This Row],[clade.N]]-Table11[[#This Row],[clade.FP]], NA())</f>
        <v>209</v>
      </c>
      <c r="S146" s="24">
        <f>Table11[[#This Row],[clade.TP]]/Table11[[#This Row],[clade.P]]</f>
        <v>0.4</v>
      </c>
      <c r="T146" s="24">
        <f>Table11[[#This Row],[clade.FN]]/Table11[[#This Row],[clade.P]]</f>
        <v>0.6</v>
      </c>
      <c r="U146" s="24">
        <f>IFERROR(Table11[[#This Row],[clade.FP]]/Table11[[#This Row],[clade.N]],NA())</f>
        <v>0.95307588684328692</v>
      </c>
      <c r="V146" s="24">
        <f>IFERROR(Table11[[#This Row],[clade.TN]]/Table11[[#This Row],[clade.N]],NA())</f>
        <v>4.692411315671307E-2</v>
      </c>
      <c r="AC146" s="11"/>
      <c r="AD146" s="11"/>
    </row>
    <row r="147" spans="1:30" ht="21" customHeight="1" x14ac:dyDescent="0.2">
      <c r="A147" s="25" t="s">
        <v>1597</v>
      </c>
      <c r="B147" s="20">
        <f>LOOKUP(Table11[[#This Row],[id]],'S1 - Assay'!A:A,'S1 - Assay'!B:B)</f>
        <v>10244</v>
      </c>
      <c r="C147" s="20" t="str">
        <f>LOOKUP(Table11[[#This Row],[id]],'S1 - Assay'!A:A,'S1 - Assay'!C:C)</f>
        <v>I</v>
      </c>
      <c r="D147" s="20">
        <f>COUNTIF('S6 - Table 1'!$B$3:$B$20,Table11[[#This Row],[id]])</f>
        <v>0</v>
      </c>
      <c r="E147" s="20">
        <v>0.14285460699999999</v>
      </c>
      <c r="F147" s="20">
        <v>3325</v>
      </c>
      <c r="G147" s="20">
        <v>29</v>
      </c>
      <c r="H147" s="20">
        <v>118</v>
      </c>
      <c r="I147" s="20">
        <v>271</v>
      </c>
      <c r="J147" s="20">
        <v>50</v>
      </c>
      <c r="K147" s="20">
        <v>4338</v>
      </c>
      <c r="L147" s="20">
        <v>46</v>
      </c>
      <c r="M147" s="26" cm="1">
        <f t="array" ref="M147">_xlfn.IFS(Table11[[#This Row],[target.clade]]="I",110,Table11[[#This Row],[target.clade]]="II",4454,TRUE,4652)</f>
        <v>110</v>
      </c>
      <c r="N147" s="26" cm="1">
        <f t="array" ref="N147">_xlfn.IFS(Table11[[#This Row],[target.clade]]="I",4454,Table11[[#This Row],[target.clade]]="II",110,TRUE,NA())</f>
        <v>4454</v>
      </c>
      <c r="O147" s="20" cm="1">
        <f t="array" ref="O147">_xlfn.IFS(Table11[[#This Row],[target.clade]]="I",Table11[[#This Row],[hits.I]],Table11[[#This Row],[target.clade]]="II",Table11[[#This Row],[hits.II]],TRUE,SUM(Table11[[#This Row],[hits.I]:[hits.?]]))</f>
        <v>50</v>
      </c>
      <c r="P147" s="26">
        <f>Table11[[#This Row],[clade.P]]-Table11[[#This Row],[clade.TP]]</f>
        <v>60</v>
      </c>
      <c r="Q147" s="26" cm="1">
        <f t="array" ref="Q147">_xlfn.IFS(Table11[[#This Row],[target.clade]]="I",Table11[[#This Row],[hits.II]],Table11[[#This Row],[target.clade]]="II",Table11[[#This Row],[hits.I]],TRUE,NA())</f>
        <v>4338</v>
      </c>
      <c r="R147" s="26">
        <f>IFERROR(Table11[[#This Row],[clade.N]]-Table11[[#This Row],[clade.FP]], NA())</f>
        <v>116</v>
      </c>
      <c r="S147" s="24">
        <f>Table11[[#This Row],[clade.TP]]/Table11[[#This Row],[clade.P]]</f>
        <v>0.45454545454545453</v>
      </c>
      <c r="T147" s="24">
        <f>Table11[[#This Row],[clade.FN]]/Table11[[#This Row],[clade.P]]</f>
        <v>0.54545454545454541</v>
      </c>
      <c r="U147" s="24">
        <f>IFERROR(Table11[[#This Row],[clade.FP]]/Table11[[#This Row],[clade.N]],NA())</f>
        <v>0.97395599461158511</v>
      </c>
      <c r="V147" s="24">
        <f>IFERROR(Table11[[#This Row],[clade.TN]]/Table11[[#This Row],[clade.N]],NA())</f>
        <v>2.6044005388414906E-2</v>
      </c>
      <c r="AC147" s="11"/>
      <c r="AD147" s="11"/>
    </row>
    <row r="148" spans="1:30" ht="21" customHeight="1" x14ac:dyDescent="0.2">
      <c r="A148" s="25" t="s">
        <v>1600</v>
      </c>
      <c r="B148" s="20">
        <f>LOOKUP(Table11[[#This Row],[id]],'S1 - Assay'!A:A,'S1 - Assay'!B:B)</f>
        <v>10244</v>
      </c>
      <c r="C148" s="20" t="str">
        <f>LOOKUP(Table11[[#This Row],[id]],'S1 - Assay'!A:A,'S1 - Assay'!C:C)</f>
        <v>I</v>
      </c>
      <c r="D148" s="20">
        <f>COUNTIF('S6 - Table 1'!$B$3:$B$20,Table11[[#This Row],[id]])</f>
        <v>0</v>
      </c>
      <c r="E148" s="20">
        <v>0.14285460699999999</v>
      </c>
      <c r="F148" s="20">
        <v>3325</v>
      </c>
      <c r="G148" s="20">
        <v>29</v>
      </c>
      <c r="H148" s="20">
        <v>118</v>
      </c>
      <c r="I148" s="20">
        <v>270</v>
      </c>
      <c r="J148" s="20">
        <v>50</v>
      </c>
      <c r="K148" s="20">
        <v>4338</v>
      </c>
      <c r="L148" s="20">
        <v>46</v>
      </c>
      <c r="M148" s="26" cm="1">
        <f t="array" ref="M148">_xlfn.IFS(Table11[[#This Row],[target.clade]]="I",110,Table11[[#This Row],[target.clade]]="II",4454,TRUE,4652)</f>
        <v>110</v>
      </c>
      <c r="N148" s="26" cm="1">
        <f t="array" ref="N148">_xlfn.IFS(Table11[[#This Row],[target.clade]]="I",4454,Table11[[#This Row],[target.clade]]="II",110,TRUE,NA())</f>
        <v>4454</v>
      </c>
      <c r="O148" s="20" cm="1">
        <f t="array" ref="O148">_xlfn.IFS(Table11[[#This Row],[target.clade]]="I",Table11[[#This Row],[hits.I]],Table11[[#This Row],[target.clade]]="II",Table11[[#This Row],[hits.II]],TRUE,SUM(Table11[[#This Row],[hits.I]:[hits.?]]))</f>
        <v>50</v>
      </c>
      <c r="P148" s="26">
        <f>Table11[[#This Row],[clade.P]]-Table11[[#This Row],[clade.TP]]</f>
        <v>60</v>
      </c>
      <c r="Q148" s="26" cm="1">
        <f t="array" ref="Q148">_xlfn.IFS(Table11[[#This Row],[target.clade]]="I",Table11[[#This Row],[hits.II]],Table11[[#This Row],[target.clade]]="II",Table11[[#This Row],[hits.I]],TRUE,NA())</f>
        <v>4338</v>
      </c>
      <c r="R148" s="26">
        <f>IFERROR(Table11[[#This Row],[clade.N]]-Table11[[#This Row],[clade.FP]], NA())</f>
        <v>116</v>
      </c>
      <c r="S148" s="24">
        <f>Table11[[#This Row],[clade.TP]]/Table11[[#This Row],[clade.P]]</f>
        <v>0.45454545454545453</v>
      </c>
      <c r="T148" s="24">
        <f>Table11[[#This Row],[clade.FN]]/Table11[[#This Row],[clade.P]]</f>
        <v>0.54545454545454541</v>
      </c>
      <c r="U148" s="24">
        <f>IFERROR(Table11[[#This Row],[clade.FP]]/Table11[[#This Row],[clade.N]],NA())</f>
        <v>0.97395599461158511</v>
      </c>
      <c r="V148" s="24">
        <f>IFERROR(Table11[[#This Row],[clade.TN]]/Table11[[#This Row],[clade.N]],NA())</f>
        <v>2.6044005388414906E-2</v>
      </c>
      <c r="AC148" s="11"/>
      <c r="AD148" s="11"/>
    </row>
    <row r="149" spans="1:30" ht="21" customHeight="1" x14ac:dyDescent="0.2">
      <c r="A149" s="25" t="s">
        <v>1602</v>
      </c>
      <c r="B149" s="20">
        <f>LOOKUP(Table11[[#This Row],[id]],'S1 - Assay'!A:A,'S1 - Assay'!B:B)</f>
        <v>10244</v>
      </c>
      <c r="C149" s="20" t="str">
        <f>LOOKUP(Table11[[#This Row],[id]],'S1 - Assay'!A:A,'S1 - Assay'!C:C)</f>
        <v>I</v>
      </c>
      <c r="D149" s="20">
        <f>COUNTIF('S6 - Table 1'!$B$3:$B$20,Table11[[#This Row],[id]])</f>
        <v>0</v>
      </c>
      <c r="E149" s="20">
        <v>0.14285663600000001</v>
      </c>
      <c r="F149" s="20">
        <v>3428</v>
      </c>
      <c r="G149" s="20">
        <v>3</v>
      </c>
      <c r="H149" s="20">
        <v>244</v>
      </c>
      <c r="I149" s="20">
        <v>42</v>
      </c>
      <c r="J149" s="20">
        <v>44</v>
      </c>
      <c r="K149" s="20">
        <v>4429</v>
      </c>
      <c r="L149" s="20">
        <v>65</v>
      </c>
      <c r="M149" s="26" cm="1">
        <f t="array" ref="M149">_xlfn.IFS(Table11[[#This Row],[target.clade]]="I",110,Table11[[#This Row],[target.clade]]="II",4454,TRUE,4652)</f>
        <v>110</v>
      </c>
      <c r="N149" s="26" cm="1">
        <f t="array" ref="N149">_xlfn.IFS(Table11[[#This Row],[target.clade]]="I",4454,Table11[[#This Row],[target.clade]]="II",110,TRUE,NA())</f>
        <v>4454</v>
      </c>
      <c r="O149" s="20" cm="1">
        <f t="array" ref="O149">_xlfn.IFS(Table11[[#This Row],[target.clade]]="I",Table11[[#This Row],[hits.I]],Table11[[#This Row],[target.clade]]="II",Table11[[#This Row],[hits.II]],TRUE,SUM(Table11[[#This Row],[hits.I]:[hits.?]]))</f>
        <v>44</v>
      </c>
      <c r="P149" s="26">
        <f>Table11[[#This Row],[clade.P]]-Table11[[#This Row],[clade.TP]]</f>
        <v>66</v>
      </c>
      <c r="Q149" s="26" cm="1">
        <f t="array" ref="Q149">_xlfn.IFS(Table11[[#This Row],[target.clade]]="I",Table11[[#This Row],[hits.II]],Table11[[#This Row],[target.clade]]="II",Table11[[#This Row],[hits.I]],TRUE,NA())</f>
        <v>4429</v>
      </c>
      <c r="R149" s="26">
        <f>IFERROR(Table11[[#This Row],[clade.N]]-Table11[[#This Row],[clade.FP]], NA())</f>
        <v>25</v>
      </c>
      <c r="S149" s="24">
        <f>Table11[[#This Row],[clade.TP]]/Table11[[#This Row],[clade.P]]</f>
        <v>0.4</v>
      </c>
      <c r="T149" s="24">
        <f>Table11[[#This Row],[clade.FN]]/Table11[[#This Row],[clade.P]]</f>
        <v>0.6</v>
      </c>
      <c r="U149" s="24">
        <f>IFERROR(Table11[[#This Row],[clade.FP]]/Table11[[#This Row],[clade.N]],NA())</f>
        <v>0.99438706780422093</v>
      </c>
      <c r="V149" s="24">
        <f>IFERROR(Table11[[#This Row],[clade.TN]]/Table11[[#This Row],[clade.N]],NA())</f>
        <v>5.6129321957790754E-3</v>
      </c>
      <c r="AC149" s="11"/>
      <c r="AD149" s="11"/>
    </row>
    <row r="150" spans="1:30" ht="21" customHeight="1" x14ac:dyDescent="0.2">
      <c r="A150" s="25" t="s">
        <v>1607</v>
      </c>
      <c r="B150" s="20">
        <f>LOOKUP(Table11[[#This Row],[id]],'S1 - Assay'!A:A,'S1 - Assay'!B:B)</f>
        <v>10244</v>
      </c>
      <c r="C150" s="20" t="str">
        <f>LOOKUP(Table11[[#This Row],[id]],'S1 - Assay'!A:A,'S1 - Assay'!C:C)</f>
        <v>I</v>
      </c>
      <c r="D150" s="20">
        <f>COUNTIF('S6 - Table 1'!$B$3:$B$20,Table11[[#This Row],[id]])</f>
        <v>0</v>
      </c>
      <c r="E150" s="20">
        <v>0.14419393599999999</v>
      </c>
      <c r="F150" s="20">
        <v>3356</v>
      </c>
      <c r="G150" s="20">
        <v>0</v>
      </c>
      <c r="H150" s="20">
        <v>248</v>
      </c>
      <c r="I150" s="20">
        <v>132</v>
      </c>
      <c r="J150" s="20">
        <v>50</v>
      </c>
      <c r="K150" s="20">
        <v>4343</v>
      </c>
      <c r="L150" s="20">
        <v>47</v>
      </c>
      <c r="M150" s="26" cm="1">
        <f t="array" ref="M150">_xlfn.IFS(Table11[[#This Row],[target.clade]]="I",110,Table11[[#This Row],[target.clade]]="II",4454,TRUE,4652)</f>
        <v>110</v>
      </c>
      <c r="N150" s="26" cm="1">
        <f t="array" ref="N150">_xlfn.IFS(Table11[[#This Row],[target.clade]]="I",4454,Table11[[#This Row],[target.clade]]="II",110,TRUE,NA())</f>
        <v>4454</v>
      </c>
      <c r="O150" s="20" cm="1">
        <f t="array" ref="O150">_xlfn.IFS(Table11[[#This Row],[target.clade]]="I",Table11[[#This Row],[hits.I]],Table11[[#This Row],[target.clade]]="II",Table11[[#This Row],[hits.II]],TRUE,SUM(Table11[[#This Row],[hits.I]:[hits.?]]))</f>
        <v>50</v>
      </c>
      <c r="P150" s="26">
        <f>Table11[[#This Row],[clade.P]]-Table11[[#This Row],[clade.TP]]</f>
        <v>60</v>
      </c>
      <c r="Q150" s="26" cm="1">
        <f t="array" ref="Q150">_xlfn.IFS(Table11[[#This Row],[target.clade]]="I",Table11[[#This Row],[hits.II]],Table11[[#This Row],[target.clade]]="II",Table11[[#This Row],[hits.I]],TRUE,NA())</f>
        <v>4343</v>
      </c>
      <c r="R150" s="26">
        <f>IFERROR(Table11[[#This Row],[clade.N]]-Table11[[#This Row],[clade.FP]], NA())</f>
        <v>111</v>
      </c>
      <c r="S150" s="24">
        <f>Table11[[#This Row],[clade.TP]]/Table11[[#This Row],[clade.P]]</f>
        <v>0.45454545454545453</v>
      </c>
      <c r="T150" s="24">
        <f>Table11[[#This Row],[clade.FN]]/Table11[[#This Row],[clade.P]]</f>
        <v>0.54545454545454541</v>
      </c>
      <c r="U150" s="24">
        <f>IFERROR(Table11[[#This Row],[clade.FP]]/Table11[[#This Row],[clade.N]],NA())</f>
        <v>0.97507858105074086</v>
      </c>
      <c r="V150" s="24">
        <f>IFERROR(Table11[[#This Row],[clade.TN]]/Table11[[#This Row],[clade.N]],NA())</f>
        <v>2.4921418949259092E-2</v>
      </c>
      <c r="AC150" s="11"/>
      <c r="AD150" s="11"/>
    </row>
    <row r="151" spans="1:30" ht="21" customHeight="1" x14ac:dyDescent="0.2">
      <c r="A151" s="25" t="s">
        <v>1609</v>
      </c>
      <c r="B151" s="20">
        <f>LOOKUP(Table11[[#This Row],[id]],'S1 - Assay'!A:A,'S1 - Assay'!B:B)</f>
        <v>10244</v>
      </c>
      <c r="C151" s="20" t="str">
        <f>LOOKUP(Table11[[#This Row],[id]],'S1 - Assay'!A:A,'S1 - Assay'!C:C)</f>
        <v>I</v>
      </c>
      <c r="D151" s="20">
        <f>COUNTIF('S6 - Table 1'!$B$3:$B$20,Table11[[#This Row],[id]])</f>
        <v>0</v>
      </c>
      <c r="E151" s="20">
        <v>0.14419393599999999</v>
      </c>
      <c r="F151" s="20">
        <v>3356</v>
      </c>
      <c r="G151" s="20">
        <v>0</v>
      </c>
      <c r="H151" s="20">
        <v>248</v>
      </c>
      <c r="I151" s="20">
        <v>130</v>
      </c>
      <c r="J151" s="20">
        <v>50</v>
      </c>
      <c r="K151" s="20">
        <v>4343</v>
      </c>
      <c r="L151" s="20">
        <v>47</v>
      </c>
      <c r="M151" s="26" cm="1">
        <f t="array" ref="M151">_xlfn.IFS(Table11[[#This Row],[target.clade]]="I",110,Table11[[#This Row],[target.clade]]="II",4454,TRUE,4652)</f>
        <v>110</v>
      </c>
      <c r="N151" s="26" cm="1">
        <f t="array" ref="N151">_xlfn.IFS(Table11[[#This Row],[target.clade]]="I",4454,Table11[[#This Row],[target.clade]]="II",110,TRUE,NA())</f>
        <v>4454</v>
      </c>
      <c r="O151" s="20" cm="1">
        <f t="array" ref="O151">_xlfn.IFS(Table11[[#This Row],[target.clade]]="I",Table11[[#This Row],[hits.I]],Table11[[#This Row],[target.clade]]="II",Table11[[#This Row],[hits.II]],TRUE,SUM(Table11[[#This Row],[hits.I]:[hits.?]]))</f>
        <v>50</v>
      </c>
      <c r="P151" s="26">
        <f>Table11[[#This Row],[clade.P]]-Table11[[#This Row],[clade.TP]]</f>
        <v>60</v>
      </c>
      <c r="Q151" s="26" cm="1">
        <f t="array" ref="Q151">_xlfn.IFS(Table11[[#This Row],[target.clade]]="I",Table11[[#This Row],[hits.II]],Table11[[#This Row],[target.clade]]="II",Table11[[#This Row],[hits.I]],TRUE,NA())</f>
        <v>4343</v>
      </c>
      <c r="R151" s="26">
        <f>IFERROR(Table11[[#This Row],[clade.N]]-Table11[[#This Row],[clade.FP]], NA())</f>
        <v>111</v>
      </c>
      <c r="S151" s="24">
        <f>Table11[[#This Row],[clade.TP]]/Table11[[#This Row],[clade.P]]</f>
        <v>0.45454545454545453</v>
      </c>
      <c r="T151" s="24">
        <f>Table11[[#This Row],[clade.FN]]/Table11[[#This Row],[clade.P]]</f>
        <v>0.54545454545454541</v>
      </c>
      <c r="U151" s="24">
        <f>IFERROR(Table11[[#This Row],[clade.FP]]/Table11[[#This Row],[clade.N]],NA())</f>
        <v>0.97507858105074086</v>
      </c>
      <c r="V151" s="24">
        <f>IFERROR(Table11[[#This Row],[clade.TN]]/Table11[[#This Row],[clade.N]],NA())</f>
        <v>2.4921418949259092E-2</v>
      </c>
      <c r="AC151" s="11"/>
      <c r="AD151" s="11"/>
    </row>
    <row r="152" spans="1:30" ht="21" customHeight="1" x14ac:dyDescent="0.2">
      <c r="A152" s="25" t="s">
        <v>1611</v>
      </c>
      <c r="B152" s="20">
        <f>LOOKUP(Table11[[#This Row],[id]],'S1 - Assay'!A:A,'S1 - Assay'!B:B)</f>
        <v>10244</v>
      </c>
      <c r="C152" s="20" t="str">
        <f>LOOKUP(Table11[[#This Row],[id]],'S1 - Assay'!A:A,'S1 - Assay'!C:C)</f>
        <v>I</v>
      </c>
      <c r="D152" s="20">
        <f>COUNTIF('S6 - Table 1'!$B$3:$B$20,Table11[[#This Row],[id]])</f>
        <v>0</v>
      </c>
      <c r="E152" s="20">
        <v>0.144214442</v>
      </c>
      <c r="F152" s="20">
        <v>3420</v>
      </c>
      <c r="G152" s="20">
        <v>5</v>
      </c>
      <c r="H152" s="20">
        <v>276</v>
      </c>
      <c r="I152" s="20">
        <v>11</v>
      </c>
      <c r="J152" s="20">
        <v>44</v>
      </c>
      <c r="K152" s="20">
        <v>4420</v>
      </c>
      <c r="L152" s="20">
        <v>66</v>
      </c>
      <c r="M152" s="26" cm="1">
        <f t="array" ref="M152">_xlfn.IFS(Table11[[#This Row],[target.clade]]="I",110,Table11[[#This Row],[target.clade]]="II",4454,TRUE,4652)</f>
        <v>110</v>
      </c>
      <c r="N152" s="26" cm="1">
        <f t="array" ref="N152">_xlfn.IFS(Table11[[#This Row],[target.clade]]="I",4454,Table11[[#This Row],[target.clade]]="II",110,TRUE,NA())</f>
        <v>4454</v>
      </c>
      <c r="O152" s="20" cm="1">
        <f t="array" ref="O152">_xlfn.IFS(Table11[[#This Row],[target.clade]]="I",Table11[[#This Row],[hits.I]],Table11[[#This Row],[target.clade]]="II",Table11[[#This Row],[hits.II]],TRUE,SUM(Table11[[#This Row],[hits.I]:[hits.?]]))</f>
        <v>44</v>
      </c>
      <c r="P152" s="26">
        <f>Table11[[#This Row],[clade.P]]-Table11[[#This Row],[clade.TP]]</f>
        <v>66</v>
      </c>
      <c r="Q152" s="26" cm="1">
        <f t="array" ref="Q152">_xlfn.IFS(Table11[[#This Row],[target.clade]]="I",Table11[[#This Row],[hits.II]],Table11[[#This Row],[target.clade]]="II",Table11[[#This Row],[hits.I]],TRUE,NA())</f>
        <v>4420</v>
      </c>
      <c r="R152" s="26">
        <f>IFERROR(Table11[[#This Row],[clade.N]]-Table11[[#This Row],[clade.FP]], NA())</f>
        <v>34</v>
      </c>
      <c r="S152" s="24">
        <f>Table11[[#This Row],[clade.TP]]/Table11[[#This Row],[clade.P]]</f>
        <v>0.4</v>
      </c>
      <c r="T152" s="24">
        <f>Table11[[#This Row],[clade.FN]]/Table11[[#This Row],[clade.P]]</f>
        <v>0.6</v>
      </c>
      <c r="U152" s="24">
        <f>IFERROR(Table11[[#This Row],[clade.FP]]/Table11[[#This Row],[clade.N]],NA())</f>
        <v>0.99236641221374045</v>
      </c>
      <c r="V152" s="24">
        <f>IFERROR(Table11[[#This Row],[clade.TN]]/Table11[[#This Row],[clade.N]],NA())</f>
        <v>7.6335877862595417E-3</v>
      </c>
      <c r="AC152" s="11"/>
      <c r="AD152" s="11"/>
    </row>
    <row r="153" spans="1:30" ht="21" customHeight="1" x14ac:dyDescent="0.2">
      <c r="A153" s="25" t="s">
        <v>1616</v>
      </c>
      <c r="B153" s="20">
        <f>LOOKUP(Table11[[#This Row],[id]],'S1 - Assay'!A:A,'S1 - Assay'!B:B)</f>
        <v>10244</v>
      </c>
      <c r="C153" s="20" t="str">
        <f>LOOKUP(Table11[[#This Row],[id]],'S1 - Assay'!A:A,'S1 - Assay'!C:C)</f>
        <v>I</v>
      </c>
      <c r="D153" s="20">
        <f>COUNTIF('S6 - Table 1'!$B$3:$B$20,Table11[[#This Row],[id]])</f>
        <v>0</v>
      </c>
      <c r="E153" s="20">
        <v>0.14452963799999999</v>
      </c>
      <c r="F153" s="20">
        <v>3433</v>
      </c>
      <c r="G153" s="20">
        <v>0</v>
      </c>
      <c r="H153" s="20">
        <v>280</v>
      </c>
      <c r="I153" s="20">
        <v>10</v>
      </c>
      <c r="J153" s="20">
        <v>44</v>
      </c>
      <c r="K153" s="20">
        <v>4431</v>
      </c>
      <c r="L153" s="20">
        <v>65</v>
      </c>
      <c r="M153" s="26" cm="1">
        <f t="array" ref="M153">_xlfn.IFS(Table11[[#This Row],[target.clade]]="I",110,Table11[[#This Row],[target.clade]]="II",4454,TRUE,4652)</f>
        <v>110</v>
      </c>
      <c r="N153" s="26" cm="1">
        <f t="array" ref="N153">_xlfn.IFS(Table11[[#This Row],[target.clade]]="I",4454,Table11[[#This Row],[target.clade]]="II",110,TRUE,NA())</f>
        <v>4454</v>
      </c>
      <c r="O153" s="20" cm="1">
        <f t="array" ref="O153">_xlfn.IFS(Table11[[#This Row],[target.clade]]="I",Table11[[#This Row],[hits.I]],Table11[[#This Row],[target.clade]]="II",Table11[[#This Row],[hits.II]],TRUE,SUM(Table11[[#This Row],[hits.I]:[hits.?]]))</f>
        <v>44</v>
      </c>
      <c r="P153" s="26">
        <f>Table11[[#This Row],[clade.P]]-Table11[[#This Row],[clade.TP]]</f>
        <v>66</v>
      </c>
      <c r="Q153" s="26" cm="1">
        <f t="array" ref="Q153">_xlfn.IFS(Table11[[#This Row],[target.clade]]="I",Table11[[#This Row],[hits.II]],Table11[[#This Row],[target.clade]]="II",Table11[[#This Row],[hits.I]],TRUE,NA())</f>
        <v>4431</v>
      </c>
      <c r="R153" s="26">
        <f>IFERROR(Table11[[#This Row],[clade.N]]-Table11[[#This Row],[clade.FP]], NA())</f>
        <v>23</v>
      </c>
      <c r="S153" s="24">
        <f>Table11[[#This Row],[clade.TP]]/Table11[[#This Row],[clade.P]]</f>
        <v>0.4</v>
      </c>
      <c r="T153" s="24">
        <f>Table11[[#This Row],[clade.FN]]/Table11[[#This Row],[clade.P]]</f>
        <v>0.6</v>
      </c>
      <c r="U153" s="24">
        <f>IFERROR(Table11[[#This Row],[clade.FP]]/Table11[[#This Row],[clade.N]],NA())</f>
        <v>0.99483610237988329</v>
      </c>
      <c r="V153" s="24">
        <f>IFERROR(Table11[[#This Row],[clade.TN]]/Table11[[#This Row],[clade.N]],NA())</f>
        <v>5.1638976201167494E-3</v>
      </c>
      <c r="AC153" s="11"/>
      <c r="AD153" s="11"/>
    </row>
    <row r="154" spans="1:30" ht="21" customHeight="1" x14ac:dyDescent="0.2">
      <c r="A154" s="25" t="s">
        <v>1620</v>
      </c>
      <c r="B154" s="20">
        <f>LOOKUP(Table11[[#This Row],[id]],'S1 - Assay'!A:A,'S1 - Assay'!B:B)</f>
        <v>10244</v>
      </c>
      <c r="C154" s="20" t="str">
        <f>LOOKUP(Table11[[#This Row],[id]],'S1 - Assay'!A:A,'S1 - Assay'!C:C)</f>
        <v>I</v>
      </c>
      <c r="D154" s="20">
        <f>COUNTIF('S6 - Table 1'!$B$3:$B$20,Table11[[#This Row],[id]])</f>
        <v>0</v>
      </c>
      <c r="E154" s="20">
        <v>0.14457451299999999</v>
      </c>
      <c r="F154" s="20">
        <v>3427</v>
      </c>
      <c r="G154" s="20">
        <v>4</v>
      </c>
      <c r="H154" s="20">
        <v>185</v>
      </c>
      <c r="I154" s="20">
        <v>102</v>
      </c>
      <c r="J154" s="20">
        <v>44</v>
      </c>
      <c r="K154" s="20">
        <v>4431</v>
      </c>
      <c r="L154" s="20">
        <v>65</v>
      </c>
      <c r="M154" s="26" cm="1">
        <f t="array" ref="M154">_xlfn.IFS(Table11[[#This Row],[target.clade]]="I",110,Table11[[#This Row],[target.clade]]="II",4454,TRUE,4652)</f>
        <v>110</v>
      </c>
      <c r="N154" s="26" cm="1">
        <f t="array" ref="N154">_xlfn.IFS(Table11[[#This Row],[target.clade]]="I",4454,Table11[[#This Row],[target.clade]]="II",110,TRUE,NA())</f>
        <v>4454</v>
      </c>
      <c r="O154" s="20" cm="1">
        <f t="array" ref="O154">_xlfn.IFS(Table11[[#This Row],[target.clade]]="I",Table11[[#This Row],[hits.I]],Table11[[#This Row],[target.clade]]="II",Table11[[#This Row],[hits.II]],TRUE,SUM(Table11[[#This Row],[hits.I]:[hits.?]]))</f>
        <v>44</v>
      </c>
      <c r="P154" s="26">
        <f>Table11[[#This Row],[clade.P]]-Table11[[#This Row],[clade.TP]]</f>
        <v>66</v>
      </c>
      <c r="Q154" s="26" cm="1">
        <f t="array" ref="Q154">_xlfn.IFS(Table11[[#This Row],[target.clade]]="I",Table11[[#This Row],[hits.II]],Table11[[#This Row],[target.clade]]="II",Table11[[#This Row],[hits.I]],TRUE,NA())</f>
        <v>4431</v>
      </c>
      <c r="R154" s="26">
        <f>IFERROR(Table11[[#This Row],[clade.N]]-Table11[[#This Row],[clade.FP]], NA())</f>
        <v>23</v>
      </c>
      <c r="S154" s="24">
        <f>Table11[[#This Row],[clade.TP]]/Table11[[#This Row],[clade.P]]</f>
        <v>0.4</v>
      </c>
      <c r="T154" s="24">
        <f>Table11[[#This Row],[clade.FN]]/Table11[[#This Row],[clade.P]]</f>
        <v>0.6</v>
      </c>
      <c r="U154" s="24">
        <f>IFERROR(Table11[[#This Row],[clade.FP]]/Table11[[#This Row],[clade.N]],NA())</f>
        <v>0.99483610237988329</v>
      </c>
      <c r="V154" s="24">
        <f>IFERROR(Table11[[#This Row],[clade.TN]]/Table11[[#This Row],[clade.N]],NA())</f>
        <v>5.1638976201167494E-3</v>
      </c>
      <c r="AC154" s="11"/>
      <c r="AD154" s="11"/>
    </row>
    <row r="155" spans="1:30" ht="21" customHeight="1" x14ac:dyDescent="0.2">
      <c r="A155" s="25" t="s">
        <v>1623</v>
      </c>
      <c r="B155" s="20">
        <f>LOOKUP(Table11[[#This Row],[id]],'S1 - Assay'!A:A,'S1 - Assay'!B:B)</f>
        <v>10244</v>
      </c>
      <c r="C155" s="20" t="str">
        <f>LOOKUP(Table11[[#This Row],[id]],'S1 - Assay'!A:A,'S1 - Assay'!C:C)</f>
        <v>I</v>
      </c>
      <c r="D155" s="20">
        <f>COUNTIF('S6 - Table 1'!$B$3:$B$20,Table11[[#This Row],[id]])</f>
        <v>0</v>
      </c>
      <c r="E155" s="20">
        <v>0.14539421</v>
      </c>
      <c r="F155" s="20">
        <v>3324</v>
      </c>
      <c r="G155" s="20">
        <v>20</v>
      </c>
      <c r="H155" s="20">
        <v>231</v>
      </c>
      <c r="I155" s="20">
        <v>71</v>
      </c>
      <c r="J155" s="20">
        <v>44</v>
      </c>
      <c r="K155" s="20">
        <v>4306</v>
      </c>
      <c r="L155" s="20">
        <v>65</v>
      </c>
      <c r="M155" s="26" cm="1">
        <f t="array" ref="M155">_xlfn.IFS(Table11[[#This Row],[target.clade]]="I",110,Table11[[#This Row],[target.clade]]="II",4454,TRUE,4652)</f>
        <v>110</v>
      </c>
      <c r="N155" s="26" cm="1">
        <f t="array" ref="N155">_xlfn.IFS(Table11[[#This Row],[target.clade]]="I",4454,Table11[[#This Row],[target.clade]]="II",110,TRUE,NA())</f>
        <v>4454</v>
      </c>
      <c r="O155" s="20" cm="1">
        <f t="array" ref="O155">_xlfn.IFS(Table11[[#This Row],[target.clade]]="I",Table11[[#This Row],[hits.I]],Table11[[#This Row],[target.clade]]="II",Table11[[#This Row],[hits.II]],TRUE,SUM(Table11[[#This Row],[hits.I]:[hits.?]]))</f>
        <v>44</v>
      </c>
      <c r="P155" s="26">
        <f>Table11[[#This Row],[clade.P]]-Table11[[#This Row],[clade.TP]]</f>
        <v>66</v>
      </c>
      <c r="Q155" s="26" cm="1">
        <f t="array" ref="Q155">_xlfn.IFS(Table11[[#This Row],[target.clade]]="I",Table11[[#This Row],[hits.II]],Table11[[#This Row],[target.clade]]="II",Table11[[#This Row],[hits.I]],TRUE,NA())</f>
        <v>4306</v>
      </c>
      <c r="R155" s="26">
        <f>IFERROR(Table11[[#This Row],[clade.N]]-Table11[[#This Row],[clade.FP]], NA())</f>
        <v>148</v>
      </c>
      <c r="S155" s="24">
        <f>Table11[[#This Row],[clade.TP]]/Table11[[#This Row],[clade.P]]</f>
        <v>0.4</v>
      </c>
      <c r="T155" s="24">
        <f>Table11[[#This Row],[clade.FN]]/Table11[[#This Row],[clade.P]]</f>
        <v>0.6</v>
      </c>
      <c r="U155" s="24">
        <f>IFERROR(Table11[[#This Row],[clade.FP]]/Table11[[#This Row],[clade.N]],NA())</f>
        <v>0.96677144140098792</v>
      </c>
      <c r="V155" s="24">
        <f>IFERROR(Table11[[#This Row],[clade.TN]]/Table11[[#This Row],[clade.N]],NA())</f>
        <v>3.3228558599012123E-2</v>
      </c>
      <c r="AC155" s="11"/>
      <c r="AD155" s="11"/>
    </row>
    <row r="156" spans="1:30" ht="21" customHeight="1" x14ac:dyDescent="0.2">
      <c r="A156" s="25" t="s">
        <v>1627</v>
      </c>
      <c r="B156" s="20">
        <f>LOOKUP(Table11[[#This Row],[id]],'S1 - Assay'!A:A,'S1 - Assay'!B:B)</f>
        <v>10244</v>
      </c>
      <c r="C156" s="20" t="str">
        <f>LOOKUP(Table11[[#This Row],[id]],'S1 - Assay'!A:A,'S1 - Assay'!C:C)</f>
        <v>I</v>
      </c>
      <c r="D156" s="20">
        <f>COUNTIF('S6 - Table 1'!$B$3:$B$20,Table11[[#This Row],[id]])</f>
        <v>0</v>
      </c>
      <c r="E156" s="20">
        <v>0.145624277</v>
      </c>
      <c r="F156" s="20">
        <v>3418</v>
      </c>
      <c r="G156" s="20">
        <v>4</v>
      </c>
      <c r="H156" s="20">
        <v>275</v>
      </c>
      <c r="I156" s="20">
        <v>279</v>
      </c>
      <c r="J156" s="20">
        <v>44</v>
      </c>
      <c r="K156" s="20">
        <v>4411</v>
      </c>
      <c r="L156" s="20">
        <v>49</v>
      </c>
      <c r="M156" s="26" cm="1">
        <f t="array" ref="M156">_xlfn.IFS(Table11[[#This Row],[target.clade]]="I",110,Table11[[#This Row],[target.clade]]="II",4454,TRUE,4652)</f>
        <v>110</v>
      </c>
      <c r="N156" s="26" cm="1">
        <f t="array" ref="N156">_xlfn.IFS(Table11[[#This Row],[target.clade]]="I",4454,Table11[[#This Row],[target.clade]]="II",110,TRUE,NA())</f>
        <v>4454</v>
      </c>
      <c r="O156" s="20" cm="1">
        <f t="array" ref="O156">_xlfn.IFS(Table11[[#This Row],[target.clade]]="I",Table11[[#This Row],[hits.I]],Table11[[#This Row],[target.clade]]="II",Table11[[#This Row],[hits.II]],TRUE,SUM(Table11[[#This Row],[hits.I]:[hits.?]]))</f>
        <v>44</v>
      </c>
      <c r="P156" s="26">
        <f>Table11[[#This Row],[clade.P]]-Table11[[#This Row],[clade.TP]]</f>
        <v>66</v>
      </c>
      <c r="Q156" s="26" cm="1">
        <f t="array" ref="Q156">_xlfn.IFS(Table11[[#This Row],[target.clade]]="I",Table11[[#This Row],[hits.II]],Table11[[#This Row],[target.clade]]="II",Table11[[#This Row],[hits.I]],TRUE,NA())</f>
        <v>4411</v>
      </c>
      <c r="R156" s="26">
        <f>IFERROR(Table11[[#This Row],[clade.N]]-Table11[[#This Row],[clade.FP]], NA())</f>
        <v>43</v>
      </c>
      <c r="S156" s="24">
        <f>Table11[[#This Row],[clade.TP]]/Table11[[#This Row],[clade.P]]</f>
        <v>0.4</v>
      </c>
      <c r="T156" s="24">
        <f>Table11[[#This Row],[clade.FN]]/Table11[[#This Row],[clade.P]]</f>
        <v>0.6</v>
      </c>
      <c r="U156" s="24">
        <f>IFERROR(Table11[[#This Row],[clade.FP]]/Table11[[#This Row],[clade.N]],NA())</f>
        <v>0.99034575662325997</v>
      </c>
      <c r="V156" s="24">
        <f>IFERROR(Table11[[#This Row],[clade.TN]]/Table11[[#This Row],[clade.N]],NA())</f>
        <v>9.6542433767400088E-3</v>
      </c>
      <c r="AC156" s="11"/>
      <c r="AD156" s="11"/>
    </row>
    <row r="157" spans="1:30" ht="21" customHeight="1" x14ac:dyDescent="0.2">
      <c r="A157" s="25" t="s">
        <v>1632</v>
      </c>
      <c r="B157" s="20">
        <f>LOOKUP(Table11[[#This Row],[id]],'S1 - Assay'!A:A,'S1 - Assay'!B:B)</f>
        <v>10244</v>
      </c>
      <c r="C157" s="20" t="str">
        <f>LOOKUP(Table11[[#This Row],[id]],'S1 - Assay'!A:A,'S1 - Assay'!C:C)</f>
        <v>I</v>
      </c>
      <c r="D157" s="20">
        <f>COUNTIF('S6 - Table 1'!$B$3:$B$20,Table11[[#This Row],[id]])</f>
        <v>0</v>
      </c>
      <c r="E157" s="20">
        <v>0.146264321</v>
      </c>
      <c r="F157" s="20">
        <v>3376</v>
      </c>
      <c r="G157" s="20">
        <v>21</v>
      </c>
      <c r="H157" s="20">
        <v>174</v>
      </c>
      <c r="I157" s="20">
        <v>60</v>
      </c>
      <c r="J157" s="20">
        <v>42</v>
      </c>
      <c r="K157" s="20">
        <v>4384</v>
      </c>
      <c r="L157" s="20">
        <v>65</v>
      </c>
      <c r="M157" s="26" cm="1">
        <f t="array" ref="M157">_xlfn.IFS(Table11[[#This Row],[target.clade]]="I",110,Table11[[#This Row],[target.clade]]="II",4454,TRUE,4652)</f>
        <v>110</v>
      </c>
      <c r="N157" s="26" cm="1">
        <f t="array" ref="N157">_xlfn.IFS(Table11[[#This Row],[target.clade]]="I",4454,Table11[[#This Row],[target.clade]]="II",110,TRUE,NA())</f>
        <v>4454</v>
      </c>
      <c r="O157" s="20" cm="1">
        <f t="array" ref="O157">_xlfn.IFS(Table11[[#This Row],[target.clade]]="I",Table11[[#This Row],[hits.I]],Table11[[#This Row],[target.clade]]="II",Table11[[#This Row],[hits.II]],TRUE,SUM(Table11[[#This Row],[hits.I]:[hits.?]]))</f>
        <v>42</v>
      </c>
      <c r="P157" s="26">
        <f>Table11[[#This Row],[clade.P]]-Table11[[#This Row],[clade.TP]]</f>
        <v>68</v>
      </c>
      <c r="Q157" s="26" cm="1">
        <f t="array" ref="Q157">_xlfn.IFS(Table11[[#This Row],[target.clade]]="I",Table11[[#This Row],[hits.II]],Table11[[#This Row],[target.clade]]="II",Table11[[#This Row],[hits.I]],TRUE,NA())</f>
        <v>4384</v>
      </c>
      <c r="R157" s="26">
        <f>IFERROR(Table11[[#This Row],[clade.N]]-Table11[[#This Row],[clade.FP]], NA())</f>
        <v>70</v>
      </c>
      <c r="S157" s="24">
        <f>Table11[[#This Row],[clade.TP]]/Table11[[#This Row],[clade.P]]</f>
        <v>0.38181818181818183</v>
      </c>
      <c r="T157" s="24">
        <f>Table11[[#This Row],[clade.FN]]/Table11[[#This Row],[clade.P]]</f>
        <v>0.61818181818181817</v>
      </c>
      <c r="U157" s="24">
        <f>IFERROR(Table11[[#This Row],[clade.FP]]/Table11[[#This Row],[clade.N]],NA())</f>
        <v>0.98428378985181864</v>
      </c>
      <c r="V157" s="24">
        <f>IFERROR(Table11[[#This Row],[clade.TN]]/Table11[[#This Row],[clade.N]],NA())</f>
        <v>1.5716210148181409E-2</v>
      </c>
      <c r="AC157" s="11"/>
      <c r="AD157" s="11"/>
    </row>
    <row r="158" spans="1:30" ht="21" customHeight="1" x14ac:dyDescent="0.2">
      <c r="A158" s="25" t="s">
        <v>1635</v>
      </c>
      <c r="B158" s="20">
        <f>LOOKUP(Table11[[#This Row],[id]],'S1 - Assay'!A:A,'S1 - Assay'!B:B)</f>
        <v>10244</v>
      </c>
      <c r="C158" s="20" t="str">
        <f>LOOKUP(Table11[[#This Row],[id]],'S1 - Assay'!A:A,'S1 - Assay'!C:C)</f>
        <v>I</v>
      </c>
      <c r="D158" s="20">
        <f>COUNTIF('S6 - Table 1'!$B$3:$B$20,Table11[[#This Row],[id]])</f>
        <v>0</v>
      </c>
      <c r="E158" s="20">
        <v>0.14631180299999999</v>
      </c>
      <c r="F158" s="20">
        <v>3418</v>
      </c>
      <c r="G158" s="20">
        <v>5</v>
      </c>
      <c r="H158" s="20">
        <v>280</v>
      </c>
      <c r="I158" s="20">
        <v>273</v>
      </c>
      <c r="J158" s="20">
        <v>44</v>
      </c>
      <c r="K158" s="20">
        <v>4425</v>
      </c>
      <c r="L158" s="20">
        <v>59</v>
      </c>
      <c r="M158" s="26" cm="1">
        <f t="array" ref="M158">_xlfn.IFS(Table11[[#This Row],[target.clade]]="I",110,Table11[[#This Row],[target.clade]]="II",4454,TRUE,4652)</f>
        <v>110</v>
      </c>
      <c r="N158" s="26" cm="1">
        <f t="array" ref="N158">_xlfn.IFS(Table11[[#This Row],[target.clade]]="I",4454,Table11[[#This Row],[target.clade]]="II",110,TRUE,NA())</f>
        <v>4454</v>
      </c>
      <c r="O158" s="20" cm="1">
        <f t="array" ref="O158">_xlfn.IFS(Table11[[#This Row],[target.clade]]="I",Table11[[#This Row],[hits.I]],Table11[[#This Row],[target.clade]]="II",Table11[[#This Row],[hits.II]],TRUE,SUM(Table11[[#This Row],[hits.I]:[hits.?]]))</f>
        <v>44</v>
      </c>
      <c r="P158" s="26">
        <f>Table11[[#This Row],[clade.P]]-Table11[[#This Row],[clade.TP]]</f>
        <v>66</v>
      </c>
      <c r="Q158" s="26" cm="1">
        <f t="array" ref="Q158">_xlfn.IFS(Table11[[#This Row],[target.clade]]="I",Table11[[#This Row],[hits.II]],Table11[[#This Row],[target.clade]]="II",Table11[[#This Row],[hits.I]],TRUE,NA())</f>
        <v>4425</v>
      </c>
      <c r="R158" s="26">
        <f>IFERROR(Table11[[#This Row],[clade.N]]-Table11[[#This Row],[clade.FP]], NA())</f>
        <v>29</v>
      </c>
      <c r="S158" s="24">
        <f>Table11[[#This Row],[clade.TP]]/Table11[[#This Row],[clade.P]]</f>
        <v>0.4</v>
      </c>
      <c r="T158" s="24">
        <f>Table11[[#This Row],[clade.FN]]/Table11[[#This Row],[clade.P]]</f>
        <v>0.6</v>
      </c>
      <c r="U158" s="24">
        <f>IFERROR(Table11[[#This Row],[clade.FP]]/Table11[[#This Row],[clade.N]],NA())</f>
        <v>0.9934889986528963</v>
      </c>
      <c r="V158" s="24">
        <f>IFERROR(Table11[[#This Row],[clade.TN]]/Table11[[#This Row],[clade.N]],NA())</f>
        <v>6.5110013471037266E-3</v>
      </c>
      <c r="AC158" s="11"/>
      <c r="AD158" s="11"/>
    </row>
    <row r="159" spans="1:30" ht="21" customHeight="1" x14ac:dyDescent="0.2">
      <c r="A159" s="25" t="s">
        <v>1640</v>
      </c>
      <c r="B159" s="20">
        <f>LOOKUP(Table11[[#This Row],[id]],'S1 - Assay'!A:A,'S1 - Assay'!B:B)</f>
        <v>10244</v>
      </c>
      <c r="C159" s="20" t="str">
        <f>LOOKUP(Table11[[#This Row],[id]],'S1 - Assay'!A:A,'S1 - Assay'!C:C)</f>
        <v>I</v>
      </c>
      <c r="D159" s="20">
        <f>COUNTIF('S6 - Table 1'!$B$3:$B$20,Table11[[#This Row],[id]])</f>
        <v>0</v>
      </c>
      <c r="E159" s="20">
        <v>0.14631180299999999</v>
      </c>
      <c r="F159" s="20">
        <v>3418</v>
      </c>
      <c r="G159" s="20">
        <v>5</v>
      </c>
      <c r="H159" s="20">
        <v>280</v>
      </c>
      <c r="I159" s="20">
        <v>272</v>
      </c>
      <c r="J159" s="20">
        <v>44</v>
      </c>
      <c r="K159" s="20">
        <v>4425</v>
      </c>
      <c r="L159" s="20">
        <v>59</v>
      </c>
      <c r="M159" s="26" cm="1">
        <f t="array" ref="M159">_xlfn.IFS(Table11[[#This Row],[target.clade]]="I",110,Table11[[#This Row],[target.clade]]="II",4454,TRUE,4652)</f>
        <v>110</v>
      </c>
      <c r="N159" s="26" cm="1">
        <f t="array" ref="N159">_xlfn.IFS(Table11[[#This Row],[target.clade]]="I",4454,Table11[[#This Row],[target.clade]]="II",110,TRUE,NA())</f>
        <v>4454</v>
      </c>
      <c r="O159" s="20" cm="1">
        <f t="array" ref="O159">_xlfn.IFS(Table11[[#This Row],[target.clade]]="I",Table11[[#This Row],[hits.I]],Table11[[#This Row],[target.clade]]="II",Table11[[#This Row],[hits.II]],TRUE,SUM(Table11[[#This Row],[hits.I]:[hits.?]]))</f>
        <v>44</v>
      </c>
      <c r="P159" s="26">
        <f>Table11[[#This Row],[clade.P]]-Table11[[#This Row],[clade.TP]]</f>
        <v>66</v>
      </c>
      <c r="Q159" s="26" cm="1">
        <f t="array" ref="Q159">_xlfn.IFS(Table11[[#This Row],[target.clade]]="I",Table11[[#This Row],[hits.II]],Table11[[#This Row],[target.clade]]="II",Table11[[#This Row],[hits.I]],TRUE,NA())</f>
        <v>4425</v>
      </c>
      <c r="R159" s="26">
        <f>IFERROR(Table11[[#This Row],[clade.N]]-Table11[[#This Row],[clade.FP]], NA())</f>
        <v>29</v>
      </c>
      <c r="S159" s="24">
        <f>Table11[[#This Row],[clade.TP]]/Table11[[#This Row],[clade.P]]</f>
        <v>0.4</v>
      </c>
      <c r="T159" s="24">
        <f>Table11[[#This Row],[clade.FN]]/Table11[[#This Row],[clade.P]]</f>
        <v>0.6</v>
      </c>
      <c r="U159" s="24">
        <f>IFERROR(Table11[[#This Row],[clade.FP]]/Table11[[#This Row],[clade.N]],NA())</f>
        <v>0.9934889986528963</v>
      </c>
      <c r="V159" s="24">
        <f>IFERROR(Table11[[#This Row],[clade.TN]]/Table11[[#This Row],[clade.N]],NA())</f>
        <v>6.5110013471037266E-3</v>
      </c>
      <c r="AC159" s="11"/>
      <c r="AD159" s="11"/>
    </row>
    <row r="160" spans="1:30" ht="21" customHeight="1" x14ac:dyDescent="0.2">
      <c r="A160" s="25" t="s">
        <v>1643</v>
      </c>
      <c r="B160" s="20">
        <f>LOOKUP(Table11[[#This Row],[id]],'S1 - Assay'!A:A,'S1 - Assay'!B:B)</f>
        <v>10244</v>
      </c>
      <c r="C160" s="20" t="str">
        <f>LOOKUP(Table11[[#This Row],[id]],'S1 - Assay'!A:A,'S1 - Assay'!C:C)</f>
        <v>I</v>
      </c>
      <c r="D160" s="20">
        <f>COUNTIF('S6 - Table 1'!$B$3:$B$20,Table11[[#This Row],[id]])</f>
        <v>0</v>
      </c>
      <c r="E160" s="20">
        <v>0.14662582800000001</v>
      </c>
      <c r="F160" s="20">
        <v>3418</v>
      </c>
      <c r="G160" s="20">
        <v>4</v>
      </c>
      <c r="H160" s="20">
        <v>177</v>
      </c>
      <c r="I160" s="20">
        <v>213</v>
      </c>
      <c r="J160" s="20">
        <v>44</v>
      </c>
      <c r="K160" s="20">
        <v>4413</v>
      </c>
      <c r="L160" s="20">
        <v>65</v>
      </c>
      <c r="M160" s="26" cm="1">
        <f t="array" ref="M160">_xlfn.IFS(Table11[[#This Row],[target.clade]]="I",110,Table11[[#This Row],[target.clade]]="II",4454,TRUE,4652)</f>
        <v>110</v>
      </c>
      <c r="N160" s="26" cm="1">
        <f t="array" ref="N160">_xlfn.IFS(Table11[[#This Row],[target.clade]]="I",4454,Table11[[#This Row],[target.clade]]="II",110,TRUE,NA())</f>
        <v>4454</v>
      </c>
      <c r="O160" s="20" cm="1">
        <f t="array" ref="O160">_xlfn.IFS(Table11[[#This Row],[target.clade]]="I",Table11[[#This Row],[hits.I]],Table11[[#This Row],[target.clade]]="II",Table11[[#This Row],[hits.II]],TRUE,SUM(Table11[[#This Row],[hits.I]:[hits.?]]))</f>
        <v>44</v>
      </c>
      <c r="P160" s="26">
        <f>Table11[[#This Row],[clade.P]]-Table11[[#This Row],[clade.TP]]</f>
        <v>66</v>
      </c>
      <c r="Q160" s="26" cm="1">
        <f t="array" ref="Q160">_xlfn.IFS(Table11[[#This Row],[target.clade]]="I",Table11[[#This Row],[hits.II]],Table11[[#This Row],[target.clade]]="II",Table11[[#This Row],[hits.I]],TRUE,NA())</f>
        <v>4413</v>
      </c>
      <c r="R160" s="26">
        <f>IFERROR(Table11[[#This Row],[clade.N]]-Table11[[#This Row],[clade.FP]], NA())</f>
        <v>41</v>
      </c>
      <c r="S160" s="24">
        <f>Table11[[#This Row],[clade.TP]]/Table11[[#This Row],[clade.P]]</f>
        <v>0.4</v>
      </c>
      <c r="T160" s="24">
        <f>Table11[[#This Row],[clade.FN]]/Table11[[#This Row],[clade.P]]</f>
        <v>0.6</v>
      </c>
      <c r="U160" s="24">
        <f>IFERROR(Table11[[#This Row],[clade.FP]]/Table11[[#This Row],[clade.N]],NA())</f>
        <v>0.99079479119892233</v>
      </c>
      <c r="V160" s="24">
        <f>IFERROR(Table11[[#This Row],[clade.TN]]/Table11[[#This Row],[clade.N]],NA())</f>
        <v>9.2052088010776828E-3</v>
      </c>
      <c r="AC160" s="11"/>
      <c r="AD160" s="11"/>
    </row>
    <row r="161" spans="1:30" ht="21" customHeight="1" x14ac:dyDescent="0.2">
      <c r="A161" s="25" t="s">
        <v>1648</v>
      </c>
      <c r="B161" s="20">
        <f>LOOKUP(Table11[[#This Row],[id]],'S1 - Assay'!A:A,'S1 - Assay'!B:B)</f>
        <v>10244</v>
      </c>
      <c r="C161" s="20" t="str">
        <f>LOOKUP(Table11[[#This Row],[id]],'S1 - Assay'!A:A,'S1 - Assay'!C:C)</f>
        <v>I</v>
      </c>
      <c r="D161" s="20">
        <f>COUNTIF('S6 - Table 1'!$B$3:$B$20,Table11[[#This Row],[id]])</f>
        <v>0</v>
      </c>
      <c r="E161" s="20">
        <v>0.14666792100000001</v>
      </c>
      <c r="F161" s="20">
        <v>3424</v>
      </c>
      <c r="G161" s="20">
        <v>3</v>
      </c>
      <c r="H161" s="20">
        <v>40</v>
      </c>
      <c r="I161" s="20">
        <v>244</v>
      </c>
      <c r="J161" s="20">
        <v>43</v>
      </c>
      <c r="K161" s="20">
        <v>4405</v>
      </c>
      <c r="L161" s="20">
        <v>65</v>
      </c>
      <c r="M161" s="26" cm="1">
        <f t="array" ref="M161">_xlfn.IFS(Table11[[#This Row],[target.clade]]="I",110,Table11[[#This Row],[target.clade]]="II",4454,TRUE,4652)</f>
        <v>110</v>
      </c>
      <c r="N161" s="26" cm="1">
        <f t="array" ref="N161">_xlfn.IFS(Table11[[#This Row],[target.clade]]="I",4454,Table11[[#This Row],[target.clade]]="II",110,TRUE,NA())</f>
        <v>4454</v>
      </c>
      <c r="O161" s="20" cm="1">
        <f t="array" ref="O161">_xlfn.IFS(Table11[[#This Row],[target.clade]]="I",Table11[[#This Row],[hits.I]],Table11[[#This Row],[target.clade]]="II",Table11[[#This Row],[hits.II]],TRUE,SUM(Table11[[#This Row],[hits.I]:[hits.?]]))</f>
        <v>43</v>
      </c>
      <c r="P161" s="26">
        <f>Table11[[#This Row],[clade.P]]-Table11[[#This Row],[clade.TP]]</f>
        <v>67</v>
      </c>
      <c r="Q161" s="26" cm="1">
        <f t="array" ref="Q161">_xlfn.IFS(Table11[[#This Row],[target.clade]]="I",Table11[[#This Row],[hits.II]],Table11[[#This Row],[target.clade]]="II",Table11[[#This Row],[hits.I]],TRUE,NA())</f>
        <v>4405</v>
      </c>
      <c r="R161" s="26">
        <f>IFERROR(Table11[[#This Row],[clade.N]]-Table11[[#This Row],[clade.FP]], NA())</f>
        <v>49</v>
      </c>
      <c r="S161" s="24">
        <f>Table11[[#This Row],[clade.TP]]/Table11[[#This Row],[clade.P]]</f>
        <v>0.39090909090909093</v>
      </c>
      <c r="T161" s="24">
        <f>Table11[[#This Row],[clade.FN]]/Table11[[#This Row],[clade.P]]</f>
        <v>0.60909090909090913</v>
      </c>
      <c r="U161" s="24">
        <f>IFERROR(Table11[[#This Row],[clade.FP]]/Table11[[#This Row],[clade.N]],NA())</f>
        <v>0.98899865289627298</v>
      </c>
      <c r="V161" s="24">
        <f>IFERROR(Table11[[#This Row],[clade.TN]]/Table11[[#This Row],[clade.N]],NA())</f>
        <v>1.1001347103726987E-2</v>
      </c>
      <c r="AC161" s="11"/>
      <c r="AD161" s="11"/>
    </row>
    <row r="162" spans="1:30" ht="21" customHeight="1" x14ac:dyDescent="0.2">
      <c r="A162" s="25" t="s">
        <v>1653</v>
      </c>
      <c r="B162" s="20">
        <f>LOOKUP(Table11[[#This Row],[id]],'S1 - Assay'!A:A,'S1 - Assay'!B:B)</f>
        <v>10244</v>
      </c>
      <c r="C162" s="20" t="str">
        <f>LOOKUP(Table11[[#This Row],[id]],'S1 - Assay'!A:A,'S1 - Assay'!C:C)</f>
        <v>I</v>
      </c>
      <c r="D162" s="20">
        <f>COUNTIF('S6 - Table 1'!$B$3:$B$20,Table11[[#This Row],[id]])</f>
        <v>0</v>
      </c>
      <c r="E162" s="20">
        <v>0.14666792100000001</v>
      </c>
      <c r="F162" s="20">
        <v>3424</v>
      </c>
      <c r="G162" s="20">
        <v>3</v>
      </c>
      <c r="H162" s="20">
        <v>40</v>
      </c>
      <c r="I162" s="20">
        <v>244</v>
      </c>
      <c r="J162" s="20">
        <v>43</v>
      </c>
      <c r="K162" s="20">
        <v>4404</v>
      </c>
      <c r="L162" s="20">
        <v>65</v>
      </c>
      <c r="M162" s="26" cm="1">
        <f t="array" ref="M162">_xlfn.IFS(Table11[[#This Row],[target.clade]]="I",110,Table11[[#This Row],[target.clade]]="II",4454,TRUE,4652)</f>
        <v>110</v>
      </c>
      <c r="N162" s="26" cm="1">
        <f t="array" ref="N162">_xlfn.IFS(Table11[[#This Row],[target.clade]]="I",4454,Table11[[#This Row],[target.clade]]="II",110,TRUE,NA())</f>
        <v>4454</v>
      </c>
      <c r="O162" s="20" cm="1">
        <f t="array" ref="O162">_xlfn.IFS(Table11[[#This Row],[target.clade]]="I",Table11[[#This Row],[hits.I]],Table11[[#This Row],[target.clade]]="II",Table11[[#This Row],[hits.II]],TRUE,SUM(Table11[[#This Row],[hits.I]:[hits.?]]))</f>
        <v>43</v>
      </c>
      <c r="P162" s="26">
        <f>Table11[[#This Row],[clade.P]]-Table11[[#This Row],[clade.TP]]</f>
        <v>67</v>
      </c>
      <c r="Q162" s="26" cm="1">
        <f t="array" ref="Q162">_xlfn.IFS(Table11[[#This Row],[target.clade]]="I",Table11[[#This Row],[hits.II]],Table11[[#This Row],[target.clade]]="II",Table11[[#This Row],[hits.I]],TRUE,NA())</f>
        <v>4404</v>
      </c>
      <c r="R162" s="26">
        <f>IFERROR(Table11[[#This Row],[clade.N]]-Table11[[#This Row],[clade.FP]], NA())</f>
        <v>50</v>
      </c>
      <c r="S162" s="24">
        <f>Table11[[#This Row],[clade.TP]]/Table11[[#This Row],[clade.P]]</f>
        <v>0.39090909090909093</v>
      </c>
      <c r="T162" s="24">
        <f>Table11[[#This Row],[clade.FN]]/Table11[[#This Row],[clade.P]]</f>
        <v>0.60909090909090913</v>
      </c>
      <c r="U162" s="24">
        <f>IFERROR(Table11[[#This Row],[clade.FP]]/Table11[[#This Row],[clade.N]],NA())</f>
        <v>0.98877413560844185</v>
      </c>
      <c r="V162" s="24">
        <f>IFERROR(Table11[[#This Row],[clade.TN]]/Table11[[#This Row],[clade.N]],NA())</f>
        <v>1.1225864391558151E-2</v>
      </c>
      <c r="AC162" s="11"/>
      <c r="AD162" s="11"/>
    </row>
    <row r="163" spans="1:30" ht="21" customHeight="1" x14ac:dyDescent="0.2">
      <c r="A163" s="25" t="s">
        <v>1656</v>
      </c>
      <c r="B163" s="20">
        <f>LOOKUP(Table11[[#This Row],[id]],'S1 - Assay'!A:A,'S1 - Assay'!B:B)</f>
        <v>10244</v>
      </c>
      <c r="C163" s="20" t="str">
        <f>LOOKUP(Table11[[#This Row],[id]],'S1 - Assay'!A:A,'S1 - Assay'!C:C)</f>
        <v>I</v>
      </c>
      <c r="D163" s="20">
        <f>COUNTIF('S6 - Table 1'!$B$3:$B$20,Table11[[#This Row],[id]])</f>
        <v>0</v>
      </c>
      <c r="E163" s="20">
        <v>0.14711760400000001</v>
      </c>
      <c r="F163" s="20">
        <v>2801</v>
      </c>
      <c r="G163" s="20">
        <v>56</v>
      </c>
      <c r="H163" s="20">
        <v>158</v>
      </c>
      <c r="I163" s="20">
        <v>129</v>
      </c>
      <c r="J163" s="20">
        <v>44</v>
      </c>
      <c r="K163" s="20">
        <v>3728</v>
      </c>
      <c r="L163" s="20">
        <v>61</v>
      </c>
      <c r="M163" s="26" cm="1">
        <f t="array" ref="M163">_xlfn.IFS(Table11[[#This Row],[target.clade]]="I",110,Table11[[#This Row],[target.clade]]="II",4454,TRUE,4652)</f>
        <v>110</v>
      </c>
      <c r="N163" s="26" cm="1">
        <f t="array" ref="N163">_xlfn.IFS(Table11[[#This Row],[target.clade]]="I",4454,Table11[[#This Row],[target.clade]]="II",110,TRUE,NA())</f>
        <v>4454</v>
      </c>
      <c r="O163" s="20" cm="1">
        <f t="array" ref="O163">_xlfn.IFS(Table11[[#This Row],[target.clade]]="I",Table11[[#This Row],[hits.I]],Table11[[#This Row],[target.clade]]="II",Table11[[#This Row],[hits.II]],TRUE,SUM(Table11[[#This Row],[hits.I]:[hits.?]]))</f>
        <v>44</v>
      </c>
      <c r="P163" s="26">
        <f>Table11[[#This Row],[clade.P]]-Table11[[#This Row],[clade.TP]]</f>
        <v>66</v>
      </c>
      <c r="Q163" s="26" cm="1">
        <f t="array" ref="Q163">_xlfn.IFS(Table11[[#This Row],[target.clade]]="I",Table11[[#This Row],[hits.II]],Table11[[#This Row],[target.clade]]="II",Table11[[#This Row],[hits.I]],TRUE,NA())</f>
        <v>3728</v>
      </c>
      <c r="R163" s="26">
        <f>IFERROR(Table11[[#This Row],[clade.N]]-Table11[[#This Row],[clade.FP]], NA())</f>
        <v>726</v>
      </c>
      <c r="S163" s="24">
        <f>Table11[[#This Row],[clade.TP]]/Table11[[#This Row],[clade.P]]</f>
        <v>0.4</v>
      </c>
      <c r="T163" s="24">
        <f>Table11[[#This Row],[clade.FN]]/Table11[[#This Row],[clade.P]]</f>
        <v>0.6</v>
      </c>
      <c r="U163" s="24">
        <f>IFERROR(Table11[[#This Row],[clade.FP]]/Table11[[#This Row],[clade.N]],NA())</f>
        <v>0.83700044903457571</v>
      </c>
      <c r="V163" s="24">
        <f>IFERROR(Table11[[#This Row],[clade.TN]]/Table11[[#This Row],[clade.N]],NA())</f>
        <v>0.16299955096542434</v>
      </c>
      <c r="AC163" s="11"/>
      <c r="AD163" s="11"/>
    </row>
    <row r="164" spans="1:30" ht="21" customHeight="1" x14ac:dyDescent="0.2">
      <c r="A164" s="25" t="s">
        <v>1661</v>
      </c>
      <c r="B164" s="20">
        <f>LOOKUP(Table11[[#This Row],[id]],'S1 - Assay'!A:A,'S1 - Assay'!B:B)</f>
        <v>10244</v>
      </c>
      <c r="C164" s="20" t="str">
        <f>LOOKUP(Table11[[#This Row],[id]],'S1 - Assay'!A:A,'S1 - Assay'!C:C)</f>
        <v>I</v>
      </c>
      <c r="D164" s="20">
        <f>COUNTIF('S6 - Table 1'!$B$3:$B$20,Table11[[#This Row],[id]])</f>
        <v>0</v>
      </c>
      <c r="E164" s="20">
        <v>0.14711760400000001</v>
      </c>
      <c r="F164" s="20">
        <v>2800</v>
      </c>
      <c r="G164" s="20">
        <v>57</v>
      </c>
      <c r="H164" s="20">
        <v>158</v>
      </c>
      <c r="I164" s="20">
        <v>129</v>
      </c>
      <c r="J164" s="20">
        <v>44</v>
      </c>
      <c r="K164" s="20">
        <v>3728</v>
      </c>
      <c r="L164" s="20">
        <v>61</v>
      </c>
      <c r="M164" s="26" cm="1">
        <f t="array" ref="M164">_xlfn.IFS(Table11[[#This Row],[target.clade]]="I",110,Table11[[#This Row],[target.clade]]="II",4454,TRUE,4652)</f>
        <v>110</v>
      </c>
      <c r="N164" s="26" cm="1">
        <f t="array" ref="N164">_xlfn.IFS(Table11[[#This Row],[target.clade]]="I",4454,Table11[[#This Row],[target.clade]]="II",110,TRUE,NA())</f>
        <v>4454</v>
      </c>
      <c r="O164" s="20" cm="1">
        <f t="array" ref="O164">_xlfn.IFS(Table11[[#This Row],[target.clade]]="I",Table11[[#This Row],[hits.I]],Table11[[#This Row],[target.clade]]="II",Table11[[#This Row],[hits.II]],TRUE,SUM(Table11[[#This Row],[hits.I]:[hits.?]]))</f>
        <v>44</v>
      </c>
      <c r="P164" s="26">
        <f>Table11[[#This Row],[clade.P]]-Table11[[#This Row],[clade.TP]]</f>
        <v>66</v>
      </c>
      <c r="Q164" s="26" cm="1">
        <f t="array" ref="Q164">_xlfn.IFS(Table11[[#This Row],[target.clade]]="I",Table11[[#This Row],[hits.II]],Table11[[#This Row],[target.clade]]="II",Table11[[#This Row],[hits.I]],TRUE,NA())</f>
        <v>3728</v>
      </c>
      <c r="R164" s="26">
        <f>IFERROR(Table11[[#This Row],[clade.N]]-Table11[[#This Row],[clade.FP]], NA())</f>
        <v>726</v>
      </c>
      <c r="S164" s="24">
        <f>Table11[[#This Row],[clade.TP]]/Table11[[#This Row],[clade.P]]</f>
        <v>0.4</v>
      </c>
      <c r="T164" s="24">
        <f>Table11[[#This Row],[clade.FN]]/Table11[[#This Row],[clade.P]]</f>
        <v>0.6</v>
      </c>
      <c r="U164" s="24">
        <f>IFERROR(Table11[[#This Row],[clade.FP]]/Table11[[#This Row],[clade.N]],NA())</f>
        <v>0.83700044903457571</v>
      </c>
      <c r="V164" s="24">
        <f>IFERROR(Table11[[#This Row],[clade.TN]]/Table11[[#This Row],[clade.N]],NA())</f>
        <v>0.16299955096542434</v>
      </c>
      <c r="AC164" s="11"/>
      <c r="AD164" s="11"/>
    </row>
    <row r="165" spans="1:30" ht="21" customHeight="1" x14ac:dyDescent="0.2">
      <c r="A165" s="25" t="s">
        <v>1664</v>
      </c>
      <c r="B165" s="20">
        <f>LOOKUP(Table11[[#This Row],[id]],'S1 - Assay'!A:A,'S1 - Assay'!B:B)</f>
        <v>10244</v>
      </c>
      <c r="C165" s="20" t="str">
        <f>LOOKUP(Table11[[#This Row],[id]],'S1 - Assay'!A:A,'S1 - Assay'!C:C)</f>
        <v>I</v>
      </c>
      <c r="D165" s="20">
        <f>COUNTIF('S6 - Table 1'!$B$3:$B$20,Table11[[#This Row],[id]])</f>
        <v>0</v>
      </c>
      <c r="E165" s="20">
        <v>0.14724589799999999</v>
      </c>
      <c r="F165" s="20">
        <v>3423</v>
      </c>
      <c r="G165" s="20">
        <v>5</v>
      </c>
      <c r="H165" s="20">
        <v>3</v>
      </c>
      <c r="I165" s="20">
        <v>299</v>
      </c>
      <c r="J165" s="20">
        <v>43</v>
      </c>
      <c r="K165" s="20">
        <v>4432</v>
      </c>
      <c r="L165" s="20">
        <v>62</v>
      </c>
      <c r="M165" s="26" cm="1">
        <f t="array" ref="M165">_xlfn.IFS(Table11[[#This Row],[target.clade]]="I",110,Table11[[#This Row],[target.clade]]="II",4454,TRUE,4652)</f>
        <v>110</v>
      </c>
      <c r="N165" s="26" cm="1">
        <f t="array" ref="N165">_xlfn.IFS(Table11[[#This Row],[target.clade]]="I",4454,Table11[[#This Row],[target.clade]]="II",110,TRUE,NA())</f>
        <v>4454</v>
      </c>
      <c r="O165" s="20" cm="1">
        <f t="array" ref="O165">_xlfn.IFS(Table11[[#This Row],[target.clade]]="I",Table11[[#This Row],[hits.I]],Table11[[#This Row],[target.clade]]="II",Table11[[#This Row],[hits.II]],TRUE,SUM(Table11[[#This Row],[hits.I]:[hits.?]]))</f>
        <v>43</v>
      </c>
      <c r="P165" s="26">
        <f>Table11[[#This Row],[clade.P]]-Table11[[#This Row],[clade.TP]]</f>
        <v>67</v>
      </c>
      <c r="Q165" s="26" cm="1">
        <f t="array" ref="Q165">_xlfn.IFS(Table11[[#This Row],[target.clade]]="I",Table11[[#This Row],[hits.II]],Table11[[#This Row],[target.clade]]="II",Table11[[#This Row],[hits.I]],TRUE,NA())</f>
        <v>4432</v>
      </c>
      <c r="R165" s="26">
        <f>IFERROR(Table11[[#This Row],[clade.N]]-Table11[[#This Row],[clade.FP]], NA())</f>
        <v>22</v>
      </c>
      <c r="S165" s="24">
        <f>Table11[[#This Row],[clade.TP]]/Table11[[#This Row],[clade.P]]</f>
        <v>0.39090909090909093</v>
      </c>
      <c r="T165" s="24">
        <f>Table11[[#This Row],[clade.FN]]/Table11[[#This Row],[clade.P]]</f>
        <v>0.60909090909090913</v>
      </c>
      <c r="U165" s="24">
        <f>IFERROR(Table11[[#This Row],[clade.FP]]/Table11[[#This Row],[clade.N]],NA())</f>
        <v>0.99506061966771442</v>
      </c>
      <c r="V165" s="24">
        <f>IFERROR(Table11[[#This Row],[clade.TN]]/Table11[[#This Row],[clade.N]],NA())</f>
        <v>4.9393803322855864E-3</v>
      </c>
      <c r="AC165" s="11"/>
      <c r="AD165" s="11"/>
    </row>
    <row r="166" spans="1:30" ht="21" customHeight="1" x14ac:dyDescent="0.2">
      <c r="A166" s="25" t="s">
        <v>1669</v>
      </c>
      <c r="B166" s="20">
        <f>LOOKUP(Table11[[#This Row],[id]],'S1 - Assay'!A:A,'S1 - Assay'!B:B)</f>
        <v>10244</v>
      </c>
      <c r="C166" s="20" t="str">
        <f>LOOKUP(Table11[[#This Row],[id]],'S1 - Assay'!A:A,'S1 - Assay'!C:C)</f>
        <v>I</v>
      </c>
      <c r="D166" s="20">
        <f>COUNTIF('S6 - Table 1'!$B$3:$B$20,Table11[[#This Row],[id]])</f>
        <v>0</v>
      </c>
      <c r="E166" s="20">
        <v>0.14747732399999999</v>
      </c>
      <c r="F166" s="20">
        <v>3430</v>
      </c>
      <c r="G166" s="20">
        <v>5</v>
      </c>
      <c r="H166" s="20">
        <v>272</v>
      </c>
      <c r="I166" s="20">
        <v>15</v>
      </c>
      <c r="J166" s="20">
        <v>44</v>
      </c>
      <c r="K166" s="20">
        <v>4433</v>
      </c>
      <c r="L166" s="20">
        <v>66</v>
      </c>
      <c r="M166" s="26" cm="1">
        <f t="array" ref="M166">_xlfn.IFS(Table11[[#This Row],[target.clade]]="I",110,Table11[[#This Row],[target.clade]]="II",4454,TRUE,4652)</f>
        <v>110</v>
      </c>
      <c r="N166" s="26" cm="1">
        <f t="array" ref="N166">_xlfn.IFS(Table11[[#This Row],[target.clade]]="I",4454,Table11[[#This Row],[target.clade]]="II",110,TRUE,NA())</f>
        <v>4454</v>
      </c>
      <c r="O166" s="20" cm="1">
        <f t="array" ref="O166">_xlfn.IFS(Table11[[#This Row],[target.clade]]="I",Table11[[#This Row],[hits.I]],Table11[[#This Row],[target.clade]]="II",Table11[[#This Row],[hits.II]],TRUE,SUM(Table11[[#This Row],[hits.I]:[hits.?]]))</f>
        <v>44</v>
      </c>
      <c r="P166" s="26">
        <f>Table11[[#This Row],[clade.P]]-Table11[[#This Row],[clade.TP]]</f>
        <v>66</v>
      </c>
      <c r="Q166" s="26" cm="1">
        <f t="array" ref="Q166">_xlfn.IFS(Table11[[#This Row],[target.clade]]="I",Table11[[#This Row],[hits.II]],Table11[[#This Row],[target.clade]]="II",Table11[[#This Row],[hits.I]],TRUE,NA())</f>
        <v>4433</v>
      </c>
      <c r="R166" s="26">
        <f>IFERROR(Table11[[#This Row],[clade.N]]-Table11[[#This Row],[clade.FP]], NA())</f>
        <v>21</v>
      </c>
      <c r="S166" s="24">
        <f>Table11[[#This Row],[clade.TP]]/Table11[[#This Row],[clade.P]]</f>
        <v>0.4</v>
      </c>
      <c r="T166" s="24">
        <f>Table11[[#This Row],[clade.FN]]/Table11[[#This Row],[clade.P]]</f>
        <v>0.6</v>
      </c>
      <c r="U166" s="24">
        <f>IFERROR(Table11[[#This Row],[clade.FP]]/Table11[[#This Row],[clade.N]],NA())</f>
        <v>0.99528513695554555</v>
      </c>
      <c r="V166" s="24">
        <f>IFERROR(Table11[[#This Row],[clade.TN]]/Table11[[#This Row],[clade.N]],NA())</f>
        <v>4.7148630444544233E-3</v>
      </c>
      <c r="AC166" s="11"/>
      <c r="AD166" s="11"/>
    </row>
    <row r="167" spans="1:30" ht="21" customHeight="1" x14ac:dyDescent="0.2">
      <c r="A167" s="25" t="s">
        <v>1674</v>
      </c>
      <c r="B167" s="20">
        <f>LOOKUP(Table11[[#This Row],[id]],'S1 - Assay'!A:A,'S1 - Assay'!B:B)</f>
        <v>10244</v>
      </c>
      <c r="C167" s="20" t="str">
        <f>LOOKUP(Table11[[#This Row],[id]],'S1 - Assay'!A:A,'S1 - Assay'!C:C)</f>
        <v>I</v>
      </c>
      <c r="D167" s="20">
        <f>COUNTIF('S6 - Table 1'!$B$3:$B$20,Table11[[#This Row],[id]])</f>
        <v>0</v>
      </c>
      <c r="E167" s="20">
        <v>0.14747732399999999</v>
      </c>
      <c r="F167" s="20">
        <v>3430</v>
      </c>
      <c r="G167" s="20">
        <v>5</v>
      </c>
      <c r="H167" s="20">
        <v>272</v>
      </c>
      <c r="I167" s="20">
        <v>15</v>
      </c>
      <c r="J167" s="20">
        <v>44</v>
      </c>
      <c r="K167" s="20">
        <v>4433</v>
      </c>
      <c r="L167" s="20">
        <v>66</v>
      </c>
      <c r="M167" s="26" cm="1">
        <f t="array" ref="M167">_xlfn.IFS(Table11[[#This Row],[target.clade]]="I",110,Table11[[#This Row],[target.clade]]="II",4454,TRUE,4652)</f>
        <v>110</v>
      </c>
      <c r="N167" s="26" cm="1">
        <f t="array" ref="N167">_xlfn.IFS(Table11[[#This Row],[target.clade]]="I",4454,Table11[[#This Row],[target.clade]]="II",110,TRUE,NA())</f>
        <v>4454</v>
      </c>
      <c r="O167" s="20" cm="1">
        <f t="array" ref="O167">_xlfn.IFS(Table11[[#This Row],[target.clade]]="I",Table11[[#This Row],[hits.I]],Table11[[#This Row],[target.clade]]="II",Table11[[#This Row],[hits.II]],TRUE,SUM(Table11[[#This Row],[hits.I]:[hits.?]]))</f>
        <v>44</v>
      </c>
      <c r="P167" s="26">
        <f>Table11[[#This Row],[clade.P]]-Table11[[#This Row],[clade.TP]]</f>
        <v>66</v>
      </c>
      <c r="Q167" s="26" cm="1">
        <f t="array" ref="Q167">_xlfn.IFS(Table11[[#This Row],[target.clade]]="I",Table11[[#This Row],[hits.II]],Table11[[#This Row],[target.clade]]="II",Table11[[#This Row],[hits.I]],TRUE,NA())</f>
        <v>4433</v>
      </c>
      <c r="R167" s="26">
        <f>IFERROR(Table11[[#This Row],[clade.N]]-Table11[[#This Row],[clade.FP]], NA())</f>
        <v>21</v>
      </c>
      <c r="S167" s="24">
        <f>Table11[[#This Row],[clade.TP]]/Table11[[#This Row],[clade.P]]</f>
        <v>0.4</v>
      </c>
      <c r="T167" s="24">
        <f>Table11[[#This Row],[clade.FN]]/Table11[[#This Row],[clade.P]]</f>
        <v>0.6</v>
      </c>
      <c r="U167" s="24">
        <f>IFERROR(Table11[[#This Row],[clade.FP]]/Table11[[#This Row],[clade.N]],NA())</f>
        <v>0.99528513695554555</v>
      </c>
      <c r="V167" s="24">
        <f>IFERROR(Table11[[#This Row],[clade.TN]]/Table11[[#This Row],[clade.N]],NA())</f>
        <v>4.7148630444544233E-3</v>
      </c>
      <c r="AC167" s="11"/>
      <c r="AD167" s="11"/>
    </row>
    <row r="168" spans="1:30" ht="21" customHeight="1" x14ac:dyDescent="0.2">
      <c r="A168" s="25" t="s">
        <v>1677</v>
      </c>
      <c r="B168" s="20">
        <f>LOOKUP(Table11[[#This Row],[id]],'S1 - Assay'!A:A,'S1 - Assay'!B:B)</f>
        <v>10244</v>
      </c>
      <c r="C168" s="20" t="str">
        <f>LOOKUP(Table11[[#This Row],[id]],'S1 - Assay'!A:A,'S1 - Assay'!C:C)</f>
        <v>I</v>
      </c>
      <c r="D168" s="20">
        <f>COUNTIF('S6 - Table 1'!$B$3:$B$20,Table11[[#This Row],[id]])</f>
        <v>0</v>
      </c>
      <c r="E168" s="20">
        <v>0.147604134</v>
      </c>
      <c r="F168" s="20">
        <v>3423</v>
      </c>
      <c r="G168" s="20">
        <v>5</v>
      </c>
      <c r="H168" s="20">
        <v>3</v>
      </c>
      <c r="I168" s="20">
        <v>299</v>
      </c>
      <c r="J168" s="20">
        <v>43</v>
      </c>
      <c r="K168" s="20">
        <v>4432</v>
      </c>
      <c r="L168" s="20">
        <v>62</v>
      </c>
      <c r="M168" s="26" cm="1">
        <f t="array" ref="M168">_xlfn.IFS(Table11[[#This Row],[target.clade]]="I",110,Table11[[#This Row],[target.clade]]="II",4454,TRUE,4652)</f>
        <v>110</v>
      </c>
      <c r="N168" s="26" cm="1">
        <f t="array" ref="N168">_xlfn.IFS(Table11[[#This Row],[target.clade]]="I",4454,Table11[[#This Row],[target.clade]]="II",110,TRUE,NA())</f>
        <v>4454</v>
      </c>
      <c r="O168" s="20" cm="1">
        <f t="array" ref="O168">_xlfn.IFS(Table11[[#This Row],[target.clade]]="I",Table11[[#This Row],[hits.I]],Table11[[#This Row],[target.clade]]="II",Table11[[#This Row],[hits.II]],TRUE,SUM(Table11[[#This Row],[hits.I]:[hits.?]]))</f>
        <v>43</v>
      </c>
      <c r="P168" s="26">
        <f>Table11[[#This Row],[clade.P]]-Table11[[#This Row],[clade.TP]]</f>
        <v>67</v>
      </c>
      <c r="Q168" s="26" cm="1">
        <f t="array" ref="Q168">_xlfn.IFS(Table11[[#This Row],[target.clade]]="I",Table11[[#This Row],[hits.II]],Table11[[#This Row],[target.clade]]="II",Table11[[#This Row],[hits.I]],TRUE,NA())</f>
        <v>4432</v>
      </c>
      <c r="R168" s="26">
        <f>IFERROR(Table11[[#This Row],[clade.N]]-Table11[[#This Row],[clade.FP]], NA())</f>
        <v>22</v>
      </c>
      <c r="S168" s="24">
        <f>Table11[[#This Row],[clade.TP]]/Table11[[#This Row],[clade.P]]</f>
        <v>0.39090909090909093</v>
      </c>
      <c r="T168" s="24">
        <f>Table11[[#This Row],[clade.FN]]/Table11[[#This Row],[clade.P]]</f>
        <v>0.60909090909090913</v>
      </c>
      <c r="U168" s="24">
        <f>IFERROR(Table11[[#This Row],[clade.FP]]/Table11[[#This Row],[clade.N]],NA())</f>
        <v>0.99506061966771442</v>
      </c>
      <c r="V168" s="24">
        <f>IFERROR(Table11[[#This Row],[clade.TN]]/Table11[[#This Row],[clade.N]],NA())</f>
        <v>4.9393803322855864E-3</v>
      </c>
      <c r="AC168" s="11"/>
      <c r="AD168" s="11"/>
    </row>
    <row r="169" spans="1:30" ht="21" customHeight="1" x14ac:dyDescent="0.2">
      <c r="A169" s="25" t="s">
        <v>1680</v>
      </c>
      <c r="B169" s="20">
        <f>LOOKUP(Table11[[#This Row],[id]],'S1 - Assay'!A:A,'S1 - Assay'!B:B)</f>
        <v>10244</v>
      </c>
      <c r="C169" s="20" t="str">
        <f>LOOKUP(Table11[[#This Row],[id]],'S1 - Assay'!A:A,'S1 - Assay'!C:C)</f>
        <v>I</v>
      </c>
      <c r="D169" s="20">
        <f>COUNTIF('S6 - Table 1'!$B$3:$B$20,Table11[[#This Row],[id]])</f>
        <v>0</v>
      </c>
      <c r="E169" s="20">
        <v>0.14875849299999999</v>
      </c>
      <c r="F169" s="20">
        <v>3418</v>
      </c>
      <c r="G169" s="20">
        <v>4</v>
      </c>
      <c r="H169" s="20">
        <v>280</v>
      </c>
      <c r="I169" s="20">
        <v>281</v>
      </c>
      <c r="J169" s="20">
        <v>44</v>
      </c>
      <c r="K169" s="20">
        <v>4425</v>
      </c>
      <c r="L169" s="20">
        <v>59</v>
      </c>
      <c r="M169" s="26" cm="1">
        <f t="array" ref="M169">_xlfn.IFS(Table11[[#This Row],[target.clade]]="I",110,Table11[[#This Row],[target.clade]]="II",4454,TRUE,4652)</f>
        <v>110</v>
      </c>
      <c r="N169" s="26" cm="1">
        <f t="array" ref="N169">_xlfn.IFS(Table11[[#This Row],[target.clade]]="I",4454,Table11[[#This Row],[target.clade]]="II",110,TRUE,NA())</f>
        <v>4454</v>
      </c>
      <c r="O169" s="20" cm="1">
        <f t="array" ref="O169">_xlfn.IFS(Table11[[#This Row],[target.clade]]="I",Table11[[#This Row],[hits.I]],Table11[[#This Row],[target.clade]]="II",Table11[[#This Row],[hits.II]],TRUE,SUM(Table11[[#This Row],[hits.I]:[hits.?]]))</f>
        <v>44</v>
      </c>
      <c r="P169" s="26">
        <f>Table11[[#This Row],[clade.P]]-Table11[[#This Row],[clade.TP]]</f>
        <v>66</v>
      </c>
      <c r="Q169" s="26" cm="1">
        <f t="array" ref="Q169">_xlfn.IFS(Table11[[#This Row],[target.clade]]="I",Table11[[#This Row],[hits.II]],Table11[[#This Row],[target.clade]]="II",Table11[[#This Row],[hits.I]],TRUE,NA())</f>
        <v>4425</v>
      </c>
      <c r="R169" s="26">
        <f>IFERROR(Table11[[#This Row],[clade.N]]-Table11[[#This Row],[clade.FP]], NA())</f>
        <v>29</v>
      </c>
      <c r="S169" s="24">
        <f>Table11[[#This Row],[clade.TP]]/Table11[[#This Row],[clade.P]]</f>
        <v>0.4</v>
      </c>
      <c r="T169" s="24">
        <f>Table11[[#This Row],[clade.FN]]/Table11[[#This Row],[clade.P]]</f>
        <v>0.6</v>
      </c>
      <c r="U169" s="24">
        <f>IFERROR(Table11[[#This Row],[clade.FP]]/Table11[[#This Row],[clade.N]],NA())</f>
        <v>0.9934889986528963</v>
      </c>
      <c r="V169" s="24">
        <f>IFERROR(Table11[[#This Row],[clade.TN]]/Table11[[#This Row],[clade.N]],NA())</f>
        <v>6.5110013471037266E-3</v>
      </c>
      <c r="AC169" s="11"/>
      <c r="AD169" s="11"/>
    </row>
    <row r="170" spans="1:30" ht="21" customHeight="1" x14ac:dyDescent="0.2">
      <c r="A170" s="25" t="s">
        <v>1684</v>
      </c>
      <c r="B170" s="20">
        <f>LOOKUP(Table11[[#This Row],[id]],'S1 - Assay'!A:A,'S1 - Assay'!B:B)</f>
        <v>10244</v>
      </c>
      <c r="C170" s="20" t="str">
        <f>LOOKUP(Table11[[#This Row],[id]],'S1 - Assay'!A:A,'S1 - Assay'!C:C)</f>
        <v>I</v>
      </c>
      <c r="D170" s="20">
        <f>COUNTIF('S6 - Table 1'!$B$3:$B$20,Table11[[#This Row],[id]])</f>
        <v>0</v>
      </c>
      <c r="E170" s="20">
        <v>0.14875849299999999</v>
      </c>
      <c r="F170" s="20">
        <v>3418</v>
      </c>
      <c r="G170" s="20">
        <v>4</v>
      </c>
      <c r="H170" s="20">
        <v>280</v>
      </c>
      <c r="I170" s="20">
        <v>279</v>
      </c>
      <c r="J170" s="20">
        <v>44</v>
      </c>
      <c r="K170" s="20">
        <v>4425</v>
      </c>
      <c r="L170" s="20">
        <v>59</v>
      </c>
      <c r="M170" s="26" cm="1">
        <f t="array" ref="M170">_xlfn.IFS(Table11[[#This Row],[target.clade]]="I",110,Table11[[#This Row],[target.clade]]="II",4454,TRUE,4652)</f>
        <v>110</v>
      </c>
      <c r="N170" s="26" cm="1">
        <f t="array" ref="N170">_xlfn.IFS(Table11[[#This Row],[target.clade]]="I",4454,Table11[[#This Row],[target.clade]]="II",110,TRUE,NA())</f>
        <v>4454</v>
      </c>
      <c r="O170" s="20" cm="1">
        <f t="array" ref="O170">_xlfn.IFS(Table11[[#This Row],[target.clade]]="I",Table11[[#This Row],[hits.I]],Table11[[#This Row],[target.clade]]="II",Table11[[#This Row],[hits.II]],TRUE,SUM(Table11[[#This Row],[hits.I]:[hits.?]]))</f>
        <v>44</v>
      </c>
      <c r="P170" s="26">
        <f>Table11[[#This Row],[clade.P]]-Table11[[#This Row],[clade.TP]]</f>
        <v>66</v>
      </c>
      <c r="Q170" s="26" cm="1">
        <f t="array" ref="Q170">_xlfn.IFS(Table11[[#This Row],[target.clade]]="I",Table11[[#This Row],[hits.II]],Table11[[#This Row],[target.clade]]="II",Table11[[#This Row],[hits.I]],TRUE,NA())</f>
        <v>4425</v>
      </c>
      <c r="R170" s="26">
        <f>IFERROR(Table11[[#This Row],[clade.N]]-Table11[[#This Row],[clade.FP]], NA())</f>
        <v>29</v>
      </c>
      <c r="S170" s="24">
        <f>Table11[[#This Row],[clade.TP]]/Table11[[#This Row],[clade.P]]</f>
        <v>0.4</v>
      </c>
      <c r="T170" s="24">
        <f>Table11[[#This Row],[clade.FN]]/Table11[[#This Row],[clade.P]]</f>
        <v>0.6</v>
      </c>
      <c r="U170" s="24">
        <f>IFERROR(Table11[[#This Row],[clade.FP]]/Table11[[#This Row],[clade.N]],NA())</f>
        <v>0.9934889986528963</v>
      </c>
      <c r="V170" s="24">
        <f>IFERROR(Table11[[#This Row],[clade.TN]]/Table11[[#This Row],[clade.N]],NA())</f>
        <v>6.5110013471037266E-3</v>
      </c>
      <c r="AC170" s="11"/>
      <c r="AD170" s="11"/>
    </row>
    <row r="171" spans="1:30" ht="21" customHeight="1" x14ac:dyDescent="0.2">
      <c r="A171" s="25" t="s">
        <v>1686</v>
      </c>
      <c r="B171" s="20">
        <f>LOOKUP(Table11[[#This Row],[id]],'S1 - Assay'!A:A,'S1 - Assay'!B:B)</f>
        <v>10244</v>
      </c>
      <c r="C171" s="20" t="str">
        <f>LOOKUP(Table11[[#This Row],[id]],'S1 - Assay'!A:A,'S1 - Assay'!C:C)</f>
        <v>I</v>
      </c>
      <c r="D171" s="20">
        <f>COUNTIF('S6 - Table 1'!$B$3:$B$20,Table11[[#This Row],[id]])</f>
        <v>0</v>
      </c>
      <c r="E171" s="20">
        <v>0.149104026</v>
      </c>
      <c r="F171" s="20">
        <v>3318</v>
      </c>
      <c r="G171" s="20">
        <v>3</v>
      </c>
      <c r="H171" s="20">
        <v>280</v>
      </c>
      <c r="I171" s="20">
        <v>9</v>
      </c>
      <c r="J171" s="20">
        <v>43</v>
      </c>
      <c r="K171" s="20">
        <v>4411</v>
      </c>
      <c r="L171" s="20">
        <v>21</v>
      </c>
      <c r="M171" s="26" cm="1">
        <f t="array" ref="M171">_xlfn.IFS(Table11[[#This Row],[target.clade]]="I",110,Table11[[#This Row],[target.clade]]="II",4454,TRUE,4652)</f>
        <v>110</v>
      </c>
      <c r="N171" s="26" cm="1">
        <f t="array" ref="N171">_xlfn.IFS(Table11[[#This Row],[target.clade]]="I",4454,Table11[[#This Row],[target.clade]]="II",110,TRUE,NA())</f>
        <v>4454</v>
      </c>
      <c r="O171" s="20" cm="1">
        <f t="array" ref="O171">_xlfn.IFS(Table11[[#This Row],[target.clade]]="I",Table11[[#This Row],[hits.I]],Table11[[#This Row],[target.clade]]="II",Table11[[#This Row],[hits.II]],TRUE,SUM(Table11[[#This Row],[hits.I]:[hits.?]]))</f>
        <v>43</v>
      </c>
      <c r="P171" s="26">
        <f>Table11[[#This Row],[clade.P]]-Table11[[#This Row],[clade.TP]]</f>
        <v>67</v>
      </c>
      <c r="Q171" s="26" cm="1">
        <f t="array" ref="Q171">_xlfn.IFS(Table11[[#This Row],[target.clade]]="I",Table11[[#This Row],[hits.II]],Table11[[#This Row],[target.clade]]="II",Table11[[#This Row],[hits.I]],TRUE,NA())</f>
        <v>4411</v>
      </c>
      <c r="R171" s="26">
        <f>IFERROR(Table11[[#This Row],[clade.N]]-Table11[[#This Row],[clade.FP]], NA())</f>
        <v>43</v>
      </c>
      <c r="S171" s="24">
        <f>Table11[[#This Row],[clade.TP]]/Table11[[#This Row],[clade.P]]</f>
        <v>0.39090909090909093</v>
      </c>
      <c r="T171" s="24">
        <f>Table11[[#This Row],[clade.FN]]/Table11[[#This Row],[clade.P]]</f>
        <v>0.60909090909090913</v>
      </c>
      <c r="U171" s="24">
        <f>IFERROR(Table11[[#This Row],[clade.FP]]/Table11[[#This Row],[clade.N]],NA())</f>
        <v>0.99034575662325997</v>
      </c>
      <c r="V171" s="24">
        <f>IFERROR(Table11[[#This Row],[clade.TN]]/Table11[[#This Row],[clade.N]],NA())</f>
        <v>9.6542433767400088E-3</v>
      </c>
      <c r="AC171" s="11"/>
      <c r="AD171" s="11"/>
    </row>
    <row r="172" spans="1:30" ht="21" customHeight="1" x14ac:dyDescent="0.2">
      <c r="A172" s="25" t="s">
        <v>1691</v>
      </c>
      <c r="B172" s="20">
        <f>LOOKUP(Table11[[#This Row],[id]],'S1 - Assay'!A:A,'S1 - Assay'!B:B)</f>
        <v>10244</v>
      </c>
      <c r="C172" s="20" t="str">
        <f>LOOKUP(Table11[[#This Row],[id]],'S1 - Assay'!A:A,'S1 - Assay'!C:C)</f>
        <v>I</v>
      </c>
      <c r="D172" s="20">
        <f>COUNTIF('S6 - Table 1'!$B$3:$B$20,Table11[[#This Row],[id]])</f>
        <v>0</v>
      </c>
      <c r="E172" s="20">
        <v>0.15072370900000001</v>
      </c>
      <c r="F172" s="20">
        <v>3415</v>
      </c>
      <c r="G172" s="20">
        <v>6</v>
      </c>
      <c r="H172" s="20">
        <v>254</v>
      </c>
      <c r="I172" s="20">
        <v>32</v>
      </c>
      <c r="J172" s="20">
        <v>43</v>
      </c>
      <c r="K172" s="20">
        <v>4418</v>
      </c>
      <c r="L172" s="20">
        <v>64</v>
      </c>
      <c r="M172" s="26" cm="1">
        <f t="array" ref="M172">_xlfn.IFS(Table11[[#This Row],[target.clade]]="I",110,Table11[[#This Row],[target.clade]]="II",4454,TRUE,4652)</f>
        <v>110</v>
      </c>
      <c r="N172" s="26" cm="1">
        <f t="array" ref="N172">_xlfn.IFS(Table11[[#This Row],[target.clade]]="I",4454,Table11[[#This Row],[target.clade]]="II",110,TRUE,NA())</f>
        <v>4454</v>
      </c>
      <c r="O172" s="20" cm="1">
        <f t="array" ref="O172">_xlfn.IFS(Table11[[#This Row],[target.clade]]="I",Table11[[#This Row],[hits.I]],Table11[[#This Row],[target.clade]]="II",Table11[[#This Row],[hits.II]],TRUE,SUM(Table11[[#This Row],[hits.I]:[hits.?]]))</f>
        <v>43</v>
      </c>
      <c r="P172" s="26">
        <f>Table11[[#This Row],[clade.P]]-Table11[[#This Row],[clade.TP]]</f>
        <v>67</v>
      </c>
      <c r="Q172" s="26" cm="1">
        <f t="array" ref="Q172">_xlfn.IFS(Table11[[#This Row],[target.clade]]="I",Table11[[#This Row],[hits.II]],Table11[[#This Row],[target.clade]]="II",Table11[[#This Row],[hits.I]],TRUE,NA())</f>
        <v>4418</v>
      </c>
      <c r="R172" s="26">
        <f>IFERROR(Table11[[#This Row],[clade.N]]-Table11[[#This Row],[clade.FP]], NA())</f>
        <v>36</v>
      </c>
      <c r="S172" s="24">
        <f>Table11[[#This Row],[clade.TP]]/Table11[[#This Row],[clade.P]]</f>
        <v>0.39090909090909093</v>
      </c>
      <c r="T172" s="24">
        <f>Table11[[#This Row],[clade.FN]]/Table11[[#This Row],[clade.P]]</f>
        <v>0.60909090909090913</v>
      </c>
      <c r="U172" s="24">
        <f>IFERROR(Table11[[#This Row],[clade.FP]]/Table11[[#This Row],[clade.N]],NA())</f>
        <v>0.99191737763807808</v>
      </c>
      <c r="V172" s="24">
        <f>IFERROR(Table11[[#This Row],[clade.TN]]/Table11[[#This Row],[clade.N]],NA())</f>
        <v>8.0826223619218686E-3</v>
      </c>
      <c r="AC172" s="11"/>
      <c r="AD172" s="11"/>
    </row>
    <row r="173" spans="1:30" ht="21" customHeight="1" x14ac:dyDescent="0.2">
      <c r="A173" s="25" t="s">
        <v>1694</v>
      </c>
      <c r="B173" s="20">
        <f>LOOKUP(Table11[[#This Row],[id]],'S1 - Assay'!A:A,'S1 - Assay'!B:B)</f>
        <v>10244</v>
      </c>
      <c r="C173" s="20" t="str">
        <f>LOOKUP(Table11[[#This Row],[id]],'S1 - Assay'!A:A,'S1 - Assay'!C:C)</f>
        <v>I</v>
      </c>
      <c r="D173" s="20">
        <f>COUNTIF('S6 - Table 1'!$B$3:$B$20,Table11[[#This Row],[id]])</f>
        <v>0</v>
      </c>
      <c r="E173" s="20">
        <v>0.154226368</v>
      </c>
      <c r="F173" s="20">
        <v>3419</v>
      </c>
      <c r="G173" s="20">
        <v>3</v>
      </c>
      <c r="H173" s="20">
        <v>229</v>
      </c>
      <c r="I173" s="20">
        <v>57</v>
      </c>
      <c r="J173" s="20">
        <v>43</v>
      </c>
      <c r="K173" s="20">
        <v>4415</v>
      </c>
      <c r="L173" s="20">
        <v>64</v>
      </c>
      <c r="M173" s="26" cm="1">
        <f t="array" ref="M173">_xlfn.IFS(Table11[[#This Row],[target.clade]]="I",110,Table11[[#This Row],[target.clade]]="II",4454,TRUE,4652)</f>
        <v>110</v>
      </c>
      <c r="N173" s="26" cm="1">
        <f t="array" ref="N173">_xlfn.IFS(Table11[[#This Row],[target.clade]]="I",4454,Table11[[#This Row],[target.clade]]="II",110,TRUE,NA())</f>
        <v>4454</v>
      </c>
      <c r="O173" s="20" cm="1">
        <f t="array" ref="O173">_xlfn.IFS(Table11[[#This Row],[target.clade]]="I",Table11[[#This Row],[hits.I]],Table11[[#This Row],[target.clade]]="II",Table11[[#This Row],[hits.II]],TRUE,SUM(Table11[[#This Row],[hits.I]:[hits.?]]))</f>
        <v>43</v>
      </c>
      <c r="P173" s="26">
        <f>Table11[[#This Row],[clade.P]]-Table11[[#This Row],[clade.TP]]</f>
        <v>67</v>
      </c>
      <c r="Q173" s="26" cm="1">
        <f t="array" ref="Q173">_xlfn.IFS(Table11[[#This Row],[target.clade]]="I",Table11[[#This Row],[hits.II]],Table11[[#This Row],[target.clade]]="II",Table11[[#This Row],[hits.I]],TRUE,NA())</f>
        <v>4415</v>
      </c>
      <c r="R173" s="26">
        <f>IFERROR(Table11[[#This Row],[clade.N]]-Table11[[#This Row],[clade.FP]], NA())</f>
        <v>39</v>
      </c>
      <c r="S173" s="24">
        <f>Table11[[#This Row],[clade.TP]]/Table11[[#This Row],[clade.P]]</f>
        <v>0.39090909090909093</v>
      </c>
      <c r="T173" s="24">
        <f>Table11[[#This Row],[clade.FN]]/Table11[[#This Row],[clade.P]]</f>
        <v>0.60909090909090913</v>
      </c>
      <c r="U173" s="24">
        <f>IFERROR(Table11[[#This Row],[clade.FP]]/Table11[[#This Row],[clade.N]],NA())</f>
        <v>0.9912438257745847</v>
      </c>
      <c r="V173" s="24">
        <f>IFERROR(Table11[[#This Row],[clade.TN]]/Table11[[#This Row],[clade.N]],NA())</f>
        <v>8.7561742254153568E-3</v>
      </c>
      <c r="AC173" s="11"/>
      <c r="AD173" s="11"/>
    </row>
    <row r="174" spans="1:30" ht="21" customHeight="1" x14ac:dyDescent="0.2">
      <c r="A174" s="25" t="s">
        <v>1699</v>
      </c>
      <c r="B174" s="20">
        <f>LOOKUP(Table11[[#This Row],[id]],'S1 - Assay'!A:A,'S1 - Assay'!B:B)</f>
        <v>10244</v>
      </c>
      <c r="C174" s="20" t="str">
        <f>LOOKUP(Table11[[#This Row],[id]],'S1 - Assay'!A:A,'S1 - Assay'!C:C)</f>
        <v>I</v>
      </c>
      <c r="D174" s="20">
        <f>COUNTIF('S6 - Table 1'!$B$3:$B$20,Table11[[#This Row],[id]])</f>
        <v>0</v>
      </c>
      <c r="E174" s="20">
        <v>0.19438014000000001</v>
      </c>
      <c r="F174" s="20">
        <v>3433</v>
      </c>
      <c r="G174" s="20">
        <v>1</v>
      </c>
      <c r="H174" s="20">
        <v>169</v>
      </c>
      <c r="I174" s="20">
        <v>116</v>
      </c>
      <c r="J174" s="20">
        <v>43</v>
      </c>
      <c r="K174" s="20">
        <v>4434</v>
      </c>
      <c r="L174" s="20">
        <v>65</v>
      </c>
      <c r="M174" s="26" cm="1">
        <f t="array" ref="M174">_xlfn.IFS(Table11[[#This Row],[target.clade]]="I",110,Table11[[#This Row],[target.clade]]="II",4454,TRUE,4652)</f>
        <v>110</v>
      </c>
      <c r="N174" s="26" cm="1">
        <f t="array" ref="N174">_xlfn.IFS(Table11[[#This Row],[target.clade]]="I",4454,Table11[[#This Row],[target.clade]]="II",110,TRUE,NA())</f>
        <v>4454</v>
      </c>
      <c r="O174" s="20" cm="1">
        <f t="array" ref="O174">_xlfn.IFS(Table11[[#This Row],[target.clade]]="I",Table11[[#This Row],[hits.I]],Table11[[#This Row],[target.clade]]="II",Table11[[#This Row],[hits.II]],TRUE,SUM(Table11[[#This Row],[hits.I]:[hits.?]]))</f>
        <v>43</v>
      </c>
      <c r="P174" s="26">
        <f>Table11[[#This Row],[clade.P]]-Table11[[#This Row],[clade.TP]]</f>
        <v>67</v>
      </c>
      <c r="Q174" s="26" cm="1">
        <f t="array" ref="Q174">_xlfn.IFS(Table11[[#This Row],[target.clade]]="I",Table11[[#This Row],[hits.II]],Table11[[#This Row],[target.clade]]="II",Table11[[#This Row],[hits.I]],TRUE,NA())</f>
        <v>4434</v>
      </c>
      <c r="R174" s="26">
        <f>IFERROR(Table11[[#This Row],[clade.N]]-Table11[[#This Row],[clade.FP]], NA())</f>
        <v>20</v>
      </c>
      <c r="S174" s="24">
        <f>Table11[[#This Row],[clade.TP]]/Table11[[#This Row],[clade.P]]</f>
        <v>0.39090909090909093</v>
      </c>
      <c r="T174" s="24">
        <f>Table11[[#This Row],[clade.FN]]/Table11[[#This Row],[clade.P]]</f>
        <v>0.60909090909090913</v>
      </c>
      <c r="U174" s="24">
        <f>IFERROR(Table11[[#This Row],[clade.FP]]/Table11[[#This Row],[clade.N]],NA())</f>
        <v>0.99550965424337678</v>
      </c>
      <c r="V174" s="24">
        <f>IFERROR(Table11[[#This Row],[clade.TN]]/Table11[[#This Row],[clade.N]],NA())</f>
        <v>4.4903457566232603E-3</v>
      </c>
      <c r="AC174" s="11"/>
      <c r="AD174" s="11"/>
    </row>
    <row r="175" spans="1:30" ht="21" customHeight="1" x14ac:dyDescent="0.2">
      <c r="A175" s="25" t="s">
        <v>1703</v>
      </c>
      <c r="B175" s="20">
        <f>LOOKUP(Table11[[#This Row],[id]],'S1 - Assay'!A:A,'S1 - Assay'!B:B)</f>
        <v>10244</v>
      </c>
      <c r="C175" s="20" t="str">
        <f>LOOKUP(Table11[[#This Row],[id]],'S1 - Assay'!A:A,'S1 - Assay'!C:C)</f>
        <v>I</v>
      </c>
      <c r="D175" s="20">
        <f>COUNTIF('S6 - Table 1'!$B$3:$B$20,Table11[[#This Row],[id]])</f>
        <v>0</v>
      </c>
      <c r="E175" s="20">
        <v>0.19780372900000001</v>
      </c>
      <c r="F175" s="20">
        <v>2336</v>
      </c>
      <c r="G175" s="20">
        <v>39</v>
      </c>
      <c r="H175" s="20">
        <v>197</v>
      </c>
      <c r="I175" s="20">
        <v>88</v>
      </c>
      <c r="J175" s="20">
        <v>44</v>
      </c>
      <c r="K175" s="20">
        <v>3202</v>
      </c>
      <c r="L175" s="20">
        <v>36</v>
      </c>
      <c r="M175" s="26" cm="1">
        <f t="array" ref="M175">_xlfn.IFS(Table11[[#This Row],[target.clade]]="I",110,Table11[[#This Row],[target.clade]]="II",4454,TRUE,4652)</f>
        <v>110</v>
      </c>
      <c r="N175" s="26" cm="1">
        <f t="array" ref="N175">_xlfn.IFS(Table11[[#This Row],[target.clade]]="I",4454,Table11[[#This Row],[target.clade]]="II",110,TRUE,NA())</f>
        <v>4454</v>
      </c>
      <c r="O175" s="20" cm="1">
        <f t="array" ref="O175">_xlfn.IFS(Table11[[#This Row],[target.clade]]="I",Table11[[#This Row],[hits.I]],Table11[[#This Row],[target.clade]]="II",Table11[[#This Row],[hits.II]],TRUE,SUM(Table11[[#This Row],[hits.I]:[hits.?]]))</f>
        <v>44</v>
      </c>
      <c r="P175" s="26">
        <f>Table11[[#This Row],[clade.P]]-Table11[[#This Row],[clade.TP]]</f>
        <v>66</v>
      </c>
      <c r="Q175" s="26" cm="1">
        <f t="array" ref="Q175">_xlfn.IFS(Table11[[#This Row],[target.clade]]="I",Table11[[#This Row],[hits.II]],Table11[[#This Row],[target.clade]]="II",Table11[[#This Row],[hits.I]],TRUE,NA())</f>
        <v>3202</v>
      </c>
      <c r="R175" s="26">
        <f>IFERROR(Table11[[#This Row],[clade.N]]-Table11[[#This Row],[clade.FP]], NA())</f>
        <v>1252</v>
      </c>
      <c r="S175" s="24">
        <f>Table11[[#This Row],[clade.TP]]/Table11[[#This Row],[clade.P]]</f>
        <v>0.4</v>
      </c>
      <c r="T175" s="24">
        <f>Table11[[#This Row],[clade.FN]]/Table11[[#This Row],[clade.P]]</f>
        <v>0.6</v>
      </c>
      <c r="U175" s="24">
        <f>IFERROR(Table11[[#This Row],[clade.FP]]/Table11[[#This Row],[clade.N]],NA())</f>
        <v>0.71890435563538391</v>
      </c>
      <c r="V175" s="24">
        <f>IFERROR(Table11[[#This Row],[clade.TN]]/Table11[[#This Row],[clade.N]],NA())</f>
        <v>0.28109564436461609</v>
      </c>
      <c r="AC175" s="11"/>
      <c r="AD175" s="11"/>
    </row>
    <row r="176" spans="1:30" ht="21" customHeight="1" x14ac:dyDescent="0.2">
      <c r="A176" s="25" t="s">
        <v>1708</v>
      </c>
      <c r="B176" s="20">
        <f>LOOKUP(Table11[[#This Row],[id]],'S1 - Assay'!A:A,'S1 - Assay'!B:B)</f>
        <v>10244</v>
      </c>
      <c r="C176" s="20" t="str">
        <f>LOOKUP(Table11[[#This Row],[id]],'S1 - Assay'!A:A,'S1 - Assay'!C:C)</f>
        <v>I</v>
      </c>
      <c r="D176" s="20">
        <f>COUNTIF('S6 - Table 1'!$B$3:$B$20,Table11[[#This Row],[id]])</f>
        <v>0</v>
      </c>
      <c r="E176" s="20">
        <v>0.19954856900000001</v>
      </c>
      <c r="F176" s="20">
        <v>3405</v>
      </c>
      <c r="G176" s="20">
        <v>6</v>
      </c>
      <c r="H176" s="20">
        <v>330</v>
      </c>
      <c r="I176" s="20">
        <v>12</v>
      </c>
      <c r="J176" s="20">
        <v>44</v>
      </c>
      <c r="K176" s="20">
        <v>4403</v>
      </c>
      <c r="L176" s="20">
        <v>63</v>
      </c>
      <c r="M176" s="26" cm="1">
        <f t="array" ref="M176">_xlfn.IFS(Table11[[#This Row],[target.clade]]="I",110,Table11[[#This Row],[target.clade]]="II",4454,TRUE,4652)</f>
        <v>110</v>
      </c>
      <c r="N176" s="26" cm="1">
        <f t="array" ref="N176">_xlfn.IFS(Table11[[#This Row],[target.clade]]="I",4454,Table11[[#This Row],[target.clade]]="II",110,TRUE,NA())</f>
        <v>4454</v>
      </c>
      <c r="O176" s="20" cm="1">
        <f t="array" ref="O176">_xlfn.IFS(Table11[[#This Row],[target.clade]]="I",Table11[[#This Row],[hits.I]],Table11[[#This Row],[target.clade]]="II",Table11[[#This Row],[hits.II]],TRUE,SUM(Table11[[#This Row],[hits.I]:[hits.?]]))</f>
        <v>44</v>
      </c>
      <c r="P176" s="26">
        <f>Table11[[#This Row],[clade.P]]-Table11[[#This Row],[clade.TP]]</f>
        <v>66</v>
      </c>
      <c r="Q176" s="26" cm="1">
        <f t="array" ref="Q176">_xlfn.IFS(Table11[[#This Row],[target.clade]]="I",Table11[[#This Row],[hits.II]],Table11[[#This Row],[target.clade]]="II",Table11[[#This Row],[hits.I]],TRUE,NA())</f>
        <v>4403</v>
      </c>
      <c r="R176" s="26">
        <f>IFERROR(Table11[[#This Row],[clade.N]]-Table11[[#This Row],[clade.FP]], NA())</f>
        <v>51</v>
      </c>
      <c r="S176" s="24">
        <f>Table11[[#This Row],[clade.TP]]/Table11[[#This Row],[clade.P]]</f>
        <v>0.4</v>
      </c>
      <c r="T176" s="24">
        <f>Table11[[#This Row],[clade.FN]]/Table11[[#This Row],[clade.P]]</f>
        <v>0.6</v>
      </c>
      <c r="U176" s="24">
        <f>IFERROR(Table11[[#This Row],[clade.FP]]/Table11[[#This Row],[clade.N]],NA())</f>
        <v>0.98854961832061072</v>
      </c>
      <c r="V176" s="24">
        <f>IFERROR(Table11[[#This Row],[clade.TN]]/Table11[[#This Row],[clade.N]],NA())</f>
        <v>1.1450381679389313E-2</v>
      </c>
      <c r="AC176" s="11"/>
      <c r="AD176" s="11"/>
    </row>
    <row r="177" spans="1:30" ht="21" customHeight="1" x14ac:dyDescent="0.2">
      <c r="A177" s="25" t="s">
        <v>1711</v>
      </c>
      <c r="B177" s="20">
        <f>LOOKUP(Table11[[#This Row],[id]],'S1 - Assay'!A:A,'S1 - Assay'!B:B)</f>
        <v>10244</v>
      </c>
      <c r="C177" s="20" t="str">
        <f>LOOKUP(Table11[[#This Row],[id]],'S1 - Assay'!A:A,'S1 - Assay'!C:C)</f>
        <v>I</v>
      </c>
      <c r="D177" s="20">
        <f>COUNTIF('S6 - Table 1'!$B$3:$B$20,Table11[[#This Row],[id]])</f>
        <v>0</v>
      </c>
      <c r="E177" s="20">
        <v>0.20054516</v>
      </c>
      <c r="F177" s="20">
        <v>3416</v>
      </c>
      <c r="G177" s="20">
        <v>15</v>
      </c>
      <c r="H177" s="20">
        <v>282</v>
      </c>
      <c r="I177" s="20">
        <v>970</v>
      </c>
      <c r="J177" s="20">
        <v>44</v>
      </c>
      <c r="K177" s="20">
        <v>4427</v>
      </c>
      <c r="L177" s="20">
        <v>63</v>
      </c>
      <c r="M177" s="26" cm="1">
        <f t="array" ref="M177">_xlfn.IFS(Table11[[#This Row],[target.clade]]="I",110,Table11[[#This Row],[target.clade]]="II",4454,TRUE,4652)</f>
        <v>110</v>
      </c>
      <c r="N177" s="26" cm="1">
        <f t="array" ref="N177">_xlfn.IFS(Table11[[#This Row],[target.clade]]="I",4454,Table11[[#This Row],[target.clade]]="II",110,TRUE,NA())</f>
        <v>4454</v>
      </c>
      <c r="O177" s="20" cm="1">
        <f t="array" ref="O177">_xlfn.IFS(Table11[[#This Row],[target.clade]]="I",Table11[[#This Row],[hits.I]],Table11[[#This Row],[target.clade]]="II",Table11[[#This Row],[hits.II]],TRUE,SUM(Table11[[#This Row],[hits.I]:[hits.?]]))</f>
        <v>44</v>
      </c>
      <c r="P177" s="26">
        <f>Table11[[#This Row],[clade.P]]-Table11[[#This Row],[clade.TP]]</f>
        <v>66</v>
      </c>
      <c r="Q177" s="26" cm="1">
        <f t="array" ref="Q177">_xlfn.IFS(Table11[[#This Row],[target.clade]]="I",Table11[[#This Row],[hits.II]],Table11[[#This Row],[target.clade]]="II",Table11[[#This Row],[hits.I]],TRUE,NA())</f>
        <v>4427</v>
      </c>
      <c r="R177" s="26">
        <f>IFERROR(Table11[[#This Row],[clade.N]]-Table11[[#This Row],[clade.FP]], NA())</f>
        <v>27</v>
      </c>
      <c r="S177" s="24">
        <f>Table11[[#This Row],[clade.TP]]/Table11[[#This Row],[clade.P]]</f>
        <v>0.4</v>
      </c>
      <c r="T177" s="24">
        <f>Table11[[#This Row],[clade.FN]]/Table11[[#This Row],[clade.P]]</f>
        <v>0.6</v>
      </c>
      <c r="U177" s="24">
        <f>IFERROR(Table11[[#This Row],[clade.FP]]/Table11[[#This Row],[clade.N]],NA())</f>
        <v>0.99393803322855856</v>
      </c>
      <c r="V177" s="24">
        <f>IFERROR(Table11[[#This Row],[clade.TN]]/Table11[[#This Row],[clade.N]],NA())</f>
        <v>6.0619667714414006E-3</v>
      </c>
      <c r="AC177" s="11"/>
      <c r="AD177" s="11"/>
    </row>
    <row r="178" spans="1:30" ht="21" customHeight="1" x14ac:dyDescent="0.2">
      <c r="A178" s="25" t="s">
        <v>1716</v>
      </c>
      <c r="B178" s="20">
        <f>LOOKUP(Table11[[#This Row],[id]],'S1 - Assay'!A:A,'S1 - Assay'!B:B)</f>
        <v>10244</v>
      </c>
      <c r="C178" s="20" t="str">
        <f>LOOKUP(Table11[[#This Row],[id]],'S1 - Assay'!A:A,'S1 - Assay'!C:C)</f>
        <v>I</v>
      </c>
      <c r="D178" s="20">
        <f>COUNTIF('S6 - Table 1'!$B$3:$B$20,Table11[[#This Row],[id]])</f>
        <v>0</v>
      </c>
      <c r="E178" s="20">
        <v>0.20099025100000001</v>
      </c>
      <c r="F178" s="20">
        <v>2306</v>
      </c>
      <c r="G178" s="20">
        <v>61</v>
      </c>
      <c r="H178" s="20">
        <v>271</v>
      </c>
      <c r="I178" s="20">
        <v>14</v>
      </c>
      <c r="J178" s="20">
        <v>44</v>
      </c>
      <c r="K178" s="20">
        <v>3187</v>
      </c>
      <c r="L178" s="20">
        <v>36</v>
      </c>
      <c r="M178" s="26" cm="1">
        <f t="array" ref="M178">_xlfn.IFS(Table11[[#This Row],[target.clade]]="I",110,Table11[[#This Row],[target.clade]]="II",4454,TRUE,4652)</f>
        <v>110</v>
      </c>
      <c r="N178" s="26" cm="1">
        <f t="array" ref="N178">_xlfn.IFS(Table11[[#This Row],[target.clade]]="I",4454,Table11[[#This Row],[target.clade]]="II",110,TRUE,NA())</f>
        <v>4454</v>
      </c>
      <c r="O178" s="20" cm="1">
        <f t="array" ref="O178">_xlfn.IFS(Table11[[#This Row],[target.clade]]="I",Table11[[#This Row],[hits.I]],Table11[[#This Row],[target.clade]]="II",Table11[[#This Row],[hits.II]],TRUE,SUM(Table11[[#This Row],[hits.I]:[hits.?]]))</f>
        <v>44</v>
      </c>
      <c r="P178" s="26">
        <f>Table11[[#This Row],[clade.P]]-Table11[[#This Row],[clade.TP]]</f>
        <v>66</v>
      </c>
      <c r="Q178" s="26" cm="1">
        <f t="array" ref="Q178">_xlfn.IFS(Table11[[#This Row],[target.clade]]="I",Table11[[#This Row],[hits.II]],Table11[[#This Row],[target.clade]]="II",Table11[[#This Row],[hits.I]],TRUE,NA())</f>
        <v>3187</v>
      </c>
      <c r="R178" s="26">
        <f>IFERROR(Table11[[#This Row],[clade.N]]-Table11[[#This Row],[clade.FP]], NA())</f>
        <v>1267</v>
      </c>
      <c r="S178" s="24">
        <f>Table11[[#This Row],[clade.TP]]/Table11[[#This Row],[clade.P]]</f>
        <v>0.4</v>
      </c>
      <c r="T178" s="24">
        <f>Table11[[#This Row],[clade.FN]]/Table11[[#This Row],[clade.P]]</f>
        <v>0.6</v>
      </c>
      <c r="U178" s="24">
        <f>IFERROR(Table11[[#This Row],[clade.FP]]/Table11[[#This Row],[clade.N]],NA())</f>
        <v>0.71553659631791644</v>
      </c>
      <c r="V178" s="24">
        <f>IFERROR(Table11[[#This Row],[clade.TN]]/Table11[[#This Row],[clade.N]],NA())</f>
        <v>0.2844634036820835</v>
      </c>
      <c r="AC178" s="11"/>
      <c r="AD178" s="11"/>
    </row>
    <row r="179" spans="1:30" ht="21" customHeight="1" x14ac:dyDescent="0.2">
      <c r="A179" s="25" t="s">
        <v>1720</v>
      </c>
      <c r="B179" s="20">
        <f>LOOKUP(Table11[[#This Row],[id]],'S1 - Assay'!A:A,'S1 - Assay'!B:B)</f>
        <v>10244</v>
      </c>
      <c r="C179" s="20" t="str">
        <f>LOOKUP(Table11[[#This Row],[id]],'S1 - Assay'!A:A,'S1 - Assay'!C:C)</f>
        <v>I</v>
      </c>
      <c r="D179" s="20">
        <f>COUNTIF('S6 - Table 1'!$B$3:$B$20,Table11[[#This Row],[id]])</f>
        <v>0</v>
      </c>
      <c r="E179" s="20">
        <v>0.20211581200000001</v>
      </c>
      <c r="F179" s="20">
        <v>3419</v>
      </c>
      <c r="G179" s="20">
        <v>3</v>
      </c>
      <c r="H179" s="20">
        <v>177</v>
      </c>
      <c r="I179" s="20">
        <v>213</v>
      </c>
      <c r="J179" s="20">
        <v>44</v>
      </c>
      <c r="K179" s="20">
        <v>4412</v>
      </c>
      <c r="L179" s="20">
        <v>65</v>
      </c>
      <c r="M179" s="26" cm="1">
        <f t="array" ref="M179">_xlfn.IFS(Table11[[#This Row],[target.clade]]="I",110,Table11[[#This Row],[target.clade]]="II",4454,TRUE,4652)</f>
        <v>110</v>
      </c>
      <c r="N179" s="26" cm="1">
        <f t="array" ref="N179">_xlfn.IFS(Table11[[#This Row],[target.clade]]="I",4454,Table11[[#This Row],[target.clade]]="II",110,TRUE,NA())</f>
        <v>4454</v>
      </c>
      <c r="O179" s="20" cm="1">
        <f t="array" ref="O179">_xlfn.IFS(Table11[[#This Row],[target.clade]]="I",Table11[[#This Row],[hits.I]],Table11[[#This Row],[target.clade]]="II",Table11[[#This Row],[hits.II]],TRUE,SUM(Table11[[#This Row],[hits.I]:[hits.?]]))</f>
        <v>44</v>
      </c>
      <c r="P179" s="26">
        <f>Table11[[#This Row],[clade.P]]-Table11[[#This Row],[clade.TP]]</f>
        <v>66</v>
      </c>
      <c r="Q179" s="26" cm="1">
        <f t="array" ref="Q179">_xlfn.IFS(Table11[[#This Row],[target.clade]]="I",Table11[[#This Row],[hits.II]],Table11[[#This Row],[target.clade]]="II",Table11[[#This Row],[hits.I]],TRUE,NA())</f>
        <v>4412</v>
      </c>
      <c r="R179" s="26">
        <f>IFERROR(Table11[[#This Row],[clade.N]]-Table11[[#This Row],[clade.FP]], NA())</f>
        <v>42</v>
      </c>
      <c r="S179" s="24">
        <f>Table11[[#This Row],[clade.TP]]/Table11[[#This Row],[clade.P]]</f>
        <v>0.4</v>
      </c>
      <c r="T179" s="24">
        <f>Table11[[#This Row],[clade.FN]]/Table11[[#This Row],[clade.P]]</f>
        <v>0.6</v>
      </c>
      <c r="U179" s="24">
        <f>IFERROR(Table11[[#This Row],[clade.FP]]/Table11[[#This Row],[clade.N]],NA())</f>
        <v>0.9905702739110912</v>
      </c>
      <c r="V179" s="24">
        <f>IFERROR(Table11[[#This Row],[clade.TN]]/Table11[[#This Row],[clade.N]],NA())</f>
        <v>9.4297260889088467E-3</v>
      </c>
      <c r="AC179" s="11"/>
      <c r="AD179" s="11"/>
    </row>
    <row r="180" spans="1:30" ht="21" customHeight="1" x14ac:dyDescent="0.2">
      <c r="A180" s="25" t="s">
        <v>1724</v>
      </c>
      <c r="B180" s="20">
        <f>LOOKUP(Table11[[#This Row],[id]],'S1 - Assay'!A:A,'S1 - Assay'!B:B)</f>
        <v>10244</v>
      </c>
      <c r="C180" s="20" t="str">
        <f>LOOKUP(Table11[[#This Row],[id]],'S1 - Assay'!A:A,'S1 - Assay'!C:C)</f>
        <v>I</v>
      </c>
      <c r="D180" s="20">
        <f>COUNTIF('S6 - Table 1'!$B$3:$B$20,Table11[[#This Row],[id]])</f>
        <v>0</v>
      </c>
      <c r="E180" s="20">
        <v>0.20395327299999999</v>
      </c>
      <c r="F180" s="20">
        <v>3306</v>
      </c>
      <c r="G180" s="20">
        <v>102</v>
      </c>
      <c r="H180" s="20">
        <v>263</v>
      </c>
      <c r="I180" s="20">
        <v>145</v>
      </c>
      <c r="J180" s="20">
        <v>44</v>
      </c>
      <c r="K180" s="20">
        <v>4399</v>
      </c>
      <c r="L180" s="20">
        <v>63</v>
      </c>
      <c r="M180" s="26" cm="1">
        <f t="array" ref="M180">_xlfn.IFS(Table11[[#This Row],[target.clade]]="I",110,Table11[[#This Row],[target.clade]]="II",4454,TRUE,4652)</f>
        <v>110</v>
      </c>
      <c r="N180" s="26" cm="1">
        <f t="array" ref="N180">_xlfn.IFS(Table11[[#This Row],[target.clade]]="I",4454,Table11[[#This Row],[target.clade]]="II",110,TRUE,NA())</f>
        <v>4454</v>
      </c>
      <c r="O180" s="20" cm="1">
        <f t="array" ref="O180">_xlfn.IFS(Table11[[#This Row],[target.clade]]="I",Table11[[#This Row],[hits.I]],Table11[[#This Row],[target.clade]]="II",Table11[[#This Row],[hits.II]],TRUE,SUM(Table11[[#This Row],[hits.I]:[hits.?]]))</f>
        <v>44</v>
      </c>
      <c r="P180" s="26">
        <f>Table11[[#This Row],[clade.P]]-Table11[[#This Row],[clade.TP]]</f>
        <v>66</v>
      </c>
      <c r="Q180" s="26" cm="1">
        <f t="array" ref="Q180">_xlfn.IFS(Table11[[#This Row],[target.clade]]="I",Table11[[#This Row],[hits.II]],Table11[[#This Row],[target.clade]]="II",Table11[[#This Row],[hits.I]],TRUE,NA())</f>
        <v>4399</v>
      </c>
      <c r="R180" s="26">
        <f>IFERROR(Table11[[#This Row],[clade.N]]-Table11[[#This Row],[clade.FP]], NA())</f>
        <v>55</v>
      </c>
      <c r="S180" s="24">
        <f>Table11[[#This Row],[clade.TP]]/Table11[[#This Row],[clade.P]]</f>
        <v>0.4</v>
      </c>
      <c r="T180" s="24">
        <f>Table11[[#This Row],[clade.FN]]/Table11[[#This Row],[clade.P]]</f>
        <v>0.6</v>
      </c>
      <c r="U180" s="24">
        <f>IFERROR(Table11[[#This Row],[clade.FP]]/Table11[[#This Row],[clade.N]],NA())</f>
        <v>0.98765154916928599</v>
      </c>
      <c r="V180" s="24">
        <f>IFERROR(Table11[[#This Row],[clade.TN]]/Table11[[#This Row],[clade.N]],NA())</f>
        <v>1.2348450830713965E-2</v>
      </c>
      <c r="AC180" s="11"/>
      <c r="AD180" s="11"/>
    </row>
    <row r="181" spans="1:30" ht="21" customHeight="1" x14ac:dyDescent="0.2">
      <c r="A181" s="25" t="s">
        <v>1729</v>
      </c>
      <c r="B181" s="20">
        <f>LOOKUP(Table11[[#This Row],[id]],'S1 - Assay'!A:A,'S1 - Assay'!B:B)</f>
        <v>10244</v>
      </c>
      <c r="C181" s="20" t="str">
        <f>LOOKUP(Table11[[#This Row],[id]],'S1 - Assay'!A:A,'S1 - Assay'!C:C)</f>
        <v>I</v>
      </c>
      <c r="D181" s="20">
        <f>COUNTIF('S6 - Table 1'!$B$3:$B$20,Table11[[#This Row],[id]])</f>
        <v>0</v>
      </c>
      <c r="E181" s="20">
        <v>0.20410328</v>
      </c>
      <c r="F181" s="20">
        <v>3424</v>
      </c>
      <c r="G181" s="20">
        <v>9</v>
      </c>
      <c r="H181" s="20">
        <v>156</v>
      </c>
      <c r="I181" s="20">
        <v>130</v>
      </c>
      <c r="J181" s="20">
        <v>43</v>
      </c>
      <c r="K181" s="20">
        <v>4429</v>
      </c>
      <c r="L181" s="20">
        <v>65</v>
      </c>
      <c r="M181" s="26" cm="1">
        <f t="array" ref="M181">_xlfn.IFS(Table11[[#This Row],[target.clade]]="I",110,Table11[[#This Row],[target.clade]]="II",4454,TRUE,4652)</f>
        <v>110</v>
      </c>
      <c r="N181" s="26" cm="1">
        <f t="array" ref="N181">_xlfn.IFS(Table11[[#This Row],[target.clade]]="I",4454,Table11[[#This Row],[target.clade]]="II",110,TRUE,NA())</f>
        <v>4454</v>
      </c>
      <c r="O181" s="20" cm="1">
        <f t="array" ref="O181">_xlfn.IFS(Table11[[#This Row],[target.clade]]="I",Table11[[#This Row],[hits.I]],Table11[[#This Row],[target.clade]]="II",Table11[[#This Row],[hits.II]],TRUE,SUM(Table11[[#This Row],[hits.I]:[hits.?]]))</f>
        <v>43</v>
      </c>
      <c r="P181" s="26">
        <f>Table11[[#This Row],[clade.P]]-Table11[[#This Row],[clade.TP]]</f>
        <v>67</v>
      </c>
      <c r="Q181" s="26" cm="1">
        <f t="array" ref="Q181">_xlfn.IFS(Table11[[#This Row],[target.clade]]="I",Table11[[#This Row],[hits.II]],Table11[[#This Row],[target.clade]]="II",Table11[[#This Row],[hits.I]],TRUE,NA())</f>
        <v>4429</v>
      </c>
      <c r="R181" s="26">
        <f>IFERROR(Table11[[#This Row],[clade.N]]-Table11[[#This Row],[clade.FP]], NA())</f>
        <v>25</v>
      </c>
      <c r="S181" s="24">
        <f>Table11[[#This Row],[clade.TP]]/Table11[[#This Row],[clade.P]]</f>
        <v>0.39090909090909093</v>
      </c>
      <c r="T181" s="24">
        <f>Table11[[#This Row],[clade.FN]]/Table11[[#This Row],[clade.P]]</f>
        <v>0.60909090909090913</v>
      </c>
      <c r="U181" s="24">
        <f>IFERROR(Table11[[#This Row],[clade.FP]]/Table11[[#This Row],[clade.N]],NA())</f>
        <v>0.99438706780422093</v>
      </c>
      <c r="V181" s="24">
        <f>IFERROR(Table11[[#This Row],[clade.TN]]/Table11[[#This Row],[clade.N]],NA())</f>
        <v>5.6129321957790754E-3</v>
      </c>
      <c r="AC181" s="11"/>
      <c r="AD181" s="11"/>
    </row>
    <row r="182" spans="1:30" ht="21" customHeight="1" x14ac:dyDescent="0.2">
      <c r="A182" s="25" t="s">
        <v>1734</v>
      </c>
      <c r="B182" s="20">
        <f>LOOKUP(Table11[[#This Row],[id]],'S1 - Assay'!A:A,'S1 - Assay'!B:B)</f>
        <v>10244</v>
      </c>
      <c r="C182" s="20" t="str">
        <f>LOOKUP(Table11[[#This Row],[id]],'S1 - Assay'!A:A,'S1 - Assay'!C:C)</f>
        <v>I</v>
      </c>
      <c r="D182" s="20">
        <f>COUNTIF('S6 - Table 1'!$B$3:$B$20,Table11[[#This Row],[id]])</f>
        <v>0</v>
      </c>
      <c r="E182" s="20">
        <v>0.20410328</v>
      </c>
      <c r="F182" s="20">
        <v>3424</v>
      </c>
      <c r="G182" s="20">
        <v>9</v>
      </c>
      <c r="H182" s="20">
        <v>156</v>
      </c>
      <c r="I182" s="20">
        <v>130</v>
      </c>
      <c r="J182" s="20">
        <v>43</v>
      </c>
      <c r="K182" s="20">
        <v>4429</v>
      </c>
      <c r="L182" s="20">
        <v>65</v>
      </c>
      <c r="M182" s="26" cm="1">
        <f t="array" ref="M182">_xlfn.IFS(Table11[[#This Row],[target.clade]]="I",110,Table11[[#This Row],[target.clade]]="II",4454,TRUE,4652)</f>
        <v>110</v>
      </c>
      <c r="N182" s="26" cm="1">
        <f t="array" ref="N182">_xlfn.IFS(Table11[[#This Row],[target.clade]]="I",4454,Table11[[#This Row],[target.clade]]="II",110,TRUE,NA())</f>
        <v>4454</v>
      </c>
      <c r="O182" s="20" cm="1">
        <f t="array" ref="O182">_xlfn.IFS(Table11[[#This Row],[target.clade]]="I",Table11[[#This Row],[hits.I]],Table11[[#This Row],[target.clade]]="II",Table11[[#This Row],[hits.II]],TRUE,SUM(Table11[[#This Row],[hits.I]:[hits.?]]))</f>
        <v>43</v>
      </c>
      <c r="P182" s="26">
        <f>Table11[[#This Row],[clade.P]]-Table11[[#This Row],[clade.TP]]</f>
        <v>67</v>
      </c>
      <c r="Q182" s="26" cm="1">
        <f t="array" ref="Q182">_xlfn.IFS(Table11[[#This Row],[target.clade]]="I",Table11[[#This Row],[hits.II]],Table11[[#This Row],[target.clade]]="II",Table11[[#This Row],[hits.I]],TRUE,NA())</f>
        <v>4429</v>
      </c>
      <c r="R182" s="26">
        <f>IFERROR(Table11[[#This Row],[clade.N]]-Table11[[#This Row],[clade.FP]], NA())</f>
        <v>25</v>
      </c>
      <c r="S182" s="24">
        <f>Table11[[#This Row],[clade.TP]]/Table11[[#This Row],[clade.P]]</f>
        <v>0.39090909090909093</v>
      </c>
      <c r="T182" s="24">
        <f>Table11[[#This Row],[clade.FN]]/Table11[[#This Row],[clade.P]]</f>
        <v>0.60909090909090913</v>
      </c>
      <c r="U182" s="24">
        <f>IFERROR(Table11[[#This Row],[clade.FP]]/Table11[[#This Row],[clade.N]],NA())</f>
        <v>0.99438706780422093</v>
      </c>
      <c r="V182" s="24">
        <f>IFERROR(Table11[[#This Row],[clade.TN]]/Table11[[#This Row],[clade.N]],NA())</f>
        <v>5.6129321957790754E-3</v>
      </c>
      <c r="AC182" s="11"/>
      <c r="AD182" s="11"/>
    </row>
    <row r="183" spans="1:30" ht="21" customHeight="1" x14ac:dyDescent="0.2">
      <c r="A183" s="25" t="s">
        <v>1737</v>
      </c>
      <c r="B183" s="20">
        <f>LOOKUP(Table11[[#This Row],[id]],'S1 - Assay'!A:A,'S1 - Assay'!B:B)</f>
        <v>10244</v>
      </c>
      <c r="C183" s="20" t="str">
        <f>LOOKUP(Table11[[#This Row],[id]],'S1 - Assay'!A:A,'S1 - Assay'!C:C)</f>
        <v>I</v>
      </c>
      <c r="D183" s="20">
        <f>COUNTIF('S6 - Table 1'!$B$3:$B$20,Table11[[#This Row],[id]])</f>
        <v>0</v>
      </c>
      <c r="E183" s="20">
        <v>0.20499041700000001</v>
      </c>
      <c r="F183" s="20">
        <v>3121</v>
      </c>
      <c r="G183" s="20">
        <v>23</v>
      </c>
      <c r="H183" s="20">
        <v>208</v>
      </c>
      <c r="I183" s="20">
        <v>63</v>
      </c>
      <c r="J183" s="20">
        <v>50</v>
      </c>
      <c r="K183" s="20">
        <v>4074</v>
      </c>
      <c r="L183" s="20">
        <v>53</v>
      </c>
      <c r="M183" s="26" cm="1">
        <f t="array" ref="M183">_xlfn.IFS(Table11[[#This Row],[target.clade]]="I",110,Table11[[#This Row],[target.clade]]="II",4454,TRUE,4652)</f>
        <v>110</v>
      </c>
      <c r="N183" s="26" cm="1">
        <f t="array" ref="N183">_xlfn.IFS(Table11[[#This Row],[target.clade]]="I",4454,Table11[[#This Row],[target.clade]]="II",110,TRUE,NA())</f>
        <v>4454</v>
      </c>
      <c r="O183" s="20" cm="1">
        <f t="array" ref="O183">_xlfn.IFS(Table11[[#This Row],[target.clade]]="I",Table11[[#This Row],[hits.I]],Table11[[#This Row],[target.clade]]="II",Table11[[#This Row],[hits.II]],TRUE,SUM(Table11[[#This Row],[hits.I]:[hits.?]]))</f>
        <v>50</v>
      </c>
      <c r="P183" s="26">
        <f>Table11[[#This Row],[clade.P]]-Table11[[#This Row],[clade.TP]]</f>
        <v>60</v>
      </c>
      <c r="Q183" s="26" cm="1">
        <f t="array" ref="Q183">_xlfn.IFS(Table11[[#This Row],[target.clade]]="I",Table11[[#This Row],[hits.II]],Table11[[#This Row],[target.clade]]="II",Table11[[#This Row],[hits.I]],TRUE,NA())</f>
        <v>4074</v>
      </c>
      <c r="R183" s="26">
        <f>IFERROR(Table11[[#This Row],[clade.N]]-Table11[[#This Row],[clade.FP]], NA())</f>
        <v>380</v>
      </c>
      <c r="S183" s="24">
        <f>Table11[[#This Row],[clade.TP]]/Table11[[#This Row],[clade.P]]</f>
        <v>0.45454545454545453</v>
      </c>
      <c r="T183" s="24">
        <f>Table11[[#This Row],[clade.FN]]/Table11[[#This Row],[clade.P]]</f>
        <v>0.54545454545454541</v>
      </c>
      <c r="U183" s="24">
        <f>IFERROR(Table11[[#This Row],[clade.FP]]/Table11[[#This Row],[clade.N]],NA())</f>
        <v>0.91468343062415802</v>
      </c>
      <c r="V183" s="24">
        <f>IFERROR(Table11[[#This Row],[clade.TN]]/Table11[[#This Row],[clade.N]],NA())</f>
        <v>8.5316569375841936E-2</v>
      </c>
      <c r="AC183" s="11"/>
      <c r="AD183" s="11"/>
    </row>
    <row r="184" spans="1:30" ht="21" customHeight="1" x14ac:dyDescent="0.2">
      <c r="A184" s="25" t="s">
        <v>1742</v>
      </c>
      <c r="B184" s="20">
        <f>LOOKUP(Table11[[#This Row],[id]],'S1 - Assay'!A:A,'S1 - Assay'!B:B)</f>
        <v>10244</v>
      </c>
      <c r="C184" s="20" t="str">
        <f>LOOKUP(Table11[[#This Row],[id]],'S1 - Assay'!A:A,'S1 - Assay'!C:C)</f>
        <v>I</v>
      </c>
      <c r="D184" s="20">
        <f>COUNTIF('S6 - Table 1'!$B$3:$B$20,Table11[[#This Row],[id]])</f>
        <v>0</v>
      </c>
      <c r="E184" s="20">
        <v>0.206030831</v>
      </c>
      <c r="F184" s="20">
        <v>2341</v>
      </c>
      <c r="G184" s="20">
        <v>43</v>
      </c>
      <c r="H184" s="20">
        <v>192</v>
      </c>
      <c r="I184" s="20">
        <v>94</v>
      </c>
      <c r="J184" s="20">
        <v>44</v>
      </c>
      <c r="K184" s="20">
        <v>3210</v>
      </c>
      <c r="L184" s="20">
        <v>36</v>
      </c>
      <c r="M184" s="26" cm="1">
        <f t="array" ref="M184">_xlfn.IFS(Table11[[#This Row],[target.clade]]="I",110,Table11[[#This Row],[target.clade]]="II",4454,TRUE,4652)</f>
        <v>110</v>
      </c>
      <c r="N184" s="26" cm="1">
        <f t="array" ref="N184">_xlfn.IFS(Table11[[#This Row],[target.clade]]="I",4454,Table11[[#This Row],[target.clade]]="II",110,TRUE,NA())</f>
        <v>4454</v>
      </c>
      <c r="O184" s="20" cm="1">
        <f t="array" ref="O184">_xlfn.IFS(Table11[[#This Row],[target.clade]]="I",Table11[[#This Row],[hits.I]],Table11[[#This Row],[target.clade]]="II",Table11[[#This Row],[hits.II]],TRUE,SUM(Table11[[#This Row],[hits.I]:[hits.?]]))</f>
        <v>44</v>
      </c>
      <c r="P184" s="26">
        <f>Table11[[#This Row],[clade.P]]-Table11[[#This Row],[clade.TP]]</f>
        <v>66</v>
      </c>
      <c r="Q184" s="26" cm="1">
        <f t="array" ref="Q184">_xlfn.IFS(Table11[[#This Row],[target.clade]]="I",Table11[[#This Row],[hits.II]],Table11[[#This Row],[target.clade]]="II",Table11[[#This Row],[hits.I]],TRUE,NA())</f>
        <v>3210</v>
      </c>
      <c r="R184" s="26">
        <f>IFERROR(Table11[[#This Row],[clade.N]]-Table11[[#This Row],[clade.FP]], NA())</f>
        <v>1244</v>
      </c>
      <c r="S184" s="24">
        <f>Table11[[#This Row],[clade.TP]]/Table11[[#This Row],[clade.P]]</f>
        <v>0.4</v>
      </c>
      <c r="T184" s="24">
        <f>Table11[[#This Row],[clade.FN]]/Table11[[#This Row],[clade.P]]</f>
        <v>0.6</v>
      </c>
      <c r="U184" s="24">
        <f>IFERROR(Table11[[#This Row],[clade.FP]]/Table11[[#This Row],[clade.N]],NA())</f>
        <v>0.72070049393803326</v>
      </c>
      <c r="V184" s="24">
        <f>IFERROR(Table11[[#This Row],[clade.TN]]/Table11[[#This Row],[clade.N]],NA())</f>
        <v>0.2792995060619668</v>
      </c>
      <c r="AC184" s="11"/>
      <c r="AD184" s="11"/>
    </row>
    <row r="185" spans="1:30" ht="21" customHeight="1" x14ac:dyDescent="0.2">
      <c r="A185" s="25" t="s">
        <v>1746</v>
      </c>
      <c r="B185" s="20">
        <f>LOOKUP(Table11[[#This Row],[id]],'S1 - Assay'!A:A,'S1 - Assay'!B:B)</f>
        <v>10244</v>
      </c>
      <c r="C185" s="20" t="str">
        <f>LOOKUP(Table11[[#This Row],[id]],'S1 - Assay'!A:A,'S1 - Assay'!C:C)</f>
        <v>I</v>
      </c>
      <c r="D185" s="20">
        <f>COUNTIF('S6 - Table 1'!$B$3:$B$20,Table11[[#This Row],[id]])</f>
        <v>0</v>
      </c>
      <c r="E185" s="20">
        <v>0.20713867499999999</v>
      </c>
      <c r="F185" s="20">
        <v>3431</v>
      </c>
      <c r="G185" s="20">
        <v>3</v>
      </c>
      <c r="H185" s="20">
        <v>260</v>
      </c>
      <c r="I185" s="20">
        <v>372</v>
      </c>
      <c r="J185" s="20">
        <v>44</v>
      </c>
      <c r="K185" s="20">
        <v>4436</v>
      </c>
      <c r="L185" s="20">
        <v>65</v>
      </c>
      <c r="M185" s="26" cm="1">
        <f t="array" ref="M185">_xlfn.IFS(Table11[[#This Row],[target.clade]]="I",110,Table11[[#This Row],[target.clade]]="II",4454,TRUE,4652)</f>
        <v>110</v>
      </c>
      <c r="N185" s="26" cm="1">
        <f t="array" ref="N185">_xlfn.IFS(Table11[[#This Row],[target.clade]]="I",4454,Table11[[#This Row],[target.clade]]="II",110,TRUE,NA())</f>
        <v>4454</v>
      </c>
      <c r="O185" s="20" cm="1">
        <f t="array" ref="O185">_xlfn.IFS(Table11[[#This Row],[target.clade]]="I",Table11[[#This Row],[hits.I]],Table11[[#This Row],[target.clade]]="II",Table11[[#This Row],[hits.II]],TRUE,SUM(Table11[[#This Row],[hits.I]:[hits.?]]))</f>
        <v>44</v>
      </c>
      <c r="P185" s="26">
        <f>Table11[[#This Row],[clade.P]]-Table11[[#This Row],[clade.TP]]</f>
        <v>66</v>
      </c>
      <c r="Q185" s="26" cm="1">
        <f t="array" ref="Q185">_xlfn.IFS(Table11[[#This Row],[target.clade]]="I",Table11[[#This Row],[hits.II]],Table11[[#This Row],[target.clade]]="II",Table11[[#This Row],[hits.I]],TRUE,NA())</f>
        <v>4436</v>
      </c>
      <c r="R185" s="26">
        <f>IFERROR(Table11[[#This Row],[clade.N]]-Table11[[#This Row],[clade.FP]], NA())</f>
        <v>18</v>
      </c>
      <c r="S185" s="24">
        <f>Table11[[#This Row],[clade.TP]]/Table11[[#This Row],[clade.P]]</f>
        <v>0.4</v>
      </c>
      <c r="T185" s="24">
        <f>Table11[[#This Row],[clade.FN]]/Table11[[#This Row],[clade.P]]</f>
        <v>0.6</v>
      </c>
      <c r="U185" s="24">
        <f>IFERROR(Table11[[#This Row],[clade.FP]]/Table11[[#This Row],[clade.N]],NA())</f>
        <v>0.99595868881903904</v>
      </c>
      <c r="V185" s="24">
        <f>IFERROR(Table11[[#This Row],[clade.TN]]/Table11[[#This Row],[clade.N]],NA())</f>
        <v>4.0413111809609343E-3</v>
      </c>
      <c r="AC185" s="11"/>
      <c r="AD185" s="11"/>
    </row>
    <row r="186" spans="1:30" ht="21" customHeight="1" x14ac:dyDescent="0.2">
      <c r="A186" s="25" t="s">
        <v>1751</v>
      </c>
      <c r="B186" s="20">
        <f>LOOKUP(Table11[[#This Row],[id]],'S1 - Assay'!A:A,'S1 - Assay'!B:B)</f>
        <v>10244</v>
      </c>
      <c r="C186" s="20" t="str">
        <f>LOOKUP(Table11[[#This Row],[id]],'S1 - Assay'!A:A,'S1 - Assay'!C:C)</f>
        <v>I</v>
      </c>
      <c r="D186" s="20">
        <f>COUNTIF('S6 - Table 1'!$B$3:$B$20,Table11[[#This Row],[id]])</f>
        <v>0</v>
      </c>
      <c r="E186" s="20">
        <v>0.20721973799999999</v>
      </c>
      <c r="F186" s="20">
        <v>3417</v>
      </c>
      <c r="G186" s="20">
        <v>2</v>
      </c>
      <c r="H186" s="20">
        <v>281</v>
      </c>
      <c r="I186" s="20">
        <v>1414</v>
      </c>
      <c r="J186" s="20">
        <v>44</v>
      </c>
      <c r="K186" s="20">
        <v>4404</v>
      </c>
      <c r="L186" s="20">
        <v>44</v>
      </c>
      <c r="M186" s="26" cm="1">
        <f t="array" ref="M186">_xlfn.IFS(Table11[[#This Row],[target.clade]]="I",110,Table11[[#This Row],[target.clade]]="II",4454,TRUE,4652)</f>
        <v>110</v>
      </c>
      <c r="N186" s="26" cm="1">
        <f t="array" ref="N186">_xlfn.IFS(Table11[[#This Row],[target.clade]]="I",4454,Table11[[#This Row],[target.clade]]="II",110,TRUE,NA())</f>
        <v>4454</v>
      </c>
      <c r="O186" s="20" cm="1">
        <f t="array" ref="O186">_xlfn.IFS(Table11[[#This Row],[target.clade]]="I",Table11[[#This Row],[hits.I]],Table11[[#This Row],[target.clade]]="II",Table11[[#This Row],[hits.II]],TRUE,SUM(Table11[[#This Row],[hits.I]:[hits.?]]))</f>
        <v>44</v>
      </c>
      <c r="P186" s="26">
        <f>Table11[[#This Row],[clade.P]]-Table11[[#This Row],[clade.TP]]</f>
        <v>66</v>
      </c>
      <c r="Q186" s="26" cm="1">
        <f t="array" ref="Q186">_xlfn.IFS(Table11[[#This Row],[target.clade]]="I",Table11[[#This Row],[hits.II]],Table11[[#This Row],[target.clade]]="II",Table11[[#This Row],[hits.I]],TRUE,NA())</f>
        <v>4404</v>
      </c>
      <c r="R186" s="26">
        <f>IFERROR(Table11[[#This Row],[clade.N]]-Table11[[#This Row],[clade.FP]], NA())</f>
        <v>50</v>
      </c>
      <c r="S186" s="24">
        <f>Table11[[#This Row],[clade.TP]]/Table11[[#This Row],[clade.P]]</f>
        <v>0.4</v>
      </c>
      <c r="T186" s="24">
        <f>Table11[[#This Row],[clade.FN]]/Table11[[#This Row],[clade.P]]</f>
        <v>0.6</v>
      </c>
      <c r="U186" s="24">
        <f>IFERROR(Table11[[#This Row],[clade.FP]]/Table11[[#This Row],[clade.N]],NA())</f>
        <v>0.98877413560844185</v>
      </c>
      <c r="V186" s="24">
        <f>IFERROR(Table11[[#This Row],[clade.TN]]/Table11[[#This Row],[clade.N]],NA())</f>
        <v>1.1225864391558151E-2</v>
      </c>
      <c r="AC186" s="11"/>
      <c r="AD186" s="11"/>
    </row>
    <row r="187" spans="1:30" ht="21" customHeight="1" x14ac:dyDescent="0.2">
      <c r="A187" s="25" t="s">
        <v>1756</v>
      </c>
      <c r="B187" s="20">
        <f>LOOKUP(Table11[[#This Row],[id]],'S1 - Assay'!A:A,'S1 - Assay'!B:B)</f>
        <v>10244</v>
      </c>
      <c r="C187" s="20" t="str">
        <f>LOOKUP(Table11[[#This Row],[id]],'S1 - Assay'!A:A,'S1 - Assay'!C:C)</f>
        <v>I</v>
      </c>
      <c r="D187" s="20">
        <f>COUNTIF('S6 - Table 1'!$B$3:$B$20,Table11[[#This Row],[id]])</f>
        <v>0</v>
      </c>
      <c r="E187" s="20">
        <v>0.20731603200000001</v>
      </c>
      <c r="F187" s="20">
        <v>56</v>
      </c>
      <c r="G187" s="20">
        <v>0</v>
      </c>
      <c r="H187" s="20">
        <v>241</v>
      </c>
      <c r="I187" s="20">
        <v>67</v>
      </c>
      <c r="J187" s="20">
        <v>50</v>
      </c>
      <c r="K187" s="20">
        <v>0</v>
      </c>
      <c r="L187" s="20">
        <v>0</v>
      </c>
      <c r="M187" s="26" cm="1">
        <f t="array" ref="M187">_xlfn.IFS(Table11[[#This Row],[target.clade]]="I",110,Table11[[#This Row],[target.clade]]="II",4454,TRUE,4652)</f>
        <v>110</v>
      </c>
      <c r="N187" s="26" cm="1">
        <f t="array" ref="N187">_xlfn.IFS(Table11[[#This Row],[target.clade]]="I",4454,Table11[[#This Row],[target.clade]]="II",110,TRUE,NA())</f>
        <v>4454</v>
      </c>
      <c r="O187" s="20" cm="1">
        <f t="array" ref="O187">_xlfn.IFS(Table11[[#This Row],[target.clade]]="I",Table11[[#This Row],[hits.I]],Table11[[#This Row],[target.clade]]="II",Table11[[#This Row],[hits.II]],TRUE,SUM(Table11[[#This Row],[hits.I]:[hits.?]]))</f>
        <v>50</v>
      </c>
      <c r="P187" s="26">
        <f>Table11[[#This Row],[clade.P]]-Table11[[#This Row],[clade.TP]]</f>
        <v>60</v>
      </c>
      <c r="Q187" s="26" cm="1">
        <f t="array" ref="Q187">_xlfn.IFS(Table11[[#This Row],[target.clade]]="I",Table11[[#This Row],[hits.II]],Table11[[#This Row],[target.clade]]="II",Table11[[#This Row],[hits.I]],TRUE,NA())</f>
        <v>0</v>
      </c>
      <c r="R187" s="26">
        <f>IFERROR(Table11[[#This Row],[clade.N]]-Table11[[#This Row],[clade.FP]], NA())</f>
        <v>4454</v>
      </c>
      <c r="S187" s="24">
        <f>Table11[[#This Row],[clade.TP]]/Table11[[#This Row],[clade.P]]</f>
        <v>0.45454545454545453</v>
      </c>
      <c r="T187" s="24">
        <f>Table11[[#This Row],[clade.FN]]/Table11[[#This Row],[clade.P]]</f>
        <v>0.54545454545454541</v>
      </c>
      <c r="U187" s="24">
        <f>IFERROR(Table11[[#This Row],[clade.FP]]/Table11[[#This Row],[clade.N]],NA())</f>
        <v>0</v>
      </c>
      <c r="V187" s="24">
        <f>IFERROR(Table11[[#This Row],[clade.TN]]/Table11[[#This Row],[clade.N]],NA())</f>
        <v>1</v>
      </c>
      <c r="AC187" s="11"/>
      <c r="AD187" s="11"/>
    </row>
    <row r="188" spans="1:30" ht="21" customHeight="1" x14ac:dyDescent="0.2">
      <c r="A188" s="25" t="s">
        <v>1761</v>
      </c>
      <c r="B188" s="20">
        <f>LOOKUP(Table11[[#This Row],[id]],'S1 - Assay'!A:A,'S1 - Assay'!B:B)</f>
        <v>10244</v>
      </c>
      <c r="C188" s="20" t="str">
        <f>LOOKUP(Table11[[#This Row],[id]],'S1 - Assay'!A:A,'S1 - Assay'!C:C)</f>
        <v>I</v>
      </c>
      <c r="D188" s="20">
        <f>COUNTIF('S6 - Table 1'!$B$3:$B$20,Table11[[#This Row],[id]])</f>
        <v>0</v>
      </c>
      <c r="E188" s="20">
        <v>0.20731603200000001</v>
      </c>
      <c r="F188" s="20">
        <v>56</v>
      </c>
      <c r="G188" s="20">
        <v>0</v>
      </c>
      <c r="H188" s="20">
        <v>241</v>
      </c>
      <c r="I188" s="20">
        <v>67</v>
      </c>
      <c r="J188" s="20">
        <v>50</v>
      </c>
      <c r="K188" s="20">
        <v>0</v>
      </c>
      <c r="L188" s="20">
        <v>0</v>
      </c>
      <c r="M188" s="26" cm="1">
        <f t="array" ref="M188">_xlfn.IFS(Table11[[#This Row],[target.clade]]="I",110,Table11[[#This Row],[target.clade]]="II",4454,TRUE,4652)</f>
        <v>110</v>
      </c>
      <c r="N188" s="26" cm="1">
        <f t="array" ref="N188">_xlfn.IFS(Table11[[#This Row],[target.clade]]="I",4454,Table11[[#This Row],[target.clade]]="II",110,TRUE,NA())</f>
        <v>4454</v>
      </c>
      <c r="O188" s="20" cm="1">
        <f t="array" ref="O188">_xlfn.IFS(Table11[[#This Row],[target.clade]]="I",Table11[[#This Row],[hits.I]],Table11[[#This Row],[target.clade]]="II",Table11[[#This Row],[hits.II]],TRUE,SUM(Table11[[#This Row],[hits.I]:[hits.?]]))</f>
        <v>50</v>
      </c>
      <c r="P188" s="26">
        <f>Table11[[#This Row],[clade.P]]-Table11[[#This Row],[clade.TP]]</f>
        <v>60</v>
      </c>
      <c r="Q188" s="26" cm="1">
        <f t="array" ref="Q188">_xlfn.IFS(Table11[[#This Row],[target.clade]]="I",Table11[[#This Row],[hits.II]],Table11[[#This Row],[target.clade]]="II",Table11[[#This Row],[hits.I]],TRUE,NA())</f>
        <v>0</v>
      </c>
      <c r="R188" s="26">
        <f>IFERROR(Table11[[#This Row],[clade.N]]-Table11[[#This Row],[clade.FP]], NA())</f>
        <v>4454</v>
      </c>
      <c r="S188" s="24">
        <f>Table11[[#This Row],[clade.TP]]/Table11[[#This Row],[clade.P]]</f>
        <v>0.45454545454545453</v>
      </c>
      <c r="T188" s="24">
        <f>Table11[[#This Row],[clade.FN]]/Table11[[#This Row],[clade.P]]</f>
        <v>0.54545454545454541</v>
      </c>
      <c r="U188" s="24">
        <f>IFERROR(Table11[[#This Row],[clade.FP]]/Table11[[#This Row],[clade.N]],NA())</f>
        <v>0</v>
      </c>
      <c r="V188" s="24">
        <f>IFERROR(Table11[[#This Row],[clade.TN]]/Table11[[#This Row],[clade.N]],NA())</f>
        <v>1</v>
      </c>
      <c r="AC188" s="11"/>
      <c r="AD188" s="11"/>
    </row>
    <row r="189" spans="1:30" ht="21" customHeight="1" x14ac:dyDescent="0.2">
      <c r="A189" s="25" t="s">
        <v>1764</v>
      </c>
      <c r="B189" s="20">
        <f>LOOKUP(Table11[[#This Row],[id]],'S1 - Assay'!A:A,'S1 - Assay'!B:B)</f>
        <v>10244</v>
      </c>
      <c r="C189" s="20" t="str">
        <f>LOOKUP(Table11[[#This Row],[id]],'S1 - Assay'!A:A,'S1 - Assay'!C:C)</f>
        <v>I</v>
      </c>
      <c r="D189" s="20">
        <f>COUNTIF('S6 - Table 1'!$B$3:$B$20,Table11[[#This Row],[id]])</f>
        <v>0</v>
      </c>
      <c r="E189" s="20">
        <v>0.20750394899999999</v>
      </c>
      <c r="F189" s="20">
        <v>3390</v>
      </c>
      <c r="G189" s="20">
        <v>8</v>
      </c>
      <c r="H189" s="20">
        <v>238</v>
      </c>
      <c r="I189" s="20">
        <v>48</v>
      </c>
      <c r="J189" s="20">
        <v>43</v>
      </c>
      <c r="K189" s="20">
        <v>4431</v>
      </c>
      <c r="L189" s="20">
        <v>53</v>
      </c>
      <c r="M189" s="26" cm="1">
        <f t="array" ref="M189">_xlfn.IFS(Table11[[#This Row],[target.clade]]="I",110,Table11[[#This Row],[target.clade]]="II",4454,TRUE,4652)</f>
        <v>110</v>
      </c>
      <c r="N189" s="26" cm="1">
        <f t="array" ref="N189">_xlfn.IFS(Table11[[#This Row],[target.clade]]="I",4454,Table11[[#This Row],[target.clade]]="II",110,TRUE,NA())</f>
        <v>4454</v>
      </c>
      <c r="O189" s="20" cm="1">
        <f t="array" ref="O189">_xlfn.IFS(Table11[[#This Row],[target.clade]]="I",Table11[[#This Row],[hits.I]],Table11[[#This Row],[target.clade]]="II",Table11[[#This Row],[hits.II]],TRUE,SUM(Table11[[#This Row],[hits.I]:[hits.?]]))</f>
        <v>43</v>
      </c>
      <c r="P189" s="26">
        <f>Table11[[#This Row],[clade.P]]-Table11[[#This Row],[clade.TP]]</f>
        <v>67</v>
      </c>
      <c r="Q189" s="26" cm="1">
        <f t="array" ref="Q189">_xlfn.IFS(Table11[[#This Row],[target.clade]]="I",Table11[[#This Row],[hits.II]],Table11[[#This Row],[target.clade]]="II",Table11[[#This Row],[hits.I]],TRUE,NA())</f>
        <v>4431</v>
      </c>
      <c r="R189" s="26">
        <f>IFERROR(Table11[[#This Row],[clade.N]]-Table11[[#This Row],[clade.FP]], NA())</f>
        <v>23</v>
      </c>
      <c r="S189" s="24">
        <f>Table11[[#This Row],[clade.TP]]/Table11[[#This Row],[clade.P]]</f>
        <v>0.39090909090909093</v>
      </c>
      <c r="T189" s="24">
        <f>Table11[[#This Row],[clade.FN]]/Table11[[#This Row],[clade.P]]</f>
        <v>0.60909090909090913</v>
      </c>
      <c r="U189" s="24">
        <f>IFERROR(Table11[[#This Row],[clade.FP]]/Table11[[#This Row],[clade.N]],NA())</f>
        <v>0.99483610237988329</v>
      </c>
      <c r="V189" s="24">
        <f>IFERROR(Table11[[#This Row],[clade.TN]]/Table11[[#This Row],[clade.N]],NA())</f>
        <v>5.1638976201167494E-3</v>
      </c>
      <c r="AC189" s="11"/>
      <c r="AD189" s="11"/>
    </row>
    <row r="190" spans="1:30" ht="21" customHeight="1" x14ac:dyDescent="0.2">
      <c r="A190" s="25" t="s">
        <v>1767</v>
      </c>
      <c r="B190" s="20">
        <f>LOOKUP(Table11[[#This Row],[id]],'S1 - Assay'!A:A,'S1 - Assay'!B:B)</f>
        <v>10244</v>
      </c>
      <c r="C190" s="20" t="str">
        <f>LOOKUP(Table11[[#This Row],[id]],'S1 - Assay'!A:A,'S1 - Assay'!C:C)</f>
        <v>I</v>
      </c>
      <c r="D190" s="20">
        <f>COUNTIF('S6 - Table 1'!$B$3:$B$20,Table11[[#This Row],[id]])</f>
        <v>0</v>
      </c>
      <c r="E190" s="20">
        <v>0.208105973</v>
      </c>
      <c r="F190" s="20">
        <v>3079</v>
      </c>
      <c r="G190" s="20">
        <v>41</v>
      </c>
      <c r="H190" s="20">
        <v>100</v>
      </c>
      <c r="I190" s="20">
        <v>208</v>
      </c>
      <c r="J190" s="20">
        <v>44</v>
      </c>
      <c r="K190" s="20">
        <v>4034</v>
      </c>
      <c r="L190" s="20">
        <v>56</v>
      </c>
      <c r="M190" s="26" cm="1">
        <f t="array" ref="M190">_xlfn.IFS(Table11[[#This Row],[target.clade]]="I",110,Table11[[#This Row],[target.clade]]="II",4454,TRUE,4652)</f>
        <v>110</v>
      </c>
      <c r="N190" s="26" cm="1">
        <f t="array" ref="N190">_xlfn.IFS(Table11[[#This Row],[target.clade]]="I",4454,Table11[[#This Row],[target.clade]]="II",110,TRUE,NA())</f>
        <v>4454</v>
      </c>
      <c r="O190" s="20" cm="1">
        <f t="array" ref="O190">_xlfn.IFS(Table11[[#This Row],[target.clade]]="I",Table11[[#This Row],[hits.I]],Table11[[#This Row],[target.clade]]="II",Table11[[#This Row],[hits.II]],TRUE,SUM(Table11[[#This Row],[hits.I]:[hits.?]]))</f>
        <v>44</v>
      </c>
      <c r="P190" s="26">
        <f>Table11[[#This Row],[clade.P]]-Table11[[#This Row],[clade.TP]]</f>
        <v>66</v>
      </c>
      <c r="Q190" s="26" cm="1">
        <f t="array" ref="Q190">_xlfn.IFS(Table11[[#This Row],[target.clade]]="I",Table11[[#This Row],[hits.II]],Table11[[#This Row],[target.clade]]="II",Table11[[#This Row],[hits.I]],TRUE,NA())</f>
        <v>4034</v>
      </c>
      <c r="R190" s="26">
        <f>IFERROR(Table11[[#This Row],[clade.N]]-Table11[[#This Row],[clade.FP]], NA())</f>
        <v>420</v>
      </c>
      <c r="S190" s="24">
        <f>Table11[[#This Row],[clade.TP]]/Table11[[#This Row],[clade.P]]</f>
        <v>0.4</v>
      </c>
      <c r="T190" s="24">
        <f>Table11[[#This Row],[clade.FN]]/Table11[[#This Row],[clade.P]]</f>
        <v>0.6</v>
      </c>
      <c r="U190" s="24">
        <f>IFERROR(Table11[[#This Row],[clade.FP]]/Table11[[#This Row],[clade.N]],NA())</f>
        <v>0.90570273911091159</v>
      </c>
      <c r="V190" s="24">
        <f>IFERROR(Table11[[#This Row],[clade.TN]]/Table11[[#This Row],[clade.N]],NA())</f>
        <v>9.4297260889088463E-2</v>
      </c>
      <c r="AC190" s="11"/>
      <c r="AD190" s="11"/>
    </row>
    <row r="191" spans="1:30" ht="21" customHeight="1" x14ac:dyDescent="0.2">
      <c r="A191" s="25" t="s">
        <v>1772</v>
      </c>
      <c r="B191" s="20">
        <f>LOOKUP(Table11[[#This Row],[id]],'S1 - Assay'!A:A,'S1 - Assay'!B:B)</f>
        <v>10244</v>
      </c>
      <c r="C191" s="20" t="str">
        <f>LOOKUP(Table11[[#This Row],[id]],'S1 - Assay'!A:A,'S1 - Assay'!C:C)</f>
        <v>I</v>
      </c>
      <c r="D191" s="20">
        <f>COUNTIF('S6 - Table 1'!$B$3:$B$20,Table11[[#This Row],[id]])</f>
        <v>0</v>
      </c>
      <c r="E191" s="20">
        <v>0.20856145800000001</v>
      </c>
      <c r="F191" s="20">
        <v>3267</v>
      </c>
      <c r="G191" s="20">
        <v>24</v>
      </c>
      <c r="H191" s="20">
        <v>259</v>
      </c>
      <c r="I191" s="20">
        <v>33</v>
      </c>
      <c r="J191" s="20">
        <v>43</v>
      </c>
      <c r="K191" s="20">
        <v>4362</v>
      </c>
      <c r="L191" s="20">
        <v>19</v>
      </c>
      <c r="M191" s="26" cm="1">
        <f t="array" ref="M191">_xlfn.IFS(Table11[[#This Row],[target.clade]]="I",110,Table11[[#This Row],[target.clade]]="II",4454,TRUE,4652)</f>
        <v>110</v>
      </c>
      <c r="N191" s="26" cm="1">
        <f t="array" ref="N191">_xlfn.IFS(Table11[[#This Row],[target.clade]]="I",4454,Table11[[#This Row],[target.clade]]="II",110,TRUE,NA())</f>
        <v>4454</v>
      </c>
      <c r="O191" s="20" cm="1">
        <f t="array" ref="O191">_xlfn.IFS(Table11[[#This Row],[target.clade]]="I",Table11[[#This Row],[hits.I]],Table11[[#This Row],[target.clade]]="II",Table11[[#This Row],[hits.II]],TRUE,SUM(Table11[[#This Row],[hits.I]:[hits.?]]))</f>
        <v>43</v>
      </c>
      <c r="P191" s="26">
        <f>Table11[[#This Row],[clade.P]]-Table11[[#This Row],[clade.TP]]</f>
        <v>67</v>
      </c>
      <c r="Q191" s="26" cm="1">
        <f t="array" ref="Q191">_xlfn.IFS(Table11[[#This Row],[target.clade]]="I",Table11[[#This Row],[hits.II]],Table11[[#This Row],[target.clade]]="II",Table11[[#This Row],[hits.I]],TRUE,NA())</f>
        <v>4362</v>
      </c>
      <c r="R191" s="26">
        <f>IFERROR(Table11[[#This Row],[clade.N]]-Table11[[#This Row],[clade.FP]], NA())</f>
        <v>92</v>
      </c>
      <c r="S191" s="24">
        <f>Table11[[#This Row],[clade.TP]]/Table11[[#This Row],[clade.P]]</f>
        <v>0.39090909090909093</v>
      </c>
      <c r="T191" s="24">
        <f>Table11[[#This Row],[clade.FN]]/Table11[[#This Row],[clade.P]]</f>
        <v>0.60909090909090913</v>
      </c>
      <c r="U191" s="24">
        <f>IFERROR(Table11[[#This Row],[clade.FP]]/Table11[[#This Row],[clade.N]],NA())</f>
        <v>0.97934440951953305</v>
      </c>
      <c r="V191" s="24">
        <f>IFERROR(Table11[[#This Row],[clade.TN]]/Table11[[#This Row],[clade.N]],NA())</f>
        <v>2.0655590480466997E-2</v>
      </c>
      <c r="AC191" s="11"/>
      <c r="AD191" s="11"/>
    </row>
    <row r="192" spans="1:30" ht="21" customHeight="1" x14ac:dyDescent="0.2">
      <c r="A192" s="25" t="s">
        <v>1777</v>
      </c>
      <c r="B192" s="20">
        <f>LOOKUP(Table11[[#This Row],[id]],'S1 - Assay'!A:A,'S1 - Assay'!B:B)</f>
        <v>10244</v>
      </c>
      <c r="C192" s="20" t="str">
        <f>LOOKUP(Table11[[#This Row],[id]],'S1 - Assay'!A:A,'S1 - Assay'!C:C)</f>
        <v>I</v>
      </c>
      <c r="D192" s="20">
        <f>COUNTIF('S6 - Table 1'!$B$3:$B$20,Table11[[#This Row],[id]])</f>
        <v>0</v>
      </c>
      <c r="E192" s="20">
        <v>0.208720351</v>
      </c>
      <c r="F192" s="20">
        <v>3394</v>
      </c>
      <c r="G192" s="20">
        <v>11</v>
      </c>
      <c r="H192" s="20">
        <v>224</v>
      </c>
      <c r="I192" s="20">
        <v>65</v>
      </c>
      <c r="J192" s="20">
        <v>43</v>
      </c>
      <c r="K192" s="20">
        <v>4401</v>
      </c>
      <c r="L192" s="20">
        <v>63</v>
      </c>
      <c r="M192" s="26" cm="1">
        <f t="array" ref="M192">_xlfn.IFS(Table11[[#This Row],[target.clade]]="I",110,Table11[[#This Row],[target.clade]]="II",4454,TRUE,4652)</f>
        <v>110</v>
      </c>
      <c r="N192" s="26" cm="1">
        <f t="array" ref="N192">_xlfn.IFS(Table11[[#This Row],[target.clade]]="I",4454,Table11[[#This Row],[target.clade]]="II",110,TRUE,NA())</f>
        <v>4454</v>
      </c>
      <c r="O192" s="20" cm="1">
        <f t="array" ref="O192">_xlfn.IFS(Table11[[#This Row],[target.clade]]="I",Table11[[#This Row],[hits.I]],Table11[[#This Row],[target.clade]]="II",Table11[[#This Row],[hits.II]],TRUE,SUM(Table11[[#This Row],[hits.I]:[hits.?]]))</f>
        <v>43</v>
      </c>
      <c r="P192" s="26">
        <f>Table11[[#This Row],[clade.P]]-Table11[[#This Row],[clade.TP]]</f>
        <v>67</v>
      </c>
      <c r="Q192" s="26" cm="1">
        <f t="array" ref="Q192">_xlfn.IFS(Table11[[#This Row],[target.clade]]="I",Table11[[#This Row],[hits.II]],Table11[[#This Row],[target.clade]]="II",Table11[[#This Row],[hits.I]],TRUE,NA())</f>
        <v>4401</v>
      </c>
      <c r="R192" s="26">
        <f>IFERROR(Table11[[#This Row],[clade.N]]-Table11[[#This Row],[clade.FP]], NA())</f>
        <v>53</v>
      </c>
      <c r="S192" s="24">
        <f>Table11[[#This Row],[clade.TP]]/Table11[[#This Row],[clade.P]]</f>
        <v>0.39090909090909093</v>
      </c>
      <c r="T192" s="24">
        <f>Table11[[#This Row],[clade.FN]]/Table11[[#This Row],[clade.P]]</f>
        <v>0.60909090909090913</v>
      </c>
      <c r="U192" s="24">
        <f>IFERROR(Table11[[#This Row],[clade.FP]]/Table11[[#This Row],[clade.N]],NA())</f>
        <v>0.98810058374494836</v>
      </c>
      <c r="V192" s="24">
        <f>IFERROR(Table11[[#This Row],[clade.TN]]/Table11[[#This Row],[clade.N]],NA())</f>
        <v>1.1899416255051639E-2</v>
      </c>
      <c r="AC192" s="11"/>
      <c r="AD192" s="11"/>
    </row>
    <row r="193" spans="1:30" ht="21" customHeight="1" x14ac:dyDescent="0.2">
      <c r="A193" s="25" t="s">
        <v>1782</v>
      </c>
      <c r="B193" s="20">
        <f>LOOKUP(Table11[[#This Row],[id]],'S1 - Assay'!A:A,'S1 - Assay'!B:B)</f>
        <v>10244</v>
      </c>
      <c r="C193" s="20" t="str">
        <f>LOOKUP(Table11[[#This Row],[id]],'S1 - Assay'!A:A,'S1 - Assay'!C:C)</f>
        <v>I</v>
      </c>
      <c r="D193" s="20">
        <f>COUNTIF('S6 - Table 1'!$B$3:$B$20,Table11[[#This Row],[id]])</f>
        <v>0</v>
      </c>
      <c r="E193" s="20">
        <v>0.20884713199999999</v>
      </c>
      <c r="F193" s="20">
        <v>3423</v>
      </c>
      <c r="G193" s="20">
        <v>5</v>
      </c>
      <c r="H193" s="20">
        <v>3</v>
      </c>
      <c r="I193" s="20">
        <v>299</v>
      </c>
      <c r="J193" s="20">
        <v>43</v>
      </c>
      <c r="K193" s="20">
        <v>4432</v>
      </c>
      <c r="L193" s="20">
        <v>62</v>
      </c>
      <c r="M193" s="26" cm="1">
        <f t="array" ref="M193">_xlfn.IFS(Table11[[#This Row],[target.clade]]="I",110,Table11[[#This Row],[target.clade]]="II",4454,TRUE,4652)</f>
        <v>110</v>
      </c>
      <c r="N193" s="26" cm="1">
        <f t="array" ref="N193">_xlfn.IFS(Table11[[#This Row],[target.clade]]="I",4454,Table11[[#This Row],[target.clade]]="II",110,TRUE,NA())</f>
        <v>4454</v>
      </c>
      <c r="O193" s="20" cm="1">
        <f t="array" ref="O193">_xlfn.IFS(Table11[[#This Row],[target.clade]]="I",Table11[[#This Row],[hits.I]],Table11[[#This Row],[target.clade]]="II",Table11[[#This Row],[hits.II]],TRUE,SUM(Table11[[#This Row],[hits.I]:[hits.?]]))</f>
        <v>43</v>
      </c>
      <c r="P193" s="26">
        <f>Table11[[#This Row],[clade.P]]-Table11[[#This Row],[clade.TP]]</f>
        <v>67</v>
      </c>
      <c r="Q193" s="26" cm="1">
        <f t="array" ref="Q193">_xlfn.IFS(Table11[[#This Row],[target.clade]]="I",Table11[[#This Row],[hits.II]],Table11[[#This Row],[target.clade]]="II",Table11[[#This Row],[hits.I]],TRUE,NA())</f>
        <v>4432</v>
      </c>
      <c r="R193" s="26">
        <f>IFERROR(Table11[[#This Row],[clade.N]]-Table11[[#This Row],[clade.FP]], NA())</f>
        <v>22</v>
      </c>
      <c r="S193" s="24">
        <f>Table11[[#This Row],[clade.TP]]/Table11[[#This Row],[clade.P]]</f>
        <v>0.39090909090909093</v>
      </c>
      <c r="T193" s="24">
        <f>Table11[[#This Row],[clade.FN]]/Table11[[#This Row],[clade.P]]</f>
        <v>0.60909090909090913</v>
      </c>
      <c r="U193" s="24">
        <f>IFERROR(Table11[[#This Row],[clade.FP]]/Table11[[#This Row],[clade.N]],NA())</f>
        <v>0.99506061966771442</v>
      </c>
      <c r="V193" s="24">
        <f>IFERROR(Table11[[#This Row],[clade.TN]]/Table11[[#This Row],[clade.N]],NA())</f>
        <v>4.9393803322855864E-3</v>
      </c>
      <c r="AC193" s="11"/>
      <c r="AD193" s="11"/>
    </row>
    <row r="194" spans="1:30" ht="21" customHeight="1" x14ac:dyDescent="0.2">
      <c r="A194" s="25" t="s">
        <v>1785</v>
      </c>
      <c r="B194" s="20">
        <f>LOOKUP(Table11[[#This Row],[id]],'S1 - Assay'!A:A,'S1 - Assay'!B:B)</f>
        <v>10244</v>
      </c>
      <c r="C194" s="20" t="str">
        <f>LOOKUP(Table11[[#This Row],[id]],'S1 - Assay'!A:A,'S1 - Assay'!C:C)</f>
        <v>I</v>
      </c>
      <c r="D194" s="20">
        <f>COUNTIF('S6 - Table 1'!$B$3:$B$20,Table11[[#This Row],[id]])</f>
        <v>0</v>
      </c>
      <c r="E194" s="20">
        <v>0.20891989</v>
      </c>
      <c r="F194" s="20">
        <v>3416</v>
      </c>
      <c r="G194" s="20">
        <v>6</v>
      </c>
      <c r="H194" s="20">
        <v>224</v>
      </c>
      <c r="I194" s="20">
        <v>108</v>
      </c>
      <c r="J194" s="20">
        <v>43</v>
      </c>
      <c r="K194" s="20">
        <v>4421</v>
      </c>
      <c r="L194" s="20">
        <v>69</v>
      </c>
      <c r="M194" s="26" cm="1">
        <f t="array" ref="M194">_xlfn.IFS(Table11[[#This Row],[target.clade]]="I",110,Table11[[#This Row],[target.clade]]="II",4454,TRUE,4652)</f>
        <v>110</v>
      </c>
      <c r="N194" s="26" cm="1">
        <f t="array" ref="N194">_xlfn.IFS(Table11[[#This Row],[target.clade]]="I",4454,Table11[[#This Row],[target.clade]]="II",110,TRUE,NA())</f>
        <v>4454</v>
      </c>
      <c r="O194" s="20" cm="1">
        <f t="array" ref="O194">_xlfn.IFS(Table11[[#This Row],[target.clade]]="I",Table11[[#This Row],[hits.I]],Table11[[#This Row],[target.clade]]="II",Table11[[#This Row],[hits.II]],TRUE,SUM(Table11[[#This Row],[hits.I]:[hits.?]]))</f>
        <v>43</v>
      </c>
      <c r="P194" s="26">
        <f>Table11[[#This Row],[clade.P]]-Table11[[#This Row],[clade.TP]]</f>
        <v>67</v>
      </c>
      <c r="Q194" s="26" cm="1">
        <f t="array" ref="Q194">_xlfn.IFS(Table11[[#This Row],[target.clade]]="I",Table11[[#This Row],[hits.II]],Table11[[#This Row],[target.clade]]="II",Table11[[#This Row],[hits.I]],TRUE,NA())</f>
        <v>4421</v>
      </c>
      <c r="R194" s="26">
        <f>IFERROR(Table11[[#This Row],[clade.N]]-Table11[[#This Row],[clade.FP]], NA())</f>
        <v>33</v>
      </c>
      <c r="S194" s="24">
        <f>Table11[[#This Row],[clade.TP]]/Table11[[#This Row],[clade.P]]</f>
        <v>0.39090909090909093</v>
      </c>
      <c r="T194" s="24">
        <f>Table11[[#This Row],[clade.FN]]/Table11[[#This Row],[clade.P]]</f>
        <v>0.60909090909090913</v>
      </c>
      <c r="U194" s="24">
        <f>IFERROR(Table11[[#This Row],[clade.FP]]/Table11[[#This Row],[clade.N]],NA())</f>
        <v>0.99259092950157157</v>
      </c>
      <c r="V194" s="24">
        <f>IFERROR(Table11[[#This Row],[clade.TN]]/Table11[[#This Row],[clade.N]],NA())</f>
        <v>7.4090704984283787E-3</v>
      </c>
      <c r="AC194" s="11"/>
      <c r="AD194" s="11"/>
    </row>
    <row r="195" spans="1:30" ht="21" customHeight="1" x14ac:dyDescent="0.2">
      <c r="A195" s="25" t="s">
        <v>1790</v>
      </c>
      <c r="B195" s="20">
        <f>LOOKUP(Table11[[#This Row],[id]],'S1 - Assay'!A:A,'S1 - Assay'!B:B)</f>
        <v>10244</v>
      </c>
      <c r="C195" s="20" t="str">
        <f>LOOKUP(Table11[[#This Row],[id]],'S1 - Assay'!A:A,'S1 - Assay'!C:C)</f>
        <v>I</v>
      </c>
      <c r="D195" s="20">
        <f>COUNTIF('S6 - Table 1'!$B$3:$B$20,Table11[[#This Row],[id]])</f>
        <v>0</v>
      </c>
      <c r="E195" s="20">
        <v>0.209217352</v>
      </c>
      <c r="F195" s="20">
        <v>2308</v>
      </c>
      <c r="G195" s="20">
        <v>58</v>
      </c>
      <c r="H195" s="20">
        <v>221</v>
      </c>
      <c r="I195" s="20">
        <v>67</v>
      </c>
      <c r="J195" s="20">
        <v>44</v>
      </c>
      <c r="K195" s="20">
        <v>3185</v>
      </c>
      <c r="L195" s="20">
        <v>36</v>
      </c>
      <c r="M195" s="26" cm="1">
        <f t="array" ref="M195">_xlfn.IFS(Table11[[#This Row],[target.clade]]="I",110,Table11[[#This Row],[target.clade]]="II",4454,TRUE,4652)</f>
        <v>110</v>
      </c>
      <c r="N195" s="26" cm="1">
        <f t="array" ref="N195">_xlfn.IFS(Table11[[#This Row],[target.clade]]="I",4454,Table11[[#This Row],[target.clade]]="II",110,TRUE,NA())</f>
        <v>4454</v>
      </c>
      <c r="O195" s="20" cm="1">
        <f t="array" ref="O195">_xlfn.IFS(Table11[[#This Row],[target.clade]]="I",Table11[[#This Row],[hits.I]],Table11[[#This Row],[target.clade]]="II",Table11[[#This Row],[hits.II]],TRUE,SUM(Table11[[#This Row],[hits.I]:[hits.?]]))</f>
        <v>44</v>
      </c>
      <c r="P195" s="26">
        <f>Table11[[#This Row],[clade.P]]-Table11[[#This Row],[clade.TP]]</f>
        <v>66</v>
      </c>
      <c r="Q195" s="26" cm="1">
        <f t="array" ref="Q195">_xlfn.IFS(Table11[[#This Row],[target.clade]]="I",Table11[[#This Row],[hits.II]],Table11[[#This Row],[target.clade]]="II",Table11[[#This Row],[hits.I]],TRUE,NA())</f>
        <v>3185</v>
      </c>
      <c r="R195" s="26">
        <f>IFERROR(Table11[[#This Row],[clade.N]]-Table11[[#This Row],[clade.FP]], NA())</f>
        <v>1269</v>
      </c>
      <c r="S195" s="24">
        <f>Table11[[#This Row],[clade.TP]]/Table11[[#This Row],[clade.P]]</f>
        <v>0.4</v>
      </c>
      <c r="T195" s="24">
        <f>Table11[[#This Row],[clade.FN]]/Table11[[#This Row],[clade.P]]</f>
        <v>0.6</v>
      </c>
      <c r="U195" s="24">
        <f>IFERROR(Table11[[#This Row],[clade.FP]]/Table11[[#This Row],[clade.N]],NA())</f>
        <v>0.71508756174225419</v>
      </c>
      <c r="V195" s="24">
        <f>IFERROR(Table11[[#This Row],[clade.TN]]/Table11[[#This Row],[clade.N]],NA())</f>
        <v>0.28491243825774587</v>
      </c>
      <c r="AC195" s="11"/>
      <c r="AD195" s="11"/>
    </row>
    <row r="196" spans="1:30" ht="21" customHeight="1" x14ac:dyDescent="0.2">
      <c r="A196" s="25" t="s">
        <v>1792</v>
      </c>
      <c r="B196" s="20">
        <f>LOOKUP(Table11[[#This Row],[id]],'S1 - Assay'!A:A,'S1 - Assay'!B:B)</f>
        <v>10244</v>
      </c>
      <c r="C196" s="20" t="str">
        <f>LOOKUP(Table11[[#This Row],[id]],'S1 - Assay'!A:A,'S1 - Assay'!C:C)</f>
        <v>I</v>
      </c>
      <c r="D196" s="20">
        <f>COUNTIF('S6 - Table 1'!$B$3:$B$20,Table11[[#This Row],[id]])</f>
        <v>0</v>
      </c>
      <c r="E196" s="20">
        <v>0.209296444</v>
      </c>
      <c r="F196" s="20">
        <v>3418</v>
      </c>
      <c r="G196" s="20">
        <v>5</v>
      </c>
      <c r="H196" s="20">
        <v>276</v>
      </c>
      <c r="I196" s="20">
        <v>278</v>
      </c>
      <c r="J196" s="20">
        <v>44</v>
      </c>
      <c r="K196" s="20">
        <v>4425</v>
      </c>
      <c r="L196" s="20">
        <v>59</v>
      </c>
      <c r="M196" s="26" cm="1">
        <f t="array" ref="M196">_xlfn.IFS(Table11[[#This Row],[target.clade]]="I",110,Table11[[#This Row],[target.clade]]="II",4454,TRUE,4652)</f>
        <v>110</v>
      </c>
      <c r="N196" s="26" cm="1">
        <f t="array" ref="N196">_xlfn.IFS(Table11[[#This Row],[target.clade]]="I",4454,Table11[[#This Row],[target.clade]]="II",110,TRUE,NA())</f>
        <v>4454</v>
      </c>
      <c r="O196" s="20" cm="1">
        <f t="array" ref="O196">_xlfn.IFS(Table11[[#This Row],[target.clade]]="I",Table11[[#This Row],[hits.I]],Table11[[#This Row],[target.clade]]="II",Table11[[#This Row],[hits.II]],TRUE,SUM(Table11[[#This Row],[hits.I]:[hits.?]]))</f>
        <v>44</v>
      </c>
      <c r="P196" s="26">
        <f>Table11[[#This Row],[clade.P]]-Table11[[#This Row],[clade.TP]]</f>
        <v>66</v>
      </c>
      <c r="Q196" s="26" cm="1">
        <f t="array" ref="Q196">_xlfn.IFS(Table11[[#This Row],[target.clade]]="I",Table11[[#This Row],[hits.II]],Table11[[#This Row],[target.clade]]="II",Table11[[#This Row],[hits.I]],TRUE,NA())</f>
        <v>4425</v>
      </c>
      <c r="R196" s="26">
        <f>IFERROR(Table11[[#This Row],[clade.N]]-Table11[[#This Row],[clade.FP]], NA())</f>
        <v>29</v>
      </c>
      <c r="S196" s="24">
        <f>Table11[[#This Row],[clade.TP]]/Table11[[#This Row],[clade.P]]</f>
        <v>0.4</v>
      </c>
      <c r="T196" s="24">
        <f>Table11[[#This Row],[clade.FN]]/Table11[[#This Row],[clade.P]]</f>
        <v>0.6</v>
      </c>
      <c r="U196" s="24">
        <f>IFERROR(Table11[[#This Row],[clade.FP]]/Table11[[#This Row],[clade.N]],NA())</f>
        <v>0.9934889986528963</v>
      </c>
      <c r="V196" s="24">
        <f>IFERROR(Table11[[#This Row],[clade.TN]]/Table11[[#This Row],[clade.N]],NA())</f>
        <v>6.5110013471037266E-3</v>
      </c>
      <c r="AC196" s="11"/>
      <c r="AD196" s="11"/>
    </row>
    <row r="197" spans="1:30" ht="21" customHeight="1" x14ac:dyDescent="0.2">
      <c r="A197" s="25" t="s">
        <v>1795</v>
      </c>
      <c r="B197" s="20">
        <f>LOOKUP(Table11[[#This Row],[id]],'S1 - Assay'!A:A,'S1 - Assay'!B:B)</f>
        <v>10244</v>
      </c>
      <c r="C197" s="20" t="str">
        <f>LOOKUP(Table11[[#This Row],[id]],'S1 - Assay'!A:A,'S1 - Assay'!C:C)</f>
        <v>I</v>
      </c>
      <c r="D197" s="20">
        <f>COUNTIF('S6 - Table 1'!$B$3:$B$20,Table11[[#This Row],[id]])</f>
        <v>0</v>
      </c>
      <c r="E197" s="20">
        <v>0.209301138</v>
      </c>
      <c r="F197" s="20">
        <v>3416</v>
      </c>
      <c r="G197" s="20">
        <v>6</v>
      </c>
      <c r="H197" s="20">
        <v>224</v>
      </c>
      <c r="I197" s="20">
        <v>108</v>
      </c>
      <c r="J197" s="20">
        <v>43</v>
      </c>
      <c r="K197" s="20">
        <v>4421</v>
      </c>
      <c r="L197" s="20">
        <v>69</v>
      </c>
      <c r="M197" s="26" cm="1">
        <f t="array" ref="M197">_xlfn.IFS(Table11[[#This Row],[target.clade]]="I",110,Table11[[#This Row],[target.clade]]="II",4454,TRUE,4652)</f>
        <v>110</v>
      </c>
      <c r="N197" s="26" cm="1">
        <f t="array" ref="N197">_xlfn.IFS(Table11[[#This Row],[target.clade]]="I",4454,Table11[[#This Row],[target.clade]]="II",110,TRUE,NA())</f>
        <v>4454</v>
      </c>
      <c r="O197" s="20" cm="1">
        <f t="array" ref="O197">_xlfn.IFS(Table11[[#This Row],[target.clade]]="I",Table11[[#This Row],[hits.I]],Table11[[#This Row],[target.clade]]="II",Table11[[#This Row],[hits.II]],TRUE,SUM(Table11[[#This Row],[hits.I]:[hits.?]]))</f>
        <v>43</v>
      </c>
      <c r="P197" s="26">
        <f>Table11[[#This Row],[clade.P]]-Table11[[#This Row],[clade.TP]]</f>
        <v>67</v>
      </c>
      <c r="Q197" s="26" cm="1">
        <f t="array" ref="Q197">_xlfn.IFS(Table11[[#This Row],[target.clade]]="I",Table11[[#This Row],[hits.II]],Table11[[#This Row],[target.clade]]="II",Table11[[#This Row],[hits.I]],TRUE,NA())</f>
        <v>4421</v>
      </c>
      <c r="R197" s="26">
        <f>IFERROR(Table11[[#This Row],[clade.N]]-Table11[[#This Row],[clade.FP]], NA())</f>
        <v>33</v>
      </c>
      <c r="S197" s="24">
        <f>Table11[[#This Row],[clade.TP]]/Table11[[#This Row],[clade.P]]</f>
        <v>0.39090909090909093</v>
      </c>
      <c r="T197" s="24">
        <f>Table11[[#This Row],[clade.FN]]/Table11[[#This Row],[clade.P]]</f>
        <v>0.60909090909090913</v>
      </c>
      <c r="U197" s="24">
        <f>IFERROR(Table11[[#This Row],[clade.FP]]/Table11[[#This Row],[clade.N]],NA())</f>
        <v>0.99259092950157157</v>
      </c>
      <c r="V197" s="24">
        <f>IFERROR(Table11[[#This Row],[clade.TN]]/Table11[[#This Row],[clade.N]],NA())</f>
        <v>7.4090704984283787E-3</v>
      </c>
      <c r="AC197" s="11"/>
      <c r="AD197" s="11"/>
    </row>
    <row r="198" spans="1:30" ht="21" customHeight="1" x14ac:dyDescent="0.2">
      <c r="A198" s="25" t="s">
        <v>1798</v>
      </c>
      <c r="B198" s="20">
        <f>LOOKUP(Table11[[#This Row],[id]],'S1 - Assay'!A:A,'S1 - Assay'!B:B)</f>
        <v>10244</v>
      </c>
      <c r="C198" s="20" t="str">
        <f>LOOKUP(Table11[[#This Row],[id]],'S1 - Assay'!A:A,'S1 - Assay'!C:C)</f>
        <v>I</v>
      </c>
      <c r="D198" s="20">
        <f>COUNTIF('S6 - Table 1'!$B$3:$B$20,Table11[[#This Row],[id]])</f>
        <v>0</v>
      </c>
      <c r="E198" s="20">
        <v>0.209342903</v>
      </c>
      <c r="F198" s="20">
        <v>3394</v>
      </c>
      <c r="G198" s="20">
        <v>2</v>
      </c>
      <c r="H198" s="20">
        <v>284</v>
      </c>
      <c r="I198" s="20">
        <v>7</v>
      </c>
      <c r="J198" s="20">
        <v>44</v>
      </c>
      <c r="K198" s="20">
        <v>4389</v>
      </c>
      <c r="L198" s="20">
        <v>62</v>
      </c>
      <c r="M198" s="26" cm="1">
        <f t="array" ref="M198">_xlfn.IFS(Table11[[#This Row],[target.clade]]="I",110,Table11[[#This Row],[target.clade]]="II",4454,TRUE,4652)</f>
        <v>110</v>
      </c>
      <c r="N198" s="26" cm="1">
        <f t="array" ref="N198">_xlfn.IFS(Table11[[#This Row],[target.clade]]="I",4454,Table11[[#This Row],[target.clade]]="II",110,TRUE,NA())</f>
        <v>4454</v>
      </c>
      <c r="O198" s="20" cm="1">
        <f t="array" ref="O198">_xlfn.IFS(Table11[[#This Row],[target.clade]]="I",Table11[[#This Row],[hits.I]],Table11[[#This Row],[target.clade]]="II",Table11[[#This Row],[hits.II]],TRUE,SUM(Table11[[#This Row],[hits.I]:[hits.?]]))</f>
        <v>44</v>
      </c>
      <c r="P198" s="26">
        <f>Table11[[#This Row],[clade.P]]-Table11[[#This Row],[clade.TP]]</f>
        <v>66</v>
      </c>
      <c r="Q198" s="26" cm="1">
        <f t="array" ref="Q198">_xlfn.IFS(Table11[[#This Row],[target.clade]]="I",Table11[[#This Row],[hits.II]],Table11[[#This Row],[target.clade]]="II",Table11[[#This Row],[hits.I]],TRUE,NA())</f>
        <v>4389</v>
      </c>
      <c r="R198" s="26">
        <f>IFERROR(Table11[[#This Row],[clade.N]]-Table11[[#This Row],[clade.FP]], NA())</f>
        <v>65</v>
      </c>
      <c r="S198" s="24">
        <f>Table11[[#This Row],[clade.TP]]/Table11[[#This Row],[clade.P]]</f>
        <v>0.4</v>
      </c>
      <c r="T198" s="24">
        <f>Table11[[#This Row],[clade.FN]]/Table11[[#This Row],[clade.P]]</f>
        <v>0.6</v>
      </c>
      <c r="U198" s="24">
        <f>IFERROR(Table11[[#This Row],[clade.FP]]/Table11[[#This Row],[clade.N]],NA())</f>
        <v>0.98540637629097438</v>
      </c>
      <c r="V198" s="24">
        <f>IFERROR(Table11[[#This Row],[clade.TN]]/Table11[[#This Row],[clade.N]],NA())</f>
        <v>1.4593623709025595E-2</v>
      </c>
      <c r="AC198" s="11"/>
      <c r="AD198" s="11"/>
    </row>
    <row r="199" spans="1:30" ht="21" customHeight="1" x14ac:dyDescent="0.2">
      <c r="A199" s="25" t="s">
        <v>1803</v>
      </c>
      <c r="B199" s="20">
        <f>LOOKUP(Table11[[#This Row],[id]],'S1 - Assay'!A:A,'S1 - Assay'!B:B)</f>
        <v>10244</v>
      </c>
      <c r="C199" s="20" t="str">
        <f>LOOKUP(Table11[[#This Row],[id]],'S1 - Assay'!A:A,'S1 - Assay'!C:C)</f>
        <v>I</v>
      </c>
      <c r="D199" s="20">
        <f>COUNTIF('S6 - Table 1'!$B$3:$B$20,Table11[[#This Row],[id]])</f>
        <v>0</v>
      </c>
      <c r="E199" s="20">
        <v>0.20954685200000001</v>
      </c>
      <c r="F199" s="20">
        <v>3144</v>
      </c>
      <c r="G199" s="20">
        <v>276</v>
      </c>
      <c r="H199" s="20">
        <v>276</v>
      </c>
      <c r="I199" s="20">
        <v>112</v>
      </c>
      <c r="J199" s="20">
        <v>44</v>
      </c>
      <c r="K199" s="20">
        <v>4400</v>
      </c>
      <c r="L199" s="20">
        <v>65</v>
      </c>
      <c r="M199" s="26" cm="1">
        <f t="array" ref="M199">_xlfn.IFS(Table11[[#This Row],[target.clade]]="I",110,Table11[[#This Row],[target.clade]]="II",4454,TRUE,4652)</f>
        <v>110</v>
      </c>
      <c r="N199" s="26" cm="1">
        <f t="array" ref="N199">_xlfn.IFS(Table11[[#This Row],[target.clade]]="I",4454,Table11[[#This Row],[target.clade]]="II",110,TRUE,NA())</f>
        <v>4454</v>
      </c>
      <c r="O199" s="20" cm="1">
        <f t="array" ref="O199">_xlfn.IFS(Table11[[#This Row],[target.clade]]="I",Table11[[#This Row],[hits.I]],Table11[[#This Row],[target.clade]]="II",Table11[[#This Row],[hits.II]],TRUE,SUM(Table11[[#This Row],[hits.I]:[hits.?]]))</f>
        <v>44</v>
      </c>
      <c r="P199" s="26">
        <f>Table11[[#This Row],[clade.P]]-Table11[[#This Row],[clade.TP]]</f>
        <v>66</v>
      </c>
      <c r="Q199" s="26" cm="1">
        <f t="array" ref="Q199">_xlfn.IFS(Table11[[#This Row],[target.clade]]="I",Table11[[#This Row],[hits.II]],Table11[[#This Row],[target.clade]]="II",Table11[[#This Row],[hits.I]],TRUE,NA())</f>
        <v>4400</v>
      </c>
      <c r="R199" s="26">
        <f>IFERROR(Table11[[#This Row],[clade.N]]-Table11[[#This Row],[clade.FP]], NA())</f>
        <v>54</v>
      </c>
      <c r="S199" s="24">
        <f>Table11[[#This Row],[clade.TP]]/Table11[[#This Row],[clade.P]]</f>
        <v>0.4</v>
      </c>
      <c r="T199" s="24">
        <f>Table11[[#This Row],[clade.FN]]/Table11[[#This Row],[clade.P]]</f>
        <v>0.6</v>
      </c>
      <c r="U199" s="24">
        <f>IFERROR(Table11[[#This Row],[clade.FP]]/Table11[[#This Row],[clade.N]],NA())</f>
        <v>0.98787606645711723</v>
      </c>
      <c r="V199" s="24">
        <f>IFERROR(Table11[[#This Row],[clade.TN]]/Table11[[#This Row],[clade.N]],NA())</f>
        <v>1.2123933542882801E-2</v>
      </c>
      <c r="AC199" s="11"/>
      <c r="AD199" s="11"/>
    </row>
    <row r="200" spans="1:30" ht="21" customHeight="1" x14ac:dyDescent="0.2">
      <c r="A200" s="25" t="s">
        <v>1808</v>
      </c>
      <c r="B200" s="20">
        <f>LOOKUP(Table11[[#This Row],[id]],'S1 - Assay'!A:A,'S1 - Assay'!B:B)</f>
        <v>10244</v>
      </c>
      <c r="C200" s="20" t="str">
        <f>LOOKUP(Table11[[#This Row],[id]],'S1 - Assay'!A:A,'S1 - Assay'!C:C)</f>
        <v>I</v>
      </c>
      <c r="D200" s="20">
        <f>COUNTIF('S6 - Table 1'!$B$3:$B$20,Table11[[#This Row],[id]])</f>
        <v>0</v>
      </c>
      <c r="E200" s="20">
        <v>0.209565747</v>
      </c>
      <c r="F200" s="20">
        <v>3428</v>
      </c>
      <c r="G200" s="20">
        <v>2</v>
      </c>
      <c r="H200" s="20">
        <v>158</v>
      </c>
      <c r="I200" s="20">
        <v>207</v>
      </c>
      <c r="J200" s="20">
        <v>43</v>
      </c>
      <c r="K200" s="20">
        <v>4431</v>
      </c>
      <c r="L200" s="20">
        <v>66</v>
      </c>
      <c r="M200" s="26" cm="1">
        <f t="array" ref="M200">_xlfn.IFS(Table11[[#This Row],[target.clade]]="I",110,Table11[[#This Row],[target.clade]]="II",4454,TRUE,4652)</f>
        <v>110</v>
      </c>
      <c r="N200" s="26" cm="1">
        <f t="array" ref="N200">_xlfn.IFS(Table11[[#This Row],[target.clade]]="I",4454,Table11[[#This Row],[target.clade]]="II",110,TRUE,NA())</f>
        <v>4454</v>
      </c>
      <c r="O200" s="20" cm="1">
        <f t="array" ref="O200">_xlfn.IFS(Table11[[#This Row],[target.clade]]="I",Table11[[#This Row],[hits.I]],Table11[[#This Row],[target.clade]]="II",Table11[[#This Row],[hits.II]],TRUE,SUM(Table11[[#This Row],[hits.I]:[hits.?]]))</f>
        <v>43</v>
      </c>
      <c r="P200" s="26">
        <f>Table11[[#This Row],[clade.P]]-Table11[[#This Row],[clade.TP]]</f>
        <v>67</v>
      </c>
      <c r="Q200" s="26" cm="1">
        <f t="array" ref="Q200">_xlfn.IFS(Table11[[#This Row],[target.clade]]="I",Table11[[#This Row],[hits.II]],Table11[[#This Row],[target.clade]]="II",Table11[[#This Row],[hits.I]],TRUE,NA())</f>
        <v>4431</v>
      </c>
      <c r="R200" s="26">
        <f>IFERROR(Table11[[#This Row],[clade.N]]-Table11[[#This Row],[clade.FP]], NA())</f>
        <v>23</v>
      </c>
      <c r="S200" s="24">
        <f>Table11[[#This Row],[clade.TP]]/Table11[[#This Row],[clade.P]]</f>
        <v>0.39090909090909093</v>
      </c>
      <c r="T200" s="24">
        <f>Table11[[#This Row],[clade.FN]]/Table11[[#This Row],[clade.P]]</f>
        <v>0.60909090909090913</v>
      </c>
      <c r="U200" s="24">
        <f>IFERROR(Table11[[#This Row],[clade.FP]]/Table11[[#This Row],[clade.N]],NA())</f>
        <v>0.99483610237988329</v>
      </c>
      <c r="V200" s="24">
        <f>IFERROR(Table11[[#This Row],[clade.TN]]/Table11[[#This Row],[clade.N]],NA())</f>
        <v>5.1638976201167494E-3</v>
      </c>
      <c r="AC200" s="11"/>
      <c r="AD200" s="11"/>
    </row>
    <row r="201" spans="1:30" ht="21" customHeight="1" x14ac:dyDescent="0.2">
      <c r="A201" s="25" t="s">
        <v>1811</v>
      </c>
      <c r="B201" s="20">
        <f>LOOKUP(Table11[[#This Row],[id]],'S1 - Assay'!A:A,'S1 - Assay'!B:B)</f>
        <v>10244</v>
      </c>
      <c r="C201" s="20" t="str">
        <f>LOOKUP(Table11[[#This Row],[id]],'S1 - Assay'!A:A,'S1 - Assay'!C:C)</f>
        <v>I</v>
      </c>
      <c r="D201" s="20">
        <f>COUNTIF('S6 - Table 1'!$B$3:$B$20,Table11[[#This Row],[id]])</f>
        <v>0</v>
      </c>
      <c r="E201" s="20">
        <v>0.209565747</v>
      </c>
      <c r="F201" s="20">
        <v>3421</v>
      </c>
      <c r="G201" s="20">
        <v>9</v>
      </c>
      <c r="H201" s="20">
        <v>181</v>
      </c>
      <c r="I201" s="20">
        <v>267</v>
      </c>
      <c r="J201" s="20">
        <v>43</v>
      </c>
      <c r="K201" s="20">
        <v>4430</v>
      </c>
      <c r="L201" s="20">
        <v>66</v>
      </c>
      <c r="M201" s="26" cm="1">
        <f t="array" ref="M201">_xlfn.IFS(Table11[[#This Row],[target.clade]]="I",110,Table11[[#This Row],[target.clade]]="II",4454,TRUE,4652)</f>
        <v>110</v>
      </c>
      <c r="N201" s="26" cm="1">
        <f t="array" ref="N201">_xlfn.IFS(Table11[[#This Row],[target.clade]]="I",4454,Table11[[#This Row],[target.clade]]="II",110,TRUE,NA())</f>
        <v>4454</v>
      </c>
      <c r="O201" s="20" cm="1">
        <f t="array" ref="O201">_xlfn.IFS(Table11[[#This Row],[target.clade]]="I",Table11[[#This Row],[hits.I]],Table11[[#This Row],[target.clade]]="II",Table11[[#This Row],[hits.II]],TRUE,SUM(Table11[[#This Row],[hits.I]:[hits.?]]))</f>
        <v>43</v>
      </c>
      <c r="P201" s="26">
        <f>Table11[[#This Row],[clade.P]]-Table11[[#This Row],[clade.TP]]</f>
        <v>67</v>
      </c>
      <c r="Q201" s="26" cm="1">
        <f t="array" ref="Q201">_xlfn.IFS(Table11[[#This Row],[target.clade]]="I",Table11[[#This Row],[hits.II]],Table11[[#This Row],[target.clade]]="II",Table11[[#This Row],[hits.I]],TRUE,NA())</f>
        <v>4430</v>
      </c>
      <c r="R201" s="26">
        <f>IFERROR(Table11[[#This Row],[clade.N]]-Table11[[#This Row],[clade.FP]], NA())</f>
        <v>24</v>
      </c>
      <c r="S201" s="24">
        <f>Table11[[#This Row],[clade.TP]]/Table11[[#This Row],[clade.P]]</f>
        <v>0.39090909090909093</v>
      </c>
      <c r="T201" s="24">
        <f>Table11[[#This Row],[clade.FN]]/Table11[[#This Row],[clade.P]]</f>
        <v>0.60909090909090913</v>
      </c>
      <c r="U201" s="24">
        <f>IFERROR(Table11[[#This Row],[clade.FP]]/Table11[[#This Row],[clade.N]],NA())</f>
        <v>0.99461158509205205</v>
      </c>
      <c r="V201" s="24">
        <f>IFERROR(Table11[[#This Row],[clade.TN]]/Table11[[#This Row],[clade.N]],NA())</f>
        <v>5.3884149079479124E-3</v>
      </c>
      <c r="AC201" s="11"/>
      <c r="AD201" s="11"/>
    </row>
    <row r="202" spans="1:30" ht="21" customHeight="1" x14ac:dyDescent="0.2">
      <c r="A202" s="25" t="s">
        <v>1813</v>
      </c>
      <c r="B202" s="20">
        <f>LOOKUP(Table11[[#This Row],[id]],'S1 - Assay'!A:A,'S1 - Assay'!B:B)</f>
        <v>10244</v>
      </c>
      <c r="C202" s="20" t="str">
        <f>LOOKUP(Table11[[#This Row],[id]],'S1 - Assay'!A:A,'S1 - Assay'!C:C)</f>
        <v>I</v>
      </c>
      <c r="D202" s="20">
        <f>COUNTIF('S6 - Table 1'!$B$3:$B$20,Table11[[#This Row],[id]])</f>
        <v>0</v>
      </c>
      <c r="E202" s="20">
        <v>0.20984545900000001</v>
      </c>
      <c r="F202" s="20">
        <v>3113</v>
      </c>
      <c r="G202" s="20">
        <v>35</v>
      </c>
      <c r="H202" s="20">
        <v>121</v>
      </c>
      <c r="I202" s="20">
        <v>149</v>
      </c>
      <c r="J202" s="20">
        <v>50</v>
      </c>
      <c r="K202" s="20">
        <v>4068</v>
      </c>
      <c r="L202" s="20">
        <v>53</v>
      </c>
      <c r="M202" s="26" cm="1">
        <f t="array" ref="M202">_xlfn.IFS(Table11[[#This Row],[target.clade]]="I",110,Table11[[#This Row],[target.clade]]="II",4454,TRUE,4652)</f>
        <v>110</v>
      </c>
      <c r="N202" s="26" cm="1">
        <f t="array" ref="N202">_xlfn.IFS(Table11[[#This Row],[target.clade]]="I",4454,Table11[[#This Row],[target.clade]]="II",110,TRUE,NA())</f>
        <v>4454</v>
      </c>
      <c r="O202" s="20" cm="1">
        <f t="array" ref="O202">_xlfn.IFS(Table11[[#This Row],[target.clade]]="I",Table11[[#This Row],[hits.I]],Table11[[#This Row],[target.clade]]="II",Table11[[#This Row],[hits.II]],TRUE,SUM(Table11[[#This Row],[hits.I]:[hits.?]]))</f>
        <v>50</v>
      </c>
      <c r="P202" s="26">
        <f>Table11[[#This Row],[clade.P]]-Table11[[#This Row],[clade.TP]]</f>
        <v>60</v>
      </c>
      <c r="Q202" s="26" cm="1">
        <f t="array" ref="Q202">_xlfn.IFS(Table11[[#This Row],[target.clade]]="I",Table11[[#This Row],[hits.II]],Table11[[#This Row],[target.clade]]="II",Table11[[#This Row],[hits.I]],TRUE,NA())</f>
        <v>4068</v>
      </c>
      <c r="R202" s="26">
        <f>IFERROR(Table11[[#This Row],[clade.N]]-Table11[[#This Row],[clade.FP]], NA())</f>
        <v>386</v>
      </c>
      <c r="S202" s="24">
        <f>Table11[[#This Row],[clade.TP]]/Table11[[#This Row],[clade.P]]</f>
        <v>0.45454545454545453</v>
      </c>
      <c r="T202" s="24">
        <f>Table11[[#This Row],[clade.FN]]/Table11[[#This Row],[clade.P]]</f>
        <v>0.54545454545454541</v>
      </c>
      <c r="U202" s="24">
        <f>IFERROR(Table11[[#This Row],[clade.FP]]/Table11[[#This Row],[clade.N]],NA())</f>
        <v>0.91333632689717104</v>
      </c>
      <c r="V202" s="24">
        <f>IFERROR(Table11[[#This Row],[clade.TN]]/Table11[[#This Row],[clade.N]],NA())</f>
        <v>8.6663673102828923E-2</v>
      </c>
      <c r="AC202" s="11"/>
      <c r="AD202" s="11"/>
    </row>
    <row r="203" spans="1:30" ht="21" customHeight="1" x14ac:dyDescent="0.2">
      <c r="A203" s="25" t="s">
        <v>1818</v>
      </c>
      <c r="B203" s="20">
        <f>LOOKUP(Table11[[#This Row],[id]],'S1 - Assay'!A:A,'S1 - Assay'!B:B)</f>
        <v>10244</v>
      </c>
      <c r="C203" s="20" t="str">
        <f>LOOKUP(Table11[[#This Row],[id]],'S1 - Assay'!A:A,'S1 - Assay'!C:C)</f>
        <v>I</v>
      </c>
      <c r="D203" s="20">
        <f>COUNTIF('S6 - Table 1'!$B$3:$B$20,Table11[[#This Row],[id]])</f>
        <v>0</v>
      </c>
      <c r="E203" s="20">
        <v>0.21020261300000001</v>
      </c>
      <c r="F203" s="20">
        <v>3167</v>
      </c>
      <c r="G203" s="20">
        <v>76</v>
      </c>
      <c r="H203" s="20">
        <v>272</v>
      </c>
      <c r="I203" s="20">
        <v>16</v>
      </c>
      <c r="J203" s="20">
        <v>44</v>
      </c>
      <c r="K203" s="20">
        <v>4200</v>
      </c>
      <c r="L203" s="20">
        <v>64</v>
      </c>
      <c r="M203" s="26" cm="1">
        <f t="array" ref="M203">_xlfn.IFS(Table11[[#This Row],[target.clade]]="I",110,Table11[[#This Row],[target.clade]]="II",4454,TRUE,4652)</f>
        <v>110</v>
      </c>
      <c r="N203" s="26" cm="1">
        <f t="array" ref="N203">_xlfn.IFS(Table11[[#This Row],[target.clade]]="I",4454,Table11[[#This Row],[target.clade]]="II",110,TRUE,NA())</f>
        <v>4454</v>
      </c>
      <c r="O203" s="20" cm="1">
        <f t="array" ref="O203">_xlfn.IFS(Table11[[#This Row],[target.clade]]="I",Table11[[#This Row],[hits.I]],Table11[[#This Row],[target.clade]]="II",Table11[[#This Row],[hits.II]],TRUE,SUM(Table11[[#This Row],[hits.I]:[hits.?]]))</f>
        <v>44</v>
      </c>
      <c r="P203" s="26">
        <f>Table11[[#This Row],[clade.P]]-Table11[[#This Row],[clade.TP]]</f>
        <v>66</v>
      </c>
      <c r="Q203" s="26" cm="1">
        <f t="array" ref="Q203">_xlfn.IFS(Table11[[#This Row],[target.clade]]="I",Table11[[#This Row],[hits.II]],Table11[[#This Row],[target.clade]]="II",Table11[[#This Row],[hits.I]],TRUE,NA())</f>
        <v>4200</v>
      </c>
      <c r="R203" s="26">
        <f>IFERROR(Table11[[#This Row],[clade.N]]-Table11[[#This Row],[clade.FP]], NA())</f>
        <v>254</v>
      </c>
      <c r="S203" s="24">
        <f>Table11[[#This Row],[clade.TP]]/Table11[[#This Row],[clade.P]]</f>
        <v>0.4</v>
      </c>
      <c r="T203" s="24">
        <f>Table11[[#This Row],[clade.FN]]/Table11[[#This Row],[clade.P]]</f>
        <v>0.6</v>
      </c>
      <c r="U203" s="24">
        <f>IFERROR(Table11[[#This Row],[clade.FP]]/Table11[[#This Row],[clade.N]],NA())</f>
        <v>0.94297260889088463</v>
      </c>
      <c r="V203" s="24">
        <f>IFERROR(Table11[[#This Row],[clade.TN]]/Table11[[#This Row],[clade.N]],NA())</f>
        <v>5.7027391109115401E-2</v>
      </c>
      <c r="AC203" s="11"/>
      <c r="AD203" s="11"/>
    </row>
    <row r="204" spans="1:30" ht="21" customHeight="1" x14ac:dyDescent="0.2">
      <c r="A204" s="25" t="s">
        <v>1823</v>
      </c>
      <c r="B204" s="20">
        <f>LOOKUP(Table11[[#This Row],[id]],'S1 - Assay'!A:A,'S1 - Assay'!B:B)</f>
        <v>10244</v>
      </c>
      <c r="C204" s="20" t="str">
        <f>LOOKUP(Table11[[#This Row],[id]],'S1 - Assay'!A:A,'S1 - Assay'!C:C)</f>
        <v>I</v>
      </c>
      <c r="D204" s="20">
        <f>COUNTIF('S6 - Table 1'!$B$3:$B$20,Table11[[#This Row],[id]])</f>
        <v>0</v>
      </c>
      <c r="E204" s="20">
        <v>0.21106603400000001</v>
      </c>
      <c r="F204" s="20">
        <v>3427</v>
      </c>
      <c r="G204" s="20">
        <v>9</v>
      </c>
      <c r="H204" s="20">
        <v>184</v>
      </c>
      <c r="I204" s="20">
        <v>101</v>
      </c>
      <c r="J204" s="20">
        <v>44</v>
      </c>
      <c r="K204" s="20">
        <v>4435</v>
      </c>
      <c r="L204" s="20">
        <v>66</v>
      </c>
      <c r="M204" s="26" cm="1">
        <f t="array" ref="M204">_xlfn.IFS(Table11[[#This Row],[target.clade]]="I",110,Table11[[#This Row],[target.clade]]="II",4454,TRUE,4652)</f>
        <v>110</v>
      </c>
      <c r="N204" s="26" cm="1">
        <f t="array" ref="N204">_xlfn.IFS(Table11[[#This Row],[target.clade]]="I",4454,Table11[[#This Row],[target.clade]]="II",110,TRUE,NA())</f>
        <v>4454</v>
      </c>
      <c r="O204" s="20" cm="1">
        <f t="array" ref="O204">_xlfn.IFS(Table11[[#This Row],[target.clade]]="I",Table11[[#This Row],[hits.I]],Table11[[#This Row],[target.clade]]="II",Table11[[#This Row],[hits.II]],TRUE,SUM(Table11[[#This Row],[hits.I]:[hits.?]]))</f>
        <v>44</v>
      </c>
      <c r="P204" s="26">
        <f>Table11[[#This Row],[clade.P]]-Table11[[#This Row],[clade.TP]]</f>
        <v>66</v>
      </c>
      <c r="Q204" s="26" cm="1">
        <f t="array" ref="Q204">_xlfn.IFS(Table11[[#This Row],[target.clade]]="I",Table11[[#This Row],[hits.II]],Table11[[#This Row],[target.clade]]="II",Table11[[#This Row],[hits.I]],TRUE,NA())</f>
        <v>4435</v>
      </c>
      <c r="R204" s="26">
        <f>IFERROR(Table11[[#This Row],[clade.N]]-Table11[[#This Row],[clade.FP]], NA())</f>
        <v>19</v>
      </c>
      <c r="S204" s="24">
        <f>Table11[[#This Row],[clade.TP]]/Table11[[#This Row],[clade.P]]</f>
        <v>0.4</v>
      </c>
      <c r="T204" s="24">
        <f>Table11[[#This Row],[clade.FN]]/Table11[[#This Row],[clade.P]]</f>
        <v>0.6</v>
      </c>
      <c r="U204" s="24">
        <f>IFERROR(Table11[[#This Row],[clade.FP]]/Table11[[#This Row],[clade.N]],NA())</f>
        <v>0.99573417153120791</v>
      </c>
      <c r="V204" s="24">
        <f>IFERROR(Table11[[#This Row],[clade.TN]]/Table11[[#This Row],[clade.N]],NA())</f>
        <v>4.2658284687920973E-3</v>
      </c>
      <c r="AC204" s="11"/>
      <c r="AD204" s="11"/>
    </row>
    <row r="205" spans="1:30" ht="21" customHeight="1" x14ac:dyDescent="0.2">
      <c r="A205" s="25" t="s">
        <v>1828</v>
      </c>
      <c r="B205" s="20">
        <f>LOOKUP(Table11[[#This Row],[id]],'S1 - Assay'!A:A,'S1 - Assay'!B:B)</f>
        <v>10244</v>
      </c>
      <c r="C205" s="20" t="str">
        <f>LOOKUP(Table11[[#This Row],[id]],'S1 - Assay'!A:A,'S1 - Assay'!C:C)</f>
        <v>I</v>
      </c>
      <c r="D205" s="20">
        <f>COUNTIF('S6 - Table 1'!$B$3:$B$20,Table11[[#This Row],[id]])</f>
        <v>0</v>
      </c>
      <c r="E205" s="20">
        <v>0.211897698</v>
      </c>
      <c r="F205" s="20">
        <v>3125</v>
      </c>
      <c r="G205" s="20">
        <v>19</v>
      </c>
      <c r="H205" s="20">
        <v>232</v>
      </c>
      <c r="I205" s="20">
        <v>39</v>
      </c>
      <c r="J205" s="20">
        <v>50</v>
      </c>
      <c r="K205" s="20">
        <v>4075</v>
      </c>
      <c r="L205" s="20">
        <v>53</v>
      </c>
      <c r="M205" s="26" cm="1">
        <f t="array" ref="M205">_xlfn.IFS(Table11[[#This Row],[target.clade]]="I",110,Table11[[#This Row],[target.clade]]="II",4454,TRUE,4652)</f>
        <v>110</v>
      </c>
      <c r="N205" s="26" cm="1">
        <f t="array" ref="N205">_xlfn.IFS(Table11[[#This Row],[target.clade]]="I",4454,Table11[[#This Row],[target.clade]]="II",110,TRUE,NA())</f>
        <v>4454</v>
      </c>
      <c r="O205" s="20" cm="1">
        <f t="array" ref="O205">_xlfn.IFS(Table11[[#This Row],[target.clade]]="I",Table11[[#This Row],[hits.I]],Table11[[#This Row],[target.clade]]="II",Table11[[#This Row],[hits.II]],TRUE,SUM(Table11[[#This Row],[hits.I]:[hits.?]]))</f>
        <v>50</v>
      </c>
      <c r="P205" s="26">
        <f>Table11[[#This Row],[clade.P]]-Table11[[#This Row],[clade.TP]]</f>
        <v>60</v>
      </c>
      <c r="Q205" s="26" cm="1">
        <f t="array" ref="Q205">_xlfn.IFS(Table11[[#This Row],[target.clade]]="I",Table11[[#This Row],[hits.II]],Table11[[#This Row],[target.clade]]="II",Table11[[#This Row],[hits.I]],TRUE,NA())</f>
        <v>4075</v>
      </c>
      <c r="R205" s="26">
        <f>IFERROR(Table11[[#This Row],[clade.N]]-Table11[[#This Row],[clade.FP]], NA())</f>
        <v>379</v>
      </c>
      <c r="S205" s="24">
        <f>Table11[[#This Row],[clade.TP]]/Table11[[#This Row],[clade.P]]</f>
        <v>0.45454545454545453</v>
      </c>
      <c r="T205" s="24">
        <f>Table11[[#This Row],[clade.FN]]/Table11[[#This Row],[clade.P]]</f>
        <v>0.54545454545454541</v>
      </c>
      <c r="U205" s="24">
        <f>IFERROR(Table11[[#This Row],[clade.FP]]/Table11[[#This Row],[clade.N]],NA())</f>
        <v>0.91490794791198926</v>
      </c>
      <c r="V205" s="24">
        <f>IFERROR(Table11[[#This Row],[clade.TN]]/Table11[[#This Row],[clade.N]],NA())</f>
        <v>8.5092052088010781E-2</v>
      </c>
      <c r="AC205" s="11"/>
      <c r="AD205" s="11"/>
    </row>
    <row r="206" spans="1:30" ht="21" customHeight="1" x14ac:dyDescent="0.2">
      <c r="A206" s="25" t="s">
        <v>1831</v>
      </c>
      <c r="B206" s="20">
        <f>LOOKUP(Table11[[#This Row],[id]],'S1 - Assay'!A:A,'S1 - Assay'!B:B)</f>
        <v>10244</v>
      </c>
      <c r="C206" s="20" t="str">
        <f>LOOKUP(Table11[[#This Row],[id]],'S1 - Assay'!A:A,'S1 - Assay'!C:C)</f>
        <v>I</v>
      </c>
      <c r="D206" s="20">
        <f>COUNTIF('S6 - Table 1'!$B$3:$B$20,Table11[[#This Row],[id]])</f>
        <v>0</v>
      </c>
      <c r="E206" s="20">
        <v>0.211917365</v>
      </c>
      <c r="F206" s="20">
        <v>3424</v>
      </c>
      <c r="G206" s="20">
        <v>9</v>
      </c>
      <c r="H206" s="20">
        <v>156</v>
      </c>
      <c r="I206" s="20">
        <v>130</v>
      </c>
      <c r="J206" s="20">
        <v>43</v>
      </c>
      <c r="K206" s="20">
        <v>4430</v>
      </c>
      <c r="L206" s="20">
        <v>65</v>
      </c>
      <c r="M206" s="26" cm="1">
        <f t="array" ref="M206">_xlfn.IFS(Table11[[#This Row],[target.clade]]="I",110,Table11[[#This Row],[target.clade]]="II",4454,TRUE,4652)</f>
        <v>110</v>
      </c>
      <c r="N206" s="26" cm="1">
        <f t="array" ref="N206">_xlfn.IFS(Table11[[#This Row],[target.clade]]="I",4454,Table11[[#This Row],[target.clade]]="II",110,TRUE,NA())</f>
        <v>4454</v>
      </c>
      <c r="O206" s="20" cm="1">
        <f t="array" ref="O206">_xlfn.IFS(Table11[[#This Row],[target.clade]]="I",Table11[[#This Row],[hits.I]],Table11[[#This Row],[target.clade]]="II",Table11[[#This Row],[hits.II]],TRUE,SUM(Table11[[#This Row],[hits.I]:[hits.?]]))</f>
        <v>43</v>
      </c>
      <c r="P206" s="26">
        <f>Table11[[#This Row],[clade.P]]-Table11[[#This Row],[clade.TP]]</f>
        <v>67</v>
      </c>
      <c r="Q206" s="26" cm="1">
        <f t="array" ref="Q206">_xlfn.IFS(Table11[[#This Row],[target.clade]]="I",Table11[[#This Row],[hits.II]],Table11[[#This Row],[target.clade]]="II",Table11[[#This Row],[hits.I]],TRUE,NA())</f>
        <v>4430</v>
      </c>
      <c r="R206" s="26">
        <f>IFERROR(Table11[[#This Row],[clade.N]]-Table11[[#This Row],[clade.FP]], NA())</f>
        <v>24</v>
      </c>
      <c r="S206" s="24">
        <f>Table11[[#This Row],[clade.TP]]/Table11[[#This Row],[clade.P]]</f>
        <v>0.39090909090909093</v>
      </c>
      <c r="T206" s="24">
        <f>Table11[[#This Row],[clade.FN]]/Table11[[#This Row],[clade.P]]</f>
        <v>0.60909090909090913</v>
      </c>
      <c r="U206" s="24">
        <f>IFERROR(Table11[[#This Row],[clade.FP]]/Table11[[#This Row],[clade.N]],NA())</f>
        <v>0.99461158509205205</v>
      </c>
      <c r="V206" s="24">
        <f>IFERROR(Table11[[#This Row],[clade.TN]]/Table11[[#This Row],[clade.N]],NA())</f>
        <v>5.3884149079479124E-3</v>
      </c>
      <c r="AC206" s="11"/>
      <c r="AD206" s="11"/>
    </row>
    <row r="207" spans="1:30" ht="21" customHeight="1" x14ac:dyDescent="0.2">
      <c r="A207" s="25" t="s">
        <v>1834</v>
      </c>
      <c r="B207" s="20">
        <f>LOOKUP(Table11[[#This Row],[id]],'S1 - Assay'!A:A,'S1 - Assay'!B:B)</f>
        <v>10244</v>
      </c>
      <c r="C207" s="20" t="str">
        <f>LOOKUP(Table11[[#This Row],[id]],'S1 - Assay'!A:A,'S1 - Assay'!C:C)</f>
        <v>I</v>
      </c>
      <c r="D207" s="20">
        <f>COUNTIF('S6 - Table 1'!$B$3:$B$20,Table11[[#This Row],[id]])</f>
        <v>0</v>
      </c>
      <c r="E207" s="20">
        <v>0.21213477</v>
      </c>
      <c r="F207" s="20">
        <v>3424</v>
      </c>
      <c r="G207" s="20">
        <v>4</v>
      </c>
      <c r="H207" s="20">
        <v>125</v>
      </c>
      <c r="I207" s="20">
        <v>179</v>
      </c>
      <c r="J207" s="20">
        <v>50</v>
      </c>
      <c r="K207" s="20">
        <v>4423</v>
      </c>
      <c r="L207" s="20">
        <v>63</v>
      </c>
      <c r="M207" s="26" cm="1">
        <f t="array" ref="M207">_xlfn.IFS(Table11[[#This Row],[target.clade]]="I",110,Table11[[#This Row],[target.clade]]="II",4454,TRUE,4652)</f>
        <v>110</v>
      </c>
      <c r="N207" s="26" cm="1">
        <f t="array" ref="N207">_xlfn.IFS(Table11[[#This Row],[target.clade]]="I",4454,Table11[[#This Row],[target.clade]]="II",110,TRUE,NA())</f>
        <v>4454</v>
      </c>
      <c r="O207" s="20" cm="1">
        <f t="array" ref="O207">_xlfn.IFS(Table11[[#This Row],[target.clade]]="I",Table11[[#This Row],[hits.I]],Table11[[#This Row],[target.clade]]="II",Table11[[#This Row],[hits.II]],TRUE,SUM(Table11[[#This Row],[hits.I]:[hits.?]]))</f>
        <v>50</v>
      </c>
      <c r="P207" s="26">
        <f>Table11[[#This Row],[clade.P]]-Table11[[#This Row],[clade.TP]]</f>
        <v>60</v>
      </c>
      <c r="Q207" s="26" cm="1">
        <f t="array" ref="Q207">_xlfn.IFS(Table11[[#This Row],[target.clade]]="I",Table11[[#This Row],[hits.II]],Table11[[#This Row],[target.clade]]="II",Table11[[#This Row],[hits.I]],TRUE,NA())</f>
        <v>4423</v>
      </c>
      <c r="R207" s="26">
        <f>IFERROR(Table11[[#This Row],[clade.N]]-Table11[[#This Row],[clade.FP]], NA())</f>
        <v>31</v>
      </c>
      <c r="S207" s="24">
        <f>Table11[[#This Row],[clade.TP]]/Table11[[#This Row],[clade.P]]</f>
        <v>0.45454545454545453</v>
      </c>
      <c r="T207" s="24">
        <f>Table11[[#This Row],[clade.FN]]/Table11[[#This Row],[clade.P]]</f>
        <v>0.54545454545454541</v>
      </c>
      <c r="U207" s="24">
        <f>IFERROR(Table11[[#This Row],[clade.FP]]/Table11[[#This Row],[clade.N]],NA())</f>
        <v>0.99303996407723394</v>
      </c>
      <c r="V207" s="24">
        <f>IFERROR(Table11[[#This Row],[clade.TN]]/Table11[[#This Row],[clade.N]],NA())</f>
        <v>6.9600359227660526E-3</v>
      </c>
      <c r="AC207" s="11"/>
      <c r="AD207" s="11"/>
    </row>
    <row r="208" spans="1:30" ht="21" customHeight="1" x14ac:dyDescent="0.2">
      <c r="A208" s="25" t="s">
        <v>1839</v>
      </c>
      <c r="B208" s="20">
        <f>LOOKUP(Table11[[#This Row],[id]],'S1 - Assay'!A:A,'S1 - Assay'!B:B)</f>
        <v>10244</v>
      </c>
      <c r="C208" s="20" t="str">
        <f>LOOKUP(Table11[[#This Row],[id]],'S1 - Assay'!A:A,'S1 - Assay'!C:C)</f>
        <v>I</v>
      </c>
      <c r="D208" s="20">
        <f>COUNTIF('S6 - Table 1'!$B$3:$B$20,Table11[[#This Row],[id]])</f>
        <v>0</v>
      </c>
      <c r="E208" s="20">
        <v>0.21219703500000001</v>
      </c>
      <c r="F208" s="20">
        <v>3219</v>
      </c>
      <c r="G208" s="20">
        <v>8</v>
      </c>
      <c r="H208" s="20">
        <v>183</v>
      </c>
      <c r="I208" s="20">
        <v>22</v>
      </c>
      <c r="J208" s="20">
        <v>43</v>
      </c>
      <c r="K208" s="20">
        <v>4280</v>
      </c>
      <c r="L208" s="20">
        <v>26</v>
      </c>
      <c r="M208" s="26" cm="1">
        <f t="array" ref="M208">_xlfn.IFS(Table11[[#This Row],[target.clade]]="I",110,Table11[[#This Row],[target.clade]]="II",4454,TRUE,4652)</f>
        <v>110</v>
      </c>
      <c r="N208" s="26" cm="1">
        <f t="array" ref="N208">_xlfn.IFS(Table11[[#This Row],[target.clade]]="I",4454,Table11[[#This Row],[target.clade]]="II",110,TRUE,NA())</f>
        <v>4454</v>
      </c>
      <c r="O208" s="20" cm="1">
        <f t="array" ref="O208">_xlfn.IFS(Table11[[#This Row],[target.clade]]="I",Table11[[#This Row],[hits.I]],Table11[[#This Row],[target.clade]]="II",Table11[[#This Row],[hits.II]],TRUE,SUM(Table11[[#This Row],[hits.I]:[hits.?]]))</f>
        <v>43</v>
      </c>
      <c r="P208" s="26">
        <f>Table11[[#This Row],[clade.P]]-Table11[[#This Row],[clade.TP]]</f>
        <v>67</v>
      </c>
      <c r="Q208" s="26" cm="1">
        <f t="array" ref="Q208">_xlfn.IFS(Table11[[#This Row],[target.clade]]="I",Table11[[#This Row],[hits.II]],Table11[[#This Row],[target.clade]]="II",Table11[[#This Row],[hits.I]],TRUE,NA())</f>
        <v>4280</v>
      </c>
      <c r="R208" s="26">
        <f>IFERROR(Table11[[#This Row],[clade.N]]-Table11[[#This Row],[clade.FP]], NA())</f>
        <v>174</v>
      </c>
      <c r="S208" s="24">
        <f>Table11[[#This Row],[clade.TP]]/Table11[[#This Row],[clade.P]]</f>
        <v>0.39090909090909093</v>
      </c>
      <c r="T208" s="24">
        <f>Table11[[#This Row],[clade.FN]]/Table11[[#This Row],[clade.P]]</f>
        <v>0.60909090909090913</v>
      </c>
      <c r="U208" s="24">
        <f>IFERROR(Table11[[#This Row],[clade.FP]]/Table11[[#This Row],[clade.N]],NA())</f>
        <v>0.96093399191737761</v>
      </c>
      <c r="V208" s="24">
        <f>IFERROR(Table11[[#This Row],[clade.TN]]/Table11[[#This Row],[clade.N]],NA())</f>
        <v>3.906600808262236E-2</v>
      </c>
      <c r="AC208" s="11"/>
      <c r="AD208" s="11"/>
    </row>
    <row r="209" spans="1:30" ht="21" customHeight="1" x14ac:dyDescent="0.2">
      <c r="A209" s="25" t="s">
        <v>1844</v>
      </c>
      <c r="B209" s="20">
        <f>LOOKUP(Table11[[#This Row],[id]],'S1 - Assay'!A:A,'S1 - Assay'!B:B)</f>
        <v>10244</v>
      </c>
      <c r="C209" s="20" t="str">
        <f>LOOKUP(Table11[[#This Row],[id]],'S1 - Assay'!A:A,'S1 - Assay'!C:C)</f>
        <v>I</v>
      </c>
      <c r="D209" s="20">
        <f>COUNTIF('S6 - Table 1'!$B$3:$B$20,Table11[[#This Row],[id]])</f>
        <v>0</v>
      </c>
      <c r="E209" s="20">
        <v>0.21233247599999999</v>
      </c>
      <c r="F209" s="20">
        <v>3418</v>
      </c>
      <c r="G209" s="20">
        <v>2</v>
      </c>
      <c r="H209" s="20">
        <v>279</v>
      </c>
      <c r="I209" s="20">
        <v>318</v>
      </c>
      <c r="J209" s="20">
        <v>44</v>
      </c>
      <c r="K209" s="20">
        <v>4409</v>
      </c>
      <c r="L209" s="20">
        <v>49</v>
      </c>
      <c r="M209" s="26" cm="1">
        <f t="array" ref="M209">_xlfn.IFS(Table11[[#This Row],[target.clade]]="I",110,Table11[[#This Row],[target.clade]]="II",4454,TRUE,4652)</f>
        <v>110</v>
      </c>
      <c r="N209" s="26" cm="1">
        <f t="array" ref="N209">_xlfn.IFS(Table11[[#This Row],[target.clade]]="I",4454,Table11[[#This Row],[target.clade]]="II",110,TRUE,NA())</f>
        <v>4454</v>
      </c>
      <c r="O209" s="20" cm="1">
        <f t="array" ref="O209">_xlfn.IFS(Table11[[#This Row],[target.clade]]="I",Table11[[#This Row],[hits.I]],Table11[[#This Row],[target.clade]]="II",Table11[[#This Row],[hits.II]],TRUE,SUM(Table11[[#This Row],[hits.I]:[hits.?]]))</f>
        <v>44</v>
      </c>
      <c r="P209" s="26">
        <f>Table11[[#This Row],[clade.P]]-Table11[[#This Row],[clade.TP]]</f>
        <v>66</v>
      </c>
      <c r="Q209" s="26" cm="1">
        <f t="array" ref="Q209">_xlfn.IFS(Table11[[#This Row],[target.clade]]="I",Table11[[#This Row],[hits.II]],Table11[[#This Row],[target.clade]]="II",Table11[[#This Row],[hits.I]],TRUE,NA())</f>
        <v>4409</v>
      </c>
      <c r="R209" s="26">
        <f>IFERROR(Table11[[#This Row],[clade.N]]-Table11[[#This Row],[clade.FP]], NA())</f>
        <v>45</v>
      </c>
      <c r="S209" s="24">
        <f>Table11[[#This Row],[clade.TP]]/Table11[[#This Row],[clade.P]]</f>
        <v>0.4</v>
      </c>
      <c r="T209" s="24">
        <f>Table11[[#This Row],[clade.FN]]/Table11[[#This Row],[clade.P]]</f>
        <v>0.6</v>
      </c>
      <c r="U209" s="24">
        <f>IFERROR(Table11[[#This Row],[clade.FP]]/Table11[[#This Row],[clade.N]],NA())</f>
        <v>0.98989672204759771</v>
      </c>
      <c r="V209" s="24">
        <f>IFERROR(Table11[[#This Row],[clade.TN]]/Table11[[#This Row],[clade.N]],NA())</f>
        <v>1.0103277952402335E-2</v>
      </c>
      <c r="AC209" s="11"/>
      <c r="AD209" s="11"/>
    </row>
    <row r="210" spans="1:30" ht="21" customHeight="1" x14ac:dyDescent="0.2">
      <c r="A210" s="25" t="s">
        <v>1848</v>
      </c>
      <c r="B210" s="20">
        <f>LOOKUP(Table11[[#This Row],[id]],'S1 - Assay'!A:A,'S1 - Assay'!B:B)</f>
        <v>10244</v>
      </c>
      <c r="C210" s="20" t="str">
        <f>LOOKUP(Table11[[#This Row],[id]],'S1 - Assay'!A:A,'S1 - Assay'!C:C)</f>
        <v>I</v>
      </c>
      <c r="D210" s="20">
        <f>COUNTIF('S6 - Table 1'!$B$3:$B$20,Table11[[#This Row],[id]])</f>
        <v>1</v>
      </c>
      <c r="E210" s="20">
        <v>0.21262795800000001</v>
      </c>
      <c r="F210" s="20">
        <v>56</v>
      </c>
      <c r="G210" s="20">
        <v>0</v>
      </c>
      <c r="H210" s="20">
        <v>229</v>
      </c>
      <c r="I210" s="20">
        <v>77</v>
      </c>
      <c r="J210" s="20">
        <v>50</v>
      </c>
      <c r="K210" s="20">
        <v>0</v>
      </c>
      <c r="L210" s="20">
        <v>0</v>
      </c>
      <c r="M210" s="26" cm="1">
        <f t="array" ref="M210">_xlfn.IFS(Table11[[#This Row],[target.clade]]="I",110,Table11[[#This Row],[target.clade]]="II",4454,TRUE,4652)</f>
        <v>110</v>
      </c>
      <c r="N210" s="26" cm="1">
        <f t="array" ref="N210">_xlfn.IFS(Table11[[#This Row],[target.clade]]="I",4454,Table11[[#This Row],[target.clade]]="II",110,TRUE,NA())</f>
        <v>4454</v>
      </c>
      <c r="O210" s="20" cm="1">
        <f t="array" ref="O210">_xlfn.IFS(Table11[[#This Row],[target.clade]]="I",Table11[[#This Row],[hits.I]],Table11[[#This Row],[target.clade]]="II",Table11[[#This Row],[hits.II]],TRUE,SUM(Table11[[#This Row],[hits.I]:[hits.?]]))</f>
        <v>50</v>
      </c>
      <c r="P210" s="26">
        <f>Table11[[#This Row],[clade.P]]-Table11[[#This Row],[clade.TP]]</f>
        <v>60</v>
      </c>
      <c r="Q210" s="26" cm="1">
        <f t="array" ref="Q210">_xlfn.IFS(Table11[[#This Row],[target.clade]]="I",Table11[[#This Row],[hits.II]],Table11[[#This Row],[target.clade]]="II",Table11[[#This Row],[hits.I]],TRUE,NA())</f>
        <v>0</v>
      </c>
      <c r="R210" s="26">
        <f>IFERROR(Table11[[#This Row],[clade.N]]-Table11[[#This Row],[clade.FP]], NA())</f>
        <v>4454</v>
      </c>
      <c r="S210" s="24">
        <f>Table11[[#This Row],[clade.TP]]/Table11[[#This Row],[clade.P]]</f>
        <v>0.45454545454545453</v>
      </c>
      <c r="T210" s="24">
        <f>Table11[[#This Row],[clade.FN]]/Table11[[#This Row],[clade.P]]</f>
        <v>0.54545454545454541</v>
      </c>
      <c r="U210" s="24">
        <f>IFERROR(Table11[[#This Row],[clade.FP]]/Table11[[#This Row],[clade.N]],NA())</f>
        <v>0</v>
      </c>
      <c r="V210" s="24">
        <f>IFERROR(Table11[[#This Row],[clade.TN]]/Table11[[#This Row],[clade.N]],NA())</f>
        <v>1</v>
      </c>
      <c r="AC210" s="11"/>
      <c r="AD210" s="11"/>
    </row>
    <row r="211" spans="1:30" ht="21" customHeight="1" x14ac:dyDescent="0.2">
      <c r="A211" s="25" t="s">
        <v>1853</v>
      </c>
      <c r="B211" s="20">
        <f>LOOKUP(Table11[[#This Row],[id]],'S1 - Assay'!A:A,'S1 - Assay'!B:B)</f>
        <v>10244</v>
      </c>
      <c r="C211" s="20" t="str">
        <f>LOOKUP(Table11[[#This Row],[id]],'S1 - Assay'!A:A,'S1 - Assay'!C:C)</f>
        <v>I</v>
      </c>
      <c r="D211" s="20">
        <f>COUNTIF('S6 - Table 1'!$B$3:$B$20,Table11[[#This Row],[id]])</f>
        <v>0</v>
      </c>
      <c r="E211" s="20">
        <v>0.212643833</v>
      </c>
      <c r="F211" s="20">
        <v>3430</v>
      </c>
      <c r="G211" s="20">
        <v>1</v>
      </c>
      <c r="H211" s="20">
        <v>161</v>
      </c>
      <c r="I211" s="20">
        <v>125</v>
      </c>
      <c r="J211" s="20">
        <v>44</v>
      </c>
      <c r="K211" s="20">
        <v>4431</v>
      </c>
      <c r="L211" s="20">
        <v>65</v>
      </c>
      <c r="M211" s="26" cm="1">
        <f t="array" ref="M211">_xlfn.IFS(Table11[[#This Row],[target.clade]]="I",110,Table11[[#This Row],[target.clade]]="II",4454,TRUE,4652)</f>
        <v>110</v>
      </c>
      <c r="N211" s="26" cm="1">
        <f t="array" ref="N211">_xlfn.IFS(Table11[[#This Row],[target.clade]]="I",4454,Table11[[#This Row],[target.clade]]="II",110,TRUE,NA())</f>
        <v>4454</v>
      </c>
      <c r="O211" s="20" cm="1">
        <f t="array" ref="O211">_xlfn.IFS(Table11[[#This Row],[target.clade]]="I",Table11[[#This Row],[hits.I]],Table11[[#This Row],[target.clade]]="II",Table11[[#This Row],[hits.II]],TRUE,SUM(Table11[[#This Row],[hits.I]:[hits.?]]))</f>
        <v>44</v>
      </c>
      <c r="P211" s="26">
        <f>Table11[[#This Row],[clade.P]]-Table11[[#This Row],[clade.TP]]</f>
        <v>66</v>
      </c>
      <c r="Q211" s="26" cm="1">
        <f t="array" ref="Q211">_xlfn.IFS(Table11[[#This Row],[target.clade]]="I",Table11[[#This Row],[hits.II]],Table11[[#This Row],[target.clade]]="II",Table11[[#This Row],[hits.I]],TRUE,NA())</f>
        <v>4431</v>
      </c>
      <c r="R211" s="26">
        <f>IFERROR(Table11[[#This Row],[clade.N]]-Table11[[#This Row],[clade.FP]], NA())</f>
        <v>23</v>
      </c>
      <c r="S211" s="24">
        <f>Table11[[#This Row],[clade.TP]]/Table11[[#This Row],[clade.P]]</f>
        <v>0.4</v>
      </c>
      <c r="T211" s="24">
        <f>Table11[[#This Row],[clade.FN]]/Table11[[#This Row],[clade.P]]</f>
        <v>0.6</v>
      </c>
      <c r="U211" s="24">
        <f>IFERROR(Table11[[#This Row],[clade.FP]]/Table11[[#This Row],[clade.N]],NA())</f>
        <v>0.99483610237988329</v>
      </c>
      <c r="V211" s="24">
        <f>IFERROR(Table11[[#This Row],[clade.TN]]/Table11[[#This Row],[clade.N]],NA())</f>
        <v>5.1638976201167494E-3</v>
      </c>
      <c r="AC211" s="11"/>
      <c r="AD211" s="11"/>
    </row>
    <row r="212" spans="1:30" ht="21" customHeight="1" x14ac:dyDescent="0.2">
      <c r="A212" s="25" t="s">
        <v>1857</v>
      </c>
      <c r="B212" s="20">
        <f>LOOKUP(Table11[[#This Row],[id]],'S1 - Assay'!A:A,'S1 - Assay'!B:B)</f>
        <v>10244</v>
      </c>
      <c r="C212" s="20" t="str">
        <f>LOOKUP(Table11[[#This Row],[id]],'S1 - Assay'!A:A,'S1 - Assay'!C:C)</f>
        <v>I</v>
      </c>
      <c r="D212" s="20">
        <f>COUNTIF('S6 - Table 1'!$B$3:$B$20,Table11[[#This Row],[id]])</f>
        <v>0</v>
      </c>
      <c r="E212" s="20">
        <v>0.213386512</v>
      </c>
      <c r="F212" s="20">
        <v>3376</v>
      </c>
      <c r="G212" s="20">
        <v>2</v>
      </c>
      <c r="H212" s="20">
        <v>267</v>
      </c>
      <c r="I212" s="20">
        <v>23</v>
      </c>
      <c r="J212" s="20">
        <v>44</v>
      </c>
      <c r="K212" s="20">
        <v>4415</v>
      </c>
      <c r="L212" s="20">
        <v>44</v>
      </c>
      <c r="M212" s="26" cm="1">
        <f t="array" ref="M212">_xlfn.IFS(Table11[[#This Row],[target.clade]]="I",110,Table11[[#This Row],[target.clade]]="II",4454,TRUE,4652)</f>
        <v>110</v>
      </c>
      <c r="N212" s="26" cm="1">
        <f t="array" ref="N212">_xlfn.IFS(Table11[[#This Row],[target.clade]]="I",4454,Table11[[#This Row],[target.clade]]="II",110,TRUE,NA())</f>
        <v>4454</v>
      </c>
      <c r="O212" s="20" cm="1">
        <f t="array" ref="O212">_xlfn.IFS(Table11[[#This Row],[target.clade]]="I",Table11[[#This Row],[hits.I]],Table11[[#This Row],[target.clade]]="II",Table11[[#This Row],[hits.II]],TRUE,SUM(Table11[[#This Row],[hits.I]:[hits.?]]))</f>
        <v>44</v>
      </c>
      <c r="P212" s="26">
        <f>Table11[[#This Row],[clade.P]]-Table11[[#This Row],[clade.TP]]</f>
        <v>66</v>
      </c>
      <c r="Q212" s="26" cm="1">
        <f t="array" ref="Q212">_xlfn.IFS(Table11[[#This Row],[target.clade]]="I",Table11[[#This Row],[hits.II]],Table11[[#This Row],[target.clade]]="II",Table11[[#This Row],[hits.I]],TRUE,NA())</f>
        <v>4415</v>
      </c>
      <c r="R212" s="26">
        <f>IFERROR(Table11[[#This Row],[clade.N]]-Table11[[#This Row],[clade.FP]], NA())</f>
        <v>39</v>
      </c>
      <c r="S212" s="24">
        <f>Table11[[#This Row],[clade.TP]]/Table11[[#This Row],[clade.P]]</f>
        <v>0.4</v>
      </c>
      <c r="T212" s="24">
        <f>Table11[[#This Row],[clade.FN]]/Table11[[#This Row],[clade.P]]</f>
        <v>0.6</v>
      </c>
      <c r="U212" s="24">
        <f>IFERROR(Table11[[#This Row],[clade.FP]]/Table11[[#This Row],[clade.N]],NA())</f>
        <v>0.9912438257745847</v>
      </c>
      <c r="V212" s="24">
        <f>IFERROR(Table11[[#This Row],[clade.TN]]/Table11[[#This Row],[clade.N]],NA())</f>
        <v>8.7561742254153568E-3</v>
      </c>
      <c r="AC212" s="11"/>
      <c r="AD212" s="11"/>
    </row>
    <row r="213" spans="1:30" ht="21" customHeight="1" x14ac:dyDescent="0.2">
      <c r="A213" s="25" t="s">
        <v>1862</v>
      </c>
      <c r="B213" s="20">
        <f>LOOKUP(Table11[[#This Row],[id]],'S1 - Assay'!A:A,'S1 - Assay'!B:B)</f>
        <v>10244</v>
      </c>
      <c r="C213" s="20" t="str">
        <f>LOOKUP(Table11[[#This Row],[id]],'S1 - Assay'!A:A,'S1 - Assay'!C:C)</f>
        <v>I</v>
      </c>
      <c r="D213" s="20">
        <f>COUNTIF('S6 - Table 1'!$B$3:$B$20,Table11[[#This Row],[id]])</f>
        <v>0</v>
      </c>
      <c r="E213" s="20">
        <v>0.21342433</v>
      </c>
      <c r="F213" s="20">
        <v>3376</v>
      </c>
      <c r="G213" s="20">
        <v>2</v>
      </c>
      <c r="H213" s="20">
        <v>267</v>
      </c>
      <c r="I213" s="20">
        <v>23</v>
      </c>
      <c r="J213" s="20">
        <v>44</v>
      </c>
      <c r="K213" s="20">
        <v>4415</v>
      </c>
      <c r="L213" s="20">
        <v>44</v>
      </c>
      <c r="M213" s="26" cm="1">
        <f t="array" ref="M213">_xlfn.IFS(Table11[[#This Row],[target.clade]]="I",110,Table11[[#This Row],[target.clade]]="II",4454,TRUE,4652)</f>
        <v>110</v>
      </c>
      <c r="N213" s="26" cm="1">
        <f t="array" ref="N213">_xlfn.IFS(Table11[[#This Row],[target.clade]]="I",4454,Table11[[#This Row],[target.clade]]="II",110,TRUE,NA())</f>
        <v>4454</v>
      </c>
      <c r="O213" s="20" cm="1">
        <f t="array" ref="O213">_xlfn.IFS(Table11[[#This Row],[target.clade]]="I",Table11[[#This Row],[hits.I]],Table11[[#This Row],[target.clade]]="II",Table11[[#This Row],[hits.II]],TRUE,SUM(Table11[[#This Row],[hits.I]:[hits.?]]))</f>
        <v>44</v>
      </c>
      <c r="P213" s="26">
        <f>Table11[[#This Row],[clade.P]]-Table11[[#This Row],[clade.TP]]</f>
        <v>66</v>
      </c>
      <c r="Q213" s="26" cm="1">
        <f t="array" ref="Q213">_xlfn.IFS(Table11[[#This Row],[target.clade]]="I",Table11[[#This Row],[hits.II]],Table11[[#This Row],[target.clade]]="II",Table11[[#This Row],[hits.I]],TRUE,NA())</f>
        <v>4415</v>
      </c>
      <c r="R213" s="26">
        <f>IFERROR(Table11[[#This Row],[clade.N]]-Table11[[#This Row],[clade.FP]], NA())</f>
        <v>39</v>
      </c>
      <c r="S213" s="24">
        <f>Table11[[#This Row],[clade.TP]]/Table11[[#This Row],[clade.P]]</f>
        <v>0.4</v>
      </c>
      <c r="T213" s="24">
        <f>Table11[[#This Row],[clade.FN]]/Table11[[#This Row],[clade.P]]</f>
        <v>0.6</v>
      </c>
      <c r="U213" s="24">
        <f>IFERROR(Table11[[#This Row],[clade.FP]]/Table11[[#This Row],[clade.N]],NA())</f>
        <v>0.9912438257745847</v>
      </c>
      <c r="V213" s="24">
        <f>IFERROR(Table11[[#This Row],[clade.TN]]/Table11[[#This Row],[clade.N]],NA())</f>
        <v>8.7561742254153568E-3</v>
      </c>
      <c r="AC213" s="11"/>
      <c r="AD213" s="11"/>
    </row>
    <row r="214" spans="1:30" ht="21" customHeight="1" x14ac:dyDescent="0.2">
      <c r="A214" s="25" t="s">
        <v>1865</v>
      </c>
      <c r="B214" s="20">
        <f>LOOKUP(Table11[[#This Row],[id]],'S1 - Assay'!A:A,'S1 - Assay'!B:B)</f>
        <v>10244</v>
      </c>
      <c r="C214" s="20" t="str">
        <f>LOOKUP(Table11[[#This Row],[id]],'S1 - Assay'!A:A,'S1 - Assay'!C:C)</f>
        <v>I</v>
      </c>
      <c r="D214" s="20">
        <f>COUNTIF('S6 - Table 1'!$B$3:$B$20,Table11[[#This Row],[id]])</f>
        <v>0</v>
      </c>
      <c r="E214" s="20">
        <v>0.21344042499999999</v>
      </c>
      <c r="F214" s="20">
        <v>3431</v>
      </c>
      <c r="G214" s="20">
        <v>0</v>
      </c>
      <c r="H214" s="20">
        <v>279</v>
      </c>
      <c r="I214" s="20">
        <v>8</v>
      </c>
      <c r="J214" s="20">
        <v>44</v>
      </c>
      <c r="K214" s="20">
        <v>4433</v>
      </c>
      <c r="L214" s="20">
        <v>64</v>
      </c>
      <c r="M214" s="26" cm="1">
        <f t="array" ref="M214">_xlfn.IFS(Table11[[#This Row],[target.clade]]="I",110,Table11[[#This Row],[target.clade]]="II",4454,TRUE,4652)</f>
        <v>110</v>
      </c>
      <c r="N214" s="26" cm="1">
        <f t="array" ref="N214">_xlfn.IFS(Table11[[#This Row],[target.clade]]="I",4454,Table11[[#This Row],[target.clade]]="II",110,TRUE,NA())</f>
        <v>4454</v>
      </c>
      <c r="O214" s="20" cm="1">
        <f t="array" ref="O214">_xlfn.IFS(Table11[[#This Row],[target.clade]]="I",Table11[[#This Row],[hits.I]],Table11[[#This Row],[target.clade]]="II",Table11[[#This Row],[hits.II]],TRUE,SUM(Table11[[#This Row],[hits.I]:[hits.?]]))</f>
        <v>44</v>
      </c>
      <c r="P214" s="26">
        <f>Table11[[#This Row],[clade.P]]-Table11[[#This Row],[clade.TP]]</f>
        <v>66</v>
      </c>
      <c r="Q214" s="26" cm="1">
        <f t="array" ref="Q214">_xlfn.IFS(Table11[[#This Row],[target.clade]]="I",Table11[[#This Row],[hits.II]],Table11[[#This Row],[target.clade]]="II",Table11[[#This Row],[hits.I]],TRUE,NA())</f>
        <v>4433</v>
      </c>
      <c r="R214" s="26">
        <f>IFERROR(Table11[[#This Row],[clade.N]]-Table11[[#This Row],[clade.FP]], NA())</f>
        <v>21</v>
      </c>
      <c r="S214" s="24">
        <f>Table11[[#This Row],[clade.TP]]/Table11[[#This Row],[clade.P]]</f>
        <v>0.4</v>
      </c>
      <c r="T214" s="24">
        <f>Table11[[#This Row],[clade.FN]]/Table11[[#This Row],[clade.P]]</f>
        <v>0.6</v>
      </c>
      <c r="U214" s="24">
        <f>IFERROR(Table11[[#This Row],[clade.FP]]/Table11[[#This Row],[clade.N]],NA())</f>
        <v>0.99528513695554555</v>
      </c>
      <c r="V214" s="24">
        <f>IFERROR(Table11[[#This Row],[clade.TN]]/Table11[[#This Row],[clade.N]],NA())</f>
        <v>4.7148630444544233E-3</v>
      </c>
      <c r="AC214" s="11"/>
      <c r="AD214" s="11"/>
    </row>
    <row r="215" spans="1:30" ht="21" customHeight="1" x14ac:dyDescent="0.2">
      <c r="A215" s="25" t="s">
        <v>1868</v>
      </c>
      <c r="B215" s="20">
        <f>LOOKUP(Table11[[#This Row],[id]],'S1 - Assay'!A:A,'S1 - Assay'!B:B)</f>
        <v>10244</v>
      </c>
      <c r="C215" s="20" t="str">
        <f>LOOKUP(Table11[[#This Row],[id]],'S1 - Assay'!A:A,'S1 - Assay'!C:C)</f>
        <v>I</v>
      </c>
      <c r="D215" s="20">
        <f>COUNTIF('S6 - Table 1'!$B$3:$B$20,Table11[[#This Row],[id]])</f>
        <v>0</v>
      </c>
      <c r="E215" s="20">
        <v>0.21375580499999999</v>
      </c>
      <c r="F215" s="20">
        <v>3434</v>
      </c>
      <c r="G215" s="20">
        <v>0</v>
      </c>
      <c r="H215" s="20">
        <v>267</v>
      </c>
      <c r="I215" s="20">
        <v>1292</v>
      </c>
      <c r="J215" s="20">
        <v>44</v>
      </c>
      <c r="K215" s="20">
        <v>4435</v>
      </c>
      <c r="L215" s="20">
        <v>64</v>
      </c>
      <c r="M215" s="26" cm="1">
        <f t="array" ref="M215">_xlfn.IFS(Table11[[#This Row],[target.clade]]="I",110,Table11[[#This Row],[target.clade]]="II",4454,TRUE,4652)</f>
        <v>110</v>
      </c>
      <c r="N215" s="26" cm="1">
        <f t="array" ref="N215">_xlfn.IFS(Table11[[#This Row],[target.clade]]="I",4454,Table11[[#This Row],[target.clade]]="II",110,TRUE,NA())</f>
        <v>4454</v>
      </c>
      <c r="O215" s="20" cm="1">
        <f t="array" ref="O215">_xlfn.IFS(Table11[[#This Row],[target.clade]]="I",Table11[[#This Row],[hits.I]],Table11[[#This Row],[target.clade]]="II",Table11[[#This Row],[hits.II]],TRUE,SUM(Table11[[#This Row],[hits.I]:[hits.?]]))</f>
        <v>44</v>
      </c>
      <c r="P215" s="26">
        <f>Table11[[#This Row],[clade.P]]-Table11[[#This Row],[clade.TP]]</f>
        <v>66</v>
      </c>
      <c r="Q215" s="26" cm="1">
        <f t="array" ref="Q215">_xlfn.IFS(Table11[[#This Row],[target.clade]]="I",Table11[[#This Row],[hits.II]],Table11[[#This Row],[target.clade]]="II",Table11[[#This Row],[hits.I]],TRUE,NA())</f>
        <v>4435</v>
      </c>
      <c r="R215" s="26">
        <f>IFERROR(Table11[[#This Row],[clade.N]]-Table11[[#This Row],[clade.FP]], NA())</f>
        <v>19</v>
      </c>
      <c r="S215" s="24">
        <f>Table11[[#This Row],[clade.TP]]/Table11[[#This Row],[clade.P]]</f>
        <v>0.4</v>
      </c>
      <c r="T215" s="24">
        <f>Table11[[#This Row],[clade.FN]]/Table11[[#This Row],[clade.P]]</f>
        <v>0.6</v>
      </c>
      <c r="U215" s="24">
        <f>IFERROR(Table11[[#This Row],[clade.FP]]/Table11[[#This Row],[clade.N]],NA())</f>
        <v>0.99573417153120791</v>
      </c>
      <c r="V215" s="24">
        <f>IFERROR(Table11[[#This Row],[clade.TN]]/Table11[[#This Row],[clade.N]],NA())</f>
        <v>4.2658284687920973E-3</v>
      </c>
      <c r="AC215" s="11"/>
      <c r="AD215" s="11"/>
    </row>
    <row r="216" spans="1:30" ht="21" customHeight="1" x14ac:dyDescent="0.2">
      <c r="A216" s="25" t="s">
        <v>1872</v>
      </c>
      <c r="B216" s="20">
        <f>LOOKUP(Table11[[#This Row],[id]],'S1 - Assay'!A:A,'S1 - Assay'!B:B)</f>
        <v>10244</v>
      </c>
      <c r="C216" s="20" t="str">
        <f>LOOKUP(Table11[[#This Row],[id]],'S1 - Assay'!A:A,'S1 - Assay'!C:C)</f>
        <v>I</v>
      </c>
      <c r="D216" s="20">
        <f>COUNTIF('S6 - Table 1'!$B$3:$B$20,Table11[[#This Row],[id]])</f>
        <v>0</v>
      </c>
      <c r="E216" s="20">
        <v>0.21428528899999999</v>
      </c>
      <c r="F216" s="20">
        <v>3341</v>
      </c>
      <c r="G216" s="20">
        <v>6</v>
      </c>
      <c r="H216" s="20">
        <v>275</v>
      </c>
      <c r="I216" s="20">
        <v>49</v>
      </c>
      <c r="J216" s="20">
        <v>43</v>
      </c>
      <c r="K216" s="20">
        <v>4321</v>
      </c>
      <c r="L216" s="20">
        <v>64</v>
      </c>
      <c r="M216" s="26" cm="1">
        <f t="array" ref="M216">_xlfn.IFS(Table11[[#This Row],[target.clade]]="I",110,Table11[[#This Row],[target.clade]]="II",4454,TRUE,4652)</f>
        <v>110</v>
      </c>
      <c r="N216" s="26" cm="1">
        <f t="array" ref="N216">_xlfn.IFS(Table11[[#This Row],[target.clade]]="I",4454,Table11[[#This Row],[target.clade]]="II",110,TRUE,NA())</f>
        <v>4454</v>
      </c>
      <c r="O216" s="20" cm="1">
        <f t="array" ref="O216">_xlfn.IFS(Table11[[#This Row],[target.clade]]="I",Table11[[#This Row],[hits.I]],Table11[[#This Row],[target.clade]]="II",Table11[[#This Row],[hits.II]],TRUE,SUM(Table11[[#This Row],[hits.I]:[hits.?]]))</f>
        <v>43</v>
      </c>
      <c r="P216" s="26">
        <f>Table11[[#This Row],[clade.P]]-Table11[[#This Row],[clade.TP]]</f>
        <v>67</v>
      </c>
      <c r="Q216" s="26" cm="1">
        <f t="array" ref="Q216">_xlfn.IFS(Table11[[#This Row],[target.clade]]="I",Table11[[#This Row],[hits.II]],Table11[[#This Row],[target.clade]]="II",Table11[[#This Row],[hits.I]],TRUE,NA())</f>
        <v>4321</v>
      </c>
      <c r="R216" s="26">
        <f>IFERROR(Table11[[#This Row],[clade.N]]-Table11[[#This Row],[clade.FP]], NA())</f>
        <v>133</v>
      </c>
      <c r="S216" s="24">
        <f>Table11[[#This Row],[clade.TP]]/Table11[[#This Row],[clade.P]]</f>
        <v>0.39090909090909093</v>
      </c>
      <c r="T216" s="24">
        <f>Table11[[#This Row],[clade.FN]]/Table11[[#This Row],[clade.P]]</f>
        <v>0.60909090909090913</v>
      </c>
      <c r="U216" s="24">
        <f>IFERROR(Table11[[#This Row],[clade.FP]]/Table11[[#This Row],[clade.N]],NA())</f>
        <v>0.97013920071845527</v>
      </c>
      <c r="V216" s="24">
        <f>IFERROR(Table11[[#This Row],[clade.TN]]/Table11[[#This Row],[clade.N]],NA())</f>
        <v>2.986079928154468E-2</v>
      </c>
      <c r="AC216" s="11"/>
      <c r="AD216" s="11"/>
    </row>
    <row r="217" spans="1:30" ht="21" customHeight="1" x14ac:dyDescent="0.2">
      <c r="A217" s="25" t="s">
        <v>1877</v>
      </c>
      <c r="B217" s="20">
        <f>LOOKUP(Table11[[#This Row],[id]],'S1 - Assay'!A:A,'S1 - Assay'!B:B)</f>
        <v>10244</v>
      </c>
      <c r="C217" s="20" t="str">
        <f>LOOKUP(Table11[[#This Row],[id]],'S1 - Assay'!A:A,'S1 - Assay'!C:C)</f>
        <v>I</v>
      </c>
      <c r="D217" s="20">
        <f>COUNTIF('S6 - Table 1'!$B$3:$B$20,Table11[[#This Row],[id]])</f>
        <v>0</v>
      </c>
      <c r="E217" s="20">
        <v>0.21466133000000001</v>
      </c>
      <c r="F217" s="20">
        <v>3420</v>
      </c>
      <c r="G217" s="20">
        <v>5</v>
      </c>
      <c r="H217" s="20">
        <v>276</v>
      </c>
      <c r="I217" s="20">
        <v>11</v>
      </c>
      <c r="J217" s="20">
        <v>44</v>
      </c>
      <c r="K217" s="20">
        <v>4420</v>
      </c>
      <c r="L217" s="20">
        <v>66</v>
      </c>
      <c r="M217" s="26" cm="1">
        <f t="array" ref="M217">_xlfn.IFS(Table11[[#This Row],[target.clade]]="I",110,Table11[[#This Row],[target.clade]]="II",4454,TRUE,4652)</f>
        <v>110</v>
      </c>
      <c r="N217" s="26" cm="1">
        <f t="array" ref="N217">_xlfn.IFS(Table11[[#This Row],[target.clade]]="I",4454,Table11[[#This Row],[target.clade]]="II",110,TRUE,NA())</f>
        <v>4454</v>
      </c>
      <c r="O217" s="20" cm="1">
        <f t="array" ref="O217">_xlfn.IFS(Table11[[#This Row],[target.clade]]="I",Table11[[#This Row],[hits.I]],Table11[[#This Row],[target.clade]]="II",Table11[[#This Row],[hits.II]],TRUE,SUM(Table11[[#This Row],[hits.I]:[hits.?]]))</f>
        <v>44</v>
      </c>
      <c r="P217" s="26">
        <f>Table11[[#This Row],[clade.P]]-Table11[[#This Row],[clade.TP]]</f>
        <v>66</v>
      </c>
      <c r="Q217" s="26" cm="1">
        <f t="array" ref="Q217">_xlfn.IFS(Table11[[#This Row],[target.clade]]="I",Table11[[#This Row],[hits.II]],Table11[[#This Row],[target.clade]]="II",Table11[[#This Row],[hits.I]],TRUE,NA())</f>
        <v>4420</v>
      </c>
      <c r="R217" s="26">
        <f>IFERROR(Table11[[#This Row],[clade.N]]-Table11[[#This Row],[clade.FP]], NA())</f>
        <v>34</v>
      </c>
      <c r="S217" s="24">
        <f>Table11[[#This Row],[clade.TP]]/Table11[[#This Row],[clade.P]]</f>
        <v>0.4</v>
      </c>
      <c r="T217" s="24">
        <f>Table11[[#This Row],[clade.FN]]/Table11[[#This Row],[clade.P]]</f>
        <v>0.6</v>
      </c>
      <c r="U217" s="24">
        <f>IFERROR(Table11[[#This Row],[clade.FP]]/Table11[[#This Row],[clade.N]],NA())</f>
        <v>0.99236641221374045</v>
      </c>
      <c r="V217" s="24">
        <f>IFERROR(Table11[[#This Row],[clade.TN]]/Table11[[#This Row],[clade.N]],NA())</f>
        <v>7.6335877862595417E-3</v>
      </c>
      <c r="AC217" s="11"/>
      <c r="AD217" s="11"/>
    </row>
    <row r="218" spans="1:30" ht="21" customHeight="1" x14ac:dyDescent="0.2">
      <c r="A218" s="25" t="s">
        <v>1880</v>
      </c>
      <c r="B218" s="20">
        <f>LOOKUP(Table11[[#This Row],[id]],'S1 - Assay'!A:A,'S1 - Assay'!B:B)</f>
        <v>10244</v>
      </c>
      <c r="C218" s="20" t="str">
        <f>LOOKUP(Table11[[#This Row],[id]],'S1 - Assay'!A:A,'S1 - Assay'!C:C)</f>
        <v>I</v>
      </c>
      <c r="D218" s="20">
        <f>COUNTIF('S6 - Table 1'!$B$3:$B$20,Table11[[#This Row],[id]])</f>
        <v>0</v>
      </c>
      <c r="E218" s="20">
        <v>0.21486328199999999</v>
      </c>
      <c r="F218" s="20">
        <v>3420</v>
      </c>
      <c r="G218" s="20">
        <v>5</v>
      </c>
      <c r="H218" s="20">
        <v>247</v>
      </c>
      <c r="I218" s="20">
        <v>168</v>
      </c>
      <c r="J218" s="20">
        <v>44</v>
      </c>
      <c r="K218" s="20">
        <v>4422</v>
      </c>
      <c r="L218" s="20">
        <v>66</v>
      </c>
      <c r="M218" s="26" cm="1">
        <f t="array" ref="M218">_xlfn.IFS(Table11[[#This Row],[target.clade]]="I",110,Table11[[#This Row],[target.clade]]="II",4454,TRUE,4652)</f>
        <v>110</v>
      </c>
      <c r="N218" s="26" cm="1">
        <f t="array" ref="N218">_xlfn.IFS(Table11[[#This Row],[target.clade]]="I",4454,Table11[[#This Row],[target.clade]]="II",110,TRUE,NA())</f>
        <v>4454</v>
      </c>
      <c r="O218" s="20" cm="1">
        <f t="array" ref="O218">_xlfn.IFS(Table11[[#This Row],[target.clade]]="I",Table11[[#This Row],[hits.I]],Table11[[#This Row],[target.clade]]="II",Table11[[#This Row],[hits.II]],TRUE,SUM(Table11[[#This Row],[hits.I]:[hits.?]]))</f>
        <v>44</v>
      </c>
      <c r="P218" s="26">
        <f>Table11[[#This Row],[clade.P]]-Table11[[#This Row],[clade.TP]]</f>
        <v>66</v>
      </c>
      <c r="Q218" s="26" cm="1">
        <f t="array" ref="Q218">_xlfn.IFS(Table11[[#This Row],[target.clade]]="I",Table11[[#This Row],[hits.II]],Table11[[#This Row],[target.clade]]="II",Table11[[#This Row],[hits.I]],TRUE,NA())</f>
        <v>4422</v>
      </c>
      <c r="R218" s="26">
        <f>IFERROR(Table11[[#This Row],[clade.N]]-Table11[[#This Row],[clade.FP]], NA())</f>
        <v>32</v>
      </c>
      <c r="S218" s="24">
        <f>Table11[[#This Row],[clade.TP]]/Table11[[#This Row],[clade.P]]</f>
        <v>0.4</v>
      </c>
      <c r="T218" s="24">
        <f>Table11[[#This Row],[clade.FN]]/Table11[[#This Row],[clade.P]]</f>
        <v>0.6</v>
      </c>
      <c r="U218" s="24">
        <f>IFERROR(Table11[[#This Row],[clade.FP]]/Table11[[#This Row],[clade.N]],NA())</f>
        <v>0.99281544678940281</v>
      </c>
      <c r="V218" s="24">
        <f>IFERROR(Table11[[#This Row],[clade.TN]]/Table11[[#This Row],[clade.N]],NA())</f>
        <v>7.1845532105972157E-3</v>
      </c>
      <c r="AC218" s="11"/>
      <c r="AD218" s="11"/>
    </row>
    <row r="219" spans="1:30" ht="21" customHeight="1" x14ac:dyDescent="0.2">
      <c r="A219" s="25" t="s">
        <v>1885</v>
      </c>
      <c r="B219" s="20">
        <f>LOOKUP(Table11[[#This Row],[id]],'S1 - Assay'!A:A,'S1 - Assay'!B:B)</f>
        <v>10244</v>
      </c>
      <c r="C219" s="20" t="str">
        <f>LOOKUP(Table11[[#This Row],[id]],'S1 - Assay'!A:A,'S1 - Assay'!C:C)</f>
        <v>I</v>
      </c>
      <c r="D219" s="20">
        <f>COUNTIF('S6 - Table 1'!$B$3:$B$20,Table11[[#This Row],[id]])</f>
        <v>0</v>
      </c>
      <c r="E219" s="20">
        <v>0.21533898900000001</v>
      </c>
      <c r="F219" s="20">
        <v>3379</v>
      </c>
      <c r="G219" s="20">
        <v>16</v>
      </c>
      <c r="H219" s="20">
        <v>199</v>
      </c>
      <c r="I219" s="20">
        <v>87</v>
      </c>
      <c r="J219" s="20">
        <v>43</v>
      </c>
      <c r="K219" s="20">
        <v>4387</v>
      </c>
      <c r="L219" s="20">
        <v>64</v>
      </c>
      <c r="M219" s="26" cm="1">
        <f t="array" ref="M219">_xlfn.IFS(Table11[[#This Row],[target.clade]]="I",110,Table11[[#This Row],[target.clade]]="II",4454,TRUE,4652)</f>
        <v>110</v>
      </c>
      <c r="N219" s="26" cm="1">
        <f t="array" ref="N219">_xlfn.IFS(Table11[[#This Row],[target.clade]]="I",4454,Table11[[#This Row],[target.clade]]="II",110,TRUE,NA())</f>
        <v>4454</v>
      </c>
      <c r="O219" s="20" cm="1">
        <f t="array" ref="O219">_xlfn.IFS(Table11[[#This Row],[target.clade]]="I",Table11[[#This Row],[hits.I]],Table11[[#This Row],[target.clade]]="II",Table11[[#This Row],[hits.II]],TRUE,SUM(Table11[[#This Row],[hits.I]:[hits.?]]))</f>
        <v>43</v>
      </c>
      <c r="P219" s="26">
        <f>Table11[[#This Row],[clade.P]]-Table11[[#This Row],[clade.TP]]</f>
        <v>67</v>
      </c>
      <c r="Q219" s="26" cm="1">
        <f t="array" ref="Q219">_xlfn.IFS(Table11[[#This Row],[target.clade]]="I",Table11[[#This Row],[hits.II]],Table11[[#This Row],[target.clade]]="II",Table11[[#This Row],[hits.I]],TRUE,NA())</f>
        <v>4387</v>
      </c>
      <c r="R219" s="26">
        <f>IFERROR(Table11[[#This Row],[clade.N]]-Table11[[#This Row],[clade.FP]], NA())</f>
        <v>67</v>
      </c>
      <c r="S219" s="24">
        <f>Table11[[#This Row],[clade.TP]]/Table11[[#This Row],[clade.P]]</f>
        <v>0.39090909090909093</v>
      </c>
      <c r="T219" s="24">
        <f>Table11[[#This Row],[clade.FN]]/Table11[[#This Row],[clade.P]]</f>
        <v>0.60909090909090913</v>
      </c>
      <c r="U219" s="24">
        <f>IFERROR(Table11[[#This Row],[clade.FP]]/Table11[[#This Row],[clade.N]],NA())</f>
        <v>0.98495734171531213</v>
      </c>
      <c r="V219" s="24">
        <f>IFERROR(Table11[[#This Row],[clade.TN]]/Table11[[#This Row],[clade.N]],NA())</f>
        <v>1.5042658284687921E-2</v>
      </c>
      <c r="AC219" s="11"/>
      <c r="AD219" s="11"/>
    </row>
    <row r="220" spans="1:30" ht="21" customHeight="1" x14ac:dyDescent="0.2">
      <c r="A220" s="25" t="s">
        <v>1890</v>
      </c>
      <c r="B220" s="20">
        <f>LOOKUP(Table11[[#This Row],[id]],'S1 - Assay'!A:A,'S1 - Assay'!B:B)</f>
        <v>10244</v>
      </c>
      <c r="C220" s="20" t="str">
        <f>LOOKUP(Table11[[#This Row],[id]],'S1 - Assay'!A:A,'S1 - Assay'!C:C)</f>
        <v>I</v>
      </c>
      <c r="D220" s="20">
        <f>COUNTIF('S6 - Table 1'!$B$3:$B$20,Table11[[#This Row],[id]])</f>
        <v>0</v>
      </c>
      <c r="E220" s="20">
        <v>0.21675274</v>
      </c>
      <c r="F220" s="20">
        <v>3115</v>
      </c>
      <c r="G220" s="20">
        <v>32</v>
      </c>
      <c r="H220" s="20">
        <v>135</v>
      </c>
      <c r="I220" s="20">
        <v>135</v>
      </c>
      <c r="J220" s="20">
        <v>50</v>
      </c>
      <c r="K220" s="20">
        <v>4067</v>
      </c>
      <c r="L220" s="20">
        <v>53</v>
      </c>
      <c r="M220" s="26" cm="1">
        <f t="array" ref="M220">_xlfn.IFS(Table11[[#This Row],[target.clade]]="I",110,Table11[[#This Row],[target.clade]]="II",4454,TRUE,4652)</f>
        <v>110</v>
      </c>
      <c r="N220" s="26" cm="1">
        <f t="array" ref="N220">_xlfn.IFS(Table11[[#This Row],[target.clade]]="I",4454,Table11[[#This Row],[target.clade]]="II",110,TRUE,NA())</f>
        <v>4454</v>
      </c>
      <c r="O220" s="20" cm="1">
        <f t="array" ref="O220">_xlfn.IFS(Table11[[#This Row],[target.clade]]="I",Table11[[#This Row],[hits.I]],Table11[[#This Row],[target.clade]]="II",Table11[[#This Row],[hits.II]],TRUE,SUM(Table11[[#This Row],[hits.I]:[hits.?]]))</f>
        <v>50</v>
      </c>
      <c r="P220" s="26">
        <f>Table11[[#This Row],[clade.P]]-Table11[[#This Row],[clade.TP]]</f>
        <v>60</v>
      </c>
      <c r="Q220" s="26" cm="1">
        <f t="array" ref="Q220">_xlfn.IFS(Table11[[#This Row],[target.clade]]="I",Table11[[#This Row],[hits.II]],Table11[[#This Row],[target.clade]]="II",Table11[[#This Row],[hits.I]],TRUE,NA())</f>
        <v>4067</v>
      </c>
      <c r="R220" s="26">
        <f>IFERROR(Table11[[#This Row],[clade.N]]-Table11[[#This Row],[clade.FP]], NA())</f>
        <v>387</v>
      </c>
      <c r="S220" s="24">
        <f>Table11[[#This Row],[clade.TP]]/Table11[[#This Row],[clade.P]]</f>
        <v>0.45454545454545453</v>
      </c>
      <c r="T220" s="24">
        <f>Table11[[#This Row],[clade.FN]]/Table11[[#This Row],[clade.P]]</f>
        <v>0.54545454545454541</v>
      </c>
      <c r="U220" s="24">
        <f>IFERROR(Table11[[#This Row],[clade.FP]]/Table11[[#This Row],[clade.N]],NA())</f>
        <v>0.91311180960933991</v>
      </c>
      <c r="V220" s="24">
        <f>IFERROR(Table11[[#This Row],[clade.TN]]/Table11[[#This Row],[clade.N]],NA())</f>
        <v>8.6888190390660078E-2</v>
      </c>
      <c r="AC220" s="11"/>
      <c r="AD220" s="11"/>
    </row>
    <row r="221" spans="1:30" ht="21" customHeight="1" x14ac:dyDescent="0.2">
      <c r="A221" s="25" t="s">
        <v>1893</v>
      </c>
      <c r="B221" s="20">
        <f>LOOKUP(Table11[[#This Row],[id]],'S1 - Assay'!A:A,'S1 - Assay'!B:B)</f>
        <v>10244</v>
      </c>
      <c r="C221" s="20" t="str">
        <f>LOOKUP(Table11[[#This Row],[id]],'S1 - Assay'!A:A,'S1 - Assay'!C:C)</f>
        <v>I</v>
      </c>
      <c r="D221" s="20">
        <f>COUNTIF('S6 - Table 1'!$B$3:$B$20,Table11[[#This Row],[id]])</f>
        <v>0</v>
      </c>
      <c r="E221" s="20">
        <v>0.21747556300000001</v>
      </c>
      <c r="F221" s="20">
        <v>3402</v>
      </c>
      <c r="G221" s="20">
        <v>2</v>
      </c>
      <c r="H221" s="20">
        <v>0</v>
      </c>
      <c r="I221" s="20">
        <v>285</v>
      </c>
      <c r="J221" s="20">
        <v>43</v>
      </c>
      <c r="K221" s="20">
        <v>4401</v>
      </c>
      <c r="L221" s="20">
        <v>64</v>
      </c>
      <c r="M221" s="26" cm="1">
        <f t="array" ref="M221">_xlfn.IFS(Table11[[#This Row],[target.clade]]="I",110,Table11[[#This Row],[target.clade]]="II",4454,TRUE,4652)</f>
        <v>110</v>
      </c>
      <c r="N221" s="26" cm="1">
        <f t="array" ref="N221">_xlfn.IFS(Table11[[#This Row],[target.clade]]="I",4454,Table11[[#This Row],[target.clade]]="II",110,TRUE,NA())</f>
        <v>4454</v>
      </c>
      <c r="O221" s="20" cm="1">
        <f t="array" ref="O221">_xlfn.IFS(Table11[[#This Row],[target.clade]]="I",Table11[[#This Row],[hits.I]],Table11[[#This Row],[target.clade]]="II",Table11[[#This Row],[hits.II]],TRUE,SUM(Table11[[#This Row],[hits.I]:[hits.?]]))</f>
        <v>43</v>
      </c>
      <c r="P221" s="26">
        <f>Table11[[#This Row],[clade.P]]-Table11[[#This Row],[clade.TP]]</f>
        <v>67</v>
      </c>
      <c r="Q221" s="26" cm="1">
        <f t="array" ref="Q221">_xlfn.IFS(Table11[[#This Row],[target.clade]]="I",Table11[[#This Row],[hits.II]],Table11[[#This Row],[target.clade]]="II",Table11[[#This Row],[hits.I]],TRUE,NA())</f>
        <v>4401</v>
      </c>
      <c r="R221" s="26">
        <f>IFERROR(Table11[[#This Row],[clade.N]]-Table11[[#This Row],[clade.FP]], NA())</f>
        <v>53</v>
      </c>
      <c r="S221" s="24">
        <f>Table11[[#This Row],[clade.TP]]/Table11[[#This Row],[clade.P]]</f>
        <v>0.39090909090909093</v>
      </c>
      <c r="T221" s="24">
        <f>Table11[[#This Row],[clade.FN]]/Table11[[#This Row],[clade.P]]</f>
        <v>0.60909090909090913</v>
      </c>
      <c r="U221" s="24">
        <f>IFERROR(Table11[[#This Row],[clade.FP]]/Table11[[#This Row],[clade.N]],NA())</f>
        <v>0.98810058374494836</v>
      </c>
      <c r="V221" s="24">
        <f>IFERROR(Table11[[#This Row],[clade.TN]]/Table11[[#This Row],[clade.N]],NA())</f>
        <v>1.1899416255051639E-2</v>
      </c>
      <c r="AC221" s="11"/>
      <c r="AD221" s="11"/>
    </row>
    <row r="222" spans="1:30" ht="21" customHeight="1" x14ac:dyDescent="0.2">
      <c r="A222" s="25" t="s">
        <v>1898</v>
      </c>
      <c r="B222" s="20">
        <f>LOOKUP(Table11[[#This Row],[id]],'S1 - Assay'!A:A,'S1 - Assay'!B:B)</f>
        <v>10244</v>
      </c>
      <c r="C222" s="20" t="str">
        <f>LOOKUP(Table11[[#This Row],[id]],'S1 - Assay'!A:A,'S1 - Assay'!C:C)</f>
        <v>I</v>
      </c>
      <c r="D222" s="20">
        <f>COUNTIF('S6 - Table 1'!$B$3:$B$20,Table11[[#This Row],[id]])</f>
        <v>0</v>
      </c>
      <c r="E222" s="20">
        <v>0.21759235699999999</v>
      </c>
      <c r="F222" s="20">
        <v>3296</v>
      </c>
      <c r="G222" s="20">
        <v>74</v>
      </c>
      <c r="H222" s="20">
        <v>290</v>
      </c>
      <c r="I222" s="20">
        <v>305</v>
      </c>
      <c r="J222" s="20">
        <v>44</v>
      </c>
      <c r="K222" s="20">
        <v>4336</v>
      </c>
      <c r="L222" s="20">
        <v>46</v>
      </c>
      <c r="M222" s="26" cm="1">
        <f t="array" ref="M222">_xlfn.IFS(Table11[[#This Row],[target.clade]]="I",110,Table11[[#This Row],[target.clade]]="II",4454,TRUE,4652)</f>
        <v>110</v>
      </c>
      <c r="N222" s="26" cm="1">
        <f t="array" ref="N222">_xlfn.IFS(Table11[[#This Row],[target.clade]]="I",4454,Table11[[#This Row],[target.clade]]="II",110,TRUE,NA())</f>
        <v>4454</v>
      </c>
      <c r="O222" s="20" cm="1">
        <f t="array" ref="O222">_xlfn.IFS(Table11[[#This Row],[target.clade]]="I",Table11[[#This Row],[hits.I]],Table11[[#This Row],[target.clade]]="II",Table11[[#This Row],[hits.II]],TRUE,SUM(Table11[[#This Row],[hits.I]:[hits.?]]))</f>
        <v>44</v>
      </c>
      <c r="P222" s="26">
        <f>Table11[[#This Row],[clade.P]]-Table11[[#This Row],[clade.TP]]</f>
        <v>66</v>
      </c>
      <c r="Q222" s="26" cm="1">
        <f t="array" ref="Q222">_xlfn.IFS(Table11[[#This Row],[target.clade]]="I",Table11[[#This Row],[hits.II]],Table11[[#This Row],[target.clade]]="II",Table11[[#This Row],[hits.I]],TRUE,NA())</f>
        <v>4336</v>
      </c>
      <c r="R222" s="26">
        <f>IFERROR(Table11[[#This Row],[clade.N]]-Table11[[#This Row],[clade.FP]], NA())</f>
        <v>118</v>
      </c>
      <c r="S222" s="24">
        <f>Table11[[#This Row],[clade.TP]]/Table11[[#This Row],[clade.P]]</f>
        <v>0.4</v>
      </c>
      <c r="T222" s="24">
        <f>Table11[[#This Row],[clade.FN]]/Table11[[#This Row],[clade.P]]</f>
        <v>0.6</v>
      </c>
      <c r="U222" s="24">
        <f>IFERROR(Table11[[#This Row],[clade.FP]]/Table11[[#This Row],[clade.N]],NA())</f>
        <v>0.97350696003592274</v>
      </c>
      <c r="V222" s="24">
        <f>IFERROR(Table11[[#This Row],[clade.TN]]/Table11[[#This Row],[clade.N]],NA())</f>
        <v>2.6493039964077234E-2</v>
      </c>
      <c r="AC222" s="11"/>
      <c r="AD222" s="11"/>
    </row>
    <row r="223" spans="1:30" ht="21" customHeight="1" x14ac:dyDescent="0.2">
      <c r="A223" s="25" t="s">
        <v>1903</v>
      </c>
      <c r="B223" s="20">
        <f>LOOKUP(Table11[[#This Row],[id]],'S1 - Assay'!A:A,'S1 - Assay'!B:B)</f>
        <v>10244</v>
      </c>
      <c r="C223" s="20" t="str">
        <f>LOOKUP(Table11[[#This Row],[id]],'S1 - Assay'!A:A,'S1 - Assay'!C:C)</f>
        <v>I</v>
      </c>
      <c r="D223" s="20">
        <f>COUNTIF('S6 - Table 1'!$B$3:$B$20,Table11[[#This Row],[id]])</f>
        <v>0</v>
      </c>
      <c r="E223" s="20">
        <v>0.217610423</v>
      </c>
      <c r="F223" s="20">
        <v>3318</v>
      </c>
      <c r="G223" s="20">
        <v>3</v>
      </c>
      <c r="H223" s="20">
        <v>280</v>
      </c>
      <c r="I223" s="20">
        <v>9</v>
      </c>
      <c r="J223" s="20">
        <v>43</v>
      </c>
      <c r="K223" s="20">
        <v>4411</v>
      </c>
      <c r="L223" s="20">
        <v>21</v>
      </c>
      <c r="M223" s="26" cm="1">
        <f t="array" ref="M223">_xlfn.IFS(Table11[[#This Row],[target.clade]]="I",110,Table11[[#This Row],[target.clade]]="II",4454,TRUE,4652)</f>
        <v>110</v>
      </c>
      <c r="N223" s="26" cm="1">
        <f t="array" ref="N223">_xlfn.IFS(Table11[[#This Row],[target.clade]]="I",4454,Table11[[#This Row],[target.clade]]="II",110,TRUE,NA())</f>
        <v>4454</v>
      </c>
      <c r="O223" s="20" cm="1">
        <f t="array" ref="O223">_xlfn.IFS(Table11[[#This Row],[target.clade]]="I",Table11[[#This Row],[hits.I]],Table11[[#This Row],[target.clade]]="II",Table11[[#This Row],[hits.II]],TRUE,SUM(Table11[[#This Row],[hits.I]:[hits.?]]))</f>
        <v>43</v>
      </c>
      <c r="P223" s="26">
        <f>Table11[[#This Row],[clade.P]]-Table11[[#This Row],[clade.TP]]</f>
        <v>67</v>
      </c>
      <c r="Q223" s="26" cm="1">
        <f t="array" ref="Q223">_xlfn.IFS(Table11[[#This Row],[target.clade]]="I",Table11[[#This Row],[hits.II]],Table11[[#This Row],[target.clade]]="II",Table11[[#This Row],[hits.I]],TRUE,NA())</f>
        <v>4411</v>
      </c>
      <c r="R223" s="26">
        <f>IFERROR(Table11[[#This Row],[clade.N]]-Table11[[#This Row],[clade.FP]], NA())</f>
        <v>43</v>
      </c>
      <c r="S223" s="24">
        <f>Table11[[#This Row],[clade.TP]]/Table11[[#This Row],[clade.P]]</f>
        <v>0.39090909090909093</v>
      </c>
      <c r="T223" s="24">
        <f>Table11[[#This Row],[clade.FN]]/Table11[[#This Row],[clade.P]]</f>
        <v>0.60909090909090913</v>
      </c>
      <c r="U223" s="24">
        <f>IFERROR(Table11[[#This Row],[clade.FP]]/Table11[[#This Row],[clade.N]],NA())</f>
        <v>0.99034575662325997</v>
      </c>
      <c r="V223" s="24">
        <f>IFERROR(Table11[[#This Row],[clade.TN]]/Table11[[#This Row],[clade.N]],NA())</f>
        <v>9.6542433767400088E-3</v>
      </c>
      <c r="AC223" s="11"/>
      <c r="AD223" s="11"/>
    </row>
    <row r="224" spans="1:30" ht="21" customHeight="1" x14ac:dyDescent="0.2">
      <c r="A224" s="25" t="s">
        <v>1906</v>
      </c>
      <c r="B224" s="20">
        <f>LOOKUP(Table11[[#This Row],[id]],'S1 - Assay'!A:A,'S1 - Assay'!B:B)</f>
        <v>10244</v>
      </c>
      <c r="C224" s="20" t="str">
        <f>LOOKUP(Table11[[#This Row],[id]],'S1 - Assay'!A:A,'S1 - Assay'!C:C)</f>
        <v>I</v>
      </c>
      <c r="D224" s="20">
        <f>COUNTIF('S6 - Table 1'!$B$3:$B$20,Table11[[#This Row],[id]])</f>
        <v>0</v>
      </c>
      <c r="E224" s="20">
        <v>0.217700598</v>
      </c>
      <c r="F224" s="20">
        <v>3419</v>
      </c>
      <c r="G224" s="20">
        <v>3</v>
      </c>
      <c r="H224" s="20">
        <v>231</v>
      </c>
      <c r="I224" s="20">
        <v>52</v>
      </c>
      <c r="J224" s="20">
        <v>43</v>
      </c>
      <c r="K224" s="20">
        <v>4418</v>
      </c>
      <c r="L224" s="20">
        <v>64</v>
      </c>
      <c r="M224" s="26" cm="1">
        <f t="array" ref="M224">_xlfn.IFS(Table11[[#This Row],[target.clade]]="I",110,Table11[[#This Row],[target.clade]]="II",4454,TRUE,4652)</f>
        <v>110</v>
      </c>
      <c r="N224" s="26" cm="1">
        <f t="array" ref="N224">_xlfn.IFS(Table11[[#This Row],[target.clade]]="I",4454,Table11[[#This Row],[target.clade]]="II",110,TRUE,NA())</f>
        <v>4454</v>
      </c>
      <c r="O224" s="20" cm="1">
        <f t="array" ref="O224">_xlfn.IFS(Table11[[#This Row],[target.clade]]="I",Table11[[#This Row],[hits.I]],Table11[[#This Row],[target.clade]]="II",Table11[[#This Row],[hits.II]],TRUE,SUM(Table11[[#This Row],[hits.I]:[hits.?]]))</f>
        <v>43</v>
      </c>
      <c r="P224" s="26">
        <f>Table11[[#This Row],[clade.P]]-Table11[[#This Row],[clade.TP]]</f>
        <v>67</v>
      </c>
      <c r="Q224" s="26" cm="1">
        <f t="array" ref="Q224">_xlfn.IFS(Table11[[#This Row],[target.clade]]="I",Table11[[#This Row],[hits.II]],Table11[[#This Row],[target.clade]]="II",Table11[[#This Row],[hits.I]],TRUE,NA())</f>
        <v>4418</v>
      </c>
      <c r="R224" s="26">
        <f>IFERROR(Table11[[#This Row],[clade.N]]-Table11[[#This Row],[clade.FP]], NA())</f>
        <v>36</v>
      </c>
      <c r="S224" s="24">
        <f>Table11[[#This Row],[clade.TP]]/Table11[[#This Row],[clade.P]]</f>
        <v>0.39090909090909093</v>
      </c>
      <c r="T224" s="24">
        <f>Table11[[#This Row],[clade.FN]]/Table11[[#This Row],[clade.P]]</f>
        <v>0.60909090909090913</v>
      </c>
      <c r="U224" s="24">
        <f>IFERROR(Table11[[#This Row],[clade.FP]]/Table11[[#This Row],[clade.N]],NA())</f>
        <v>0.99191737763807808</v>
      </c>
      <c r="V224" s="24">
        <f>IFERROR(Table11[[#This Row],[clade.TN]]/Table11[[#This Row],[clade.N]],NA())</f>
        <v>8.0826223619218686E-3</v>
      </c>
      <c r="AC224" s="11"/>
      <c r="AD224" s="11"/>
    </row>
    <row r="225" spans="1:30" ht="21" customHeight="1" x14ac:dyDescent="0.2">
      <c r="A225" s="25" t="s">
        <v>1909</v>
      </c>
      <c r="B225" s="20">
        <f>LOOKUP(Table11[[#This Row],[id]],'S1 - Assay'!A:A,'S1 - Assay'!B:B)</f>
        <v>10244</v>
      </c>
      <c r="C225" s="20" t="str">
        <f>LOOKUP(Table11[[#This Row],[id]],'S1 - Assay'!A:A,'S1 - Assay'!C:C)</f>
        <v>I</v>
      </c>
      <c r="D225" s="20">
        <f>COUNTIF('S6 - Table 1'!$B$3:$B$20,Table11[[#This Row],[id]])</f>
        <v>0</v>
      </c>
      <c r="E225" s="20">
        <v>0.21783849199999999</v>
      </c>
      <c r="F225" s="20">
        <v>3426</v>
      </c>
      <c r="G225" s="20">
        <v>2</v>
      </c>
      <c r="H225" s="20">
        <v>281</v>
      </c>
      <c r="I225" s="20">
        <v>50</v>
      </c>
      <c r="J225" s="20">
        <v>44</v>
      </c>
      <c r="K225" s="20">
        <v>4429</v>
      </c>
      <c r="L225" s="20">
        <v>66</v>
      </c>
      <c r="M225" s="26" cm="1">
        <f t="array" ref="M225">_xlfn.IFS(Table11[[#This Row],[target.clade]]="I",110,Table11[[#This Row],[target.clade]]="II",4454,TRUE,4652)</f>
        <v>110</v>
      </c>
      <c r="N225" s="26" cm="1">
        <f t="array" ref="N225">_xlfn.IFS(Table11[[#This Row],[target.clade]]="I",4454,Table11[[#This Row],[target.clade]]="II",110,TRUE,NA())</f>
        <v>4454</v>
      </c>
      <c r="O225" s="20" cm="1">
        <f t="array" ref="O225">_xlfn.IFS(Table11[[#This Row],[target.clade]]="I",Table11[[#This Row],[hits.I]],Table11[[#This Row],[target.clade]]="II",Table11[[#This Row],[hits.II]],TRUE,SUM(Table11[[#This Row],[hits.I]:[hits.?]]))</f>
        <v>44</v>
      </c>
      <c r="P225" s="26">
        <f>Table11[[#This Row],[clade.P]]-Table11[[#This Row],[clade.TP]]</f>
        <v>66</v>
      </c>
      <c r="Q225" s="26" cm="1">
        <f t="array" ref="Q225">_xlfn.IFS(Table11[[#This Row],[target.clade]]="I",Table11[[#This Row],[hits.II]],Table11[[#This Row],[target.clade]]="II",Table11[[#This Row],[hits.I]],TRUE,NA())</f>
        <v>4429</v>
      </c>
      <c r="R225" s="26">
        <f>IFERROR(Table11[[#This Row],[clade.N]]-Table11[[#This Row],[clade.FP]], NA())</f>
        <v>25</v>
      </c>
      <c r="S225" s="24">
        <f>Table11[[#This Row],[clade.TP]]/Table11[[#This Row],[clade.P]]</f>
        <v>0.4</v>
      </c>
      <c r="T225" s="24">
        <f>Table11[[#This Row],[clade.FN]]/Table11[[#This Row],[clade.P]]</f>
        <v>0.6</v>
      </c>
      <c r="U225" s="24">
        <f>IFERROR(Table11[[#This Row],[clade.FP]]/Table11[[#This Row],[clade.N]],NA())</f>
        <v>0.99438706780422093</v>
      </c>
      <c r="V225" s="24">
        <f>IFERROR(Table11[[#This Row],[clade.TN]]/Table11[[#This Row],[clade.N]],NA())</f>
        <v>5.6129321957790754E-3</v>
      </c>
      <c r="AC225" s="11"/>
      <c r="AD225" s="11"/>
    </row>
    <row r="226" spans="1:30" ht="21" customHeight="1" x14ac:dyDescent="0.2">
      <c r="A226" s="25" t="s">
        <v>1913</v>
      </c>
      <c r="B226" s="20">
        <f>LOOKUP(Table11[[#This Row],[id]],'S1 - Assay'!A:A,'S1 - Assay'!B:B)</f>
        <v>10244</v>
      </c>
      <c r="C226" s="20" t="str">
        <f>LOOKUP(Table11[[#This Row],[id]],'S1 - Assay'!A:A,'S1 - Assay'!C:C)</f>
        <v>I</v>
      </c>
      <c r="D226" s="20">
        <f>COUNTIF('S6 - Table 1'!$B$3:$B$20,Table11[[#This Row],[id]])</f>
        <v>0</v>
      </c>
      <c r="E226" s="20">
        <v>0.21790335</v>
      </c>
      <c r="F226" s="20">
        <v>3132</v>
      </c>
      <c r="G226" s="20">
        <v>119</v>
      </c>
      <c r="H226" s="20">
        <v>38</v>
      </c>
      <c r="I226" s="20">
        <v>251</v>
      </c>
      <c r="J226" s="20">
        <v>43</v>
      </c>
      <c r="K226" s="20">
        <v>4328</v>
      </c>
      <c r="L226" s="20">
        <v>21</v>
      </c>
      <c r="M226" s="26" cm="1">
        <f t="array" ref="M226">_xlfn.IFS(Table11[[#This Row],[target.clade]]="I",110,Table11[[#This Row],[target.clade]]="II",4454,TRUE,4652)</f>
        <v>110</v>
      </c>
      <c r="N226" s="26" cm="1">
        <f t="array" ref="N226">_xlfn.IFS(Table11[[#This Row],[target.clade]]="I",4454,Table11[[#This Row],[target.clade]]="II",110,TRUE,NA())</f>
        <v>4454</v>
      </c>
      <c r="O226" s="20" cm="1">
        <f t="array" ref="O226">_xlfn.IFS(Table11[[#This Row],[target.clade]]="I",Table11[[#This Row],[hits.I]],Table11[[#This Row],[target.clade]]="II",Table11[[#This Row],[hits.II]],TRUE,SUM(Table11[[#This Row],[hits.I]:[hits.?]]))</f>
        <v>43</v>
      </c>
      <c r="P226" s="26">
        <f>Table11[[#This Row],[clade.P]]-Table11[[#This Row],[clade.TP]]</f>
        <v>67</v>
      </c>
      <c r="Q226" s="26" cm="1">
        <f t="array" ref="Q226">_xlfn.IFS(Table11[[#This Row],[target.clade]]="I",Table11[[#This Row],[hits.II]],Table11[[#This Row],[target.clade]]="II",Table11[[#This Row],[hits.I]],TRUE,NA())</f>
        <v>4328</v>
      </c>
      <c r="R226" s="26">
        <f>IFERROR(Table11[[#This Row],[clade.N]]-Table11[[#This Row],[clade.FP]], NA())</f>
        <v>126</v>
      </c>
      <c r="S226" s="24">
        <f>Table11[[#This Row],[clade.TP]]/Table11[[#This Row],[clade.P]]</f>
        <v>0.39090909090909093</v>
      </c>
      <c r="T226" s="24">
        <f>Table11[[#This Row],[clade.FN]]/Table11[[#This Row],[clade.P]]</f>
        <v>0.60909090909090913</v>
      </c>
      <c r="U226" s="24">
        <f>IFERROR(Table11[[#This Row],[clade.FP]]/Table11[[#This Row],[clade.N]],NA())</f>
        <v>0.9717108217332735</v>
      </c>
      <c r="V226" s="24">
        <f>IFERROR(Table11[[#This Row],[clade.TN]]/Table11[[#This Row],[clade.N]],NA())</f>
        <v>2.8289178266726538E-2</v>
      </c>
      <c r="AC226" s="11"/>
      <c r="AD226" s="11"/>
    </row>
    <row r="227" spans="1:30" ht="21" customHeight="1" x14ac:dyDescent="0.2">
      <c r="A227" s="25" t="s">
        <v>1918</v>
      </c>
      <c r="B227" s="20">
        <f>LOOKUP(Table11[[#This Row],[id]],'S1 - Assay'!A:A,'S1 - Assay'!B:B)</f>
        <v>10244</v>
      </c>
      <c r="C227" s="20" t="str">
        <f>LOOKUP(Table11[[#This Row],[id]],'S1 - Assay'!A:A,'S1 - Assay'!C:C)</f>
        <v>I</v>
      </c>
      <c r="D227" s="20">
        <f>COUNTIF('S6 - Table 1'!$B$3:$B$20,Table11[[#This Row],[id]])</f>
        <v>0</v>
      </c>
      <c r="E227" s="20">
        <v>0.217975581</v>
      </c>
      <c r="F227" s="20">
        <v>3297</v>
      </c>
      <c r="G227" s="20">
        <v>73</v>
      </c>
      <c r="H227" s="20">
        <v>290</v>
      </c>
      <c r="I227" s="20">
        <v>305</v>
      </c>
      <c r="J227" s="20">
        <v>44</v>
      </c>
      <c r="K227" s="20">
        <v>4336</v>
      </c>
      <c r="L227" s="20">
        <v>46</v>
      </c>
      <c r="M227" s="26" cm="1">
        <f t="array" ref="M227">_xlfn.IFS(Table11[[#This Row],[target.clade]]="I",110,Table11[[#This Row],[target.clade]]="II",4454,TRUE,4652)</f>
        <v>110</v>
      </c>
      <c r="N227" s="26" cm="1">
        <f t="array" ref="N227">_xlfn.IFS(Table11[[#This Row],[target.clade]]="I",4454,Table11[[#This Row],[target.clade]]="II",110,TRUE,NA())</f>
        <v>4454</v>
      </c>
      <c r="O227" s="20" cm="1">
        <f t="array" ref="O227">_xlfn.IFS(Table11[[#This Row],[target.clade]]="I",Table11[[#This Row],[hits.I]],Table11[[#This Row],[target.clade]]="II",Table11[[#This Row],[hits.II]],TRUE,SUM(Table11[[#This Row],[hits.I]:[hits.?]]))</f>
        <v>44</v>
      </c>
      <c r="P227" s="26">
        <f>Table11[[#This Row],[clade.P]]-Table11[[#This Row],[clade.TP]]</f>
        <v>66</v>
      </c>
      <c r="Q227" s="26" cm="1">
        <f t="array" ref="Q227">_xlfn.IFS(Table11[[#This Row],[target.clade]]="I",Table11[[#This Row],[hits.II]],Table11[[#This Row],[target.clade]]="II",Table11[[#This Row],[hits.I]],TRUE,NA())</f>
        <v>4336</v>
      </c>
      <c r="R227" s="26">
        <f>IFERROR(Table11[[#This Row],[clade.N]]-Table11[[#This Row],[clade.FP]], NA())</f>
        <v>118</v>
      </c>
      <c r="S227" s="24">
        <f>Table11[[#This Row],[clade.TP]]/Table11[[#This Row],[clade.P]]</f>
        <v>0.4</v>
      </c>
      <c r="T227" s="24">
        <f>Table11[[#This Row],[clade.FN]]/Table11[[#This Row],[clade.P]]</f>
        <v>0.6</v>
      </c>
      <c r="U227" s="24">
        <f>IFERROR(Table11[[#This Row],[clade.FP]]/Table11[[#This Row],[clade.N]],NA())</f>
        <v>0.97350696003592274</v>
      </c>
      <c r="V227" s="24">
        <f>IFERROR(Table11[[#This Row],[clade.TN]]/Table11[[#This Row],[clade.N]],NA())</f>
        <v>2.6493039964077234E-2</v>
      </c>
      <c r="AC227" s="11"/>
      <c r="AD227" s="11"/>
    </row>
    <row r="228" spans="1:30" ht="21" customHeight="1" x14ac:dyDescent="0.2">
      <c r="A228" s="25" t="s">
        <v>1921</v>
      </c>
      <c r="B228" s="20">
        <f>LOOKUP(Table11[[#This Row],[id]],'S1 - Assay'!A:A,'S1 - Assay'!B:B)</f>
        <v>10244</v>
      </c>
      <c r="C228" s="20" t="str">
        <f>LOOKUP(Table11[[#This Row],[id]],'S1 - Assay'!A:A,'S1 - Assay'!C:C)</f>
        <v>I</v>
      </c>
      <c r="D228" s="20">
        <f>COUNTIF('S6 - Table 1'!$B$3:$B$20,Table11[[#This Row],[id]])</f>
        <v>0</v>
      </c>
      <c r="E228" s="20">
        <v>0.21802644099999999</v>
      </c>
      <c r="F228" s="20">
        <v>3415</v>
      </c>
      <c r="G228" s="20">
        <v>6</v>
      </c>
      <c r="H228" s="20">
        <v>253</v>
      </c>
      <c r="I228" s="20">
        <v>29</v>
      </c>
      <c r="J228" s="20">
        <v>43</v>
      </c>
      <c r="K228" s="20">
        <v>4419</v>
      </c>
      <c r="L228" s="20">
        <v>64</v>
      </c>
      <c r="M228" s="26" cm="1">
        <f t="array" ref="M228">_xlfn.IFS(Table11[[#This Row],[target.clade]]="I",110,Table11[[#This Row],[target.clade]]="II",4454,TRUE,4652)</f>
        <v>110</v>
      </c>
      <c r="N228" s="26" cm="1">
        <f t="array" ref="N228">_xlfn.IFS(Table11[[#This Row],[target.clade]]="I",4454,Table11[[#This Row],[target.clade]]="II",110,TRUE,NA())</f>
        <v>4454</v>
      </c>
      <c r="O228" s="20" cm="1">
        <f t="array" ref="O228">_xlfn.IFS(Table11[[#This Row],[target.clade]]="I",Table11[[#This Row],[hits.I]],Table11[[#This Row],[target.clade]]="II",Table11[[#This Row],[hits.II]],TRUE,SUM(Table11[[#This Row],[hits.I]:[hits.?]]))</f>
        <v>43</v>
      </c>
      <c r="P228" s="26">
        <f>Table11[[#This Row],[clade.P]]-Table11[[#This Row],[clade.TP]]</f>
        <v>67</v>
      </c>
      <c r="Q228" s="26" cm="1">
        <f t="array" ref="Q228">_xlfn.IFS(Table11[[#This Row],[target.clade]]="I",Table11[[#This Row],[hits.II]],Table11[[#This Row],[target.clade]]="II",Table11[[#This Row],[hits.I]],TRUE,NA())</f>
        <v>4419</v>
      </c>
      <c r="R228" s="26">
        <f>IFERROR(Table11[[#This Row],[clade.N]]-Table11[[#This Row],[clade.FP]], NA())</f>
        <v>35</v>
      </c>
      <c r="S228" s="24">
        <f>Table11[[#This Row],[clade.TP]]/Table11[[#This Row],[clade.P]]</f>
        <v>0.39090909090909093</v>
      </c>
      <c r="T228" s="24">
        <f>Table11[[#This Row],[clade.FN]]/Table11[[#This Row],[clade.P]]</f>
        <v>0.60909090909090913</v>
      </c>
      <c r="U228" s="24">
        <f>IFERROR(Table11[[#This Row],[clade.FP]]/Table11[[#This Row],[clade.N]],NA())</f>
        <v>0.99214189492590932</v>
      </c>
      <c r="V228" s="24">
        <f>IFERROR(Table11[[#This Row],[clade.TN]]/Table11[[#This Row],[clade.N]],NA())</f>
        <v>7.8581050740907047E-3</v>
      </c>
      <c r="AC228" s="11"/>
      <c r="AD228" s="11"/>
    </row>
    <row r="229" spans="1:30" ht="21" customHeight="1" x14ac:dyDescent="0.2">
      <c r="A229" s="25" t="s">
        <v>1924</v>
      </c>
      <c r="B229" s="20">
        <f>LOOKUP(Table11[[#This Row],[id]],'S1 - Assay'!A:A,'S1 - Assay'!B:B)</f>
        <v>10244</v>
      </c>
      <c r="C229" s="20" t="str">
        <f>LOOKUP(Table11[[#This Row],[id]],'S1 - Assay'!A:A,'S1 - Assay'!C:C)</f>
        <v>I</v>
      </c>
      <c r="D229" s="20">
        <f>COUNTIF('S6 - Table 1'!$B$3:$B$20,Table11[[#This Row],[id]])</f>
        <v>0</v>
      </c>
      <c r="E229" s="20">
        <v>0.21896255000000001</v>
      </c>
      <c r="F229" s="20">
        <v>3201</v>
      </c>
      <c r="G229" s="20">
        <v>17</v>
      </c>
      <c r="H229" s="20">
        <v>269</v>
      </c>
      <c r="I229" s="20">
        <v>9</v>
      </c>
      <c r="J229" s="20">
        <v>43</v>
      </c>
      <c r="K229" s="20">
        <v>4266</v>
      </c>
      <c r="L229" s="20">
        <v>14</v>
      </c>
      <c r="M229" s="26" cm="1">
        <f t="array" ref="M229">_xlfn.IFS(Table11[[#This Row],[target.clade]]="I",110,Table11[[#This Row],[target.clade]]="II",4454,TRUE,4652)</f>
        <v>110</v>
      </c>
      <c r="N229" s="26" cm="1">
        <f t="array" ref="N229">_xlfn.IFS(Table11[[#This Row],[target.clade]]="I",4454,Table11[[#This Row],[target.clade]]="II",110,TRUE,NA())</f>
        <v>4454</v>
      </c>
      <c r="O229" s="20" cm="1">
        <f t="array" ref="O229">_xlfn.IFS(Table11[[#This Row],[target.clade]]="I",Table11[[#This Row],[hits.I]],Table11[[#This Row],[target.clade]]="II",Table11[[#This Row],[hits.II]],TRUE,SUM(Table11[[#This Row],[hits.I]:[hits.?]]))</f>
        <v>43</v>
      </c>
      <c r="P229" s="26">
        <f>Table11[[#This Row],[clade.P]]-Table11[[#This Row],[clade.TP]]</f>
        <v>67</v>
      </c>
      <c r="Q229" s="26" cm="1">
        <f t="array" ref="Q229">_xlfn.IFS(Table11[[#This Row],[target.clade]]="I",Table11[[#This Row],[hits.II]],Table11[[#This Row],[target.clade]]="II",Table11[[#This Row],[hits.I]],TRUE,NA())</f>
        <v>4266</v>
      </c>
      <c r="R229" s="26">
        <f>IFERROR(Table11[[#This Row],[clade.N]]-Table11[[#This Row],[clade.FP]], NA())</f>
        <v>188</v>
      </c>
      <c r="S229" s="24">
        <f>Table11[[#This Row],[clade.TP]]/Table11[[#This Row],[clade.P]]</f>
        <v>0.39090909090909093</v>
      </c>
      <c r="T229" s="24">
        <f>Table11[[#This Row],[clade.FN]]/Table11[[#This Row],[clade.P]]</f>
        <v>0.60909090909090913</v>
      </c>
      <c r="U229" s="24">
        <f>IFERROR(Table11[[#This Row],[clade.FP]]/Table11[[#This Row],[clade.N]],NA())</f>
        <v>0.95779074988774138</v>
      </c>
      <c r="V229" s="24">
        <f>IFERROR(Table11[[#This Row],[clade.TN]]/Table11[[#This Row],[clade.N]],NA())</f>
        <v>4.2209250112258644E-2</v>
      </c>
      <c r="AC229" s="11"/>
      <c r="AD229" s="11"/>
    </row>
    <row r="230" spans="1:30" ht="21" customHeight="1" x14ac:dyDescent="0.2">
      <c r="A230" s="25" t="s">
        <v>1929</v>
      </c>
      <c r="B230" s="20">
        <f>LOOKUP(Table11[[#This Row],[id]],'S1 - Assay'!A:A,'S1 - Assay'!B:B)</f>
        <v>10244</v>
      </c>
      <c r="C230" s="20" t="str">
        <f>LOOKUP(Table11[[#This Row],[id]],'S1 - Assay'!A:A,'S1 - Assay'!C:C)</f>
        <v>I</v>
      </c>
      <c r="D230" s="20">
        <f>COUNTIF('S6 - Table 1'!$B$3:$B$20,Table11[[#This Row],[id]])</f>
        <v>0</v>
      </c>
      <c r="E230" s="20">
        <v>0.223164792</v>
      </c>
      <c r="F230" s="20">
        <v>2799</v>
      </c>
      <c r="G230" s="20">
        <v>63</v>
      </c>
      <c r="H230" s="20">
        <v>186</v>
      </c>
      <c r="I230" s="20">
        <v>108</v>
      </c>
      <c r="J230" s="20">
        <v>44</v>
      </c>
      <c r="K230" s="20">
        <v>3732</v>
      </c>
      <c r="L230" s="20">
        <v>61</v>
      </c>
      <c r="M230" s="26" cm="1">
        <f t="array" ref="M230">_xlfn.IFS(Table11[[#This Row],[target.clade]]="I",110,Table11[[#This Row],[target.clade]]="II",4454,TRUE,4652)</f>
        <v>110</v>
      </c>
      <c r="N230" s="26" cm="1">
        <f t="array" ref="N230">_xlfn.IFS(Table11[[#This Row],[target.clade]]="I",4454,Table11[[#This Row],[target.clade]]="II",110,TRUE,NA())</f>
        <v>4454</v>
      </c>
      <c r="O230" s="20" cm="1">
        <f t="array" ref="O230">_xlfn.IFS(Table11[[#This Row],[target.clade]]="I",Table11[[#This Row],[hits.I]],Table11[[#This Row],[target.clade]]="II",Table11[[#This Row],[hits.II]],TRUE,SUM(Table11[[#This Row],[hits.I]:[hits.?]]))</f>
        <v>44</v>
      </c>
      <c r="P230" s="26">
        <f>Table11[[#This Row],[clade.P]]-Table11[[#This Row],[clade.TP]]</f>
        <v>66</v>
      </c>
      <c r="Q230" s="26" cm="1">
        <f t="array" ref="Q230">_xlfn.IFS(Table11[[#This Row],[target.clade]]="I",Table11[[#This Row],[hits.II]],Table11[[#This Row],[target.clade]]="II",Table11[[#This Row],[hits.I]],TRUE,NA())</f>
        <v>3732</v>
      </c>
      <c r="R230" s="26">
        <f>IFERROR(Table11[[#This Row],[clade.N]]-Table11[[#This Row],[clade.FP]], NA())</f>
        <v>722</v>
      </c>
      <c r="S230" s="24">
        <f>Table11[[#This Row],[clade.TP]]/Table11[[#This Row],[clade.P]]</f>
        <v>0.4</v>
      </c>
      <c r="T230" s="24">
        <f>Table11[[#This Row],[clade.FN]]/Table11[[#This Row],[clade.P]]</f>
        <v>0.6</v>
      </c>
      <c r="U230" s="24">
        <f>IFERROR(Table11[[#This Row],[clade.FP]]/Table11[[#This Row],[clade.N]],NA())</f>
        <v>0.83789851818590033</v>
      </c>
      <c r="V230" s="24">
        <f>IFERROR(Table11[[#This Row],[clade.TN]]/Table11[[#This Row],[clade.N]],NA())</f>
        <v>0.1621014818140997</v>
      </c>
      <c r="AC230" s="11"/>
      <c r="AD230" s="11"/>
    </row>
    <row r="231" spans="1:30" ht="21" customHeight="1" x14ac:dyDescent="0.2">
      <c r="A231" s="25" t="s">
        <v>1933</v>
      </c>
      <c r="B231" s="20">
        <f>LOOKUP(Table11[[#This Row],[id]],'S1 - Assay'!A:A,'S1 - Assay'!B:B)</f>
        <v>10244</v>
      </c>
      <c r="C231" s="20" t="str">
        <f>LOOKUP(Table11[[#This Row],[id]],'S1 - Assay'!A:A,'S1 - Assay'!C:C)</f>
        <v>I</v>
      </c>
      <c r="D231" s="20">
        <f>COUNTIF('S6 - Table 1'!$B$3:$B$20,Table11[[#This Row],[id]])</f>
        <v>0</v>
      </c>
      <c r="E231" s="20">
        <v>0.26788538099999998</v>
      </c>
      <c r="F231" s="20">
        <v>3434</v>
      </c>
      <c r="G231" s="20">
        <v>2</v>
      </c>
      <c r="H231" s="20">
        <v>161</v>
      </c>
      <c r="I231" s="20">
        <v>124</v>
      </c>
      <c r="J231" s="20">
        <v>43</v>
      </c>
      <c r="K231" s="20">
        <v>4435</v>
      </c>
      <c r="L231" s="20">
        <v>65</v>
      </c>
      <c r="M231" s="26" cm="1">
        <f t="array" ref="M231">_xlfn.IFS(Table11[[#This Row],[target.clade]]="I",110,Table11[[#This Row],[target.clade]]="II",4454,TRUE,4652)</f>
        <v>110</v>
      </c>
      <c r="N231" s="26" cm="1">
        <f t="array" ref="N231">_xlfn.IFS(Table11[[#This Row],[target.clade]]="I",4454,Table11[[#This Row],[target.clade]]="II",110,TRUE,NA())</f>
        <v>4454</v>
      </c>
      <c r="O231" s="20" cm="1">
        <f t="array" ref="O231">_xlfn.IFS(Table11[[#This Row],[target.clade]]="I",Table11[[#This Row],[hits.I]],Table11[[#This Row],[target.clade]]="II",Table11[[#This Row],[hits.II]],TRUE,SUM(Table11[[#This Row],[hits.I]:[hits.?]]))</f>
        <v>43</v>
      </c>
      <c r="P231" s="26">
        <f>Table11[[#This Row],[clade.P]]-Table11[[#This Row],[clade.TP]]</f>
        <v>67</v>
      </c>
      <c r="Q231" s="26" cm="1">
        <f t="array" ref="Q231">_xlfn.IFS(Table11[[#This Row],[target.clade]]="I",Table11[[#This Row],[hits.II]],Table11[[#This Row],[target.clade]]="II",Table11[[#This Row],[hits.I]],TRUE,NA())</f>
        <v>4435</v>
      </c>
      <c r="R231" s="26">
        <f>IFERROR(Table11[[#This Row],[clade.N]]-Table11[[#This Row],[clade.FP]], NA())</f>
        <v>19</v>
      </c>
      <c r="S231" s="24">
        <f>Table11[[#This Row],[clade.TP]]/Table11[[#This Row],[clade.P]]</f>
        <v>0.39090909090909093</v>
      </c>
      <c r="T231" s="24">
        <f>Table11[[#This Row],[clade.FN]]/Table11[[#This Row],[clade.P]]</f>
        <v>0.60909090909090913</v>
      </c>
      <c r="U231" s="24">
        <f>IFERROR(Table11[[#This Row],[clade.FP]]/Table11[[#This Row],[clade.N]],NA())</f>
        <v>0.99573417153120791</v>
      </c>
      <c r="V231" s="24">
        <f>IFERROR(Table11[[#This Row],[clade.TN]]/Table11[[#This Row],[clade.N]],NA())</f>
        <v>4.2658284687920973E-3</v>
      </c>
      <c r="AC231" s="11"/>
      <c r="AD231" s="11"/>
    </row>
    <row r="232" spans="1:30" ht="21" customHeight="1" x14ac:dyDescent="0.2">
      <c r="A232" s="25" t="s">
        <v>1936</v>
      </c>
      <c r="B232" s="20">
        <f>LOOKUP(Table11[[#This Row],[id]],'S1 - Assay'!A:A,'S1 - Assay'!B:B)</f>
        <v>10244</v>
      </c>
      <c r="C232" s="20" t="str">
        <f>LOOKUP(Table11[[#This Row],[id]],'S1 - Assay'!A:A,'S1 - Assay'!C:C)</f>
        <v>I</v>
      </c>
      <c r="D232" s="20">
        <f>COUNTIF('S6 - Table 1'!$B$3:$B$20,Table11[[#This Row],[id]])</f>
        <v>0</v>
      </c>
      <c r="E232" s="20">
        <v>0.269844792</v>
      </c>
      <c r="F232" s="20">
        <v>3297</v>
      </c>
      <c r="G232" s="20">
        <v>0</v>
      </c>
      <c r="H232" s="20">
        <v>259</v>
      </c>
      <c r="I232" s="20">
        <v>30</v>
      </c>
      <c r="J232" s="20">
        <v>43</v>
      </c>
      <c r="K232" s="20">
        <v>4373</v>
      </c>
      <c r="L232" s="20">
        <v>20</v>
      </c>
      <c r="M232" s="26" cm="1">
        <f t="array" ref="M232">_xlfn.IFS(Table11[[#This Row],[target.clade]]="I",110,Table11[[#This Row],[target.clade]]="II",4454,TRUE,4652)</f>
        <v>110</v>
      </c>
      <c r="N232" s="26" cm="1">
        <f t="array" ref="N232">_xlfn.IFS(Table11[[#This Row],[target.clade]]="I",4454,Table11[[#This Row],[target.clade]]="II",110,TRUE,NA())</f>
        <v>4454</v>
      </c>
      <c r="O232" s="20" cm="1">
        <f t="array" ref="O232">_xlfn.IFS(Table11[[#This Row],[target.clade]]="I",Table11[[#This Row],[hits.I]],Table11[[#This Row],[target.clade]]="II",Table11[[#This Row],[hits.II]],TRUE,SUM(Table11[[#This Row],[hits.I]:[hits.?]]))</f>
        <v>43</v>
      </c>
      <c r="P232" s="26">
        <f>Table11[[#This Row],[clade.P]]-Table11[[#This Row],[clade.TP]]</f>
        <v>67</v>
      </c>
      <c r="Q232" s="26" cm="1">
        <f t="array" ref="Q232">_xlfn.IFS(Table11[[#This Row],[target.clade]]="I",Table11[[#This Row],[hits.II]],Table11[[#This Row],[target.clade]]="II",Table11[[#This Row],[hits.I]],TRUE,NA())</f>
        <v>4373</v>
      </c>
      <c r="R232" s="26">
        <f>IFERROR(Table11[[#This Row],[clade.N]]-Table11[[#This Row],[clade.FP]], NA())</f>
        <v>81</v>
      </c>
      <c r="S232" s="24">
        <f>Table11[[#This Row],[clade.TP]]/Table11[[#This Row],[clade.P]]</f>
        <v>0.39090909090909093</v>
      </c>
      <c r="T232" s="24">
        <f>Table11[[#This Row],[clade.FN]]/Table11[[#This Row],[clade.P]]</f>
        <v>0.60909090909090913</v>
      </c>
      <c r="U232" s="24">
        <f>IFERROR(Table11[[#This Row],[clade.FP]]/Table11[[#This Row],[clade.N]],NA())</f>
        <v>0.98181409968567579</v>
      </c>
      <c r="V232" s="24">
        <f>IFERROR(Table11[[#This Row],[clade.TN]]/Table11[[#This Row],[clade.N]],NA())</f>
        <v>1.8185900314324203E-2</v>
      </c>
      <c r="AC232" s="11"/>
      <c r="AD232" s="11"/>
    </row>
    <row r="233" spans="1:30" ht="21" customHeight="1" x14ac:dyDescent="0.2">
      <c r="A233" s="25" t="s">
        <v>1939</v>
      </c>
      <c r="B233" s="20">
        <f>LOOKUP(Table11[[#This Row],[id]],'S1 - Assay'!A:A,'S1 - Assay'!B:B)</f>
        <v>10244</v>
      </c>
      <c r="C233" s="20" t="str">
        <f>LOOKUP(Table11[[#This Row],[id]],'S1 - Assay'!A:A,'S1 - Assay'!C:C)</f>
        <v>I</v>
      </c>
      <c r="D233" s="20">
        <f>COUNTIF('S6 - Table 1'!$B$3:$B$20,Table11[[#This Row],[id]])</f>
        <v>0</v>
      </c>
      <c r="E233" s="20">
        <v>0.27391838299999999</v>
      </c>
      <c r="F233" s="20">
        <v>3420</v>
      </c>
      <c r="G233" s="20">
        <v>5</v>
      </c>
      <c r="H233" s="20">
        <v>276</v>
      </c>
      <c r="I233" s="20">
        <v>11</v>
      </c>
      <c r="J233" s="20">
        <v>44</v>
      </c>
      <c r="K233" s="20">
        <v>4420</v>
      </c>
      <c r="L233" s="20">
        <v>66</v>
      </c>
      <c r="M233" s="26" cm="1">
        <f t="array" ref="M233">_xlfn.IFS(Table11[[#This Row],[target.clade]]="I",110,Table11[[#This Row],[target.clade]]="II",4454,TRUE,4652)</f>
        <v>110</v>
      </c>
      <c r="N233" s="26" cm="1">
        <f t="array" ref="N233">_xlfn.IFS(Table11[[#This Row],[target.clade]]="I",4454,Table11[[#This Row],[target.clade]]="II",110,TRUE,NA())</f>
        <v>4454</v>
      </c>
      <c r="O233" s="20" cm="1">
        <f t="array" ref="O233">_xlfn.IFS(Table11[[#This Row],[target.clade]]="I",Table11[[#This Row],[hits.I]],Table11[[#This Row],[target.clade]]="II",Table11[[#This Row],[hits.II]],TRUE,SUM(Table11[[#This Row],[hits.I]:[hits.?]]))</f>
        <v>44</v>
      </c>
      <c r="P233" s="26">
        <f>Table11[[#This Row],[clade.P]]-Table11[[#This Row],[clade.TP]]</f>
        <v>66</v>
      </c>
      <c r="Q233" s="26" cm="1">
        <f t="array" ref="Q233">_xlfn.IFS(Table11[[#This Row],[target.clade]]="I",Table11[[#This Row],[hits.II]],Table11[[#This Row],[target.clade]]="II",Table11[[#This Row],[hits.I]],TRUE,NA())</f>
        <v>4420</v>
      </c>
      <c r="R233" s="26">
        <f>IFERROR(Table11[[#This Row],[clade.N]]-Table11[[#This Row],[clade.FP]], NA())</f>
        <v>34</v>
      </c>
      <c r="S233" s="24">
        <f>Table11[[#This Row],[clade.TP]]/Table11[[#This Row],[clade.P]]</f>
        <v>0.4</v>
      </c>
      <c r="T233" s="24">
        <f>Table11[[#This Row],[clade.FN]]/Table11[[#This Row],[clade.P]]</f>
        <v>0.6</v>
      </c>
      <c r="U233" s="24">
        <f>IFERROR(Table11[[#This Row],[clade.FP]]/Table11[[#This Row],[clade.N]],NA())</f>
        <v>0.99236641221374045</v>
      </c>
      <c r="V233" s="24">
        <f>IFERROR(Table11[[#This Row],[clade.TN]]/Table11[[#This Row],[clade.N]],NA())</f>
        <v>7.6335877862595417E-3</v>
      </c>
      <c r="AC233" s="11"/>
      <c r="AD233" s="11"/>
    </row>
    <row r="234" spans="1:30" ht="21" customHeight="1" x14ac:dyDescent="0.2">
      <c r="A234" s="25" t="s">
        <v>1942</v>
      </c>
      <c r="B234" s="20">
        <f>LOOKUP(Table11[[#This Row],[id]],'S1 - Assay'!A:A,'S1 - Assay'!B:B)</f>
        <v>10244</v>
      </c>
      <c r="C234" s="20" t="str">
        <f>LOOKUP(Table11[[#This Row],[id]],'S1 - Assay'!A:A,'S1 - Assay'!C:C)</f>
        <v>I</v>
      </c>
      <c r="D234" s="20">
        <f>COUNTIF('S6 - Table 1'!$B$3:$B$20,Table11[[#This Row],[id]])</f>
        <v>0</v>
      </c>
      <c r="E234" s="20">
        <v>0.274520985</v>
      </c>
      <c r="F234" s="20">
        <v>3409</v>
      </c>
      <c r="G234" s="20">
        <v>14</v>
      </c>
      <c r="H234" s="20">
        <v>42</v>
      </c>
      <c r="I234" s="20">
        <v>215</v>
      </c>
      <c r="J234" s="20">
        <v>43</v>
      </c>
      <c r="K234" s="20">
        <v>4420</v>
      </c>
      <c r="L234" s="20">
        <v>67</v>
      </c>
      <c r="M234" s="26" cm="1">
        <f t="array" ref="M234">_xlfn.IFS(Table11[[#This Row],[target.clade]]="I",110,Table11[[#This Row],[target.clade]]="II",4454,TRUE,4652)</f>
        <v>110</v>
      </c>
      <c r="N234" s="26" cm="1">
        <f t="array" ref="N234">_xlfn.IFS(Table11[[#This Row],[target.clade]]="I",4454,Table11[[#This Row],[target.clade]]="II",110,TRUE,NA())</f>
        <v>4454</v>
      </c>
      <c r="O234" s="20" cm="1">
        <f t="array" ref="O234">_xlfn.IFS(Table11[[#This Row],[target.clade]]="I",Table11[[#This Row],[hits.I]],Table11[[#This Row],[target.clade]]="II",Table11[[#This Row],[hits.II]],TRUE,SUM(Table11[[#This Row],[hits.I]:[hits.?]]))</f>
        <v>43</v>
      </c>
      <c r="P234" s="26">
        <f>Table11[[#This Row],[clade.P]]-Table11[[#This Row],[clade.TP]]</f>
        <v>67</v>
      </c>
      <c r="Q234" s="26" cm="1">
        <f t="array" ref="Q234">_xlfn.IFS(Table11[[#This Row],[target.clade]]="I",Table11[[#This Row],[hits.II]],Table11[[#This Row],[target.clade]]="II",Table11[[#This Row],[hits.I]],TRUE,NA())</f>
        <v>4420</v>
      </c>
      <c r="R234" s="26">
        <f>IFERROR(Table11[[#This Row],[clade.N]]-Table11[[#This Row],[clade.FP]], NA())</f>
        <v>34</v>
      </c>
      <c r="S234" s="24">
        <f>Table11[[#This Row],[clade.TP]]/Table11[[#This Row],[clade.P]]</f>
        <v>0.39090909090909093</v>
      </c>
      <c r="T234" s="24">
        <f>Table11[[#This Row],[clade.FN]]/Table11[[#This Row],[clade.P]]</f>
        <v>0.60909090909090913</v>
      </c>
      <c r="U234" s="24">
        <f>IFERROR(Table11[[#This Row],[clade.FP]]/Table11[[#This Row],[clade.N]],NA())</f>
        <v>0.99236641221374045</v>
      </c>
      <c r="V234" s="24">
        <f>IFERROR(Table11[[#This Row],[clade.TN]]/Table11[[#This Row],[clade.N]],NA())</f>
        <v>7.6335877862595417E-3</v>
      </c>
      <c r="AC234" s="11"/>
      <c r="AD234" s="11"/>
    </row>
    <row r="235" spans="1:30" ht="21" customHeight="1" x14ac:dyDescent="0.2">
      <c r="A235" s="25" t="s">
        <v>1944</v>
      </c>
      <c r="B235" s="20">
        <f>LOOKUP(Table11[[#This Row],[id]],'S1 - Assay'!A:A,'S1 - Assay'!B:B)</f>
        <v>10244</v>
      </c>
      <c r="C235" s="20" t="str">
        <f>LOOKUP(Table11[[#This Row],[id]],'S1 - Assay'!A:A,'S1 - Assay'!C:C)</f>
        <v>I</v>
      </c>
      <c r="D235" s="20">
        <f>COUNTIF('S6 - Table 1'!$B$3:$B$20,Table11[[#This Row],[id]])</f>
        <v>0</v>
      </c>
      <c r="E235" s="20">
        <v>0.27781000099999997</v>
      </c>
      <c r="F235" s="20">
        <v>3085</v>
      </c>
      <c r="G235" s="20">
        <v>34</v>
      </c>
      <c r="H235" s="20">
        <v>296</v>
      </c>
      <c r="I235" s="20">
        <v>12</v>
      </c>
      <c r="J235" s="20">
        <v>44</v>
      </c>
      <c r="K235" s="20">
        <v>4034</v>
      </c>
      <c r="L235" s="20">
        <v>56</v>
      </c>
      <c r="M235" s="26" cm="1">
        <f t="array" ref="M235">_xlfn.IFS(Table11[[#This Row],[target.clade]]="I",110,Table11[[#This Row],[target.clade]]="II",4454,TRUE,4652)</f>
        <v>110</v>
      </c>
      <c r="N235" s="26" cm="1">
        <f t="array" ref="N235">_xlfn.IFS(Table11[[#This Row],[target.clade]]="I",4454,Table11[[#This Row],[target.clade]]="II",110,TRUE,NA())</f>
        <v>4454</v>
      </c>
      <c r="O235" s="20" cm="1">
        <f t="array" ref="O235">_xlfn.IFS(Table11[[#This Row],[target.clade]]="I",Table11[[#This Row],[hits.I]],Table11[[#This Row],[target.clade]]="II",Table11[[#This Row],[hits.II]],TRUE,SUM(Table11[[#This Row],[hits.I]:[hits.?]]))</f>
        <v>44</v>
      </c>
      <c r="P235" s="26">
        <f>Table11[[#This Row],[clade.P]]-Table11[[#This Row],[clade.TP]]</f>
        <v>66</v>
      </c>
      <c r="Q235" s="26" cm="1">
        <f t="array" ref="Q235">_xlfn.IFS(Table11[[#This Row],[target.clade]]="I",Table11[[#This Row],[hits.II]],Table11[[#This Row],[target.clade]]="II",Table11[[#This Row],[hits.I]],TRUE,NA())</f>
        <v>4034</v>
      </c>
      <c r="R235" s="26">
        <f>IFERROR(Table11[[#This Row],[clade.N]]-Table11[[#This Row],[clade.FP]], NA())</f>
        <v>420</v>
      </c>
      <c r="S235" s="24">
        <f>Table11[[#This Row],[clade.TP]]/Table11[[#This Row],[clade.P]]</f>
        <v>0.4</v>
      </c>
      <c r="T235" s="24">
        <f>Table11[[#This Row],[clade.FN]]/Table11[[#This Row],[clade.P]]</f>
        <v>0.6</v>
      </c>
      <c r="U235" s="24">
        <f>IFERROR(Table11[[#This Row],[clade.FP]]/Table11[[#This Row],[clade.N]],NA())</f>
        <v>0.90570273911091159</v>
      </c>
      <c r="V235" s="24">
        <f>IFERROR(Table11[[#This Row],[clade.TN]]/Table11[[#This Row],[clade.N]],NA())</f>
        <v>9.4297260889088463E-2</v>
      </c>
      <c r="AC235" s="11"/>
      <c r="AD235" s="11"/>
    </row>
    <row r="236" spans="1:30" ht="21" customHeight="1" x14ac:dyDescent="0.2">
      <c r="A236" s="25" t="s">
        <v>1947</v>
      </c>
      <c r="B236" s="20">
        <f>LOOKUP(Table11[[#This Row],[id]],'S1 - Assay'!A:A,'S1 - Assay'!B:B)</f>
        <v>10244</v>
      </c>
      <c r="C236" s="20" t="str">
        <f>LOOKUP(Table11[[#This Row],[id]],'S1 - Assay'!A:A,'S1 - Assay'!C:C)</f>
        <v>I</v>
      </c>
      <c r="D236" s="20">
        <f>COUNTIF('S6 - Table 1'!$B$3:$B$20,Table11[[#This Row],[id]])</f>
        <v>0</v>
      </c>
      <c r="E236" s="20">
        <v>0.278532846</v>
      </c>
      <c r="F236" s="20">
        <v>3395</v>
      </c>
      <c r="G236" s="20">
        <v>0</v>
      </c>
      <c r="H236" s="20">
        <v>11</v>
      </c>
      <c r="I236" s="20">
        <v>120</v>
      </c>
      <c r="J236" s="20">
        <v>43</v>
      </c>
      <c r="K236" s="20">
        <v>4425</v>
      </c>
      <c r="L236" s="20">
        <v>52</v>
      </c>
      <c r="M236" s="26" cm="1">
        <f t="array" ref="M236">_xlfn.IFS(Table11[[#This Row],[target.clade]]="I",110,Table11[[#This Row],[target.clade]]="II",4454,TRUE,4652)</f>
        <v>110</v>
      </c>
      <c r="N236" s="26" cm="1">
        <f t="array" ref="N236">_xlfn.IFS(Table11[[#This Row],[target.clade]]="I",4454,Table11[[#This Row],[target.clade]]="II",110,TRUE,NA())</f>
        <v>4454</v>
      </c>
      <c r="O236" s="20" cm="1">
        <f t="array" ref="O236">_xlfn.IFS(Table11[[#This Row],[target.clade]]="I",Table11[[#This Row],[hits.I]],Table11[[#This Row],[target.clade]]="II",Table11[[#This Row],[hits.II]],TRUE,SUM(Table11[[#This Row],[hits.I]:[hits.?]]))</f>
        <v>43</v>
      </c>
      <c r="P236" s="26">
        <f>Table11[[#This Row],[clade.P]]-Table11[[#This Row],[clade.TP]]</f>
        <v>67</v>
      </c>
      <c r="Q236" s="26" cm="1">
        <f t="array" ref="Q236">_xlfn.IFS(Table11[[#This Row],[target.clade]]="I",Table11[[#This Row],[hits.II]],Table11[[#This Row],[target.clade]]="II",Table11[[#This Row],[hits.I]],TRUE,NA())</f>
        <v>4425</v>
      </c>
      <c r="R236" s="26">
        <f>IFERROR(Table11[[#This Row],[clade.N]]-Table11[[#This Row],[clade.FP]], NA())</f>
        <v>29</v>
      </c>
      <c r="S236" s="24">
        <f>Table11[[#This Row],[clade.TP]]/Table11[[#This Row],[clade.P]]</f>
        <v>0.39090909090909093</v>
      </c>
      <c r="T236" s="24">
        <f>Table11[[#This Row],[clade.FN]]/Table11[[#This Row],[clade.P]]</f>
        <v>0.60909090909090913</v>
      </c>
      <c r="U236" s="24">
        <f>IFERROR(Table11[[#This Row],[clade.FP]]/Table11[[#This Row],[clade.N]],NA())</f>
        <v>0.9934889986528963</v>
      </c>
      <c r="V236" s="24">
        <f>IFERROR(Table11[[#This Row],[clade.TN]]/Table11[[#This Row],[clade.N]],NA())</f>
        <v>6.5110013471037266E-3</v>
      </c>
      <c r="AC236" s="11"/>
      <c r="AD236" s="11"/>
    </row>
    <row r="237" spans="1:30" ht="21" customHeight="1" x14ac:dyDescent="0.2">
      <c r="A237" s="25" t="s">
        <v>1952</v>
      </c>
      <c r="B237" s="20">
        <f>LOOKUP(Table11[[#This Row],[id]],'S1 - Assay'!A:A,'S1 - Assay'!B:B)</f>
        <v>10244</v>
      </c>
      <c r="C237" s="20" t="str">
        <f>LOOKUP(Table11[[#This Row],[id]],'S1 - Assay'!A:A,'S1 - Assay'!C:C)</f>
        <v>I</v>
      </c>
      <c r="D237" s="20">
        <f>COUNTIF('S6 - Table 1'!$B$3:$B$20,Table11[[#This Row],[id]])</f>
        <v>0</v>
      </c>
      <c r="E237" s="20">
        <v>0.27892335499999998</v>
      </c>
      <c r="F237" s="20">
        <v>3422</v>
      </c>
      <c r="G237" s="20">
        <v>3</v>
      </c>
      <c r="H237" s="20">
        <v>218</v>
      </c>
      <c r="I237" s="20">
        <v>68</v>
      </c>
      <c r="J237" s="20">
        <v>44</v>
      </c>
      <c r="K237" s="20">
        <v>4419</v>
      </c>
      <c r="L237" s="20">
        <v>66</v>
      </c>
      <c r="M237" s="26" cm="1">
        <f t="array" ref="M237">_xlfn.IFS(Table11[[#This Row],[target.clade]]="I",110,Table11[[#This Row],[target.clade]]="II",4454,TRUE,4652)</f>
        <v>110</v>
      </c>
      <c r="N237" s="26" cm="1">
        <f t="array" ref="N237">_xlfn.IFS(Table11[[#This Row],[target.clade]]="I",4454,Table11[[#This Row],[target.clade]]="II",110,TRUE,NA())</f>
        <v>4454</v>
      </c>
      <c r="O237" s="20" cm="1">
        <f t="array" ref="O237">_xlfn.IFS(Table11[[#This Row],[target.clade]]="I",Table11[[#This Row],[hits.I]],Table11[[#This Row],[target.clade]]="II",Table11[[#This Row],[hits.II]],TRUE,SUM(Table11[[#This Row],[hits.I]:[hits.?]]))</f>
        <v>44</v>
      </c>
      <c r="P237" s="26">
        <f>Table11[[#This Row],[clade.P]]-Table11[[#This Row],[clade.TP]]</f>
        <v>66</v>
      </c>
      <c r="Q237" s="26" cm="1">
        <f t="array" ref="Q237">_xlfn.IFS(Table11[[#This Row],[target.clade]]="I",Table11[[#This Row],[hits.II]],Table11[[#This Row],[target.clade]]="II",Table11[[#This Row],[hits.I]],TRUE,NA())</f>
        <v>4419</v>
      </c>
      <c r="R237" s="26">
        <f>IFERROR(Table11[[#This Row],[clade.N]]-Table11[[#This Row],[clade.FP]], NA())</f>
        <v>35</v>
      </c>
      <c r="S237" s="24">
        <f>Table11[[#This Row],[clade.TP]]/Table11[[#This Row],[clade.P]]</f>
        <v>0.4</v>
      </c>
      <c r="T237" s="24">
        <f>Table11[[#This Row],[clade.FN]]/Table11[[#This Row],[clade.P]]</f>
        <v>0.6</v>
      </c>
      <c r="U237" s="24">
        <f>IFERROR(Table11[[#This Row],[clade.FP]]/Table11[[#This Row],[clade.N]],NA())</f>
        <v>0.99214189492590932</v>
      </c>
      <c r="V237" s="24">
        <f>IFERROR(Table11[[#This Row],[clade.TN]]/Table11[[#This Row],[clade.N]],NA())</f>
        <v>7.8581050740907047E-3</v>
      </c>
      <c r="AC237" s="11"/>
      <c r="AD237" s="11"/>
    </row>
    <row r="238" spans="1:30" ht="21" customHeight="1" x14ac:dyDescent="0.2">
      <c r="A238" s="25" t="s">
        <v>1956</v>
      </c>
      <c r="B238" s="20">
        <f>LOOKUP(Table11[[#This Row],[id]],'S1 - Assay'!A:A,'S1 - Assay'!B:B)</f>
        <v>10244</v>
      </c>
      <c r="C238" s="20" t="str">
        <f>LOOKUP(Table11[[#This Row],[id]],'S1 - Assay'!A:A,'S1 - Assay'!C:C)</f>
        <v>I</v>
      </c>
      <c r="D238" s="20">
        <f>COUNTIF('S6 - Table 1'!$B$3:$B$20,Table11[[#This Row],[id]])</f>
        <v>0</v>
      </c>
      <c r="E238" s="20">
        <v>0.27979676799999997</v>
      </c>
      <c r="F238" s="20">
        <v>3201</v>
      </c>
      <c r="G238" s="20">
        <v>19</v>
      </c>
      <c r="H238" s="20">
        <v>269</v>
      </c>
      <c r="I238" s="20">
        <v>9</v>
      </c>
      <c r="J238" s="20">
        <v>43</v>
      </c>
      <c r="K238" s="20">
        <v>4269</v>
      </c>
      <c r="L238" s="20">
        <v>14</v>
      </c>
      <c r="M238" s="26" cm="1">
        <f t="array" ref="M238">_xlfn.IFS(Table11[[#This Row],[target.clade]]="I",110,Table11[[#This Row],[target.clade]]="II",4454,TRUE,4652)</f>
        <v>110</v>
      </c>
      <c r="N238" s="26" cm="1">
        <f t="array" ref="N238">_xlfn.IFS(Table11[[#This Row],[target.clade]]="I",4454,Table11[[#This Row],[target.clade]]="II",110,TRUE,NA())</f>
        <v>4454</v>
      </c>
      <c r="O238" s="20" cm="1">
        <f t="array" ref="O238">_xlfn.IFS(Table11[[#This Row],[target.clade]]="I",Table11[[#This Row],[hits.I]],Table11[[#This Row],[target.clade]]="II",Table11[[#This Row],[hits.II]],TRUE,SUM(Table11[[#This Row],[hits.I]:[hits.?]]))</f>
        <v>43</v>
      </c>
      <c r="P238" s="26">
        <f>Table11[[#This Row],[clade.P]]-Table11[[#This Row],[clade.TP]]</f>
        <v>67</v>
      </c>
      <c r="Q238" s="26" cm="1">
        <f t="array" ref="Q238">_xlfn.IFS(Table11[[#This Row],[target.clade]]="I",Table11[[#This Row],[hits.II]],Table11[[#This Row],[target.clade]]="II",Table11[[#This Row],[hits.I]],TRUE,NA())</f>
        <v>4269</v>
      </c>
      <c r="R238" s="26">
        <f>IFERROR(Table11[[#This Row],[clade.N]]-Table11[[#This Row],[clade.FP]], NA())</f>
        <v>185</v>
      </c>
      <c r="S238" s="24">
        <f>Table11[[#This Row],[clade.TP]]/Table11[[#This Row],[clade.P]]</f>
        <v>0.39090909090909093</v>
      </c>
      <c r="T238" s="24">
        <f>Table11[[#This Row],[clade.FN]]/Table11[[#This Row],[clade.P]]</f>
        <v>0.60909090909090913</v>
      </c>
      <c r="U238" s="24">
        <f>IFERROR(Table11[[#This Row],[clade.FP]]/Table11[[#This Row],[clade.N]],NA())</f>
        <v>0.95846430175123487</v>
      </c>
      <c r="V238" s="24">
        <f>IFERROR(Table11[[#This Row],[clade.TN]]/Table11[[#This Row],[clade.N]],NA())</f>
        <v>4.1535698248765157E-2</v>
      </c>
      <c r="AC238" s="11"/>
      <c r="AD238" s="11"/>
    </row>
    <row r="239" spans="1:30" ht="21" customHeight="1" x14ac:dyDescent="0.2">
      <c r="A239" s="25" t="s">
        <v>1959</v>
      </c>
      <c r="B239" s="20">
        <f>LOOKUP(Table11[[#This Row],[id]],'S1 - Assay'!A:A,'S1 - Assay'!B:B)</f>
        <v>10244</v>
      </c>
      <c r="C239" s="20" t="str">
        <f>LOOKUP(Table11[[#This Row],[id]],'S1 - Assay'!A:A,'S1 - Assay'!C:C)</f>
        <v>I</v>
      </c>
      <c r="D239" s="20">
        <f>COUNTIF('S6 - Table 1'!$B$3:$B$20,Table11[[#This Row],[id]])</f>
        <v>0</v>
      </c>
      <c r="E239" s="20">
        <v>0.28016222699999999</v>
      </c>
      <c r="F239" s="20">
        <v>3404</v>
      </c>
      <c r="G239" s="20">
        <v>1</v>
      </c>
      <c r="H239" s="20">
        <v>216</v>
      </c>
      <c r="I239" s="20">
        <v>124</v>
      </c>
      <c r="J239" s="20">
        <v>43</v>
      </c>
      <c r="K239" s="20">
        <v>4431</v>
      </c>
      <c r="L239" s="20">
        <v>53</v>
      </c>
      <c r="M239" s="26" cm="1">
        <f t="array" ref="M239">_xlfn.IFS(Table11[[#This Row],[target.clade]]="I",110,Table11[[#This Row],[target.clade]]="II",4454,TRUE,4652)</f>
        <v>110</v>
      </c>
      <c r="N239" s="26" cm="1">
        <f t="array" ref="N239">_xlfn.IFS(Table11[[#This Row],[target.clade]]="I",4454,Table11[[#This Row],[target.clade]]="II",110,TRUE,NA())</f>
        <v>4454</v>
      </c>
      <c r="O239" s="20" cm="1">
        <f t="array" ref="O239">_xlfn.IFS(Table11[[#This Row],[target.clade]]="I",Table11[[#This Row],[hits.I]],Table11[[#This Row],[target.clade]]="II",Table11[[#This Row],[hits.II]],TRUE,SUM(Table11[[#This Row],[hits.I]:[hits.?]]))</f>
        <v>43</v>
      </c>
      <c r="P239" s="26">
        <f>Table11[[#This Row],[clade.P]]-Table11[[#This Row],[clade.TP]]</f>
        <v>67</v>
      </c>
      <c r="Q239" s="26" cm="1">
        <f t="array" ref="Q239">_xlfn.IFS(Table11[[#This Row],[target.clade]]="I",Table11[[#This Row],[hits.II]],Table11[[#This Row],[target.clade]]="II",Table11[[#This Row],[hits.I]],TRUE,NA())</f>
        <v>4431</v>
      </c>
      <c r="R239" s="26">
        <f>IFERROR(Table11[[#This Row],[clade.N]]-Table11[[#This Row],[clade.FP]], NA())</f>
        <v>23</v>
      </c>
      <c r="S239" s="24">
        <f>Table11[[#This Row],[clade.TP]]/Table11[[#This Row],[clade.P]]</f>
        <v>0.39090909090909093</v>
      </c>
      <c r="T239" s="24">
        <f>Table11[[#This Row],[clade.FN]]/Table11[[#This Row],[clade.P]]</f>
        <v>0.60909090909090913</v>
      </c>
      <c r="U239" s="24">
        <f>IFERROR(Table11[[#This Row],[clade.FP]]/Table11[[#This Row],[clade.N]],NA())</f>
        <v>0.99483610237988329</v>
      </c>
      <c r="V239" s="24">
        <f>IFERROR(Table11[[#This Row],[clade.TN]]/Table11[[#This Row],[clade.N]],NA())</f>
        <v>5.1638976201167494E-3</v>
      </c>
      <c r="AC239" s="11"/>
      <c r="AD239" s="11"/>
    </row>
    <row r="240" spans="1:30" ht="21" customHeight="1" x14ac:dyDescent="0.2">
      <c r="A240" s="25" t="s">
        <v>1964</v>
      </c>
      <c r="B240" s="20">
        <f>LOOKUP(Table11[[#This Row],[id]],'S1 - Assay'!A:A,'S1 - Assay'!B:B)</f>
        <v>10244</v>
      </c>
      <c r="C240" s="20" t="str">
        <f>LOOKUP(Table11[[#This Row],[id]],'S1 - Assay'!A:A,'S1 - Assay'!C:C)</f>
        <v>I</v>
      </c>
      <c r="D240" s="20">
        <f>COUNTIF('S6 - Table 1'!$B$3:$B$20,Table11[[#This Row],[id]])</f>
        <v>0</v>
      </c>
      <c r="E240" s="20">
        <v>0.280649449</v>
      </c>
      <c r="F240" s="20">
        <v>2804</v>
      </c>
      <c r="G240" s="20">
        <v>46</v>
      </c>
      <c r="H240" s="20">
        <v>300</v>
      </c>
      <c r="I240" s="20">
        <v>643</v>
      </c>
      <c r="J240" s="20">
        <v>43</v>
      </c>
      <c r="K240" s="20">
        <v>3723</v>
      </c>
      <c r="L240" s="20">
        <v>63</v>
      </c>
      <c r="M240" s="26" cm="1">
        <f t="array" ref="M240">_xlfn.IFS(Table11[[#This Row],[target.clade]]="I",110,Table11[[#This Row],[target.clade]]="II",4454,TRUE,4652)</f>
        <v>110</v>
      </c>
      <c r="N240" s="26" cm="1">
        <f t="array" ref="N240">_xlfn.IFS(Table11[[#This Row],[target.clade]]="I",4454,Table11[[#This Row],[target.clade]]="II",110,TRUE,NA())</f>
        <v>4454</v>
      </c>
      <c r="O240" s="20" cm="1">
        <f t="array" ref="O240">_xlfn.IFS(Table11[[#This Row],[target.clade]]="I",Table11[[#This Row],[hits.I]],Table11[[#This Row],[target.clade]]="II",Table11[[#This Row],[hits.II]],TRUE,SUM(Table11[[#This Row],[hits.I]:[hits.?]]))</f>
        <v>43</v>
      </c>
      <c r="P240" s="26">
        <f>Table11[[#This Row],[clade.P]]-Table11[[#This Row],[clade.TP]]</f>
        <v>67</v>
      </c>
      <c r="Q240" s="26" cm="1">
        <f t="array" ref="Q240">_xlfn.IFS(Table11[[#This Row],[target.clade]]="I",Table11[[#This Row],[hits.II]],Table11[[#This Row],[target.clade]]="II",Table11[[#This Row],[hits.I]],TRUE,NA())</f>
        <v>3723</v>
      </c>
      <c r="R240" s="26">
        <f>IFERROR(Table11[[#This Row],[clade.N]]-Table11[[#This Row],[clade.FP]], NA())</f>
        <v>731</v>
      </c>
      <c r="S240" s="24">
        <f>Table11[[#This Row],[clade.TP]]/Table11[[#This Row],[clade.P]]</f>
        <v>0.39090909090909093</v>
      </c>
      <c r="T240" s="24">
        <f>Table11[[#This Row],[clade.FN]]/Table11[[#This Row],[clade.P]]</f>
        <v>0.60909090909090913</v>
      </c>
      <c r="U240" s="24">
        <f>IFERROR(Table11[[#This Row],[clade.FP]]/Table11[[#This Row],[clade.N]],NA())</f>
        <v>0.83587786259541985</v>
      </c>
      <c r="V240" s="24">
        <f>IFERROR(Table11[[#This Row],[clade.TN]]/Table11[[#This Row],[clade.N]],NA())</f>
        <v>0.16412213740458015</v>
      </c>
      <c r="AC240" s="11"/>
      <c r="AD240" s="11"/>
    </row>
    <row r="241" spans="1:30" ht="21" customHeight="1" x14ac:dyDescent="0.2">
      <c r="A241" s="25" t="s">
        <v>1967</v>
      </c>
      <c r="B241" s="20">
        <f>LOOKUP(Table11[[#This Row],[id]],'S1 - Assay'!A:A,'S1 - Assay'!B:B)</f>
        <v>10244</v>
      </c>
      <c r="C241" s="20" t="str">
        <f>LOOKUP(Table11[[#This Row],[id]],'S1 - Assay'!A:A,'S1 - Assay'!C:C)</f>
        <v>I</v>
      </c>
      <c r="D241" s="20">
        <f>COUNTIF('S6 - Table 1'!$B$3:$B$20,Table11[[#This Row],[id]])</f>
        <v>0</v>
      </c>
      <c r="E241" s="20">
        <v>0.280723942</v>
      </c>
      <c r="F241" s="20">
        <v>3404</v>
      </c>
      <c r="G241" s="20">
        <v>1</v>
      </c>
      <c r="H241" s="20">
        <v>216</v>
      </c>
      <c r="I241" s="20">
        <v>124</v>
      </c>
      <c r="J241" s="20">
        <v>43</v>
      </c>
      <c r="K241" s="20">
        <v>4431</v>
      </c>
      <c r="L241" s="20">
        <v>53</v>
      </c>
      <c r="M241" s="26" cm="1">
        <f t="array" ref="M241">_xlfn.IFS(Table11[[#This Row],[target.clade]]="I",110,Table11[[#This Row],[target.clade]]="II",4454,TRUE,4652)</f>
        <v>110</v>
      </c>
      <c r="N241" s="26" cm="1">
        <f t="array" ref="N241">_xlfn.IFS(Table11[[#This Row],[target.clade]]="I",4454,Table11[[#This Row],[target.clade]]="II",110,TRUE,NA())</f>
        <v>4454</v>
      </c>
      <c r="O241" s="20" cm="1">
        <f t="array" ref="O241">_xlfn.IFS(Table11[[#This Row],[target.clade]]="I",Table11[[#This Row],[hits.I]],Table11[[#This Row],[target.clade]]="II",Table11[[#This Row],[hits.II]],TRUE,SUM(Table11[[#This Row],[hits.I]:[hits.?]]))</f>
        <v>43</v>
      </c>
      <c r="P241" s="26">
        <f>Table11[[#This Row],[clade.P]]-Table11[[#This Row],[clade.TP]]</f>
        <v>67</v>
      </c>
      <c r="Q241" s="26" cm="1">
        <f t="array" ref="Q241">_xlfn.IFS(Table11[[#This Row],[target.clade]]="I",Table11[[#This Row],[hits.II]],Table11[[#This Row],[target.clade]]="II",Table11[[#This Row],[hits.I]],TRUE,NA())</f>
        <v>4431</v>
      </c>
      <c r="R241" s="26">
        <f>IFERROR(Table11[[#This Row],[clade.N]]-Table11[[#This Row],[clade.FP]], NA())</f>
        <v>23</v>
      </c>
      <c r="S241" s="24">
        <f>Table11[[#This Row],[clade.TP]]/Table11[[#This Row],[clade.P]]</f>
        <v>0.39090909090909093</v>
      </c>
      <c r="T241" s="24">
        <f>Table11[[#This Row],[clade.FN]]/Table11[[#This Row],[clade.P]]</f>
        <v>0.60909090909090913</v>
      </c>
      <c r="U241" s="24">
        <f>IFERROR(Table11[[#This Row],[clade.FP]]/Table11[[#This Row],[clade.N]],NA())</f>
        <v>0.99483610237988329</v>
      </c>
      <c r="V241" s="24">
        <f>IFERROR(Table11[[#This Row],[clade.TN]]/Table11[[#This Row],[clade.N]],NA())</f>
        <v>5.1638976201167494E-3</v>
      </c>
      <c r="AC241" s="11"/>
      <c r="AD241" s="11"/>
    </row>
    <row r="242" spans="1:30" ht="21" customHeight="1" x14ac:dyDescent="0.2">
      <c r="A242" s="25" t="s">
        <v>1970</v>
      </c>
      <c r="B242" s="20">
        <f>LOOKUP(Table11[[#This Row],[id]],'S1 - Assay'!A:A,'S1 - Assay'!B:B)</f>
        <v>10244</v>
      </c>
      <c r="C242" s="20" t="str">
        <f>LOOKUP(Table11[[#This Row],[id]],'S1 - Assay'!A:A,'S1 - Assay'!C:C)</f>
        <v>I</v>
      </c>
      <c r="D242" s="20">
        <f>COUNTIF('S6 - Table 1'!$B$3:$B$20,Table11[[#This Row],[id]])</f>
        <v>0</v>
      </c>
      <c r="E242" s="20">
        <v>0.28143516400000002</v>
      </c>
      <c r="F242" s="20">
        <v>3402</v>
      </c>
      <c r="G242" s="20">
        <v>28</v>
      </c>
      <c r="H242" s="20">
        <v>281</v>
      </c>
      <c r="I242" s="20">
        <v>2129</v>
      </c>
      <c r="J242" s="20">
        <v>44</v>
      </c>
      <c r="K242" s="20">
        <v>4422</v>
      </c>
      <c r="L242" s="20">
        <v>63</v>
      </c>
      <c r="M242" s="26" cm="1">
        <f t="array" ref="M242">_xlfn.IFS(Table11[[#This Row],[target.clade]]="I",110,Table11[[#This Row],[target.clade]]="II",4454,TRUE,4652)</f>
        <v>110</v>
      </c>
      <c r="N242" s="26" cm="1">
        <f t="array" ref="N242">_xlfn.IFS(Table11[[#This Row],[target.clade]]="I",4454,Table11[[#This Row],[target.clade]]="II",110,TRUE,NA())</f>
        <v>4454</v>
      </c>
      <c r="O242" s="20" cm="1">
        <f t="array" ref="O242">_xlfn.IFS(Table11[[#This Row],[target.clade]]="I",Table11[[#This Row],[hits.I]],Table11[[#This Row],[target.clade]]="II",Table11[[#This Row],[hits.II]],TRUE,SUM(Table11[[#This Row],[hits.I]:[hits.?]]))</f>
        <v>44</v>
      </c>
      <c r="P242" s="26">
        <f>Table11[[#This Row],[clade.P]]-Table11[[#This Row],[clade.TP]]</f>
        <v>66</v>
      </c>
      <c r="Q242" s="26" cm="1">
        <f t="array" ref="Q242">_xlfn.IFS(Table11[[#This Row],[target.clade]]="I",Table11[[#This Row],[hits.II]],Table11[[#This Row],[target.clade]]="II",Table11[[#This Row],[hits.I]],TRUE,NA())</f>
        <v>4422</v>
      </c>
      <c r="R242" s="26">
        <f>IFERROR(Table11[[#This Row],[clade.N]]-Table11[[#This Row],[clade.FP]], NA())</f>
        <v>32</v>
      </c>
      <c r="S242" s="24">
        <f>Table11[[#This Row],[clade.TP]]/Table11[[#This Row],[clade.P]]</f>
        <v>0.4</v>
      </c>
      <c r="T242" s="24">
        <f>Table11[[#This Row],[clade.FN]]/Table11[[#This Row],[clade.P]]</f>
        <v>0.6</v>
      </c>
      <c r="U242" s="24">
        <f>IFERROR(Table11[[#This Row],[clade.FP]]/Table11[[#This Row],[clade.N]],NA())</f>
        <v>0.99281544678940281</v>
      </c>
      <c r="V242" s="24">
        <f>IFERROR(Table11[[#This Row],[clade.TN]]/Table11[[#This Row],[clade.N]],NA())</f>
        <v>7.1845532105972157E-3</v>
      </c>
      <c r="AC242" s="11"/>
      <c r="AD242" s="11"/>
    </row>
    <row r="243" spans="1:30" ht="21" customHeight="1" x14ac:dyDescent="0.2">
      <c r="A243" s="25" t="s">
        <v>1972</v>
      </c>
      <c r="B243" s="20">
        <f>LOOKUP(Table11[[#This Row],[id]],'S1 - Assay'!A:A,'S1 - Assay'!B:B)</f>
        <v>10244</v>
      </c>
      <c r="C243" s="20" t="str">
        <f>LOOKUP(Table11[[#This Row],[id]],'S1 - Assay'!A:A,'S1 - Assay'!C:C)</f>
        <v>I</v>
      </c>
      <c r="D243" s="20">
        <f>COUNTIF('S6 - Table 1'!$B$3:$B$20,Table11[[#This Row],[id]])</f>
        <v>0</v>
      </c>
      <c r="E243" s="20">
        <v>0.28176366000000003</v>
      </c>
      <c r="F243" s="20">
        <v>3362</v>
      </c>
      <c r="G243" s="20">
        <v>74</v>
      </c>
      <c r="H243" s="20">
        <v>14</v>
      </c>
      <c r="I243" s="20">
        <v>294</v>
      </c>
      <c r="J243" s="20">
        <v>43</v>
      </c>
      <c r="K243" s="20">
        <v>4435</v>
      </c>
      <c r="L243" s="20">
        <v>66</v>
      </c>
      <c r="M243" s="26" cm="1">
        <f t="array" ref="M243">_xlfn.IFS(Table11[[#This Row],[target.clade]]="I",110,Table11[[#This Row],[target.clade]]="II",4454,TRUE,4652)</f>
        <v>110</v>
      </c>
      <c r="N243" s="26" cm="1">
        <f t="array" ref="N243">_xlfn.IFS(Table11[[#This Row],[target.clade]]="I",4454,Table11[[#This Row],[target.clade]]="II",110,TRUE,NA())</f>
        <v>4454</v>
      </c>
      <c r="O243" s="20" cm="1">
        <f t="array" ref="O243">_xlfn.IFS(Table11[[#This Row],[target.clade]]="I",Table11[[#This Row],[hits.I]],Table11[[#This Row],[target.clade]]="II",Table11[[#This Row],[hits.II]],TRUE,SUM(Table11[[#This Row],[hits.I]:[hits.?]]))</f>
        <v>43</v>
      </c>
      <c r="P243" s="26">
        <f>Table11[[#This Row],[clade.P]]-Table11[[#This Row],[clade.TP]]</f>
        <v>67</v>
      </c>
      <c r="Q243" s="26" cm="1">
        <f t="array" ref="Q243">_xlfn.IFS(Table11[[#This Row],[target.clade]]="I",Table11[[#This Row],[hits.II]],Table11[[#This Row],[target.clade]]="II",Table11[[#This Row],[hits.I]],TRUE,NA())</f>
        <v>4435</v>
      </c>
      <c r="R243" s="26">
        <f>IFERROR(Table11[[#This Row],[clade.N]]-Table11[[#This Row],[clade.FP]], NA())</f>
        <v>19</v>
      </c>
      <c r="S243" s="24">
        <f>Table11[[#This Row],[clade.TP]]/Table11[[#This Row],[clade.P]]</f>
        <v>0.39090909090909093</v>
      </c>
      <c r="T243" s="24">
        <f>Table11[[#This Row],[clade.FN]]/Table11[[#This Row],[clade.P]]</f>
        <v>0.60909090909090913</v>
      </c>
      <c r="U243" s="24">
        <f>IFERROR(Table11[[#This Row],[clade.FP]]/Table11[[#This Row],[clade.N]],NA())</f>
        <v>0.99573417153120791</v>
      </c>
      <c r="V243" s="24">
        <f>IFERROR(Table11[[#This Row],[clade.TN]]/Table11[[#This Row],[clade.N]],NA())</f>
        <v>4.2658284687920973E-3</v>
      </c>
      <c r="AC243" s="11"/>
      <c r="AD243" s="11"/>
    </row>
    <row r="244" spans="1:30" ht="21" customHeight="1" x14ac:dyDescent="0.2">
      <c r="A244" s="25" t="s">
        <v>1977</v>
      </c>
      <c r="B244" s="20">
        <f>LOOKUP(Table11[[#This Row],[id]],'S1 - Assay'!A:A,'S1 - Assay'!B:B)</f>
        <v>10244</v>
      </c>
      <c r="C244" s="20" t="str">
        <f>LOOKUP(Table11[[#This Row],[id]],'S1 - Assay'!A:A,'S1 - Assay'!C:C)</f>
        <v>I</v>
      </c>
      <c r="D244" s="20">
        <f>COUNTIF('S6 - Table 1'!$B$3:$B$20,Table11[[#This Row],[id]])</f>
        <v>0</v>
      </c>
      <c r="E244" s="20">
        <v>0.28232597500000001</v>
      </c>
      <c r="F244" s="20">
        <v>3424</v>
      </c>
      <c r="G244" s="20">
        <v>1</v>
      </c>
      <c r="H244" s="20">
        <v>183</v>
      </c>
      <c r="I244" s="20">
        <v>105</v>
      </c>
      <c r="J244" s="20">
        <v>43</v>
      </c>
      <c r="K244" s="20">
        <v>4409</v>
      </c>
      <c r="L244" s="20">
        <v>63</v>
      </c>
      <c r="M244" s="26" cm="1">
        <f t="array" ref="M244">_xlfn.IFS(Table11[[#This Row],[target.clade]]="I",110,Table11[[#This Row],[target.clade]]="II",4454,TRUE,4652)</f>
        <v>110</v>
      </c>
      <c r="N244" s="26" cm="1">
        <f t="array" ref="N244">_xlfn.IFS(Table11[[#This Row],[target.clade]]="I",4454,Table11[[#This Row],[target.clade]]="II",110,TRUE,NA())</f>
        <v>4454</v>
      </c>
      <c r="O244" s="20" cm="1">
        <f t="array" ref="O244">_xlfn.IFS(Table11[[#This Row],[target.clade]]="I",Table11[[#This Row],[hits.I]],Table11[[#This Row],[target.clade]]="II",Table11[[#This Row],[hits.II]],TRUE,SUM(Table11[[#This Row],[hits.I]:[hits.?]]))</f>
        <v>43</v>
      </c>
      <c r="P244" s="26">
        <f>Table11[[#This Row],[clade.P]]-Table11[[#This Row],[clade.TP]]</f>
        <v>67</v>
      </c>
      <c r="Q244" s="26" cm="1">
        <f t="array" ref="Q244">_xlfn.IFS(Table11[[#This Row],[target.clade]]="I",Table11[[#This Row],[hits.II]],Table11[[#This Row],[target.clade]]="II",Table11[[#This Row],[hits.I]],TRUE,NA())</f>
        <v>4409</v>
      </c>
      <c r="R244" s="26">
        <f>IFERROR(Table11[[#This Row],[clade.N]]-Table11[[#This Row],[clade.FP]], NA())</f>
        <v>45</v>
      </c>
      <c r="S244" s="24">
        <f>Table11[[#This Row],[clade.TP]]/Table11[[#This Row],[clade.P]]</f>
        <v>0.39090909090909093</v>
      </c>
      <c r="T244" s="24">
        <f>Table11[[#This Row],[clade.FN]]/Table11[[#This Row],[clade.P]]</f>
        <v>0.60909090909090913</v>
      </c>
      <c r="U244" s="24">
        <f>IFERROR(Table11[[#This Row],[clade.FP]]/Table11[[#This Row],[clade.N]],NA())</f>
        <v>0.98989672204759771</v>
      </c>
      <c r="V244" s="24">
        <f>IFERROR(Table11[[#This Row],[clade.TN]]/Table11[[#This Row],[clade.N]],NA())</f>
        <v>1.0103277952402335E-2</v>
      </c>
      <c r="AC244" s="11"/>
      <c r="AD244" s="11"/>
    </row>
    <row r="245" spans="1:30" ht="21" customHeight="1" x14ac:dyDescent="0.2">
      <c r="A245" s="25" t="s">
        <v>1980</v>
      </c>
      <c r="B245" s="20">
        <f>LOOKUP(Table11[[#This Row],[id]],'S1 - Assay'!A:A,'S1 - Assay'!B:B)</f>
        <v>10244</v>
      </c>
      <c r="C245" s="20" t="str">
        <f>LOOKUP(Table11[[#This Row],[id]],'S1 - Assay'!A:A,'S1 - Assay'!C:C)</f>
        <v>I</v>
      </c>
      <c r="D245" s="20">
        <f>COUNTIF('S6 - Table 1'!$B$3:$B$20,Table11[[#This Row],[id]])</f>
        <v>0</v>
      </c>
      <c r="E245" s="20">
        <v>0.28302682000000001</v>
      </c>
      <c r="F245" s="20">
        <v>3267</v>
      </c>
      <c r="G245" s="20">
        <v>24</v>
      </c>
      <c r="H245" s="20">
        <v>259</v>
      </c>
      <c r="I245" s="20">
        <v>33</v>
      </c>
      <c r="J245" s="20">
        <v>43</v>
      </c>
      <c r="K245" s="20">
        <v>4362</v>
      </c>
      <c r="L245" s="20">
        <v>19</v>
      </c>
      <c r="M245" s="26" cm="1">
        <f t="array" ref="M245">_xlfn.IFS(Table11[[#This Row],[target.clade]]="I",110,Table11[[#This Row],[target.clade]]="II",4454,TRUE,4652)</f>
        <v>110</v>
      </c>
      <c r="N245" s="26" cm="1">
        <f t="array" ref="N245">_xlfn.IFS(Table11[[#This Row],[target.clade]]="I",4454,Table11[[#This Row],[target.clade]]="II",110,TRUE,NA())</f>
        <v>4454</v>
      </c>
      <c r="O245" s="20" cm="1">
        <f t="array" ref="O245">_xlfn.IFS(Table11[[#This Row],[target.clade]]="I",Table11[[#This Row],[hits.I]],Table11[[#This Row],[target.clade]]="II",Table11[[#This Row],[hits.II]],TRUE,SUM(Table11[[#This Row],[hits.I]:[hits.?]]))</f>
        <v>43</v>
      </c>
      <c r="P245" s="26">
        <f>Table11[[#This Row],[clade.P]]-Table11[[#This Row],[clade.TP]]</f>
        <v>67</v>
      </c>
      <c r="Q245" s="26" cm="1">
        <f t="array" ref="Q245">_xlfn.IFS(Table11[[#This Row],[target.clade]]="I",Table11[[#This Row],[hits.II]],Table11[[#This Row],[target.clade]]="II",Table11[[#This Row],[hits.I]],TRUE,NA())</f>
        <v>4362</v>
      </c>
      <c r="R245" s="26">
        <f>IFERROR(Table11[[#This Row],[clade.N]]-Table11[[#This Row],[clade.FP]], NA())</f>
        <v>92</v>
      </c>
      <c r="S245" s="24">
        <f>Table11[[#This Row],[clade.TP]]/Table11[[#This Row],[clade.P]]</f>
        <v>0.39090909090909093</v>
      </c>
      <c r="T245" s="24">
        <f>Table11[[#This Row],[clade.FN]]/Table11[[#This Row],[clade.P]]</f>
        <v>0.60909090909090913</v>
      </c>
      <c r="U245" s="24">
        <f>IFERROR(Table11[[#This Row],[clade.FP]]/Table11[[#This Row],[clade.N]],NA())</f>
        <v>0.97934440951953305</v>
      </c>
      <c r="V245" s="24">
        <f>IFERROR(Table11[[#This Row],[clade.TN]]/Table11[[#This Row],[clade.N]],NA())</f>
        <v>2.0655590480466997E-2</v>
      </c>
      <c r="AC245" s="11"/>
      <c r="AD245" s="11"/>
    </row>
    <row r="246" spans="1:30" ht="21" customHeight="1" x14ac:dyDescent="0.2">
      <c r="A246" s="25" t="s">
        <v>1983</v>
      </c>
      <c r="B246" s="20">
        <f>LOOKUP(Table11[[#This Row],[id]],'S1 - Assay'!A:A,'S1 - Assay'!B:B)</f>
        <v>10244</v>
      </c>
      <c r="C246" s="20" t="str">
        <f>LOOKUP(Table11[[#This Row],[id]],'S1 - Assay'!A:A,'S1 - Assay'!C:C)</f>
        <v>I</v>
      </c>
      <c r="D246" s="20">
        <f>COUNTIF('S6 - Table 1'!$B$3:$B$20,Table11[[#This Row],[id]])</f>
        <v>0</v>
      </c>
      <c r="E246" s="20">
        <v>0.28331017800000002</v>
      </c>
      <c r="F246" s="20">
        <v>3297</v>
      </c>
      <c r="G246" s="20">
        <v>4</v>
      </c>
      <c r="H246" s="20">
        <v>259</v>
      </c>
      <c r="I246" s="20">
        <v>30</v>
      </c>
      <c r="J246" s="20">
        <v>43</v>
      </c>
      <c r="K246" s="20">
        <v>4380</v>
      </c>
      <c r="L246" s="20">
        <v>20</v>
      </c>
      <c r="M246" s="26" cm="1">
        <f t="array" ref="M246">_xlfn.IFS(Table11[[#This Row],[target.clade]]="I",110,Table11[[#This Row],[target.clade]]="II",4454,TRUE,4652)</f>
        <v>110</v>
      </c>
      <c r="N246" s="26" cm="1">
        <f t="array" ref="N246">_xlfn.IFS(Table11[[#This Row],[target.clade]]="I",4454,Table11[[#This Row],[target.clade]]="II",110,TRUE,NA())</f>
        <v>4454</v>
      </c>
      <c r="O246" s="20" cm="1">
        <f t="array" ref="O246">_xlfn.IFS(Table11[[#This Row],[target.clade]]="I",Table11[[#This Row],[hits.I]],Table11[[#This Row],[target.clade]]="II",Table11[[#This Row],[hits.II]],TRUE,SUM(Table11[[#This Row],[hits.I]:[hits.?]]))</f>
        <v>43</v>
      </c>
      <c r="P246" s="26">
        <f>Table11[[#This Row],[clade.P]]-Table11[[#This Row],[clade.TP]]</f>
        <v>67</v>
      </c>
      <c r="Q246" s="26" cm="1">
        <f t="array" ref="Q246">_xlfn.IFS(Table11[[#This Row],[target.clade]]="I",Table11[[#This Row],[hits.II]],Table11[[#This Row],[target.clade]]="II",Table11[[#This Row],[hits.I]],TRUE,NA())</f>
        <v>4380</v>
      </c>
      <c r="R246" s="26">
        <f>IFERROR(Table11[[#This Row],[clade.N]]-Table11[[#This Row],[clade.FP]], NA())</f>
        <v>74</v>
      </c>
      <c r="S246" s="24">
        <f>Table11[[#This Row],[clade.TP]]/Table11[[#This Row],[clade.P]]</f>
        <v>0.39090909090909093</v>
      </c>
      <c r="T246" s="24">
        <f>Table11[[#This Row],[clade.FN]]/Table11[[#This Row],[clade.P]]</f>
        <v>0.60909090909090913</v>
      </c>
      <c r="U246" s="24">
        <f>IFERROR(Table11[[#This Row],[clade.FP]]/Table11[[#This Row],[clade.N]],NA())</f>
        <v>0.9833857207004939</v>
      </c>
      <c r="V246" s="24">
        <f>IFERROR(Table11[[#This Row],[clade.TN]]/Table11[[#This Row],[clade.N]],NA())</f>
        <v>1.6614279299506061E-2</v>
      </c>
      <c r="AC246" s="11"/>
      <c r="AD246" s="11"/>
    </row>
    <row r="247" spans="1:30" ht="21" customHeight="1" x14ac:dyDescent="0.2">
      <c r="A247" s="25" t="s">
        <v>1988</v>
      </c>
      <c r="B247" s="20">
        <f>LOOKUP(Table11[[#This Row],[id]],'S1 - Assay'!A:A,'S1 - Assay'!B:B)</f>
        <v>10244</v>
      </c>
      <c r="C247" s="20" t="str">
        <f>LOOKUP(Table11[[#This Row],[id]],'S1 - Assay'!A:A,'S1 - Assay'!C:C)</f>
        <v>I</v>
      </c>
      <c r="D247" s="20">
        <f>COUNTIF('S6 - Table 1'!$B$3:$B$20,Table11[[#This Row],[id]])</f>
        <v>0</v>
      </c>
      <c r="E247" s="20">
        <v>0.28333145300000001</v>
      </c>
      <c r="F247" s="20">
        <v>3331</v>
      </c>
      <c r="G247" s="20">
        <v>9</v>
      </c>
      <c r="H247" s="20">
        <v>93</v>
      </c>
      <c r="I247" s="20">
        <v>130</v>
      </c>
      <c r="J247" s="20">
        <v>50</v>
      </c>
      <c r="K247" s="20">
        <v>4333</v>
      </c>
      <c r="L247" s="20">
        <v>59</v>
      </c>
      <c r="M247" s="26" cm="1">
        <f t="array" ref="M247">_xlfn.IFS(Table11[[#This Row],[target.clade]]="I",110,Table11[[#This Row],[target.clade]]="II",4454,TRUE,4652)</f>
        <v>110</v>
      </c>
      <c r="N247" s="26" cm="1">
        <f t="array" ref="N247">_xlfn.IFS(Table11[[#This Row],[target.clade]]="I",4454,Table11[[#This Row],[target.clade]]="II",110,TRUE,NA())</f>
        <v>4454</v>
      </c>
      <c r="O247" s="20" cm="1">
        <f t="array" ref="O247">_xlfn.IFS(Table11[[#This Row],[target.clade]]="I",Table11[[#This Row],[hits.I]],Table11[[#This Row],[target.clade]]="II",Table11[[#This Row],[hits.II]],TRUE,SUM(Table11[[#This Row],[hits.I]:[hits.?]]))</f>
        <v>50</v>
      </c>
      <c r="P247" s="26">
        <f>Table11[[#This Row],[clade.P]]-Table11[[#This Row],[clade.TP]]</f>
        <v>60</v>
      </c>
      <c r="Q247" s="26" cm="1">
        <f t="array" ref="Q247">_xlfn.IFS(Table11[[#This Row],[target.clade]]="I",Table11[[#This Row],[hits.II]],Table11[[#This Row],[target.clade]]="II",Table11[[#This Row],[hits.I]],TRUE,NA())</f>
        <v>4333</v>
      </c>
      <c r="R247" s="26">
        <f>IFERROR(Table11[[#This Row],[clade.N]]-Table11[[#This Row],[clade.FP]], NA())</f>
        <v>121</v>
      </c>
      <c r="S247" s="24">
        <f>Table11[[#This Row],[clade.TP]]/Table11[[#This Row],[clade.P]]</f>
        <v>0.45454545454545453</v>
      </c>
      <c r="T247" s="24">
        <f>Table11[[#This Row],[clade.FN]]/Table11[[#This Row],[clade.P]]</f>
        <v>0.54545454545454541</v>
      </c>
      <c r="U247" s="24">
        <f>IFERROR(Table11[[#This Row],[clade.FP]]/Table11[[#This Row],[clade.N]],NA())</f>
        <v>0.97283340817242925</v>
      </c>
      <c r="V247" s="24">
        <f>IFERROR(Table11[[#This Row],[clade.TN]]/Table11[[#This Row],[clade.N]],NA())</f>
        <v>2.7166591827570724E-2</v>
      </c>
      <c r="AC247" s="11"/>
      <c r="AD247" s="11"/>
    </row>
    <row r="248" spans="1:30" ht="21" customHeight="1" x14ac:dyDescent="0.2">
      <c r="A248" s="25" t="s">
        <v>1992</v>
      </c>
      <c r="B248" s="20">
        <f>LOOKUP(Table11[[#This Row],[id]],'S1 - Assay'!A:A,'S1 - Assay'!B:B)</f>
        <v>10244</v>
      </c>
      <c r="C248" s="20" t="str">
        <f>LOOKUP(Table11[[#This Row],[id]],'S1 - Assay'!A:A,'S1 - Assay'!C:C)</f>
        <v>I</v>
      </c>
      <c r="D248" s="20">
        <f>COUNTIF('S6 - Table 1'!$B$3:$B$20,Table11[[#This Row],[id]])</f>
        <v>0</v>
      </c>
      <c r="E248" s="20">
        <v>0.28333145300000001</v>
      </c>
      <c r="F248" s="20">
        <v>3330</v>
      </c>
      <c r="G248" s="20">
        <v>10</v>
      </c>
      <c r="H248" s="20">
        <v>93</v>
      </c>
      <c r="I248" s="20">
        <v>130</v>
      </c>
      <c r="J248" s="20">
        <v>50</v>
      </c>
      <c r="K248" s="20">
        <v>4333</v>
      </c>
      <c r="L248" s="20">
        <v>59</v>
      </c>
      <c r="M248" s="26" cm="1">
        <f t="array" ref="M248">_xlfn.IFS(Table11[[#This Row],[target.clade]]="I",110,Table11[[#This Row],[target.clade]]="II",4454,TRUE,4652)</f>
        <v>110</v>
      </c>
      <c r="N248" s="26" cm="1">
        <f t="array" ref="N248">_xlfn.IFS(Table11[[#This Row],[target.clade]]="I",4454,Table11[[#This Row],[target.clade]]="II",110,TRUE,NA())</f>
        <v>4454</v>
      </c>
      <c r="O248" s="20" cm="1">
        <f t="array" ref="O248">_xlfn.IFS(Table11[[#This Row],[target.clade]]="I",Table11[[#This Row],[hits.I]],Table11[[#This Row],[target.clade]]="II",Table11[[#This Row],[hits.II]],TRUE,SUM(Table11[[#This Row],[hits.I]:[hits.?]]))</f>
        <v>50</v>
      </c>
      <c r="P248" s="26">
        <f>Table11[[#This Row],[clade.P]]-Table11[[#This Row],[clade.TP]]</f>
        <v>60</v>
      </c>
      <c r="Q248" s="26" cm="1">
        <f t="array" ref="Q248">_xlfn.IFS(Table11[[#This Row],[target.clade]]="I",Table11[[#This Row],[hits.II]],Table11[[#This Row],[target.clade]]="II",Table11[[#This Row],[hits.I]],TRUE,NA())</f>
        <v>4333</v>
      </c>
      <c r="R248" s="26">
        <f>IFERROR(Table11[[#This Row],[clade.N]]-Table11[[#This Row],[clade.FP]], NA())</f>
        <v>121</v>
      </c>
      <c r="S248" s="24">
        <f>Table11[[#This Row],[clade.TP]]/Table11[[#This Row],[clade.P]]</f>
        <v>0.45454545454545453</v>
      </c>
      <c r="T248" s="24">
        <f>Table11[[#This Row],[clade.FN]]/Table11[[#This Row],[clade.P]]</f>
        <v>0.54545454545454541</v>
      </c>
      <c r="U248" s="24">
        <f>IFERROR(Table11[[#This Row],[clade.FP]]/Table11[[#This Row],[clade.N]],NA())</f>
        <v>0.97283340817242925</v>
      </c>
      <c r="V248" s="24">
        <f>IFERROR(Table11[[#This Row],[clade.TN]]/Table11[[#This Row],[clade.N]],NA())</f>
        <v>2.7166591827570724E-2</v>
      </c>
      <c r="AC248" s="11"/>
      <c r="AD248" s="11"/>
    </row>
    <row r="249" spans="1:30" ht="21" customHeight="1" x14ac:dyDescent="0.2">
      <c r="A249" s="25" t="s">
        <v>1994</v>
      </c>
      <c r="B249" s="20">
        <f>LOOKUP(Table11[[#This Row],[id]],'S1 - Assay'!A:A,'S1 - Assay'!B:B)</f>
        <v>10244</v>
      </c>
      <c r="C249" s="20" t="str">
        <f>LOOKUP(Table11[[#This Row],[id]],'S1 - Assay'!A:A,'S1 - Assay'!C:C)</f>
        <v>I</v>
      </c>
      <c r="D249" s="20">
        <f>COUNTIF('S6 - Table 1'!$B$3:$B$20,Table11[[#This Row],[id]])</f>
        <v>0</v>
      </c>
      <c r="E249" s="20">
        <v>0.28363177299999998</v>
      </c>
      <c r="F249" s="20">
        <v>3310</v>
      </c>
      <c r="G249" s="20">
        <v>2</v>
      </c>
      <c r="H249" s="20">
        <v>9</v>
      </c>
      <c r="I249" s="20">
        <v>192</v>
      </c>
      <c r="J249" s="20">
        <v>43</v>
      </c>
      <c r="K249" s="20">
        <v>4400</v>
      </c>
      <c r="L249" s="20">
        <v>28</v>
      </c>
      <c r="M249" s="26" cm="1">
        <f t="array" ref="M249">_xlfn.IFS(Table11[[#This Row],[target.clade]]="I",110,Table11[[#This Row],[target.clade]]="II",4454,TRUE,4652)</f>
        <v>110</v>
      </c>
      <c r="N249" s="26" cm="1">
        <f t="array" ref="N249">_xlfn.IFS(Table11[[#This Row],[target.clade]]="I",4454,Table11[[#This Row],[target.clade]]="II",110,TRUE,NA())</f>
        <v>4454</v>
      </c>
      <c r="O249" s="20" cm="1">
        <f t="array" ref="O249">_xlfn.IFS(Table11[[#This Row],[target.clade]]="I",Table11[[#This Row],[hits.I]],Table11[[#This Row],[target.clade]]="II",Table11[[#This Row],[hits.II]],TRUE,SUM(Table11[[#This Row],[hits.I]:[hits.?]]))</f>
        <v>43</v>
      </c>
      <c r="P249" s="26">
        <f>Table11[[#This Row],[clade.P]]-Table11[[#This Row],[clade.TP]]</f>
        <v>67</v>
      </c>
      <c r="Q249" s="26" cm="1">
        <f t="array" ref="Q249">_xlfn.IFS(Table11[[#This Row],[target.clade]]="I",Table11[[#This Row],[hits.II]],Table11[[#This Row],[target.clade]]="II",Table11[[#This Row],[hits.I]],TRUE,NA())</f>
        <v>4400</v>
      </c>
      <c r="R249" s="26">
        <f>IFERROR(Table11[[#This Row],[clade.N]]-Table11[[#This Row],[clade.FP]], NA())</f>
        <v>54</v>
      </c>
      <c r="S249" s="24">
        <f>Table11[[#This Row],[clade.TP]]/Table11[[#This Row],[clade.P]]</f>
        <v>0.39090909090909093</v>
      </c>
      <c r="T249" s="24">
        <f>Table11[[#This Row],[clade.FN]]/Table11[[#This Row],[clade.P]]</f>
        <v>0.60909090909090913</v>
      </c>
      <c r="U249" s="24">
        <f>IFERROR(Table11[[#This Row],[clade.FP]]/Table11[[#This Row],[clade.N]],NA())</f>
        <v>0.98787606645711723</v>
      </c>
      <c r="V249" s="24">
        <f>IFERROR(Table11[[#This Row],[clade.TN]]/Table11[[#This Row],[clade.N]],NA())</f>
        <v>1.2123933542882801E-2</v>
      </c>
      <c r="AC249" s="11"/>
      <c r="AD249" s="11"/>
    </row>
    <row r="250" spans="1:30" ht="21" customHeight="1" x14ac:dyDescent="0.2">
      <c r="A250" s="25" t="s">
        <v>1999</v>
      </c>
      <c r="B250" s="20">
        <f>LOOKUP(Table11[[#This Row],[id]],'S1 - Assay'!A:A,'S1 - Assay'!B:B)</f>
        <v>10244</v>
      </c>
      <c r="C250" s="20" t="str">
        <f>LOOKUP(Table11[[#This Row],[id]],'S1 - Assay'!A:A,'S1 - Assay'!C:C)</f>
        <v>I</v>
      </c>
      <c r="D250" s="20">
        <f>COUNTIF('S6 - Table 1'!$B$3:$B$20,Table11[[#This Row],[id]])</f>
        <v>0</v>
      </c>
      <c r="E250" s="20">
        <v>0.283779377</v>
      </c>
      <c r="F250" s="20">
        <v>3325</v>
      </c>
      <c r="G250" s="20">
        <v>2</v>
      </c>
      <c r="H250" s="20">
        <v>263</v>
      </c>
      <c r="I250" s="20">
        <v>29</v>
      </c>
      <c r="J250" s="20">
        <v>43</v>
      </c>
      <c r="K250" s="20">
        <v>4391</v>
      </c>
      <c r="L250" s="20">
        <v>9</v>
      </c>
      <c r="M250" s="26" cm="1">
        <f t="array" ref="M250">_xlfn.IFS(Table11[[#This Row],[target.clade]]="I",110,Table11[[#This Row],[target.clade]]="II",4454,TRUE,4652)</f>
        <v>110</v>
      </c>
      <c r="N250" s="26" cm="1">
        <f t="array" ref="N250">_xlfn.IFS(Table11[[#This Row],[target.clade]]="I",4454,Table11[[#This Row],[target.clade]]="II",110,TRUE,NA())</f>
        <v>4454</v>
      </c>
      <c r="O250" s="20" cm="1">
        <f t="array" ref="O250">_xlfn.IFS(Table11[[#This Row],[target.clade]]="I",Table11[[#This Row],[hits.I]],Table11[[#This Row],[target.clade]]="II",Table11[[#This Row],[hits.II]],TRUE,SUM(Table11[[#This Row],[hits.I]:[hits.?]]))</f>
        <v>43</v>
      </c>
      <c r="P250" s="26">
        <f>Table11[[#This Row],[clade.P]]-Table11[[#This Row],[clade.TP]]</f>
        <v>67</v>
      </c>
      <c r="Q250" s="26" cm="1">
        <f t="array" ref="Q250">_xlfn.IFS(Table11[[#This Row],[target.clade]]="I",Table11[[#This Row],[hits.II]],Table11[[#This Row],[target.clade]]="II",Table11[[#This Row],[hits.I]],TRUE,NA())</f>
        <v>4391</v>
      </c>
      <c r="R250" s="26">
        <f>IFERROR(Table11[[#This Row],[clade.N]]-Table11[[#This Row],[clade.FP]], NA())</f>
        <v>63</v>
      </c>
      <c r="S250" s="24">
        <f>Table11[[#This Row],[clade.TP]]/Table11[[#This Row],[clade.P]]</f>
        <v>0.39090909090909093</v>
      </c>
      <c r="T250" s="24">
        <f>Table11[[#This Row],[clade.FN]]/Table11[[#This Row],[clade.P]]</f>
        <v>0.60909090909090913</v>
      </c>
      <c r="U250" s="24">
        <f>IFERROR(Table11[[#This Row],[clade.FP]]/Table11[[#This Row],[clade.N]],NA())</f>
        <v>0.98585541086663675</v>
      </c>
      <c r="V250" s="24">
        <f>IFERROR(Table11[[#This Row],[clade.TN]]/Table11[[#This Row],[clade.N]],NA())</f>
        <v>1.4144589133363269E-2</v>
      </c>
      <c r="AC250" s="11"/>
      <c r="AD250" s="11"/>
    </row>
    <row r="251" spans="1:30" ht="21" customHeight="1" x14ac:dyDescent="0.2">
      <c r="A251" s="25" t="s">
        <v>2004</v>
      </c>
      <c r="B251" s="20">
        <f>LOOKUP(Table11[[#This Row],[id]],'S1 - Assay'!A:A,'S1 - Assay'!B:B)</f>
        <v>10244</v>
      </c>
      <c r="C251" s="20" t="str">
        <f>LOOKUP(Table11[[#This Row],[id]],'S1 - Assay'!A:A,'S1 - Assay'!C:C)</f>
        <v>I</v>
      </c>
      <c r="D251" s="20">
        <f>COUNTIF('S6 - Table 1'!$B$3:$B$20,Table11[[#This Row],[id]])</f>
        <v>0</v>
      </c>
      <c r="E251" s="20">
        <v>0.28396047699999999</v>
      </c>
      <c r="F251" s="20">
        <v>3419</v>
      </c>
      <c r="G251" s="20">
        <v>4</v>
      </c>
      <c r="H251" s="20">
        <v>278</v>
      </c>
      <c r="I251" s="20">
        <v>12</v>
      </c>
      <c r="J251" s="20">
        <v>44</v>
      </c>
      <c r="K251" s="20">
        <v>4422</v>
      </c>
      <c r="L251" s="20">
        <v>65</v>
      </c>
      <c r="M251" s="26" cm="1">
        <f t="array" ref="M251">_xlfn.IFS(Table11[[#This Row],[target.clade]]="I",110,Table11[[#This Row],[target.clade]]="II",4454,TRUE,4652)</f>
        <v>110</v>
      </c>
      <c r="N251" s="26" cm="1">
        <f t="array" ref="N251">_xlfn.IFS(Table11[[#This Row],[target.clade]]="I",4454,Table11[[#This Row],[target.clade]]="II",110,TRUE,NA())</f>
        <v>4454</v>
      </c>
      <c r="O251" s="20" cm="1">
        <f t="array" ref="O251">_xlfn.IFS(Table11[[#This Row],[target.clade]]="I",Table11[[#This Row],[hits.I]],Table11[[#This Row],[target.clade]]="II",Table11[[#This Row],[hits.II]],TRUE,SUM(Table11[[#This Row],[hits.I]:[hits.?]]))</f>
        <v>44</v>
      </c>
      <c r="P251" s="26">
        <f>Table11[[#This Row],[clade.P]]-Table11[[#This Row],[clade.TP]]</f>
        <v>66</v>
      </c>
      <c r="Q251" s="26" cm="1">
        <f t="array" ref="Q251">_xlfn.IFS(Table11[[#This Row],[target.clade]]="I",Table11[[#This Row],[hits.II]],Table11[[#This Row],[target.clade]]="II",Table11[[#This Row],[hits.I]],TRUE,NA())</f>
        <v>4422</v>
      </c>
      <c r="R251" s="26">
        <f>IFERROR(Table11[[#This Row],[clade.N]]-Table11[[#This Row],[clade.FP]], NA())</f>
        <v>32</v>
      </c>
      <c r="S251" s="24">
        <f>Table11[[#This Row],[clade.TP]]/Table11[[#This Row],[clade.P]]</f>
        <v>0.4</v>
      </c>
      <c r="T251" s="24">
        <f>Table11[[#This Row],[clade.FN]]/Table11[[#This Row],[clade.P]]</f>
        <v>0.6</v>
      </c>
      <c r="U251" s="24">
        <f>IFERROR(Table11[[#This Row],[clade.FP]]/Table11[[#This Row],[clade.N]],NA())</f>
        <v>0.99281544678940281</v>
      </c>
      <c r="V251" s="24">
        <f>IFERROR(Table11[[#This Row],[clade.TN]]/Table11[[#This Row],[clade.N]],NA())</f>
        <v>7.1845532105972157E-3</v>
      </c>
      <c r="AC251" s="11"/>
      <c r="AD251" s="11"/>
    </row>
    <row r="252" spans="1:30" ht="21" customHeight="1" x14ac:dyDescent="0.2">
      <c r="A252" s="25" t="s">
        <v>2009</v>
      </c>
      <c r="B252" s="20">
        <f>LOOKUP(Table11[[#This Row],[id]],'S1 - Assay'!A:A,'S1 - Assay'!B:B)</f>
        <v>10244</v>
      </c>
      <c r="C252" s="20" t="str">
        <f>LOOKUP(Table11[[#This Row],[id]],'S1 - Assay'!A:A,'S1 - Assay'!C:C)</f>
        <v>I</v>
      </c>
      <c r="D252" s="20">
        <f>COUNTIF('S6 - Table 1'!$B$3:$B$20,Table11[[#This Row],[id]])</f>
        <v>0</v>
      </c>
      <c r="E252" s="20">
        <v>0.284018891</v>
      </c>
      <c r="F252" s="20">
        <v>3417</v>
      </c>
      <c r="G252" s="20">
        <v>1</v>
      </c>
      <c r="H252" s="20">
        <v>256</v>
      </c>
      <c r="I252" s="20">
        <v>52</v>
      </c>
      <c r="J252" s="20">
        <v>50</v>
      </c>
      <c r="K252" s="20">
        <v>4415</v>
      </c>
      <c r="L252" s="20">
        <v>63</v>
      </c>
      <c r="M252" s="26" cm="1">
        <f t="array" ref="M252">_xlfn.IFS(Table11[[#This Row],[target.clade]]="I",110,Table11[[#This Row],[target.clade]]="II",4454,TRUE,4652)</f>
        <v>110</v>
      </c>
      <c r="N252" s="26" cm="1">
        <f t="array" ref="N252">_xlfn.IFS(Table11[[#This Row],[target.clade]]="I",4454,Table11[[#This Row],[target.clade]]="II",110,TRUE,NA())</f>
        <v>4454</v>
      </c>
      <c r="O252" s="20" cm="1">
        <f t="array" ref="O252">_xlfn.IFS(Table11[[#This Row],[target.clade]]="I",Table11[[#This Row],[hits.I]],Table11[[#This Row],[target.clade]]="II",Table11[[#This Row],[hits.II]],TRUE,SUM(Table11[[#This Row],[hits.I]:[hits.?]]))</f>
        <v>50</v>
      </c>
      <c r="P252" s="26">
        <f>Table11[[#This Row],[clade.P]]-Table11[[#This Row],[clade.TP]]</f>
        <v>60</v>
      </c>
      <c r="Q252" s="26" cm="1">
        <f t="array" ref="Q252">_xlfn.IFS(Table11[[#This Row],[target.clade]]="I",Table11[[#This Row],[hits.II]],Table11[[#This Row],[target.clade]]="II",Table11[[#This Row],[hits.I]],TRUE,NA())</f>
        <v>4415</v>
      </c>
      <c r="R252" s="26">
        <f>IFERROR(Table11[[#This Row],[clade.N]]-Table11[[#This Row],[clade.FP]], NA())</f>
        <v>39</v>
      </c>
      <c r="S252" s="24">
        <f>Table11[[#This Row],[clade.TP]]/Table11[[#This Row],[clade.P]]</f>
        <v>0.45454545454545453</v>
      </c>
      <c r="T252" s="24">
        <f>Table11[[#This Row],[clade.FN]]/Table11[[#This Row],[clade.P]]</f>
        <v>0.54545454545454541</v>
      </c>
      <c r="U252" s="24">
        <f>IFERROR(Table11[[#This Row],[clade.FP]]/Table11[[#This Row],[clade.N]],NA())</f>
        <v>0.9912438257745847</v>
      </c>
      <c r="V252" s="24">
        <f>IFERROR(Table11[[#This Row],[clade.TN]]/Table11[[#This Row],[clade.N]],NA())</f>
        <v>8.7561742254153568E-3</v>
      </c>
      <c r="AC252" s="11"/>
      <c r="AD252" s="11"/>
    </row>
    <row r="253" spans="1:30" ht="21" customHeight="1" x14ac:dyDescent="0.2">
      <c r="A253" s="25" t="s">
        <v>2014</v>
      </c>
      <c r="B253" s="20">
        <f>LOOKUP(Table11[[#This Row],[id]],'S1 - Assay'!A:A,'S1 - Assay'!B:B)</f>
        <v>10244</v>
      </c>
      <c r="C253" s="20" t="str">
        <f>LOOKUP(Table11[[#This Row],[id]],'S1 - Assay'!A:A,'S1 - Assay'!C:C)</f>
        <v>I</v>
      </c>
      <c r="D253" s="20">
        <f>COUNTIF('S6 - Table 1'!$B$3:$B$20,Table11[[#This Row],[id]])</f>
        <v>0</v>
      </c>
      <c r="E253" s="20">
        <v>0.284018891</v>
      </c>
      <c r="F253" s="20">
        <v>3417</v>
      </c>
      <c r="G253" s="20">
        <v>1</v>
      </c>
      <c r="H253" s="20">
        <v>256</v>
      </c>
      <c r="I253" s="20">
        <v>52</v>
      </c>
      <c r="J253" s="20">
        <v>50</v>
      </c>
      <c r="K253" s="20">
        <v>4415</v>
      </c>
      <c r="L253" s="20">
        <v>63</v>
      </c>
      <c r="M253" s="26" cm="1">
        <f t="array" ref="M253">_xlfn.IFS(Table11[[#This Row],[target.clade]]="I",110,Table11[[#This Row],[target.clade]]="II",4454,TRUE,4652)</f>
        <v>110</v>
      </c>
      <c r="N253" s="26" cm="1">
        <f t="array" ref="N253">_xlfn.IFS(Table11[[#This Row],[target.clade]]="I",4454,Table11[[#This Row],[target.clade]]="II",110,TRUE,NA())</f>
        <v>4454</v>
      </c>
      <c r="O253" s="20" cm="1">
        <f t="array" ref="O253">_xlfn.IFS(Table11[[#This Row],[target.clade]]="I",Table11[[#This Row],[hits.I]],Table11[[#This Row],[target.clade]]="II",Table11[[#This Row],[hits.II]],TRUE,SUM(Table11[[#This Row],[hits.I]:[hits.?]]))</f>
        <v>50</v>
      </c>
      <c r="P253" s="26">
        <f>Table11[[#This Row],[clade.P]]-Table11[[#This Row],[clade.TP]]</f>
        <v>60</v>
      </c>
      <c r="Q253" s="26" cm="1">
        <f t="array" ref="Q253">_xlfn.IFS(Table11[[#This Row],[target.clade]]="I",Table11[[#This Row],[hits.II]],Table11[[#This Row],[target.clade]]="II",Table11[[#This Row],[hits.I]],TRUE,NA())</f>
        <v>4415</v>
      </c>
      <c r="R253" s="26">
        <f>IFERROR(Table11[[#This Row],[clade.N]]-Table11[[#This Row],[clade.FP]], NA())</f>
        <v>39</v>
      </c>
      <c r="S253" s="24">
        <f>Table11[[#This Row],[clade.TP]]/Table11[[#This Row],[clade.P]]</f>
        <v>0.45454545454545453</v>
      </c>
      <c r="T253" s="24">
        <f>Table11[[#This Row],[clade.FN]]/Table11[[#This Row],[clade.P]]</f>
        <v>0.54545454545454541</v>
      </c>
      <c r="U253" s="24">
        <f>IFERROR(Table11[[#This Row],[clade.FP]]/Table11[[#This Row],[clade.N]],NA())</f>
        <v>0.9912438257745847</v>
      </c>
      <c r="V253" s="24">
        <f>IFERROR(Table11[[#This Row],[clade.TN]]/Table11[[#This Row],[clade.N]],NA())</f>
        <v>8.7561742254153568E-3</v>
      </c>
      <c r="AC253" s="11"/>
      <c r="AD253" s="11"/>
    </row>
    <row r="254" spans="1:30" ht="21" customHeight="1" x14ac:dyDescent="0.2">
      <c r="A254" s="25" t="s">
        <v>2017</v>
      </c>
      <c r="B254" s="20">
        <f>LOOKUP(Table11[[#This Row],[id]],'S1 - Assay'!A:A,'S1 - Assay'!B:B)</f>
        <v>10244</v>
      </c>
      <c r="C254" s="20" t="str">
        <f>LOOKUP(Table11[[#This Row],[id]],'S1 - Assay'!A:A,'S1 - Assay'!C:C)</f>
        <v>I</v>
      </c>
      <c r="D254" s="20">
        <f>COUNTIF('S6 - Table 1'!$B$3:$B$20,Table11[[#This Row],[id]])</f>
        <v>0</v>
      </c>
      <c r="E254" s="20">
        <v>0.284018891</v>
      </c>
      <c r="F254" s="20">
        <v>3417</v>
      </c>
      <c r="G254" s="20">
        <v>1</v>
      </c>
      <c r="H254" s="20">
        <v>256</v>
      </c>
      <c r="I254" s="20">
        <v>52</v>
      </c>
      <c r="J254" s="20">
        <v>50</v>
      </c>
      <c r="K254" s="20">
        <v>4415</v>
      </c>
      <c r="L254" s="20">
        <v>63</v>
      </c>
      <c r="M254" s="26" cm="1">
        <f t="array" ref="M254">_xlfn.IFS(Table11[[#This Row],[target.clade]]="I",110,Table11[[#This Row],[target.clade]]="II",4454,TRUE,4652)</f>
        <v>110</v>
      </c>
      <c r="N254" s="26" cm="1">
        <f t="array" ref="N254">_xlfn.IFS(Table11[[#This Row],[target.clade]]="I",4454,Table11[[#This Row],[target.clade]]="II",110,TRUE,NA())</f>
        <v>4454</v>
      </c>
      <c r="O254" s="20" cm="1">
        <f t="array" ref="O254">_xlfn.IFS(Table11[[#This Row],[target.clade]]="I",Table11[[#This Row],[hits.I]],Table11[[#This Row],[target.clade]]="II",Table11[[#This Row],[hits.II]],TRUE,SUM(Table11[[#This Row],[hits.I]:[hits.?]]))</f>
        <v>50</v>
      </c>
      <c r="P254" s="26">
        <f>Table11[[#This Row],[clade.P]]-Table11[[#This Row],[clade.TP]]</f>
        <v>60</v>
      </c>
      <c r="Q254" s="26" cm="1">
        <f t="array" ref="Q254">_xlfn.IFS(Table11[[#This Row],[target.clade]]="I",Table11[[#This Row],[hits.II]],Table11[[#This Row],[target.clade]]="II",Table11[[#This Row],[hits.I]],TRUE,NA())</f>
        <v>4415</v>
      </c>
      <c r="R254" s="26">
        <f>IFERROR(Table11[[#This Row],[clade.N]]-Table11[[#This Row],[clade.FP]], NA())</f>
        <v>39</v>
      </c>
      <c r="S254" s="24">
        <f>Table11[[#This Row],[clade.TP]]/Table11[[#This Row],[clade.P]]</f>
        <v>0.45454545454545453</v>
      </c>
      <c r="T254" s="24">
        <f>Table11[[#This Row],[clade.FN]]/Table11[[#This Row],[clade.P]]</f>
        <v>0.54545454545454541</v>
      </c>
      <c r="U254" s="24">
        <f>IFERROR(Table11[[#This Row],[clade.FP]]/Table11[[#This Row],[clade.N]],NA())</f>
        <v>0.9912438257745847</v>
      </c>
      <c r="V254" s="24">
        <f>IFERROR(Table11[[#This Row],[clade.TN]]/Table11[[#This Row],[clade.N]],NA())</f>
        <v>8.7561742254153568E-3</v>
      </c>
      <c r="AC254" s="11"/>
      <c r="AD254" s="11"/>
    </row>
    <row r="255" spans="1:30" ht="21" customHeight="1" x14ac:dyDescent="0.2">
      <c r="A255" s="25" t="s">
        <v>2020</v>
      </c>
      <c r="B255" s="20">
        <f>LOOKUP(Table11[[#This Row],[id]],'S1 - Assay'!A:A,'S1 - Assay'!B:B)</f>
        <v>10244</v>
      </c>
      <c r="C255" s="20" t="str">
        <f>LOOKUP(Table11[[#This Row],[id]],'S1 - Assay'!A:A,'S1 - Assay'!C:C)</f>
        <v>I</v>
      </c>
      <c r="D255" s="20">
        <f>COUNTIF('S6 - Table 1'!$B$3:$B$20,Table11[[#This Row],[id]])</f>
        <v>0</v>
      </c>
      <c r="E255" s="20">
        <v>0.28442781099999997</v>
      </c>
      <c r="F255" s="20">
        <v>3423</v>
      </c>
      <c r="G255" s="20">
        <v>0</v>
      </c>
      <c r="H255" s="20">
        <v>301</v>
      </c>
      <c r="I255" s="20">
        <v>7</v>
      </c>
      <c r="J255" s="20">
        <v>50</v>
      </c>
      <c r="K255" s="20">
        <v>4420</v>
      </c>
      <c r="L255" s="20">
        <v>63</v>
      </c>
      <c r="M255" s="26" cm="1">
        <f t="array" ref="M255">_xlfn.IFS(Table11[[#This Row],[target.clade]]="I",110,Table11[[#This Row],[target.clade]]="II",4454,TRUE,4652)</f>
        <v>110</v>
      </c>
      <c r="N255" s="26" cm="1">
        <f t="array" ref="N255">_xlfn.IFS(Table11[[#This Row],[target.clade]]="I",4454,Table11[[#This Row],[target.clade]]="II",110,TRUE,NA())</f>
        <v>4454</v>
      </c>
      <c r="O255" s="20" cm="1">
        <f t="array" ref="O255">_xlfn.IFS(Table11[[#This Row],[target.clade]]="I",Table11[[#This Row],[hits.I]],Table11[[#This Row],[target.clade]]="II",Table11[[#This Row],[hits.II]],TRUE,SUM(Table11[[#This Row],[hits.I]:[hits.?]]))</f>
        <v>50</v>
      </c>
      <c r="P255" s="26">
        <f>Table11[[#This Row],[clade.P]]-Table11[[#This Row],[clade.TP]]</f>
        <v>60</v>
      </c>
      <c r="Q255" s="26" cm="1">
        <f t="array" ref="Q255">_xlfn.IFS(Table11[[#This Row],[target.clade]]="I",Table11[[#This Row],[hits.II]],Table11[[#This Row],[target.clade]]="II",Table11[[#This Row],[hits.I]],TRUE,NA())</f>
        <v>4420</v>
      </c>
      <c r="R255" s="26">
        <f>IFERROR(Table11[[#This Row],[clade.N]]-Table11[[#This Row],[clade.FP]], NA())</f>
        <v>34</v>
      </c>
      <c r="S255" s="24">
        <f>Table11[[#This Row],[clade.TP]]/Table11[[#This Row],[clade.P]]</f>
        <v>0.45454545454545453</v>
      </c>
      <c r="T255" s="24">
        <f>Table11[[#This Row],[clade.FN]]/Table11[[#This Row],[clade.P]]</f>
        <v>0.54545454545454541</v>
      </c>
      <c r="U255" s="24">
        <f>IFERROR(Table11[[#This Row],[clade.FP]]/Table11[[#This Row],[clade.N]],NA())</f>
        <v>0.99236641221374045</v>
      </c>
      <c r="V255" s="24">
        <f>IFERROR(Table11[[#This Row],[clade.TN]]/Table11[[#This Row],[clade.N]],NA())</f>
        <v>7.6335877862595417E-3</v>
      </c>
      <c r="AC255" s="11"/>
      <c r="AD255" s="11"/>
    </row>
    <row r="256" spans="1:30" ht="21" customHeight="1" x14ac:dyDescent="0.2">
      <c r="A256" s="25" t="s">
        <v>2025</v>
      </c>
      <c r="B256" s="20">
        <f>LOOKUP(Table11[[#This Row],[id]],'S1 - Assay'!A:A,'S1 - Assay'!B:B)</f>
        <v>10244</v>
      </c>
      <c r="C256" s="20" t="str">
        <f>LOOKUP(Table11[[#This Row],[id]],'S1 - Assay'!A:A,'S1 - Assay'!C:C)</f>
        <v>I</v>
      </c>
      <c r="D256" s="20">
        <f>COUNTIF('S6 - Table 1'!$B$3:$B$20,Table11[[#This Row],[id]])</f>
        <v>0</v>
      </c>
      <c r="E256" s="20">
        <v>0.28540808299999998</v>
      </c>
      <c r="F256" s="20">
        <v>3383</v>
      </c>
      <c r="G256" s="20">
        <v>9</v>
      </c>
      <c r="H256" s="20">
        <v>264</v>
      </c>
      <c r="I256" s="20">
        <v>19</v>
      </c>
      <c r="J256" s="20">
        <v>43</v>
      </c>
      <c r="K256" s="20">
        <v>4374</v>
      </c>
      <c r="L256" s="20">
        <v>64</v>
      </c>
      <c r="M256" s="26" cm="1">
        <f t="array" ref="M256">_xlfn.IFS(Table11[[#This Row],[target.clade]]="I",110,Table11[[#This Row],[target.clade]]="II",4454,TRUE,4652)</f>
        <v>110</v>
      </c>
      <c r="N256" s="26" cm="1">
        <f t="array" ref="N256">_xlfn.IFS(Table11[[#This Row],[target.clade]]="I",4454,Table11[[#This Row],[target.clade]]="II",110,TRUE,NA())</f>
        <v>4454</v>
      </c>
      <c r="O256" s="20" cm="1">
        <f t="array" ref="O256">_xlfn.IFS(Table11[[#This Row],[target.clade]]="I",Table11[[#This Row],[hits.I]],Table11[[#This Row],[target.clade]]="II",Table11[[#This Row],[hits.II]],TRUE,SUM(Table11[[#This Row],[hits.I]:[hits.?]]))</f>
        <v>43</v>
      </c>
      <c r="P256" s="26">
        <f>Table11[[#This Row],[clade.P]]-Table11[[#This Row],[clade.TP]]</f>
        <v>67</v>
      </c>
      <c r="Q256" s="26" cm="1">
        <f t="array" ref="Q256">_xlfn.IFS(Table11[[#This Row],[target.clade]]="I",Table11[[#This Row],[hits.II]],Table11[[#This Row],[target.clade]]="II",Table11[[#This Row],[hits.I]],TRUE,NA())</f>
        <v>4374</v>
      </c>
      <c r="R256" s="26">
        <f>IFERROR(Table11[[#This Row],[clade.N]]-Table11[[#This Row],[clade.FP]], NA())</f>
        <v>80</v>
      </c>
      <c r="S256" s="24">
        <f>Table11[[#This Row],[clade.TP]]/Table11[[#This Row],[clade.P]]</f>
        <v>0.39090909090909093</v>
      </c>
      <c r="T256" s="24">
        <f>Table11[[#This Row],[clade.FN]]/Table11[[#This Row],[clade.P]]</f>
        <v>0.60909090909090913</v>
      </c>
      <c r="U256" s="24">
        <f>IFERROR(Table11[[#This Row],[clade.FP]]/Table11[[#This Row],[clade.N]],NA())</f>
        <v>0.98203861697350692</v>
      </c>
      <c r="V256" s="24">
        <f>IFERROR(Table11[[#This Row],[clade.TN]]/Table11[[#This Row],[clade.N]],NA())</f>
        <v>1.7961383026493041E-2</v>
      </c>
      <c r="AC256" s="11"/>
      <c r="AD256" s="11"/>
    </row>
    <row r="257" spans="1:30" ht="21" customHeight="1" x14ac:dyDescent="0.2">
      <c r="A257" s="25" t="s">
        <v>2030</v>
      </c>
      <c r="B257" s="20">
        <f>LOOKUP(Table11[[#This Row],[id]],'S1 - Assay'!A:A,'S1 - Assay'!B:B)</f>
        <v>10244</v>
      </c>
      <c r="C257" s="20" t="str">
        <f>LOOKUP(Table11[[#This Row],[id]],'S1 - Assay'!A:A,'S1 - Assay'!C:C)</f>
        <v>I</v>
      </c>
      <c r="D257" s="20">
        <f>COUNTIF('S6 - Table 1'!$B$3:$B$20,Table11[[#This Row],[id]])</f>
        <v>0</v>
      </c>
      <c r="E257" s="20">
        <v>0.285701172</v>
      </c>
      <c r="F257" s="20">
        <v>3361</v>
      </c>
      <c r="G257" s="20">
        <v>75</v>
      </c>
      <c r="H257" s="20">
        <v>226</v>
      </c>
      <c r="I257" s="20">
        <v>81</v>
      </c>
      <c r="J257" s="20">
        <v>43</v>
      </c>
      <c r="K257" s="20">
        <v>4435</v>
      </c>
      <c r="L257" s="20">
        <v>66</v>
      </c>
      <c r="M257" s="26" cm="1">
        <f t="array" ref="M257">_xlfn.IFS(Table11[[#This Row],[target.clade]]="I",110,Table11[[#This Row],[target.clade]]="II",4454,TRUE,4652)</f>
        <v>110</v>
      </c>
      <c r="N257" s="26" cm="1">
        <f t="array" ref="N257">_xlfn.IFS(Table11[[#This Row],[target.clade]]="I",4454,Table11[[#This Row],[target.clade]]="II",110,TRUE,NA())</f>
        <v>4454</v>
      </c>
      <c r="O257" s="20" cm="1">
        <f t="array" ref="O257">_xlfn.IFS(Table11[[#This Row],[target.clade]]="I",Table11[[#This Row],[hits.I]],Table11[[#This Row],[target.clade]]="II",Table11[[#This Row],[hits.II]],TRUE,SUM(Table11[[#This Row],[hits.I]:[hits.?]]))</f>
        <v>43</v>
      </c>
      <c r="P257" s="26">
        <f>Table11[[#This Row],[clade.P]]-Table11[[#This Row],[clade.TP]]</f>
        <v>67</v>
      </c>
      <c r="Q257" s="26" cm="1">
        <f t="array" ref="Q257">_xlfn.IFS(Table11[[#This Row],[target.clade]]="I",Table11[[#This Row],[hits.II]],Table11[[#This Row],[target.clade]]="II",Table11[[#This Row],[hits.I]],TRUE,NA())</f>
        <v>4435</v>
      </c>
      <c r="R257" s="26">
        <f>IFERROR(Table11[[#This Row],[clade.N]]-Table11[[#This Row],[clade.FP]], NA())</f>
        <v>19</v>
      </c>
      <c r="S257" s="24">
        <f>Table11[[#This Row],[clade.TP]]/Table11[[#This Row],[clade.P]]</f>
        <v>0.39090909090909093</v>
      </c>
      <c r="T257" s="24">
        <f>Table11[[#This Row],[clade.FN]]/Table11[[#This Row],[clade.P]]</f>
        <v>0.60909090909090913</v>
      </c>
      <c r="U257" s="24">
        <f>IFERROR(Table11[[#This Row],[clade.FP]]/Table11[[#This Row],[clade.N]],NA())</f>
        <v>0.99573417153120791</v>
      </c>
      <c r="V257" s="24">
        <f>IFERROR(Table11[[#This Row],[clade.TN]]/Table11[[#This Row],[clade.N]],NA())</f>
        <v>4.2658284687920973E-3</v>
      </c>
      <c r="AC257" s="11"/>
      <c r="AD257" s="11"/>
    </row>
    <row r="258" spans="1:30" ht="21" customHeight="1" x14ac:dyDescent="0.2">
      <c r="A258" s="25" t="s">
        <v>2034</v>
      </c>
      <c r="B258" s="20">
        <f>LOOKUP(Table11[[#This Row],[id]],'S1 - Assay'!A:A,'S1 - Assay'!B:B)</f>
        <v>10244</v>
      </c>
      <c r="C258" s="20" t="str">
        <f>LOOKUP(Table11[[#This Row],[id]],'S1 - Assay'!A:A,'S1 - Assay'!C:C)</f>
        <v>I</v>
      </c>
      <c r="D258" s="20">
        <f>COUNTIF('S6 - Table 1'!$B$3:$B$20,Table11[[#This Row],[id]])</f>
        <v>0</v>
      </c>
      <c r="E258" s="20">
        <v>0.28598246500000002</v>
      </c>
      <c r="F258" s="20">
        <v>3410</v>
      </c>
      <c r="G258" s="20">
        <v>1</v>
      </c>
      <c r="H258" s="20">
        <v>200</v>
      </c>
      <c r="I258" s="20">
        <v>87</v>
      </c>
      <c r="J258" s="20">
        <v>43</v>
      </c>
      <c r="K258" s="20">
        <v>4404</v>
      </c>
      <c r="L258" s="20">
        <v>66</v>
      </c>
      <c r="M258" s="26" cm="1">
        <f t="array" ref="M258">_xlfn.IFS(Table11[[#This Row],[target.clade]]="I",110,Table11[[#This Row],[target.clade]]="II",4454,TRUE,4652)</f>
        <v>110</v>
      </c>
      <c r="N258" s="26" cm="1">
        <f t="array" ref="N258">_xlfn.IFS(Table11[[#This Row],[target.clade]]="I",4454,Table11[[#This Row],[target.clade]]="II",110,TRUE,NA())</f>
        <v>4454</v>
      </c>
      <c r="O258" s="20" cm="1">
        <f t="array" ref="O258">_xlfn.IFS(Table11[[#This Row],[target.clade]]="I",Table11[[#This Row],[hits.I]],Table11[[#This Row],[target.clade]]="II",Table11[[#This Row],[hits.II]],TRUE,SUM(Table11[[#This Row],[hits.I]:[hits.?]]))</f>
        <v>43</v>
      </c>
      <c r="P258" s="26">
        <f>Table11[[#This Row],[clade.P]]-Table11[[#This Row],[clade.TP]]</f>
        <v>67</v>
      </c>
      <c r="Q258" s="26" cm="1">
        <f t="array" ref="Q258">_xlfn.IFS(Table11[[#This Row],[target.clade]]="I",Table11[[#This Row],[hits.II]],Table11[[#This Row],[target.clade]]="II",Table11[[#This Row],[hits.I]],TRUE,NA())</f>
        <v>4404</v>
      </c>
      <c r="R258" s="26">
        <f>IFERROR(Table11[[#This Row],[clade.N]]-Table11[[#This Row],[clade.FP]], NA())</f>
        <v>50</v>
      </c>
      <c r="S258" s="24">
        <f>Table11[[#This Row],[clade.TP]]/Table11[[#This Row],[clade.P]]</f>
        <v>0.39090909090909093</v>
      </c>
      <c r="T258" s="24">
        <f>Table11[[#This Row],[clade.FN]]/Table11[[#This Row],[clade.P]]</f>
        <v>0.60909090909090913</v>
      </c>
      <c r="U258" s="24">
        <f>IFERROR(Table11[[#This Row],[clade.FP]]/Table11[[#This Row],[clade.N]],NA())</f>
        <v>0.98877413560844185</v>
      </c>
      <c r="V258" s="24">
        <f>IFERROR(Table11[[#This Row],[clade.TN]]/Table11[[#This Row],[clade.N]],NA())</f>
        <v>1.1225864391558151E-2</v>
      </c>
      <c r="AC258" s="11"/>
      <c r="AD258" s="11"/>
    </row>
    <row r="259" spans="1:30" ht="21" customHeight="1" x14ac:dyDescent="0.2">
      <c r="A259" s="25" t="s">
        <v>2039</v>
      </c>
      <c r="B259" s="20">
        <f>LOOKUP(Table11[[#This Row],[id]],'S1 - Assay'!A:A,'S1 - Assay'!B:B)</f>
        <v>10244</v>
      </c>
      <c r="C259" s="20" t="str">
        <f>LOOKUP(Table11[[#This Row],[id]],'S1 - Assay'!A:A,'S1 - Assay'!C:C)</f>
        <v>I</v>
      </c>
      <c r="D259" s="20">
        <f>COUNTIF('S6 - Table 1'!$B$3:$B$20,Table11[[#This Row],[id]])</f>
        <v>0</v>
      </c>
      <c r="E259" s="20">
        <v>0.28600324399999999</v>
      </c>
      <c r="F259" s="20">
        <v>3428</v>
      </c>
      <c r="G259" s="20">
        <v>1</v>
      </c>
      <c r="H259" s="20">
        <v>164</v>
      </c>
      <c r="I259" s="20">
        <v>123</v>
      </c>
      <c r="J259" s="20">
        <v>43</v>
      </c>
      <c r="K259" s="20">
        <v>4431</v>
      </c>
      <c r="L259" s="20">
        <v>65</v>
      </c>
      <c r="M259" s="26" cm="1">
        <f t="array" ref="M259">_xlfn.IFS(Table11[[#This Row],[target.clade]]="I",110,Table11[[#This Row],[target.clade]]="II",4454,TRUE,4652)</f>
        <v>110</v>
      </c>
      <c r="N259" s="26" cm="1">
        <f t="array" ref="N259">_xlfn.IFS(Table11[[#This Row],[target.clade]]="I",4454,Table11[[#This Row],[target.clade]]="II",110,TRUE,NA())</f>
        <v>4454</v>
      </c>
      <c r="O259" s="20" cm="1">
        <f t="array" ref="O259">_xlfn.IFS(Table11[[#This Row],[target.clade]]="I",Table11[[#This Row],[hits.I]],Table11[[#This Row],[target.clade]]="II",Table11[[#This Row],[hits.II]],TRUE,SUM(Table11[[#This Row],[hits.I]:[hits.?]]))</f>
        <v>43</v>
      </c>
      <c r="P259" s="26">
        <f>Table11[[#This Row],[clade.P]]-Table11[[#This Row],[clade.TP]]</f>
        <v>67</v>
      </c>
      <c r="Q259" s="26" cm="1">
        <f t="array" ref="Q259">_xlfn.IFS(Table11[[#This Row],[target.clade]]="I",Table11[[#This Row],[hits.II]],Table11[[#This Row],[target.clade]]="II",Table11[[#This Row],[hits.I]],TRUE,NA())</f>
        <v>4431</v>
      </c>
      <c r="R259" s="26">
        <f>IFERROR(Table11[[#This Row],[clade.N]]-Table11[[#This Row],[clade.FP]], NA())</f>
        <v>23</v>
      </c>
      <c r="S259" s="24">
        <f>Table11[[#This Row],[clade.TP]]/Table11[[#This Row],[clade.P]]</f>
        <v>0.39090909090909093</v>
      </c>
      <c r="T259" s="24">
        <f>Table11[[#This Row],[clade.FN]]/Table11[[#This Row],[clade.P]]</f>
        <v>0.60909090909090913</v>
      </c>
      <c r="U259" s="24">
        <f>IFERROR(Table11[[#This Row],[clade.FP]]/Table11[[#This Row],[clade.N]],NA())</f>
        <v>0.99483610237988329</v>
      </c>
      <c r="V259" s="24">
        <f>IFERROR(Table11[[#This Row],[clade.TN]]/Table11[[#This Row],[clade.N]],NA())</f>
        <v>5.1638976201167494E-3</v>
      </c>
      <c r="AC259" s="11"/>
      <c r="AD259" s="11"/>
    </row>
    <row r="260" spans="1:30" ht="21" customHeight="1" x14ac:dyDescent="0.2">
      <c r="A260" s="25" t="s">
        <v>2044</v>
      </c>
      <c r="B260" s="20">
        <f>LOOKUP(Table11[[#This Row],[id]],'S1 - Assay'!A:A,'S1 - Assay'!B:B)</f>
        <v>10244</v>
      </c>
      <c r="C260" s="20" t="str">
        <f>LOOKUP(Table11[[#This Row],[id]],'S1 - Assay'!A:A,'S1 - Assay'!C:C)</f>
        <v>I</v>
      </c>
      <c r="D260" s="20">
        <f>COUNTIF('S6 - Table 1'!$B$3:$B$20,Table11[[#This Row],[id]])</f>
        <v>0</v>
      </c>
      <c r="E260" s="20">
        <v>0.28620578800000002</v>
      </c>
      <c r="F260" s="20">
        <v>3080</v>
      </c>
      <c r="G260" s="20">
        <v>40</v>
      </c>
      <c r="H260" s="20">
        <v>296</v>
      </c>
      <c r="I260" s="20">
        <v>21</v>
      </c>
      <c r="J260" s="20">
        <v>44</v>
      </c>
      <c r="K260" s="20">
        <v>4035</v>
      </c>
      <c r="L260" s="20">
        <v>56</v>
      </c>
      <c r="M260" s="26" cm="1">
        <f t="array" ref="M260">_xlfn.IFS(Table11[[#This Row],[target.clade]]="I",110,Table11[[#This Row],[target.clade]]="II",4454,TRUE,4652)</f>
        <v>110</v>
      </c>
      <c r="N260" s="26" cm="1">
        <f t="array" ref="N260">_xlfn.IFS(Table11[[#This Row],[target.clade]]="I",4454,Table11[[#This Row],[target.clade]]="II",110,TRUE,NA())</f>
        <v>4454</v>
      </c>
      <c r="O260" s="20" cm="1">
        <f t="array" ref="O260">_xlfn.IFS(Table11[[#This Row],[target.clade]]="I",Table11[[#This Row],[hits.I]],Table11[[#This Row],[target.clade]]="II",Table11[[#This Row],[hits.II]],TRUE,SUM(Table11[[#This Row],[hits.I]:[hits.?]]))</f>
        <v>44</v>
      </c>
      <c r="P260" s="26">
        <f>Table11[[#This Row],[clade.P]]-Table11[[#This Row],[clade.TP]]</f>
        <v>66</v>
      </c>
      <c r="Q260" s="26" cm="1">
        <f t="array" ref="Q260">_xlfn.IFS(Table11[[#This Row],[target.clade]]="I",Table11[[#This Row],[hits.II]],Table11[[#This Row],[target.clade]]="II",Table11[[#This Row],[hits.I]],TRUE,NA())</f>
        <v>4035</v>
      </c>
      <c r="R260" s="26">
        <f>IFERROR(Table11[[#This Row],[clade.N]]-Table11[[#This Row],[clade.FP]], NA())</f>
        <v>419</v>
      </c>
      <c r="S260" s="24">
        <f>Table11[[#This Row],[clade.TP]]/Table11[[#This Row],[clade.P]]</f>
        <v>0.4</v>
      </c>
      <c r="T260" s="24">
        <f>Table11[[#This Row],[clade.FN]]/Table11[[#This Row],[clade.P]]</f>
        <v>0.6</v>
      </c>
      <c r="U260" s="24">
        <f>IFERROR(Table11[[#This Row],[clade.FP]]/Table11[[#This Row],[clade.N]],NA())</f>
        <v>0.90592725639874272</v>
      </c>
      <c r="V260" s="24">
        <f>IFERROR(Table11[[#This Row],[clade.TN]]/Table11[[#This Row],[clade.N]],NA())</f>
        <v>9.4072743601257294E-2</v>
      </c>
      <c r="AC260" s="11"/>
      <c r="AD260" s="11"/>
    </row>
    <row r="261" spans="1:30" ht="21" customHeight="1" x14ac:dyDescent="0.2">
      <c r="A261" s="25" t="s">
        <v>2048</v>
      </c>
      <c r="B261" s="20">
        <f>LOOKUP(Table11[[#This Row],[id]],'S1 - Assay'!A:A,'S1 - Assay'!B:B)</f>
        <v>10244</v>
      </c>
      <c r="C261" s="20" t="str">
        <f>LOOKUP(Table11[[#This Row],[id]],'S1 - Assay'!A:A,'S1 - Assay'!C:C)</f>
        <v>I</v>
      </c>
      <c r="D261" s="20">
        <f>COUNTIF('S6 - Table 1'!$B$3:$B$20,Table11[[#This Row],[id]])</f>
        <v>0</v>
      </c>
      <c r="E261" s="20">
        <v>0.28639732699999998</v>
      </c>
      <c r="F261" s="20">
        <v>3231</v>
      </c>
      <c r="G261" s="20">
        <v>23</v>
      </c>
      <c r="H261" s="20">
        <v>220</v>
      </c>
      <c r="I261" s="20">
        <v>8</v>
      </c>
      <c r="J261" s="20">
        <v>50</v>
      </c>
      <c r="K261" s="20">
        <v>4193</v>
      </c>
      <c r="L261" s="20">
        <v>64</v>
      </c>
      <c r="M261" s="26" cm="1">
        <f t="array" ref="M261">_xlfn.IFS(Table11[[#This Row],[target.clade]]="I",110,Table11[[#This Row],[target.clade]]="II",4454,TRUE,4652)</f>
        <v>110</v>
      </c>
      <c r="N261" s="26" cm="1">
        <f t="array" ref="N261">_xlfn.IFS(Table11[[#This Row],[target.clade]]="I",4454,Table11[[#This Row],[target.clade]]="II",110,TRUE,NA())</f>
        <v>4454</v>
      </c>
      <c r="O261" s="20" cm="1">
        <f t="array" ref="O261">_xlfn.IFS(Table11[[#This Row],[target.clade]]="I",Table11[[#This Row],[hits.I]],Table11[[#This Row],[target.clade]]="II",Table11[[#This Row],[hits.II]],TRUE,SUM(Table11[[#This Row],[hits.I]:[hits.?]]))</f>
        <v>50</v>
      </c>
      <c r="P261" s="26">
        <f>Table11[[#This Row],[clade.P]]-Table11[[#This Row],[clade.TP]]</f>
        <v>60</v>
      </c>
      <c r="Q261" s="26" cm="1">
        <f t="array" ref="Q261">_xlfn.IFS(Table11[[#This Row],[target.clade]]="I",Table11[[#This Row],[hits.II]],Table11[[#This Row],[target.clade]]="II",Table11[[#This Row],[hits.I]],TRUE,NA())</f>
        <v>4193</v>
      </c>
      <c r="R261" s="26">
        <f>IFERROR(Table11[[#This Row],[clade.N]]-Table11[[#This Row],[clade.FP]], NA())</f>
        <v>261</v>
      </c>
      <c r="S261" s="24">
        <f>Table11[[#This Row],[clade.TP]]/Table11[[#This Row],[clade.P]]</f>
        <v>0.45454545454545453</v>
      </c>
      <c r="T261" s="24">
        <f>Table11[[#This Row],[clade.FN]]/Table11[[#This Row],[clade.P]]</f>
        <v>0.54545454545454541</v>
      </c>
      <c r="U261" s="24">
        <f>IFERROR(Table11[[#This Row],[clade.FP]]/Table11[[#This Row],[clade.N]],NA())</f>
        <v>0.94140098787606641</v>
      </c>
      <c r="V261" s="24">
        <f>IFERROR(Table11[[#This Row],[clade.TN]]/Table11[[#This Row],[clade.N]],NA())</f>
        <v>5.8599012123933543E-2</v>
      </c>
      <c r="AC261" s="11"/>
      <c r="AD261" s="11"/>
    </row>
    <row r="262" spans="1:30" ht="21" customHeight="1" x14ac:dyDescent="0.2">
      <c r="A262" s="25" t="s">
        <v>2053</v>
      </c>
      <c r="B262" s="20">
        <f>LOOKUP(Table11[[#This Row],[id]],'S1 - Assay'!A:A,'S1 - Assay'!B:B)</f>
        <v>10244</v>
      </c>
      <c r="C262" s="20" t="str">
        <f>LOOKUP(Table11[[#This Row],[id]],'S1 - Assay'!A:A,'S1 - Assay'!C:C)</f>
        <v>I</v>
      </c>
      <c r="D262" s="20">
        <f>COUNTIF('S6 - Table 1'!$B$3:$B$20,Table11[[#This Row],[id]])</f>
        <v>0</v>
      </c>
      <c r="E262" s="20">
        <v>0.28658147699999997</v>
      </c>
      <c r="F262" s="20">
        <v>3289</v>
      </c>
      <c r="G262" s="20">
        <v>124</v>
      </c>
      <c r="H262" s="20">
        <v>243</v>
      </c>
      <c r="I262" s="20">
        <v>45</v>
      </c>
      <c r="J262" s="20">
        <v>43</v>
      </c>
      <c r="K262" s="20">
        <v>4407</v>
      </c>
      <c r="L262" s="20">
        <v>64</v>
      </c>
      <c r="M262" s="26" cm="1">
        <f t="array" ref="M262">_xlfn.IFS(Table11[[#This Row],[target.clade]]="I",110,Table11[[#This Row],[target.clade]]="II",4454,TRUE,4652)</f>
        <v>110</v>
      </c>
      <c r="N262" s="26" cm="1">
        <f t="array" ref="N262">_xlfn.IFS(Table11[[#This Row],[target.clade]]="I",4454,Table11[[#This Row],[target.clade]]="II",110,TRUE,NA())</f>
        <v>4454</v>
      </c>
      <c r="O262" s="20" cm="1">
        <f t="array" ref="O262">_xlfn.IFS(Table11[[#This Row],[target.clade]]="I",Table11[[#This Row],[hits.I]],Table11[[#This Row],[target.clade]]="II",Table11[[#This Row],[hits.II]],TRUE,SUM(Table11[[#This Row],[hits.I]:[hits.?]]))</f>
        <v>43</v>
      </c>
      <c r="P262" s="26">
        <f>Table11[[#This Row],[clade.P]]-Table11[[#This Row],[clade.TP]]</f>
        <v>67</v>
      </c>
      <c r="Q262" s="26" cm="1">
        <f t="array" ref="Q262">_xlfn.IFS(Table11[[#This Row],[target.clade]]="I",Table11[[#This Row],[hits.II]],Table11[[#This Row],[target.clade]]="II",Table11[[#This Row],[hits.I]],TRUE,NA())</f>
        <v>4407</v>
      </c>
      <c r="R262" s="26">
        <f>IFERROR(Table11[[#This Row],[clade.N]]-Table11[[#This Row],[clade.FP]], NA())</f>
        <v>47</v>
      </c>
      <c r="S262" s="24">
        <f>Table11[[#This Row],[clade.TP]]/Table11[[#This Row],[clade.P]]</f>
        <v>0.39090909090909093</v>
      </c>
      <c r="T262" s="24">
        <f>Table11[[#This Row],[clade.FN]]/Table11[[#This Row],[clade.P]]</f>
        <v>0.60909090909090913</v>
      </c>
      <c r="U262" s="24">
        <f>IFERROR(Table11[[#This Row],[clade.FP]]/Table11[[#This Row],[clade.N]],NA())</f>
        <v>0.98944768747193534</v>
      </c>
      <c r="V262" s="24">
        <f>IFERROR(Table11[[#This Row],[clade.TN]]/Table11[[#This Row],[clade.N]],NA())</f>
        <v>1.0552312528064661E-2</v>
      </c>
      <c r="AC262" s="11"/>
      <c r="AD262" s="11"/>
    </row>
    <row r="263" spans="1:30" ht="21" customHeight="1" x14ac:dyDescent="0.2">
      <c r="A263" s="25" t="s">
        <v>2058</v>
      </c>
      <c r="B263" s="20">
        <f>LOOKUP(Table11[[#This Row],[id]],'S1 - Assay'!A:A,'S1 - Assay'!B:B)</f>
        <v>10244</v>
      </c>
      <c r="C263" s="20" t="str">
        <f>LOOKUP(Table11[[#This Row],[id]],'S1 - Assay'!A:A,'S1 - Assay'!C:C)</f>
        <v>I</v>
      </c>
      <c r="D263" s="20">
        <f>COUNTIF('S6 - Table 1'!$B$3:$B$20,Table11[[#This Row],[id]])</f>
        <v>1</v>
      </c>
      <c r="E263" s="20">
        <v>0.28675939</v>
      </c>
      <c r="F263" s="20">
        <v>56</v>
      </c>
      <c r="G263" s="20">
        <v>0</v>
      </c>
      <c r="H263" s="20">
        <v>242</v>
      </c>
      <c r="I263" s="20">
        <v>64</v>
      </c>
      <c r="J263" s="20">
        <v>50</v>
      </c>
      <c r="K263" s="20">
        <v>0</v>
      </c>
      <c r="L263" s="20">
        <v>0</v>
      </c>
      <c r="M263" s="26" cm="1">
        <f t="array" ref="M263">_xlfn.IFS(Table11[[#This Row],[target.clade]]="I",110,Table11[[#This Row],[target.clade]]="II",4454,TRUE,4652)</f>
        <v>110</v>
      </c>
      <c r="N263" s="26" cm="1">
        <f t="array" ref="N263">_xlfn.IFS(Table11[[#This Row],[target.clade]]="I",4454,Table11[[#This Row],[target.clade]]="II",110,TRUE,NA())</f>
        <v>4454</v>
      </c>
      <c r="O263" s="20" cm="1">
        <f t="array" ref="O263">_xlfn.IFS(Table11[[#This Row],[target.clade]]="I",Table11[[#This Row],[hits.I]],Table11[[#This Row],[target.clade]]="II",Table11[[#This Row],[hits.II]],TRUE,SUM(Table11[[#This Row],[hits.I]:[hits.?]]))</f>
        <v>50</v>
      </c>
      <c r="P263" s="26">
        <f>Table11[[#This Row],[clade.P]]-Table11[[#This Row],[clade.TP]]</f>
        <v>60</v>
      </c>
      <c r="Q263" s="26" cm="1">
        <f t="array" ref="Q263">_xlfn.IFS(Table11[[#This Row],[target.clade]]="I",Table11[[#This Row],[hits.II]],Table11[[#This Row],[target.clade]]="II",Table11[[#This Row],[hits.I]],TRUE,NA())</f>
        <v>0</v>
      </c>
      <c r="R263" s="26">
        <f>IFERROR(Table11[[#This Row],[clade.N]]-Table11[[#This Row],[clade.FP]], NA())</f>
        <v>4454</v>
      </c>
      <c r="S263" s="24">
        <f>Table11[[#This Row],[clade.TP]]/Table11[[#This Row],[clade.P]]</f>
        <v>0.45454545454545453</v>
      </c>
      <c r="T263" s="24">
        <f>Table11[[#This Row],[clade.FN]]/Table11[[#This Row],[clade.P]]</f>
        <v>0.54545454545454541</v>
      </c>
      <c r="U263" s="24">
        <f>IFERROR(Table11[[#This Row],[clade.FP]]/Table11[[#This Row],[clade.N]],NA())</f>
        <v>0</v>
      </c>
      <c r="V263" s="24">
        <f>IFERROR(Table11[[#This Row],[clade.TN]]/Table11[[#This Row],[clade.N]],NA())</f>
        <v>1</v>
      </c>
      <c r="AC263" s="11"/>
      <c r="AD263" s="11"/>
    </row>
    <row r="264" spans="1:30" ht="21" customHeight="1" x14ac:dyDescent="0.2">
      <c r="A264" s="25" t="s">
        <v>2062</v>
      </c>
      <c r="B264" s="20">
        <f>LOOKUP(Table11[[#This Row],[id]],'S1 - Assay'!A:A,'S1 - Assay'!B:B)</f>
        <v>10244</v>
      </c>
      <c r="C264" s="20" t="str">
        <f>LOOKUP(Table11[[#This Row],[id]],'S1 - Assay'!A:A,'S1 - Assay'!C:C)</f>
        <v>I</v>
      </c>
      <c r="D264" s="20">
        <f>COUNTIF('S6 - Table 1'!$B$3:$B$20,Table11[[#This Row],[id]])</f>
        <v>0</v>
      </c>
      <c r="E264" s="20">
        <v>0.28675939</v>
      </c>
      <c r="F264" s="20">
        <v>56</v>
      </c>
      <c r="G264" s="20">
        <v>0</v>
      </c>
      <c r="H264" s="20">
        <v>242</v>
      </c>
      <c r="I264" s="20">
        <v>64</v>
      </c>
      <c r="J264" s="20">
        <v>50</v>
      </c>
      <c r="K264" s="20">
        <v>0</v>
      </c>
      <c r="L264" s="20">
        <v>0</v>
      </c>
      <c r="M264" s="26" cm="1">
        <f t="array" ref="M264">_xlfn.IFS(Table11[[#This Row],[target.clade]]="I",110,Table11[[#This Row],[target.clade]]="II",4454,TRUE,4652)</f>
        <v>110</v>
      </c>
      <c r="N264" s="26" cm="1">
        <f t="array" ref="N264">_xlfn.IFS(Table11[[#This Row],[target.clade]]="I",4454,Table11[[#This Row],[target.clade]]="II",110,TRUE,NA())</f>
        <v>4454</v>
      </c>
      <c r="O264" s="20" cm="1">
        <f t="array" ref="O264">_xlfn.IFS(Table11[[#This Row],[target.clade]]="I",Table11[[#This Row],[hits.I]],Table11[[#This Row],[target.clade]]="II",Table11[[#This Row],[hits.II]],TRUE,SUM(Table11[[#This Row],[hits.I]:[hits.?]]))</f>
        <v>50</v>
      </c>
      <c r="P264" s="26">
        <f>Table11[[#This Row],[clade.P]]-Table11[[#This Row],[clade.TP]]</f>
        <v>60</v>
      </c>
      <c r="Q264" s="26" cm="1">
        <f t="array" ref="Q264">_xlfn.IFS(Table11[[#This Row],[target.clade]]="I",Table11[[#This Row],[hits.II]],Table11[[#This Row],[target.clade]]="II",Table11[[#This Row],[hits.I]],TRUE,NA())</f>
        <v>0</v>
      </c>
      <c r="R264" s="26">
        <f>IFERROR(Table11[[#This Row],[clade.N]]-Table11[[#This Row],[clade.FP]], NA())</f>
        <v>4454</v>
      </c>
      <c r="S264" s="24">
        <f>Table11[[#This Row],[clade.TP]]/Table11[[#This Row],[clade.P]]</f>
        <v>0.45454545454545453</v>
      </c>
      <c r="T264" s="24">
        <f>Table11[[#This Row],[clade.FN]]/Table11[[#This Row],[clade.P]]</f>
        <v>0.54545454545454541</v>
      </c>
      <c r="U264" s="24">
        <f>IFERROR(Table11[[#This Row],[clade.FP]]/Table11[[#This Row],[clade.N]],NA())</f>
        <v>0</v>
      </c>
      <c r="V264" s="24">
        <f>IFERROR(Table11[[#This Row],[clade.TN]]/Table11[[#This Row],[clade.N]],NA())</f>
        <v>1</v>
      </c>
      <c r="AC264" s="11"/>
      <c r="AD264" s="11"/>
    </row>
    <row r="265" spans="1:30" ht="21" customHeight="1" x14ac:dyDescent="0.2">
      <c r="A265" s="25" t="s">
        <v>2064</v>
      </c>
      <c r="B265" s="20">
        <f>LOOKUP(Table11[[#This Row],[id]],'S1 - Assay'!A:A,'S1 - Assay'!B:B)</f>
        <v>10244</v>
      </c>
      <c r="C265" s="20" t="str">
        <f>LOOKUP(Table11[[#This Row],[id]],'S1 - Assay'!A:A,'S1 - Assay'!C:C)</f>
        <v>I</v>
      </c>
      <c r="D265" s="20">
        <f>COUNTIF('S6 - Table 1'!$B$3:$B$20,Table11[[#This Row],[id]])</f>
        <v>0</v>
      </c>
      <c r="E265" s="20">
        <v>0.28749197799999998</v>
      </c>
      <c r="F265" s="20">
        <v>3418</v>
      </c>
      <c r="G265" s="20">
        <v>6</v>
      </c>
      <c r="H265" s="20">
        <v>278</v>
      </c>
      <c r="I265" s="20">
        <v>12</v>
      </c>
      <c r="J265" s="20">
        <v>44</v>
      </c>
      <c r="K265" s="20">
        <v>4423</v>
      </c>
      <c r="L265" s="20">
        <v>65</v>
      </c>
      <c r="M265" s="26" cm="1">
        <f t="array" ref="M265">_xlfn.IFS(Table11[[#This Row],[target.clade]]="I",110,Table11[[#This Row],[target.clade]]="II",4454,TRUE,4652)</f>
        <v>110</v>
      </c>
      <c r="N265" s="26" cm="1">
        <f t="array" ref="N265">_xlfn.IFS(Table11[[#This Row],[target.clade]]="I",4454,Table11[[#This Row],[target.clade]]="II",110,TRUE,NA())</f>
        <v>4454</v>
      </c>
      <c r="O265" s="20" cm="1">
        <f t="array" ref="O265">_xlfn.IFS(Table11[[#This Row],[target.clade]]="I",Table11[[#This Row],[hits.I]],Table11[[#This Row],[target.clade]]="II",Table11[[#This Row],[hits.II]],TRUE,SUM(Table11[[#This Row],[hits.I]:[hits.?]]))</f>
        <v>44</v>
      </c>
      <c r="P265" s="26">
        <f>Table11[[#This Row],[clade.P]]-Table11[[#This Row],[clade.TP]]</f>
        <v>66</v>
      </c>
      <c r="Q265" s="26" cm="1">
        <f t="array" ref="Q265">_xlfn.IFS(Table11[[#This Row],[target.clade]]="I",Table11[[#This Row],[hits.II]],Table11[[#This Row],[target.clade]]="II",Table11[[#This Row],[hits.I]],TRUE,NA())</f>
        <v>4423</v>
      </c>
      <c r="R265" s="26">
        <f>IFERROR(Table11[[#This Row],[clade.N]]-Table11[[#This Row],[clade.FP]], NA())</f>
        <v>31</v>
      </c>
      <c r="S265" s="24">
        <f>Table11[[#This Row],[clade.TP]]/Table11[[#This Row],[clade.P]]</f>
        <v>0.4</v>
      </c>
      <c r="T265" s="24">
        <f>Table11[[#This Row],[clade.FN]]/Table11[[#This Row],[clade.P]]</f>
        <v>0.6</v>
      </c>
      <c r="U265" s="24">
        <f>IFERROR(Table11[[#This Row],[clade.FP]]/Table11[[#This Row],[clade.N]],NA())</f>
        <v>0.99303996407723394</v>
      </c>
      <c r="V265" s="24">
        <f>IFERROR(Table11[[#This Row],[clade.TN]]/Table11[[#This Row],[clade.N]],NA())</f>
        <v>6.9600359227660526E-3</v>
      </c>
      <c r="AC265" s="11"/>
      <c r="AD265" s="11"/>
    </row>
    <row r="266" spans="1:30" ht="21" customHeight="1" x14ac:dyDescent="0.2">
      <c r="A266" s="25" t="s">
        <v>2067</v>
      </c>
      <c r="B266" s="20">
        <f>LOOKUP(Table11[[#This Row],[id]],'S1 - Assay'!A:A,'S1 - Assay'!B:B)</f>
        <v>10244</v>
      </c>
      <c r="C266" s="20" t="str">
        <f>LOOKUP(Table11[[#This Row],[id]],'S1 - Assay'!A:A,'S1 - Assay'!C:C)</f>
        <v>I</v>
      </c>
      <c r="D266" s="20">
        <f>COUNTIF('S6 - Table 1'!$B$3:$B$20,Table11[[#This Row],[id]])</f>
        <v>0</v>
      </c>
      <c r="E266" s="20">
        <v>0.28771606900000002</v>
      </c>
      <c r="F266" s="20">
        <v>2833</v>
      </c>
      <c r="G266" s="20">
        <v>31</v>
      </c>
      <c r="H266" s="20">
        <v>307</v>
      </c>
      <c r="I266" s="20">
        <v>332</v>
      </c>
      <c r="J266" s="20">
        <v>43</v>
      </c>
      <c r="K266" s="20">
        <v>3735</v>
      </c>
      <c r="L266" s="20">
        <v>63</v>
      </c>
      <c r="M266" s="26" cm="1">
        <f t="array" ref="M266">_xlfn.IFS(Table11[[#This Row],[target.clade]]="I",110,Table11[[#This Row],[target.clade]]="II",4454,TRUE,4652)</f>
        <v>110</v>
      </c>
      <c r="N266" s="26" cm="1">
        <f t="array" ref="N266">_xlfn.IFS(Table11[[#This Row],[target.clade]]="I",4454,Table11[[#This Row],[target.clade]]="II",110,TRUE,NA())</f>
        <v>4454</v>
      </c>
      <c r="O266" s="20" cm="1">
        <f t="array" ref="O266">_xlfn.IFS(Table11[[#This Row],[target.clade]]="I",Table11[[#This Row],[hits.I]],Table11[[#This Row],[target.clade]]="II",Table11[[#This Row],[hits.II]],TRUE,SUM(Table11[[#This Row],[hits.I]:[hits.?]]))</f>
        <v>43</v>
      </c>
      <c r="P266" s="26">
        <f>Table11[[#This Row],[clade.P]]-Table11[[#This Row],[clade.TP]]</f>
        <v>67</v>
      </c>
      <c r="Q266" s="26" cm="1">
        <f t="array" ref="Q266">_xlfn.IFS(Table11[[#This Row],[target.clade]]="I",Table11[[#This Row],[hits.II]],Table11[[#This Row],[target.clade]]="II",Table11[[#This Row],[hits.I]],TRUE,NA())</f>
        <v>3735</v>
      </c>
      <c r="R266" s="26">
        <f>IFERROR(Table11[[#This Row],[clade.N]]-Table11[[#This Row],[clade.FP]], NA())</f>
        <v>719</v>
      </c>
      <c r="S266" s="24">
        <f>Table11[[#This Row],[clade.TP]]/Table11[[#This Row],[clade.P]]</f>
        <v>0.39090909090909093</v>
      </c>
      <c r="T266" s="24">
        <f>Table11[[#This Row],[clade.FN]]/Table11[[#This Row],[clade.P]]</f>
        <v>0.60909090909090913</v>
      </c>
      <c r="U266" s="24">
        <f>IFERROR(Table11[[#This Row],[clade.FP]]/Table11[[#This Row],[clade.N]],NA())</f>
        <v>0.83857207004939383</v>
      </c>
      <c r="V266" s="24">
        <f>IFERROR(Table11[[#This Row],[clade.TN]]/Table11[[#This Row],[clade.N]],NA())</f>
        <v>0.1614279299506062</v>
      </c>
      <c r="AC266" s="11"/>
      <c r="AD266" s="11"/>
    </row>
    <row r="267" spans="1:30" ht="21" customHeight="1" x14ac:dyDescent="0.2">
      <c r="A267" s="25" t="s">
        <v>2069</v>
      </c>
      <c r="B267" s="20">
        <f>LOOKUP(Table11[[#This Row],[id]],'S1 - Assay'!A:A,'S1 - Assay'!B:B)</f>
        <v>10244</v>
      </c>
      <c r="C267" s="20" t="str">
        <f>LOOKUP(Table11[[#This Row],[id]],'S1 - Assay'!A:A,'S1 - Assay'!C:C)</f>
        <v>I</v>
      </c>
      <c r="D267" s="20">
        <f>COUNTIF('S6 - Table 1'!$B$3:$B$20,Table11[[#This Row],[id]])</f>
        <v>0</v>
      </c>
      <c r="E267" s="20">
        <v>0.28793020400000002</v>
      </c>
      <c r="F267" s="20">
        <v>3159</v>
      </c>
      <c r="G267" s="20">
        <v>84</v>
      </c>
      <c r="H267" s="20">
        <v>272</v>
      </c>
      <c r="I267" s="20">
        <v>16</v>
      </c>
      <c r="J267" s="20">
        <v>44</v>
      </c>
      <c r="K267" s="20">
        <v>4200</v>
      </c>
      <c r="L267" s="20">
        <v>64</v>
      </c>
      <c r="M267" s="26" cm="1">
        <f t="array" ref="M267">_xlfn.IFS(Table11[[#This Row],[target.clade]]="I",110,Table11[[#This Row],[target.clade]]="II",4454,TRUE,4652)</f>
        <v>110</v>
      </c>
      <c r="N267" s="26" cm="1">
        <f t="array" ref="N267">_xlfn.IFS(Table11[[#This Row],[target.clade]]="I",4454,Table11[[#This Row],[target.clade]]="II",110,TRUE,NA())</f>
        <v>4454</v>
      </c>
      <c r="O267" s="20" cm="1">
        <f t="array" ref="O267">_xlfn.IFS(Table11[[#This Row],[target.clade]]="I",Table11[[#This Row],[hits.I]],Table11[[#This Row],[target.clade]]="II",Table11[[#This Row],[hits.II]],TRUE,SUM(Table11[[#This Row],[hits.I]:[hits.?]]))</f>
        <v>44</v>
      </c>
      <c r="P267" s="26">
        <f>Table11[[#This Row],[clade.P]]-Table11[[#This Row],[clade.TP]]</f>
        <v>66</v>
      </c>
      <c r="Q267" s="26" cm="1">
        <f t="array" ref="Q267">_xlfn.IFS(Table11[[#This Row],[target.clade]]="I",Table11[[#This Row],[hits.II]],Table11[[#This Row],[target.clade]]="II",Table11[[#This Row],[hits.I]],TRUE,NA())</f>
        <v>4200</v>
      </c>
      <c r="R267" s="26">
        <f>IFERROR(Table11[[#This Row],[clade.N]]-Table11[[#This Row],[clade.FP]], NA())</f>
        <v>254</v>
      </c>
      <c r="S267" s="24">
        <f>Table11[[#This Row],[clade.TP]]/Table11[[#This Row],[clade.P]]</f>
        <v>0.4</v>
      </c>
      <c r="T267" s="24">
        <f>Table11[[#This Row],[clade.FN]]/Table11[[#This Row],[clade.P]]</f>
        <v>0.6</v>
      </c>
      <c r="U267" s="24">
        <f>IFERROR(Table11[[#This Row],[clade.FP]]/Table11[[#This Row],[clade.N]],NA())</f>
        <v>0.94297260889088463</v>
      </c>
      <c r="V267" s="24">
        <f>IFERROR(Table11[[#This Row],[clade.TN]]/Table11[[#This Row],[clade.N]],NA())</f>
        <v>5.7027391109115401E-2</v>
      </c>
      <c r="AC267" s="11"/>
      <c r="AD267" s="11"/>
    </row>
    <row r="268" spans="1:30" ht="21" customHeight="1" x14ac:dyDescent="0.2">
      <c r="A268" s="25" t="s">
        <v>2072</v>
      </c>
      <c r="B268" s="20">
        <f>LOOKUP(Table11[[#This Row],[id]],'S1 - Assay'!A:A,'S1 - Assay'!B:B)</f>
        <v>10244</v>
      </c>
      <c r="C268" s="20" t="str">
        <f>LOOKUP(Table11[[#This Row],[id]],'S1 - Assay'!A:A,'S1 - Assay'!C:C)</f>
        <v>I</v>
      </c>
      <c r="D268" s="20">
        <f>COUNTIF('S6 - Table 1'!$B$3:$B$20,Table11[[#This Row],[id]])</f>
        <v>0</v>
      </c>
      <c r="E268" s="20">
        <v>0.28806464199999998</v>
      </c>
      <c r="F268" s="20">
        <v>3381</v>
      </c>
      <c r="G268" s="20">
        <v>2</v>
      </c>
      <c r="H268" s="20">
        <v>328</v>
      </c>
      <c r="I268" s="20">
        <v>47</v>
      </c>
      <c r="J268" s="20">
        <v>43</v>
      </c>
      <c r="K268" s="20">
        <v>4400</v>
      </c>
      <c r="L268" s="20">
        <v>50</v>
      </c>
      <c r="M268" s="26" cm="1">
        <f t="array" ref="M268">_xlfn.IFS(Table11[[#This Row],[target.clade]]="I",110,Table11[[#This Row],[target.clade]]="II",4454,TRUE,4652)</f>
        <v>110</v>
      </c>
      <c r="N268" s="26" cm="1">
        <f t="array" ref="N268">_xlfn.IFS(Table11[[#This Row],[target.clade]]="I",4454,Table11[[#This Row],[target.clade]]="II",110,TRUE,NA())</f>
        <v>4454</v>
      </c>
      <c r="O268" s="20" cm="1">
        <f t="array" ref="O268">_xlfn.IFS(Table11[[#This Row],[target.clade]]="I",Table11[[#This Row],[hits.I]],Table11[[#This Row],[target.clade]]="II",Table11[[#This Row],[hits.II]],TRUE,SUM(Table11[[#This Row],[hits.I]:[hits.?]]))</f>
        <v>43</v>
      </c>
      <c r="P268" s="26">
        <f>Table11[[#This Row],[clade.P]]-Table11[[#This Row],[clade.TP]]</f>
        <v>67</v>
      </c>
      <c r="Q268" s="26" cm="1">
        <f t="array" ref="Q268">_xlfn.IFS(Table11[[#This Row],[target.clade]]="I",Table11[[#This Row],[hits.II]],Table11[[#This Row],[target.clade]]="II",Table11[[#This Row],[hits.I]],TRUE,NA())</f>
        <v>4400</v>
      </c>
      <c r="R268" s="26">
        <f>IFERROR(Table11[[#This Row],[clade.N]]-Table11[[#This Row],[clade.FP]], NA())</f>
        <v>54</v>
      </c>
      <c r="S268" s="24">
        <f>Table11[[#This Row],[clade.TP]]/Table11[[#This Row],[clade.P]]</f>
        <v>0.39090909090909093</v>
      </c>
      <c r="T268" s="24">
        <f>Table11[[#This Row],[clade.FN]]/Table11[[#This Row],[clade.P]]</f>
        <v>0.60909090909090913</v>
      </c>
      <c r="U268" s="24">
        <f>IFERROR(Table11[[#This Row],[clade.FP]]/Table11[[#This Row],[clade.N]],NA())</f>
        <v>0.98787606645711723</v>
      </c>
      <c r="V268" s="24">
        <f>IFERROR(Table11[[#This Row],[clade.TN]]/Table11[[#This Row],[clade.N]],NA())</f>
        <v>1.2123933542882801E-2</v>
      </c>
      <c r="AC268" s="11"/>
      <c r="AD268" s="11"/>
    </row>
    <row r="269" spans="1:30" ht="21" customHeight="1" x14ac:dyDescent="0.2">
      <c r="A269" s="25" t="s">
        <v>2075</v>
      </c>
      <c r="B269" s="20">
        <f>LOOKUP(Table11[[#This Row],[id]],'S1 - Assay'!A:A,'S1 - Assay'!B:B)</f>
        <v>10244</v>
      </c>
      <c r="C269" s="20" t="str">
        <f>LOOKUP(Table11[[#This Row],[id]],'S1 - Assay'!A:A,'S1 - Assay'!C:C)</f>
        <v>I</v>
      </c>
      <c r="D269" s="20">
        <f>COUNTIF('S6 - Table 1'!$B$3:$B$20,Table11[[#This Row],[id]])</f>
        <v>0</v>
      </c>
      <c r="E269" s="20">
        <v>0.28814125299999999</v>
      </c>
      <c r="F269" s="20">
        <v>3424</v>
      </c>
      <c r="G269" s="20">
        <v>9</v>
      </c>
      <c r="H269" s="20">
        <v>209</v>
      </c>
      <c r="I269" s="20">
        <v>77</v>
      </c>
      <c r="J269" s="20">
        <v>43</v>
      </c>
      <c r="K269" s="20">
        <v>4429</v>
      </c>
      <c r="L269" s="20">
        <v>65</v>
      </c>
      <c r="M269" s="26" cm="1">
        <f t="array" ref="M269">_xlfn.IFS(Table11[[#This Row],[target.clade]]="I",110,Table11[[#This Row],[target.clade]]="II",4454,TRUE,4652)</f>
        <v>110</v>
      </c>
      <c r="N269" s="26" cm="1">
        <f t="array" ref="N269">_xlfn.IFS(Table11[[#This Row],[target.clade]]="I",4454,Table11[[#This Row],[target.clade]]="II",110,TRUE,NA())</f>
        <v>4454</v>
      </c>
      <c r="O269" s="20" cm="1">
        <f t="array" ref="O269">_xlfn.IFS(Table11[[#This Row],[target.clade]]="I",Table11[[#This Row],[hits.I]],Table11[[#This Row],[target.clade]]="II",Table11[[#This Row],[hits.II]],TRUE,SUM(Table11[[#This Row],[hits.I]:[hits.?]]))</f>
        <v>43</v>
      </c>
      <c r="P269" s="26">
        <f>Table11[[#This Row],[clade.P]]-Table11[[#This Row],[clade.TP]]</f>
        <v>67</v>
      </c>
      <c r="Q269" s="26" cm="1">
        <f t="array" ref="Q269">_xlfn.IFS(Table11[[#This Row],[target.clade]]="I",Table11[[#This Row],[hits.II]],Table11[[#This Row],[target.clade]]="II",Table11[[#This Row],[hits.I]],TRUE,NA())</f>
        <v>4429</v>
      </c>
      <c r="R269" s="26">
        <f>IFERROR(Table11[[#This Row],[clade.N]]-Table11[[#This Row],[clade.FP]], NA())</f>
        <v>25</v>
      </c>
      <c r="S269" s="24">
        <f>Table11[[#This Row],[clade.TP]]/Table11[[#This Row],[clade.P]]</f>
        <v>0.39090909090909093</v>
      </c>
      <c r="T269" s="24">
        <f>Table11[[#This Row],[clade.FN]]/Table11[[#This Row],[clade.P]]</f>
        <v>0.60909090909090913</v>
      </c>
      <c r="U269" s="24">
        <f>IFERROR(Table11[[#This Row],[clade.FP]]/Table11[[#This Row],[clade.N]],NA())</f>
        <v>0.99438706780422093</v>
      </c>
      <c r="V269" s="24">
        <f>IFERROR(Table11[[#This Row],[clade.TN]]/Table11[[#This Row],[clade.N]],NA())</f>
        <v>5.6129321957790754E-3</v>
      </c>
      <c r="AC269" s="11"/>
      <c r="AD269" s="11"/>
    </row>
    <row r="270" spans="1:30" ht="21" customHeight="1" x14ac:dyDescent="0.2">
      <c r="A270" s="25" t="s">
        <v>2078</v>
      </c>
      <c r="B270" s="20">
        <f>LOOKUP(Table11[[#This Row],[id]],'S1 - Assay'!A:A,'S1 - Assay'!B:B)</f>
        <v>10244</v>
      </c>
      <c r="C270" s="20" t="str">
        <f>LOOKUP(Table11[[#This Row],[id]],'S1 - Assay'!A:A,'S1 - Assay'!C:C)</f>
        <v>I</v>
      </c>
      <c r="D270" s="20">
        <f>COUNTIF('S6 - Table 1'!$B$3:$B$20,Table11[[#This Row],[id]])</f>
        <v>0</v>
      </c>
      <c r="E270" s="20">
        <v>0.288421861</v>
      </c>
      <c r="F270" s="20">
        <v>3409</v>
      </c>
      <c r="G270" s="20">
        <v>13</v>
      </c>
      <c r="H270" s="20">
        <v>280</v>
      </c>
      <c r="I270" s="20">
        <v>8</v>
      </c>
      <c r="J270" s="20">
        <v>44</v>
      </c>
      <c r="K270" s="20">
        <v>4424</v>
      </c>
      <c r="L270" s="20">
        <v>65</v>
      </c>
      <c r="M270" s="26" cm="1">
        <f t="array" ref="M270">_xlfn.IFS(Table11[[#This Row],[target.clade]]="I",110,Table11[[#This Row],[target.clade]]="II",4454,TRUE,4652)</f>
        <v>110</v>
      </c>
      <c r="N270" s="26" cm="1">
        <f t="array" ref="N270">_xlfn.IFS(Table11[[#This Row],[target.clade]]="I",4454,Table11[[#This Row],[target.clade]]="II",110,TRUE,NA())</f>
        <v>4454</v>
      </c>
      <c r="O270" s="20" cm="1">
        <f t="array" ref="O270">_xlfn.IFS(Table11[[#This Row],[target.clade]]="I",Table11[[#This Row],[hits.I]],Table11[[#This Row],[target.clade]]="II",Table11[[#This Row],[hits.II]],TRUE,SUM(Table11[[#This Row],[hits.I]:[hits.?]]))</f>
        <v>44</v>
      </c>
      <c r="P270" s="26">
        <f>Table11[[#This Row],[clade.P]]-Table11[[#This Row],[clade.TP]]</f>
        <v>66</v>
      </c>
      <c r="Q270" s="26" cm="1">
        <f t="array" ref="Q270">_xlfn.IFS(Table11[[#This Row],[target.clade]]="I",Table11[[#This Row],[hits.II]],Table11[[#This Row],[target.clade]]="II",Table11[[#This Row],[hits.I]],TRUE,NA())</f>
        <v>4424</v>
      </c>
      <c r="R270" s="26">
        <f>IFERROR(Table11[[#This Row],[clade.N]]-Table11[[#This Row],[clade.FP]], NA())</f>
        <v>30</v>
      </c>
      <c r="S270" s="24">
        <f>Table11[[#This Row],[clade.TP]]/Table11[[#This Row],[clade.P]]</f>
        <v>0.4</v>
      </c>
      <c r="T270" s="24">
        <f>Table11[[#This Row],[clade.FN]]/Table11[[#This Row],[clade.P]]</f>
        <v>0.6</v>
      </c>
      <c r="U270" s="24">
        <f>IFERROR(Table11[[#This Row],[clade.FP]]/Table11[[#This Row],[clade.N]],NA())</f>
        <v>0.99326448136506507</v>
      </c>
      <c r="V270" s="24">
        <f>IFERROR(Table11[[#This Row],[clade.TN]]/Table11[[#This Row],[clade.N]],NA())</f>
        <v>6.7355186349348896E-3</v>
      </c>
      <c r="AC270" s="11"/>
      <c r="AD270" s="11"/>
    </row>
    <row r="271" spans="1:30" ht="21" customHeight="1" x14ac:dyDescent="0.2">
      <c r="A271" s="25" t="s">
        <v>2083</v>
      </c>
      <c r="B271" s="20">
        <f>LOOKUP(Table11[[#This Row],[id]],'S1 - Assay'!A:A,'S1 - Assay'!B:B)</f>
        <v>10244</v>
      </c>
      <c r="C271" s="20" t="str">
        <f>LOOKUP(Table11[[#This Row],[id]],'S1 - Assay'!A:A,'S1 - Assay'!C:C)</f>
        <v>I</v>
      </c>
      <c r="D271" s="20">
        <f>COUNTIF('S6 - Table 1'!$B$3:$B$20,Table11[[#This Row],[id]])</f>
        <v>0</v>
      </c>
      <c r="E271" s="20">
        <v>0.28869401300000003</v>
      </c>
      <c r="F271" s="20">
        <v>3393</v>
      </c>
      <c r="G271" s="20">
        <v>1</v>
      </c>
      <c r="H271" s="20">
        <v>11</v>
      </c>
      <c r="I271" s="20">
        <v>120</v>
      </c>
      <c r="J271" s="20">
        <v>43</v>
      </c>
      <c r="K271" s="20">
        <v>4424</v>
      </c>
      <c r="L271" s="20">
        <v>52</v>
      </c>
      <c r="M271" s="26" cm="1">
        <f t="array" ref="M271">_xlfn.IFS(Table11[[#This Row],[target.clade]]="I",110,Table11[[#This Row],[target.clade]]="II",4454,TRUE,4652)</f>
        <v>110</v>
      </c>
      <c r="N271" s="26" cm="1">
        <f t="array" ref="N271">_xlfn.IFS(Table11[[#This Row],[target.clade]]="I",4454,Table11[[#This Row],[target.clade]]="II",110,TRUE,NA())</f>
        <v>4454</v>
      </c>
      <c r="O271" s="20" cm="1">
        <f t="array" ref="O271">_xlfn.IFS(Table11[[#This Row],[target.clade]]="I",Table11[[#This Row],[hits.I]],Table11[[#This Row],[target.clade]]="II",Table11[[#This Row],[hits.II]],TRUE,SUM(Table11[[#This Row],[hits.I]:[hits.?]]))</f>
        <v>43</v>
      </c>
      <c r="P271" s="26">
        <f>Table11[[#This Row],[clade.P]]-Table11[[#This Row],[clade.TP]]</f>
        <v>67</v>
      </c>
      <c r="Q271" s="26" cm="1">
        <f t="array" ref="Q271">_xlfn.IFS(Table11[[#This Row],[target.clade]]="I",Table11[[#This Row],[hits.II]],Table11[[#This Row],[target.clade]]="II",Table11[[#This Row],[hits.I]],TRUE,NA())</f>
        <v>4424</v>
      </c>
      <c r="R271" s="26">
        <f>IFERROR(Table11[[#This Row],[clade.N]]-Table11[[#This Row],[clade.FP]], NA())</f>
        <v>30</v>
      </c>
      <c r="S271" s="24">
        <f>Table11[[#This Row],[clade.TP]]/Table11[[#This Row],[clade.P]]</f>
        <v>0.39090909090909093</v>
      </c>
      <c r="T271" s="24">
        <f>Table11[[#This Row],[clade.FN]]/Table11[[#This Row],[clade.P]]</f>
        <v>0.60909090909090913</v>
      </c>
      <c r="U271" s="24">
        <f>IFERROR(Table11[[#This Row],[clade.FP]]/Table11[[#This Row],[clade.N]],NA())</f>
        <v>0.99326448136506507</v>
      </c>
      <c r="V271" s="24">
        <f>IFERROR(Table11[[#This Row],[clade.TN]]/Table11[[#This Row],[clade.N]],NA())</f>
        <v>6.7355186349348896E-3</v>
      </c>
      <c r="AC271" s="11"/>
      <c r="AD271" s="11"/>
    </row>
    <row r="272" spans="1:30" ht="21" customHeight="1" x14ac:dyDescent="0.2">
      <c r="A272" s="25" t="s">
        <v>2086</v>
      </c>
      <c r="B272" s="20">
        <f>LOOKUP(Table11[[#This Row],[id]],'S1 - Assay'!A:A,'S1 - Assay'!B:B)</f>
        <v>10244</v>
      </c>
      <c r="C272" s="20" t="str">
        <f>LOOKUP(Table11[[#This Row],[id]],'S1 - Assay'!A:A,'S1 - Assay'!C:C)</f>
        <v>I</v>
      </c>
      <c r="D272" s="20">
        <f>COUNTIF('S6 - Table 1'!$B$3:$B$20,Table11[[#This Row],[id]])</f>
        <v>0</v>
      </c>
      <c r="E272" s="20">
        <v>0.28880267399999998</v>
      </c>
      <c r="F272" s="20">
        <v>3287</v>
      </c>
      <c r="G272" s="20">
        <v>126</v>
      </c>
      <c r="H272" s="20">
        <v>254</v>
      </c>
      <c r="I272" s="20">
        <v>36</v>
      </c>
      <c r="J272" s="20">
        <v>43</v>
      </c>
      <c r="K272" s="20">
        <v>4410</v>
      </c>
      <c r="L272" s="20">
        <v>64</v>
      </c>
      <c r="M272" s="26" cm="1">
        <f t="array" ref="M272">_xlfn.IFS(Table11[[#This Row],[target.clade]]="I",110,Table11[[#This Row],[target.clade]]="II",4454,TRUE,4652)</f>
        <v>110</v>
      </c>
      <c r="N272" s="26" cm="1">
        <f t="array" ref="N272">_xlfn.IFS(Table11[[#This Row],[target.clade]]="I",4454,Table11[[#This Row],[target.clade]]="II",110,TRUE,NA())</f>
        <v>4454</v>
      </c>
      <c r="O272" s="20" cm="1">
        <f t="array" ref="O272">_xlfn.IFS(Table11[[#This Row],[target.clade]]="I",Table11[[#This Row],[hits.I]],Table11[[#This Row],[target.clade]]="II",Table11[[#This Row],[hits.II]],TRUE,SUM(Table11[[#This Row],[hits.I]:[hits.?]]))</f>
        <v>43</v>
      </c>
      <c r="P272" s="26">
        <f>Table11[[#This Row],[clade.P]]-Table11[[#This Row],[clade.TP]]</f>
        <v>67</v>
      </c>
      <c r="Q272" s="26" cm="1">
        <f t="array" ref="Q272">_xlfn.IFS(Table11[[#This Row],[target.clade]]="I",Table11[[#This Row],[hits.II]],Table11[[#This Row],[target.clade]]="II",Table11[[#This Row],[hits.I]],TRUE,NA())</f>
        <v>4410</v>
      </c>
      <c r="R272" s="26">
        <f>IFERROR(Table11[[#This Row],[clade.N]]-Table11[[#This Row],[clade.FP]], NA())</f>
        <v>44</v>
      </c>
      <c r="S272" s="24">
        <f>Table11[[#This Row],[clade.TP]]/Table11[[#This Row],[clade.P]]</f>
        <v>0.39090909090909093</v>
      </c>
      <c r="T272" s="24">
        <f>Table11[[#This Row],[clade.FN]]/Table11[[#This Row],[clade.P]]</f>
        <v>0.60909090909090913</v>
      </c>
      <c r="U272" s="24">
        <f>IFERROR(Table11[[#This Row],[clade.FP]]/Table11[[#This Row],[clade.N]],NA())</f>
        <v>0.99012123933542884</v>
      </c>
      <c r="V272" s="24">
        <f>IFERROR(Table11[[#This Row],[clade.TN]]/Table11[[#This Row],[clade.N]],NA())</f>
        <v>9.8787606645711727E-3</v>
      </c>
      <c r="AC272" s="11"/>
      <c r="AD272" s="11"/>
    </row>
    <row r="273" spans="1:30" ht="21" customHeight="1" x14ac:dyDescent="0.2">
      <c r="A273" s="25" t="s">
        <v>2089</v>
      </c>
      <c r="B273" s="20">
        <f>LOOKUP(Table11[[#This Row],[id]],'S1 - Assay'!A:A,'S1 - Assay'!B:B)</f>
        <v>10244</v>
      </c>
      <c r="C273" s="20" t="str">
        <f>LOOKUP(Table11[[#This Row],[id]],'S1 - Assay'!A:A,'S1 - Assay'!C:C)</f>
        <v>I</v>
      </c>
      <c r="D273" s="20">
        <f>COUNTIF('S6 - Table 1'!$B$3:$B$20,Table11[[#This Row],[id]])</f>
        <v>0</v>
      </c>
      <c r="E273" s="20">
        <v>0.28888357100000001</v>
      </c>
      <c r="F273" s="20">
        <v>3425</v>
      </c>
      <c r="G273" s="20">
        <v>8</v>
      </c>
      <c r="H273" s="20">
        <v>154</v>
      </c>
      <c r="I273" s="20">
        <v>132</v>
      </c>
      <c r="J273" s="20">
        <v>43</v>
      </c>
      <c r="K273" s="20">
        <v>4430</v>
      </c>
      <c r="L273" s="20">
        <v>65</v>
      </c>
      <c r="M273" s="26" cm="1">
        <f t="array" ref="M273">_xlfn.IFS(Table11[[#This Row],[target.clade]]="I",110,Table11[[#This Row],[target.clade]]="II",4454,TRUE,4652)</f>
        <v>110</v>
      </c>
      <c r="N273" s="26" cm="1">
        <f t="array" ref="N273">_xlfn.IFS(Table11[[#This Row],[target.clade]]="I",4454,Table11[[#This Row],[target.clade]]="II",110,TRUE,NA())</f>
        <v>4454</v>
      </c>
      <c r="O273" s="20" cm="1">
        <f t="array" ref="O273">_xlfn.IFS(Table11[[#This Row],[target.clade]]="I",Table11[[#This Row],[hits.I]],Table11[[#This Row],[target.clade]]="II",Table11[[#This Row],[hits.II]],TRUE,SUM(Table11[[#This Row],[hits.I]:[hits.?]]))</f>
        <v>43</v>
      </c>
      <c r="P273" s="26">
        <f>Table11[[#This Row],[clade.P]]-Table11[[#This Row],[clade.TP]]</f>
        <v>67</v>
      </c>
      <c r="Q273" s="26" cm="1">
        <f t="array" ref="Q273">_xlfn.IFS(Table11[[#This Row],[target.clade]]="I",Table11[[#This Row],[hits.II]],Table11[[#This Row],[target.clade]]="II",Table11[[#This Row],[hits.I]],TRUE,NA())</f>
        <v>4430</v>
      </c>
      <c r="R273" s="26">
        <f>IFERROR(Table11[[#This Row],[clade.N]]-Table11[[#This Row],[clade.FP]], NA())</f>
        <v>24</v>
      </c>
      <c r="S273" s="24">
        <f>Table11[[#This Row],[clade.TP]]/Table11[[#This Row],[clade.P]]</f>
        <v>0.39090909090909093</v>
      </c>
      <c r="T273" s="24">
        <f>Table11[[#This Row],[clade.FN]]/Table11[[#This Row],[clade.P]]</f>
        <v>0.60909090909090913</v>
      </c>
      <c r="U273" s="24">
        <f>IFERROR(Table11[[#This Row],[clade.FP]]/Table11[[#This Row],[clade.N]],NA())</f>
        <v>0.99461158509205205</v>
      </c>
      <c r="V273" s="24">
        <f>IFERROR(Table11[[#This Row],[clade.TN]]/Table11[[#This Row],[clade.N]],NA())</f>
        <v>5.3884149079479124E-3</v>
      </c>
      <c r="AC273" s="11"/>
      <c r="AD273" s="11"/>
    </row>
    <row r="274" spans="1:30" ht="21" customHeight="1" x14ac:dyDescent="0.2">
      <c r="A274" s="25" t="s">
        <v>2092</v>
      </c>
      <c r="B274" s="20">
        <f>LOOKUP(Table11[[#This Row],[id]],'S1 - Assay'!A:A,'S1 - Assay'!B:B)</f>
        <v>10244</v>
      </c>
      <c r="C274" s="20" t="str">
        <f>LOOKUP(Table11[[#This Row],[id]],'S1 - Assay'!A:A,'S1 - Assay'!C:C)</f>
        <v>I</v>
      </c>
      <c r="D274" s="20">
        <f>COUNTIF('S6 - Table 1'!$B$3:$B$20,Table11[[#This Row],[id]])</f>
        <v>0</v>
      </c>
      <c r="E274" s="20">
        <v>0.289521274</v>
      </c>
      <c r="F274" s="20">
        <v>3300</v>
      </c>
      <c r="G274" s="20">
        <v>12</v>
      </c>
      <c r="H274" s="20">
        <v>9</v>
      </c>
      <c r="I274" s="20">
        <v>192</v>
      </c>
      <c r="J274" s="20">
        <v>43</v>
      </c>
      <c r="K274" s="20">
        <v>4399</v>
      </c>
      <c r="L274" s="20">
        <v>28</v>
      </c>
      <c r="M274" s="26" cm="1">
        <f t="array" ref="M274">_xlfn.IFS(Table11[[#This Row],[target.clade]]="I",110,Table11[[#This Row],[target.clade]]="II",4454,TRUE,4652)</f>
        <v>110</v>
      </c>
      <c r="N274" s="26" cm="1">
        <f t="array" ref="N274">_xlfn.IFS(Table11[[#This Row],[target.clade]]="I",4454,Table11[[#This Row],[target.clade]]="II",110,TRUE,NA())</f>
        <v>4454</v>
      </c>
      <c r="O274" s="20" cm="1">
        <f t="array" ref="O274">_xlfn.IFS(Table11[[#This Row],[target.clade]]="I",Table11[[#This Row],[hits.I]],Table11[[#This Row],[target.clade]]="II",Table11[[#This Row],[hits.II]],TRUE,SUM(Table11[[#This Row],[hits.I]:[hits.?]]))</f>
        <v>43</v>
      </c>
      <c r="P274" s="26">
        <f>Table11[[#This Row],[clade.P]]-Table11[[#This Row],[clade.TP]]</f>
        <v>67</v>
      </c>
      <c r="Q274" s="26" cm="1">
        <f t="array" ref="Q274">_xlfn.IFS(Table11[[#This Row],[target.clade]]="I",Table11[[#This Row],[hits.II]],Table11[[#This Row],[target.clade]]="II",Table11[[#This Row],[hits.I]],TRUE,NA())</f>
        <v>4399</v>
      </c>
      <c r="R274" s="26">
        <f>IFERROR(Table11[[#This Row],[clade.N]]-Table11[[#This Row],[clade.FP]], NA())</f>
        <v>55</v>
      </c>
      <c r="S274" s="24">
        <f>Table11[[#This Row],[clade.TP]]/Table11[[#This Row],[clade.P]]</f>
        <v>0.39090909090909093</v>
      </c>
      <c r="T274" s="24">
        <f>Table11[[#This Row],[clade.FN]]/Table11[[#This Row],[clade.P]]</f>
        <v>0.60909090909090913</v>
      </c>
      <c r="U274" s="24">
        <f>IFERROR(Table11[[#This Row],[clade.FP]]/Table11[[#This Row],[clade.N]],NA())</f>
        <v>0.98765154916928599</v>
      </c>
      <c r="V274" s="24">
        <f>IFERROR(Table11[[#This Row],[clade.TN]]/Table11[[#This Row],[clade.N]],NA())</f>
        <v>1.2348450830713965E-2</v>
      </c>
      <c r="AC274" s="11"/>
      <c r="AD274" s="11"/>
    </row>
    <row r="275" spans="1:30" ht="21" customHeight="1" x14ac:dyDescent="0.2">
      <c r="A275" s="25" t="s">
        <v>2096</v>
      </c>
      <c r="B275" s="20">
        <f>LOOKUP(Table11[[#This Row],[id]],'S1 - Assay'!A:A,'S1 - Assay'!B:B)</f>
        <v>10244</v>
      </c>
      <c r="C275" s="20" t="str">
        <f>LOOKUP(Table11[[#This Row],[id]],'S1 - Assay'!A:A,'S1 - Assay'!C:C)</f>
        <v>I</v>
      </c>
      <c r="D275" s="20">
        <f>COUNTIF('S6 - Table 1'!$B$3:$B$20,Table11[[#This Row],[id]])</f>
        <v>0</v>
      </c>
      <c r="E275" s="20">
        <v>0.289521274</v>
      </c>
      <c r="F275" s="20">
        <v>3300</v>
      </c>
      <c r="G275" s="20">
        <v>12</v>
      </c>
      <c r="H275" s="20">
        <v>9</v>
      </c>
      <c r="I275" s="20">
        <v>192</v>
      </c>
      <c r="J275" s="20">
        <v>43</v>
      </c>
      <c r="K275" s="20">
        <v>4399</v>
      </c>
      <c r="L275" s="20">
        <v>28</v>
      </c>
      <c r="M275" s="26" cm="1">
        <f t="array" ref="M275">_xlfn.IFS(Table11[[#This Row],[target.clade]]="I",110,Table11[[#This Row],[target.clade]]="II",4454,TRUE,4652)</f>
        <v>110</v>
      </c>
      <c r="N275" s="26" cm="1">
        <f t="array" ref="N275">_xlfn.IFS(Table11[[#This Row],[target.clade]]="I",4454,Table11[[#This Row],[target.clade]]="II",110,TRUE,NA())</f>
        <v>4454</v>
      </c>
      <c r="O275" s="20" cm="1">
        <f t="array" ref="O275">_xlfn.IFS(Table11[[#This Row],[target.clade]]="I",Table11[[#This Row],[hits.I]],Table11[[#This Row],[target.clade]]="II",Table11[[#This Row],[hits.II]],TRUE,SUM(Table11[[#This Row],[hits.I]:[hits.?]]))</f>
        <v>43</v>
      </c>
      <c r="P275" s="26">
        <f>Table11[[#This Row],[clade.P]]-Table11[[#This Row],[clade.TP]]</f>
        <v>67</v>
      </c>
      <c r="Q275" s="26" cm="1">
        <f t="array" ref="Q275">_xlfn.IFS(Table11[[#This Row],[target.clade]]="I",Table11[[#This Row],[hits.II]],Table11[[#This Row],[target.clade]]="II",Table11[[#This Row],[hits.I]],TRUE,NA())</f>
        <v>4399</v>
      </c>
      <c r="R275" s="26">
        <f>IFERROR(Table11[[#This Row],[clade.N]]-Table11[[#This Row],[clade.FP]], NA())</f>
        <v>55</v>
      </c>
      <c r="S275" s="24">
        <f>Table11[[#This Row],[clade.TP]]/Table11[[#This Row],[clade.P]]</f>
        <v>0.39090909090909093</v>
      </c>
      <c r="T275" s="24">
        <f>Table11[[#This Row],[clade.FN]]/Table11[[#This Row],[clade.P]]</f>
        <v>0.60909090909090913</v>
      </c>
      <c r="U275" s="24">
        <f>IFERROR(Table11[[#This Row],[clade.FP]]/Table11[[#This Row],[clade.N]],NA())</f>
        <v>0.98765154916928599</v>
      </c>
      <c r="V275" s="24">
        <f>IFERROR(Table11[[#This Row],[clade.TN]]/Table11[[#This Row],[clade.N]],NA())</f>
        <v>1.2348450830713965E-2</v>
      </c>
      <c r="AC275" s="11"/>
      <c r="AD275" s="11"/>
    </row>
    <row r="276" spans="1:30" ht="21" customHeight="1" x14ac:dyDescent="0.2">
      <c r="A276" s="25" t="s">
        <v>2099</v>
      </c>
      <c r="B276" s="20">
        <f>LOOKUP(Table11[[#This Row],[id]],'S1 - Assay'!A:A,'S1 - Assay'!B:B)</f>
        <v>10244</v>
      </c>
      <c r="C276" s="20" t="str">
        <f>LOOKUP(Table11[[#This Row],[id]],'S1 - Assay'!A:A,'S1 - Assay'!C:C)</f>
        <v>I</v>
      </c>
      <c r="D276" s="20">
        <f>COUNTIF('S6 - Table 1'!$B$3:$B$20,Table11[[#This Row],[id]])</f>
        <v>0</v>
      </c>
      <c r="E276" s="20">
        <v>0.29030125699999998</v>
      </c>
      <c r="F276" s="20">
        <v>3132</v>
      </c>
      <c r="G276" s="20">
        <v>122</v>
      </c>
      <c r="H276" s="20">
        <v>38</v>
      </c>
      <c r="I276" s="20">
        <v>251</v>
      </c>
      <c r="J276" s="20">
        <v>43</v>
      </c>
      <c r="K276" s="20">
        <v>4331</v>
      </c>
      <c r="L276" s="20">
        <v>20</v>
      </c>
      <c r="M276" s="26" cm="1">
        <f t="array" ref="M276">_xlfn.IFS(Table11[[#This Row],[target.clade]]="I",110,Table11[[#This Row],[target.clade]]="II",4454,TRUE,4652)</f>
        <v>110</v>
      </c>
      <c r="N276" s="26" cm="1">
        <f t="array" ref="N276">_xlfn.IFS(Table11[[#This Row],[target.clade]]="I",4454,Table11[[#This Row],[target.clade]]="II",110,TRUE,NA())</f>
        <v>4454</v>
      </c>
      <c r="O276" s="20" cm="1">
        <f t="array" ref="O276">_xlfn.IFS(Table11[[#This Row],[target.clade]]="I",Table11[[#This Row],[hits.I]],Table11[[#This Row],[target.clade]]="II",Table11[[#This Row],[hits.II]],TRUE,SUM(Table11[[#This Row],[hits.I]:[hits.?]]))</f>
        <v>43</v>
      </c>
      <c r="P276" s="26">
        <f>Table11[[#This Row],[clade.P]]-Table11[[#This Row],[clade.TP]]</f>
        <v>67</v>
      </c>
      <c r="Q276" s="26" cm="1">
        <f t="array" ref="Q276">_xlfn.IFS(Table11[[#This Row],[target.clade]]="I",Table11[[#This Row],[hits.II]],Table11[[#This Row],[target.clade]]="II",Table11[[#This Row],[hits.I]],TRUE,NA())</f>
        <v>4331</v>
      </c>
      <c r="R276" s="26">
        <f>IFERROR(Table11[[#This Row],[clade.N]]-Table11[[#This Row],[clade.FP]], NA())</f>
        <v>123</v>
      </c>
      <c r="S276" s="24">
        <f>Table11[[#This Row],[clade.TP]]/Table11[[#This Row],[clade.P]]</f>
        <v>0.39090909090909093</v>
      </c>
      <c r="T276" s="24">
        <f>Table11[[#This Row],[clade.FN]]/Table11[[#This Row],[clade.P]]</f>
        <v>0.60909090909090913</v>
      </c>
      <c r="U276" s="24">
        <f>IFERROR(Table11[[#This Row],[clade.FP]]/Table11[[#This Row],[clade.N]],NA())</f>
        <v>0.97238437359676699</v>
      </c>
      <c r="V276" s="24">
        <f>IFERROR(Table11[[#This Row],[clade.TN]]/Table11[[#This Row],[clade.N]],NA())</f>
        <v>2.7615626403233048E-2</v>
      </c>
      <c r="AC276" s="11"/>
      <c r="AD276" s="11"/>
    </row>
    <row r="277" spans="1:30" ht="21" customHeight="1" x14ac:dyDescent="0.2">
      <c r="A277" s="25" t="s">
        <v>2102</v>
      </c>
      <c r="B277" s="20">
        <f>LOOKUP(Table11[[#This Row],[id]],'S1 - Assay'!A:A,'S1 - Assay'!B:B)</f>
        <v>10244</v>
      </c>
      <c r="C277" s="20" t="str">
        <f>LOOKUP(Table11[[#This Row],[id]],'S1 - Assay'!A:A,'S1 - Assay'!C:C)</f>
        <v>I</v>
      </c>
      <c r="D277" s="20">
        <f>COUNTIF('S6 - Table 1'!$B$3:$B$20,Table11[[#This Row],[id]])</f>
        <v>0</v>
      </c>
      <c r="E277" s="20">
        <v>0.29052358</v>
      </c>
      <c r="F277" s="20">
        <v>3405</v>
      </c>
      <c r="G277" s="20">
        <v>7</v>
      </c>
      <c r="H277" s="20">
        <v>289</v>
      </c>
      <c r="I277" s="20">
        <v>12</v>
      </c>
      <c r="J277" s="20">
        <v>44</v>
      </c>
      <c r="K277" s="20">
        <v>4427</v>
      </c>
      <c r="L277" s="20">
        <v>58</v>
      </c>
      <c r="M277" s="26" cm="1">
        <f t="array" ref="M277">_xlfn.IFS(Table11[[#This Row],[target.clade]]="I",110,Table11[[#This Row],[target.clade]]="II",4454,TRUE,4652)</f>
        <v>110</v>
      </c>
      <c r="N277" s="26" cm="1">
        <f t="array" ref="N277">_xlfn.IFS(Table11[[#This Row],[target.clade]]="I",4454,Table11[[#This Row],[target.clade]]="II",110,TRUE,NA())</f>
        <v>4454</v>
      </c>
      <c r="O277" s="20" cm="1">
        <f t="array" ref="O277">_xlfn.IFS(Table11[[#This Row],[target.clade]]="I",Table11[[#This Row],[hits.I]],Table11[[#This Row],[target.clade]]="II",Table11[[#This Row],[hits.II]],TRUE,SUM(Table11[[#This Row],[hits.I]:[hits.?]]))</f>
        <v>44</v>
      </c>
      <c r="P277" s="26">
        <f>Table11[[#This Row],[clade.P]]-Table11[[#This Row],[clade.TP]]</f>
        <v>66</v>
      </c>
      <c r="Q277" s="26" cm="1">
        <f t="array" ref="Q277">_xlfn.IFS(Table11[[#This Row],[target.clade]]="I",Table11[[#This Row],[hits.II]],Table11[[#This Row],[target.clade]]="II",Table11[[#This Row],[hits.I]],TRUE,NA())</f>
        <v>4427</v>
      </c>
      <c r="R277" s="26">
        <f>IFERROR(Table11[[#This Row],[clade.N]]-Table11[[#This Row],[clade.FP]], NA())</f>
        <v>27</v>
      </c>
      <c r="S277" s="24">
        <f>Table11[[#This Row],[clade.TP]]/Table11[[#This Row],[clade.P]]</f>
        <v>0.4</v>
      </c>
      <c r="T277" s="24">
        <f>Table11[[#This Row],[clade.FN]]/Table11[[#This Row],[clade.P]]</f>
        <v>0.6</v>
      </c>
      <c r="U277" s="24">
        <f>IFERROR(Table11[[#This Row],[clade.FP]]/Table11[[#This Row],[clade.N]],NA())</f>
        <v>0.99393803322855856</v>
      </c>
      <c r="V277" s="24">
        <f>IFERROR(Table11[[#This Row],[clade.TN]]/Table11[[#This Row],[clade.N]],NA())</f>
        <v>6.0619667714414006E-3</v>
      </c>
      <c r="AC277" s="11"/>
      <c r="AD277" s="11"/>
    </row>
    <row r="278" spans="1:30" ht="21" customHeight="1" x14ac:dyDescent="0.2">
      <c r="A278" s="25" t="s">
        <v>2107</v>
      </c>
      <c r="B278" s="20">
        <f>LOOKUP(Table11[[#This Row],[id]],'S1 - Assay'!A:A,'S1 - Assay'!B:B)</f>
        <v>10244</v>
      </c>
      <c r="C278" s="20" t="str">
        <f>LOOKUP(Table11[[#This Row],[id]],'S1 - Assay'!A:A,'S1 - Assay'!C:C)</f>
        <v>I</v>
      </c>
      <c r="D278" s="20">
        <f>COUNTIF('S6 - Table 1'!$B$3:$B$20,Table11[[#This Row],[id]])</f>
        <v>0</v>
      </c>
      <c r="E278" s="20">
        <v>0.29052358</v>
      </c>
      <c r="F278" s="20">
        <v>3405</v>
      </c>
      <c r="G278" s="20">
        <v>7</v>
      </c>
      <c r="H278" s="20">
        <v>289</v>
      </c>
      <c r="I278" s="20">
        <v>12</v>
      </c>
      <c r="J278" s="20">
        <v>44</v>
      </c>
      <c r="K278" s="20">
        <v>4426</v>
      </c>
      <c r="L278" s="20">
        <v>58</v>
      </c>
      <c r="M278" s="26" cm="1">
        <f t="array" ref="M278">_xlfn.IFS(Table11[[#This Row],[target.clade]]="I",110,Table11[[#This Row],[target.clade]]="II",4454,TRUE,4652)</f>
        <v>110</v>
      </c>
      <c r="N278" s="26" cm="1">
        <f t="array" ref="N278">_xlfn.IFS(Table11[[#This Row],[target.clade]]="I",4454,Table11[[#This Row],[target.clade]]="II",110,TRUE,NA())</f>
        <v>4454</v>
      </c>
      <c r="O278" s="20" cm="1">
        <f t="array" ref="O278">_xlfn.IFS(Table11[[#This Row],[target.clade]]="I",Table11[[#This Row],[hits.I]],Table11[[#This Row],[target.clade]]="II",Table11[[#This Row],[hits.II]],TRUE,SUM(Table11[[#This Row],[hits.I]:[hits.?]]))</f>
        <v>44</v>
      </c>
      <c r="P278" s="26">
        <f>Table11[[#This Row],[clade.P]]-Table11[[#This Row],[clade.TP]]</f>
        <v>66</v>
      </c>
      <c r="Q278" s="26" cm="1">
        <f t="array" ref="Q278">_xlfn.IFS(Table11[[#This Row],[target.clade]]="I",Table11[[#This Row],[hits.II]],Table11[[#This Row],[target.clade]]="II",Table11[[#This Row],[hits.I]],TRUE,NA())</f>
        <v>4426</v>
      </c>
      <c r="R278" s="26">
        <f>IFERROR(Table11[[#This Row],[clade.N]]-Table11[[#This Row],[clade.FP]], NA())</f>
        <v>28</v>
      </c>
      <c r="S278" s="24">
        <f>Table11[[#This Row],[clade.TP]]/Table11[[#This Row],[clade.P]]</f>
        <v>0.4</v>
      </c>
      <c r="T278" s="24">
        <f>Table11[[#This Row],[clade.FN]]/Table11[[#This Row],[clade.P]]</f>
        <v>0.6</v>
      </c>
      <c r="U278" s="24">
        <f>IFERROR(Table11[[#This Row],[clade.FP]]/Table11[[#This Row],[clade.N]],NA())</f>
        <v>0.99371351594072743</v>
      </c>
      <c r="V278" s="24">
        <f>IFERROR(Table11[[#This Row],[clade.TN]]/Table11[[#This Row],[clade.N]],NA())</f>
        <v>6.2864840592725636E-3</v>
      </c>
      <c r="AC278" s="11"/>
      <c r="AD278" s="11"/>
    </row>
    <row r="279" spans="1:30" ht="21" customHeight="1" x14ac:dyDescent="0.2">
      <c r="A279" s="25" t="s">
        <v>2110</v>
      </c>
      <c r="B279" s="20">
        <f>LOOKUP(Table11[[#This Row],[id]],'S1 - Assay'!A:A,'S1 - Assay'!B:B)</f>
        <v>10244</v>
      </c>
      <c r="C279" s="20" t="str">
        <f>LOOKUP(Table11[[#This Row],[id]],'S1 - Assay'!A:A,'S1 - Assay'!C:C)</f>
        <v>I</v>
      </c>
      <c r="D279" s="20">
        <f>COUNTIF('S6 - Table 1'!$B$3:$B$20,Table11[[#This Row],[id]])</f>
        <v>0</v>
      </c>
      <c r="E279" s="20">
        <v>0.292884955</v>
      </c>
      <c r="F279" s="20">
        <v>3419</v>
      </c>
      <c r="G279" s="20">
        <v>4</v>
      </c>
      <c r="H279" s="20">
        <v>229</v>
      </c>
      <c r="I279" s="20">
        <v>57</v>
      </c>
      <c r="J279" s="20">
        <v>43</v>
      </c>
      <c r="K279" s="20">
        <v>4416</v>
      </c>
      <c r="L279" s="20">
        <v>64</v>
      </c>
      <c r="M279" s="26" cm="1">
        <f t="array" ref="M279">_xlfn.IFS(Table11[[#This Row],[target.clade]]="I",110,Table11[[#This Row],[target.clade]]="II",4454,TRUE,4652)</f>
        <v>110</v>
      </c>
      <c r="N279" s="26" cm="1">
        <f t="array" ref="N279">_xlfn.IFS(Table11[[#This Row],[target.clade]]="I",4454,Table11[[#This Row],[target.clade]]="II",110,TRUE,NA())</f>
        <v>4454</v>
      </c>
      <c r="O279" s="20" cm="1">
        <f t="array" ref="O279">_xlfn.IFS(Table11[[#This Row],[target.clade]]="I",Table11[[#This Row],[hits.I]],Table11[[#This Row],[target.clade]]="II",Table11[[#This Row],[hits.II]],TRUE,SUM(Table11[[#This Row],[hits.I]:[hits.?]]))</f>
        <v>43</v>
      </c>
      <c r="P279" s="26">
        <f>Table11[[#This Row],[clade.P]]-Table11[[#This Row],[clade.TP]]</f>
        <v>67</v>
      </c>
      <c r="Q279" s="26" cm="1">
        <f t="array" ref="Q279">_xlfn.IFS(Table11[[#This Row],[target.clade]]="I",Table11[[#This Row],[hits.II]],Table11[[#This Row],[target.clade]]="II",Table11[[#This Row],[hits.I]],TRUE,NA())</f>
        <v>4416</v>
      </c>
      <c r="R279" s="26">
        <f>IFERROR(Table11[[#This Row],[clade.N]]-Table11[[#This Row],[clade.FP]], NA())</f>
        <v>38</v>
      </c>
      <c r="S279" s="24">
        <f>Table11[[#This Row],[clade.TP]]/Table11[[#This Row],[clade.P]]</f>
        <v>0.39090909090909093</v>
      </c>
      <c r="T279" s="24">
        <f>Table11[[#This Row],[clade.FN]]/Table11[[#This Row],[clade.P]]</f>
        <v>0.60909090909090913</v>
      </c>
      <c r="U279" s="24">
        <f>IFERROR(Table11[[#This Row],[clade.FP]]/Table11[[#This Row],[clade.N]],NA())</f>
        <v>0.99146834306241582</v>
      </c>
      <c r="V279" s="24">
        <f>IFERROR(Table11[[#This Row],[clade.TN]]/Table11[[#This Row],[clade.N]],NA())</f>
        <v>8.5316569375841946E-3</v>
      </c>
      <c r="AC279" s="11"/>
      <c r="AD279" s="11"/>
    </row>
    <row r="280" spans="1:30" ht="21" customHeight="1" x14ac:dyDescent="0.2">
      <c r="A280" s="25" t="s">
        <v>2113</v>
      </c>
      <c r="B280" s="20">
        <f>LOOKUP(Table11[[#This Row],[id]],'S1 - Assay'!A:A,'S1 - Assay'!B:B)</f>
        <v>10244</v>
      </c>
      <c r="C280" s="20" t="str">
        <f>LOOKUP(Table11[[#This Row],[id]],'S1 - Assay'!A:A,'S1 - Assay'!C:C)</f>
        <v>I</v>
      </c>
      <c r="D280" s="20">
        <f>COUNTIF('S6 - Table 1'!$B$3:$B$20,Table11[[#This Row],[id]])</f>
        <v>0</v>
      </c>
      <c r="E280" s="20">
        <v>0.29349317200000002</v>
      </c>
      <c r="F280" s="20">
        <v>3417</v>
      </c>
      <c r="G280" s="20">
        <v>4</v>
      </c>
      <c r="H280" s="20">
        <v>252</v>
      </c>
      <c r="I280" s="20">
        <v>56</v>
      </c>
      <c r="J280" s="20">
        <v>50</v>
      </c>
      <c r="K280" s="20">
        <v>4418</v>
      </c>
      <c r="L280" s="20">
        <v>63</v>
      </c>
      <c r="M280" s="26" cm="1">
        <f t="array" ref="M280">_xlfn.IFS(Table11[[#This Row],[target.clade]]="I",110,Table11[[#This Row],[target.clade]]="II",4454,TRUE,4652)</f>
        <v>110</v>
      </c>
      <c r="N280" s="26" cm="1">
        <f t="array" ref="N280">_xlfn.IFS(Table11[[#This Row],[target.clade]]="I",4454,Table11[[#This Row],[target.clade]]="II",110,TRUE,NA())</f>
        <v>4454</v>
      </c>
      <c r="O280" s="20" cm="1">
        <f t="array" ref="O280">_xlfn.IFS(Table11[[#This Row],[target.clade]]="I",Table11[[#This Row],[hits.I]],Table11[[#This Row],[target.clade]]="II",Table11[[#This Row],[hits.II]],TRUE,SUM(Table11[[#This Row],[hits.I]:[hits.?]]))</f>
        <v>50</v>
      </c>
      <c r="P280" s="26">
        <f>Table11[[#This Row],[clade.P]]-Table11[[#This Row],[clade.TP]]</f>
        <v>60</v>
      </c>
      <c r="Q280" s="26" cm="1">
        <f t="array" ref="Q280">_xlfn.IFS(Table11[[#This Row],[target.clade]]="I",Table11[[#This Row],[hits.II]],Table11[[#This Row],[target.clade]]="II",Table11[[#This Row],[hits.I]],TRUE,NA())</f>
        <v>4418</v>
      </c>
      <c r="R280" s="26">
        <f>IFERROR(Table11[[#This Row],[clade.N]]-Table11[[#This Row],[clade.FP]], NA())</f>
        <v>36</v>
      </c>
      <c r="S280" s="24">
        <f>Table11[[#This Row],[clade.TP]]/Table11[[#This Row],[clade.P]]</f>
        <v>0.45454545454545453</v>
      </c>
      <c r="T280" s="24">
        <f>Table11[[#This Row],[clade.FN]]/Table11[[#This Row],[clade.P]]</f>
        <v>0.54545454545454541</v>
      </c>
      <c r="U280" s="24">
        <f>IFERROR(Table11[[#This Row],[clade.FP]]/Table11[[#This Row],[clade.N]],NA())</f>
        <v>0.99191737763807808</v>
      </c>
      <c r="V280" s="24">
        <f>IFERROR(Table11[[#This Row],[clade.TN]]/Table11[[#This Row],[clade.N]],NA())</f>
        <v>8.0826223619218686E-3</v>
      </c>
      <c r="AC280" s="11"/>
      <c r="AD280" s="11"/>
    </row>
    <row r="281" spans="1:30" ht="21" customHeight="1" x14ac:dyDescent="0.2">
      <c r="A281" s="25" t="s">
        <v>2116</v>
      </c>
      <c r="B281" s="20">
        <f>LOOKUP(Table11[[#This Row],[id]],'S1 - Assay'!A:A,'S1 - Assay'!B:B)</f>
        <v>10244</v>
      </c>
      <c r="C281" s="20" t="str">
        <f>LOOKUP(Table11[[#This Row],[id]],'S1 - Assay'!A:A,'S1 - Assay'!C:C)</f>
        <v>I</v>
      </c>
      <c r="D281" s="20">
        <f>COUNTIF('S6 - Table 1'!$B$3:$B$20,Table11[[#This Row],[id]])</f>
        <v>0</v>
      </c>
      <c r="E281" s="20">
        <v>0.29527805000000001</v>
      </c>
      <c r="F281" s="20">
        <v>3389</v>
      </c>
      <c r="G281" s="20">
        <v>9</v>
      </c>
      <c r="H281" s="20">
        <v>238</v>
      </c>
      <c r="I281" s="20">
        <v>48</v>
      </c>
      <c r="J281" s="20">
        <v>43</v>
      </c>
      <c r="K281" s="20">
        <v>4432</v>
      </c>
      <c r="L281" s="20">
        <v>53</v>
      </c>
      <c r="M281" s="26" cm="1">
        <f t="array" ref="M281">_xlfn.IFS(Table11[[#This Row],[target.clade]]="I",110,Table11[[#This Row],[target.clade]]="II",4454,TRUE,4652)</f>
        <v>110</v>
      </c>
      <c r="N281" s="26" cm="1">
        <f t="array" ref="N281">_xlfn.IFS(Table11[[#This Row],[target.clade]]="I",4454,Table11[[#This Row],[target.clade]]="II",110,TRUE,NA())</f>
        <v>4454</v>
      </c>
      <c r="O281" s="20" cm="1">
        <f t="array" ref="O281">_xlfn.IFS(Table11[[#This Row],[target.clade]]="I",Table11[[#This Row],[hits.I]],Table11[[#This Row],[target.clade]]="II",Table11[[#This Row],[hits.II]],TRUE,SUM(Table11[[#This Row],[hits.I]:[hits.?]]))</f>
        <v>43</v>
      </c>
      <c r="P281" s="26">
        <f>Table11[[#This Row],[clade.P]]-Table11[[#This Row],[clade.TP]]</f>
        <v>67</v>
      </c>
      <c r="Q281" s="26" cm="1">
        <f t="array" ref="Q281">_xlfn.IFS(Table11[[#This Row],[target.clade]]="I",Table11[[#This Row],[hits.II]],Table11[[#This Row],[target.clade]]="II",Table11[[#This Row],[hits.I]],TRUE,NA())</f>
        <v>4432</v>
      </c>
      <c r="R281" s="26">
        <f>IFERROR(Table11[[#This Row],[clade.N]]-Table11[[#This Row],[clade.FP]], NA())</f>
        <v>22</v>
      </c>
      <c r="S281" s="24">
        <f>Table11[[#This Row],[clade.TP]]/Table11[[#This Row],[clade.P]]</f>
        <v>0.39090909090909093</v>
      </c>
      <c r="T281" s="24">
        <f>Table11[[#This Row],[clade.FN]]/Table11[[#This Row],[clade.P]]</f>
        <v>0.60909090909090913</v>
      </c>
      <c r="U281" s="24">
        <f>IFERROR(Table11[[#This Row],[clade.FP]]/Table11[[#This Row],[clade.N]],NA())</f>
        <v>0.99506061966771442</v>
      </c>
      <c r="V281" s="24">
        <f>IFERROR(Table11[[#This Row],[clade.TN]]/Table11[[#This Row],[clade.N]],NA())</f>
        <v>4.9393803322855864E-3</v>
      </c>
      <c r="AC281" s="11"/>
      <c r="AD281" s="11"/>
    </row>
    <row r="282" spans="1:30" ht="21" customHeight="1" x14ac:dyDescent="0.2">
      <c r="A282" s="25" t="s">
        <v>2119</v>
      </c>
      <c r="B282" s="20">
        <f>LOOKUP(Table11[[#This Row],[id]],'S1 - Assay'!A:A,'S1 - Assay'!B:B)</f>
        <v>10244</v>
      </c>
      <c r="C282" s="20" t="str">
        <f>LOOKUP(Table11[[#This Row],[id]],'S1 - Assay'!A:A,'S1 - Assay'!C:C)</f>
        <v>I</v>
      </c>
      <c r="D282" s="20">
        <f>COUNTIF('S6 - Table 1'!$B$3:$B$20,Table11[[#This Row],[id]])</f>
        <v>0</v>
      </c>
      <c r="E282" s="20">
        <v>0.29600754899999998</v>
      </c>
      <c r="F282" s="20">
        <v>2799</v>
      </c>
      <c r="G282" s="20">
        <v>63</v>
      </c>
      <c r="H282" s="20">
        <v>186</v>
      </c>
      <c r="I282" s="20">
        <v>109</v>
      </c>
      <c r="J282" s="20">
        <v>44</v>
      </c>
      <c r="K282" s="20">
        <v>3732</v>
      </c>
      <c r="L282" s="20">
        <v>61</v>
      </c>
      <c r="M282" s="26" cm="1">
        <f t="array" ref="M282">_xlfn.IFS(Table11[[#This Row],[target.clade]]="I",110,Table11[[#This Row],[target.clade]]="II",4454,TRUE,4652)</f>
        <v>110</v>
      </c>
      <c r="N282" s="26" cm="1">
        <f t="array" ref="N282">_xlfn.IFS(Table11[[#This Row],[target.clade]]="I",4454,Table11[[#This Row],[target.clade]]="II",110,TRUE,NA())</f>
        <v>4454</v>
      </c>
      <c r="O282" s="20" cm="1">
        <f t="array" ref="O282">_xlfn.IFS(Table11[[#This Row],[target.clade]]="I",Table11[[#This Row],[hits.I]],Table11[[#This Row],[target.clade]]="II",Table11[[#This Row],[hits.II]],TRUE,SUM(Table11[[#This Row],[hits.I]:[hits.?]]))</f>
        <v>44</v>
      </c>
      <c r="P282" s="26">
        <f>Table11[[#This Row],[clade.P]]-Table11[[#This Row],[clade.TP]]</f>
        <v>66</v>
      </c>
      <c r="Q282" s="26" cm="1">
        <f t="array" ref="Q282">_xlfn.IFS(Table11[[#This Row],[target.clade]]="I",Table11[[#This Row],[hits.II]],Table11[[#This Row],[target.clade]]="II",Table11[[#This Row],[hits.I]],TRUE,NA())</f>
        <v>3732</v>
      </c>
      <c r="R282" s="26">
        <f>IFERROR(Table11[[#This Row],[clade.N]]-Table11[[#This Row],[clade.FP]], NA())</f>
        <v>722</v>
      </c>
      <c r="S282" s="24">
        <f>Table11[[#This Row],[clade.TP]]/Table11[[#This Row],[clade.P]]</f>
        <v>0.4</v>
      </c>
      <c r="T282" s="24">
        <f>Table11[[#This Row],[clade.FN]]/Table11[[#This Row],[clade.P]]</f>
        <v>0.6</v>
      </c>
      <c r="U282" s="24">
        <f>IFERROR(Table11[[#This Row],[clade.FP]]/Table11[[#This Row],[clade.N]],NA())</f>
        <v>0.83789851818590033</v>
      </c>
      <c r="V282" s="24">
        <f>IFERROR(Table11[[#This Row],[clade.TN]]/Table11[[#This Row],[clade.N]],NA())</f>
        <v>0.1621014818140997</v>
      </c>
      <c r="AC282" s="11"/>
      <c r="AD282" s="11"/>
    </row>
    <row r="283" spans="1:30" ht="21" customHeight="1" x14ac:dyDescent="0.2">
      <c r="A283" s="25" t="s">
        <v>2122</v>
      </c>
      <c r="B283" s="20">
        <f>LOOKUP(Table11[[#This Row],[id]],'S1 - Assay'!A:A,'S1 - Assay'!B:B)</f>
        <v>10244</v>
      </c>
      <c r="C283" s="20" t="str">
        <f>LOOKUP(Table11[[#This Row],[id]],'S1 - Assay'!A:A,'S1 - Assay'!C:C)</f>
        <v>I</v>
      </c>
      <c r="D283" s="20">
        <f>COUNTIF('S6 - Table 1'!$B$3:$B$20,Table11[[#This Row],[id]])</f>
        <v>0</v>
      </c>
      <c r="E283" s="20">
        <v>0.33616821099999999</v>
      </c>
      <c r="F283" s="20">
        <v>3424</v>
      </c>
      <c r="G283" s="20">
        <v>11</v>
      </c>
      <c r="H283" s="20">
        <v>269</v>
      </c>
      <c r="I283" s="20">
        <v>32</v>
      </c>
      <c r="J283" s="20">
        <v>44</v>
      </c>
      <c r="K283" s="20">
        <v>4430</v>
      </c>
      <c r="L283" s="20">
        <v>62</v>
      </c>
      <c r="M283" s="26" cm="1">
        <f t="array" ref="M283">_xlfn.IFS(Table11[[#This Row],[target.clade]]="I",110,Table11[[#This Row],[target.clade]]="II",4454,TRUE,4652)</f>
        <v>110</v>
      </c>
      <c r="N283" s="26" cm="1">
        <f t="array" ref="N283">_xlfn.IFS(Table11[[#This Row],[target.clade]]="I",4454,Table11[[#This Row],[target.clade]]="II",110,TRUE,NA())</f>
        <v>4454</v>
      </c>
      <c r="O283" s="20" cm="1">
        <f t="array" ref="O283">_xlfn.IFS(Table11[[#This Row],[target.clade]]="I",Table11[[#This Row],[hits.I]],Table11[[#This Row],[target.clade]]="II",Table11[[#This Row],[hits.II]],TRUE,SUM(Table11[[#This Row],[hits.I]:[hits.?]]))</f>
        <v>44</v>
      </c>
      <c r="P283" s="26">
        <f>Table11[[#This Row],[clade.P]]-Table11[[#This Row],[clade.TP]]</f>
        <v>66</v>
      </c>
      <c r="Q283" s="26" cm="1">
        <f t="array" ref="Q283">_xlfn.IFS(Table11[[#This Row],[target.clade]]="I",Table11[[#This Row],[hits.II]],Table11[[#This Row],[target.clade]]="II",Table11[[#This Row],[hits.I]],TRUE,NA())</f>
        <v>4430</v>
      </c>
      <c r="R283" s="26">
        <f>IFERROR(Table11[[#This Row],[clade.N]]-Table11[[#This Row],[clade.FP]], NA())</f>
        <v>24</v>
      </c>
      <c r="S283" s="24">
        <f>Table11[[#This Row],[clade.TP]]/Table11[[#This Row],[clade.P]]</f>
        <v>0.4</v>
      </c>
      <c r="T283" s="24">
        <f>Table11[[#This Row],[clade.FN]]/Table11[[#This Row],[clade.P]]</f>
        <v>0.6</v>
      </c>
      <c r="U283" s="24">
        <f>IFERROR(Table11[[#This Row],[clade.FP]]/Table11[[#This Row],[clade.N]],NA())</f>
        <v>0.99461158509205205</v>
      </c>
      <c r="V283" s="24">
        <f>IFERROR(Table11[[#This Row],[clade.TN]]/Table11[[#This Row],[clade.N]],NA())</f>
        <v>5.3884149079479124E-3</v>
      </c>
      <c r="AC283" s="11"/>
      <c r="AD283" s="11"/>
    </row>
    <row r="284" spans="1:30" ht="21" customHeight="1" x14ac:dyDescent="0.2">
      <c r="A284" s="25" t="s">
        <v>2125</v>
      </c>
      <c r="B284" s="20">
        <f>LOOKUP(Table11[[#This Row],[id]],'S1 - Assay'!A:A,'S1 - Assay'!B:B)</f>
        <v>10244</v>
      </c>
      <c r="C284" s="20" t="str">
        <f>LOOKUP(Table11[[#This Row],[id]],'S1 - Assay'!A:A,'S1 - Assay'!C:C)</f>
        <v>I</v>
      </c>
      <c r="D284" s="20">
        <f>COUNTIF('S6 - Table 1'!$B$3:$B$20,Table11[[#This Row],[id]])</f>
        <v>0</v>
      </c>
      <c r="E284" s="20">
        <v>0.33746014099999999</v>
      </c>
      <c r="F284" s="20">
        <v>3298</v>
      </c>
      <c r="G284" s="20">
        <v>3</v>
      </c>
      <c r="H284" s="20">
        <v>259</v>
      </c>
      <c r="I284" s="20">
        <v>30</v>
      </c>
      <c r="J284" s="20">
        <v>43</v>
      </c>
      <c r="K284" s="20">
        <v>4379</v>
      </c>
      <c r="L284" s="20">
        <v>20</v>
      </c>
      <c r="M284" s="26" cm="1">
        <f t="array" ref="M284">_xlfn.IFS(Table11[[#This Row],[target.clade]]="I",110,Table11[[#This Row],[target.clade]]="II",4454,TRUE,4652)</f>
        <v>110</v>
      </c>
      <c r="N284" s="26" cm="1">
        <f t="array" ref="N284">_xlfn.IFS(Table11[[#This Row],[target.clade]]="I",4454,Table11[[#This Row],[target.clade]]="II",110,TRUE,NA())</f>
        <v>4454</v>
      </c>
      <c r="O284" s="20" cm="1">
        <f t="array" ref="O284">_xlfn.IFS(Table11[[#This Row],[target.clade]]="I",Table11[[#This Row],[hits.I]],Table11[[#This Row],[target.clade]]="II",Table11[[#This Row],[hits.II]],TRUE,SUM(Table11[[#This Row],[hits.I]:[hits.?]]))</f>
        <v>43</v>
      </c>
      <c r="P284" s="26">
        <f>Table11[[#This Row],[clade.P]]-Table11[[#This Row],[clade.TP]]</f>
        <v>67</v>
      </c>
      <c r="Q284" s="26" cm="1">
        <f t="array" ref="Q284">_xlfn.IFS(Table11[[#This Row],[target.clade]]="I",Table11[[#This Row],[hits.II]],Table11[[#This Row],[target.clade]]="II",Table11[[#This Row],[hits.I]],TRUE,NA())</f>
        <v>4379</v>
      </c>
      <c r="R284" s="26">
        <f>IFERROR(Table11[[#This Row],[clade.N]]-Table11[[#This Row],[clade.FP]], NA())</f>
        <v>75</v>
      </c>
      <c r="S284" s="24">
        <f>Table11[[#This Row],[clade.TP]]/Table11[[#This Row],[clade.P]]</f>
        <v>0.39090909090909093</v>
      </c>
      <c r="T284" s="24">
        <f>Table11[[#This Row],[clade.FN]]/Table11[[#This Row],[clade.P]]</f>
        <v>0.60909090909090913</v>
      </c>
      <c r="U284" s="24">
        <f>IFERROR(Table11[[#This Row],[clade.FP]]/Table11[[#This Row],[clade.N]],NA())</f>
        <v>0.98316120341266278</v>
      </c>
      <c r="V284" s="24">
        <f>IFERROR(Table11[[#This Row],[clade.TN]]/Table11[[#This Row],[clade.N]],NA())</f>
        <v>1.6838796587337224E-2</v>
      </c>
      <c r="AC284" s="11"/>
      <c r="AD284" s="11"/>
    </row>
    <row r="285" spans="1:30" ht="21" customHeight="1" x14ac:dyDescent="0.2">
      <c r="A285" s="25" t="s">
        <v>2129</v>
      </c>
      <c r="B285" s="20">
        <f>LOOKUP(Table11[[#This Row],[id]],'S1 - Assay'!A:A,'S1 - Assay'!B:B)</f>
        <v>10244</v>
      </c>
      <c r="C285" s="20" t="str">
        <f>LOOKUP(Table11[[#This Row],[id]],'S1 - Assay'!A:A,'S1 - Assay'!C:C)</f>
        <v>I</v>
      </c>
      <c r="D285" s="20">
        <f>COUNTIF('S6 - Table 1'!$B$3:$B$20,Table11[[#This Row],[id]])</f>
        <v>0</v>
      </c>
      <c r="E285" s="20">
        <v>0.34050741099999998</v>
      </c>
      <c r="F285" s="20">
        <v>3384</v>
      </c>
      <c r="G285" s="20">
        <v>29</v>
      </c>
      <c r="H285" s="20">
        <v>276</v>
      </c>
      <c r="I285" s="20">
        <v>127</v>
      </c>
      <c r="J285" s="20">
        <v>43</v>
      </c>
      <c r="K285" s="20">
        <v>4400</v>
      </c>
      <c r="L285" s="20">
        <v>57</v>
      </c>
      <c r="M285" s="26" cm="1">
        <f t="array" ref="M285">_xlfn.IFS(Table11[[#This Row],[target.clade]]="I",110,Table11[[#This Row],[target.clade]]="II",4454,TRUE,4652)</f>
        <v>110</v>
      </c>
      <c r="N285" s="26" cm="1">
        <f t="array" ref="N285">_xlfn.IFS(Table11[[#This Row],[target.clade]]="I",4454,Table11[[#This Row],[target.clade]]="II",110,TRUE,NA())</f>
        <v>4454</v>
      </c>
      <c r="O285" s="20" cm="1">
        <f t="array" ref="O285">_xlfn.IFS(Table11[[#This Row],[target.clade]]="I",Table11[[#This Row],[hits.I]],Table11[[#This Row],[target.clade]]="II",Table11[[#This Row],[hits.II]],TRUE,SUM(Table11[[#This Row],[hits.I]:[hits.?]]))</f>
        <v>43</v>
      </c>
      <c r="P285" s="26">
        <f>Table11[[#This Row],[clade.P]]-Table11[[#This Row],[clade.TP]]</f>
        <v>67</v>
      </c>
      <c r="Q285" s="26" cm="1">
        <f t="array" ref="Q285">_xlfn.IFS(Table11[[#This Row],[target.clade]]="I",Table11[[#This Row],[hits.II]],Table11[[#This Row],[target.clade]]="II",Table11[[#This Row],[hits.I]],TRUE,NA())</f>
        <v>4400</v>
      </c>
      <c r="R285" s="26">
        <f>IFERROR(Table11[[#This Row],[clade.N]]-Table11[[#This Row],[clade.FP]], NA())</f>
        <v>54</v>
      </c>
      <c r="S285" s="24">
        <f>Table11[[#This Row],[clade.TP]]/Table11[[#This Row],[clade.P]]</f>
        <v>0.39090909090909093</v>
      </c>
      <c r="T285" s="24">
        <f>Table11[[#This Row],[clade.FN]]/Table11[[#This Row],[clade.P]]</f>
        <v>0.60909090909090913</v>
      </c>
      <c r="U285" s="24">
        <f>IFERROR(Table11[[#This Row],[clade.FP]]/Table11[[#This Row],[clade.N]],NA())</f>
        <v>0.98787606645711723</v>
      </c>
      <c r="V285" s="24">
        <f>IFERROR(Table11[[#This Row],[clade.TN]]/Table11[[#This Row],[clade.N]],NA())</f>
        <v>1.2123933542882801E-2</v>
      </c>
      <c r="AC285" s="11"/>
      <c r="AD285" s="11"/>
    </row>
    <row r="286" spans="1:30" ht="21" customHeight="1" x14ac:dyDescent="0.2">
      <c r="A286" s="25" t="s">
        <v>2134</v>
      </c>
      <c r="B286" s="20">
        <f>LOOKUP(Table11[[#This Row],[id]],'S1 - Assay'!A:A,'S1 - Assay'!B:B)</f>
        <v>10244</v>
      </c>
      <c r="C286" s="20" t="str">
        <f>LOOKUP(Table11[[#This Row],[id]],'S1 - Assay'!A:A,'S1 - Assay'!C:C)</f>
        <v>I</v>
      </c>
      <c r="D286" s="20">
        <f>COUNTIF('S6 - Table 1'!$B$3:$B$20,Table11[[#This Row],[id]])</f>
        <v>0</v>
      </c>
      <c r="E286" s="20">
        <v>0.34076572500000002</v>
      </c>
      <c r="F286" s="20">
        <v>3384</v>
      </c>
      <c r="G286" s="20">
        <v>29</v>
      </c>
      <c r="H286" s="20">
        <v>276</v>
      </c>
      <c r="I286" s="20">
        <v>125</v>
      </c>
      <c r="J286" s="20">
        <v>43</v>
      </c>
      <c r="K286" s="20">
        <v>4400</v>
      </c>
      <c r="L286" s="20">
        <v>57</v>
      </c>
      <c r="M286" s="26" cm="1">
        <f t="array" ref="M286">_xlfn.IFS(Table11[[#This Row],[target.clade]]="I",110,Table11[[#This Row],[target.clade]]="II",4454,TRUE,4652)</f>
        <v>110</v>
      </c>
      <c r="N286" s="26" cm="1">
        <f t="array" ref="N286">_xlfn.IFS(Table11[[#This Row],[target.clade]]="I",4454,Table11[[#This Row],[target.clade]]="II",110,TRUE,NA())</f>
        <v>4454</v>
      </c>
      <c r="O286" s="20" cm="1">
        <f t="array" ref="O286">_xlfn.IFS(Table11[[#This Row],[target.clade]]="I",Table11[[#This Row],[hits.I]],Table11[[#This Row],[target.clade]]="II",Table11[[#This Row],[hits.II]],TRUE,SUM(Table11[[#This Row],[hits.I]:[hits.?]]))</f>
        <v>43</v>
      </c>
      <c r="P286" s="26">
        <f>Table11[[#This Row],[clade.P]]-Table11[[#This Row],[clade.TP]]</f>
        <v>67</v>
      </c>
      <c r="Q286" s="26" cm="1">
        <f t="array" ref="Q286">_xlfn.IFS(Table11[[#This Row],[target.clade]]="I",Table11[[#This Row],[hits.II]],Table11[[#This Row],[target.clade]]="II",Table11[[#This Row],[hits.I]],TRUE,NA())</f>
        <v>4400</v>
      </c>
      <c r="R286" s="26">
        <f>IFERROR(Table11[[#This Row],[clade.N]]-Table11[[#This Row],[clade.FP]], NA())</f>
        <v>54</v>
      </c>
      <c r="S286" s="24">
        <f>Table11[[#This Row],[clade.TP]]/Table11[[#This Row],[clade.P]]</f>
        <v>0.39090909090909093</v>
      </c>
      <c r="T286" s="24">
        <f>Table11[[#This Row],[clade.FN]]/Table11[[#This Row],[clade.P]]</f>
        <v>0.60909090909090913</v>
      </c>
      <c r="U286" s="24">
        <f>IFERROR(Table11[[#This Row],[clade.FP]]/Table11[[#This Row],[clade.N]],NA())</f>
        <v>0.98787606645711723</v>
      </c>
      <c r="V286" s="24">
        <f>IFERROR(Table11[[#This Row],[clade.TN]]/Table11[[#This Row],[clade.N]],NA())</f>
        <v>1.2123933542882801E-2</v>
      </c>
      <c r="AC286" s="11"/>
      <c r="AD286" s="11"/>
    </row>
    <row r="287" spans="1:30" ht="21" customHeight="1" x14ac:dyDescent="0.2">
      <c r="A287" s="25" t="s">
        <v>2137</v>
      </c>
      <c r="B287" s="20">
        <f>LOOKUP(Table11[[#This Row],[id]],'S1 - Assay'!A:A,'S1 - Assay'!B:B)</f>
        <v>10244</v>
      </c>
      <c r="C287" s="20" t="str">
        <f>LOOKUP(Table11[[#This Row],[id]],'S1 - Assay'!A:A,'S1 - Assay'!C:C)</f>
        <v>I</v>
      </c>
      <c r="D287" s="20">
        <f>COUNTIF('S6 - Table 1'!$B$3:$B$20,Table11[[#This Row],[id]])</f>
        <v>0</v>
      </c>
      <c r="E287" s="20">
        <v>0.341801831</v>
      </c>
      <c r="F287" s="20">
        <v>3424</v>
      </c>
      <c r="G287" s="20">
        <v>4</v>
      </c>
      <c r="H287" s="20">
        <v>125</v>
      </c>
      <c r="I287" s="20">
        <v>179</v>
      </c>
      <c r="J287" s="20">
        <v>50</v>
      </c>
      <c r="K287" s="20">
        <v>4423</v>
      </c>
      <c r="L287" s="20">
        <v>63</v>
      </c>
      <c r="M287" s="26" cm="1">
        <f t="array" ref="M287">_xlfn.IFS(Table11[[#This Row],[target.clade]]="I",110,Table11[[#This Row],[target.clade]]="II",4454,TRUE,4652)</f>
        <v>110</v>
      </c>
      <c r="N287" s="26" cm="1">
        <f t="array" ref="N287">_xlfn.IFS(Table11[[#This Row],[target.clade]]="I",4454,Table11[[#This Row],[target.clade]]="II",110,TRUE,NA())</f>
        <v>4454</v>
      </c>
      <c r="O287" s="20" cm="1">
        <f t="array" ref="O287">_xlfn.IFS(Table11[[#This Row],[target.clade]]="I",Table11[[#This Row],[hits.I]],Table11[[#This Row],[target.clade]]="II",Table11[[#This Row],[hits.II]],TRUE,SUM(Table11[[#This Row],[hits.I]:[hits.?]]))</f>
        <v>50</v>
      </c>
      <c r="P287" s="26">
        <f>Table11[[#This Row],[clade.P]]-Table11[[#This Row],[clade.TP]]</f>
        <v>60</v>
      </c>
      <c r="Q287" s="26" cm="1">
        <f t="array" ref="Q287">_xlfn.IFS(Table11[[#This Row],[target.clade]]="I",Table11[[#This Row],[hits.II]],Table11[[#This Row],[target.clade]]="II",Table11[[#This Row],[hits.I]],TRUE,NA())</f>
        <v>4423</v>
      </c>
      <c r="R287" s="26">
        <f>IFERROR(Table11[[#This Row],[clade.N]]-Table11[[#This Row],[clade.FP]], NA())</f>
        <v>31</v>
      </c>
      <c r="S287" s="24">
        <f>Table11[[#This Row],[clade.TP]]/Table11[[#This Row],[clade.P]]</f>
        <v>0.45454545454545453</v>
      </c>
      <c r="T287" s="24">
        <f>Table11[[#This Row],[clade.FN]]/Table11[[#This Row],[clade.P]]</f>
        <v>0.54545454545454541</v>
      </c>
      <c r="U287" s="24">
        <f>IFERROR(Table11[[#This Row],[clade.FP]]/Table11[[#This Row],[clade.N]],NA())</f>
        <v>0.99303996407723394</v>
      </c>
      <c r="V287" s="24">
        <f>IFERROR(Table11[[#This Row],[clade.TN]]/Table11[[#This Row],[clade.N]],NA())</f>
        <v>6.9600359227660526E-3</v>
      </c>
      <c r="AC287" s="11"/>
      <c r="AD287" s="11"/>
    </row>
    <row r="288" spans="1:30" ht="21" customHeight="1" x14ac:dyDescent="0.2">
      <c r="A288" s="25" t="s">
        <v>2140</v>
      </c>
      <c r="B288" s="20">
        <f>LOOKUP(Table11[[#This Row],[id]],'S1 - Assay'!A:A,'S1 - Assay'!B:B)</f>
        <v>10244</v>
      </c>
      <c r="C288" s="20" t="str">
        <f>LOOKUP(Table11[[#This Row],[id]],'S1 - Assay'!A:A,'S1 - Assay'!C:C)</f>
        <v>I</v>
      </c>
      <c r="D288" s="20">
        <f>COUNTIF('S6 - Table 1'!$B$3:$B$20,Table11[[#This Row],[id]])</f>
        <v>0</v>
      </c>
      <c r="E288" s="20">
        <v>0.34359393300000002</v>
      </c>
      <c r="F288" s="20">
        <v>2768</v>
      </c>
      <c r="G288" s="20">
        <v>572</v>
      </c>
      <c r="H288" s="20">
        <v>167</v>
      </c>
      <c r="I288" s="20">
        <v>129</v>
      </c>
      <c r="J288" s="20">
        <v>43</v>
      </c>
      <c r="K288" s="20">
        <v>4340</v>
      </c>
      <c r="L288" s="20">
        <v>66</v>
      </c>
      <c r="M288" s="26" cm="1">
        <f t="array" ref="M288">_xlfn.IFS(Table11[[#This Row],[target.clade]]="I",110,Table11[[#This Row],[target.clade]]="II",4454,TRUE,4652)</f>
        <v>110</v>
      </c>
      <c r="N288" s="26" cm="1">
        <f t="array" ref="N288">_xlfn.IFS(Table11[[#This Row],[target.clade]]="I",4454,Table11[[#This Row],[target.clade]]="II",110,TRUE,NA())</f>
        <v>4454</v>
      </c>
      <c r="O288" s="20" cm="1">
        <f t="array" ref="O288">_xlfn.IFS(Table11[[#This Row],[target.clade]]="I",Table11[[#This Row],[hits.I]],Table11[[#This Row],[target.clade]]="II",Table11[[#This Row],[hits.II]],TRUE,SUM(Table11[[#This Row],[hits.I]:[hits.?]]))</f>
        <v>43</v>
      </c>
      <c r="P288" s="26">
        <f>Table11[[#This Row],[clade.P]]-Table11[[#This Row],[clade.TP]]</f>
        <v>67</v>
      </c>
      <c r="Q288" s="26" cm="1">
        <f t="array" ref="Q288">_xlfn.IFS(Table11[[#This Row],[target.clade]]="I",Table11[[#This Row],[hits.II]],Table11[[#This Row],[target.clade]]="II",Table11[[#This Row],[hits.I]],TRUE,NA())</f>
        <v>4340</v>
      </c>
      <c r="R288" s="26">
        <f>IFERROR(Table11[[#This Row],[clade.N]]-Table11[[#This Row],[clade.FP]], NA())</f>
        <v>114</v>
      </c>
      <c r="S288" s="24">
        <f>Table11[[#This Row],[clade.TP]]/Table11[[#This Row],[clade.P]]</f>
        <v>0.39090909090909093</v>
      </c>
      <c r="T288" s="24">
        <f>Table11[[#This Row],[clade.FN]]/Table11[[#This Row],[clade.P]]</f>
        <v>0.60909090909090913</v>
      </c>
      <c r="U288" s="24">
        <f>IFERROR(Table11[[#This Row],[clade.FP]]/Table11[[#This Row],[clade.N]],NA())</f>
        <v>0.97440502918724747</v>
      </c>
      <c r="V288" s="24">
        <f>IFERROR(Table11[[#This Row],[clade.TN]]/Table11[[#This Row],[clade.N]],NA())</f>
        <v>2.5594970812752582E-2</v>
      </c>
      <c r="AC288" s="11"/>
      <c r="AD288" s="11"/>
    </row>
    <row r="289" spans="1:30" ht="21" customHeight="1" x14ac:dyDescent="0.2">
      <c r="A289" s="25" t="s">
        <v>2145</v>
      </c>
      <c r="B289" s="20">
        <f>LOOKUP(Table11[[#This Row],[id]],'S1 - Assay'!A:A,'S1 - Assay'!B:B)</f>
        <v>10244</v>
      </c>
      <c r="C289" s="20" t="str">
        <f>LOOKUP(Table11[[#This Row],[id]],'S1 - Assay'!A:A,'S1 - Assay'!C:C)</f>
        <v>I</v>
      </c>
      <c r="D289" s="20">
        <f>COUNTIF('S6 - Table 1'!$B$3:$B$20,Table11[[#This Row],[id]])</f>
        <v>0</v>
      </c>
      <c r="E289" s="20">
        <v>0.34395442100000001</v>
      </c>
      <c r="F289" s="20">
        <v>3388</v>
      </c>
      <c r="G289" s="20">
        <v>14</v>
      </c>
      <c r="H289" s="20">
        <v>156</v>
      </c>
      <c r="I289" s="20">
        <v>129</v>
      </c>
      <c r="J289" s="20">
        <v>43</v>
      </c>
      <c r="K289" s="20">
        <v>4399</v>
      </c>
      <c r="L289" s="20">
        <v>64</v>
      </c>
      <c r="M289" s="26" cm="1">
        <f t="array" ref="M289">_xlfn.IFS(Table11[[#This Row],[target.clade]]="I",110,Table11[[#This Row],[target.clade]]="II",4454,TRUE,4652)</f>
        <v>110</v>
      </c>
      <c r="N289" s="26" cm="1">
        <f t="array" ref="N289">_xlfn.IFS(Table11[[#This Row],[target.clade]]="I",4454,Table11[[#This Row],[target.clade]]="II",110,TRUE,NA())</f>
        <v>4454</v>
      </c>
      <c r="O289" s="20" cm="1">
        <f t="array" ref="O289">_xlfn.IFS(Table11[[#This Row],[target.clade]]="I",Table11[[#This Row],[hits.I]],Table11[[#This Row],[target.clade]]="II",Table11[[#This Row],[hits.II]],TRUE,SUM(Table11[[#This Row],[hits.I]:[hits.?]]))</f>
        <v>43</v>
      </c>
      <c r="P289" s="26">
        <f>Table11[[#This Row],[clade.P]]-Table11[[#This Row],[clade.TP]]</f>
        <v>67</v>
      </c>
      <c r="Q289" s="26" cm="1">
        <f t="array" ref="Q289">_xlfn.IFS(Table11[[#This Row],[target.clade]]="I",Table11[[#This Row],[hits.II]],Table11[[#This Row],[target.clade]]="II",Table11[[#This Row],[hits.I]],TRUE,NA())</f>
        <v>4399</v>
      </c>
      <c r="R289" s="26">
        <f>IFERROR(Table11[[#This Row],[clade.N]]-Table11[[#This Row],[clade.FP]], NA())</f>
        <v>55</v>
      </c>
      <c r="S289" s="24">
        <f>Table11[[#This Row],[clade.TP]]/Table11[[#This Row],[clade.P]]</f>
        <v>0.39090909090909093</v>
      </c>
      <c r="T289" s="24">
        <f>Table11[[#This Row],[clade.FN]]/Table11[[#This Row],[clade.P]]</f>
        <v>0.60909090909090913</v>
      </c>
      <c r="U289" s="24">
        <f>IFERROR(Table11[[#This Row],[clade.FP]]/Table11[[#This Row],[clade.N]],NA())</f>
        <v>0.98765154916928599</v>
      </c>
      <c r="V289" s="24">
        <f>IFERROR(Table11[[#This Row],[clade.TN]]/Table11[[#This Row],[clade.N]],NA())</f>
        <v>1.2348450830713965E-2</v>
      </c>
      <c r="AC289" s="11"/>
      <c r="AD289" s="11"/>
    </row>
    <row r="290" spans="1:30" ht="21" customHeight="1" x14ac:dyDescent="0.2">
      <c r="A290" s="25" t="s">
        <v>2150</v>
      </c>
      <c r="B290" s="20">
        <f>LOOKUP(Table11[[#This Row],[id]],'S1 - Assay'!A:A,'S1 - Assay'!B:B)</f>
        <v>10244</v>
      </c>
      <c r="C290" s="20" t="str">
        <f>LOOKUP(Table11[[#This Row],[id]],'S1 - Assay'!A:A,'S1 - Assay'!C:C)</f>
        <v>I</v>
      </c>
      <c r="D290" s="20">
        <f>COUNTIF('S6 - Table 1'!$B$3:$B$20,Table11[[#This Row],[id]])</f>
        <v>0</v>
      </c>
      <c r="E290" s="20">
        <v>0.34615104099999999</v>
      </c>
      <c r="F290" s="20">
        <v>3318</v>
      </c>
      <c r="G290" s="20">
        <v>3</v>
      </c>
      <c r="H290" s="20">
        <v>280</v>
      </c>
      <c r="I290" s="20">
        <v>9</v>
      </c>
      <c r="J290" s="20">
        <v>43</v>
      </c>
      <c r="K290" s="20">
        <v>4411</v>
      </c>
      <c r="L290" s="20">
        <v>21</v>
      </c>
      <c r="M290" s="26" cm="1">
        <f t="array" ref="M290">_xlfn.IFS(Table11[[#This Row],[target.clade]]="I",110,Table11[[#This Row],[target.clade]]="II",4454,TRUE,4652)</f>
        <v>110</v>
      </c>
      <c r="N290" s="26" cm="1">
        <f t="array" ref="N290">_xlfn.IFS(Table11[[#This Row],[target.clade]]="I",4454,Table11[[#This Row],[target.clade]]="II",110,TRUE,NA())</f>
        <v>4454</v>
      </c>
      <c r="O290" s="20" cm="1">
        <f t="array" ref="O290">_xlfn.IFS(Table11[[#This Row],[target.clade]]="I",Table11[[#This Row],[hits.I]],Table11[[#This Row],[target.clade]]="II",Table11[[#This Row],[hits.II]],TRUE,SUM(Table11[[#This Row],[hits.I]:[hits.?]]))</f>
        <v>43</v>
      </c>
      <c r="P290" s="26">
        <f>Table11[[#This Row],[clade.P]]-Table11[[#This Row],[clade.TP]]</f>
        <v>67</v>
      </c>
      <c r="Q290" s="26" cm="1">
        <f t="array" ref="Q290">_xlfn.IFS(Table11[[#This Row],[target.clade]]="I",Table11[[#This Row],[hits.II]],Table11[[#This Row],[target.clade]]="II",Table11[[#This Row],[hits.I]],TRUE,NA())</f>
        <v>4411</v>
      </c>
      <c r="R290" s="26">
        <f>IFERROR(Table11[[#This Row],[clade.N]]-Table11[[#This Row],[clade.FP]], NA())</f>
        <v>43</v>
      </c>
      <c r="S290" s="24">
        <f>Table11[[#This Row],[clade.TP]]/Table11[[#This Row],[clade.P]]</f>
        <v>0.39090909090909093</v>
      </c>
      <c r="T290" s="24">
        <f>Table11[[#This Row],[clade.FN]]/Table11[[#This Row],[clade.P]]</f>
        <v>0.60909090909090913</v>
      </c>
      <c r="U290" s="24">
        <f>IFERROR(Table11[[#This Row],[clade.FP]]/Table11[[#This Row],[clade.N]],NA())</f>
        <v>0.99034575662325997</v>
      </c>
      <c r="V290" s="24">
        <f>IFERROR(Table11[[#This Row],[clade.TN]]/Table11[[#This Row],[clade.N]],NA())</f>
        <v>9.6542433767400088E-3</v>
      </c>
      <c r="AC290" s="11"/>
      <c r="AD290" s="11"/>
    </row>
    <row r="291" spans="1:30" ht="21" customHeight="1" x14ac:dyDescent="0.2">
      <c r="A291" s="25" t="s">
        <v>2153</v>
      </c>
      <c r="B291" s="20">
        <f>LOOKUP(Table11[[#This Row],[id]],'S1 - Assay'!A:A,'S1 - Assay'!B:B)</f>
        <v>10244</v>
      </c>
      <c r="C291" s="20" t="str">
        <f>LOOKUP(Table11[[#This Row],[id]],'S1 - Assay'!A:A,'S1 - Assay'!C:C)</f>
        <v>I</v>
      </c>
      <c r="D291" s="20">
        <f>COUNTIF('S6 - Table 1'!$B$3:$B$20,Table11[[#This Row],[id]])</f>
        <v>0</v>
      </c>
      <c r="E291" s="20">
        <v>0.34881420800000001</v>
      </c>
      <c r="F291" s="20">
        <v>3199</v>
      </c>
      <c r="G291" s="20">
        <v>180</v>
      </c>
      <c r="H291" s="20">
        <v>200</v>
      </c>
      <c r="I291" s="20">
        <v>72</v>
      </c>
      <c r="J291" s="20">
        <v>43</v>
      </c>
      <c r="K291" s="20">
        <v>4377</v>
      </c>
      <c r="L291" s="20">
        <v>68</v>
      </c>
      <c r="M291" s="26" cm="1">
        <f t="array" ref="M291">_xlfn.IFS(Table11[[#This Row],[target.clade]]="I",110,Table11[[#This Row],[target.clade]]="II",4454,TRUE,4652)</f>
        <v>110</v>
      </c>
      <c r="N291" s="26" cm="1">
        <f t="array" ref="N291">_xlfn.IFS(Table11[[#This Row],[target.clade]]="I",4454,Table11[[#This Row],[target.clade]]="II",110,TRUE,NA())</f>
        <v>4454</v>
      </c>
      <c r="O291" s="20" cm="1">
        <f t="array" ref="O291">_xlfn.IFS(Table11[[#This Row],[target.clade]]="I",Table11[[#This Row],[hits.I]],Table11[[#This Row],[target.clade]]="II",Table11[[#This Row],[hits.II]],TRUE,SUM(Table11[[#This Row],[hits.I]:[hits.?]]))</f>
        <v>43</v>
      </c>
      <c r="P291" s="26">
        <f>Table11[[#This Row],[clade.P]]-Table11[[#This Row],[clade.TP]]</f>
        <v>67</v>
      </c>
      <c r="Q291" s="26" cm="1">
        <f t="array" ref="Q291">_xlfn.IFS(Table11[[#This Row],[target.clade]]="I",Table11[[#This Row],[hits.II]],Table11[[#This Row],[target.clade]]="II",Table11[[#This Row],[hits.I]],TRUE,NA())</f>
        <v>4377</v>
      </c>
      <c r="R291" s="26">
        <f>IFERROR(Table11[[#This Row],[clade.N]]-Table11[[#This Row],[clade.FP]], NA())</f>
        <v>77</v>
      </c>
      <c r="S291" s="24">
        <f>Table11[[#This Row],[clade.TP]]/Table11[[#This Row],[clade.P]]</f>
        <v>0.39090909090909093</v>
      </c>
      <c r="T291" s="24">
        <f>Table11[[#This Row],[clade.FN]]/Table11[[#This Row],[clade.P]]</f>
        <v>0.60909090909090913</v>
      </c>
      <c r="U291" s="24">
        <f>IFERROR(Table11[[#This Row],[clade.FP]]/Table11[[#This Row],[clade.N]],NA())</f>
        <v>0.98271216883700041</v>
      </c>
      <c r="V291" s="24">
        <f>IFERROR(Table11[[#This Row],[clade.TN]]/Table11[[#This Row],[clade.N]],NA())</f>
        <v>1.7287831162999551E-2</v>
      </c>
      <c r="AC291" s="11"/>
      <c r="AD291" s="11"/>
    </row>
    <row r="292" spans="1:30" ht="21" customHeight="1" x14ac:dyDescent="0.2">
      <c r="A292" s="25" t="s">
        <v>2157</v>
      </c>
      <c r="B292" s="20">
        <f>LOOKUP(Table11[[#This Row],[id]],'S1 - Assay'!A:A,'S1 - Assay'!B:B)</f>
        <v>10244</v>
      </c>
      <c r="C292" s="20" t="str">
        <f>LOOKUP(Table11[[#This Row],[id]],'S1 - Assay'!A:A,'S1 - Assay'!C:C)</f>
        <v>I</v>
      </c>
      <c r="D292" s="20">
        <f>COUNTIF('S6 - Table 1'!$B$3:$B$20,Table11[[#This Row],[id]])</f>
        <v>0</v>
      </c>
      <c r="E292" s="20">
        <v>0.349669699</v>
      </c>
      <c r="F292" s="20">
        <v>3395</v>
      </c>
      <c r="G292" s="20">
        <v>0</v>
      </c>
      <c r="H292" s="20">
        <v>11</v>
      </c>
      <c r="I292" s="20">
        <v>120</v>
      </c>
      <c r="J292" s="20">
        <v>43</v>
      </c>
      <c r="K292" s="20">
        <v>4425</v>
      </c>
      <c r="L292" s="20">
        <v>52</v>
      </c>
      <c r="M292" s="26" cm="1">
        <f t="array" ref="M292">_xlfn.IFS(Table11[[#This Row],[target.clade]]="I",110,Table11[[#This Row],[target.clade]]="II",4454,TRUE,4652)</f>
        <v>110</v>
      </c>
      <c r="N292" s="26" cm="1">
        <f t="array" ref="N292">_xlfn.IFS(Table11[[#This Row],[target.clade]]="I",4454,Table11[[#This Row],[target.clade]]="II",110,TRUE,NA())</f>
        <v>4454</v>
      </c>
      <c r="O292" s="20" cm="1">
        <f t="array" ref="O292">_xlfn.IFS(Table11[[#This Row],[target.clade]]="I",Table11[[#This Row],[hits.I]],Table11[[#This Row],[target.clade]]="II",Table11[[#This Row],[hits.II]],TRUE,SUM(Table11[[#This Row],[hits.I]:[hits.?]]))</f>
        <v>43</v>
      </c>
      <c r="P292" s="26">
        <f>Table11[[#This Row],[clade.P]]-Table11[[#This Row],[clade.TP]]</f>
        <v>67</v>
      </c>
      <c r="Q292" s="26" cm="1">
        <f t="array" ref="Q292">_xlfn.IFS(Table11[[#This Row],[target.clade]]="I",Table11[[#This Row],[hits.II]],Table11[[#This Row],[target.clade]]="II",Table11[[#This Row],[hits.I]],TRUE,NA())</f>
        <v>4425</v>
      </c>
      <c r="R292" s="26">
        <f>IFERROR(Table11[[#This Row],[clade.N]]-Table11[[#This Row],[clade.FP]], NA())</f>
        <v>29</v>
      </c>
      <c r="S292" s="24">
        <f>Table11[[#This Row],[clade.TP]]/Table11[[#This Row],[clade.P]]</f>
        <v>0.39090909090909093</v>
      </c>
      <c r="T292" s="24">
        <f>Table11[[#This Row],[clade.FN]]/Table11[[#This Row],[clade.P]]</f>
        <v>0.60909090909090913</v>
      </c>
      <c r="U292" s="24">
        <f>IFERROR(Table11[[#This Row],[clade.FP]]/Table11[[#This Row],[clade.N]],NA())</f>
        <v>0.9934889986528963</v>
      </c>
      <c r="V292" s="24">
        <f>IFERROR(Table11[[#This Row],[clade.TN]]/Table11[[#This Row],[clade.N]],NA())</f>
        <v>6.5110013471037266E-3</v>
      </c>
      <c r="AC292" s="11"/>
      <c r="AD292" s="11"/>
    </row>
    <row r="293" spans="1:30" ht="21" customHeight="1" x14ac:dyDescent="0.2">
      <c r="A293" s="25" t="s">
        <v>2160</v>
      </c>
      <c r="B293" s="20">
        <f>LOOKUP(Table11[[#This Row],[id]],'S1 - Assay'!A:A,'S1 - Assay'!B:B)</f>
        <v>10244</v>
      </c>
      <c r="C293" s="20" t="str">
        <f>LOOKUP(Table11[[#This Row],[id]],'S1 - Assay'!A:A,'S1 - Assay'!C:C)</f>
        <v>I</v>
      </c>
      <c r="D293" s="20">
        <f>COUNTIF('S6 - Table 1'!$B$3:$B$20,Table11[[#This Row],[id]])</f>
        <v>0</v>
      </c>
      <c r="E293" s="20">
        <v>0.35126443400000001</v>
      </c>
      <c r="F293" s="20">
        <v>3318</v>
      </c>
      <c r="G293" s="20">
        <v>90</v>
      </c>
      <c r="H293" s="20">
        <v>263</v>
      </c>
      <c r="I293" s="20">
        <v>145</v>
      </c>
      <c r="J293" s="20">
        <v>44</v>
      </c>
      <c r="K293" s="20">
        <v>4399</v>
      </c>
      <c r="L293" s="20">
        <v>63</v>
      </c>
      <c r="M293" s="26" cm="1">
        <f t="array" ref="M293">_xlfn.IFS(Table11[[#This Row],[target.clade]]="I",110,Table11[[#This Row],[target.clade]]="II",4454,TRUE,4652)</f>
        <v>110</v>
      </c>
      <c r="N293" s="26" cm="1">
        <f t="array" ref="N293">_xlfn.IFS(Table11[[#This Row],[target.clade]]="I",4454,Table11[[#This Row],[target.clade]]="II",110,TRUE,NA())</f>
        <v>4454</v>
      </c>
      <c r="O293" s="20" cm="1">
        <f t="array" ref="O293">_xlfn.IFS(Table11[[#This Row],[target.clade]]="I",Table11[[#This Row],[hits.I]],Table11[[#This Row],[target.clade]]="II",Table11[[#This Row],[hits.II]],TRUE,SUM(Table11[[#This Row],[hits.I]:[hits.?]]))</f>
        <v>44</v>
      </c>
      <c r="P293" s="26">
        <f>Table11[[#This Row],[clade.P]]-Table11[[#This Row],[clade.TP]]</f>
        <v>66</v>
      </c>
      <c r="Q293" s="26" cm="1">
        <f t="array" ref="Q293">_xlfn.IFS(Table11[[#This Row],[target.clade]]="I",Table11[[#This Row],[hits.II]],Table11[[#This Row],[target.clade]]="II",Table11[[#This Row],[hits.I]],TRUE,NA())</f>
        <v>4399</v>
      </c>
      <c r="R293" s="26">
        <f>IFERROR(Table11[[#This Row],[clade.N]]-Table11[[#This Row],[clade.FP]], NA())</f>
        <v>55</v>
      </c>
      <c r="S293" s="24">
        <f>Table11[[#This Row],[clade.TP]]/Table11[[#This Row],[clade.P]]</f>
        <v>0.4</v>
      </c>
      <c r="T293" s="24">
        <f>Table11[[#This Row],[clade.FN]]/Table11[[#This Row],[clade.P]]</f>
        <v>0.6</v>
      </c>
      <c r="U293" s="24">
        <f>IFERROR(Table11[[#This Row],[clade.FP]]/Table11[[#This Row],[clade.N]],NA())</f>
        <v>0.98765154916928599</v>
      </c>
      <c r="V293" s="24">
        <f>IFERROR(Table11[[#This Row],[clade.TN]]/Table11[[#This Row],[clade.N]],NA())</f>
        <v>1.2348450830713965E-2</v>
      </c>
      <c r="AC293" s="11"/>
      <c r="AD293" s="11"/>
    </row>
    <row r="294" spans="1:30" ht="21" customHeight="1" x14ac:dyDescent="0.2">
      <c r="A294" s="25" t="s">
        <v>2163</v>
      </c>
      <c r="B294" s="20">
        <f>LOOKUP(Table11[[#This Row],[id]],'S1 - Assay'!A:A,'S1 - Assay'!B:B)</f>
        <v>10244</v>
      </c>
      <c r="C294" s="20" t="str">
        <f>LOOKUP(Table11[[#This Row],[id]],'S1 - Assay'!A:A,'S1 - Assay'!C:C)</f>
        <v>I</v>
      </c>
      <c r="D294" s="20">
        <f>COUNTIF('S6 - Table 1'!$B$3:$B$20,Table11[[#This Row],[id]])</f>
        <v>0</v>
      </c>
      <c r="E294" s="20">
        <v>0.35149603200000001</v>
      </c>
      <c r="F294" s="20">
        <v>3409</v>
      </c>
      <c r="G294" s="20">
        <v>2</v>
      </c>
      <c r="H294" s="20">
        <v>201</v>
      </c>
      <c r="I294" s="20">
        <v>86</v>
      </c>
      <c r="J294" s="20">
        <v>43</v>
      </c>
      <c r="K294" s="20">
        <v>4403</v>
      </c>
      <c r="L294" s="20">
        <v>66</v>
      </c>
      <c r="M294" s="26" cm="1">
        <f t="array" ref="M294">_xlfn.IFS(Table11[[#This Row],[target.clade]]="I",110,Table11[[#This Row],[target.clade]]="II",4454,TRUE,4652)</f>
        <v>110</v>
      </c>
      <c r="N294" s="26" cm="1">
        <f t="array" ref="N294">_xlfn.IFS(Table11[[#This Row],[target.clade]]="I",4454,Table11[[#This Row],[target.clade]]="II",110,TRUE,NA())</f>
        <v>4454</v>
      </c>
      <c r="O294" s="20" cm="1">
        <f t="array" ref="O294">_xlfn.IFS(Table11[[#This Row],[target.clade]]="I",Table11[[#This Row],[hits.I]],Table11[[#This Row],[target.clade]]="II",Table11[[#This Row],[hits.II]],TRUE,SUM(Table11[[#This Row],[hits.I]:[hits.?]]))</f>
        <v>43</v>
      </c>
      <c r="P294" s="26">
        <f>Table11[[#This Row],[clade.P]]-Table11[[#This Row],[clade.TP]]</f>
        <v>67</v>
      </c>
      <c r="Q294" s="26" cm="1">
        <f t="array" ref="Q294">_xlfn.IFS(Table11[[#This Row],[target.clade]]="I",Table11[[#This Row],[hits.II]],Table11[[#This Row],[target.clade]]="II",Table11[[#This Row],[hits.I]],TRUE,NA())</f>
        <v>4403</v>
      </c>
      <c r="R294" s="26">
        <f>IFERROR(Table11[[#This Row],[clade.N]]-Table11[[#This Row],[clade.FP]], NA())</f>
        <v>51</v>
      </c>
      <c r="S294" s="24">
        <f>Table11[[#This Row],[clade.TP]]/Table11[[#This Row],[clade.P]]</f>
        <v>0.39090909090909093</v>
      </c>
      <c r="T294" s="24">
        <f>Table11[[#This Row],[clade.FN]]/Table11[[#This Row],[clade.P]]</f>
        <v>0.60909090909090913</v>
      </c>
      <c r="U294" s="24">
        <f>IFERROR(Table11[[#This Row],[clade.FP]]/Table11[[#This Row],[clade.N]],NA())</f>
        <v>0.98854961832061072</v>
      </c>
      <c r="V294" s="24">
        <f>IFERROR(Table11[[#This Row],[clade.TN]]/Table11[[#This Row],[clade.N]],NA())</f>
        <v>1.1450381679389313E-2</v>
      </c>
      <c r="AC294" s="11"/>
      <c r="AD294" s="11"/>
    </row>
    <row r="295" spans="1:30" ht="21" customHeight="1" x14ac:dyDescent="0.2">
      <c r="A295" s="25" t="s">
        <v>2166</v>
      </c>
      <c r="B295" s="20">
        <f>LOOKUP(Table11[[#This Row],[id]],'S1 - Assay'!A:A,'S1 - Assay'!B:B)</f>
        <v>10244</v>
      </c>
      <c r="C295" s="20" t="str">
        <f>LOOKUP(Table11[[#This Row],[id]],'S1 - Assay'!A:A,'S1 - Assay'!C:C)</f>
        <v>I</v>
      </c>
      <c r="D295" s="20">
        <f>COUNTIF('S6 - Table 1'!$B$3:$B$20,Table11[[#This Row],[id]])</f>
        <v>0</v>
      </c>
      <c r="E295" s="20">
        <v>0.35387780000000002</v>
      </c>
      <c r="F295" s="20">
        <v>3433</v>
      </c>
      <c r="G295" s="20">
        <v>2</v>
      </c>
      <c r="H295" s="20">
        <v>153</v>
      </c>
      <c r="I295" s="20">
        <v>152</v>
      </c>
      <c r="J295" s="20">
        <v>43</v>
      </c>
      <c r="K295" s="20">
        <v>4438</v>
      </c>
      <c r="L295" s="20">
        <v>66</v>
      </c>
      <c r="M295" s="26" cm="1">
        <f t="array" ref="M295">_xlfn.IFS(Table11[[#This Row],[target.clade]]="I",110,Table11[[#This Row],[target.clade]]="II",4454,TRUE,4652)</f>
        <v>110</v>
      </c>
      <c r="N295" s="26" cm="1">
        <f t="array" ref="N295">_xlfn.IFS(Table11[[#This Row],[target.clade]]="I",4454,Table11[[#This Row],[target.clade]]="II",110,TRUE,NA())</f>
        <v>4454</v>
      </c>
      <c r="O295" s="20" cm="1">
        <f t="array" ref="O295">_xlfn.IFS(Table11[[#This Row],[target.clade]]="I",Table11[[#This Row],[hits.I]],Table11[[#This Row],[target.clade]]="II",Table11[[#This Row],[hits.II]],TRUE,SUM(Table11[[#This Row],[hits.I]:[hits.?]]))</f>
        <v>43</v>
      </c>
      <c r="P295" s="26">
        <f>Table11[[#This Row],[clade.P]]-Table11[[#This Row],[clade.TP]]</f>
        <v>67</v>
      </c>
      <c r="Q295" s="26" cm="1">
        <f t="array" ref="Q295">_xlfn.IFS(Table11[[#This Row],[target.clade]]="I",Table11[[#This Row],[hits.II]],Table11[[#This Row],[target.clade]]="II",Table11[[#This Row],[hits.I]],TRUE,NA())</f>
        <v>4438</v>
      </c>
      <c r="R295" s="26">
        <f>IFERROR(Table11[[#This Row],[clade.N]]-Table11[[#This Row],[clade.FP]], NA())</f>
        <v>16</v>
      </c>
      <c r="S295" s="24">
        <f>Table11[[#This Row],[clade.TP]]/Table11[[#This Row],[clade.P]]</f>
        <v>0.39090909090909093</v>
      </c>
      <c r="T295" s="24">
        <f>Table11[[#This Row],[clade.FN]]/Table11[[#This Row],[clade.P]]</f>
        <v>0.60909090909090913</v>
      </c>
      <c r="U295" s="24">
        <f>IFERROR(Table11[[#This Row],[clade.FP]]/Table11[[#This Row],[clade.N]],NA())</f>
        <v>0.99640772339470141</v>
      </c>
      <c r="V295" s="24">
        <f>IFERROR(Table11[[#This Row],[clade.TN]]/Table11[[#This Row],[clade.N]],NA())</f>
        <v>3.5922766052986078E-3</v>
      </c>
      <c r="AC295" s="11"/>
      <c r="AD295" s="11"/>
    </row>
    <row r="296" spans="1:30" ht="21" customHeight="1" x14ac:dyDescent="0.2">
      <c r="A296" s="25" t="s">
        <v>2169</v>
      </c>
      <c r="B296" s="20">
        <f>LOOKUP(Table11[[#This Row],[id]],'S1 - Assay'!A:A,'S1 - Assay'!B:B)</f>
        <v>10244</v>
      </c>
      <c r="C296" s="20" t="str">
        <f>LOOKUP(Table11[[#This Row],[id]],'S1 - Assay'!A:A,'S1 - Assay'!C:C)</f>
        <v>I</v>
      </c>
      <c r="D296" s="20">
        <f>COUNTIF('S6 - Table 1'!$B$3:$B$20,Table11[[#This Row],[id]])</f>
        <v>0</v>
      </c>
      <c r="E296" s="20">
        <v>0.35399757599999998</v>
      </c>
      <c r="F296" s="20">
        <v>3378</v>
      </c>
      <c r="G296" s="20">
        <v>16</v>
      </c>
      <c r="H296" s="20">
        <v>199</v>
      </c>
      <c r="I296" s="20">
        <v>87</v>
      </c>
      <c r="J296" s="20">
        <v>43</v>
      </c>
      <c r="K296" s="20">
        <v>4386</v>
      </c>
      <c r="L296" s="20">
        <v>64</v>
      </c>
      <c r="M296" s="26" cm="1">
        <f t="array" ref="M296">_xlfn.IFS(Table11[[#This Row],[target.clade]]="I",110,Table11[[#This Row],[target.clade]]="II",4454,TRUE,4652)</f>
        <v>110</v>
      </c>
      <c r="N296" s="26" cm="1">
        <f t="array" ref="N296">_xlfn.IFS(Table11[[#This Row],[target.clade]]="I",4454,Table11[[#This Row],[target.clade]]="II",110,TRUE,NA())</f>
        <v>4454</v>
      </c>
      <c r="O296" s="20" cm="1">
        <f t="array" ref="O296">_xlfn.IFS(Table11[[#This Row],[target.clade]]="I",Table11[[#This Row],[hits.I]],Table11[[#This Row],[target.clade]]="II",Table11[[#This Row],[hits.II]],TRUE,SUM(Table11[[#This Row],[hits.I]:[hits.?]]))</f>
        <v>43</v>
      </c>
      <c r="P296" s="26">
        <f>Table11[[#This Row],[clade.P]]-Table11[[#This Row],[clade.TP]]</f>
        <v>67</v>
      </c>
      <c r="Q296" s="26" cm="1">
        <f t="array" ref="Q296">_xlfn.IFS(Table11[[#This Row],[target.clade]]="I",Table11[[#This Row],[hits.II]],Table11[[#This Row],[target.clade]]="II",Table11[[#This Row],[hits.I]],TRUE,NA())</f>
        <v>4386</v>
      </c>
      <c r="R296" s="26">
        <f>IFERROR(Table11[[#This Row],[clade.N]]-Table11[[#This Row],[clade.FP]], NA())</f>
        <v>68</v>
      </c>
      <c r="S296" s="24">
        <f>Table11[[#This Row],[clade.TP]]/Table11[[#This Row],[clade.P]]</f>
        <v>0.39090909090909093</v>
      </c>
      <c r="T296" s="24">
        <f>Table11[[#This Row],[clade.FN]]/Table11[[#This Row],[clade.P]]</f>
        <v>0.60909090909090913</v>
      </c>
      <c r="U296" s="24">
        <f>IFERROR(Table11[[#This Row],[clade.FP]]/Table11[[#This Row],[clade.N]],NA())</f>
        <v>0.98473282442748089</v>
      </c>
      <c r="V296" s="24">
        <f>IFERROR(Table11[[#This Row],[clade.TN]]/Table11[[#This Row],[clade.N]],NA())</f>
        <v>1.5267175572519083E-2</v>
      </c>
      <c r="AC296" s="11"/>
      <c r="AD296" s="11"/>
    </row>
    <row r="297" spans="1:30" ht="21" customHeight="1" x14ac:dyDescent="0.2">
      <c r="A297" s="25" t="s">
        <v>2172</v>
      </c>
      <c r="B297" s="20">
        <f>LOOKUP(Table11[[#This Row],[id]],'S1 - Assay'!A:A,'S1 - Assay'!B:B)</f>
        <v>10244</v>
      </c>
      <c r="C297" s="20" t="str">
        <f>LOOKUP(Table11[[#This Row],[id]],'S1 - Assay'!A:A,'S1 - Assay'!C:C)</f>
        <v>I</v>
      </c>
      <c r="D297" s="20">
        <f>COUNTIF('S6 - Table 1'!$B$3:$B$20,Table11[[#This Row],[id]])</f>
        <v>0</v>
      </c>
      <c r="E297" s="20">
        <v>0.35412966499999998</v>
      </c>
      <c r="F297" s="20">
        <v>3316</v>
      </c>
      <c r="G297" s="20">
        <v>71</v>
      </c>
      <c r="H297" s="20">
        <v>247</v>
      </c>
      <c r="I297" s="20">
        <v>90</v>
      </c>
      <c r="J297" s="20">
        <v>43</v>
      </c>
      <c r="K297" s="20">
        <v>4389</v>
      </c>
      <c r="L297" s="20">
        <v>54</v>
      </c>
      <c r="M297" s="26" cm="1">
        <f t="array" ref="M297">_xlfn.IFS(Table11[[#This Row],[target.clade]]="I",110,Table11[[#This Row],[target.clade]]="II",4454,TRUE,4652)</f>
        <v>110</v>
      </c>
      <c r="N297" s="26" cm="1">
        <f t="array" ref="N297">_xlfn.IFS(Table11[[#This Row],[target.clade]]="I",4454,Table11[[#This Row],[target.clade]]="II",110,TRUE,NA())</f>
        <v>4454</v>
      </c>
      <c r="O297" s="20" cm="1">
        <f t="array" ref="O297">_xlfn.IFS(Table11[[#This Row],[target.clade]]="I",Table11[[#This Row],[hits.I]],Table11[[#This Row],[target.clade]]="II",Table11[[#This Row],[hits.II]],TRUE,SUM(Table11[[#This Row],[hits.I]:[hits.?]]))</f>
        <v>43</v>
      </c>
      <c r="P297" s="26">
        <f>Table11[[#This Row],[clade.P]]-Table11[[#This Row],[clade.TP]]</f>
        <v>67</v>
      </c>
      <c r="Q297" s="26" cm="1">
        <f t="array" ref="Q297">_xlfn.IFS(Table11[[#This Row],[target.clade]]="I",Table11[[#This Row],[hits.II]],Table11[[#This Row],[target.clade]]="II",Table11[[#This Row],[hits.I]],TRUE,NA())</f>
        <v>4389</v>
      </c>
      <c r="R297" s="26">
        <f>IFERROR(Table11[[#This Row],[clade.N]]-Table11[[#This Row],[clade.FP]], NA())</f>
        <v>65</v>
      </c>
      <c r="S297" s="24">
        <f>Table11[[#This Row],[clade.TP]]/Table11[[#This Row],[clade.P]]</f>
        <v>0.39090909090909093</v>
      </c>
      <c r="T297" s="24">
        <f>Table11[[#This Row],[clade.FN]]/Table11[[#This Row],[clade.P]]</f>
        <v>0.60909090909090913</v>
      </c>
      <c r="U297" s="24">
        <f>IFERROR(Table11[[#This Row],[clade.FP]]/Table11[[#This Row],[clade.N]],NA())</f>
        <v>0.98540637629097438</v>
      </c>
      <c r="V297" s="24">
        <f>IFERROR(Table11[[#This Row],[clade.TN]]/Table11[[#This Row],[clade.N]],NA())</f>
        <v>1.4593623709025595E-2</v>
      </c>
      <c r="AC297" s="11"/>
      <c r="AD297" s="11"/>
    </row>
    <row r="298" spans="1:30" ht="21" customHeight="1" x14ac:dyDescent="0.2">
      <c r="A298" s="25" t="s">
        <v>2177</v>
      </c>
      <c r="B298" s="20">
        <f>LOOKUP(Table11[[#This Row],[id]],'S1 - Assay'!A:A,'S1 - Assay'!B:B)</f>
        <v>10244</v>
      </c>
      <c r="C298" s="20" t="str">
        <f>LOOKUP(Table11[[#This Row],[id]],'S1 - Assay'!A:A,'S1 - Assay'!C:C)</f>
        <v>I</v>
      </c>
      <c r="D298" s="20">
        <f>COUNTIF('S6 - Table 1'!$B$3:$B$20,Table11[[#This Row],[id]])</f>
        <v>0</v>
      </c>
      <c r="E298" s="20">
        <v>0.35485718300000002</v>
      </c>
      <c r="F298" s="20">
        <v>3426</v>
      </c>
      <c r="G298" s="20">
        <v>3</v>
      </c>
      <c r="H298" s="20">
        <v>200</v>
      </c>
      <c r="I298" s="20">
        <v>102</v>
      </c>
      <c r="J298" s="20">
        <v>50</v>
      </c>
      <c r="K298" s="20">
        <v>4425</v>
      </c>
      <c r="L298" s="20">
        <v>63</v>
      </c>
      <c r="M298" s="26" cm="1">
        <f t="array" ref="M298">_xlfn.IFS(Table11[[#This Row],[target.clade]]="I",110,Table11[[#This Row],[target.clade]]="II",4454,TRUE,4652)</f>
        <v>110</v>
      </c>
      <c r="N298" s="26" cm="1">
        <f t="array" ref="N298">_xlfn.IFS(Table11[[#This Row],[target.clade]]="I",4454,Table11[[#This Row],[target.clade]]="II",110,TRUE,NA())</f>
        <v>4454</v>
      </c>
      <c r="O298" s="20" cm="1">
        <f t="array" ref="O298">_xlfn.IFS(Table11[[#This Row],[target.clade]]="I",Table11[[#This Row],[hits.I]],Table11[[#This Row],[target.clade]]="II",Table11[[#This Row],[hits.II]],TRUE,SUM(Table11[[#This Row],[hits.I]:[hits.?]]))</f>
        <v>50</v>
      </c>
      <c r="P298" s="26">
        <f>Table11[[#This Row],[clade.P]]-Table11[[#This Row],[clade.TP]]</f>
        <v>60</v>
      </c>
      <c r="Q298" s="26" cm="1">
        <f t="array" ref="Q298">_xlfn.IFS(Table11[[#This Row],[target.clade]]="I",Table11[[#This Row],[hits.II]],Table11[[#This Row],[target.clade]]="II",Table11[[#This Row],[hits.I]],TRUE,NA())</f>
        <v>4425</v>
      </c>
      <c r="R298" s="26">
        <f>IFERROR(Table11[[#This Row],[clade.N]]-Table11[[#This Row],[clade.FP]], NA())</f>
        <v>29</v>
      </c>
      <c r="S298" s="24">
        <f>Table11[[#This Row],[clade.TP]]/Table11[[#This Row],[clade.P]]</f>
        <v>0.45454545454545453</v>
      </c>
      <c r="T298" s="24">
        <f>Table11[[#This Row],[clade.FN]]/Table11[[#This Row],[clade.P]]</f>
        <v>0.54545454545454541</v>
      </c>
      <c r="U298" s="24">
        <f>IFERROR(Table11[[#This Row],[clade.FP]]/Table11[[#This Row],[clade.N]],NA())</f>
        <v>0.9934889986528963</v>
      </c>
      <c r="V298" s="24">
        <f>IFERROR(Table11[[#This Row],[clade.TN]]/Table11[[#This Row],[clade.N]],NA())</f>
        <v>6.5110013471037266E-3</v>
      </c>
      <c r="AC298" s="11"/>
      <c r="AD298" s="11"/>
    </row>
    <row r="299" spans="1:30" ht="21" customHeight="1" x14ac:dyDescent="0.2">
      <c r="A299" s="25" t="s">
        <v>2181</v>
      </c>
      <c r="B299" s="20">
        <f>LOOKUP(Table11[[#This Row],[id]],'S1 - Assay'!A:A,'S1 - Assay'!B:B)</f>
        <v>10244</v>
      </c>
      <c r="C299" s="20" t="str">
        <f>LOOKUP(Table11[[#This Row],[id]],'S1 - Assay'!A:A,'S1 - Assay'!C:C)</f>
        <v>I</v>
      </c>
      <c r="D299" s="20">
        <f>COUNTIF('S6 - Table 1'!$B$3:$B$20,Table11[[#This Row],[id]])</f>
        <v>0</v>
      </c>
      <c r="E299" s="20">
        <v>0.35560788999999998</v>
      </c>
      <c r="F299" s="20">
        <v>3125</v>
      </c>
      <c r="G299" s="20">
        <v>20</v>
      </c>
      <c r="H299" s="20">
        <v>222</v>
      </c>
      <c r="I299" s="20">
        <v>49</v>
      </c>
      <c r="J299" s="20">
        <v>50</v>
      </c>
      <c r="K299" s="20">
        <v>4076</v>
      </c>
      <c r="L299" s="20">
        <v>53</v>
      </c>
      <c r="M299" s="26" cm="1">
        <f t="array" ref="M299">_xlfn.IFS(Table11[[#This Row],[target.clade]]="I",110,Table11[[#This Row],[target.clade]]="II",4454,TRUE,4652)</f>
        <v>110</v>
      </c>
      <c r="N299" s="26" cm="1">
        <f t="array" ref="N299">_xlfn.IFS(Table11[[#This Row],[target.clade]]="I",4454,Table11[[#This Row],[target.clade]]="II",110,TRUE,NA())</f>
        <v>4454</v>
      </c>
      <c r="O299" s="20" cm="1">
        <f t="array" ref="O299">_xlfn.IFS(Table11[[#This Row],[target.clade]]="I",Table11[[#This Row],[hits.I]],Table11[[#This Row],[target.clade]]="II",Table11[[#This Row],[hits.II]],TRUE,SUM(Table11[[#This Row],[hits.I]:[hits.?]]))</f>
        <v>50</v>
      </c>
      <c r="P299" s="26">
        <f>Table11[[#This Row],[clade.P]]-Table11[[#This Row],[clade.TP]]</f>
        <v>60</v>
      </c>
      <c r="Q299" s="26" cm="1">
        <f t="array" ref="Q299">_xlfn.IFS(Table11[[#This Row],[target.clade]]="I",Table11[[#This Row],[hits.II]],Table11[[#This Row],[target.clade]]="II",Table11[[#This Row],[hits.I]],TRUE,NA())</f>
        <v>4076</v>
      </c>
      <c r="R299" s="26">
        <f>IFERROR(Table11[[#This Row],[clade.N]]-Table11[[#This Row],[clade.FP]], NA())</f>
        <v>378</v>
      </c>
      <c r="S299" s="24">
        <f>Table11[[#This Row],[clade.TP]]/Table11[[#This Row],[clade.P]]</f>
        <v>0.45454545454545453</v>
      </c>
      <c r="T299" s="24">
        <f>Table11[[#This Row],[clade.FN]]/Table11[[#This Row],[clade.P]]</f>
        <v>0.54545454545454541</v>
      </c>
      <c r="U299" s="24">
        <f>IFERROR(Table11[[#This Row],[clade.FP]]/Table11[[#This Row],[clade.N]],NA())</f>
        <v>0.91513246519982039</v>
      </c>
      <c r="V299" s="24">
        <f>IFERROR(Table11[[#This Row],[clade.TN]]/Table11[[#This Row],[clade.N]],NA())</f>
        <v>8.4867534800179611E-2</v>
      </c>
      <c r="AC299" s="11"/>
      <c r="AD299" s="11"/>
    </row>
    <row r="300" spans="1:30" ht="21" customHeight="1" x14ac:dyDescent="0.2">
      <c r="A300" s="25" t="s">
        <v>2184</v>
      </c>
      <c r="B300" s="20">
        <f>LOOKUP(Table11[[#This Row],[id]],'S1 - Assay'!A:A,'S1 - Assay'!B:B)</f>
        <v>10244</v>
      </c>
      <c r="C300" s="20" t="str">
        <f>LOOKUP(Table11[[#This Row],[id]],'S1 - Assay'!A:A,'S1 - Assay'!C:C)</f>
        <v>I</v>
      </c>
      <c r="D300" s="20">
        <f>COUNTIF('S6 - Table 1'!$B$3:$B$20,Table11[[#This Row],[id]])</f>
        <v>0</v>
      </c>
      <c r="E300" s="20">
        <v>0.355916063</v>
      </c>
      <c r="F300" s="20">
        <v>2693</v>
      </c>
      <c r="G300" s="20">
        <v>43</v>
      </c>
      <c r="H300" s="20">
        <v>281</v>
      </c>
      <c r="I300" s="20">
        <v>13</v>
      </c>
      <c r="J300" s="20">
        <v>43</v>
      </c>
      <c r="K300" s="20">
        <v>3583</v>
      </c>
      <c r="L300" s="20">
        <v>65</v>
      </c>
      <c r="M300" s="26" cm="1">
        <f t="array" ref="M300">_xlfn.IFS(Table11[[#This Row],[target.clade]]="I",110,Table11[[#This Row],[target.clade]]="II",4454,TRUE,4652)</f>
        <v>110</v>
      </c>
      <c r="N300" s="26" cm="1">
        <f t="array" ref="N300">_xlfn.IFS(Table11[[#This Row],[target.clade]]="I",4454,Table11[[#This Row],[target.clade]]="II",110,TRUE,NA())</f>
        <v>4454</v>
      </c>
      <c r="O300" s="20" cm="1">
        <f t="array" ref="O300">_xlfn.IFS(Table11[[#This Row],[target.clade]]="I",Table11[[#This Row],[hits.I]],Table11[[#This Row],[target.clade]]="II",Table11[[#This Row],[hits.II]],TRUE,SUM(Table11[[#This Row],[hits.I]:[hits.?]]))</f>
        <v>43</v>
      </c>
      <c r="P300" s="26">
        <f>Table11[[#This Row],[clade.P]]-Table11[[#This Row],[clade.TP]]</f>
        <v>67</v>
      </c>
      <c r="Q300" s="26" cm="1">
        <f t="array" ref="Q300">_xlfn.IFS(Table11[[#This Row],[target.clade]]="I",Table11[[#This Row],[hits.II]],Table11[[#This Row],[target.clade]]="II",Table11[[#This Row],[hits.I]],TRUE,NA())</f>
        <v>3583</v>
      </c>
      <c r="R300" s="26">
        <f>IFERROR(Table11[[#This Row],[clade.N]]-Table11[[#This Row],[clade.FP]], NA())</f>
        <v>871</v>
      </c>
      <c r="S300" s="24">
        <f>Table11[[#This Row],[clade.TP]]/Table11[[#This Row],[clade.P]]</f>
        <v>0.39090909090909093</v>
      </c>
      <c r="T300" s="24">
        <f>Table11[[#This Row],[clade.FN]]/Table11[[#This Row],[clade.P]]</f>
        <v>0.60909090909090913</v>
      </c>
      <c r="U300" s="24">
        <f>IFERROR(Table11[[#This Row],[clade.FP]]/Table11[[#This Row],[clade.N]],NA())</f>
        <v>0.80444544229905701</v>
      </c>
      <c r="V300" s="24">
        <f>IFERROR(Table11[[#This Row],[clade.TN]]/Table11[[#This Row],[clade.N]],NA())</f>
        <v>0.19555455770094296</v>
      </c>
      <c r="AC300" s="11"/>
      <c r="AD300" s="11"/>
    </row>
    <row r="301" spans="1:30" ht="21" customHeight="1" x14ac:dyDescent="0.2">
      <c r="A301" s="25" t="s">
        <v>2189</v>
      </c>
      <c r="B301" s="20">
        <f>LOOKUP(Table11[[#This Row],[id]],'S1 - Assay'!A:A,'S1 - Assay'!B:B)</f>
        <v>10244</v>
      </c>
      <c r="C301" s="20" t="str">
        <f>LOOKUP(Table11[[#This Row],[id]],'S1 - Assay'!A:A,'S1 - Assay'!C:C)</f>
        <v>I</v>
      </c>
      <c r="D301" s="20">
        <f>COUNTIF('S6 - Table 1'!$B$3:$B$20,Table11[[#This Row],[id]])</f>
        <v>0</v>
      </c>
      <c r="E301" s="20">
        <v>0.35629969</v>
      </c>
      <c r="F301" s="20">
        <v>3424</v>
      </c>
      <c r="G301" s="20">
        <v>3</v>
      </c>
      <c r="H301" s="20">
        <v>135</v>
      </c>
      <c r="I301" s="20">
        <v>151</v>
      </c>
      <c r="J301" s="20">
        <v>43</v>
      </c>
      <c r="K301" s="20">
        <v>4424</v>
      </c>
      <c r="L301" s="20">
        <v>66</v>
      </c>
      <c r="M301" s="26" cm="1">
        <f t="array" ref="M301">_xlfn.IFS(Table11[[#This Row],[target.clade]]="I",110,Table11[[#This Row],[target.clade]]="II",4454,TRUE,4652)</f>
        <v>110</v>
      </c>
      <c r="N301" s="26" cm="1">
        <f t="array" ref="N301">_xlfn.IFS(Table11[[#This Row],[target.clade]]="I",4454,Table11[[#This Row],[target.clade]]="II",110,TRUE,NA())</f>
        <v>4454</v>
      </c>
      <c r="O301" s="20" cm="1">
        <f t="array" ref="O301">_xlfn.IFS(Table11[[#This Row],[target.clade]]="I",Table11[[#This Row],[hits.I]],Table11[[#This Row],[target.clade]]="II",Table11[[#This Row],[hits.II]],TRUE,SUM(Table11[[#This Row],[hits.I]:[hits.?]]))</f>
        <v>43</v>
      </c>
      <c r="P301" s="26">
        <f>Table11[[#This Row],[clade.P]]-Table11[[#This Row],[clade.TP]]</f>
        <v>67</v>
      </c>
      <c r="Q301" s="26" cm="1">
        <f t="array" ref="Q301">_xlfn.IFS(Table11[[#This Row],[target.clade]]="I",Table11[[#This Row],[hits.II]],Table11[[#This Row],[target.clade]]="II",Table11[[#This Row],[hits.I]],TRUE,NA())</f>
        <v>4424</v>
      </c>
      <c r="R301" s="26">
        <f>IFERROR(Table11[[#This Row],[clade.N]]-Table11[[#This Row],[clade.FP]], NA())</f>
        <v>30</v>
      </c>
      <c r="S301" s="24">
        <f>Table11[[#This Row],[clade.TP]]/Table11[[#This Row],[clade.P]]</f>
        <v>0.39090909090909093</v>
      </c>
      <c r="T301" s="24">
        <f>Table11[[#This Row],[clade.FN]]/Table11[[#This Row],[clade.P]]</f>
        <v>0.60909090909090913</v>
      </c>
      <c r="U301" s="24">
        <f>IFERROR(Table11[[#This Row],[clade.FP]]/Table11[[#This Row],[clade.N]],NA())</f>
        <v>0.99326448136506507</v>
      </c>
      <c r="V301" s="24">
        <f>IFERROR(Table11[[#This Row],[clade.TN]]/Table11[[#This Row],[clade.N]],NA())</f>
        <v>6.7355186349348896E-3</v>
      </c>
      <c r="AC301" s="11"/>
      <c r="AD301" s="11"/>
    </row>
    <row r="302" spans="1:30" ht="21" customHeight="1" x14ac:dyDescent="0.2">
      <c r="A302" s="25" t="s">
        <v>2192</v>
      </c>
      <c r="B302" s="20">
        <f>LOOKUP(Table11[[#This Row],[id]],'S1 - Assay'!A:A,'S1 - Assay'!B:B)</f>
        <v>10244</v>
      </c>
      <c r="C302" s="20" t="str">
        <f>LOOKUP(Table11[[#This Row],[id]],'S1 - Assay'!A:A,'S1 - Assay'!C:C)</f>
        <v>I</v>
      </c>
      <c r="D302" s="20">
        <f>COUNTIF('S6 - Table 1'!$B$3:$B$20,Table11[[#This Row],[id]])</f>
        <v>0</v>
      </c>
      <c r="E302" s="20">
        <v>0.35815933100000003</v>
      </c>
      <c r="F302" s="20">
        <v>3313</v>
      </c>
      <c r="G302" s="20">
        <v>1</v>
      </c>
      <c r="H302" s="20">
        <v>4</v>
      </c>
      <c r="I302" s="20">
        <v>5</v>
      </c>
      <c r="J302" s="20">
        <v>42</v>
      </c>
      <c r="K302" s="20">
        <v>4402</v>
      </c>
      <c r="L302" s="20">
        <v>28</v>
      </c>
      <c r="M302" s="26" cm="1">
        <f t="array" ref="M302">_xlfn.IFS(Table11[[#This Row],[target.clade]]="I",110,Table11[[#This Row],[target.clade]]="II",4454,TRUE,4652)</f>
        <v>110</v>
      </c>
      <c r="N302" s="26" cm="1">
        <f t="array" ref="N302">_xlfn.IFS(Table11[[#This Row],[target.clade]]="I",4454,Table11[[#This Row],[target.clade]]="II",110,TRUE,NA())</f>
        <v>4454</v>
      </c>
      <c r="O302" s="20" cm="1">
        <f t="array" ref="O302">_xlfn.IFS(Table11[[#This Row],[target.clade]]="I",Table11[[#This Row],[hits.I]],Table11[[#This Row],[target.clade]]="II",Table11[[#This Row],[hits.II]],TRUE,SUM(Table11[[#This Row],[hits.I]:[hits.?]]))</f>
        <v>42</v>
      </c>
      <c r="P302" s="26">
        <f>Table11[[#This Row],[clade.P]]-Table11[[#This Row],[clade.TP]]</f>
        <v>68</v>
      </c>
      <c r="Q302" s="26" cm="1">
        <f t="array" ref="Q302">_xlfn.IFS(Table11[[#This Row],[target.clade]]="I",Table11[[#This Row],[hits.II]],Table11[[#This Row],[target.clade]]="II",Table11[[#This Row],[hits.I]],TRUE,NA())</f>
        <v>4402</v>
      </c>
      <c r="R302" s="26">
        <f>IFERROR(Table11[[#This Row],[clade.N]]-Table11[[#This Row],[clade.FP]], NA())</f>
        <v>52</v>
      </c>
      <c r="S302" s="24">
        <f>Table11[[#This Row],[clade.TP]]/Table11[[#This Row],[clade.P]]</f>
        <v>0.38181818181818183</v>
      </c>
      <c r="T302" s="24">
        <f>Table11[[#This Row],[clade.FN]]/Table11[[#This Row],[clade.P]]</f>
        <v>0.61818181818181817</v>
      </c>
      <c r="U302" s="24">
        <f>IFERROR(Table11[[#This Row],[clade.FP]]/Table11[[#This Row],[clade.N]],NA())</f>
        <v>0.98832510103277948</v>
      </c>
      <c r="V302" s="24">
        <f>IFERROR(Table11[[#This Row],[clade.TN]]/Table11[[#This Row],[clade.N]],NA())</f>
        <v>1.1674898967220475E-2</v>
      </c>
      <c r="AC302" s="11"/>
      <c r="AD302" s="11"/>
    </row>
    <row r="303" spans="1:30" ht="21" customHeight="1" x14ac:dyDescent="0.2">
      <c r="A303" s="25" t="s">
        <v>2197</v>
      </c>
      <c r="B303" s="20">
        <f>LOOKUP(Table11[[#This Row],[id]],'S1 - Assay'!A:A,'S1 - Assay'!B:B)</f>
        <v>10244</v>
      </c>
      <c r="C303" s="20" t="str">
        <f>LOOKUP(Table11[[#This Row],[id]],'S1 - Assay'!A:A,'S1 - Assay'!C:C)</f>
        <v>I</v>
      </c>
      <c r="D303" s="20">
        <f>COUNTIF('S6 - Table 1'!$B$3:$B$20,Table11[[#This Row],[id]])</f>
        <v>0</v>
      </c>
      <c r="E303" s="20">
        <v>0.35857698700000001</v>
      </c>
      <c r="F303" s="20">
        <v>3238</v>
      </c>
      <c r="G303" s="20">
        <v>60</v>
      </c>
      <c r="H303" s="20">
        <v>67</v>
      </c>
      <c r="I303" s="20">
        <v>212</v>
      </c>
      <c r="J303" s="20">
        <v>43</v>
      </c>
      <c r="K303" s="20">
        <v>4382</v>
      </c>
      <c r="L303" s="20">
        <v>14</v>
      </c>
      <c r="M303" s="26" cm="1">
        <f t="array" ref="M303">_xlfn.IFS(Table11[[#This Row],[target.clade]]="I",110,Table11[[#This Row],[target.clade]]="II",4454,TRUE,4652)</f>
        <v>110</v>
      </c>
      <c r="N303" s="26" cm="1">
        <f t="array" ref="N303">_xlfn.IFS(Table11[[#This Row],[target.clade]]="I",4454,Table11[[#This Row],[target.clade]]="II",110,TRUE,NA())</f>
        <v>4454</v>
      </c>
      <c r="O303" s="20" cm="1">
        <f t="array" ref="O303">_xlfn.IFS(Table11[[#This Row],[target.clade]]="I",Table11[[#This Row],[hits.I]],Table11[[#This Row],[target.clade]]="II",Table11[[#This Row],[hits.II]],TRUE,SUM(Table11[[#This Row],[hits.I]:[hits.?]]))</f>
        <v>43</v>
      </c>
      <c r="P303" s="26">
        <f>Table11[[#This Row],[clade.P]]-Table11[[#This Row],[clade.TP]]</f>
        <v>67</v>
      </c>
      <c r="Q303" s="26" cm="1">
        <f t="array" ref="Q303">_xlfn.IFS(Table11[[#This Row],[target.clade]]="I",Table11[[#This Row],[hits.II]],Table11[[#This Row],[target.clade]]="II",Table11[[#This Row],[hits.I]],TRUE,NA())</f>
        <v>4382</v>
      </c>
      <c r="R303" s="26">
        <f>IFERROR(Table11[[#This Row],[clade.N]]-Table11[[#This Row],[clade.FP]], NA())</f>
        <v>72</v>
      </c>
      <c r="S303" s="24">
        <f>Table11[[#This Row],[clade.TP]]/Table11[[#This Row],[clade.P]]</f>
        <v>0.39090909090909093</v>
      </c>
      <c r="T303" s="24">
        <f>Table11[[#This Row],[clade.FN]]/Table11[[#This Row],[clade.P]]</f>
        <v>0.60909090909090913</v>
      </c>
      <c r="U303" s="24">
        <f>IFERROR(Table11[[#This Row],[clade.FP]]/Table11[[#This Row],[clade.N]],NA())</f>
        <v>0.98383475527615627</v>
      </c>
      <c r="V303" s="24">
        <f>IFERROR(Table11[[#This Row],[clade.TN]]/Table11[[#This Row],[clade.N]],NA())</f>
        <v>1.6165244723843737E-2</v>
      </c>
      <c r="AC303" s="11"/>
      <c r="AD303" s="11"/>
    </row>
    <row r="304" spans="1:30" ht="21" customHeight="1" x14ac:dyDescent="0.2">
      <c r="A304" s="25" t="s">
        <v>2202</v>
      </c>
      <c r="B304" s="20">
        <f>LOOKUP(Table11[[#This Row],[id]],'S1 - Assay'!A:A,'S1 - Assay'!B:B)</f>
        <v>10244</v>
      </c>
      <c r="C304" s="20" t="str">
        <f>LOOKUP(Table11[[#This Row],[id]],'S1 - Assay'!A:A,'S1 - Assay'!C:C)</f>
        <v>I</v>
      </c>
      <c r="D304" s="20">
        <f>COUNTIF('S6 - Table 1'!$B$3:$B$20,Table11[[#This Row],[id]])</f>
        <v>0</v>
      </c>
      <c r="E304" s="20">
        <v>0.359227623</v>
      </c>
      <c r="F304" s="20">
        <v>3268</v>
      </c>
      <c r="G304" s="20">
        <v>4</v>
      </c>
      <c r="H304" s="20">
        <v>19</v>
      </c>
      <c r="I304" s="20">
        <v>333</v>
      </c>
      <c r="J304" s="20">
        <v>43</v>
      </c>
      <c r="K304" s="20">
        <v>4262</v>
      </c>
      <c r="L304" s="20">
        <v>55</v>
      </c>
      <c r="M304" s="26" cm="1">
        <f t="array" ref="M304">_xlfn.IFS(Table11[[#This Row],[target.clade]]="I",110,Table11[[#This Row],[target.clade]]="II",4454,TRUE,4652)</f>
        <v>110</v>
      </c>
      <c r="N304" s="26" cm="1">
        <f t="array" ref="N304">_xlfn.IFS(Table11[[#This Row],[target.clade]]="I",4454,Table11[[#This Row],[target.clade]]="II",110,TRUE,NA())</f>
        <v>4454</v>
      </c>
      <c r="O304" s="20" cm="1">
        <f t="array" ref="O304">_xlfn.IFS(Table11[[#This Row],[target.clade]]="I",Table11[[#This Row],[hits.I]],Table11[[#This Row],[target.clade]]="II",Table11[[#This Row],[hits.II]],TRUE,SUM(Table11[[#This Row],[hits.I]:[hits.?]]))</f>
        <v>43</v>
      </c>
      <c r="P304" s="26">
        <f>Table11[[#This Row],[clade.P]]-Table11[[#This Row],[clade.TP]]</f>
        <v>67</v>
      </c>
      <c r="Q304" s="26" cm="1">
        <f t="array" ref="Q304">_xlfn.IFS(Table11[[#This Row],[target.clade]]="I",Table11[[#This Row],[hits.II]],Table11[[#This Row],[target.clade]]="II",Table11[[#This Row],[hits.I]],TRUE,NA())</f>
        <v>4262</v>
      </c>
      <c r="R304" s="26">
        <f>IFERROR(Table11[[#This Row],[clade.N]]-Table11[[#This Row],[clade.FP]], NA())</f>
        <v>192</v>
      </c>
      <c r="S304" s="24">
        <f>Table11[[#This Row],[clade.TP]]/Table11[[#This Row],[clade.P]]</f>
        <v>0.39090909090909093</v>
      </c>
      <c r="T304" s="24">
        <f>Table11[[#This Row],[clade.FN]]/Table11[[#This Row],[clade.P]]</f>
        <v>0.60909090909090913</v>
      </c>
      <c r="U304" s="24">
        <f>IFERROR(Table11[[#This Row],[clade.FP]]/Table11[[#This Row],[clade.N]],NA())</f>
        <v>0.95689268073641676</v>
      </c>
      <c r="V304" s="24">
        <f>IFERROR(Table11[[#This Row],[clade.TN]]/Table11[[#This Row],[clade.N]],NA())</f>
        <v>4.3107319263583299E-2</v>
      </c>
      <c r="AC304" s="11"/>
      <c r="AD304" s="11"/>
    </row>
    <row r="305" spans="1:30" ht="21" customHeight="1" x14ac:dyDescent="0.2">
      <c r="A305" s="25" t="s">
        <v>2207</v>
      </c>
      <c r="B305" s="20">
        <f>LOOKUP(Table11[[#This Row],[id]],'S1 - Assay'!A:A,'S1 - Assay'!B:B)</f>
        <v>10244</v>
      </c>
      <c r="C305" s="20" t="str">
        <f>LOOKUP(Table11[[#This Row],[id]],'S1 - Assay'!A:A,'S1 - Assay'!C:C)</f>
        <v>I</v>
      </c>
      <c r="D305" s="20">
        <f>COUNTIF('S6 - Table 1'!$B$3:$B$20,Table11[[#This Row],[id]])</f>
        <v>0</v>
      </c>
      <c r="E305" s="20">
        <v>0.359462797</v>
      </c>
      <c r="F305" s="20">
        <v>3268</v>
      </c>
      <c r="G305" s="20">
        <v>4</v>
      </c>
      <c r="H305" s="20">
        <v>19</v>
      </c>
      <c r="I305" s="20">
        <v>333</v>
      </c>
      <c r="J305" s="20">
        <v>43</v>
      </c>
      <c r="K305" s="20">
        <v>4262</v>
      </c>
      <c r="L305" s="20">
        <v>55</v>
      </c>
      <c r="M305" s="26" cm="1">
        <f t="array" ref="M305">_xlfn.IFS(Table11[[#This Row],[target.clade]]="I",110,Table11[[#This Row],[target.clade]]="II",4454,TRUE,4652)</f>
        <v>110</v>
      </c>
      <c r="N305" s="26" cm="1">
        <f t="array" ref="N305">_xlfn.IFS(Table11[[#This Row],[target.clade]]="I",4454,Table11[[#This Row],[target.clade]]="II",110,TRUE,NA())</f>
        <v>4454</v>
      </c>
      <c r="O305" s="20" cm="1">
        <f t="array" ref="O305">_xlfn.IFS(Table11[[#This Row],[target.clade]]="I",Table11[[#This Row],[hits.I]],Table11[[#This Row],[target.clade]]="II",Table11[[#This Row],[hits.II]],TRUE,SUM(Table11[[#This Row],[hits.I]:[hits.?]]))</f>
        <v>43</v>
      </c>
      <c r="P305" s="26">
        <f>Table11[[#This Row],[clade.P]]-Table11[[#This Row],[clade.TP]]</f>
        <v>67</v>
      </c>
      <c r="Q305" s="26" cm="1">
        <f t="array" ref="Q305">_xlfn.IFS(Table11[[#This Row],[target.clade]]="I",Table11[[#This Row],[hits.II]],Table11[[#This Row],[target.clade]]="II",Table11[[#This Row],[hits.I]],TRUE,NA())</f>
        <v>4262</v>
      </c>
      <c r="R305" s="26">
        <f>IFERROR(Table11[[#This Row],[clade.N]]-Table11[[#This Row],[clade.FP]], NA())</f>
        <v>192</v>
      </c>
      <c r="S305" s="24">
        <f>Table11[[#This Row],[clade.TP]]/Table11[[#This Row],[clade.P]]</f>
        <v>0.39090909090909093</v>
      </c>
      <c r="T305" s="24">
        <f>Table11[[#This Row],[clade.FN]]/Table11[[#This Row],[clade.P]]</f>
        <v>0.60909090909090913</v>
      </c>
      <c r="U305" s="24">
        <f>IFERROR(Table11[[#This Row],[clade.FP]]/Table11[[#This Row],[clade.N]],NA())</f>
        <v>0.95689268073641676</v>
      </c>
      <c r="V305" s="24">
        <f>IFERROR(Table11[[#This Row],[clade.TN]]/Table11[[#This Row],[clade.N]],NA())</f>
        <v>4.3107319263583299E-2</v>
      </c>
      <c r="AC305" s="11"/>
      <c r="AD305" s="11"/>
    </row>
    <row r="306" spans="1:30" ht="21" customHeight="1" x14ac:dyDescent="0.2">
      <c r="A306" s="25" t="s">
        <v>2210</v>
      </c>
      <c r="B306" s="20">
        <f>LOOKUP(Table11[[#This Row],[id]],'S1 - Assay'!A:A,'S1 - Assay'!B:B)</f>
        <v>10244</v>
      </c>
      <c r="C306" s="20" t="str">
        <f>LOOKUP(Table11[[#This Row],[id]],'S1 - Assay'!A:A,'S1 - Assay'!C:C)</f>
        <v>I</v>
      </c>
      <c r="D306" s="20">
        <f>COUNTIF('S6 - Table 1'!$B$3:$B$20,Table11[[#This Row],[id]])</f>
        <v>0</v>
      </c>
      <c r="E306" s="20">
        <v>0.35982482999999998</v>
      </c>
      <c r="F306" s="20">
        <v>3391</v>
      </c>
      <c r="G306" s="20">
        <v>7</v>
      </c>
      <c r="H306" s="20">
        <v>104</v>
      </c>
      <c r="I306" s="20">
        <v>182</v>
      </c>
      <c r="J306" s="20">
        <v>43</v>
      </c>
      <c r="K306" s="20">
        <v>4431</v>
      </c>
      <c r="L306" s="20">
        <v>53</v>
      </c>
      <c r="M306" s="26" cm="1">
        <f t="array" ref="M306">_xlfn.IFS(Table11[[#This Row],[target.clade]]="I",110,Table11[[#This Row],[target.clade]]="II",4454,TRUE,4652)</f>
        <v>110</v>
      </c>
      <c r="N306" s="26" cm="1">
        <f t="array" ref="N306">_xlfn.IFS(Table11[[#This Row],[target.clade]]="I",4454,Table11[[#This Row],[target.clade]]="II",110,TRUE,NA())</f>
        <v>4454</v>
      </c>
      <c r="O306" s="20" cm="1">
        <f t="array" ref="O306">_xlfn.IFS(Table11[[#This Row],[target.clade]]="I",Table11[[#This Row],[hits.I]],Table11[[#This Row],[target.clade]]="II",Table11[[#This Row],[hits.II]],TRUE,SUM(Table11[[#This Row],[hits.I]:[hits.?]]))</f>
        <v>43</v>
      </c>
      <c r="P306" s="26">
        <f>Table11[[#This Row],[clade.P]]-Table11[[#This Row],[clade.TP]]</f>
        <v>67</v>
      </c>
      <c r="Q306" s="26" cm="1">
        <f t="array" ref="Q306">_xlfn.IFS(Table11[[#This Row],[target.clade]]="I",Table11[[#This Row],[hits.II]],Table11[[#This Row],[target.clade]]="II",Table11[[#This Row],[hits.I]],TRUE,NA())</f>
        <v>4431</v>
      </c>
      <c r="R306" s="26">
        <f>IFERROR(Table11[[#This Row],[clade.N]]-Table11[[#This Row],[clade.FP]], NA())</f>
        <v>23</v>
      </c>
      <c r="S306" s="24">
        <f>Table11[[#This Row],[clade.TP]]/Table11[[#This Row],[clade.P]]</f>
        <v>0.39090909090909093</v>
      </c>
      <c r="T306" s="24">
        <f>Table11[[#This Row],[clade.FN]]/Table11[[#This Row],[clade.P]]</f>
        <v>0.60909090909090913</v>
      </c>
      <c r="U306" s="24">
        <f>IFERROR(Table11[[#This Row],[clade.FP]]/Table11[[#This Row],[clade.N]],NA())</f>
        <v>0.99483610237988329</v>
      </c>
      <c r="V306" s="24">
        <f>IFERROR(Table11[[#This Row],[clade.TN]]/Table11[[#This Row],[clade.N]],NA())</f>
        <v>5.1638976201167494E-3</v>
      </c>
      <c r="AC306" s="11"/>
      <c r="AD306" s="11"/>
    </row>
    <row r="307" spans="1:30" ht="21" customHeight="1" x14ac:dyDescent="0.2">
      <c r="A307" s="25" t="s">
        <v>2214</v>
      </c>
      <c r="B307" s="20">
        <f>LOOKUP(Table11[[#This Row],[id]],'S1 - Assay'!A:A,'S1 - Assay'!B:B)</f>
        <v>10244</v>
      </c>
      <c r="C307" s="20" t="str">
        <f>LOOKUP(Table11[[#This Row],[id]],'S1 - Assay'!A:A,'S1 - Assay'!C:C)</f>
        <v>I</v>
      </c>
      <c r="D307" s="20">
        <f>COUNTIF('S6 - Table 1'!$B$3:$B$20,Table11[[#This Row],[id]])</f>
        <v>0</v>
      </c>
      <c r="E307" s="20">
        <v>0.359830867</v>
      </c>
      <c r="F307" s="20">
        <v>3393</v>
      </c>
      <c r="G307" s="20">
        <v>1</v>
      </c>
      <c r="H307" s="20">
        <v>11</v>
      </c>
      <c r="I307" s="20">
        <v>120</v>
      </c>
      <c r="J307" s="20">
        <v>43</v>
      </c>
      <c r="K307" s="20">
        <v>4424</v>
      </c>
      <c r="L307" s="20">
        <v>52</v>
      </c>
      <c r="M307" s="26" cm="1">
        <f t="array" ref="M307">_xlfn.IFS(Table11[[#This Row],[target.clade]]="I",110,Table11[[#This Row],[target.clade]]="II",4454,TRUE,4652)</f>
        <v>110</v>
      </c>
      <c r="N307" s="26" cm="1">
        <f t="array" ref="N307">_xlfn.IFS(Table11[[#This Row],[target.clade]]="I",4454,Table11[[#This Row],[target.clade]]="II",110,TRUE,NA())</f>
        <v>4454</v>
      </c>
      <c r="O307" s="20" cm="1">
        <f t="array" ref="O307">_xlfn.IFS(Table11[[#This Row],[target.clade]]="I",Table11[[#This Row],[hits.I]],Table11[[#This Row],[target.clade]]="II",Table11[[#This Row],[hits.II]],TRUE,SUM(Table11[[#This Row],[hits.I]:[hits.?]]))</f>
        <v>43</v>
      </c>
      <c r="P307" s="26">
        <f>Table11[[#This Row],[clade.P]]-Table11[[#This Row],[clade.TP]]</f>
        <v>67</v>
      </c>
      <c r="Q307" s="26" cm="1">
        <f t="array" ref="Q307">_xlfn.IFS(Table11[[#This Row],[target.clade]]="I",Table11[[#This Row],[hits.II]],Table11[[#This Row],[target.clade]]="II",Table11[[#This Row],[hits.I]],TRUE,NA())</f>
        <v>4424</v>
      </c>
      <c r="R307" s="26">
        <f>IFERROR(Table11[[#This Row],[clade.N]]-Table11[[#This Row],[clade.FP]], NA())</f>
        <v>30</v>
      </c>
      <c r="S307" s="24">
        <f>Table11[[#This Row],[clade.TP]]/Table11[[#This Row],[clade.P]]</f>
        <v>0.39090909090909093</v>
      </c>
      <c r="T307" s="24">
        <f>Table11[[#This Row],[clade.FN]]/Table11[[#This Row],[clade.P]]</f>
        <v>0.60909090909090913</v>
      </c>
      <c r="U307" s="24">
        <f>IFERROR(Table11[[#This Row],[clade.FP]]/Table11[[#This Row],[clade.N]],NA())</f>
        <v>0.99326448136506507</v>
      </c>
      <c r="V307" s="24">
        <f>IFERROR(Table11[[#This Row],[clade.TN]]/Table11[[#This Row],[clade.N]],NA())</f>
        <v>6.7355186349348896E-3</v>
      </c>
      <c r="AC307" s="11"/>
      <c r="AD307" s="11"/>
    </row>
    <row r="308" spans="1:30" ht="21" customHeight="1" x14ac:dyDescent="0.2">
      <c r="A308" s="25" t="s">
        <v>2216</v>
      </c>
      <c r="B308" s="20">
        <f>LOOKUP(Table11[[#This Row],[id]],'S1 - Assay'!A:A,'S1 - Assay'!B:B)</f>
        <v>10244</v>
      </c>
      <c r="C308" s="20" t="str">
        <f>LOOKUP(Table11[[#This Row],[id]],'S1 - Assay'!A:A,'S1 - Assay'!C:C)</f>
        <v>I</v>
      </c>
      <c r="D308" s="20">
        <f>COUNTIF('S6 - Table 1'!$B$3:$B$20,Table11[[#This Row],[id]])</f>
        <v>0</v>
      </c>
      <c r="E308" s="20">
        <v>0.36054135100000001</v>
      </c>
      <c r="F308" s="20">
        <v>3381</v>
      </c>
      <c r="G308" s="20">
        <v>4</v>
      </c>
      <c r="H308" s="20">
        <v>274</v>
      </c>
      <c r="I308" s="20">
        <v>14</v>
      </c>
      <c r="J308" s="20">
        <v>44</v>
      </c>
      <c r="K308" s="20">
        <v>4381</v>
      </c>
      <c r="L308" s="20">
        <v>65</v>
      </c>
      <c r="M308" s="26" cm="1">
        <f t="array" ref="M308">_xlfn.IFS(Table11[[#This Row],[target.clade]]="I",110,Table11[[#This Row],[target.clade]]="II",4454,TRUE,4652)</f>
        <v>110</v>
      </c>
      <c r="N308" s="26" cm="1">
        <f t="array" ref="N308">_xlfn.IFS(Table11[[#This Row],[target.clade]]="I",4454,Table11[[#This Row],[target.clade]]="II",110,TRUE,NA())</f>
        <v>4454</v>
      </c>
      <c r="O308" s="20" cm="1">
        <f t="array" ref="O308">_xlfn.IFS(Table11[[#This Row],[target.clade]]="I",Table11[[#This Row],[hits.I]],Table11[[#This Row],[target.clade]]="II",Table11[[#This Row],[hits.II]],TRUE,SUM(Table11[[#This Row],[hits.I]:[hits.?]]))</f>
        <v>44</v>
      </c>
      <c r="P308" s="26">
        <f>Table11[[#This Row],[clade.P]]-Table11[[#This Row],[clade.TP]]</f>
        <v>66</v>
      </c>
      <c r="Q308" s="26" cm="1">
        <f t="array" ref="Q308">_xlfn.IFS(Table11[[#This Row],[target.clade]]="I",Table11[[#This Row],[hits.II]],Table11[[#This Row],[target.clade]]="II",Table11[[#This Row],[hits.I]],TRUE,NA())</f>
        <v>4381</v>
      </c>
      <c r="R308" s="26">
        <f>IFERROR(Table11[[#This Row],[clade.N]]-Table11[[#This Row],[clade.FP]], NA())</f>
        <v>73</v>
      </c>
      <c r="S308" s="24">
        <f>Table11[[#This Row],[clade.TP]]/Table11[[#This Row],[clade.P]]</f>
        <v>0.4</v>
      </c>
      <c r="T308" s="24">
        <f>Table11[[#This Row],[clade.FN]]/Table11[[#This Row],[clade.P]]</f>
        <v>0.6</v>
      </c>
      <c r="U308" s="24">
        <f>IFERROR(Table11[[#This Row],[clade.FP]]/Table11[[#This Row],[clade.N]],NA())</f>
        <v>0.98361023798832514</v>
      </c>
      <c r="V308" s="24">
        <f>IFERROR(Table11[[#This Row],[clade.TN]]/Table11[[#This Row],[clade.N]],NA())</f>
        <v>1.6389762011674899E-2</v>
      </c>
      <c r="AC308" s="11"/>
      <c r="AD308" s="11"/>
    </row>
    <row r="309" spans="1:30" ht="21" customHeight="1" x14ac:dyDescent="0.2">
      <c r="A309" s="25" t="s">
        <v>2221</v>
      </c>
      <c r="B309" s="20">
        <f>LOOKUP(Table11[[#This Row],[id]],'S1 - Assay'!A:A,'S1 - Assay'!B:B)</f>
        <v>10244</v>
      </c>
      <c r="C309" s="20" t="str">
        <f>LOOKUP(Table11[[#This Row],[id]],'S1 - Assay'!A:A,'S1 - Assay'!C:C)</f>
        <v>I</v>
      </c>
      <c r="D309" s="20">
        <f>COUNTIF('S6 - Table 1'!$B$3:$B$20,Table11[[#This Row],[id]])</f>
        <v>0</v>
      </c>
      <c r="E309" s="20">
        <v>0.360823691</v>
      </c>
      <c r="F309" s="20">
        <v>3409</v>
      </c>
      <c r="G309" s="20">
        <v>2</v>
      </c>
      <c r="H309" s="20">
        <v>201</v>
      </c>
      <c r="I309" s="20">
        <v>86</v>
      </c>
      <c r="J309" s="20">
        <v>43</v>
      </c>
      <c r="K309" s="20">
        <v>4403</v>
      </c>
      <c r="L309" s="20">
        <v>66</v>
      </c>
      <c r="M309" s="26" cm="1">
        <f t="array" ref="M309">_xlfn.IFS(Table11[[#This Row],[target.clade]]="I",110,Table11[[#This Row],[target.clade]]="II",4454,TRUE,4652)</f>
        <v>110</v>
      </c>
      <c r="N309" s="26" cm="1">
        <f t="array" ref="N309">_xlfn.IFS(Table11[[#This Row],[target.clade]]="I",4454,Table11[[#This Row],[target.clade]]="II",110,TRUE,NA())</f>
        <v>4454</v>
      </c>
      <c r="O309" s="20" cm="1">
        <f t="array" ref="O309">_xlfn.IFS(Table11[[#This Row],[target.clade]]="I",Table11[[#This Row],[hits.I]],Table11[[#This Row],[target.clade]]="II",Table11[[#This Row],[hits.II]],TRUE,SUM(Table11[[#This Row],[hits.I]:[hits.?]]))</f>
        <v>43</v>
      </c>
      <c r="P309" s="26">
        <f>Table11[[#This Row],[clade.P]]-Table11[[#This Row],[clade.TP]]</f>
        <v>67</v>
      </c>
      <c r="Q309" s="26" cm="1">
        <f t="array" ref="Q309">_xlfn.IFS(Table11[[#This Row],[target.clade]]="I",Table11[[#This Row],[hits.II]],Table11[[#This Row],[target.clade]]="II",Table11[[#This Row],[hits.I]],TRUE,NA())</f>
        <v>4403</v>
      </c>
      <c r="R309" s="26">
        <f>IFERROR(Table11[[#This Row],[clade.N]]-Table11[[#This Row],[clade.FP]], NA())</f>
        <v>51</v>
      </c>
      <c r="S309" s="24">
        <f>Table11[[#This Row],[clade.TP]]/Table11[[#This Row],[clade.P]]</f>
        <v>0.39090909090909093</v>
      </c>
      <c r="T309" s="24">
        <f>Table11[[#This Row],[clade.FN]]/Table11[[#This Row],[clade.P]]</f>
        <v>0.60909090909090913</v>
      </c>
      <c r="U309" s="24">
        <f>IFERROR(Table11[[#This Row],[clade.FP]]/Table11[[#This Row],[clade.N]],NA())</f>
        <v>0.98854961832061072</v>
      </c>
      <c r="V309" s="24">
        <f>IFERROR(Table11[[#This Row],[clade.TN]]/Table11[[#This Row],[clade.N]],NA())</f>
        <v>1.1450381679389313E-2</v>
      </c>
      <c r="AC309" s="11"/>
      <c r="AD309" s="11"/>
    </row>
    <row r="310" spans="1:30" ht="21" customHeight="1" x14ac:dyDescent="0.2">
      <c r="A310" s="25" t="s">
        <v>2224</v>
      </c>
      <c r="B310" s="20">
        <f>LOOKUP(Table11[[#This Row],[id]],'S1 - Assay'!A:A,'S1 - Assay'!B:B)</f>
        <v>10244</v>
      </c>
      <c r="C310" s="20" t="str">
        <f>LOOKUP(Table11[[#This Row],[id]],'S1 - Assay'!A:A,'S1 - Assay'!C:C)</f>
        <v>I</v>
      </c>
      <c r="D310" s="20">
        <f>COUNTIF('S6 - Table 1'!$B$3:$B$20,Table11[[#This Row],[id]])</f>
        <v>0</v>
      </c>
      <c r="E310" s="20">
        <v>0.36088587999999999</v>
      </c>
      <c r="F310" s="20">
        <v>3405</v>
      </c>
      <c r="G310" s="20">
        <v>1</v>
      </c>
      <c r="H310" s="20">
        <v>9</v>
      </c>
      <c r="I310" s="20">
        <v>188</v>
      </c>
      <c r="J310" s="20">
        <v>43</v>
      </c>
      <c r="K310" s="20">
        <v>4411</v>
      </c>
      <c r="L310" s="20">
        <v>59</v>
      </c>
      <c r="M310" s="26" cm="1">
        <f t="array" ref="M310">_xlfn.IFS(Table11[[#This Row],[target.clade]]="I",110,Table11[[#This Row],[target.clade]]="II",4454,TRUE,4652)</f>
        <v>110</v>
      </c>
      <c r="N310" s="26" cm="1">
        <f t="array" ref="N310">_xlfn.IFS(Table11[[#This Row],[target.clade]]="I",4454,Table11[[#This Row],[target.clade]]="II",110,TRUE,NA())</f>
        <v>4454</v>
      </c>
      <c r="O310" s="20" cm="1">
        <f t="array" ref="O310">_xlfn.IFS(Table11[[#This Row],[target.clade]]="I",Table11[[#This Row],[hits.I]],Table11[[#This Row],[target.clade]]="II",Table11[[#This Row],[hits.II]],TRUE,SUM(Table11[[#This Row],[hits.I]:[hits.?]]))</f>
        <v>43</v>
      </c>
      <c r="P310" s="26">
        <f>Table11[[#This Row],[clade.P]]-Table11[[#This Row],[clade.TP]]</f>
        <v>67</v>
      </c>
      <c r="Q310" s="26" cm="1">
        <f t="array" ref="Q310">_xlfn.IFS(Table11[[#This Row],[target.clade]]="I",Table11[[#This Row],[hits.II]],Table11[[#This Row],[target.clade]]="II",Table11[[#This Row],[hits.I]],TRUE,NA())</f>
        <v>4411</v>
      </c>
      <c r="R310" s="26">
        <f>IFERROR(Table11[[#This Row],[clade.N]]-Table11[[#This Row],[clade.FP]], NA())</f>
        <v>43</v>
      </c>
      <c r="S310" s="24">
        <f>Table11[[#This Row],[clade.TP]]/Table11[[#This Row],[clade.P]]</f>
        <v>0.39090909090909093</v>
      </c>
      <c r="T310" s="24">
        <f>Table11[[#This Row],[clade.FN]]/Table11[[#This Row],[clade.P]]</f>
        <v>0.60909090909090913</v>
      </c>
      <c r="U310" s="24">
        <f>IFERROR(Table11[[#This Row],[clade.FP]]/Table11[[#This Row],[clade.N]],NA())</f>
        <v>0.99034575662325997</v>
      </c>
      <c r="V310" s="24">
        <f>IFERROR(Table11[[#This Row],[clade.TN]]/Table11[[#This Row],[clade.N]],NA())</f>
        <v>9.6542433767400088E-3</v>
      </c>
      <c r="AC310" s="11"/>
      <c r="AD310" s="11"/>
    </row>
    <row r="311" spans="1:30" ht="21" customHeight="1" x14ac:dyDescent="0.2">
      <c r="A311" s="25" t="s">
        <v>2229</v>
      </c>
      <c r="B311" s="20">
        <f>LOOKUP(Table11[[#This Row],[id]],'S1 - Assay'!A:A,'S1 - Assay'!B:B)</f>
        <v>10244</v>
      </c>
      <c r="C311" s="20" t="str">
        <f>LOOKUP(Table11[[#This Row],[id]],'S1 - Assay'!A:A,'S1 - Assay'!C:C)</f>
        <v>I</v>
      </c>
      <c r="D311" s="20">
        <f>COUNTIF('S6 - Table 1'!$B$3:$B$20,Table11[[#This Row],[id]])</f>
        <v>0</v>
      </c>
      <c r="E311" s="20">
        <v>0.36088587999999999</v>
      </c>
      <c r="F311" s="20">
        <v>3405</v>
      </c>
      <c r="G311" s="20">
        <v>1</v>
      </c>
      <c r="H311" s="20">
        <v>9</v>
      </c>
      <c r="I311" s="20">
        <v>188</v>
      </c>
      <c r="J311" s="20">
        <v>43</v>
      </c>
      <c r="K311" s="20">
        <v>4411</v>
      </c>
      <c r="L311" s="20">
        <v>59</v>
      </c>
      <c r="M311" s="26" cm="1">
        <f t="array" ref="M311">_xlfn.IFS(Table11[[#This Row],[target.clade]]="I",110,Table11[[#This Row],[target.clade]]="II",4454,TRUE,4652)</f>
        <v>110</v>
      </c>
      <c r="N311" s="26" cm="1">
        <f t="array" ref="N311">_xlfn.IFS(Table11[[#This Row],[target.clade]]="I",4454,Table11[[#This Row],[target.clade]]="II",110,TRUE,NA())</f>
        <v>4454</v>
      </c>
      <c r="O311" s="20" cm="1">
        <f t="array" ref="O311">_xlfn.IFS(Table11[[#This Row],[target.clade]]="I",Table11[[#This Row],[hits.I]],Table11[[#This Row],[target.clade]]="II",Table11[[#This Row],[hits.II]],TRUE,SUM(Table11[[#This Row],[hits.I]:[hits.?]]))</f>
        <v>43</v>
      </c>
      <c r="P311" s="26">
        <f>Table11[[#This Row],[clade.P]]-Table11[[#This Row],[clade.TP]]</f>
        <v>67</v>
      </c>
      <c r="Q311" s="26" cm="1">
        <f t="array" ref="Q311">_xlfn.IFS(Table11[[#This Row],[target.clade]]="I",Table11[[#This Row],[hits.II]],Table11[[#This Row],[target.clade]]="II",Table11[[#This Row],[hits.I]],TRUE,NA())</f>
        <v>4411</v>
      </c>
      <c r="R311" s="26">
        <f>IFERROR(Table11[[#This Row],[clade.N]]-Table11[[#This Row],[clade.FP]], NA())</f>
        <v>43</v>
      </c>
      <c r="S311" s="24">
        <f>Table11[[#This Row],[clade.TP]]/Table11[[#This Row],[clade.P]]</f>
        <v>0.39090909090909093</v>
      </c>
      <c r="T311" s="24">
        <f>Table11[[#This Row],[clade.FN]]/Table11[[#This Row],[clade.P]]</f>
        <v>0.60909090909090913</v>
      </c>
      <c r="U311" s="24">
        <f>IFERROR(Table11[[#This Row],[clade.FP]]/Table11[[#This Row],[clade.N]],NA())</f>
        <v>0.99034575662325997</v>
      </c>
      <c r="V311" s="24">
        <f>IFERROR(Table11[[#This Row],[clade.TN]]/Table11[[#This Row],[clade.N]],NA())</f>
        <v>9.6542433767400088E-3</v>
      </c>
      <c r="AC311" s="11"/>
      <c r="AD311" s="11"/>
    </row>
    <row r="312" spans="1:30" ht="21" customHeight="1" x14ac:dyDescent="0.2">
      <c r="A312" s="25" t="s">
        <v>2232</v>
      </c>
      <c r="B312" s="20">
        <f>LOOKUP(Table11[[#This Row],[id]],'S1 - Assay'!A:A,'S1 - Assay'!B:B)</f>
        <v>10244</v>
      </c>
      <c r="C312" s="20" t="str">
        <f>LOOKUP(Table11[[#This Row],[id]],'S1 - Assay'!A:A,'S1 - Assay'!C:C)</f>
        <v>I</v>
      </c>
      <c r="D312" s="20">
        <f>COUNTIF('S6 - Table 1'!$B$3:$B$20,Table11[[#This Row],[id]])</f>
        <v>0</v>
      </c>
      <c r="E312" s="20">
        <v>0.36399379100000001</v>
      </c>
      <c r="F312" s="20">
        <v>3198</v>
      </c>
      <c r="G312" s="20">
        <v>192</v>
      </c>
      <c r="H312" s="20">
        <v>199</v>
      </c>
      <c r="I312" s="20">
        <v>176</v>
      </c>
      <c r="J312" s="20">
        <v>43</v>
      </c>
      <c r="K312" s="20">
        <v>4388</v>
      </c>
      <c r="L312" s="20">
        <v>68</v>
      </c>
      <c r="M312" s="26" cm="1">
        <f t="array" ref="M312">_xlfn.IFS(Table11[[#This Row],[target.clade]]="I",110,Table11[[#This Row],[target.clade]]="II",4454,TRUE,4652)</f>
        <v>110</v>
      </c>
      <c r="N312" s="26" cm="1">
        <f t="array" ref="N312">_xlfn.IFS(Table11[[#This Row],[target.clade]]="I",4454,Table11[[#This Row],[target.clade]]="II",110,TRUE,NA())</f>
        <v>4454</v>
      </c>
      <c r="O312" s="20" cm="1">
        <f t="array" ref="O312">_xlfn.IFS(Table11[[#This Row],[target.clade]]="I",Table11[[#This Row],[hits.I]],Table11[[#This Row],[target.clade]]="II",Table11[[#This Row],[hits.II]],TRUE,SUM(Table11[[#This Row],[hits.I]:[hits.?]]))</f>
        <v>43</v>
      </c>
      <c r="P312" s="26">
        <f>Table11[[#This Row],[clade.P]]-Table11[[#This Row],[clade.TP]]</f>
        <v>67</v>
      </c>
      <c r="Q312" s="26" cm="1">
        <f t="array" ref="Q312">_xlfn.IFS(Table11[[#This Row],[target.clade]]="I",Table11[[#This Row],[hits.II]],Table11[[#This Row],[target.clade]]="II",Table11[[#This Row],[hits.I]],TRUE,NA())</f>
        <v>4388</v>
      </c>
      <c r="R312" s="26">
        <f>IFERROR(Table11[[#This Row],[clade.N]]-Table11[[#This Row],[clade.FP]], NA())</f>
        <v>66</v>
      </c>
      <c r="S312" s="24">
        <f>Table11[[#This Row],[clade.TP]]/Table11[[#This Row],[clade.P]]</f>
        <v>0.39090909090909093</v>
      </c>
      <c r="T312" s="24">
        <f>Table11[[#This Row],[clade.FN]]/Table11[[#This Row],[clade.P]]</f>
        <v>0.60909090909090913</v>
      </c>
      <c r="U312" s="24">
        <f>IFERROR(Table11[[#This Row],[clade.FP]]/Table11[[#This Row],[clade.N]],NA())</f>
        <v>0.98518185900314326</v>
      </c>
      <c r="V312" s="24">
        <f>IFERROR(Table11[[#This Row],[clade.TN]]/Table11[[#This Row],[clade.N]],NA())</f>
        <v>1.4818140996856757E-2</v>
      </c>
      <c r="AC312" s="11"/>
      <c r="AD312" s="11"/>
    </row>
    <row r="313" spans="1:30" ht="21" customHeight="1" x14ac:dyDescent="0.2">
      <c r="A313" s="25" t="s">
        <v>2234</v>
      </c>
      <c r="B313" s="20">
        <f>LOOKUP(Table11[[#This Row],[id]],'S1 - Assay'!A:A,'S1 - Assay'!B:B)</f>
        <v>10244</v>
      </c>
      <c r="C313" s="20" t="str">
        <f>LOOKUP(Table11[[#This Row],[id]],'S1 - Assay'!A:A,'S1 - Assay'!C:C)</f>
        <v>I</v>
      </c>
      <c r="D313" s="20">
        <f>COUNTIF('S6 - Table 1'!$B$3:$B$20,Table11[[#This Row],[id]])</f>
        <v>0</v>
      </c>
      <c r="E313" s="20">
        <v>0.36479012900000002</v>
      </c>
      <c r="F313" s="20">
        <v>3391</v>
      </c>
      <c r="G313" s="20">
        <v>7</v>
      </c>
      <c r="H313" s="20">
        <v>140</v>
      </c>
      <c r="I313" s="20">
        <v>146</v>
      </c>
      <c r="J313" s="20">
        <v>43</v>
      </c>
      <c r="K313" s="20">
        <v>4431</v>
      </c>
      <c r="L313" s="20">
        <v>53</v>
      </c>
      <c r="M313" s="26" cm="1">
        <f t="array" ref="M313">_xlfn.IFS(Table11[[#This Row],[target.clade]]="I",110,Table11[[#This Row],[target.clade]]="II",4454,TRUE,4652)</f>
        <v>110</v>
      </c>
      <c r="N313" s="26" cm="1">
        <f t="array" ref="N313">_xlfn.IFS(Table11[[#This Row],[target.clade]]="I",4454,Table11[[#This Row],[target.clade]]="II",110,TRUE,NA())</f>
        <v>4454</v>
      </c>
      <c r="O313" s="20" cm="1">
        <f t="array" ref="O313">_xlfn.IFS(Table11[[#This Row],[target.clade]]="I",Table11[[#This Row],[hits.I]],Table11[[#This Row],[target.clade]]="II",Table11[[#This Row],[hits.II]],TRUE,SUM(Table11[[#This Row],[hits.I]:[hits.?]]))</f>
        <v>43</v>
      </c>
      <c r="P313" s="26">
        <f>Table11[[#This Row],[clade.P]]-Table11[[#This Row],[clade.TP]]</f>
        <v>67</v>
      </c>
      <c r="Q313" s="26" cm="1">
        <f t="array" ref="Q313">_xlfn.IFS(Table11[[#This Row],[target.clade]]="I",Table11[[#This Row],[hits.II]],Table11[[#This Row],[target.clade]]="II",Table11[[#This Row],[hits.I]],TRUE,NA())</f>
        <v>4431</v>
      </c>
      <c r="R313" s="26">
        <f>IFERROR(Table11[[#This Row],[clade.N]]-Table11[[#This Row],[clade.FP]], NA())</f>
        <v>23</v>
      </c>
      <c r="S313" s="24">
        <f>Table11[[#This Row],[clade.TP]]/Table11[[#This Row],[clade.P]]</f>
        <v>0.39090909090909093</v>
      </c>
      <c r="T313" s="24">
        <f>Table11[[#This Row],[clade.FN]]/Table11[[#This Row],[clade.P]]</f>
        <v>0.60909090909090913</v>
      </c>
      <c r="U313" s="24">
        <f>IFERROR(Table11[[#This Row],[clade.FP]]/Table11[[#This Row],[clade.N]],NA())</f>
        <v>0.99483610237988329</v>
      </c>
      <c r="V313" s="24">
        <f>IFERROR(Table11[[#This Row],[clade.TN]]/Table11[[#This Row],[clade.N]],NA())</f>
        <v>5.1638976201167494E-3</v>
      </c>
      <c r="AC313" s="11"/>
      <c r="AD313" s="11"/>
    </row>
    <row r="314" spans="1:30" ht="21" customHeight="1" x14ac:dyDescent="0.2">
      <c r="A314" s="25" t="s">
        <v>2237</v>
      </c>
      <c r="B314" s="20">
        <f>LOOKUP(Table11[[#This Row],[id]],'S1 - Assay'!A:A,'S1 - Assay'!B:B)</f>
        <v>10244</v>
      </c>
      <c r="C314" s="20" t="str">
        <f>LOOKUP(Table11[[#This Row],[id]],'S1 - Assay'!A:A,'S1 - Assay'!C:C)</f>
        <v>I</v>
      </c>
      <c r="D314" s="20">
        <f>COUNTIF('S6 - Table 1'!$B$3:$B$20,Table11[[#This Row],[id]])</f>
        <v>0</v>
      </c>
      <c r="E314" s="20">
        <v>0.371894895</v>
      </c>
      <c r="F314" s="20">
        <v>2800</v>
      </c>
      <c r="G314" s="20">
        <v>53</v>
      </c>
      <c r="H314" s="20">
        <v>158</v>
      </c>
      <c r="I314" s="20">
        <v>129</v>
      </c>
      <c r="J314" s="20">
        <v>44</v>
      </c>
      <c r="K314" s="20">
        <v>3724</v>
      </c>
      <c r="L314" s="20">
        <v>61</v>
      </c>
      <c r="M314" s="26" cm="1">
        <f t="array" ref="M314">_xlfn.IFS(Table11[[#This Row],[target.clade]]="I",110,Table11[[#This Row],[target.clade]]="II",4454,TRUE,4652)</f>
        <v>110</v>
      </c>
      <c r="N314" s="26" cm="1">
        <f t="array" ref="N314">_xlfn.IFS(Table11[[#This Row],[target.clade]]="I",4454,Table11[[#This Row],[target.clade]]="II",110,TRUE,NA())</f>
        <v>4454</v>
      </c>
      <c r="O314" s="20" cm="1">
        <f t="array" ref="O314">_xlfn.IFS(Table11[[#This Row],[target.clade]]="I",Table11[[#This Row],[hits.I]],Table11[[#This Row],[target.clade]]="II",Table11[[#This Row],[hits.II]],TRUE,SUM(Table11[[#This Row],[hits.I]:[hits.?]]))</f>
        <v>44</v>
      </c>
      <c r="P314" s="26">
        <f>Table11[[#This Row],[clade.P]]-Table11[[#This Row],[clade.TP]]</f>
        <v>66</v>
      </c>
      <c r="Q314" s="26" cm="1">
        <f t="array" ref="Q314">_xlfn.IFS(Table11[[#This Row],[target.clade]]="I",Table11[[#This Row],[hits.II]],Table11[[#This Row],[target.clade]]="II",Table11[[#This Row],[hits.I]],TRUE,NA())</f>
        <v>3724</v>
      </c>
      <c r="R314" s="26">
        <f>IFERROR(Table11[[#This Row],[clade.N]]-Table11[[#This Row],[clade.FP]], NA())</f>
        <v>730</v>
      </c>
      <c r="S314" s="24">
        <f>Table11[[#This Row],[clade.TP]]/Table11[[#This Row],[clade.P]]</f>
        <v>0.4</v>
      </c>
      <c r="T314" s="24">
        <f>Table11[[#This Row],[clade.FN]]/Table11[[#This Row],[clade.P]]</f>
        <v>0.6</v>
      </c>
      <c r="U314" s="24">
        <f>IFERROR(Table11[[#This Row],[clade.FP]]/Table11[[#This Row],[clade.N]],NA())</f>
        <v>0.83610237988325098</v>
      </c>
      <c r="V314" s="24">
        <f>IFERROR(Table11[[#This Row],[clade.TN]]/Table11[[#This Row],[clade.N]],NA())</f>
        <v>0.16389762011674899</v>
      </c>
      <c r="AC314" s="11"/>
      <c r="AD314" s="11"/>
    </row>
    <row r="315" spans="1:30" ht="21" customHeight="1" x14ac:dyDescent="0.2">
      <c r="A315" s="25" t="s">
        <v>2240</v>
      </c>
      <c r="B315" s="20">
        <f>LOOKUP(Table11[[#This Row],[id]],'S1 - Assay'!A:A,'S1 - Assay'!B:B)</f>
        <v>10244</v>
      </c>
      <c r="C315" s="20" t="str">
        <f>LOOKUP(Table11[[#This Row],[id]],'S1 - Assay'!A:A,'S1 - Assay'!C:C)</f>
        <v>I</v>
      </c>
      <c r="D315" s="20">
        <f>COUNTIF('S6 - Table 1'!$B$3:$B$20,Table11[[#This Row],[id]])</f>
        <v>0</v>
      </c>
      <c r="E315" s="20">
        <v>0.38951612499999999</v>
      </c>
      <c r="F315" s="20">
        <v>3341</v>
      </c>
      <c r="G315" s="20">
        <v>20</v>
      </c>
      <c r="H315" s="20">
        <v>212</v>
      </c>
      <c r="I315" s="20">
        <v>97</v>
      </c>
      <c r="J315" s="20">
        <v>43</v>
      </c>
      <c r="K315" s="20">
        <v>4371</v>
      </c>
      <c r="L315" s="20">
        <v>49</v>
      </c>
      <c r="M315" s="26" cm="1">
        <f t="array" ref="M315">_xlfn.IFS(Table11[[#This Row],[target.clade]]="I",110,Table11[[#This Row],[target.clade]]="II",4454,TRUE,4652)</f>
        <v>110</v>
      </c>
      <c r="N315" s="26" cm="1">
        <f t="array" ref="N315">_xlfn.IFS(Table11[[#This Row],[target.clade]]="I",4454,Table11[[#This Row],[target.clade]]="II",110,TRUE,NA())</f>
        <v>4454</v>
      </c>
      <c r="O315" s="20" cm="1">
        <f t="array" ref="O315">_xlfn.IFS(Table11[[#This Row],[target.clade]]="I",Table11[[#This Row],[hits.I]],Table11[[#This Row],[target.clade]]="II",Table11[[#This Row],[hits.II]],TRUE,SUM(Table11[[#This Row],[hits.I]:[hits.?]]))</f>
        <v>43</v>
      </c>
      <c r="P315" s="26">
        <f>Table11[[#This Row],[clade.P]]-Table11[[#This Row],[clade.TP]]</f>
        <v>67</v>
      </c>
      <c r="Q315" s="26" cm="1">
        <f t="array" ref="Q315">_xlfn.IFS(Table11[[#This Row],[target.clade]]="I",Table11[[#This Row],[hits.II]],Table11[[#This Row],[target.clade]]="II",Table11[[#This Row],[hits.I]],TRUE,NA())</f>
        <v>4371</v>
      </c>
      <c r="R315" s="26">
        <f>IFERROR(Table11[[#This Row],[clade.N]]-Table11[[#This Row],[clade.FP]], NA())</f>
        <v>83</v>
      </c>
      <c r="S315" s="24">
        <f>Table11[[#This Row],[clade.TP]]/Table11[[#This Row],[clade.P]]</f>
        <v>0.39090909090909093</v>
      </c>
      <c r="T315" s="24">
        <f>Table11[[#This Row],[clade.FN]]/Table11[[#This Row],[clade.P]]</f>
        <v>0.60909090909090913</v>
      </c>
      <c r="U315" s="24">
        <f>IFERROR(Table11[[#This Row],[clade.FP]]/Table11[[#This Row],[clade.N]],NA())</f>
        <v>0.98136506511001342</v>
      </c>
      <c r="V315" s="24">
        <f>IFERROR(Table11[[#This Row],[clade.TN]]/Table11[[#This Row],[clade.N]],NA())</f>
        <v>1.8634934889986528E-2</v>
      </c>
      <c r="AC315" s="11"/>
      <c r="AD315" s="11"/>
    </row>
    <row r="316" spans="1:30" ht="21" customHeight="1" x14ac:dyDescent="0.2">
      <c r="A316" s="25" t="s">
        <v>2245</v>
      </c>
      <c r="B316" s="20">
        <f>LOOKUP(Table11[[#This Row],[id]],'S1 - Assay'!A:A,'S1 - Assay'!B:B)</f>
        <v>10244</v>
      </c>
      <c r="C316" s="20" t="str">
        <f>LOOKUP(Table11[[#This Row],[id]],'S1 - Assay'!A:A,'S1 - Assay'!C:C)</f>
        <v>I</v>
      </c>
      <c r="D316" s="20">
        <f>COUNTIF('S6 - Table 1'!$B$3:$B$20,Table11[[#This Row],[id]])</f>
        <v>0</v>
      </c>
      <c r="E316" s="20">
        <v>0.415176345</v>
      </c>
      <c r="F316" s="20">
        <v>3385</v>
      </c>
      <c r="G316" s="20">
        <v>28</v>
      </c>
      <c r="H316" s="20">
        <v>276</v>
      </c>
      <c r="I316" s="20">
        <v>127</v>
      </c>
      <c r="J316" s="20">
        <v>43</v>
      </c>
      <c r="K316" s="20">
        <v>4400</v>
      </c>
      <c r="L316" s="20">
        <v>57</v>
      </c>
      <c r="M316" s="26" cm="1">
        <f t="array" ref="M316">_xlfn.IFS(Table11[[#This Row],[target.clade]]="I",110,Table11[[#This Row],[target.clade]]="II",4454,TRUE,4652)</f>
        <v>110</v>
      </c>
      <c r="N316" s="26" cm="1">
        <f t="array" ref="N316">_xlfn.IFS(Table11[[#This Row],[target.clade]]="I",4454,Table11[[#This Row],[target.clade]]="II",110,TRUE,NA())</f>
        <v>4454</v>
      </c>
      <c r="O316" s="20" cm="1">
        <f t="array" ref="O316">_xlfn.IFS(Table11[[#This Row],[target.clade]]="I",Table11[[#This Row],[hits.I]],Table11[[#This Row],[target.clade]]="II",Table11[[#This Row],[hits.II]],TRUE,SUM(Table11[[#This Row],[hits.I]:[hits.?]]))</f>
        <v>43</v>
      </c>
      <c r="P316" s="26">
        <f>Table11[[#This Row],[clade.P]]-Table11[[#This Row],[clade.TP]]</f>
        <v>67</v>
      </c>
      <c r="Q316" s="26" cm="1">
        <f t="array" ref="Q316">_xlfn.IFS(Table11[[#This Row],[target.clade]]="I",Table11[[#This Row],[hits.II]],Table11[[#This Row],[target.clade]]="II",Table11[[#This Row],[hits.I]],TRUE,NA())</f>
        <v>4400</v>
      </c>
      <c r="R316" s="26">
        <f>IFERROR(Table11[[#This Row],[clade.N]]-Table11[[#This Row],[clade.FP]], NA())</f>
        <v>54</v>
      </c>
      <c r="S316" s="24">
        <f>Table11[[#This Row],[clade.TP]]/Table11[[#This Row],[clade.P]]</f>
        <v>0.39090909090909093</v>
      </c>
      <c r="T316" s="24">
        <f>Table11[[#This Row],[clade.FN]]/Table11[[#This Row],[clade.P]]</f>
        <v>0.60909090909090913</v>
      </c>
      <c r="U316" s="24">
        <f>IFERROR(Table11[[#This Row],[clade.FP]]/Table11[[#This Row],[clade.N]],NA())</f>
        <v>0.98787606645711723</v>
      </c>
      <c r="V316" s="24">
        <f>IFERROR(Table11[[#This Row],[clade.TN]]/Table11[[#This Row],[clade.N]],NA())</f>
        <v>1.2123933542882801E-2</v>
      </c>
      <c r="AC316" s="11"/>
      <c r="AD316" s="11"/>
    </row>
    <row r="317" spans="1:30" ht="21" customHeight="1" x14ac:dyDescent="0.2">
      <c r="A317" s="25" t="s">
        <v>2248</v>
      </c>
      <c r="B317" s="20">
        <f>LOOKUP(Table11[[#This Row],[id]],'S1 - Assay'!A:A,'S1 - Assay'!B:B)</f>
        <v>10244</v>
      </c>
      <c r="C317" s="20" t="str">
        <f>LOOKUP(Table11[[#This Row],[id]],'S1 - Assay'!A:A,'S1 - Assay'!C:C)</f>
        <v>I</v>
      </c>
      <c r="D317" s="20">
        <f>COUNTIF('S6 - Table 1'!$B$3:$B$20,Table11[[#This Row],[id]])</f>
        <v>0</v>
      </c>
      <c r="E317" s="20">
        <v>0.41543465899999998</v>
      </c>
      <c r="F317" s="20">
        <v>3385</v>
      </c>
      <c r="G317" s="20">
        <v>28</v>
      </c>
      <c r="H317" s="20">
        <v>276</v>
      </c>
      <c r="I317" s="20">
        <v>127</v>
      </c>
      <c r="J317" s="20">
        <v>43</v>
      </c>
      <c r="K317" s="20">
        <v>4400</v>
      </c>
      <c r="L317" s="20">
        <v>57</v>
      </c>
      <c r="M317" s="26" cm="1">
        <f t="array" ref="M317">_xlfn.IFS(Table11[[#This Row],[target.clade]]="I",110,Table11[[#This Row],[target.clade]]="II",4454,TRUE,4652)</f>
        <v>110</v>
      </c>
      <c r="N317" s="26" cm="1">
        <f t="array" ref="N317">_xlfn.IFS(Table11[[#This Row],[target.clade]]="I",4454,Table11[[#This Row],[target.clade]]="II",110,TRUE,NA())</f>
        <v>4454</v>
      </c>
      <c r="O317" s="20" cm="1">
        <f t="array" ref="O317">_xlfn.IFS(Table11[[#This Row],[target.clade]]="I",Table11[[#This Row],[hits.I]],Table11[[#This Row],[target.clade]]="II",Table11[[#This Row],[hits.II]],TRUE,SUM(Table11[[#This Row],[hits.I]:[hits.?]]))</f>
        <v>43</v>
      </c>
      <c r="P317" s="26">
        <f>Table11[[#This Row],[clade.P]]-Table11[[#This Row],[clade.TP]]</f>
        <v>67</v>
      </c>
      <c r="Q317" s="26" cm="1">
        <f t="array" ref="Q317">_xlfn.IFS(Table11[[#This Row],[target.clade]]="I",Table11[[#This Row],[hits.II]],Table11[[#This Row],[target.clade]]="II",Table11[[#This Row],[hits.I]],TRUE,NA())</f>
        <v>4400</v>
      </c>
      <c r="R317" s="26">
        <f>IFERROR(Table11[[#This Row],[clade.N]]-Table11[[#This Row],[clade.FP]], NA())</f>
        <v>54</v>
      </c>
      <c r="S317" s="24">
        <f>Table11[[#This Row],[clade.TP]]/Table11[[#This Row],[clade.P]]</f>
        <v>0.39090909090909093</v>
      </c>
      <c r="T317" s="24">
        <f>Table11[[#This Row],[clade.FN]]/Table11[[#This Row],[clade.P]]</f>
        <v>0.60909090909090913</v>
      </c>
      <c r="U317" s="24">
        <f>IFERROR(Table11[[#This Row],[clade.FP]]/Table11[[#This Row],[clade.N]],NA())</f>
        <v>0.98787606645711723</v>
      </c>
      <c r="V317" s="24">
        <f>IFERROR(Table11[[#This Row],[clade.TN]]/Table11[[#This Row],[clade.N]],NA())</f>
        <v>1.2123933542882801E-2</v>
      </c>
      <c r="AC317" s="11"/>
      <c r="AD317" s="11"/>
    </row>
    <row r="318" spans="1:30" ht="21" customHeight="1" x14ac:dyDescent="0.2">
      <c r="A318" s="25" t="s">
        <v>2250</v>
      </c>
      <c r="B318" s="20">
        <f>LOOKUP(Table11[[#This Row],[id]],'S1 - Assay'!A:A,'S1 - Assay'!B:B)</f>
        <v>10244</v>
      </c>
      <c r="C318" s="20" t="str">
        <f>LOOKUP(Table11[[#This Row],[id]],'S1 - Assay'!A:A,'S1 - Assay'!C:C)</f>
        <v>I</v>
      </c>
      <c r="D318" s="20">
        <f>COUNTIF('S6 - Table 1'!$B$3:$B$20,Table11[[#This Row],[id]])</f>
        <v>0</v>
      </c>
      <c r="E318" s="20">
        <v>0.41924151199999998</v>
      </c>
      <c r="F318" s="20">
        <v>3300</v>
      </c>
      <c r="G318" s="20">
        <v>19</v>
      </c>
      <c r="H318" s="20">
        <v>193</v>
      </c>
      <c r="I318" s="20">
        <v>99</v>
      </c>
      <c r="J318" s="20">
        <v>43</v>
      </c>
      <c r="K318" s="20">
        <v>4300</v>
      </c>
      <c r="L318" s="20">
        <v>63</v>
      </c>
      <c r="M318" s="26" cm="1">
        <f t="array" ref="M318">_xlfn.IFS(Table11[[#This Row],[target.clade]]="I",110,Table11[[#This Row],[target.clade]]="II",4454,TRUE,4652)</f>
        <v>110</v>
      </c>
      <c r="N318" s="26" cm="1">
        <f t="array" ref="N318">_xlfn.IFS(Table11[[#This Row],[target.clade]]="I",4454,Table11[[#This Row],[target.clade]]="II",110,TRUE,NA())</f>
        <v>4454</v>
      </c>
      <c r="O318" s="20" cm="1">
        <f t="array" ref="O318">_xlfn.IFS(Table11[[#This Row],[target.clade]]="I",Table11[[#This Row],[hits.I]],Table11[[#This Row],[target.clade]]="II",Table11[[#This Row],[hits.II]],TRUE,SUM(Table11[[#This Row],[hits.I]:[hits.?]]))</f>
        <v>43</v>
      </c>
      <c r="P318" s="26">
        <f>Table11[[#This Row],[clade.P]]-Table11[[#This Row],[clade.TP]]</f>
        <v>67</v>
      </c>
      <c r="Q318" s="26" cm="1">
        <f t="array" ref="Q318">_xlfn.IFS(Table11[[#This Row],[target.clade]]="I",Table11[[#This Row],[hits.II]],Table11[[#This Row],[target.clade]]="II",Table11[[#This Row],[hits.I]],TRUE,NA())</f>
        <v>4300</v>
      </c>
      <c r="R318" s="26">
        <f>IFERROR(Table11[[#This Row],[clade.N]]-Table11[[#This Row],[clade.FP]], NA())</f>
        <v>154</v>
      </c>
      <c r="S318" s="24">
        <f>Table11[[#This Row],[clade.TP]]/Table11[[#This Row],[clade.P]]</f>
        <v>0.39090909090909093</v>
      </c>
      <c r="T318" s="24">
        <f>Table11[[#This Row],[clade.FN]]/Table11[[#This Row],[clade.P]]</f>
        <v>0.60909090909090913</v>
      </c>
      <c r="U318" s="24">
        <f>IFERROR(Table11[[#This Row],[clade.FP]]/Table11[[#This Row],[clade.N]],NA())</f>
        <v>0.96542433767400093</v>
      </c>
      <c r="V318" s="24">
        <f>IFERROR(Table11[[#This Row],[clade.TN]]/Table11[[#This Row],[clade.N]],NA())</f>
        <v>3.4575662325999103E-2</v>
      </c>
      <c r="AC318" s="11"/>
      <c r="AD318" s="11"/>
    </row>
    <row r="319" spans="1:30" ht="21" customHeight="1" x14ac:dyDescent="0.2">
      <c r="A319" s="25" t="s">
        <v>2255</v>
      </c>
      <c r="B319" s="20">
        <f>LOOKUP(Table11[[#This Row],[id]],'S1 - Assay'!A:A,'S1 - Assay'!B:B)</f>
        <v>10244</v>
      </c>
      <c r="C319" s="20" t="str">
        <f>LOOKUP(Table11[[#This Row],[id]],'S1 - Assay'!A:A,'S1 - Assay'!C:C)</f>
        <v>I</v>
      </c>
      <c r="D319" s="20">
        <f>COUNTIF('S6 - Table 1'!$B$3:$B$20,Table11[[#This Row],[id]])</f>
        <v>0</v>
      </c>
      <c r="E319" s="20">
        <v>0.41929442300000003</v>
      </c>
      <c r="F319" s="20">
        <v>3427</v>
      </c>
      <c r="G319" s="20">
        <v>1</v>
      </c>
      <c r="H319" s="20">
        <v>170</v>
      </c>
      <c r="I319" s="20">
        <v>137</v>
      </c>
      <c r="J319" s="20">
        <v>43</v>
      </c>
      <c r="K319" s="20">
        <v>4419</v>
      </c>
      <c r="L319" s="20">
        <v>66</v>
      </c>
      <c r="M319" s="26" cm="1">
        <f t="array" ref="M319">_xlfn.IFS(Table11[[#This Row],[target.clade]]="I",110,Table11[[#This Row],[target.clade]]="II",4454,TRUE,4652)</f>
        <v>110</v>
      </c>
      <c r="N319" s="26" cm="1">
        <f t="array" ref="N319">_xlfn.IFS(Table11[[#This Row],[target.clade]]="I",4454,Table11[[#This Row],[target.clade]]="II",110,TRUE,NA())</f>
        <v>4454</v>
      </c>
      <c r="O319" s="20" cm="1">
        <f t="array" ref="O319">_xlfn.IFS(Table11[[#This Row],[target.clade]]="I",Table11[[#This Row],[hits.I]],Table11[[#This Row],[target.clade]]="II",Table11[[#This Row],[hits.II]],TRUE,SUM(Table11[[#This Row],[hits.I]:[hits.?]]))</f>
        <v>43</v>
      </c>
      <c r="P319" s="26">
        <f>Table11[[#This Row],[clade.P]]-Table11[[#This Row],[clade.TP]]</f>
        <v>67</v>
      </c>
      <c r="Q319" s="26" cm="1">
        <f t="array" ref="Q319">_xlfn.IFS(Table11[[#This Row],[target.clade]]="I",Table11[[#This Row],[hits.II]],Table11[[#This Row],[target.clade]]="II",Table11[[#This Row],[hits.I]],TRUE,NA())</f>
        <v>4419</v>
      </c>
      <c r="R319" s="26">
        <f>IFERROR(Table11[[#This Row],[clade.N]]-Table11[[#This Row],[clade.FP]], NA())</f>
        <v>35</v>
      </c>
      <c r="S319" s="24">
        <f>Table11[[#This Row],[clade.TP]]/Table11[[#This Row],[clade.P]]</f>
        <v>0.39090909090909093</v>
      </c>
      <c r="T319" s="24">
        <f>Table11[[#This Row],[clade.FN]]/Table11[[#This Row],[clade.P]]</f>
        <v>0.60909090909090913</v>
      </c>
      <c r="U319" s="24">
        <f>IFERROR(Table11[[#This Row],[clade.FP]]/Table11[[#This Row],[clade.N]],NA())</f>
        <v>0.99214189492590932</v>
      </c>
      <c r="V319" s="24">
        <f>IFERROR(Table11[[#This Row],[clade.TN]]/Table11[[#This Row],[clade.N]],NA())</f>
        <v>7.8581050740907047E-3</v>
      </c>
      <c r="AC319" s="11"/>
      <c r="AD319" s="11"/>
    </row>
    <row r="320" spans="1:30" ht="21" customHeight="1" x14ac:dyDescent="0.2">
      <c r="A320" s="25" t="s">
        <v>2260</v>
      </c>
      <c r="B320" s="20">
        <f>LOOKUP(Table11[[#This Row],[id]],'S1 - Assay'!A:A,'S1 - Assay'!B:B)</f>
        <v>10244</v>
      </c>
      <c r="C320" s="20" t="str">
        <f>LOOKUP(Table11[[#This Row],[id]],'S1 - Assay'!A:A,'S1 - Assay'!C:C)</f>
        <v>I</v>
      </c>
      <c r="D320" s="20">
        <f>COUNTIF('S6 - Table 1'!$B$3:$B$20,Table11[[#This Row],[id]])</f>
        <v>0</v>
      </c>
      <c r="E320" s="20">
        <v>0.41941120399999998</v>
      </c>
      <c r="F320" s="20">
        <v>3238</v>
      </c>
      <c r="G320" s="20">
        <v>60</v>
      </c>
      <c r="H320" s="20">
        <v>67</v>
      </c>
      <c r="I320" s="20">
        <v>212</v>
      </c>
      <c r="J320" s="20">
        <v>43</v>
      </c>
      <c r="K320" s="20">
        <v>4382</v>
      </c>
      <c r="L320" s="20">
        <v>14</v>
      </c>
      <c r="M320" s="26" cm="1">
        <f t="array" ref="M320">_xlfn.IFS(Table11[[#This Row],[target.clade]]="I",110,Table11[[#This Row],[target.clade]]="II",4454,TRUE,4652)</f>
        <v>110</v>
      </c>
      <c r="N320" s="26" cm="1">
        <f t="array" ref="N320">_xlfn.IFS(Table11[[#This Row],[target.clade]]="I",4454,Table11[[#This Row],[target.clade]]="II",110,TRUE,NA())</f>
        <v>4454</v>
      </c>
      <c r="O320" s="20" cm="1">
        <f t="array" ref="O320">_xlfn.IFS(Table11[[#This Row],[target.clade]]="I",Table11[[#This Row],[hits.I]],Table11[[#This Row],[target.clade]]="II",Table11[[#This Row],[hits.II]],TRUE,SUM(Table11[[#This Row],[hits.I]:[hits.?]]))</f>
        <v>43</v>
      </c>
      <c r="P320" s="26">
        <f>Table11[[#This Row],[clade.P]]-Table11[[#This Row],[clade.TP]]</f>
        <v>67</v>
      </c>
      <c r="Q320" s="26" cm="1">
        <f t="array" ref="Q320">_xlfn.IFS(Table11[[#This Row],[target.clade]]="I",Table11[[#This Row],[hits.II]],Table11[[#This Row],[target.clade]]="II",Table11[[#This Row],[hits.I]],TRUE,NA())</f>
        <v>4382</v>
      </c>
      <c r="R320" s="26">
        <f>IFERROR(Table11[[#This Row],[clade.N]]-Table11[[#This Row],[clade.FP]], NA())</f>
        <v>72</v>
      </c>
      <c r="S320" s="24">
        <f>Table11[[#This Row],[clade.TP]]/Table11[[#This Row],[clade.P]]</f>
        <v>0.39090909090909093</v>
      </c>
      <c r="T320" s="24">
        <f>Table11[[#This Row],[clade.FN]]/Table11[[#This Row],[clade.P]]</f>
        <v>0.60909090909090913</v>
      </c>
      <c r="U320" s="24">
        <f>IFERROR(Table11[[#This Row],[clade.FP]]/Table11[[#This Row],[clade.N]],NA())</f>
        <v>0.98383475527615627</v>
      </c>
      <c r="V320" s="24">
        <f>IFERROR(Table11[[#This Row],[clade.TN]]/Table11[[#This Row],[clade.N]],NA())</f>
        <v>1.6165244723843737E-2</v>
      </c>
      <c r="AC320" s="11"/>
      <c r="AD320" s="11"/>
    </row>
    <row r="321" spans="1:30" ht="21" customHeight="1" x14ac:dyDescent="0.2">
      <c r="A321" s="25" t="s">
        <v>2263</v>
      </c>
      <c r="B321" s="20">
        <f>LOOKUP(Table11[[#This Row],[id]],'S1 - Assay'!A:A,'S1 - Assay'!B:B)</f>
        <v>10244</v>
      </c>
      <c r="C321" s="20" t="str">
        <f>LOOKUP(Table11[[#This Row],[id]],'S1 - Assay'!A:A,'S1 - Assay'!C:C)</f>
        <v>I</v>
      </c>
      <c r="D321" s="20">
        <f>COUNTIF('S6 - Table 1'!$B$3:$B$20,Table11[[#This Row],[id]])</f>
        <v>0</v>
      </c>
      <c r="E321" s="20">
        <v>0.420204297</v>
      </c>
      <c r="F321" s="20">
        <v>3381</v>
      </c>
      <c r="G321" s="20">
        <v>2</v>
      </c>
      <c r="H321" s="20">
        <v>330</v>
      </c>
      <c r="I321" s="20">
        <v>45</v>
      </c>
      <c r="J321" s="20">
        <v>43</v>
      </c>
      <c r="K321" s="20">
        <v>4400</v>
      </c>
      <c r="L321" s="20">
        <v>50</v>
      </c>
      <c r="M321" s="26" cm="1">
        <f t="array" ref="M321">_xlfn.IFS(Table11[[#This Row],[target.clade]]="I",110,Table11[[#This Row],[target.clade]]="II",4454,TRUE,4652)</f>
        <v>110</v>
      </c>
      <c r="N321" s="26" cm="1">
        <f t="array" ref="N321">_xlfn.IFS(Table11[[#This Row],[target.clade]]="I",4454,Table11[[#This Row],[target.clade]]="II",110,TRUE,NA())</f>
        <v>4454</v>
      </c>
      <c r="O321" s="20" cm="1">
        <f t="array" ref="O321">_xlfn.IFS(Table11[[#This Row],[target.clade]]="I",Table11[[#This Row],[hits.I]],Table11[[#This Row],[target.clade]]="II",Table11[[#This Row],[hits.II]],TRUE,SUM(Table11[[#This Row],[hits.I]:[hits.?]]))</f>
        <v>43</v>
      </c>
      <c r="P321" s="26">
        <f>Table11[[#This Row],[clade.P]]-Table11[[#This Row],[clade.TP]]</f>
        <v>67</v>
      </c>
      <c r="Q321" s="26" cm="1">
        <f t="array" ref="Q321">_xlfn.IFS(Table11[[#This Row],[target.clade]]="I",Table11[[#This Row],[hits.II]],Table11[[#This Row],[target.clade]]="II",Table11[[#This Row],[hits.I]],TRUE,NA())</f>
        <v>4400</v>
      </c>
      <c r="R321" s="26">
        <f>IFERROR(Table11[[#This Row],[clade.N]]-Table11[[#This Row],[clade.FP]], NA())</f>
        <v>54</v>
      </c>
      <c r="S321" s="24">
        <f>Table11[[#This Row],[clade.TP]]/Table11[[#This Row],[clade.P]]</f>
        <v>0.39090909090909093</v>
      </c>
      <c r="T321" s="24">
        <f>Table11[[#This Row],[clade.FN]]/Table11[[#This Row],[clade.P]]</f>
        <v>0.60909090909090913</v>
      </c>
      <c r="U321" s="24">
        <f>IFERROR(Table11[[#This Row],[clade.FP]]/Table11[[#This Row],[clade.N]],NA())</f>
        <v>0.98787606645711723</v>
      </c>
      <c r="V321" s="24">
        <f>IFERROR(Table11[[#This Row],[clade.TN]]/Table11[[#This Row],[clade.N]],NA())</f>
        <v>1.2123933542882801E-2</v>
      </c>
      <c r="AC321" s="11"/>
      <c r="AD321" s="11"/>
    </row>
    <row r="322" spans="1:30" ht="21" customHeight="1" x14ac:dyDescent="0.2">
      <c r="A322" s="25" t="s">
        <v>2266</v>
      </c>
      <c r="B322" s="20">
        <f>LOOKUP(Table11[[#This Row],[id]],'S1 - Assay'!A:A,'S1 - Assay'!B:B)</f>
        <v>10244</v>
      </c>
      <c r="C322" s="20" t="str">
        <f>LOOKUP(Table11[[#This Row],[id]],'S1 - Assay'!A:A,'S1 - Assay'!C:C)</f>
        <v>I</v>
      </c>
      <c r="D322" s="20">
        <f>COUNTIF('S6 - Table 1'!$B$3:$B$20,Table11[[#This Row],[id]])</f>
        <v>0</v>
      </c>
      <c r="E322" s="20">
        <v>0.42020949299999999</v>
      </c>
      <c r="F322" s="20">
        <v>3427</v>
      </c>
      <c r="G322" s="20">
        <v>1</v>
      </c>
      <c r="H322" s="20">
        <v>170</v>
      </c>
      <c r="I322" s="20">
        <v>137</v>
      </c>
      <c r="J322" s="20">
        <v>43</v>
      </c>
      <c r="K322" s="20">
        <v>4419</v>
      </c>
      <c r="L322" s="20">
        <v>66</v>
      </c>
      <c r="M322" s="26" cm="1">
        <f t="array" ref="M322">_xlfn.IFS(Table11[[#This Row],[target.clade]]="I",110,Table11[[#This Row],[target.clade]]="II",4454,TRUE,4652)</f>
        <v>110</v>
      </c>
      <c r="N322" s="26" cm="1">
        <f t="array" ref="N322">_xlfn.IFS(Table11[[#This Row],[target.clade]]="I",4454,Table11[[#This Row],[target.clade]]="II",110,TRUE,NA())</f>
        <v>4454</v>
      </c>
      <c r="O322" s="20" cm="1">
        <f t="array" ref="O322">_xlfn.IFS(Table11[[#This Row],[target.clade]]="I",Table11[[#This Row],[hits.I]],Table11[[#This Row],[target.clade]]="II",Table11[[#This Row],[hits.II]],TRUE,SUM(Table11[[#This Row],[hits.I]:[hits.?]]))</f>
        <v>43</v>
      </c>
      <c r="P322" s="26">
        <f>Table11[[#This Row],[clade.P]]-Table11[[#This Row],[clade.TP]]</f>
        <v>67</v>
      </c>
      <c r="Q322" s="26" cm="1">
        <f t="array" ref="Q322">_xlfn.IFS(Table11[[#This Row],[target.clade]]="I",Table11[[#This Row],[hits.II]],Table11[[#This Row],[target.clade]]="II",Table11[[#This Row],[hits.I]],TRUE,NA())</f>
        <v>4419</v>
      </c>
      <c r="R322" s="26">
        <f>IFERROR(Table11[[#This Row],[clade.N]]-Table11[[#This Row],[clade.FP]], NA())</f>
        <v>35</v>
      </c>
      <c r="S322" s="24">
        <f>Table11[[#This Row],[clade.TP]]/Table11[[#This Row],[clade.P]]</f>
        <v>0.39090909090909093</v>
      </c>
      <c r="T322" s="24">
        <f>Table11[[#This Row],[clade.FN]]/Table11[[#This Row],[clade.P]]</f>
        <v>0.60909090909090913</v>
      </c>
      <c r="U322" s="24">
        <f>IFERROR(Table11[[#This Row],[clade.FP]]/Table11[[#This Row],[clade.N]],NA())</f>
        <v>0.99214189492590932</v>
      </c>
      <c r="V322" s="24">
        <f>IFERROR(Table11[[#This Row],[clade.TN]]/Table11[[#This Row],[clade.N]],NA())</f>
        <v>7.8581050740907047E-3</v>
      </c>
      <c r="AC322" s="11"/>
      <c r="AD322" s="11"/>
    </row>
    <row r="323" spans="1:30" ht="21" customHeight="1" x14ac:dyDescent="0.2">
      <c r="A323" s="25" t="s">
        <v>2269</v>
      </c>
      <c r="B323" s="20">
        <f>LOOKUP(Table11[[#This Row],[id]],'S1 - Assay'!A:A,'S1 - Assay'!B:B)</f>
        <v>10244</v>
      </c>
      <c r="C323" s="20" t="str">
        <f>LOOKUP(Table11[[#This Row],[id]],'S1 - Assay'!A:A,'S1 - Assay'!C:C)</f>
        <v>I</v>
      </c>
      <c r="D323" s="20">
        <f>COUNTIF('S6 - Table 1'!$B$3:$B$20,Table11[[#This Row],[id]])</f>
        <v>0</v>
      </c>
      <c r="E323" s="20">
        <v>0.42137491799999999</v>
      </c>
      <c r="F323" s="20">
        <v>3439</v>
      </c>
      <c r="G323" s="20">
        <v>0</v>
      </c>
      <c r="H323" s="20">
        <v>340</v>
      </c>
      <c r="I323" s="20">
        <v>36</v>
      </c>
      <c r="J323" s="20">
        <v>43</v>
      </c>
      <c r="K323" s="20">
        <v>4437</v>
      </c>
      <c r="L323" s="20">
        <v>68</v>
      </c>
      <c r="M323" s="26" cm="1">
        <f t="array" ref="M323">_xlfn.IFS(Table11[[#This Row],[target.clade]]="I",110,Table11[[#This Row],[target.clade]]="II",4454,TRUE,4652)</f>
        <v>110</v>
      </c>
      <c r="N323" s="26" cm="1">
        <f t="array" ref="N323">_xlfn.IFS(Table11[[#This Row],[target.clade]]="I",4454,Table11[[#This Row],[target.clade]]="II",110,TRUE,NA())</f>
        <v>4454</v>
      </c>
      <c r="O323" s="20" cm="1">
        <f t="array" ref="O323">_xlfn.IFS(Table11[[#This Row],[target.clade]]="I",Table11[[#This Row],[hits.I]],Table11[[#This Row],[target.clade]]="II",Table11[[#This Row],[hits.II]],TRUE,SUM(Table11[[#This Row],[hits.I]:[hits.?]]))</f>
        <v>43</v>
      </c>
      <c r="P323" s="26">
        <f>Table11[[#This Row],[clade.P]]-Table11[[#This Row],[clade.TP]]</f>
        <v>67</v>
      </c>
      <c r="Q323" s="26" cm="1">
        <f t="array" ref="Q323">_xlfn.IFS(Table11[[#This Row],[target.clade]]="I",Table11[[#This Row],[hits.II]],Table11[[#This Row],[target.clade]]="II",Table11[[#This Row],[hits.I]],TRUE,NA())</f>
        <v>4437</v>
      </c>
      <c r="R323" s="26">
        <f>IFERROR(Table11[[#This Row],[clade.N]]-Table11[[#This Row],[clade.FP]], NA())</f>
        <v>17</v>
      </c>
      <c r="S323" s="24">
        <f>Table11[[#This Row],[clade.TP]]/Table11[[#This Row],[clade.P]]</f>
        <v>0.39090909090909093</v>
      </c>
      <c r="T323" s="24">
        <f>Table11[[#This Row],[clade.FN]]/Table11[[#This Row],[clade.P]]</f>
        <v>0.60909090909090913</v>
      </c>
      <c r="U323" s="24">
        <f>IFERROR(Table11[[#This Row],[clade.FP]]/Table11[[#This Row],[clade.N]],NA())</f>
        <v>0.99618320610687028</v>
      </c>
      <c r="V323" s="24">
        <f>IFERROR(Table11[[#This Row],[clade.TN]]/Table11[[#This Row],[clade.N]],NA())</f>
        <v>3.8167938931297708E-3</v>
      </c>
      <c r="AC323" s="11"/>
      <c r="AD323" s="11"/>
    </row>
    <row r="324" spans="1:30" ht="21" customHeight="1" x14ac:dyDescent="0.2">
      <c r="A324" s="25" t="s">
        <v>2272</v>
      </c>
      <c r="B324" s="20">
        <f>LOOKUP(Table11[[#This Row],[id]],'S1 - Assay'!A:A,'S1 - Assay'!B:B)</f>
        <v>10244</v>
      </c>
      <c r="C324" s="20" t="str">
        <f>LOOKUP(Table11[[#This Row],[id]],'S1 - Assay'!A:A,'S1 - Assay'!C:C)</f>
        <v>I</v>
      </c>
      <c r="D324" s="20">
        <f>COUNTIF('S6 - Table 1'!$B$3:$B$20,Table11[[#This Row],[id]])</f>
        <v>0</v>
      </c>
      <c r="E324" s="20">
        <v>0.42250485300000001</v>
      </c>
      <c r="F324" s="20">
        <v>3380</v>
      </c>
      <c r="G324" s="20">
        <v>2</v>
      </c>
      <c r="H324" s="20">
        <v>335</v>
      </c>
      <c r="I324" s="20">
        <v>40</v>
      </c>
      <c r="J324" s="20">
        <v>43</v>
      </c>
      <c r="K324" s="20">
        <v>4400</v>
      </c>
      <c r="L324" s="20">
        <v>50</v>
      </c>
      <c r="M324" s="26" cm="1">
        <f t="array" ref="M324">_xlfn.IFS(Table11[[#This Row],[target.clade]]="I",110,Table11[[#This Row],[target.clade]]="II",4454,TRUE,4652)</f>
        <v>110</v>
      </c>
      <c r="N324" s="26" cm="1">
        <f t="array" ref="N324">_xlfn.IFS(Table11[[#This Row],[target.clade]]="I",4454,Table11[[#This Row],[target.clade]]="II",110,TRUE,NA())</f>
        <v>4454</v>
      </c>
      <c r="O324" s="20" cm="1">
        <f t="array" ref="O324">_xlfn.IFS(Table11[[#This Row],[target.clade]]="I",Table11[[#This Row],[hits.I]],Table11[[#This Row],[target.clade]]="II",Table11[[#This Row],[hits.II]],TRUE,SUM(Table11[[#This Row],[hits.I]:[hits.?]]))</f>
        <v>43</v>
      </c>
      <c r="P324" s="26">
        <f>Table11[[#This Row],[clade.P]]-Table11[[#This Row],[clade.TP]]</f>
        <v>67</v>
      </c>
      <c r="Q324" s="26" cm="1">
        <f t="array" ref="Q324">_xlfn.IFS(Table11[[#This Row],[target.clade]]="I",Table11[[#This Row],[hits.II]],Table11[[#This Row],[target.clade]]="II",Table11[[#This Row],[hits.I]],TRUE,NA())</f>
        <v>4400</v>
      </c>
      <c r="R324" s="26">
        <f>IFERROR(Table11[[#This Row],[clade.N]]-Table11[[#This Row],[clade.FP]], NA())</f>
        <v>54</v>
      </c>
      <c r="S324" s="24">
        <f>Table11[[#This Row],[clade.TP]]/Table11[[#This Row],[clade.P]]</f>
        <v>0.39090909090909093</v>
      </c>
      <c r="T324" s="24">
        <f>Table11[[#This Row],[clade.FN]]/Table11[[#This Row],[clade.P]]</f>
        <v>0.60909090909090913</v>
      </c>
      <c r="U324" s="24">
        <f>IFERROR(Table11[[#This Row],[clade.FP]]/Table11[[#This Row],[clade.N]],NA())</f>
        <v>0.98787606645711723</v>
      </c>
      <c r="V324" s="24">
        <f>IFERROR(Table11[[#This Row],[clade.TN]]/Table11[[#This Row],[clade.N]],NA())</f>
        <v>1.2123933542882801E-2</v>
      </c>
      <c r="AC324" s="11"/>
      <c r="AD324" s="11"/>
    </row>
    <row r="325" spans="1:30" ht="21" customHeight="1" x14ac:dyDescent="0.2">
      <c r="A325" s="25" t="s">
        <v>2275</v>
      </c>
      <c r="B325" s="20">
        <f>LOOKUP(Table11[[#This Row],[id]],'S1 - Assay'!A:A,'S1 - Assay'!B:B)</f>
        <v>10244</v>
      </c>
      <c r="C325" s="20" t="str">
        <f>LOOKUP(Table11[[#This Row],[id]],'S1 - Assay'!A:A,'S1 - Assay'!C:C)</f>
        <v>I</v>
      </c>
      <c r="D325" s="20">
        <f>COUNTIF('S6 - Table 1'!$B$3:$B$20,Table11[[#This Row],[id]])</f>
        <v>0</v>
      </c>
      <c r="E325" s="20">
        <v>0.42433646899999999</v>
      </c>
      <c r="F325" s="20">
        <v>3405</v>
      </c>
      <c r="G325" s="20">
        <v>0</v>
      </c>
      <c r="H325" s="20">
        <v>216</v>
      </c>
      <c r="I325" s="20">
        <v>124</v>
      </c>
      <c r="J325" s="20">
        <v>43</v>
      </c>
      <c r="K325" s="20">
        <v>4433</v>
      </c>
      <c r="L325" s="20">
        <v>53</v>
      </c>
      <c r="M325" s="26" cm="1">
        <f t="array" ref="M325">_xlfn.IFS(Table11[[#This Row],[target.clade]]="I",110,Table11[[#This Row],[target.clade]]="II",4454,TRUE,4652)</f>
        <v>110</v>
      </c>
      <c r="N325" s="26" cm="1">
        <f t="array" ref="N325">_xlfn.IFS(Table11[[#This Row],[target.clade]]="I",4454,Table11[[#This Row],[target.clade]]="II",110,TRUE,NA())</f>
        <v>4454</v>
      </c>
      <c r="O325" s="20" cm="1">
        <f t="array" ref="O325">_xlfn.IFS(Table11[[#This Row],[target.clade]]="I",Table11[[#This Row],[hits.I]],Table11[[#This Row],[target.clade]]="II",Table11[[#This Row],[hits.II]],TRUE,SUM(Table11[[#This Row],[hits.I]:[hits.?]]))</f>
        <v>43</v>
      </c>
      <c r="P325" s="26">
        <f>Table11[[#This Row],[clade.P]]-Table11[[#This Row],[clade.TP]]</f>
        <v>67</v>
      </c>
      <c r="Q325" s="26" cm="1">
        <f t="array" ref="Q325">_xlfn.IFS(Table11[[#This Row],[target.clade]]="I",Table11[[#This Row],[hits.II]],Table11[[#This Row],[target.clade]]="II",Table11[[#This Row],[hits.I]],TRUE,NA())</f>
        <v>4433</v>
      </c>
      <c r="R325" s="26">
        <f>IFERROR(Table11[[#This Row],[clade.N]]-Table11[[#This Row],[clade.FP]], NA())</f>
        <v>21</v>
      </c>
      <c r="S325" s="24">
        <f>Table11[[#This Row],[clade.TP]]/Table11[[#This Row],[clade.P]]</f>
        <v>0.39090909090909093</v>
      </c>
      <c r="T325" s="24">
        <f>Table11[[#This Row],[clade.FN]]/Table11[[#This Row],[clade.P]]</f>
        <v>0.60909090909090913</v>
      </c>
      <c r="U325" s="24">
        <f>IFERROR(Table11[[#This Row],[clade.FP]]/Table11[[#This Row],[clade.N]],NA())</f>
        <v>0.99528513695554555</v>
      </c>
      <c r="V325" s="24">
        <f>IFERROR(Table11[[#This Row],[clade.TN]]/Table11[[#This Row],[clade.N]],NA())</f>
        <v>4.7148630444544233E-3</v>
      </c>
      <c r="AC325" s="11"/>
      <c r="AD325" s="11"/>
    </row>
    <row r="326" spans="1:30" ht="21" customHeight="1" x14ac:dyDescent="0.2">
      <c r="A326" s="25" t="s">
        <v>2279</v>
      </c>
      <c r="B326" s="20">
        <f>LOOKUP(Table11[[#This Row],[id]],'S1 - Assay'!A:A,'S1 - Assay'!B:B)</f>
        <v>10244</v>
      </c>
      <c r="C326" s="20" t="str">
        <f>LOOKUP(Table11[[#This Row],[id]],'S1 - Assay'!A:A,'S1 - Assay'!C:C)</f>
        <v>I</v>
      </c>
      <c r="D326" s="20">
        <f>COUNTIF('S6 - Table 1'!$B$3:$B$20,Table11[[#This Row],[id]])</f>
        <v>0</v>
      </c>
      <c r="E326" s="20">
        <v>0.42625063400000002</v>
      </c>
      <c r="F326" s="20">
        <v>3320</v>
      </c>
      <c r="G326" s="20">
        <v>88</v>
      </c>
      <c r="H326" s="20">
        <v>263</v>
      </c>
      <c r="I326" s="20">
        <v>145</v>
      </c>
      <c r="J326" s="20">
        <v>44</v>
      </c>
      <c r="K326" s="20">
        <v>4399</v>
      </c>
      <c r="L326" s="20">
        <v>63</v>
      </c>
      <c r="M326" s="26" cm="1">
        <f t="array" ref="M326">_xlfn.IFS(Table11[[#This Row],[target.clade]]="I",110,Table11[[#This Row],[target.clade]]="II",4454,TRUE,4652)</f>
        <v>110</v>
      </c>
      <c r="N326" s="26" cm="1">
        <f t="array" ref="N326">_xlfn.IFS(Table11[[#This Row],[target.clade]]="I",4454,Table11[[#This Row],[target.clade]]="II",110,TRUE,NA())</f>
        <v>4454</v>
      </c>
      <c r="O326" s="20" cm="1">
        <f t="array" ref="O326">_xlfn.IFS(Table11[[#This Row],[target.clade]]="I",Table11[[#This Row],[hits.I]],Table11[[#This Row],[target.clade]]="II",Table11[[#This Row],[hits.II]],TRUE,SUM(Table11[[#This Row],[hits.I]:[hits.?]]))</f>
        <v>44</v>
      </c>
      <c r="P326" s="26">
        <f>Table11[[#This Row],[clade.P]]-Table11[[#This Row],[clade.TP]]</f>
        <v>66</v>
      </c>
      <c r="Q326" s="26" cm="1">
        <f t="array" ref="Q326">_xlfn.IFS(Table11[[#This Row],[target.clade]]="I",Table11[[#This Row],[hits.II]],Table11[[#This Row],[target.clade]]="II",Table11[[#This Row],[hits.I]],TRUE,NA())</f>
        <v>4399</v>
      </c>
      <c r="R326" s="26">
        <f>IFERROR(Table11[[#This Row],[clade.N]]-Table11[[#This Row],[clade.FP]], NA())</f>
        <v>55</v>
      </c>
      <c r="S326" s="24">
        <f>Table11[[#This Row],[clade.TP]]/Table11[[#This Row],[clade.P]]</f>
        <v>0.4</v>
      </c>
      <c r="T326" s="24">
        <f>Table11[[#This Row],[clade.FN]]/Table11[[#This Row],[clade.P]]</f>
        <v>0.6</v>
      </c>
      <c r="U326" s="24">
        <f>IFERROR(Table11[[#This Row],[clade.FP]]/Table11[[#This Row],[clade.N]],NA())</f>
        <v>0.98765154916928599</v>
      </c>
      <c r="V326" s="24">
        <f>IFERROR(Table11[[#This Row],[clade.TN]]/Table11[[#This Row],[clade.N]],NA())</f>
        <v>1.2348450830713965E-2</v>
      </c>
      <c r="AC326" s="11"/>
      <c r="AD326" s="11"/>
    </row>
    <row r="327" spans="1:30" ht="21" customHeight="1" x14ac:dyDescent="0.2">
      <c r="A327" s="25" t="s">
        <v>2282</v>
      </c>
      <c r="B327" s="20">
        <f>LOOKUP(Table11[[#This Row],[id]],'S1 - Assay'!A:A,'S1 - Assay'!B:B)</f>
        <v>10244</v>
      </c>
      <c r="C327" s="20" t="str">
        <f>LOOKUP(Table11[[#This Row],[id]],'S1 - Assay'!A:A,'S1 - Assay'!C:C)</f>
        <v>I</v>
      </c>
      <c r="D327" s="20">
        <f>COUNTIF('S6 - Table 1'!$B$3:$B$20,Table11[[#This Row],[id]])</f>
        <v>0</v>
      </c>
      <c r="E327" s="20">
        <v>0.42714081199999998</v>
      </c>
      <c r="F327" s="20">
        <v>3292</v>
      </c>
      <c r="G327" s="20">
        <v>100</v>
      </c>
      <c r="H327" s="20">
        <v>163</v>
      </c>
      <c r="I327" s="20">
        <v>142</v>
      </c>
      <c r="J327" s="20">
        <v>43</v>
      </c>
      <c r="K327" s="20">
        <v>4415</v>
      </c>
      <c r="L327" s="20">
        <v>52</v>
      </c>
      <c r="M327" s="26" cm="1">
        <f t="array" ref="M327">_xlfn.IFS(Table11[[#This Row],[target.clade]]="I",110,Table11[[#This Row],[target.clade]]="II",4454,TRUE,4652)</f>
        <v>110</v>
      </c>
      <c r="N327" s="26" cm="1">
        <f t="array" ref="N327">_xlfn.IFS(Table11[[#This Row],[target.clade]]="I",4454,Table11[[#This Row],[target.clade]]="II",110,TRUE,NA())</f>
        <v>4454</v>
      </c>
      <c r="O327" s="20" cm="1">
        <f t="array" ref="O327">_xlfn.IFS(Table11[[#This Row],[target.clade]]="I",Table11[[#This Row],[hits.I]],Table11[[#This Row],[target.clade]]="II",Table11[[#This Row],[hits.II]],TRUE,SUM(Table11[[#This Row],[hits.I]:[hits.?]]))</f>
        <v>43</v>
      </c>
      <c r="P327" s="26">
        <f>Table11[[#This Row],[clade.P]]-Table11[[#This Row],[clade.TP]]</f>
        <v>67</v>
      </c>
      <c r="Q327" s="26" cm="1">
        <f t="array" ref="Q327">_xlfn.IFS(Table11[[#This Row],[target.clade]]="I",Table11[[#This Row],[hits.II]],Table11[[#This Row],[target.clade]]="II",Table11[[#This Row],[hits.I]],TRUE,NA())</f>
        <v>4415</v>
      </c>
      <c r="R327" s="26">
        <f>IFERROR(Table11[[#This Row],[clade.N]]-Table11[[#This Row],[clade.FP]], NA())</f>
        <v>39</v>
      </c>
      <c r="S327" s="24">
        <f>Table11[[#This Row],[clade.TP]]/Table11[[#This Row],[clade.P]]</f>
        <v>0.39090909090909093</v>
      </c>
      <c r="T327" s="24">
        <f>Table11[[#This Row],[clade.FN]]/Table11[[#This Row],[clade.P]]</f>
        <v>0.60909090909090913</v>
      </c>
      <c r="U327" s="24">
        <f>IFERROR(Table11[[#This Row],[clade.FP]]/Table11[[#This Row],[clade.N]],NA())</f>
        <v>0.9912438257745847</v>
      </c>
      <c r="V327" s="24">
        <f>IFERROR(Table11[[#This Row],[clade.TN]]/Table11[[#This Row],[clade.N]],NA())</f>
        <v>8.7561742254153568E-3</v>
      </c>
      <c r="AC327" s="11"/>
      <c r="AD327" s="11"/>
    </row>
    <row r="328" spans="1:30" ht="21" customHeight="1" x14ac:dyDescent="0.2">
      <c r="A328" s="25" t="s">
        <v>2287</v>
      </c>
      <c r="B328" s="20">
        <f>LOOKUP(Table11[[#This Row],[id]],'S1 - Assay'!A:A,'S1 - Assay'!B:B)</f>
        <v>10244</v>
      </c>
      <c r="C328" s="20" t="str">
        <f>LOOKUP(Table11[[#This Row],[id]],'S1 - Assay'!A:A,'S1 - Assay'!C:C)</f>
        <v>I</v>
      </c>
      <c r="D328" s="20">
        <f>COUNTIF('S6 - Table 1'!$B$3:$B$20,Table11[[#This Row],[id]])</f>
        <v>0</v>
      </c>
      <c r="E328" s="20">
        <v>0.42718376400000002</v>
      </c>
      <c r="F328" s="20">
        <v>3246</v>
      </c>
      <c r="G328" s="20">
        <v>73</v>
      </c>
      <c r="H328" s="20">
        <v>189</v>
      </c>
      <c r="I328" s="20">
        <v>64</v>
      </c>
      <c r="J328" s="20">
        <v>43</v>
      </c>
      <c r="K328" s="20">
        <v>4404</v>
      </c>
      <c r="L328" s="20">
        <v>28</v>
      </c>
      <c r="M328" s="26" cm="1">
        <f t="array" ref="M328">_xlfn.IFS(Table11[[#This Row],[target.clade]]="I",110,Table11[[#This Row],[target.clade]]="II",4454,TRUE,4652)</f>
        <v>110</v>
      </c>
      <c r="N328" s="26" cm="1">
        <f t="array" ref="N328">_xlfn.IFS(Table11[[#This Row],[target.clade]]="I",4454,Table11[[#This Row],[target.clade]]="II",110,TRUE,NA())</f>
        <v>4454</v>
      </c>
      <c r="O328" s="20" cm="1">
        <f t="array" ref="O328">_xlfn.IFS(Table11[[#This Row],[target.clade]]="I",Table11[[#This Row],[hits.I]],Table11[[#This Row],[target.clade]]="II",Table11[[#This Row],[hits.II]],TRUE,SUM(Table11[[#This Row],[hits.I]:[hits.?]]))</f>
        <v>43</v>
      </c>
      <c r="P328" s="26">
        <f>Table11[[#This Row],[clade.P]]-Table11[[#This Row],[clade.TP]]</f>
        <v>67</v>
      </c>
      <c r="Q328" s="26" cm="1">
        <f t="array" ref="Q328">_xlfn.IFS(Table11[[#This Row],[target.clade]]="I",Table11[[#This Row],[hits.II]],Table11[[#This Row],[target.clade]]="II",Table11[[#This Row],[hits.I]],TRUE,NA())</f>
        <v>4404</v>
      </c>
      <c r="R328" s="26">
        <f>IFERROR(Table11[[#This Row],[clade.N]]-Table11[[#This Row],[clade.FP]], NA())</f>
        <v>50</v>
      </c>
      <c r="S328" s="24">
        <f>Table11[[#This Row],[clade.TP]]/Table11[[#This Row],[clade.P]]</f>
        <v>0.39090909090909093</v>
      </c>
      <c r="T328" s="24">
        <f>Table11[[#This Row],[clade.FN]]/Table11[[#This Row],[clade.P]]</f>
        <v>0.60909090909090913</v>
      </c>
      <c r="U328" s="24">
        <f>IFERROR(Table11[[#This Row],[clade.FP]]/Table11[[#This Row],[clade.N]],NA())</f>
        <v>0.98877413560844185</v>
      </c>
      <c r="V328" s="24">
        <f>IFERROR(Table11[[#This Row],[clade.TN]]/Table11[[#This Row],[clade.N]],NA())</f>
        <v>1.1225864391558151E-2</v>
      </c>
      <c r="AC328" s="11"/>
      <c r="AD328" s="11"/>
    </row>
    <row r="329" spans="1:30" ht="21" customHeight="1" x14ac:dyDescent="0.2">
      <c r="A329" s="25" t="s">
        <v>2290</v>
      </c>
      <c r="B329" s="20">
        <f>LOOKUP(Table11[[#This Row],[id]],'S1 - Assay'!A:A,'S1 - Assay'!B:B)</f>
        <v>10244</v>
      </c>
      <c r="C329" s="20" t="str">
        <f>LOOKUP(Table11[[#This Row],[id]],'S1 - Assay'!A:A,'S1 - Assay'!C:C)</f>
        <v>I</v>
      </c>
      <c r="D329" s="20">
        <f>COUNTIF('S6 - Table 1'!$B$3:$B$20,Table11[[#This Row],[id]])</f>
        <v>0</v>
      </c>
      <c r="E329" s="20">
        <v>0.42726393200000001</v>
      </c>
      <c r="F329" s="20">
        <v>3310</v>
      </c>
      <c r="G329" s="20">
        <v>1</v>
      </c>
      <c r="H329" s="20">
        <v>9</v>
      </c>
      <c r="I329" s="20">
        <v>189</v>
      </c>
      <c r="J329" s="20">
        <v>43</v>
      </c>
      <c r="K329" s="20">
        <v>4399</v>
      </c>
      <c r="L329" s="20">
        <v>28</v>
      </c>
      <c r="M329" s="26" cm="1">
        <f t="array" ref="M329">_xlfn.IFS(Table11[[#This Row],[target.clade]]="I",110,Table11[[#This Row],[target.clade]]="II",4454,TRUE,4652)</f>
        <v>110</v>
      </c>
      <c r="N329" s="26" cm="1">
        <f t="array" ref="N329">_xlfn.IFS(Table11[[#This Row],[target.clade]]="I",4454,Table11[[#This Row],[target.clade]]="II",110,TRUE,NA())</f>
        <v>4454</v>
      </c>
      <c r="O329" s="20" cm="1">
        <f t="array" ref="O329">_xlfn.IFS(Table11[[#This Row],[target.clade]]="I",Table11[[#This Row],[hits.I]],Table11[[#This Row],[target.clade]]="II",Table11[[#This Row],[hits.II]],TRUE,SUM(Table11[[#This Row],[hits.I]:[hits.?]]))</f>
        <v>43</v>
      </c>
      <c r="P329" s="26">
        <f>Table11[[#This Row],[clade.P]]-Table11[[#This Row],[clade.TP]]</f>
        <v>67</v>
      </c>
      <c r="Q329" s="26" cm="1">
        <f t="array" ref="Q329">_xlfn.IFS(Table11[[#This Row],[target.clade]]="I",Table11[[#This Row],[hits.II]],Table11[[#This Row],[target.clade]]="II",Table11[[#This Row],[hits.I]],TRUE,NA())</f>
        <v>4399</v>
      </c>
      <c r="R329" s="26">
        <f>IFERROR(Table11[[#This Row],[clade.N]]-Table11[[#This Row],[clade.FP]], NA())</f>
        <v>55</v>
      </c>
      <c r="S329" s="24">
        <f>Table11[[#This Row],[clade.TP]]/Table11[[#This Row],[clade.P]]</f>
        <v>0.39090909090909093</v>
      </c>
      <c r="T329" s="24">
        <f>Table11[[#This Row],[clade.FN]]/Table11[[#This Row],[clade.P]]</f>
        <v>0.60909090909090913</v>
      </c>
      <c r="U329" s="24">
        <f>IFERROR(Table11[[#This Row],[clade.FP]]/Table11[[#This Row],[clade.N]],NA())</f>
        <v>0.98765154916928599</v>
      </c>
      <c r="V329" s="24">
        <f>IFERROR(Table11[[#This Row],[clade.TN]]/Table11[[#This Row],[clade.N]],NA())</f>
        <v>1.2348450830713965E-2</v>
      </c>
      <c r="AC329" s="11"/>
      <c r="AD329" s="11"/>
    </row>
    <row r="330" spans="1:30" ht="21" customHeight="1" x14ac:dyDescent="0.2">
      <c r="A330" s="25" t="s">
        <v>2293</v>
      </c>
      <c r="B330" s="20">
        <f>LOOKUP(Table11[[#This Row],[id]],'S1 - Assay'!A:A,'S1 - Assay'!B:B)</f>
        <v>10244</v>
      </c>
      <c r="C330" s="20" t="str">
        <f>LOOKUP(Table11[[#This Row],[id]],'S1 - Assay'!A:A,'S1 - Assay'!C:C)</f>
        <v>I</v>
      </c>
      <c r="D330" s="20">
        <f>COUNTIF('S6 - Table 1'!$B$3:$B$20,Table11[[#This Row],[id]])</f>
        <v>0</v>
      </c>
      <c r="E330" s="20">
        <v>0.42764481999999998</v>
      </c>
      <c r="F330" s="20">
        <v>3245</v>
      </c>
      <c r="G330" s="20">
        <v>15</v>
      </c>
      <c r="H330" s="20">
        <v>276</v>
      </c>
      <c r="I330" s="20">
        <v>30</v>
      </c>
      <c r="J330" s="20">
        <v>43</v>
      </c>
      <c r="K330" s="20">
        <v>4294</v>
      </c>
      <c r="L330" s="20">
        <v>7</v>
      </c>
      <c r="M330" s="26" cm="1">
        <f t="array" ref="M330">_xlfn.IFS(Table11[[#This Row],[target.clade]]="I",110,Table11[[#This Row],[target.clade]]="II",4454,TRUE,4652)</f>
        <v>110</v>
      </c>
      <c r="N330" s="26" cm="1">
        <f t="array" ref="N330">_xlfn.IFS(Table11[[#This Row],[target.clade]]="I",4454,Table11[[#This Row],[target.clade]]="II",110,TRUE,NA())</f>
        <v>4454</v>
      </c>
      <c r="O330" s="20" cm="1">
        <f t="array" ref="O330">_xlfn.IFS(Table11[[#This Row],[target.clade]]="I",Table11[[#This Row],[hits.I]],Table11[[#This Row],[target.clade]]="II",Table11[[#This Row],[hits.II]],TRUE,SUM(Table11[[#This Row],[hits.I]:[hits.?]]))</f>
        <v>43</v>
      </c>
      <c r="P330" s="26">
        <f>Table11[[#This Row],[clade.P]]-Table11[[#This Row],[clade.TP]]</f>
        <v>67</v>
      </c>
      <c r="Q330" s="26" cm="1">
        <f t="array" ref="Q330">_xlfn.IFS(Table11[[#This Row],[target.clade]]="I",Table11[[#This Row],[hits.II]],Table11[[#This Row],[target.clade]]="II",Table11[[#This Row],[hits.I]],TRUE,NA())</f>
        <v>4294</v>
      </c>
      <c r="R330" s="26">
        <f>IFERROR(Table11[[#This Row],[clade.N]]-Table11[[#This Row],[clade.FP]], NA())</f>
        <v>160</v>
      </c>
      <c r="S330" s="24">
        <f>Table11[[#This Row],[clade.TP]]/Table11[[#This Row],[clade.P]]</f>
        <v>0.39090909090909093</v>
      </c>
      <c r="T330" s="24">
        <f>Table11[[#This Row],[clade.FN]]/Table11[[#This Row],[clade.P]]</f>
        <v>0.60909090909090913</v>
      </c>
      <c r="U330" s="24">
        <f>IFERROR(Table11[[#This Row],[clade.FP]]/Table11[[#This Row],[clade.N]],NA())</f>
        <v>0.96407723394701395</v>
      </c>
      <c r="V330" s="24">
        <f>IFERROR(Table11[[#This Row],[clade.TN]]/Table11[[#This Row],[clade.N]],NA())</f>
        <v>3.5922766052986083E-2</v>
      </c>
      <c r="AC330" s="11"/>
      <c r="AD330" s="11"/>
    </row>
    <row r="331" spans="1:30" ht="21" customHeight="1" x14ac:dyDescent="0.2">
      <c r="A331" s="25" t="s">
        <v>2298</v>
      </c>
      <c r="B331" s="20">
        <f>LOOKUP(Table11[[#This Row],[id]],'S1 - Assay'!A:A,'S1 - Assay'!B:B)</f>
        <v>10244</v>
      </c>
      <c r="C331" s="20" t="str">
        <f>LOOKUP(Table11[[#This Row],[id]],'S1 - Assay'!A:A,'S1 - Assay'!C:C)</f>
        <v>I</v>
      </c>
      <c r="D331" s="20">
        <f>COUNTIF('S6 - Table 1'!$B$3:$B$20,Table11[[#This Row],[id]])</f>
        <v>0</v>
      </c>
      <c r="E331" s="20">
        <v>0.42764481999999998</v>
      </c>
      <c r="F331" s="20">
        <v>3244</v>
      </c>
      <c r="G331" s="20">
        <v>16</v>
      </c>
      <c r="H331" s="20">
        <v>276</v>
      </c>
      <c r="I331" s="20">
        <v>30</v>
      </c>
      <c r="J331" s="20">
        <v>43</v>
      </c>
      <c r="K331" s="20">
        <v>4294</v>
      </c>
      <c r="L331" s="20">
        <v>7</v>
      </c>
      <c r="M331" s="26" cm="1">
        <f t="array" ref="M331">_xlfn.IFS(Table11[[#This Row],[target.clade]]="I",110,Table11[[#This Row],[target.clade]]="II",4454,TRUE,4652)</f>
        <v>110</v>
      </c>
      <c r="N331" s="26" cm="1">
        <f t="array" ref="N331">_xlfn.IFS(Table11[[#This Row],[target.clade]]="I",4454,Table11[[#This Row],[target.clade]]="II",110,TRUE,NA())</f>
        <v>4454</v>
      </c>
      <c r="O331" s="20" cm="1">
        <f t="array" ref="O331">_xlfn.IFS(Table11[[#This Row],[target.clade]]="I",Table11[[#This Row],[hits.I]],Table11[[#This Row],[target.clade]]="II",Table11[[#This Row],[hits.II]],TRUE,SUM(Table11[[#This Row],[hits.I]:[hits.?]]))</f>
        <v>43</v>
      </c>
      <c r="P331" s="26">
        <f>Table11[[#This Row],[clade.P]]-Table11[[#This Row],[clade.TP]]</f>
        <v>67</v>
      </c>
      <c r="Q331" s="26" cm="1">
        <f t="array" ref="Q331">_xlfn.IFS(Table11[[#This Row],[target.clade]]="I",Table11[[#This Row],[hits.II]],Table11[[#This Row],[target.clade]]="II",Table11[[#This Row],[hits.I]],TRUE,NA())</f>
        <v>4294</v>
      </c>
      <c r="R331" s="26">
        <f>IFERROR(Table11[[#This Row],[clade.N]]-Table11[[#This Row],[clade.FP]], NA())</f>
        <v>160</v>
      </c>
      <c r="S331" s="24">
        <f>Table11[[#This Row],[clade.TP]]/Table11[[#This Row],[clade.P]]</f>
        <v>0.39090909090909093</v>
      </c>
      <c r="T331" s="24">
        <f>Table11[[#This Row],[clade.FN]]/Table11[[#This Row],[clade.P]]</f>
        <v>0.60909090909090913</v>
      </c>
      <c r="U331" s="24">
        <f>IFERROR(Table11[[#This Row],[clade.FP]]/Table11[[#This Row],[clade.N]],NA())</f>
        <v>0.96407723394701395</v>
      </c>
      <c r="V331" s="24">
        <f>IFERROR(Table11[[#This Row],[clade.TN]]/Table11[[#This Row],[clade.N]],NA())</f>
        <v>3.5922766052986083E-2</v>
      </c>
      <c r="AC331" s="11"/>
      <c r="AD331" s="11"/>
    </row>
    <row r="332" spans="1:30" ht="21" customHeight="1" x14ac:dyDescent="0.2">
      <c r="A332" s="25" t="s">
        <v>2301</v>
      </c>
      <c r="B332" s="20">
        <f>LOOKUP(Table11[[#This Row],[id]],'S1 - Assay'!A:A,'S1 - Assay'!B:B)</f>
        <v>10244</v>
      </c>
      <c r="C332" s="20" t="str">
        <f>LOOKUP(Table11[[#This Row],[id]],'S1 - Assay'!A:A,'S1 - Assay'!C:C)</f>
        <v>I</v>
      </c>
      <c r="D332" s="20">
        <f>COUNTIF('S6 - Table 1'!$B$3:$B$20,Table11[[#This Row],[id]])</f>
        <v>0</v>
      </c>
      <c r="E332" s="20">
        <v>0.42769486600000001</v>
      </c>
      <c r="F332" s="20">
        <v>3416</v>
      </c>
      <c r="G332" s="20">
        <v>11</v>
      </c>
      <c r="H332" s="20">
        <v>135</v>
      </c>
      <c r="I332" s="20">
        <v>165</v>
      </c>
      <c r="J332" s="20">
        <v>50</v>
      </c>
      <c r="K332" s="20">
        <v>4424</v>
      </c>
      <c r="L332" s="20">
        <v>63</v>
      </c>
      <c r="M332" s="26" cm="1">
        <f t="array" ref="M332">_xlfn.IFS(Table11[[#This Row],[target.clade]]="I",110,Table11[[#This Row],[target.clade]]="II",4454,TRUE,4652)</f>
        <v>110</v>
      </c>
      <c r="N332" s="26" cm="1">
        <f t="array" ref="N332">_xlfn.IFS(Table11[[#This Row],[target.clade]]="I",4454,Table11[[#This Row],[target.clade]]="II",110,TRUE,NA())</f>
        <v>4454</v>
      </c>
      <c r="O332" s="20" cm="1">
        <f t="array" ref="O332">_xlfn.IFS(Table11[[#This Row],[target.clade]]="I",Table11[[#This Row],[hits.I]],Table11[[#This Row],[target.clade]]="II",Table11[[#This Row],[hits.II]],TRUE,SUM(Table11[[#This Row],[hits.I]:[hits.?]]))</f>
        <v>50</v>
      </c>
      <c r="P332" s="26">
        <f>Table11[[#This Row],[clade.P]]-Table11[[#This Row],[clade.TP]]</f>
        <v>60</v>
      </c>
      <c r="Q332" s="26" cm="1">
        <f t="array" ref="Q332">_xlfn.IFS(Table11[[#This Row],[target.clade]]="I",Table11[[#This Row],[hits.II]],Table11[[#This Row],[target.clade]]="II",Table11[[#This Row],[hits.I]],TRUE,NA())</f>
        <v>4424</v>
      </c>
      <c r="R332" s="26">
        <f>IFERROR(Table11[[#This Row],[clade.N]]-Table11[[#This Row],[clade.FP]], NA())</f>
        <v>30</v>
      </c>
      <c r="S332" s="24">
        <f>Table11[[#This Row],[clade.TP]]/Table11[[#This Row],[clade.P]]</f>
        <v>0.45454545454545453</v>
      </c>
      <c r="T332" s="24">
        <f>Table11[[#This Row],[clade.FN]]/Table11[[#This Row],[clade.P]]</f>
        <v>0.54545454545454541</v>
      </c>
      <c r="U332" s="24">
        <f>IFERROR(Table11[[#This Row],[clade.FP]]/Table11[[#This Row],[clade.N]],NA())</f>
        <v>0.99326448136506507</v>
      </c>
      <c r="V332" s="24">
        <f>IFERROR(Table11[[#This Row],[clade.TN]]/Table11[[#This Row],[clade.N]],NA())</f>
        <v>6.7355186349348896E-3</v>
      </c>
      <c r="AC332" s="11"/>
      <c r="AD332" s="11"/>
    </row>
    <row r="333" spans="1:30" ht="21" customHeight="1" x14ac:dyDescent="0.2">
      <c r="A333" s="25" t="s">
        <v>2306</v>
      </c>
      <c r="B333" s="20">
        <f>LOOKUP(Table11[[#This Row],[id]],'S1 - Assay'!A:A,'S1 - Assay'!B:B)</f>
        <v>10244</v>
      </c>
      <c r="C333" s="20" t="str">
        <f>LOOKUP(Table11[[#This Row],[id]],'S1 - Assay'!A:A,'S1 - Assay'!C:C)</f>
        <v>I</v>
      </c>
      <c r="D333" s="20">
        <f>COUNTIF('S6 - Table 1'!$B$3:$B$20,Table11[[#This Row],[id]])</f>
        <v>0</v>
      </c>
      <c r="E333" s="20">
        <v>0.42889164299999999</v>
      </c>
      <c r="F333" s="20">
        <v>3381</v>
      </c>
      <c r="G333" s="20">
        <v>2</v>
      </c>
      <c r="H333" s="20">
        <v>328</v>
      </c>
      <c r="I333" s="20">
        <v>47</v>
      </c>
      <c r="J333" s="20">
        <v>43</v>
      </c>
      <c r="K333" s="20">
        <v>4400</v>
      </c>
      <c r="L333" s="20">
        <v>50</v>
      </c>
      <c r="M333" s="26" cm="1">
        <f t="array" ref="M333">_xlfn.IFS(Table11[[#This Row],[target.clade]]="I",110,Table11[[#This Row],[target.clade]]="II",4454,TRUE,4652)</f>
        <v>110</v>
      </c>
      <c r="N333" s="26" cm="1">
        <f t="array" ref="N333">_xlfn.IFS(Table11[[#This Row],[target.clade]]="I",4454,Table11[[#This Row],[target.clade]]="II",110,TRUE,NA())</f>
        <v>4454</v>
      </c>
      <c r="O333" s="20" cm="1">
        <f t="array" ref="O333">_xlfn.IFS(Table11[[#This Row],[target.clade]]="I",Table11[[#This Row],[hits.I]],Table11[[#This Row],[target.clade]]="II",Table11[[#This Row],[hits.II]],TRUE,SUM(Table11[[#This Row],[hits.I]:[hits.?]]))</f>
        <v>43</v>
      </c>
      <c r="P333" s="26">
        <f>Table11[[#This Row],[clade.P]]-Table11[[#This Row],[clade.TP]]</f>
        <v>67</v>
      </c>
      <c r="Q333" s="26" cm="1">
        <f t="array" ref="Q333">_xlfn.IFS(Table11[[#This Row],[target.clade]]="I",Table11[[#This Row],[hits.II]],Table11[[#This Row],[target.clade]]="II",Table11[[#This Row],[hits.I]],TRUE,NA())</f>
        <v>4400</v>
      </c>
      <c r="R333" s="26">
        <f>IFERROR(Table11[[#This Row],[clade.N]]-Table11[[#This Row],[clade.FP]], NA())</f>
        <v>54</v>
      </c>
      <c r="S333" s="24">
        <f>Table11[[#This Row],[clade.TP]]/Table11[[#This Row],[clade.P]]</f>
        <v>0.39090909090909093</v>
      </c>
      <c r="T333" s="24">
        <f>Table11[[#This Row],[clade.FN]]/Table11[[#This Row],[clade.P]]</f>
        <v>0.60909090909090913</v>
      </c>
      <c r="U333" s="24">
        <f>IFERROR(Table11[[#This Row],[clade.FP]]/Table11[[#This Row],[clade.N]],NA())</f>
        <v>0.98787606645711723</v>
      </c>
      <c r="V333" s="24">
        <f>IFERROR(Table11[[#This Row],[clade.TN]]/Table11[[#This Row],[clade.N]],NA())</f>
        <v>1.2123933542882801E-2</v>
      </c>
      <c r="AC333" s="11"/>
      <c r="AD333" s="11"/>
    </row>
    <row r="334" spans="1:30" ht="21" customHeight="1" x14ac:dyDescent="0.2">
      <c r="A334" s="25" t="s">
        <v>2309</v>
      </c>
      <c r="B334" s="20">
        <f>LOOKUP(Table11[[#This Row],[id]],'S1 - Assay'!A:A,'S1 - Assay'!B:B)</f>
        <v>10244</v>
      </c>
      <c r="C334" s="20" t="str">
        <f>LOOKUP(Table11[[#This Row],[id]],'S1 - Assay'!A:A,'S1 - Assay'!C:C)</f>
        <v>I</v>
      </c>
      <c r="D334" s="20">
        <f>COUNTIF('S6 - Table 1'!$B$3:$B$20,Table11[[#This Row],[id]])</f>
        <v>0</v>
      </c>
      <c r="E334" s="20">
        <v>0.430013802</v>
      </c>
      <c r="F334" s="20">
        <v>3338</v>
      </c>
      <c r="G334" s="20">
        <v>0</v>
      </c>
      <c r="H334" s="20">
        <v>139</v>
      </c>
      <c r="I334" s="20">
        <v>128</v>
      </c>
      <c r="J334" s="20">
        <v>50</v>
      </c>
      <c r="K334" s="20">
        <v>4341</v>
      </c>
      <c r="L334" s="20">
        <v>50</v>
      </c>
      <c r="M334" s="26" cm="1">
        <f t="array" ref="M334">_xlfn.IFS(Table11[[#This Row],[target.clade]]="I",110,Table11[[#This Row],[target.clade]]="II",4454,TRUE,4652)</f>
        <v>110</v>
      </c>
      <c r="N334" s="26" cm="1">
        <f t="array" ref="N334">_xlfn.IFS(Table11[[#This Row],[target.clade]]="I",4454,Table11[[#This Row],[target.clade]]="II",110,TRUE,NA())</f>
        <v>4454</v>
      </c>
      <c r="O334" s="20" cm="1">
        <f t="array" ref="O334">_xlfn.IFS(Table11[[#This Row],[target.clade]]="I",Table11[[#This Row],[hits.I]],Table11[[#This Row],[target.clade]]="II",Table11[[#This Row],[hits.II]],TRUE,SUM(Table11[[#This Row],[hits.I]:[hits.?]]))</f>
        <v>50</v>
      </c>
      <c r="P334" s="26">
        <f>Table11[[#This Row],[clade.P]]-Table11[[#This Row],[clade.TP]]</f>
        <v>60</v>
      </c>
      <c r="Q334" s="26" cm="1">
        <f t="array" ref="Q334">_xlfn.IFS(Table11[[#This Row],[target.clade]]="I",Table11[[#This Row],[hits.II]],Table11[[#This Row],[target.clade]]="II",Table11[[#This Row],[hits.I]],TRUE,NA())</f>
        <v>4341</v>
      </c>
      <c r="R334" s="26">
        <f>IFERROR(Table11[[#This Row],[clade.N]]-Table11[[#This Row],[clade.FP]], NA())</f>
        <v>113</v>
      </c>
      <c r="S334" s="24">
        <f>Table11[[#This Row],[clade.TP]]/Table11[[#This Row],[clade.P]]</f>
        <v>0.45454545454545453</v>
      </c>
      <c r="T334" s="24">
        <f>Table11[[#This Row],[clade.FN]]/Table11[[#This Row],[clade.P]]</f>
        <v>0.54545454545454541</v>
      </c>
      <c r="U334" s="24">
        <f>IFERROR(Table11[[#This Row],[clade.FP]]/Table11[[#This Row],[clade.N]],NA())</f>
        <v>0.9746295464750786</v>
      </c>
      <c r="V334" s="24">
        <f>IFERROR(Table11[[#This Row],[clade.TN]]/Table11[[#This Row],[clade.N]],NA())</f>
        <v>2.537045352492142E-2</v>
      </c>
      <c r="AC334" s="11"/>
      <c r="AD334" s="11"/>
    </row>
    <row r="335" spans="1:30" ht="21" customHeight="1" x14ac:dyDescent="0.2">
      <c r="A335" s="25" t="s">
        <v>2314</v>
      </c>
      <c r="B335" s="20">
        <f>LOOKUP(Table11[[#This Row],[id]],'S1 - Assay'!A:A,'S1 - Assay'!B:B)</f>
        <v>10244</v>
      </c>
      <c r="C335" s="20" t="str">
        <f>LOOKUP(Table11[[#This Row],[id]],'S1 - Assay'!A:A,'S1 - Assay'!C:C)</f>
        <v>I</v>
      </c>
      <c r="D335" s="20">
        <f>COUNTIF('S6 - Table 1'!$B$3:$B$20,Table11[[#This Row],[id]])</f>
        <v>0</v>
      </c>
      <c r="E335" s="20">
        <v>0.43099079899999998</v>
      </c>
      <c r="F335" s="20">
        <v>3338</v>
      </c>
      <c r="G335" s="20">
        <v>0</v>
      </c>
      <c r="H335" s="20">
        <v>116</v>
      </c>
      <c r="I335" s="20">
        <v>151</v>
      </c>
      <c r="J335" s="20">
        <v>50</v>
      </c>
      <c r="K335" s="20">
        <v>4341</v>
      </c>
      <c r="L335" s="20">
        <v>50</v>
      </c>
      <c r="M335" s="26" cm="1">
        <f t="array" ref="M335">_xlfn.IFS(Table11[[#This Row],[target.clade]]="I",110,Table11[[#This Row],[target.clade]]="II",4454,TRUE,4652)</f>
        <v>110</v>
      </c>
      <c r="N335" s="26" cm="1">
        <f t="array" ref="N335">_xlfn.IFS(Table11[[#This Row],[target.clade]]="I",4454,Table11[[#This Row],[target.clade]]="II",110,TRUE,NA())</f>
        <v>4454</v>
      </c>
      <c r="O335" s="20" cm="1">
        <f t="array" ref="O335">_xlfn.IFS(Table11[[#This Row],[target.clade]]="I",Table11[[#This Row],[hits.I]],Table11[[#This Row],[target.clade]]="II",Table11[[#This Row],[hits.II]],TRUE,SUM(Table11[[#This Row],[hits.I]:[hits.?]]))</f>
        <v>50</v>
      </c>
      <c r="P335" s="26">
        <f>Table11[[#This Row],[clade.P]]-Table11[[#This Row],[clade.TP]]</f>
        <v>60</v>
      </c>
      <c r="Q335" s="26" cm="1">
        <f t="array" ref="Q335">_xlfn.IFS(Table11[[#This Row],[target.clade]]="I",Table11[[#This Row],[hits.II]],Table11[[#This Row],[target.clade]]="II",Table11[[#This Row],[hits.I]],TRUE,NA())</f>
        <v>4341</v>
      </c>
      <c r="R335" s="26">
        <f>IFERROR(Table11[[#This Row],[clade.N]]-Table11[[#This Row],[clade.FP]], NA())</f>
        <v>113</v>
      </c>
      <c r="S335" s="24">
        <f>Table11[[#This Row],[clade.TP]]/Table11[[#This Row],[clade.P]]</f>
        <v>0.45454545454545453</v>
      </c>
      <c r="T335" s="24">
        <f>Table11[[#This Row],[clade.FN]]/Table11[[#This Row],[clade.P]]</f>
        <v>0.54545454545454541</v>
      </c>
      <c r="U335" s="24">
        <f>IFERROR(Table11[[#This Row],[clade.FP]]/Table11[[#This Row],[clade.N]],NA())</f>
        <v>0.9746295464750786</v>
      </c>
      <c r="V335" s="24">
        <f>IFERROR(Table11[[#This Row],[clade.TN]]/Table11[[#This Row],[clade.N]],NA())</f>
        <v>2.537045352492142E-2</v>
      </c>
      <c r="AC335" s="11"/>
      <c r="AD335" s="11"/>
    </row>
    <row r="336" spans="1:30" ht="21" customHeight="1" x14ac:dyDescent="0.2">
      <c r="A336" s="25" t="s">
        <v>2317</v>
      </c>
      <c r="B336" s="20">
        <f>LOOKUP(Table11[[#This Row],[id]],'S1 - Assay'!A:A,'S1 - Assay'!B:B)</f>
        <v>10244</v>
      </c>
      <c r="C336" s="20" t="str">
        <f>LOOKUP(Table11[[#This Row],[id]],'S1 - Assay'!A:A,'S1 - Assay'!C:C)</f>
        <v>I</v>
      </c>
      <c r="D336" s="20">
        <f>COUNTIF('S6 - Table 1'!$B$3:$B$20,Table11[[#This Row],[id]])</f>
        <v>0</v>
      </c>
      <c r="E336" s="20">
        <v>0.43125932099999997</v>
      </c>
      <c r="F336" s="20">
        <v>3254</v>
      </c>
      <c r="G336" s="20">
        <v>13</v>
      </c>
      <c r="H336" s="20">
        <v>261</v>
      </c>
      <c r="I336" s="20">
        <v>34</v>
      </c>
      <c r="J336" s="20">
        <v>43</v>
      </c>
      <c r="K336" s="20">
        <v>4301</v>
      </c>
      <c r="L336" s="20">
        <v>8</v>
      </c>
      <c r="M336" s="26" cm="1">
        <f t="array" ref="M336">_xlfn.IFS(Table11[[#This Row],[target.clade]]="I",110,Table11[[#This Row],[target.clade]]="II",4454,TRUE,4652)</f>
        <v>110</v>
      </c>
      <c r="N336" s="26" cm="1">
        <f t="array" ref="N336">_xlfn.IFS(Table11[[#This Row],[target.clade]]="I",4454,Table11[[#This Row],[target.clade]]="II",110,TRUE,NA())</f>
        <v>4454</v>
      </c>
      <c r="O336" s="20" cm="1">
        <f t="array" ref="O336">_xlfn.IFS(Table11[[#This Row],[target.clade]]="I",Table11[[#This Row],[hits.I]],Table11[[#This Row],[target.clade]]="II",Table11[[#This Row],[hits.II]],TRUE,SUM(Table11[[#This Row],[hits.I]:[hits.?]]))</f>
        <v>43</v>
      </c>
      <c r="P336" s="26">
        <f>Table11[[#This Row],[clade.P]]-Table11[[#This Row],[clade.TP]]</f>
        <v>67</v>
      </c>
      <c r="Q336" s="26" cm="1">
        <f t="array" ref="Q336">_xlfn.IFS(Table11[[#This Row],[target.clade]]="I",Table11[[#This Row],[hits.II]],Table11[[#This Row],[target.clade]]="II",Table11[[#This Row],[hits.I]],TRUE,NA())</f>
        <v>4301</v>
      </c>
      <c r="R336" s="26">
        <f>IFERROR(Table11[[#This Row],[clade.N]]-Table11[[#This Row],[clade.FP]], NA())</f>
        <v>153</v>
      </c>
      <c r="S336" s="24">
        <f>Table11[[#This Row],[clade.TP]]/Table11[[#This Row],[clade.P]]</f>
        <v>0.39090909090909093</v>
      </c>
      <c r="T336" s="24">
        <f>Table11[[#This Row],[clade.FN]]/Table11[[#This Row],[clade.P]]</f>
        <v>0.60909090909090913</v>
      </c>
      <c r="U336" s="24">
        <f>IFERROR(Table11[[#This Row],[clade.FP]]/Table11[[#This Row],[clade.N]],NA())</f>
        <v>0.96564885496183206</v>
      </c>
      <c r="V336" s="24">
        <f>IFERROR(Table11[[#This Row],[clade.TN]]/Table11[[#This Row],[clade.N]],NA())</f>
        <v>3.4351145038167941E-2</v>
      </c>
      <c r="AC336" s="11"/>
      <c r="AD336" s="11"/>
    </row>
    <row r="337" spans="1:30" ht="21" customHeight="1" x14ac:dyDescent="0.2">
      <c r="A337" s="25" t="s">
        <v>2321</v>
      </c>
      <c r="B337" s="20">
        <f>LOOKUP(Table11[[#This Row],[id]],'S1 - Assay'!A:A,'S1 - Assay'!B:B)</f>
        <v>10244</v>
      </c>
      <c r="C337" s="20" t="str">
        <f>LOOKUP(Table11[[#This Row],[id]],'S1 - Assay'!A:A,'S1 - Assay'!C:C)</f>
        <v>I</v>
      </c>
      <c r="D337" s="20">
        <f>COUNTIF('S6 - Table 1'!$B$3:$B$20,Table11[[#This Row],[id]])</f>
        <v>0</v>
      </c>
      <c r="E337" s="20">
        <v>0.43125932099999997</v>
      </c>
      <c r="F337" s="20">
        <v>3253</v>
      </c>
      <c r="G337" s="20">
        <v>14</v>
      </c>
      <c r="H337" s="20">
        <v>261</v>
      </c>
      <c r="I337" s="20">
        <v>34</v>
      </c>
      <c r="J337" s="20">
        <v>43</v>
      </c>
      <c r="K337" s="20">
        <v>4301</v>
      </c>
      <c r="L337" s="20">
        <v>8</v>
      </c>
      <c r="M337" s="26" cm="1">
        <f t="array" ref="M337">_xlfn.IFS(Table11[[#This Row],[target.clade]]="I",110,Table11[[#This Row],[target.clade]]="II",4454,TRUE,4652)</f>
        <v>110</v>
      </c>
      <c r="N337" s="26" cm="1">
        <f t="array" ref="N337">_xlfn.IFS(Table11[[#This Row],[target.clade]]="I",4454,Table11[[#This Row],[target.clade]]="II",110,TRUE,NA())</f>
        <v>4454</v>
      </c>
      <c r="O337" s="20" cm="1">
        <f t="array" ref="O337">_xlfn.IFS(Table11[[#This Row],[target.clade]]="I",Table11[[#This Row],[hits.I]],Table11[[#This Row],[target.clade]]="II",Table11[[#This Row],[hits.II]],TRUE,SUM(Table11[[#This Row],[hits.I]:[hits.?]]))</f>
        <v>43</v>
      </c>
      <c r="P337" s="26">
        <f>Table11[[#This Row],[clade.P]]-Table11[[#This Row],[clade.TP]]</f>
        <v>67</v>
      </c>
      <c r="Q337" s="26" cm="1">
        <f t="array" ref="Q337">_xlfn.IFS(Table11[[#This Row],[target.clade]]="I",Table11[[#This Row],[hits.II]],Table11[[#This Row],[target.clade]]="II",Table11[[#This Row],[hits.I]],TRUE,NA())</f>
        <v>4301</v>
      </c>
      <c r="R337" s="26">
        <f>IFERROR(Table11[[#This Row],[clade.N]]-Table11[[#This Row],[clade.FP]], NA())</f>
        <v>153</v>
      </c>
      <c r="S337" s="24">
        <f>Table11[[#This Row],[clade.TP]]/Table11[[#This Row],[clade.P]]</f>
        <v>0.39090909090909093</v>
      </c>
      <c r="T337" s="24">
        <f>Table11[[#This Row],[clade.FN]]/Table11[[#This Row],[clade.P]]</f>
        <v>0.60909090909090913</v>
      </c>
      <c r="U337" s="24">
        <f>IFERROR(Table11[[#This Row],[clade.FP]]/Table11[[#This Row],[clade.N]],NA())</f>
        <v>0.96564885496183206</v>
      </c>
      <c r="V337" s="24">
        <f>IFERROR(Table11[[#This Row],[clade.TN]]/Table11[[#This Row],[clade.N]],NA())</f>
        <v>3.4351145038167941E-2</v>
      </c>
      <c r="AC337" s="11"/>
      <c r="AD337" s="11"/>
    </row>
    <row r="338" spans="1:30" ht="21" customHeight="1" x14ac:dyDescent="0.2">
      <c r="A338" s="25" t="s">
        <v>2323</v>
      </c>
      <c r="B338" s="20">
        <f>LOOKUP(Table11[[#This Row],[id]],'S1 - Assay'!A:A,'S1 - Assay'!B:B)</f>
        <v>10244</v>
      </c>
      <c r="C338" s="20" t="str">
        <f>LOOKUP(Table11[[#This Row],[id]],'S1 - Assay'!A:A,'S1 - Assay'!C:C)</f>
        <v>I</v>
      </c>
      <c r="D338" s="20">
        <f>COUNTIF('S6 - Table 1'!$B$3:$B$20,Table11[[#This Row],[id]])</f>
        <v>0</v>
      </c>
      <c r="E338" s="20">
        <v>0.43347493999999998</v>
      </c>
      <c r="F338" s="20">
        <v>3409</v>
      </c>
      <c r="G338" s="20">
        <v>2</v>
      </c>
      <c r="H338" s="20">
        <v>201</v>
      </c>
      <c r="I338" s="20">
        <v>86</v>
      </c>
      <c r="J338" s="20">
        <v>43</v>
      </c>
      <c r="K338" s="20">
        <v>4403</v>
      </c>
      <c r="L338" s="20">
        <v>66</v>
      </c>
      <c r="M338" s="26" cm="1">
        <f t="array" ref="M338">_xlfn.IFS(Table11[[#This Row],[target.clade]]="I",110,Table11[[#This Row],[target.clade]]="II",4454,TRUE,4652)</f>
        <v>110</v>
      </c>
      <c r="N338" s="26" cm="1">
        <f t="array" ref="N338">_xlfn.IFS(Table11[[#This Row],[target.clade]]="I",4454,Table11[[#This Row],[target.clade]]="II",110,TRUE,NA())</f>
        <v>4454</v>
      </c>
      <c r="O338" s="20" cm="1">
        <f t="array" ref="O338">_xlfn.IFS(Table11[[#This Row],[target.clade]]="I",Table11[[#This Row],[hits.I]],Table11[[#This Row],[target.clade]]="II",Table11[[#This Row],[hits.II]],TRUE,SUM(Table11[[#This Row],[hits.I]:[hits.?]]))</f>
        <v>43</v>
      </c>
      <c r="P338" s="26">
        <f>Table11[[#This Row],[clade.P]]-Table11[[#This Row],[clade.TP]]</f>
        <v>67</v>
      </c>
      <c r="Q338" s="26" cm="1">
        <f t="array" ref="Q338">_xlfn.IFS(Table11[[#This Row],[target.clade]]="I",Table11[[#This Row],[hits.II]],Table11[[#This Row],[target.clade]]="II",Table11[[#This Row],[hits.I]],TRUE,NA())</f>
        <v>4403</v>
      </c>
      <c r="R338" s="26">
        <f>IFERROR(Table11[[#This Row],[clade.N]]-Table11[[#This Row],[clade.FP]], NA())</f>
        <v>51</v>
      </c>
      <c r="S338" s="24">
        <f>Table11[[#This Row],[clade.TP]]/Table11[[#This Row],[clade.P]]</f>
        <v>0.39090909090909093</v>
      </c>
      <c r="T338" s="24">
        <f>Table11[[#This Row],[clade.FN]]/Table11[[#This Row],[clade.P]]</f>
        <v>0.60909090909090913</v>
      </c>
      <c r="U338" s="24">
        <f>IFERROR(Table11[[#This Row],[clade.FP]]/Table11[[#This Row],[clade.N]],NA())</f>
        <v>0.98854961832061072</v>
      </c>
      <c r="V338" s="24">
        <f>IFERROR(Table11[[#This Row],[clade.TN]]/Table11[[#This Row],[clade.N]],NA())</f>
        <v>1.1450381679389313E-2</v>
      </c>
      <c r="AC338" s="11"/>
      <c r="AD338" s="11"/>
    </row>
    <row r="339" spans="1:30" ht="21" customHeight="1" x14ac:dyDescent="0.2">
      <c r="A339" s="25" t="s">
        <v>2326</v>
      </c>
      <c r="B339" s="20">
        <f>LOOKUP(Table11[[#This Row],[id]],'S1 - Assay'!A:A,'S1 - Assay'!B:B)</f>
        <v>10244</v>
      </c>
      <c r="C339" s="20" t="str">
        <f>LOOKUP(Table11[[#This Row],[id]],'S1 - Assay'!A:A,'S1 - Assay'!C:C)</f>
        <v>I</v>
      </c>
      <c r="D339" s="20">
        <f>COUNTIF('S6 - Table 1'!$B$3:$B$20,Table11[[#This Row],[id]])</f>
        <v>0</v>
      </c>
      <c r="E339" s="20">
        <v>0.46096966099999998</v>
      </c>
      <c r="F339" s="20">
        <v>3345</v>
      </c>
      <c r="G339" s="20">
        <v>15</v>
      </c>
      <c r="H339" s="20">
        <v>212</v>
      </c>
      <c r="I339" s="20">
        <v>97</v>
      </c>
      <c r="J339" s="20">
        <v>43</v>
      </c>
      <c r="K339" s="20">
        <v>4370</v>
      </c>
      <c r="L339" s="20">
        <v>49</v>
      </c>
      <c r="M339" s="26" cm="1">
        <f t="array" ref="M339">_xlfn.IFS(Table11[[#This Row],[target.clade]]="I",110,Table11[[#This Row],[target.clade]]="II",4454,TRUE,4652)</f>
        <v>110</v>
      </c>
      <c r="N339" s="26" cm="1">
        <f t="array" ref="N339">_xlfn.IFS(Table11[[#This Row],[target.clade]]="I",4454,Table11[[#This Row],[target.clade]]="II",110,TRUE,NA())</f>
        <v>4454</v>
      </c>
      <c r="O339" s="20" cm="1">
        <f t="array" ref="O339">_xlfn.IFS(Table11[[#This Row],[target.clade]]="I",Table11[[#This Row],[hits.I]],Table11[[#This Row],[target.clade]]="II",Table11[[#This Row],[hits.II]],TRUE,SUM(Table11[[#This Row],[hits.I]:[hits.?]]))</f>
        <v>43</v>
      </c>
      <c r="P339" s="26">
        <f>Table11[[#This Row],[clade.P]]-Table11[[#This Row],[clade.TP]]</f>
        <v>67</v>
      </c>
      <c r="Q339" s="26" cm="1">
        <f t="array" ref="Q339">_xlfn.IFS(Table11[[#This Row],[target.clade]]="I",Table11[[#This Row],[hits.II]],Table11[[#This Row],[target.clade]]="II",Table11[[#This Row],[hits.I]],TRUE,NA())</f>
        <v>4370</v>
      </c>
      <c r="R339" s="26">
        <f>IFERROR(Table11[[#This Row],[clade.N]]-Table11[[#This Row],[clade.FP]], NA())</f>
        <v>84</v>
      </c>
      <c r="S339" s="24">
        <f>Table11[[#This Row],[clade.TP]]/Table11[[#This Row],[clade.P]]</f>
        <v>0.39090909090909093</v>
      </c>
      <c r="T339" s="24">
        <f>Table11[[#This Row],[clade.FN]]/Table11[[#This Row],[clade.P]]</f>
        <v>0.60909090909090913</v>
      </c>
      <c r="U339" s="24">
        <f>IFERROR(Table11[[#This Row],[clade.FP]]/Table11[[#This Row],[clade.N]],NA())</f>
        <v>0.9811405478221823</v>
      </c>
      <c r="V339" s="24">
        <f>IFERROR(Table11[[#This Row],[clade.TN]]/Table11[[#This Row],[clade.N]],NA())</f>
        <v>1.8859452177817693E-2</v>
      </c>
      <c r="AC339" s="11"/>
      <c r="AD339" s="11"/>
    </row>
    <row r="340" spans="1:30" ht="21" customHeight="1" x14ac:dyDescent="0.2">
      <c r="A340" s="25" t="s">
        <v>2329</v>
      </c>
      <c r="B340" s="20">
        <f>LOOKUP(Table11[[#This Row],[id]],'S1 - Assay'!A:A,'S1 - Assay'!B:B)</f>
        <v>10244</v>
      </c>
      <c r="C340" s="20" t="str">
        <f>LOOKUP(Table11[[#This Row],[id]],'S1 - Assay'!A:A,'S1 - Assay'!C:C)</f>
        <v>I</v>
      </c>
      <c r="D340" s="20">
        <f>COUNTIF('S6 - Table 1'!$B$3:$B$20,Table11[[#This Row],[id]])</f>
        <v>0</v>
      </c>
      <c r="E340" s="20">
        <v>0.489134874</v>
      </c>
      <c r="F340" s="20">
        <v>3090</v>
      </c>
      <c r="G340" s="20">
        <v>27</v>
      </c>
      <c r="H340" s="20">
        <v>20</v>
      </c>
      <c r="I340" s="20">
        <v>288</v>
      </c>
      <c r="J340" s="20">
        <v>44</v>
      </c>
      <c r="K340" s="20">
        <v>4030</v>
      </c>
      <c r="L340" s="20">
        <v>56</v>
      </c>
      <c r="M340" s="26" cm="1">
        <f t="array" ref="M340">_xlfn.IFS(Table11[[#This Row],[target.clade]]="I",110,Table11[[#This Row],[target.clade]]="II",4454,TRUE,4652)</f>
        <v>110</v>
      </c>
      <c r="N340" s="26" cm="1">
        <f t="array" ref="N340">_xlfn.IFS(Table11[[#This Row],[target.clade]]="I",4454,Table11[[#This Row],[target.clade]]="II",110,TRUE,NA())</f>
        <v>4454</v>
      </c>
      <c r="O340" s="20" cm="1">
        <f t="array" ref="O340">_xlfn.IFS(Table11[[#This Row],[target.clade]]="I",Table11[[#This Row],[hits.I]],Table11[[#This Row],[target.clade]]="II",Table11[[#This Row],[hits.II]],TRUE,SUM(Table11[[#This Row],[hits.I]:[hits.?]]))</f>
        <v>44</v>
      </c>
      <c r="P340" s="26">
        <f>Table11[[#This Row],[clade.P]]-Table11[[#This Row],[clade.TP]]</f>
        <v>66</v>
      </c>
      <c r="Q340" s="26" cm="1">
        <f t="array" ref="Q340">_xlfn.IFS(Table11[[#This Row],[target.clade]]="I",Table11[[#This Row],[hits.II]],Table11[[#This Row],[target.clade]]="II",Table11[[#This Row],[hits.I]],TRUE,NA())</f>
        <v>4030</v>
      </c>
      <c r="R340" s="26">
        <f>IFERROR(Table11[[#This Row],[clade.N]]-Table11[[#This Row],[clade.FP]], NA())</f>
        <v>424</v>
      </c>
      <c r="S340" s="24">
        <f>Table11[[#This Row],[clade.TP]]/Table11[[#This Row],[clade.P]]</f>
        <v>0.4</v>
      </c>
      <c r="T340" s="24">
        <f>Table11[[#This Row],[clade.FN]]/Table11[[#This Row],[clade.P]]</f>
        <v>0.6</v>
      </c>
      <c r="U340" s="24">
        <f>IFERROR(Table11[[#This Row],[clade.FP]]/Table11[[#This Row],[clade.N]],NA())</f>
        <v>0.90480466995958686</v>
      </c>
      <c r="V340" s="24">
        <f>IFERROR(Table11[[#This Row],[clade.TN]]/Table11[[#This Row],[clade.N]],NA())</f>
        <v>9.5195330040413112E-2</v>
      </c>
      <c r="AC340" s="11"/>
      <c r="AD340" s="11"/>
    </row>
    <row r="341" spans="1:30" ht="21" customHeight="1" x14ac:dyDescent="0.2">
      <c r="A341" s="25" t="s">
        <v>2332</v>
      </c>
      <c r="B341" s="20">
        <f>LOOKUP(Table11[[#This Row],[id]],'S1 - Assay'!A:A,'S1 - Assay'!B:B)</f>
        <v>10244</v>
      </c>
      <c r="C341" s="20" t="str">
        <f>LOOKUP(Table11[[#This Row],[id]],'S1 - Assay'!A:A,'S1 - Assay'!C:C)</f>
        <v>I</v>
      </c>
      <c r="D341" s="20">
        <f>COUNTIF('S6 - Table 1'!$B$3:$B$20,Table11[[#This Row],[id]])</f>
        <v>0</v>
      </c>
      <c r="E341" s="20">
        <v>0.49146369299999998</v>
      </c>
      <c r="F341" s="20">
        <v>2776</v>
      </c>
      <c r="G341" s="20">
        <v>600</v>
      </c>
      <c r="H341" s="20">
        <v>167</v>
      </c>
      <c r="I341" s="20">
        <v>129</v>
      </c>
      <c r="J341" s="20">
        <v>43</v>
      </c>
      <c r="K341" s="20">
        <v>4376</v>
      </c>
      <c r="L341" s="20">
        <v>66</v>
      </c>
      <c r="M341" s="26" cm="1">
        <f t="array" ref="M341">_xlfn.IFS(Table11[[#This Row],[target.clade]]="I",110,Table11[[#This Row],[target.clade]]="II",4454,TRUE,4652)</f>
        <v>110</v>
      </c>
      <c r="N341" s="26" cm="1">
        <f t="array" ref="N341">_xlfn.IFS(Table11[[#This Row],[target.clade]]="I",4454,Table11[[#This Row],[target.clade]]="II",110,TRUE,NA())</f>
        <v>4454</v>
      </c>
      <c r="O341" s="20" cm="1">
        <f t="array" ref="O341">_xlfn.IFS(Table11[[#This Row],[target.clade]]="I",Table11[[#This Row],[hits.I]],Table11[[#This Row],[target.clade]]="II",Table11[[#This Row],[hits.II]],TRUE,SUM(Table11[[#This Row],[hits.I]:[hits.?]]))</f>
        <v>43</v>
      </c>
      <c r="P341" s="26">
        <f>Table11[[#This Row],[clade.P]]-Table11[[#This Row],[clade.TP]]</f>
        <v>67</v>
      </c>
      <c r="Q341" s="26" cm="1">
        <f t="array" ref="Q341">_xlfn.IFS(Table11[[#This Row],[target.clade]]="I",Table11[[#This Row],[hits.II]],Table11[[#This Row],[target.clade]]="II",Table11[[#This Row],[hits.I]],TRUE,NA())</f>
        <v>4376</v>
      </c>
      <c r="R341" s="26">
        <f>IFERROR(Table11[[#This Row],[clade.N]]-Table11[[#This Row],[clade.FP]], NA())</f>
        <v>78</v>
      </c>
      <c r="S341" s="24">
        <f>Table11[[#This Row],[clade.TP]]/Table11[[#This Row],[clade.P]]</f>
        <v>0.39090909090909093</v>
      </c>
      <c r="T341" s="24">
        <f>Table11[[#This Row],[clade.FN]]/Table11[[#This Row],[clade.P]]</f>
        <v>0.60909090909090913</v>
      </c>
      <c r="U341" s="24">
        <f>IFERROR(Table11[[#This Row],[clade.FP]]/Table11[[#This Row],[clade.N]],NA())</f>
        <v>0.98248765154916928</v>
      </c>
      <c r="V341" s="24">
        <f>IFERROR(Table11[[#This Row],[clade.TN]]/Table11[[#This Row],[clade.N]],NA())</f>
        <v>1.7512348450830714E-2</v>
      </c>
      <c r="AC341" s="11"/>
      <c r="AD341" s="11"/>
    </row>
    <row r="342" spans="1:30" ht="21" customHeight="1" x14ac:dyDescent="0.2">
      <c r="A342" s="25" t="s">
        <v>2335</v>
      </c>
      <c r="B342" s="20">
        <f>LOOKUP(Table11[[#This Row],[id]],'S1 - Assay'!A:A,'S1 - Assay'!B:B)</f>
        <v>10244</v>
      </c>
      <c r="C342" s="20" t="str">
        <f>LOOKUP(Table11[[#This Row],[id]],'S1 - Assay'!A:A,'S1 - Assay'!C:C)</f>
        <v>I</v>
      </c>
      <c r="D342" s="20">
        <f>COUNTIF('S6 - Table 1'!$B$3:$B$20,Table11[[#This Row],[id]])</f>
        <v>0</v>
      </c>
      <c r="E342" s="20">
        <v>0.49407439199999997</v>
      </c>
      <c r="F342" s="20">
        <v>3416</v>
      </c>
      <c r="G342" s="20">
        <v>12</v>
      </c>
      <c r="H342" s="20">
        <v>137</v>
      </c>
      <c r="I342" s="20">
        <v>499</v>
      </c>
      <c r="J342" s="20">
        <v>102</v>
      </c>
      <c r="K342" s="20">
        <v>4305</v>
      </c>
      <c r="L342" s="20">
        <v>69</v>
      </c>
      <c r="M342" s="26" cm="1">
        <f t="array" ref="M342">_xlfn.IFS(Table11[[#This Row],[target.clade]]="I",110,Table11[[#This Row],[target.clade]]="II",4454,TRUE,4652)</f>
        <v>110</v>
      </c>
      <c r="N342" s="26" cm="1">
        <f t="array" ref="N342">_xlfn.IFS(Table11[[#This Row],[target.clade]]="I",4454,Table11[[#This Row],[target.clade]]="II",110,TRUE,NA())</f>
        <v>4454</v>
      </c>
      <c r="O342" s="20" cm="1">
        <f t="array" ref="O342">_xlfn.IFS(Table11[[#This Row],[target.clade]]="I",Table11[[#This Row],[hits.I]],Table11[[#This Row],[target.clade]]="II",Table11[[#This Row],[hits.II]],TRUE,SUM(Table11[[#This Row],[hits.I]:[hits.?]]))</f>
        <v>102</v>
      </c>
      <c r="P342" s="26">
        <f>Table11[[#This Row],[clade.P]]-Table11[[#This Row],[clade.TP]]</f>
        <v>8</v>
      </c>
      <c r="Q342" s="26" cm="1">
        <f t="array" ref="Q342">_xlfn.IFS(Table11[[#This Row],[target.clade]]="I",Table11[[#This Row],[hits.II]],Table11[[#This Row],[target.clade]]="II",Table11[[#This Row],[hits.I]],TRUE,NA())</f>
        <v>4305</v>
      </c>
      <c r="R342" s="26">
        <f>IFERROR(Table11[[#This Row],[clade.N]]-Table11[[#This Row],[clade.FP]], NA())</f>
        <v>149</v>
      </c>
      <c r="S342" s="24">
        <f>Table11[[#This Row],[clade.TP]]/Table11[[#This Row],[clade.P]]</f>
        <v>0.92727272727272725</v>
      </c>
      <c r="T342" s="24">
        <f>Table11[[#This Row],[clade.FN]]/Table11[[#This Row],[clade.P]]</f>
        <v>7.2727272727272724E-2</v>
      </c>
      <c r="U342" s="24">
        <f>IFERROR(Table11[[#This Row],[clade.FP]]/Table11[[#This Row],[clade.N]],NA())</f>
        <v>0.96654692411315668</v>
      </c>
      <c r="V342" s="24">
        <f>IFERROR(Table11[[#This Row],[clade.TN]]/Table11[[#This Row],[clade.N]],NA())</f>
        <v>3.3453075886843285E-2</v>
      </c>
      <c r="AC342" s="11"/>
      <c r="AD342" s="11"/>
    </row>
    <row r="343" spans="1:30" ht="21" customHeight="1" x14ac:dyDescent="0.2">
      <c r="A343" s="25" t="s">
        <v>2340</v>
      </c>
      <c r="B343" s="20">
        <f>LOOKUP(Table11[[#This Row],[id]],'S1 - Assay'!A:A,'S1 - Assay'!B:B)</f>
        <v>10244</v>
      </c>
      <c r="C343" s="20" t="str">
        <f>LOOKUP(Table11[[#This Row],[id]],'S1 - Assay'!A:A,'S1 - Assay'!C:C)</f>
        <v>I</v>
      </c>
      <c r="D343" s="20">
        <f>COUNTIF('S6 - Table 1'!$B$3:$B$20,Table11[[#This Row],[id]])</f>
        <v>0</v>
      </c>
      <c r="E343" s="20">
        <v>0.49407439199999997</v>
      </c>
      <c r="F343" s="20">
        <v>3416</v>
      </c>
      <c r="G343" s="20">
        <v>12</v>
      </c>
      <c r="H343" s="20">
        <v>137</v>
      </c>
      <c r="I343" s="20">
        <v>499</v>
      </c>
      <c r="J343" s="20">
        <v>102</v>
      </c>
      <c r="K343" s="20">
        <v>4305</v>
      </c>
      <c r="L343" s="20">
        <v>69</v>
      </c>
      <c r="M343" s="26" cm="1">
        <f t="array" ref="M343">_xlfn.IFS(Table11[[#This Row],[target.clade]]="I",110,Table11[[#This Row],[target.clade]]="II",4454,TRUE,4652)</f>
        <v>110</v>
      </c>
      <c r="N343" s="26" cm="1">
        <f t="array" ref="N343">_xlfn.IFS(Table11[[#This Row],[target.clade]]="I",4454,Table11[[#This Row],[target.clade]]="II",110,TRUE,NA())</f>
        <v>4454</v>
      </c>
      <c r="O343" s="20" cm="1">
        <f t="array" ref="O343">_xlfn.IFS(Table11[[#This Row],[target.clade]]="I",Table11[[#This Row],[hits.I]],Table11[[#This Row],[target.clade]]="II",Table11[[#This Row],[hits.II]],TRUE,SUM(Table11[[#This Row],[hits.I]:[hits.?]]))</f>
        <v>102</v>
      </c>
      <c r="P343" s="26">
        <f>Table11[[#This Row],[clade.P]]-Table11[[#This Row],[clade.TP]]</f>
        <v>8</v>
      </c>
      <c r="Q343" s="26" cm="1">
        <f t="array" ref="Q343">_xlfn.IFS(Table11[[#This Row],[target.clade]]="I",Table11[[#This Row],[hits.II]],Table11[[#This Row],[target.clade]]="II",Table11[[#This Row],[hits.I]],TRUE,NA())</f>
        <v>4305</v>
      </c>
      <c r="R343" s="26">
        <f>IFERROR(Table11[[#This Row],[clade.N]]-Table11[[#This Row],[clade.FP]], NA())</f>
        <v>149</v>
      </c>
      <c r="S343" s="24">
        <f>Table11[[#This Row],[clade.TP]]/Table11[[#This Row],[clade.P]]</f>
        <v>0.92727272727272725</v>
      </c>
      <c r="T343" s="24">
        <f>Table11[[#This Row],[clade.FN]]/Table11[[#This Row],[clade.P]]</f>
        <v>7.2727272727272724E-2</v>
      </c>
      <c r="U343" s="24">
        <f>IFERROR(Table11[[#This Row],[clade.FP]]/Table11[[#This Row],[clade.N]],NA())</f>
        <v>0.96654692411315668</v>
      </c>
      <c r="V343" s="24">
        <f>IFERROR(Table11[[#This Row],[clade.TN]]/Table11[[#This Row],[clade.N]],NA())</f>
        <v>3.3453075886843285E-2</v>
      </c>
      <c r="AC343" s="11"/>
      <c r="AD343" s="11"/>
    </row>
    <row r="344" spans="1:30" ht="21" customHeight="1" x14ac:dyDescent="0.2">
      <c r="A344" s="25" t="s">
        <v>2343</v>
      </c>
      <c r="B344" s="20">
        <f>LOOKUP(Table11[[#This Row],[id]],'S1 - Assay'!A:A,'S1 - Assay'!B:B)</f>
        <v>10244</v>
      </c>
      <c r="C344" s="20" t="str">
        <f>LOOKUP(Table11[[#This Row],[id]],'S1 - Assay'!A:A,'S1 - Assay'!C:C)</f>
        <v>I</v>
      </c>
      <c r="D344" s="20">
        <f>COUNTIF('S6 - Table 1'!$B$3:$B$20,Table11[[#This Row],[id]])</f>
        <v>0</v>
      </c>
      <c r="E344" s="20">
        <v>0.49519760099999999</v>
      </c>
      <c r="F344" s="20">
        <v>3423</v>
      </c>
      <c r="G344" s="20">
        <v>5</v>
      </c>
      <c r="H344" s="20">
        <v>133</v>
      </c>
      <c r="I344" s="20">
        <v>164</v>
      </c>
      <c r="J344" s="20">
        <v>50</v>
      </c>
      <c r="K344" s="20">
        <v>4422</v>
      </c>
      <c r="L344" s="20">
        <v>63</v>
      </c>
      <c r="M344" s="26" cm="1">
        <f t="array" ref="M344">_xlfn.IFS(Table11[[#This Row],[target.clade]]="I",110,Table11[[#This Row],[target.clade]]="II",4454,TRUE,4652)</f>
        <v>110</v>
      </c>
      <c r="N344" s="26" cm="1">
        <f t="array" ref="N344">_xlfn.IFS(Table11[[#This Row],[target.clade]]="I",4454,Table11[[#This Row],[target.clade]]="II",110,TRUE,NA())</f>
        <v>4454</v>
      </c>
      <c r="O344" s="20" cm="1">
        <f t="array" ref="O344">_xlfn.IFS(Table11[[#This Row],[target.clade]]="I",Table11[[#This Row],[hits.I]],Table11[[#This Row],[target.clade]]="II",Table11[[#This Row],[hits.II]],TRUE,SUM(Table11[[#This Row],[hits.I]:[hits.?]]))</f>
        <v>50</v>
      </c>
      <c r="P344" s="26">
        <f>Table11[[#This Row],[clade.P]]-Table11[[#This Row],[clade.TP]]</f>
        <v>60</v>
      </c>
      <c r="Q344" s="26" cm="1">
        <f t="array" ref="Q344">_xlfn.IFS(Table11[[#This Row],[target.clade]]="I",Table11[[#This Row],[hits.II]],Table11[[#This Row],[target.clade]]="II",Table11[[#This Row],[hits.I]],TRUE,NA())</f>
        <v>4422</v>
      </c>
      <c r="R344" s="26">
        <f>IFERROR(Table11[[#This Row],[clade.N]]-Table11[[#This Row],[clade.FP]], NA())</f>
        <v>32</v>
      </c>
      <c r="S344" s="24">
        <f>Table11[[#This Row],[clade.TP]]/Table11[[#This Row],[clade.P]]</f>
        <v>0.45454545454545453</v>
      </c>
      <c r="T344" s="24">
        <f>Table11[[#This Row],[clade.FN]]/Table11[[#This Row],[clade.P]]</f>
        <v>0.54545454545454541</v>
      </c>
      <c r="U344" s="24">
        <f>IFERROR(Table11[[#This Row],[clade.FP]]/Table11[[#This Row],[clade.N]],NA())</f>
        <v>0.99281544678940281</v>
      </c>
      <c r="V344" s="24">
        <f>IFERROR(Table11[[#This Row],[clade.TN]]/Table11[[#This Row],[clade.N]],NA())</f>
        <v>7.1845532105972157E-3</v>
      </c>
      <c r="AC344" s="11"/>
      <c r="AD344" s="11"/>
    </row>
    <row r="345" spans="1:30" ht="21" customHeight="1" x14ac:dyDescent="0.2">
      <c r="A345" s="25" t="s">
        <v>2346</v>
      </c>
      <c r="B345" s="20">
        <f>LOOKUP(Table11[[#This Row],[id]],'S1 - Assay'!A:A,'S1 - Assay'!B:B)</f>
        <v>10244</v>
      </c>
      <c r="C345" s="20" t="str">
        <f>LOOKUP(Table11[[#This Row],[id]],'S1 - Assay'!A:A,'S1 - Assay'!C:C)</f>
        <v>I</v>
      </c>
      <c r="D345" s="20">
        <f>COUNTIF('S6 - Table 1'!$B$3:$B$20,Table11[[#This Row],[id]])</f>
        <v>0</v>
      </c>
      <c r="E345" s="20">
        <v>0.49569561699999998</v>
      </c>
      <c r="F345" s="20">
        <v>3431</v>
      </c>
      <c r="G345" s="20">
        <v>11</v>
      </c>
      <c r="H345" s="20">
        <v>188</v>
      </c>
      <c r="I345" s="20">
        <v>368</v>
      </c>
      <c r="J345" s="20">
        <v>102</v>
      </c>
      <c r="K345" s="20">
        <v>4325</v>
      </c>
      <c r="L345" s="20">
        <v>69</v>
      </c>
      <c r="M345" s="26" cm="1">
        <f t="array" ref="M345">_xlfn.IFS(Table11[[#This Row],[target.clade]]="I",110,Table11[[#This Row],[target.clade]]="II",4454,TRUE,4652)</f>
        <v>110</v>
      </c>
      <c r="N345" s="26" cm="1">
        <f t="array" ref="N345">_xlfn.IFS(Table11[[#This Row],[target.clade]]="I",4454,Table11[[#This Row],[target.clade]]="II",110,TRUE,NA())</f>
        <v>4454</v>
      </c>
      <c r="O345" s="20" cm="1">
        <f t="array" ref="O345">_xlfn.IFS(Table11[[#This Row],[target.clade]]="I",Table11[[#This Row],[hits.I]],Table11[[#This Row],[target.clade]]="II",Table11[[#This Row],[hits.II]],TRUE,SUM(Table11[[#This Row],[hits.I]:[hits.?]]))</f>
        <v>102</v>
      </c>
      <c r="P345" s="26">
        <f>Table11[[#This Row],[clade.P]]-Table11[[#This Row],[clade.TP]]</f>
        <v>8</v>
      </c>
      <c r="Q345" s="26" cm="1">
        <f t="array" ref="Q345">_xlfn.IFS(Table11[[#This Row],[target.clade]]="I",Table11[[#This Row],[hits.II]],Table11[[#This Row],[target.clade]]="II",Table11[[#This Row],[hits.I]],TRUE,NA())</f>
        <v>4325</v>
      </c>
      <c r="R345" s="26">
        <f>IFERROR(Table11[[#This Row],[clade.N]]-Table11[[#This Row],[clade.FP]], NA())</f>
        <v>129</v>
      </c>
      <c r="S345" s="24">
        <f>Table11[[#This Row],[clade.TP]]/Table11[[#This Row],[clade.P]]</f>
        <v>0.92727272727272725</v>
      </c>
      <c r="T345" s="24">
        <f>Table11[[#This Row],[clade.FN]]/Table11[[#This Row],[clade.P]]</f>
        <v>7.2727272727272724E-2</v>
      </c>
      <c r="U345" s="24">
        <f>IFERROR(Table11[[#This Row],[clade.FP]]/Table11[[#This Row],[clade.N]],NA())</f>
        <v>0.97103726986978001</v>
      </c>
      <c r="V345" s="24">
        <f>IFERROR(Table11[[#This Row],[clade.TN]]/Table11[[#This Row],[clade.N]],NA())</f>
        <v>2.8962730130220028E-2</v>
      </c>
      <c r="AC345" s="11"/>
      <c r="AD345" s="11"/>
    </row>
    <row r="346" spans="1:30" ht="21" customHeight="1" x14ac:dyDescent="0.2">
      <c r="A346" s="25" t="s">
        <v>2350</v>
      </c>
      <c r="B346" s="20">
        <f>LOOKUP(Table11[[#This Row],[id]],'S1 - Assay'!A:A,'S1 - Assay'!B:B)</f>
        <v>10244</v>
      </c>
      <c r="C346" s="20" t="str">
        <f>LOOKUP(Table11[[#This Row],[id]],'S1 - Assay'!A:A,'S1 - Assay'!C:C)</f>
        <v>I</v>
      </c>
      <c r="D346" s="20">
        <f>COUNTIF('S6 - Table 1'!$B$3:$B$20,Table11[[#This Row],[id]])</f>
        <v>0</v>
      </c>
      <c r="E346" s="20">
        <v>0.49569561699999998</v>
      </c>
      <c r="F346" s="20">
        <v>3431</v>
      </c>
      <c r="G346" s="20">
        <v>11</v>
      </c>
      <c r="H346" s="20">
        <v>188</v>
      </c>
      <c r="I346" s="20">
        <v>368</v>
      </c>
      <c r="J346" s="20">
        <v>102</v>
      </c>
      <c r="K346" s="20">
        <v>4325</v>
      </c>
      <c r="L346" s="20">
        <v>69</v>
      </c>
      <c r="M346" s="26" cm="1">
        <f t="array" ref="M346">_xlfn.IFS(Table11[[#This Row],[target.clade]]="I",110,Table11[[#This Row],[target.clade]]="II",4454,TRUE,4652)</f>
        <v>110</v>
      </c>
      <c r="N346" s="26" cm="1">
        <f t="array" ref="N346">_xlfn.IFS(Table11[[#This Row],[target.clade]]="I",4454,Table11[[#This Row],[target.clade]]="II",110,TRUE,NA())</f>
        <v>4454</v>
      </c>
      <c r="O346" s="20" cm="1">
        <f t="array" ref="O346">_xlfn.IFS(Table11[[#This Row],[target.clade]]="I",Table11[[#This Row],[hits.I]],Table11[[#This Row],[target.clade]]="II",Table11[[#This Row],[hits.II]],TRUE,SUM(Table11[[#This Row],[hits.I]:[hits.?]]))</f>
        <v>102</v>
      </c>
      <c r="P346" s="26">
        <f>Table11[[#This Row],[clade.P]]-Table11[[#This Row],[clade.TP]]</f>
        <v>8</v>
      </c>
      <c r="Q346" s="26" cm="1">
        <f t="array" ref="Q346">_xlfn.IFS(Table11[[#This Row],[target.clade]]="I",Table11[[#This Row],[hits.II]],Table11[[#This Row],[target.clade]]="II",Table11[[#This Row],[hits.I]],TRUE,NA())</f>
        <v>4325</v>
      </c>
      <c r="R346" s="26">
        <f>IFERROR(Table11[[#This Row],[clade.N]]-Table11[[#This Row],[clade.FP]], NA())</f>
        <v>129</v>
      </c>
      <c r="S346" s="24">
        <f>Table11[[#This Row],[clade.TP]]/Table11[[#This Row],[clade.P]]</f>
        <v>0.92727272727272725</v>
      </c>
      <c r="T346" s="24">
        <f>Table11[[#This Row],[clade.FN]]/Table11[[#This Row],[clade.P]]</f>
        <v>7.2727272727272724E-2</v>
      </c>
      <c r="U346" s="24">
        <f>IFERROR(Table11[[#This Row],[clade.FP]]/Table11[[#This Row],[clade.N]],NA())</f>
        <v>0.97103726986978001</v>
      </c>
      <c r="V346" s="24">
        <f>IFERROR(Table11[[#This Row],[clade.TN]]/Table11[[#This Row],[clade.N]],NA())</f>
        <v>2.8962730130220028E-2</v>
      </c>
      <c r="AC346" s="11"/>
      <c r="AD346" s="11"/>
    </row>
    <row r="347" spans="1:30" ht="21" customHeight="1" x14ac:dyDescent="0.2">
      <c r="A347" s="25" t="s">
        <v>2352</v>
      </c>
      <c r="B347" s="20">
        <f>LOOKUP(Table11[[#This Row],[id]],'S1 - Assay'!A:A,'S1 - Assay'!B:B)</f>
        <v>10244</v>
      </c>
      <c r="C347" s="20" t="str">
        <f>LOOKUP(Table11[[#This Row],[id]],'S1 - Assay'!A:A,'S1 - Assay'!C:C)</f>
        <v>I</v>
      </c>
      <c r="D347" s="20">
        <f>COUNTIF('S6 - Table 1'!$B$3:$B$20,Table11[[#This Row],[id]])</f>
        <v>0</v>
      </c>
      <c r="E347" s="20">
        <v>0.49940027100000001</v>
      </c>
      <c r="F347" s="20">
        <v>3085</v>
      </c>
      <c r="G347" s="20">
        <v>34</v>
      </c>
      <c r="H347" s="20">
        <v>296</v>
      </c>
      <c r="I347" s="20">
        <v>21</v>
      </c>
      <c r="J347" s="20">
        <v>44</v>
      </c>
      <c r="K347" s="20">
        <v>4034</v>
      </c>
      <c r="L347" s="20">
        <v>56</v>
      </c>
      <c r="M347" s="26" cm="1">
        <f t="array" ref="M347">_xlfn.IFS(Table11[[#This Row],[target.clade]]="I",110,Table11[[#This Row],[target.clade]]="II",4454,TRUE,4652)</f>
        <v>110</v>
      </c>
      <c r="N347" s="26" cm="1">
        <f t="array" ref="N347">_xlfn.IFS(Table11[[#This Row],[target.clade]]="I",4454,Table11[[#This Row],[target.clade]]="II",110,TRUE,NA())</f>
        <v>4454</v>
      </c>
      <c r="O347" s="20" cm="1">
        <f t="array" ref="O347">_xlfn.IFS(Table11[[#This Row],[target.clade]]="I",Table11[[#This Row],[hits.I]],Table11[[#This Row],[target.clade]]="II",Table11[[#This Row],[hits.II]],TRUE,SUM(Table11[[#This Row],[hits.I]:[hits.?]]))</f>
        <v>44</v>
      </c>
      <c r="P347" s="26">
        <f>Table11[[#This Row],[clade.P]]-Table11[[#This Row],[clade.TP]]</f>
        <v>66</v>
      </c>
      <c r="Q347" s="26" cm="1">
        <f t="array" ref="Q347">_xlfn.IFS(Table11[[#This Row],[target.clade]]="I",Table11[[#This Row],[hits.II]],Table11[[#This Row],[target.clade]]="II",Table11[[#This Row],[hits.I]],TRUE,NA())</f>
        <v>4034</v>
      </c>
      <c r="R347" s="26">
        <f>IFERROR(Table11[[#This Row],[clade.N]]-Table11[[#This Row],[clade.FP]], NA())</f>
        <v>420</v>
      </c>
      <c r="S347" s="24">
        <f>Table11[[#This Row],[clade.TP]]/Table11[[#This Row],[clade.P]]</f>
        <v>0.4</v>
      </c>
      <c r="T347" s="24">
        <f>Table11[[#This Row],[clade.FN]]/Table11[[#This Row],[clade.P]]</f>
        <v>0.6</v>
      </c>
      <c r="U347" s="24">
        <f>IFERROR(Table11[[#This Row],[clade.FP]]/Table11[[#This Row],[clade.N]],NA())</f>
        <v>0.90570273911091159</v>
      </c>
      <c r="V347" s="24">
        <f>IFERROR(Table11[[#This Row],[clade.TN]]/Table11[[#This Row],[clade.N]],NA())</f>
        <v>9.4297260889088463E-2</v>
      </c>
      <c r="AC347" s="11"/>
      <c r="AD347" s="11"/>
    </row>
    <row r="348" spans="1:30" ht="21" customHeight="1" x14ac:dyDescent="0.2">
      <c r="A348" s="25" t="s">
        <v>2355</v>
      </c>
      <c r="B348" s="20">
        <f>LOOKUP(Table11[[#This Row],[id]],'S1 - Assay'!A:A,'S1 - Assay'!B:B)</f>
        <v>10244</v>
      </c>
      <c r="C348" s="20" t="str">
        <f>LOOKUP(Table11[[#This Row],[id]],'S1 - Assay'!A:A,'S1 - Assay'!C:C)</f>
        <v>I</v>
      </c>
      <c r="D348" s="20">
        <f>COUNTIF('S6 - Table 1'!$B$3:$B$20,Table11[[#This Row],[id]])</f>
        <v>0</v>
      </c>
      <c r="E348" s="20">
        <v>0.50134783400000005</v>
      </c>
      <c r="F348" s="20">
        <v>3384</v>
      </c>
      <c r="G348" s="20">
        <v>3</v>
      </c>
      <c r="H348" s="20">
        <v>236</v>
      </c>
      <c r="I348" s="20">
        <v>47</v>
      </c>
      <c r="J348" s="20">
        <v>43</v>
      </c>
      <c r="K348" s="20">
        <v>4417</v>
      </c>
      <c r="L348" s="20">
        <v>52</v>
      </c>
      <c r="M348" s="26" cm="1">
        <f t="array" ref="M348">_xlfn.IFS(Table11[[#This Row],[target.clade]]="I",110,Table11[[#This Row],[target.clade]]="II",4454,TRUE,4652)</f>
        <v>110</v>
      </c>
      <c r="N348" s="26" cm="1">
        <f t="array" ref="N348">_xlfn.IFS(Table11[[#This Row],[target.clade]]="I",4454,Table11[[#This Row],[target.clade]]="II",110,TRUE,NA())</f>
        <v>4454</v>
      </c>
      <c r="O348" s="20" cm="1">
        <f t="array" ref="O348">_xlfn.IFS(Table11[[#This Row],[target.clade]]="I",Table11[[#This Row],[hits.I]],Table11[[#This Row],[target.clade]]="II",Table11[[#This Row],[hits.II]],TRUE,SUM(Table11[[#This Row],[hits.I]:[hits.?]]))</f>
        <v>43</v>
      </c>
      <c r="P348" s="26">
        <f>Table11[[#This Row],[clade.P]]-Table11[[#This Row],[clade.TP]]</f>
        <v>67</v>
      </c>
      <c r="Q348" s="26" cm="1">
        <f t="array" ref="Q348">_xlfn.IFS(Table11[[#This Row],[target.clade]]="I",Table11[[#This Row],[hits.II]],Table11[[#This Row],[target.clade]]="II",Table11[[#This Row],[hits.I]],TRUE,NA())</f>
        <v>4417</v>
      </c>
      <c r="R348" s="26">
        <f>IFERROR(Table11[[#This Row],[clade.N]]-Table11[[#This Row],[clade.FP]], NA())</f>
        <v>37</v>
      </c>
      <c r="S348" s="24">
        <f>Table11[[#This Row],[clade.TP]]/Table11[[#This Row],[clade.P]]</f>
        <v>0.39090909090909093</v>
      </c>
      <c r="T348" s="24">
        <f>Table11[[#This Row],[clade.FN]]/Table11[[#This Row],[clade.P]]</f>
        <v>0.60909090909090913</v>
      </c>
      <c r="U348" s="24">
        <f>IFERROR(Table11[[#This Row],[clade.FP]]/Table11[[#This Row],[clade.N]],NA())</f>
        <v>0.99169286035024695</v>
      </c>
      <c r="V348" s="24">
        <f>IFERROR(Table11[[#This Row],[clade.TN]]/Table11[[#This Row],[clade.N]],NA())</f>
        <v>8.3071396497530307E-3</v>
      </c>
      <c r="AC348" s="11"/>
      <c r="AD348" s="11"/>
    </row>
    <row r="349" spans="1:30" ht="21" customHeight="1" x14ac:dyDescent="0.2">
      <c r="A349" s="25" t="s">
        <v>2360</v>
      </c>
      <c r="B349" s="20">
        <f>LOOKUP(Table11[[#This Row],[id]],'S1 - Assay'!A:A,'S1 - Assay'!B:B)</f>
        <v>10244</v>
      </c>
      <c r="C349" s="20" t="str">
        <f>LOOKUP(Table11[[#This Row],[id]],'S1 - Assay'!A:A,'S1 - Assay'!C:C)</f>
        <v>I</v>
      </c>
      <c r="D349" s="20">
        <f>COUNTIF('S6 - Table 1'!$B$3:$B$20,Table11[[#This Row],[id]])</f>
        <v>0</v>
      </c>
      <c r="E349" s="20">
        <v>0.50166165100000004</v>
      </c>
      <c r="F349" s="20">
        <v>3425</v>
      </c>
      <c r="G349" s="20">
        <v>3</v>
      </c>
      <c r="H349" s="20">
        <v>159</v>
      </c>
      <c r="I349" s="20">
        <v>386</v>
      </c>
      <c r="J349" s="20">
        <v>44</v>
      </c>
      <c r="K349" s="20">
        <v>4409</v>
      </c>
      <c r="L349" s="20">
        <v>68</v>
      </c>
      <c r="M349" s="26" cm="1">
        <f t="array" ref="M349">_xlfn.IFS(Table11[[#This Row],[target.clade]]="I",110,Table11[[#This Row],[target.clade]]="II",4454,TRUE,4652)</f>
        <v>110</v>
      </c>
      <c r="N349" s="26" cm="1">
        <f t="array" ref="N349">_xlfn.IFS(Table11[[#This Row],[target.clade]]="I",4454,Table11[[#This Row],[target.clade]]="II",110,TRUE,NA())</f>
        <v>4454</v>
      </c>
      <c r="O349" s="20" cm="1">
        <f t="array" ref="O349">_xlfn.IFS(Table11[[#This Row],[target.clade]]="I",Table11[[#This Row],[hits.I]],Table11[[#This Row],[target.clade]]="II",Table11[[#This Row],[hits.II]],TRUE,SUM(Table11[[#This Row],[hits.I]:[hits.?]]))</f>
        <v>44</v>
      </c>
      <c r="P349" s="26">
        <f>Table11[[#This Row],[clade.P]]-Table11[[#This Row],[clade.TP]]</f>
        <v>66</v>
      </c>
      <c r="Q349" s="26" cm="1">
        <f t="array" ref="Q349">_xlfn.IFS(Table11[[#This Row],[target.clade]]="I",Table11[[#This Row],[hits.II]],Table11[[#This Row],[target.clade]]="II",Table11[[#This Row],[hits.I]],TRUE,NA())</f>
        <v>4409</v>
      </c>
      <c r="R349" s="26">
        <f>IFERROR(Table11[[#This Row],[clade.N]]-Table11[[#This Row],[clade.FP]], NA())</f>
        <v>45</v>
      </c>
      <c r="S349" s="24">
        <f>Table11[[#This Row],[clade.TP]]/Table11[[#This Row],[clade.P]]</f>
        <v>0.4</v>
      </c>
      <c r="T349" s="24">
        <f>Table11[[#This Row],[clade.FN]]/Table11[[#This Row],[clade.P]]</f>
        <v>0.6</v>
      </c>
      <c r="U349" s="24">
        <f>IFERROR(Table11[[#This Row],[clade.FP]]/Table11[[#This Row],[clade.N]],NA())</f>
        <v>0.98989672204759771</v>
      </c>
      <c r="V349" s="24">
        <f>IFERROR(Table11[[#This Row],[clade.TN]]/Table11[[#This Row],[clade.N]],NA())</f>
        <v>1.0103277952402335E-2</v>
      </c>
      <c r="AC349" s="11"/>
      <c r="AD349" s="11"/>
    </row>
    <row r="350" spans="1:30" ht="21" customHeight="1" x14ac:dyDescent="0.2">
      <c r="A350" s="25" t="s">
        <v>2365</v>
      </c>
      <c r="B350" s="20">
        <f>LOOKUP(Table11[[#This Row],[id]],'S1 - Assay'!A:A,'S1 - Assay'!B:B)</f>
        <v>10244</v>
      </c>
      <c r="C350" s="20" t="str">
        <f>LOOKUP(Table11[[#This Row],[id]],'S1 - Assay'!A:A,'S1 - Assay'!C:C)</f>
        <v>I</v>
      </c>
      <c r="D350" s="20">
        <f>COUNTIF('S6 - Table 1'!$B$3:$B$20,Table11[[#This Row],[id]])</f>
        <v>0</v>
      </c>
      <c r="E350" s="20">
        <v>0.50166165100000004</v>
      </c>
      <c r="F350" s="20">
        <v>3425</v>
      </c>
      <c r="G350" s="20">
        <v>4</v>
      </c>
      <c r="H350" s="20">
        <v>159</v>
      </c>
      <c r="I350" s="20">
        <v>386</v>
      </c>
      <c r="J350" s="20">
        <v>44</v>
      </c>
      <c r="K350" s="20">
        <v>4410</v>
      </c>
      <c r="L350" s="20">
        <v>68</v>
      </c>
      <c r="M350" s="26" cm="1">
        <f t="array" ref="M350">_xlfn.IFS(Table11[[#This Row],[target.clade]]="I",110,Table11[[#This Row],[target.clade]]="II",4454,TRUE,4652)</f>
        <v>110</v>
      </c>
      <c r="N350" s="26" cm="1">
        <f t="array" ref="N350">_xlfn.IFS(Table11[[#This Row],[target.clade]]="I",4454,Table11[[#This Row],[target.clade]]="II",110,TRUE,NA())</f>
        <v>4454</v>
      </c>
      <c r="O350" s="20" cm="1">
        <f t="array" ref="O350">_xlfn.IFS(Table11[[#This Row],[target.clade]]="I",Table11[[#This Row],[hits.I]],Table11[[#This Row],[target.clade]]="II",Table11[[#This Row],[hits.II]],TRUE,SUM(Table11[[#This Row],[hits.I]:[hits.?]]))</f>
        <v>44</v>
      </c>
      <c r="P350" s="26">
        <f>Table11[[#This Row],[clade.P]]-Table11[[#This Row],[clade.TP]]</f>
        <v>66</v>
      </c>
      <c r="Q350" s="26" cm="1">
        <f t="array" ref="Q350">_xlfn.IFS(Table11[[#This Row],[target.clade]]="I",Table11[[#This Row],[hits.II]],Table11[[#This Row],[target.clade]]="II",Table11[[#This Row],[hits.I]],TRUE,NA())</f>
        <v>4410</v>
      </c>
      <c r="R350" s="26">
        <f>IFERROR(Table11[[#This Row],[clade.N]]-Table11[[#This Row],[clade.FP]], NA())</f>
        <v>44</v>
      </c>
      <c r="S350" s="24">
        <f>Table11[[#This Row],[clade.TP]]/Table11[[#This Row],[clade.P]]</f>
        <v>0.4</v>
      </c>
      <c r="T350" s="24">
        <f>Table11[[#This Row],[clade.FN]]/Table11[[#This Row],[clade.P]]</f>
        <v>0.6</v>
      </c>
      <c r="U350" s="24">
        <f>IFERROR(Table11[[#This Row],[clade.FP]]/Table11[[#This Row],[clade.N]],NA())</f>
        <v>0.99012123933542884</v>
      </c>
      <c r="V350" s="24">
        <f>IFERROR(Table11[[#This Row],[clade.TN]]/Table11[[#This Row],[clade.N]],NA())</f>
        <v>9.8787606645711727E-3</v>
      </c>
      <c r="AC350" s="11"/>
      <c r="AD350" s="11"/>
    </row>
    <row r="351" spans="1:30" ht="21" customHeight="1" x14ac:dyDescent="0.2">
      <c r="A351" s="25" t="s">
        <v>2368</v>
      </c>
      <c r="B351" s="20">
        <f>LOOKUP(Table11[[#This Row],[id]],'S1 - Assay'!A:A,'S1 - Assay'!B:B)</f>
        <v>10244</v>
      </c>
      <c r="C351" s="20" t="str">
        <f>LOOKUP(Table11[[#This Row],[id]],'S1 - Assay'!A:A,'S1 - Assay'!C:C)</f>
        <v>I</v>
      </c>
      <c r="D351" s="20">
        <f>COUNTIF('S6 - Table 1'!$B$3:$B$20,Table11[[#This Row],[id]])</f>
        <v>0</v>
      </c>
      <c r="E351" s="20">
        <v>0.50185334400000003</v>
      </c>
      <c r="F351" s="20">
        <v>3381</v>
      </c>
      <c r="G351" s="20">
        <v>4</v>
      </c>
      <c r="H351" s="20">
        <v>274</v>
      </c>
      <c r="I351" s="20">
        <v>14</v>
      </c>
      <c r="J351" s="20">
        <v>44</v>
      </c>
      <c r="K351" s="20">
        <v>4380</v>
      </c>
      <c r="L351" s="20">
        <v>65</v>
      </c>
      <c r="M351" s="26" cm="1">
        <f t="array" ref="M351">_xlfn.IFS(Table11[[#This Row],[target.clade]]="I",110,Table11[[#This Row],[target.clade]]="II",4454,TRUE,4652)</f>
        <v>110</v>
      </c>
      <c r="N351" s="26" cm="1">
        <f t="array" ref="N351">_xlfn.IFS(Table11[[#This Row],[target.clade]]="I",4454,Table11[[#This Row],[target.clade]]="II",110,TRUE,NA())</f>
        <v>4454</v>
      </c>
      <c r="O351" s="20" cm="1">
        <f t="array" ref="O351">_xlfn.IFS(Table11[[#This Row],[target.clade]]="I",Table11[[#This Row],[hits.I]],Table11[[#This Row],[target.clade]]="II",Table11[[#This Row],[hits.II]],TRUE,SUM(Table11[[#This Row],[hits.I]:[hits.?]]))</f>
        <v>44</v>
      </c>
      <c r="P351" s="26">
        <f>Table11[[#This Row],[clade.P]]-Table11[[#This Row],[clade.TP]]</f>
        <v>66</v>
      </c>
      <c r="Q351" s="26" cm="1">
        <f t="array" ref="Q351">_xlfn.IFS(Table11[[#This Row],[target.clade]]="I",Table11[[#This Row],[hits.II]],Table11[[#This Row],[target.clade]]="II",Table11[[#This Row],[hits.I]],TRUE,NA())</f>
        <v>4380</v>
      </c>
      <c r="R351" s="26">
        <f>IFERROR(Table11[[#This Row],[clade.N]]-Table11[[#This Row],[clade.FP]], NA())</f>
        <v>74</v>
      </c>
      <c r="S351" s="24">
        <f>Table11[[#This Row],[clade.TP]]/Table11[[#This Row],[clade.P]]</f>
        <v>0.4</v>
      </c>
      <c r="T351" s="24">
        <f>Table11[[#This Row],[clade.FN]]/Table11[[#This Row],[clade.P]]</f>
        <v>0.6</v>
      </c>
      <c r="U351" s="24">
        <f>IFERROR(Table11[[#This Row],[clade.FP]]/Table11[[#This Row],[clade.N]],NA())</f>
        <v>0.9833857207004939</v>
      </c>
      <c r="V351" s="24">
        <f>IFERROR(Table11[[#This Row],[clade.TN]]/Table11[[#This Row],[clade.N]],NA())</f>
        <v>1.6614279299506061E-2</v>
      </c>
      <c r="AC351" s="11"/>
      <c r="AD351" s="11"/>
    </row>
    <row r="352" spans="1:30" ht="21" customHeight="1" x14ac:dyDescent="0.2">
      <c r="A352" s="25" t="s">
        <v>2371</v>
      </c>
      <c r="B352" s="20">
        <f>LOOKUP(Table11[[#This Row],[id]],'S1 - Assay'!A:A,'S1 - Assay'!B:B)</f>
        <v>10244</v>
      </c>
      <c r="C352" s="20" t="str">
        <f>LOOKUP(Table11[[#This Row],[id]],'S1 - Assay'!A:A,'S1 - Assay'!C:C)</f>
        <v>I</v>
      </c>
      <c r="D352" s="20">
        <f>COUNTIF('S6 - Table 1'!$B$3:$B$20,Table11[[#This Row],[id]])</f>
        <v>0</v>
      </c>
      <c r="E352" s="20">
        <v>0.50237185299999998</v>
      </c>
      <c r="F352" s="20">
        <v>3428</v>
      </c>
      <c r="G352" s="20">
        <v>1</v>
      </c>
      <c r="H352" s="20">
        <v>288</v>
      </c>
      <c r="I352" s="20">
        <v>4</v>
      </c>
      <c r="J352" s="20">
        <v>43</v>
      </c>
      <c r="K352" s="20">
        <v>4429</v>
      </c>
      <c r="L352" s="20">
        <v>65</v>
      </c>
      <c r="M352" s="26" cm="1">
        <f t="array" ref="M352">_xlfn.IFS(Table11[[#This Row],[target.clade]]="I",110,Table11[[#This Row],[target.clade]]="II",4454,TRUE,4652)</f>
        <v>110</v>
      </c>
      <c r="N352" s="26" cm="1">
        <f t="array" ref="N352">_xlfn.IFS(Table11[[#This Row],[target.clade]]="I",4454,Table11[[#This Row],[target.clade]]="II",110,TRUE,NA())</f>
        <v>4454</v>
      </c>
      <c r="O352" s="20" cm="1">
        <f t="array" ref="O352">_xlfn.IFS(Table11[[#This Row],[target.clade]]="I",Table11[[#This Row],[hits.I]],Table11[[#This Row],[target.clade]]="II",Table11[[#This Row],[hits.II]],TRUE,SUM(Table11[[#This Row],[hits.I]:[hits.?]]))</f>
        <v>43</v>
      </c>
      <c r="P352" s="26">
        <f>Table11[[#This Row],[clade.P]]-Table11[[#This Row],[clade.TP]]</f>
        <v>67</v>
      </c>
      <c r="Q352" s="26" cm="1">
        <f t="array" ref="Q352">_xlfn.IFS(Table11[[#This Row],[target.clade]]="I",Table11[[#This Row],[hits.II]],Table11[[#This Row],[target.clade]]="II",Table11[[#This Row],[hits.I]],TRUE,NA())</f>
        <v>4429</v>
      </c>
      <c r="R352" s="26">
        <f>IFERROR(Table11[[#This Row],[clade.N]]-Table11[[#This Row],[clade.FP]], NA())</f>
        <v>25</v>
      </c>
      <c r="S352" s="24">
        <f>Table11[[#This Row],[clade.TP]]/Table11[[#This Row],[clade.P]]</f>
        <v>0.39090909090909093</v>
      </c>
      <c r="T352" s="24">
        <f>Table11[[#This Row],[clade.FN]]/Table11[[#This Row],[clade.P]]</f>
        <v>0.60909090909090913</v>
      </c>
      <c r="U352" s="24">
        <f>IFERROR(Table11[[#This Row],[clade.FP]]/Table11[[#This Row],[clade.N]],NA())</f>
        <v>0.99438706780422093</v>
      </c>
      <c r="V352" s="24">
        <f>IFERROR(Table11[[#This Row],[clade.TN]]/Table11[[#This Row],[clade.N]],NA())</f>
        <v>5.6129321957790754E-3</v>
      </c>
      <c r="AC352" s="11"/>
      <c r="AD352" s="11"/>
    </row>
    <row r="353" spans="1:30" ht="21" customHeight="1" x14ac:dyDescent="0.2">
      <c r="A353" s="25" t="s">
        <v>2376</v>
      </c>
      <c r="B353" s="20">
        <f>LOOKUP(Table11[[#This Row],[id]],'S1 - Assay'!A:A,'S1 - Assay'!B:B)</f>
        <v>10244</v>
      </c>
      <c r="C353" s="20" t="str">
        <f>LOOKUP(Table11[[#This Row],[id]],'S1 - Assay'!A:A,'S1 - Assay'!C:C)</f>
        <v>I</v>
      </c>
      <c r="D353" s="20">
        <f>COUNTIF('S6 - Table 1'!$B$3:$B$20,Table11[[#This Row],[id]])</f>
        <v>0</v>
      </c>
      <c r="E353" s="20">
        <v>0.50378582199999999</v>
      </c>
      <c r="F353" s="20">
        <v>2692</v>
      </c>
      <c r="G353" s="20">
        <v>43</v>
      </c>
      <c r="H353" s="20">
        <v>281</v>
      </c>
      <c r="I353" s="20">
        <v>13</v>
      </c>
      <c r="J353" s="20">
        <v>43</v>
      </c>
      <c r="K353" s="20">
        <v>3582</v>
      </c>
      <c r="L353" s="20">
        <v>65</v>
      </c>
      <c r="M353" s="26" cm="1">
        <f t="array" ref="M353">_xlfn.IFS(Table11[[#This Row],[target.clade]]="I",110,Table11[[#This Row],[target.clade]]="II",4454,TRUE,4652)</f>
        <v>110</v>
      </c>
      <c r="N353" s="26" cm="1">
        <f t="array" ref="N353">_xlfn.IFS(Table11[[#This Row],[target.clade]]="I",4454,Table11[[#This Row],[target.clade]]="II",110,TRUE,NA())</f>
        <v>4454</v>
      </c>
      <c r="O353" s="20" cm="1">
        <f t="array" ref="O353">_xlfn.IFS(Table11[[#This Row],[target.clade]]="I",Table11[[#This Row],[hits.I]],Table11[[#This Row],[target.clade]]="II",Table11[[#This Row],[hits.II]],TRUE,SUM(Table11[[#This Row],[hits.I]:[hits.?]]))</f>
        <v>43</v>
      </c>
      <c r="P353" s="26">
        <f>Table11[[#This Row],[clade.P]]-Table11[[#This Row],[clade.TP]]</f>
        <v>67</v>
      </c>
      <c r="Q353" s="26" cm="1">
        <f t="array" ref="Q353">_xlfn.IFS(Table11[[#This Row],[target.clade]]="I",Table11[[#This Row],[hits.II]],Table11[[#This Row],[target.clade]]="II",Table11[[#This Row],[hits.I]],TRUE,NA())</f>
        <v>3582</v>
      </c>
      <c r="R353" s="26">
        <f>IFERROR(Table11[[#This Row],[clade.N]]-Table11[[#This Row],[clade.FP]], NA())</f>
        <v>872</v>
      </c>
      <c r="S353" s="24">
        <f>Table11[[#This Row],[clade.TP]]/Table11[[#This Row],[clade.P]]</f>
        <v>0.39090909090909093</v>
      </c>
      <c r="T353" s="24">
        <f>Table11[[#This Row],[clade.FN]]/Table11[[#This Row],[clade.P]]</f>
        <v>0.60909090909090913</v>
      </c>
      <c r="U353" s="24">
        <f>IFERROR(Table11[[#This Row],[clade.FP]]/Table11[[#This Row],[clade.N]],NA())</f>
        <v>0.80422092501122588</v>
      </c>
      <c r="V353" s="24">
        <f>IFERROR(Table11[[#This Row],[clade.TN]]/Table11[[#This Row],[clade.N]],NA())</f>
        <v>0.19577907498877414</v>
      </c>
      <c r="AC353" s="11"/>
      <c r="AD353" s="11"/>
    </row>
    <row r="354" spans="1:30" ht="21" customHeight="1" x14ac:dyDescent="0.2">
      <c r="A354" s="25" t="s">
        <v>2379</v>
      </c>
      <c r="B354" s="20">
        <f>LOOKUP(Table11[[#This Row],[id]],'S1 - Assay'!A:A,'S1 - Assay'!B:B)</f>
        <v>10244</v>
      </c>
      <c r="C354" s="20" t="str">
        <f>LOOKUP(Table11[[#This Row],[id]],'S1 - Assay'!A:A,'S1 - Assay'!C:C)</f>
        <v>I</v>
      </c>
      <c r="D354" s="20">
        <f>COUNTIF('S6 - Table 1'!$B$3:$B$20,Table11[[#This Row],[id]])</f>
        <v>0</v>
      </c>
      <c r="E354" s="20">
        <v>0.50938559400000005</v>
      </c>
      <c r="F354" s="20">
        <v>3303</v>
      </c>
      <c r="G354" s="20">
        <v>1</v>
      </c>
      <c r="H354" s="20">
        <v>9</v>
      </c>
      <c r="I354" s="20">
        <v>243</v>
      </c>
      <c r="J354" s="20">
        <v>43</v>
      </c>
      <c r="K354" s="20">
        <v>4390</v>
      </c>
      <c r="L354" s="20">
        <v>28</v>
      </c>
      <c r="M354" s="26" cm="1">
        <f t="array" ref="M354">_xlfn.IFS(Table11[[#This Row],[target.clade]]="I",110,Table11[[#This Row],[target.clade]]="II",4454,TRUE,4652)</f>
        <v>110</v>
      </c>
      <c r="N354" s="26" cm="1">
        <f t="array" ref="N354">_xlfn.IFS(Table11[[#This Row],[target.clade]]="I",4454,Table11[[#This Row],[target.clade]]="II",110,TRUE,NA())</f>
        <v>4454</v>
      </c>
      <c r="O354" s="20" cm="1">
        <f t="array" ref="O354">_xlfn.IFS(Table11[[#This Row],[target.clade]]="I",Table11[[#This Row],[hits.I]],Table11[[#This Row],[target.clade]]="II",Table11[[#This Row],[hits.II]],TRUE,SUM(Table11[[#This Row],[hits.I]:[hits.?]]))</f>
        <v>43</v>
      </c>
      <c r="P354" s="26">
        <f>Table11[[#This Row],[clade.P]]-Table11[[#This Row],[clade.TP]]</f>
        <v>67</v>
      </c>
      <c r="Q354" s="26" cm="1">
        <f t="array" ref="Q354">_xlfn.IFS(Table11[[#This Row],[target.clade]]="I",Table11[[#This Row],[hits.II]],Table11[[#This Row],[target.clade]]="II",Table11[[#This Row],[hits.I]],TRUE,NA())</f>
        <v>4390</v>
      </c>
      <c r="R354" s="26">
        <f>IFERROR(Table11[[#This Row],[clade.N]]-Table11[[#This Row],[clade.FP]], NA())</f>
        <v>64</v>
      </c>
      <c r="S354" s="24">
        <f>Table11[[#This Row],[clade.TP]]/Table11[[#This Row],[clade.P]]</f>
        <v>0.39090909090909093</v>
      </c>
      <c r="T354" s="24">
        <f>Table11[[#This Row],[clade.FN]]/Table11[[#This Row],[clade.P]]</f>
        <v>0.60909090909090913</v>
      </c>
      <c r="U354" s="24">
        <f>IFERROR(Table11[[#This Row],[clade.FP]]/Table11[[#This Row],[clade.N]],NA())</f>
        <v>0.98563089357880562</v>
      </c>
      <c r="V354" s="24">
        <f>IFERROR(Table11[[#This Row],[clade.TN]]/Table11[[#This Row],[clade.N]],NA())</f>
        <v>1.4369106421194431E-2</v>
      </c>
      <c r="AC354" s="11"/>
      <c r="AD354" s="11"/>
    </row>
    <row r="355" spans="1:30" ht="21" customHeight="1" x14ac:dyDescent="0.2">
      <c r="A355" s="25" t="s">
        <v>2384</v>
      </c>
      <c r="B355" s="20">
        <f>LOOKUP(Table11[[#This Row],[id]],'S1 - Assay'!A:A,'S1 - Assay'!B:B)</f>
        <v>10244</v>
      </c>
      <c r="C355" s="20" t="str">
        <f>LOOKUP(Table11[[#This Row],[id]],'S1 - Assay'!A:A,'S1 - Assay'!C:C)</f>
        <v>I</v>
      </c>
      <c r="D355" s="20">
        <f>COUNTIF('S6 - Table 1'!$B$3:$B$20,Table11[[#This Row],[id]])</f>
        <v>0</v>
      </c>
      <c r="E355" s="20">
        <v>0.50978152200000004</v>
      </c>
      <c r="F355" s="20">
        <v>3303</v>
      </c>
      <c r="G355" s="20">
        <v>1</v>
      </c>
      <c r="H355" s="20">
        <v>9</v>
      </c>
      <c r="I355" s="20">
        <v>242</v>
      </c>
      <c r="J355" s="20">
        <v>43</v>
      </c>
      <c r="K355" s="20">
        <v>4390</v>
      </c>
      <c r="L355" s="20">
        <v>28</v>
      </c>
      <c r="M355" s="26" cm="1">
        <f t="array" ref="M355">_xlfn.IFS(Table11[[#This Row],[target.clade]]="I",110,Table11[[#This Row],[target.clade]]="II",4454,TRUE,4652)</f>
        <v>110</v>
      </c>
      <c r="N355" s="26" cm="1">
        <f t="array" ref="N355">_xlfn.IFS(Table11[[#This Row],[target.clade]]="I",4454,Table11[[#This Row],[target.clade]]="II",110,TRUE,NA())</f>
        <v>4454</v>
      </c>
      <c r="O355" s="20" cm="1">
        <f t="array" ref="O355">_xlfn.IFS(Table11[[#This Row],[target.clade]]="I",Table11[[#This Row],[hits.I]],Table11[[#This Row],[target.clade]]="II",Table11[[#This Row],[hits.II]],TRUE,SUM(Table11[[#This Row],[hits.I]:[hits.?]]))</f>
        <v>43</v>
      </c>
      <c r="P355" s="26">
        <f>Table11[[#This Row],[clade.P]]-Table11[[#This Row],[clade.TP]]</f>
        <v>67</v>
      </c>
      <c r="Q355" s="26" cm="1">
        <f t="array" ref="Q355">_xlfn.IFS(Table11[[#This Row],[target.clade]]="I",Table11[[#This Row],[hits.II]],Table11[[#This Row],[target.clade]]="II",Table11[[#This Row],[hits.I]],TRUE,NA())</f>
        <v>4390</v>
      </c>
      <c r="R355" s="26">
        <f>IFERROR(Table11[[#This Row],[clade.N]]-Table11[[#This Row],[clade.FP]], NA())</f>
        <v>64</v>
      </c>
      <c r="S355" s="24">
        <f>Table11[[#This Row],[clade.TP]]/Table11[[#This Row],[clade.P]]</f>
        <v>0.39090909090909093</v>
      </c>
      <c r="T355" s="24">
        <f>Table11[[#This Row],[clade.FN]]/Table11[[#This Row],[clade.P]]</f>
        <v>0.60909090909090913</v>
      </c>
      <c r="U355" s="24">
        <f>IFERROR(Table11[[#This Row],[clade.FP]]/Table11[[#This Row],[clade.N]],NA())</f>
        <v>0.98563089357880562</v>
      </c>
      <c r="V355" s="24">
        <f>IFERROR(Table11[[#This Row],[clade.TN]]/Table11[[#This Row],[clade.N]],NA())</f>
        <v>1.4369106421194431E-2</v>
      </c>
      <c r="AC355" s="11"/>
      <c r="AD355" s="11"/>
    </row>
    <row r="356" spans="1:30" ht="21" customHeight="1" x14ac:dyDescent="0.2">
      <c r="A356" s="25" t="s">
        <v>2387</v>
      </c>
      <c r="B356" s="20">
        <f>LOOKUP(Table11[[#This Row],[id]],'S1 - Assay'!A:A,'S1 - Assay'!B:B)</f>
        <v>10244</v>
      </c>
      <c r="C356" s="20" t="str">
        <f>LOOKUP(Table11[[#This Row],[id]],'S1 - Assay'!A:A,'S1 - Assay'!C:C)</f>
        <v>I</v>
      </c>
      <c r="D356" s="20">
        <f>COUNTIF('S6 - Table 1'!$B$3:$B$20,Table11[[#This Row],[id]])</f>
        <v>0</v>
      </c>
      <c r="E356" s="20">
        <v>0.51130717999999997</v>
      </c>
      <c r="F356" s="20">
        <v>3338</v>
      </c>
      <c r="G356" s="20">
        <v>0</v>
      </c>
      <c r="H356" s="20">
        <v>116</v>
      </c>
      <c r="I356" s="20">
        <v>151</v>
      </c>
      <c r="J356" s="20">
        <v>50</v>
      </c>
      <c r="K356" s="20">
        <v>4341</v>
      </c>
      <c r="L356" s="20">
        <v>50</v>
      </c>
      <c r="M356" s="26" cm="1">
        <f t="array" ref="M356">_xlfn.IFS(Table11[[#This Row],[target.clade]]="I",110,Table11[[#This Row],[target.clade]]="II",4454,TRUE,4652)</f>
        <v>110</v>
      </c>
      <c r="N356" s="26" cm="1">
        <f t="array" ref="N356">_xlfn.IFS(Table11[[#This Row],[target.clade]]="I",4454,Table11[[#This Row],[target.clade]]="II",110,TRUE,NA())</f>
        <v>4454</v>
      </c>
      <c r="O356" s="20" cm="1">
        <f t="array" ref="O356">_xlfn.IFS(Table11[[#This Row],[target.clade]]="I",Table11[[#This Row],[hits.I]],Table11[[#This Row],[target.clade]]="II",Table11[[#This Row],[hits.II]],TRUE,SUM(Table11[[#This Row],[hits.I]:[hits.?]]))</f>
        <v>50</v>
      </c>
      <c r="P356" s="26">
        <f>Table11[[#This Row],[clade.P]]-Table11[[#This Row],[clade.TP]]</f>
        <v>60</v>
      </c>
      <c r="Q356" s="26" cm="1">
        <f t="array" ref="Q356">_xlfn.IFS(Table11[[#This Row],[target.clade]]="I",Table11[[#This Row],[hits.II]],Table11[[#This Row],[target.clade]]="II",Table11[[#This Row],[hits.I]],TRUE,NA())</f>
        <v>4341</v>
      </c>
      <c r="R356" s="26">
        <f>IFERROR(Table11[[#This Row],[clade.N]]-Table11[[#This Row],[clade.FP]], NA())</f>
        <v>113</v>
      </c>
      <c r="S356" s="24">
        <f>Table11[[#This Row],[clade.TP]]/Table11[[#This Row],[clade.P]]</f>
        <v>0.45454545454545453</v>
      </c>
      <c r="T356" s="24">
        <f>Table11[[#This Row],[clade.FN]]/Table11[[#This Row],[clade.P]]</f>
        <v>0.54545454545454541</v>
      </c>
      <c r="U356" s="24">
        <f>IFERROR(Table11[[#This Row],[clade.FP]]/Table11[[#This Row],[clade.N]],NA())</f>
        <v>0.9746295464750786</v>
      </c>
      <c r="V356" s="24">
        <f>IFERROR(Table11[[#This Row],[clade.TN]]/Table11[[#This Row],[clade.N]],NA())</f>
        <v>2.537045352492142E-2</v>
      </c>
      <c r="AC356" s="11"/>
      <c r="AD356" s="11"/>
    </row>
    <row r="357" spans="1:30" ht="21" customHeight="1" x14ac:dyDescent="0.2">
      <c r="A357" s="25" t="s">
        <v>2390</v>
      </c>
      <c r="B357" s="20">
        <f>LOOKUP(Table11[[#This Row],[id]],'S1 - Assay'!A:A,'S1 - Assay'!B:B)</f>
        <v>10244</v>
      </c>
      <c r="C357" s="20" t="str">
        <f>LOOKUP(Table11[[#This Row],[id]],'S1 - Assay'!A:A,'S1 - Assay'!C:C)</f>
        <v>I</v>
      </c>
      <c r="D357" s="20">
        <f>COUNTIF('S6 - Table 1'!$B$3:$B$20,Table11[[#This Row],[id]])</f>
        <v>0</v>
      </c>
      <c r="E357" s="20">
        <v>0.55094153400000001</v>
      </c>
      <c r="F357" s="20">
        <v>3289</v>
      </c>
      <c r="G357" s="20">
        <v>19</v>
      </c>
      <c r="H357" s="20">
        <v>291</v>
      </c>
      <c r="I357" s="20">
        <v>256</v>
      </c>
      <c r="J357" s="20">
        <v>44</v>
      </c>
      <c r="K357" s="20">
        <v>4275</v>
      </c>
      <c r="L357" s="20">
        <v>64</v>
      </c>
      <c r="M357" s="26" cm="1">
        <f t="array" ref="M357">_xlfn.IFS(Table11[[#This Row],[target.clade]]="I",110,Table11[[#This Row],[target.clade]]="II",4454,TRUE,4652)</f>
        <v>110</v>
      </c>
      <c r="N357" s="26" cm="1">
        <f t="array" ref="N357">_xlfn.IFS(Table11[[#This Row],[target.clade]]="I",4454,Table11[[#This Row],[target.clade]]="II",110,TRUE,NA())</f>
        <v>4454</v>
      </c>
      <c r="O357" s="20" cm="1">
        <f t="array" ref="O357">_xlfn.IFS(Table11[[#This Row],[target.clade]]="I",Table11[[#This Row],[hits.I]],Table11[[#This Row],[target.clade]]="II",Table11[[#This Row],[hits.II]],TRUE,SUM(Table11[[#This Row],[hits.I]:[hits.?]]))</f>
        <v>44</v>
      </c>
      <c r="P357" s="26">
        <f>Table11[[#This Row],[clade.P]]-Table11[[#This Row],[clade.TP]]</f>
        <v>66</v>
      </c>
      <c r="Q357" s="26" cm="1">
        <f t="array" ref="Q357">_xlfn.IFS(Table11[[#This Row],[target.clade]]="I",Table11[[#This Row],[hits.II]],Table11[[#This Row],[target.clade]]="II",Table11[[#This Row],[hits.I]],TRUE,NA())</f>
        <v>4275</v>
      </c>
      <c r="R357" s="26">
        <f>IFERROR(Table11[[#This Row],[clade.N]]-Table11[[#This Row],[clade.FP]], NA())</f>
        <v>179</v>
      </c>
      <c r="S357" s="24">
        <f>Table11[[#This Row],[clade.TP]]/Table11[[#This Row],[clade.P]]</f>
        <v>0.4</v>
      </c>
      <c r="T357" s="24">
        <f>Table11[[#This Row],[clade.FN]]/Table11[[#This Row],[clade.P]]</f>
        <v>0.6</v>
      </c>
      <c r="U357" s="24">
        <f>IFERROR(Table11[[#This Row],[clade.FP]]/Table11[[#This Row],[clade.N]],NA())</f>
        <v>0.95981140547822186</v>
      </c>
      <c r="V357" s="24">
        <f>IFERROR(Table11[[#This Row],[clade.TN]]/Table11[[#This Row],[clade.N]],NA())</f>
        <v>4.0188594521778177E-2</v>
      </c>
      <c r="AC357" s="11"/>
      <c r="AD357" s="11"/>
    </row>
    <row r="358" spans="1:30" ht="21" customHeight="1" x14ac:dyDescent="0.2">
      <c r="A358" s="25" t="s">
        <v>2395</v>
      </c>
      <c r="B358" s="20">
        <f>LOOKUP(Table11[[#This Row],[id]],'S1 - Assay'!A:A,'S1 - Assay'!B:B)</f>
        <v>10244</v>
      </c>
      <c r="C358" s="20" t="str">
        <f>LOOKUP(Table11[[#This Row],[id]],'S1 - Assay'!A:A,'S1 - Assay'!C:C)</f>
        <v>I</v>
      </c>
      <c r="D358" s="20">
        <f>COUNTIF('S6 - Table 1'!$B$3:$B$20,Table11[[#This Row],[id]])</f>
        <v>0</v>
      </c>
      <c r="E358" s="20">
        <v>0.55371003600000002</v>
      </c>
      <c r="F358" s="20">
        <v>3287</v>
      </c>
      <c r="G358" s="20">
        <v>18</v>
      </c>
      <c r="H358" s="20">
        <v>291</v>
      </c>
      <c r="I358" s="20">
        <v>256</v>
      </c>
      <c r="J358" s="20">
        <v>44</v>
      </c>
      <c r="K358" s="20">
        <v>4272</v>
      </c>
      <c r="L358" s="20">
        <v>64</v>
      </c>
      <c r="M358" s="26" cm="1">
        <f t="array" ref="M358">_xlfn.IFS(Table11[[#This Row],[target.clade]]="I",110,Table11[[#This Row],[target.clade]]="II",4454,TRUE,4652)</f>
        <v>110</v>
      </c>
      <c r="N358" s="26" cm="1">
        <f t="array" ref="N358">_xlfn.IFS(Table11[[#This Row],[target.clade]]="I",4454,Table11[[#This Row],[target.clade]]="II",110,TRUE,NA())</f>
        <v>4454</v>
      </c>
      <c r="O358" s="20" cm="1">
        <f t="array" ref="O358">_xlfn.IFS(Table11[[#This Row],[target.clade]]="I",Table11[[#This Row],[hits.I]],Table11[[#This Row],[target.clade]]="II",Table11[[#This Row],[hits.II]],TRUE,SUM(Table11[[#This Row],[hits.I]:[hits.?]]))</f>
        <v>44</v>
      </c>
      <c r="P358" s="26">
        <f>Table11[[#This Row],[clade.P]]-Table11[[#This Row],[clade.TP]]</f>
        <v>66</v>
      </c>
      <c r="Q358" s="26" cm="1">
        <f t="array" ref="Q358">_xlfn.IFS(Table11[[#This Row],[target.clade]]="I",Table11[[#This Row],[hits.II]],Table11[[#This Row],[target.clade]]="II",Table11[[#This Row],[hits.I]],TRUE,NA())</f>
        <v>4272</v>
      </c>
      <c r="R358" s="26">
        <f>IFERROR(Table11[[#This Row],[clade.N]]-Table11[[#This Row],[clade.FP]], NA())</f>
        <v>182</v>
      </c>
      <c r="S358" s="24">
        <f>Table11[[#This Row],[clade.TP]]/Table11[[#This Row],[clade.P]]</f>
        <v>0.4</v>
      </c>
      <c r="T358" s="24">
        <f>Table11[[#This Row],[clade.FN]]/Table11[[#This Row],[clade.P]]</f>
        <v>0.6</v>
      </c>
      <c r="U358" s="24">
        <f>IFERROR(Table11[[#This Row],[clade.FP]]/Table11[[#This Row],[clade.N]],NA())</f>
        <v>0.95913785361472836</v>
      </c>
      <c r="V358" s="24">
        <f>IFERROR(Table11[[#This Row],[clade.TN]]/Table11[[#This Row],[clade.N]],NA())</f>
        <v>4.0862146385271664E-2</v>
      </c>
      <c r="AC358" s="11"/>
      <c r="AD358" s="11"/>
    </row>
    <row r="359" spans="1:30" ht="21" customHeight="1" x14ac:dyDescent="0.2">
      <c r="A359" s="25" t="s">
        <v>2398</v>
      </c>
      <c r="B359" s="20">
        <f>LOOKUP(Table11[[#This Row],[id]],'S1 - Assay'!A:A,'S1 - Assay'!B:B)</f>
        <v>10244</v>
      </c>
      <c r="C359" s="20" t="str">
        <f>LOOKUP(Table11[[#This Row],[id]],'S1 - Assay'!A:A,'S1 - Assay'!C:C)</f>
        <v>I</v>
      </c>
      <c r="D359" s="20">
        <f>COUNTIF('S6 - Table 1'!$B$3:$B$20,Table11[[#This Row],[id]])</f>
        <v>0</v>
      </c>
      <c r="E359" s="20">
        <v>0.56017138600000005</v>
      </c>
      <c r="F359" s="20">
        <v>3385</v>
      </c>
      <c r="G359" s="20">
        <v>1</v>
      </c>
      <c r="H359" s="20">
        <v>242</v>
      </c>
      <c r="I359" s="20">
        <v>95</v>
      </c>
      <c r="J359" s="20">
        <v>43</v>
      </c>
      <c r="K359" s="20">
        <v>4389</v>
      </c>
      <c r="L359" s="20">
        <v>55</v>
      </c>
      <c r="M359" s="26" cm="1">
        <f t="array" ref="M359">_xlfn.IFS(Table11[[#This Row],[target.clade]]="I",110,Table11[[#This Row],[target.clade]]="II",4454,TRUE,4652)</f>
        <v>110</v>
      </c>
      <c r="N359" s="26" cm="1">
        <f t="array" ref="N359">_xlfn.IFS(Table11[[#This Row],[target.clade]]="I",4454,Table11[[#This Row],[target.clade]]="II",110,TRUE,NA())</f>
        <v>4454</v>
      </c>
      <c r="O359" s="20" cm="1">
        <f t="array" ref="O359">_xlfn.IFS(Table11[[#This Row],[target.clade]]="I",Table11[[#This Row],[hits.I]],Table11[[#This Row],[target.clade]]="II",Table11[[#This Row],[hits.II]],TRUE,SUM(Table11[[#This Row],[hits.I]:[hits.?]]))</f>
        <v>43</v>
      </c>
      <c r="P359" s="26">
        <f>Table11[[#This Row],[clade.P]]-Table11[[#This Row],[clade.TP]]</f>
        <v>67</v>
      </c>
      <c r="Q359" s="26" cm="1">
        <f t="array" ref="Q359">_xlfn.IFS(Table11[[#This Row],[target.clade]]="I",Table11[[#This Row],[hits.II]],Table11[[#This Row],[target.clade]]="II",Table11[[#This Row],[hits.I]],TRUE,NA())</f>
        <v>4389</v>
      </c>
      <c r="R359" s="26">
        <f>IFERROR(Table11[[#This Row],[clade.N]]-Table11[[#This Row],[clade.FP]], NA())</f>
        <v>65</v>
      </c>
      <c r="S359" s="24">
        <f>Table11[[#This Row],[clade.TP]]/Table11[[#This Row],[clade.P]]</f>
        <v>0.39090909090909093</v>
      </c>
      <c r="T359" s="24">
        <f>Table11[[#This Row],[clade.FN]]/Table11[[#This Row],[clade.P]]</f>
        <v>0.60909090909090913</v>
      </c>
      <c r="U359" s="24">
        <f>IFERROR(Table11[[#This Row],[clade.FP]]/Table11[[#This Row],[clade.N]],NA())</f>
        <v>0.98540637629097438</v>
      </c>
      <c r="V359" s="24">
        <f>IFERROR(Table11[[#This Row],[clade.TN]]/Table11[[#This Row],[clade.N]],NA())</f>
        <v>1.4593623709025595E-2</v>
      </c>
      <c r="AC359" s="11"/>
      <c r="AD359" s="11"/>
    </row>
    <row r="360" spans="1:30" ht="21" customHeight="1" x14ac:dyDescent="0.2">
      <c r="A360" s="25" t="s">
        <v>2402</v>
      </c>
      <c r="B360" s="20">
        <f>LOOKUP(Table11[[#This Row],[id]],'S1 - Assay'!A:A,'S1 - Assay'!B:B)</f>
        <v>10244</v>
      </c>
      <c r="C360" s="20" t="str">
        <f>LOOKUP(Table11[[#This Row],[id]],'S1 - Assay'!A:A,'S1 - Assay'!C:C)</f>
        <v>I</v>
      </c>
      <c r="D360" s="20">
        <f>COUNTIF('S6 - Table 1'!$B$3:$B$20,Table11[[#This Row],[id]])</f>
        <v>0</v>
      </c>
      <c r="E360" s="20">
        <v>0.56312653400000001</v>
      </c>
      <c r="F360" s="20">
        <v>3414</v>
      </c>
      <c r="G360" s="20">
        <v>14</v>
      </c>
      <c r="H360" s="20">
        <v>0</v>
      </c>
      <c r="I360" s="20">
        <v>636</v>
      </c>
      <c r="J360" s="20">
        <v>102</v>
      </c>
      <c r="K360" s="20">
        <v>4305</v>
      </c>
      <c r="L360" s="20">
        <v>69</v>
      </c>
      <c r="M360" s="26" cm="1">
        <f t="array" ref="M360">_xlfn.IFS(Table11[[#This Row],[target.clade]]="I",110,Table11[[#This Row],[target.clade]]="II",4454,TRUE,4652)</f>
        <v>110</v>
      </c>
      <c r="N360" s="26" cm="1">
        <f t="array" ref="N360">_xlfn.IFS(Table11[[#This Row],[target.clade]]="I",4454,Table11[[#This Row],[target.clade]]="II",110,TRUE,NA())</f>
        <v>4454</v>
      </c>
      <c r="O360" s="20" cm="1">
        <f t="array" ref="O360">_xlfn.IFS(Table11[[#This Row],[target.clade]]="I",Table11[[#This Row],[hits.I]],Table11[[#This Row],[target.clade]]="II",Table11[[#This Row],[hits.II]],TRUE,SUM(Table11[[#This Row],[hits.I]:[hits.?]]))</f>
        <v>102</v>
      </c>
      <c r="P360" s="26">
        <f>Table11[[#This Row],[clade.P]]-Table11[[#This Row],[clade.TP]]</f>
        <v>8</v>
      </c>
      <c r="Q360" s="26" cm="1">
        <f t="array" ref="Q360">_xlfn.IFS(Table11[[#This Row],[target.clade]]="I",Table11[[#This Row],[hits.II]],Table11[[#This Row],[target.clade]]="II",Table11[[#This Row],[hits.I]],TRUE,NA())</f>
        <v>4305</v>
      </c>
      <c r="R360" s="26">
        <f>IFERROR(Table11[[#This Row],[clade.N]]-Table11[[#This Row],[clade.FP]], NA())</f>
        <v>149</v>
      </c>
      <c r="S360" s="24">
        <f>Table11[[#This Row],[clade.TP]]/Table11[[#This Row],[clade.P]]</f>
        <v>0.92727272727272725</v>
      </c>
      <c r="T360" s="24">
        <f>Table11[[#This Row],[clade.FN]]/Table11[[#This Row],[clade.P]]</f>
        <v>7.2727272727272724E-2</v>
      </c>
      <c r="U360" s="24">
        <f>IFERROR(Table11[[#This Row],[clade.FP]]/Table11[[#This Row],[clade.N]],NA())</f>
        <v>0.96654692411315668</v>
      </c>
      <c r="V360" s="24">
        <f>IFERROR(Table11[[#This Row],[clade.TN]]/Table11[[#This Row],[clade.N]],NA())</f>
        <v>3.3453075886843285E-2</v>
      </c>
      <c r="AC360" s="11"/>
      <c r="AD360" s="11"/>
    </row>
    <row r="361" spans="1:30" ht="21" customHeight="1" x14ac:dyDescent="0.2">
      <c r="A361" s="25" t="s">
        <v>2405</v>
      </c>
      <c r="B361" s="20">
        <f>LOOKUP(Table11[[#This Row],[id]],'S1 - Assay'!A:A,'S1 - Assay'!B:B)</f>
        <v>10244</v>
      </c>
      <c r="C361" s="20" t="str">
        <f>LOOKUP(Table11[[#This Row],[id]],'S1 - Assay'!A:A,'S1 - Assay'!C:C)</f>
        <v>I</v>
      </c>
      <c r="D361" s="20">
        <f>COUNTIF('S6 - Table 1'!$B$3:$B$20,Table11[[#This Row],[id]])</f>
        <v>0</v>
      </c>
      <c r="E361" s="20">
        <v>0.56472350599999999</v>
      </c>
      <c r="F361" s="20">
        <v>3409</v>
      </c>
      <c r="G361" s="20">
        <v>2</v>
      </c>
      <c r="H361" s="20">
        <v>201</v>
      </c>
      <c r="I361" s="20">
        <v>86</v>
      </c>
      <c r="J361" s="20">
        <v>43</v>
      </c>
      <c r="K361" s="20">
        <v>4403</v>
      </c>
      <c r="L361" s="20">
        <v>66</v>
      </c>
      <c r="M361" s="26" cm="1">
        <f t="array" ref="M361">_xlfn.IFS(Table11[[#This Row],[target.clade]]="I",110,Table11[[#This Row],[target.clade]]="II",4454,TRUE,4652)</f>
        <v>110</v>
      </c>
      <c r="N361" s="26" cm="1">
        <f t="array" ref="N361">_xlfn.IFS(Table11[[#This Row],[target.clade]]="I",4454,Table11[[#This Row],[target.clade]]="II",110,TRUE,NA())</f>
        <v>4454</v>
      </c>
      <c r="O361" s="20" cm="1">
        <f t="array" ref="O361">_xlfn.IFS(Table11[[#This Row],[target.clade]]="I",Table11[[#This Row],[hits.I]],Table11[[#This Row],[target.clade]]="II",Table11[[#This Row],[hits.II]],TRUE,SUM(Table11[[#This Row],[hits.I]:[hits.?]]))</f>
        <v>43</v>
      </c>
      <c r="P361" s="26">
        <f>Table11[[#This Row],[clade.P]]-Table11[[#This Row],[clade.TP]]</f>
        <v>67</v>
      </c>
      <c r="Q361" s="26" cm="1">
        <f t="array" ref="Q361">_xlfn.IFS(Table11[[#This Row],[target.clade]]="I",Table11[[#This Row],[hits.II]],Table11[[#This Row],[target.clade]]="II",Table11[[#This Row],[hits.I]],TRUE,NA())</f>
        <v>4403</v>
      </c>
      <c r="R361" s="26">
        <f>IFERROR(Table11[[#This Row],[clade.N]]-Table11[[#This Row],[clade.FP]], NA())</f>
        <v>51</v>
      </c>
      <c r="S361" s="24">
        <f>Table11[[#This Row],[clade.TP]]/Table11[[#This Row],[clade.P]]</f>
        <v>0.39090909090909093</v>
      </c>
      <c r="T361" s="24">
        <f>Table11[[#This Row],[clade.FN]]/Table11[[#This Row],[clade.P]]</f>
        <v>0.60909090909090913</v>
      </c>
      <c r="U361" s="24">
        <f>IFERROR(Table11[[#This Row],[clade.FP]]/Table11[[#This Row],[clade.N]],NA())</f>
        <v>0.98854961832061072</v>
      </c>
      <c r="V361" s="24">
        <f>IFERROR(Table11[[#This Row],[clade.TN]]/Table11[[#This Row],[clade.N]],NA())</f>
        <v>1.1450381679389313E-2</v>
      </c>
      <c r="AC361" s="11"/>
      <c r="AD361" s="11"/>
    </row>
    <row r="362" spans="1:30" ht="21" customHeight="1" x14ac:dyDescent="0.2">
      <c r="A362" s="25" t="s">
        <v>2408</v>
      </c>
      <c r="B362" s="20">
        <f>LOOKUP(Table11[[#This Row],[id]],'S1 - Assay'!A:A,'S1 - Assay'!B:B)</f>
        <v>10244</v>
      </c>
      <c r="C362" s="20" t="str">
        <f>LOOKUP(Table11[[#This Row],[id]],'S1 - Assay'!A:A,'S1 - Assay'!C:C)</f>
        <v>I</v>
      </c>
      <c r="D362" s="20">
        <f>COUNTIF('S6 - Table 1'!$B$3:$B$20,Table11[[#This Row],[id]])</f>
        <v>0</v>
      </c>
      <c r="E362" s="20">
        <v>0.56674950499999999</v>
      </c>
      <c r="F362" s="20">
        <v>3340</v>
      </c>
      <c r="G362" s="20">
        <v>0</v>
      </c>
      <c r="H362" s="20">
        <v>163</v>
      </c>
      <c r="I362" s="20">
        <v>105</v>
      </c>
      <c r="J362" s="20">
        <v>50</v>
      </c>
      <c r="K362" s="20">
        <v>4344</v>
      </c>
      <c r="L362" s="20">
        <v>50</v>
      </c>
      <c r="M362" s="26" cm="1">
        <f t="array" ref="M362">_xlfn.IFS(Table11[[#This Row],[target.clade]]="I",110,Table11[[#This Row],[target.clade]]="II",4454,TRUE,4652)</f>
        <v>110</v>
      </c>
      <c r="N362" s="26" cm="1">
        <f t="array" ref="N362">_xlfn.IFS(Table11[[#This Row],[target.clade]]="I",4454,Table11[[#This Row],[target.clade]]="II",110,TRUE,NA())</f>
        <v>4454</v>
      </c>
      <c r="O362" s="20" cm="1">
        <f t="array" ref="O362">_xlfn.IFS(Table11[[#This Row],[target.clade]]="I",Table11[[#This Row],[hits.I]],Table11[[#This Row],[target.clade]]="II",Table11[[#This Row],[hits.II]],TRUE,SUM(Table11[[#This Row],[hits.I]:[hits.?]]))</f>
        <v>50</v>
      </c>
      <c r="P362" s="26">
        <f>Table11[[#This Row],[clade.P]]-Table11[[#This Row],[clade.TP]]</f>
        <v>60</v>
      </c>
      <c r="Q362" s="26" cm="1">
        <f t="array" ref="Q362">_xlfn.IFS(Table11[[#This Row],[target.clade]]="I",Table11[[#This Row],[hits.II]],Table11[[#This Row],[target.clade]]="II",Table11[[#This Row],[hits.I]],TRUE,NA())</f>
        <v>4344</v>
      </c>
      <c r="R362" s="26">
        <f>IFERROR(Table11[[#This Row],[clade.N]]-Table11[[#This Row],[clade.FP]], NA())</f>
        <v>110</v>
      </c>
      <c r="S362" s="24">
        <f>Table11[[#This Row],[clade.TP]]/Table11[[#This Row],[clade.P]]</f>
        <v>0.45454545454545453</v>
      </c>
      <c r="T362" s="24">
        <f>Table11[[#This Row],[clade.FN]]/Table11[[#This Row],[clade.P]]</f>
        <v>0.54545454545454541</v>
      </c>
      <c r="U362" s="24">
        <f>IFERROR(Table11[[#This Row],[clade.FP]]/Table11[[#This Row],[clade.N]],NA())</f>
        <v>0.97530309833857209</v>
      </c>
      <c r="V362" s="24">
        <f>IFERROR(Table11[[#This Row],[clade.TN]]/Table11[[#This Row],[clade.N]],NA())</f>
        <v>2.469690166142793E-2</v>
      </c>
      <c r="AC362" s="11"/>
      <c r="AD362" s="11"/>
    </row>
    <row r="363" spans="1:30" ht="21" customHeight="1" x14ac:dyDescent="0.2">
      <c r="A363" s="25" t="s">
        <v>2412</v>
      </c>
      <c r="B363" s="20">
        <f>LOOKUP(Table11[[#This Row],[id]],'S1 - Assay'!A:A,'S1 - Assay'!B:B)</f>
        <v>10244</v>
      </c>
      <c r="C363" s="20" t="str">
        <f>LOOKUP(Table11[[#This Row],[id]],'S1 - Assay'!A:A,'S1 - Assay'!C:C)</f>
        <v>I</v>
      </c>
      <c r="D363" s="20">
        <f>COUNTIF('S6 - Table 1'!$B$3:$B$20,Table11[[#This Row],[id]])</f>
        <v>0</v>
      </c>
      <c r="E363" s="20">
        <v>0.56772650199999997</v>
      </c>
      <c r="F363" s="20">
        <v>3340</v>
      </c>
      <c r="G363" s="20">
        <v>0</v>
      </c>
      <c r="H363" s="20">
        <v>140</v>
      </c>
      <c r="I363" s="20">
        <v>128</v>
      </c>
      <c r="J363" s="20">
        <v>50</v>
      </c>
      <c r="K363" s="20">
        <v>4344</v>
      </c>
      <c r="L363" s="20">
        <v>50</v>
      </c>
      <c r="M363" s="26" cm="1">
        <f t="array" ref="M363">_xlfn.IFS(Table11[[#This Row],[target.clade]]="I",110,Table11[[#This Row],[target.clade]]="II",4454,TRUE,4652)</f>
        <v>110</v>
      </c>
      <c r="N363" s="26" cm="1">
        <f t="array" ref="N363">_xlfn.IFS(Table11[[#This Row],[target.clade]]="I",4454,Table11[[#This Row],[target.clade]]="II",110,TRUE,NA())</f>
        <v>4454</v>
      </c>
      <c r="O363" s="20" cm="1">
        <f t="array" ref="O363">_xlfn.IFS(Table11[[#This Row],[target.clade]]="I",Table11[[#This Row],[hits.I]],Table11[[#This Row],[target.clade]]="II",Table11[[#This Row],[hits.II]],TRUE,SUM(Table11[[#This Row],[hits.I]:[hits.?]]))</f>
        <v>50</v>
      </c>
      <c r="P363" s="26">
        <f>Table11[[#This Row],[clade.P]]-Table11[[#This Row],[clade.TP]]</f>
        <v>60</v>
      </c>
      <c r="Q363" s="26" cm="1">
        <f t="array" ref="Q363">_xlfn.IFS(Table11[[#This Row],[target.clade]]="I",Table11[[#This Row],[hits.II]],Table11[[#This Row],[target.clade]]="II",Table11[[#This Row],[hits.I]],TRUE,NA())</f>
        <v>4344</v>
      </c>
      <c r="R363" s="26">
        <f>IFERROR(Table11[[#This Row],[clade.N]]-Table11[[#This Row],[clade.FP]], NA())</f>
        <v>110</v>
      </c>
      <c r="S363" s="24">
        <f>Table11[[#This Row],[clade.TP]]/Table11[[#This Row],[clade.P]]</f>
        <v>0.45454545454545453</v>
      </c>
      <c r="T363" s="24">
        <f>Table11[[#This Row],[clade.FN]]/Table11[[#This Row],[clade.P]]</f>
        <v>0.54545454545454541</v>
      </c>
      <c r="U363" s="24">
        <f>IFERROR(Table11[[#This Row],[clade.FP]]/Table11[[#This Row],[clade.N]],NA())</f>
        <v>0.97530309833857209</v>
      </c>
      <c r="V363" s="24">
        <f>IFERROR(Table11[[#This Row],[clade.TN]]/Table11[[#This Row],[clade.N]],NA())</f>
        <v>2.469690166142793E-2</v>
      </c>
      <c r="AC363" s="11"/>
      <c r="AD363" s="11"/>
    </row>
    <row r="364" spans="1:30" ht="21" customHeight="1" x14ac:dyDescent="0.2">
      <c r="A364" s="25" t="s">
        <v>2414</v>
      </c>
      <c r="B364" s="20">
        <f>LOOKUP(Table11[[#This Row],[id]],'S1 - Assay'!A:A,'S1 - Assay'!B:B)</f>
        <v>10244</v>
      </c>
      <c r="C364" s="20" t="str">
        <f>LOOKUP(Table11[[#This Row],[id]],'S1 - Assay'!A:A,'S1 - Assay'!C:C)</f>
        <v>I</v>
      </c>
      <c r="D364" s="20">
        <f>COUNTIF('S6 - Table 1'!$B$3:$B$20,Table11[[#This Row],[id]])</f>
        <v>0</v>
      </c>
      <c r="E364" s="20">
        <v>0.56776872300000003</v>
      </c>
      <c r="F364" s="20">
        <v>3427</v>
      </c>
      <c r="G364" s="20">
        <v>2</v>
      </c>
      <c r="H364" s="20">
        <v>278</v>
      </c>
      <c r="I364" s="20">
        <v>9</v>
      </c>
      <c r="J364" s="20">
        <v>43</v>
      </c>
      <c r="K364" s="20">
        <v>4433</v>
      </c>
      <c r="L364" s="20">
        <v>62</v>
      </c>
      <c r="M364" s="26" cm="1">
        <f t="array" ref="M364">_xlfn.IFS(Table11[[#This Row],[target.clade]]="I",110,Table11[[#This Row],[target.clade]]="II",4454,TRUE,4652)</f>
        <v>110</v>
      </c>
      <c r="N364" s="26" cm="1">
        <f t="array" ref="N364">_xlfn.IFS(Table11[[#This Row],[target.clade]]="I",4454,Table11[[#This Row],[target.clade]]="II",110,TRUE,NA())</f>
        <v>4454</v>
      </c>
      <c r="O364" s="20" cm="1">
        <f t="array" ref="O364">_xlfn.IFS(Table11[[#This Row],[target.clade]]="I",Table11[[#This Row],[hits.I]],Table11[[#This Row],[target.clade]]="II",Table11[[#This Row],[hits.II]],TRUE,SUM(Table11[[#This Row],[hits.I]:[hits.?]]))</f>
        <v>43</v>
      </c>
      <c r="P364" s="26">
        <f>Table11[[#This Row],[clade.P]]-Table11[[#This Row],[clade.TP]]</f>
        <v>67</v>
      </c>
      <c r="Q364" s="26" cm="1">
        <f t="array" ref="Q364">_xlfn.IFS(Table11[[#This Row],[target.clade]]="I",Table11[[#This Row],[hits.II]],Table11[[#This Row],[target.clade]]="II",Table11[[#This Row],[hits.I]],TRUE,NA())</f>
        <v>4433</v>
      </c>
      <c r="R364" s="26">
        <f>IFERROR(Table11[[#This Row],[clade.N]]-Table11[[#This Row],[clade.FP]], NA())</f>
        <v>21</v>
      </c>
      <c r="S364" s="24">
        <f>Table11[[#This Row],[clade.TP]]/Table11[[#This Row],[clade.P]]</f>
        <v>0.39090909090909093</v>
      </c>
      <c r="T364" s="24">
        <f>Table11[[#This Row],[clade.FN]]/Table11[[#This Row],[clade.P]]</f>
        <v>0.60909090909090913</v>
      </c>
      <c r="U364" s="24">
        <f>IFERROR(Table11[[#This Row],[clade.FP]]/Table11[[#This Row],[clade.N]],NA())</f>
        <v>0.99528513695554555</v>
      </c>
      <c r="V364" s="24">
        <f>IFERROR(Table11[[#This Row],[clade.TN]]/Table11[[#This Row],[clade.N]],NA())</f>
        <v>4.7148630444544233E-3</v>
      </c>
      <c r="AC364" s="11"/>
      <c r="AD364" s="11"/>
    </row>
    <row r="365" spans="1:30" ht="21" customHeight="1" x14ac:dyDescent="0.2">
      <c r="A365" s="25" t="s">
        <v>2419</v>
      </c>
      <c r="B365" s="20">
        <f>LOOKUP(Table11[[#This Row],[id]],'S1 - Assay'!A:A,'S1 - Assay'!B:B)</f>
        <v>10244</v>
      </c>
      <c r="C365" s="20" t="str">
        <f>LOOKUP(Table11[[#This Row],[id]],'S1 - Assay'!A:A,'S1 - Assay'!C:C)</f>
        <v>I</v>
      </c>
      <c r="D365" s="20">
        <f>COUNTIF('S6 - Table 1'!$B$3:$B$20,Table11[[#This Row],[id]])</f>
        <v>0</v>
      </c>
      <c r="E365" s="20">
        <v>0.56781532199999996</v>
      </c>
      <c r="F365" s="20">
        <v>3427</v>
      </c>
      <c r="G365" s="20">
        <v>2</v>
      </c>
      <c r="H365" s="20">
        <v>278</v>
      </c>
      <c r="I365" s="20">
        <v>9</v>
      </c>
      <c r="J365" s="20">
        <v>43</v>
      </c>
      <c r="K365" s="20">
        <v>4433</v>
      </c>
      <c r="L365" s="20">
        <v>62</v>
      </c>
      <c r="M365" s="26" cm="1">
        <f t="array" ref="M365">_xlfn.IFS(Table11[[#This Row],[target.clade]]="I",110,Table11[[#This Row],[target.clade]]="II",4454,TRUE,4652)</f>
        <v>110</v>
      </c>
      <c r="N365" s="26" cm="1">
        <f t="array" ref="N365">_xlfn.IFS(Table11[[#This Row],[target.clade]]="I",4454,Table11[[#This Row],[target.clade]]="II",110,TRUE,NA())</f>
        <v>4454</v>
      </c>
      <c r="O365" s="20" cm="1">
        <f t="array" ref="O365">_xlfn.IFS(Table11[[#This Row],[target.clade]]="I",Table11[[#This Row],[hits.I]],Table11[[#This Row],[target.clade]]="II",Table11[[#This Row],[hits.II]],TRUE,SUM(Table11[[#This Row],[hits.I]:[hits.?]]))</f>
        <v>43</v>
      </c>
      <c r="P365" s="26">
        <f>Table11[[#This Row],[clade.P]]-Table11[[#This Row],[clade.TP]]</f>
        <v>67</v>
      </c>
      <c r="Q365" s="26" cm="1">
        <f t="array" ref="Q365">_xlfn.IFS(Table11[[#This Row],[target.clade]]="I",Table11[[#This Row],[hits.II]],Table11[[#This Row],[target.clade]]="II",Table11[[#This Row],[hits.I]],TRUE,NA())</f>
        <v>4433</v>
      </c>
      <c r="R365" s="26">
        <f>IFERROR(Table11[[#This Row],[clade.N]]-Table11[[#This Row],[clade.FP]], NA())</f>
        <v>21</v>
      </c>
      <c r="S365" s="24">
        <f>Table11[[#This Row],[clade.TP]]/Table11[[#This Row],[clade.P]]</f>
        <v>0.39090909090909093</v>
      </c>
      <c r="T365" s="24">
        <f>Table11[[#This Row],[clade.FN]]/Table11[[#This Row],[clade.P]]</f>
        <v>0.60909090909090913</v>
      </c>
      <c r="U365" s="24">
        <f>IFERROR(Table11[[#This Row],[clade.FP]]/Table11[[#This Row],[clade.N]],NA())</f>
        <v>0.99528513695554555</v>
      </c>
      <c r="V365" s="24">
        <f>IFERROR(Table11[[#This Row],[clade.TN]]/Table11[[#This Row],[clade.N]],NA())</f>
        <v>4.7148630444544233E-3</v>
      </c>
      <c r="AC365" s="11"/>
      <c r="AD365" s="11"/>
    </row>
    <row r="366" spans="1:30" ht="21" customHeight="1" x14ac:dyDescent="0.2">
      <c r="A366" s="25" t="s">
        <v>2422</v>
      </c>
      <c r="B366" s="20">
        <f>LOOKUP(Table11[[#This Row],[id]],'S1 - Assay'!A:A,'S1 - Assay'!B:B)</f>
        <v>10244</v>
      </c>
      <c r="C366" s="20" t="str">
        <f>LOOKUP(Table11[[#This Row],[id]],'S1 - Assay'!A:A,'S1 - Assay'!C:C)</f>
        <v>I</v>
      </c>
      <c r="D366" s="20">
        <f>COUNTIF('S6 - Table 1'!$B$3:$B$20,Table11[[#This Row],[id]])</f>
        <v>0</v>
      </c>
      <c r="E366" s="20">
        <v>0.56781532199999996</v>
      </c>
      <c r="F366" s="20">
        <v>3427</v>
      </c>
      <c r="G366" s="20">
        <v>2</v>
      </c>
      <c r="H366" s="20">
        <v>278</v>
      </c>
      <c r="I366" s="20">
        <v>9</v>
      </c>
      <c r="J366" s="20">
        <v>43</v>
      </c>
      <c r="K366" s="20">
        <v>4433</v>
      </c>
      <c r="L366" s="20">
        <v>62</v>
      </c>
      <c r="M366" s="26" cm="1">
        <f t="array" ref="M366">_xlfn.IFS(Table11[[#This Row],[target.clade]]="I",110,Table11[[#This Row],[target.clade]]="II",4454,TRUE,4652)</f>
        <v>110</v>
      </c>
      <c r="N366" s="26" cm="1">
        <f t="array" ref="N366">_xlfn.IFS(Table11[[#This Row],[target.clade]]="I",4454,Table11[[#This Row],[target.clade]]="II",110,TRUE,NA())</f>
        <v>4454</v>
      </c>
      <c r="O366" s="20" cm="1">
        <f t="array" ref="O366">_xlfn.IFS(Table11[[#This Row],[target.clade]]="I",Table11[[#This Row],[hits.I]],Table11[[#This Row],[target.clade]]="II",Table11[[#This Row],[hits.II]],TRUE,SUM(Table11[[#This Row],[hits.I]:[hits.?]]))</f>
        <v>43</v>
      </c>
      <c r="P366" s="26">
        <f>Table11[[#This Row],[clade.P]]-Table11[[#This Row],[clade.TP]]</f>
        <v>67</v>
      </c>
      <c r="Q366" s="26" cm="1">
        <f t="array" ref="Q366">_xlfn.IFS(Table11[[#This Row],[target.clade]]="I",Table11[[#This Row],[hits.II]],Table11[[#This Row],[target.clade]]="II",Table11[[#This Row],[hits.I]],TRUE,NA())</f>
        <v>4433</v>
      </c>
      <c r="R366" s="26">
        <f>IFERROR(Table11[[#This Row],[clade.N]]-Table11[[#This Row],[clade.FP]], NA())</f>
        <v>21</v>
      </c>
      <c r="S366" s="24">
        <f>Table11[[#This Row],[clade.TP]]/Table11[[#This Row],[clade.P]]</f>
        <v>0.39090909090909093</v>
      </c>
      <c r="T366" s="24">
        <f>Table11[[#This Row],[clade.FN]]/Table11[[#This Row],[clade.P]]</f>
        <v>0.60909090909090913</v>
      </c>
      <c r="U366" s="24">
        <f>IFERROR(Table11[[#This Row],[clade.FP]]/Table11[[#This Row],[clade.N]],NA())</f>
        <v>0.99528513695554555</v>
      </c>
      <c r="V366" s="24">
        <f>IFERROR(Table11[[#This Row],[clade.TN]]/Table11[[#This Row],[clade.N]],NA())</f>
        <v>4.7148630444544233E-3</v>
      </c>
      <c r="AC366" s="11"/>
      <c r="AD366" s="11"/>
    </row>
    <row r="367" spans="1:30" ht="21" customHeight="1" x14ac:dyDescent="0.2">
      <c r="A367" s="25" t="s">
        <v>2425</v>
      </c>
      <c r="B367" s="20">
        <f>LOOKUP(Table11[[#This Row],[id]],'S1 - Assay'!A:A,'S1 - Assay'!B:B)</f>
        <v>10244</v>
      </c>
      <c r="C367" s="20" t="str">
        <f>LOOKUP(Table11[[#This Row],[id]],'S1 - Assay'!A:A,'S1 - Assay'!C:C)</f>
        <v>I</v>
      </c>
      <c r="D367" s="20">
        <f>COUNTIF('S6 - Table 1'!$B$3:$B$20,Table11[[#This Row],[id]])</f>
        <v>0</v>
      </c>
      <c r="E367" s="20">
        <v>0.56968800200000003</v>
      </c>
      <c r="F367" s="20">
        <v>3427</v>
      </c>
      <c r="G367" s="20">
        <v>2</v>
      </c>
      <c r="H367" s="20">
        <v>162</v>
      </c>
      <c r="I367" s="20">
        <v>126</v>
      </c>
      <c r="J367" s="20">
        <v>43</v>
      </c>
      <c r="K367" s="20">
        <v>4430</v>
      </c>
      <c r="L367" s="20">
        <v>64</v>
      </c>
      <c r="M367" s="26" cm="1">
        <f t="array" ref="M367">_xlfn.IFS(Table11[[#This Row],[target.clade]]="I",110,Table11[[#This Row],[target.clade]]="II",4454,TRUE,4652)</f>
        <v>110</v>
      </c>
      <c r="N367" s="26" cm="1">
        <f t="array" ref="N367">_xlfn.IFS(Table11[[#This Row],[target.clade]]="I",4454,Table11[[#This Row],[target.clade]]="II",110,TRUE,NA())</f>
        <v>4454</v>
      </c>
      <c r="O367" s="20" cm="1">
        <f t="array" ref="O367">_xlfn.IFS(Table11[[#This Row],[target.clade]]="I",Table11[[#This Row],[hits.I]],Table11[[#This Row],[target.clade]]="II",Table11[[#This Row],[hits.II]],TRUE,SUM(Table11[[#This Row],[hits.I]:[hits.?]]))</f>
        <v>43</v>
      </c>
      <c r="P367" s="26">
        <f>Table11[[#This Row],[clade.P]]-Table11[[#This Row],[clade.TP]]</f>
        <v>67</v>
      </c>
      <c r="Q367" s="26" cm="1">
        <f t="array" ref="Q367">_xlfn.IFS(Table11[[#This Row],[target.clade]]="I",Table11[[#This Row],[hits.II]],Table11[[#This Row],[target.clade]]="II",Table11[[#This Row],[hits.I]],TRUE,NA())</f>
        <v>4430</v>
      </c>
      <c r="R367" s="26">
        <f>IFERROR(Table11[[#This Row],[clade.N]]-Table11[[#This Row],[clade.FP]], NA())</f>
        <v>24</v>
      </c>
      <c r="S367" s="24">
        <f>Table11[[#This Row],[clade.TP]]/Table11[[#This Row],[clade.P]]</f>
        <v>0.39090909090909093</v>
      </c>
      <c r="T367" s="24">
        <f>Table11[[#This Row],[clade.FN]]/Table11[[#This Row],[clade.P]]</f>
        <v>0.60909090909090913</v>
      </c>
      <c r="U367" s="24">
        <f>IFERROR(Table11[[#This Row],[clade.FP]]/Table11[[#This Row],[clade.N]],NA())</f>
        <v>0.99461158509205205</v>
      </c>
      <c r="V367" s="24">
        <f>IFERROR(Table11[[#This Row],[clade.TN]]/Table11[[#This Row],[clade.N]],NA())</f>
        <v>5.3884149079479124E-3</v>
      </c>
      <c r="AC367" s="11"/>
      <c r="AD367" s="11"/>
    </row>
    <row r="368" spans="1:30" ht="21" customHeight="1" x14ac:dyDescent="0.2">
      <c r="A368" s="25" t="s">
        <v>2430</v>
      </c>
      <c r="B368" s="20">
        <f>LOOKUP(Table11[[#This Row],[id]],'S1 - Assay'!A:A,'S1 - Assay'!B:B)</f>
        <v>10244</v>
      </c>
      <c r="C368" s="20" t="str">
        <f>LOOKUP(Table11[[#This Row],[id]],'S1 - Assay'!A:A,'S1 - Assay'!C:C)</f>
        <v>I</v>
      </c>
      <c r="D368" s="20">
        <f>COUNTIF('S6 - Table 1'!$B$3:$B$20,Table11[[#This Row],[id]])</f>
        <v>0</v>
      </c>
      <c r="E368" s="20">
        <v>0.56968800200000003</v>
      </c>
      <c r="F368" s="20">
        <v>3427</v>
      </c>
      <c r="G368" s="20">
        <v>2</v>
      </c>
      <c r="H368" s="20">
        <v>162</v>
      </c>
      <c r="I368" s="20">
        <v>126</v>
      </c>
      <c r="J368" s="20">
        <v>43</v>
      </c>
      <c r="K368" s="20">
        <v>4430</v>
      </c>
      <c r="L368" s="20">
        <v>64</v>
      </c>
      <c r="M368" s="26" cm="1">
        <f t="array" ref="M368">_xlfn.IFS(Table11[[#This Row],[target.clade]]="I",110,Table11[[#This Row],[target.clade]]="II",4454,TRUE,4652)</f>
        <v>110</v>
      </c>
      <c r="N368" s="26" cm="1">
        <f t="array" ref="N368">_xlfn.IFS(Table11[[#This Row],[target.clade]]="I",4454,Table11[[#This Row],[target.clade]]="II",110,TRUE,NA())</f>
        <v>4454</v>
      </c>
      <c r="O368" s="20" cm="1">
        <f t="array" ref="O368">_xlfn.IFS(Table11[[#This Row],[target.clade]]="I",Table11[[#This Row],[hits.I]],Table11[[#This Row],[target.clade]]="II",Table11[[#This Row],[hits.II]],TRUE,SUM(Table11[[#This Row],[hits.I]:[hits.?]]))</f>
        <v>43</v>
      </c>
      <c r="P368" s="26">
        <f>Table11[[#This Row],[clade.P]]-Table11[[#This Row],[clade.TP]]</f>
        <v>67</v>
      </c>
      <c r="Q368" s="26" cm="1">
        <f t="array" ref="Q368">_xlfn.IFS(Table11[[#This Row],[target.clade]]="I",Table11[[#This Row],[hits.II]],Table11[[#This Row],[target.clade]]="II",Table11[[#This Row],[hits.I]],TRUE,NA())</f>
        <v>4430</v>
      </c>
      <c r="R368" s="26">
        <f>IFERROR(Table11[[#This Row],[clade.N]]-Table11[[#This Row],[clade.FP]], NA())</f>
        <v>24</v>
      </c>
      <c r="S368" s="24">
        <f>Table11[[#This Row],[clade.TP]]/Table11[[#This Row],[clade.P]]</f>
        <v>0.39090909090909093</v>
      </c>
      <c r="T368" s="24">
        <f>Table11[[#This Row],[clade.FN]]/Table11[[#This Row],[clade.P]]</f>
        <v>0.60909090909090913</v>
      </c>
      <c r="U368" s="24">
        <f>IFERROR(Table11[[#This Row],[clade.FP]]/Table11[[#This Row],[clade.N]],NA())</f>
        <v>0.99461158509205205</v>
      </c>
      <c r="V368" s="24">
        <f>IFERROR(Table11[[#This Row],[clade.TN]]/Table11[[#This Row],[clade.N]],NA())</f>
        <v>5.3884149079479124E-3</v>
      </c>
      <c r="AC368" s="11"/>
      <c r="AD368" s="11"/>
    </row>
    <row r="369" spans="1:30" ht="21" customHeight="1" x14ac:dyDescent="0.2">
      <c r="A369" s="25" t="s">
        <v>2433</v>
      </c>
      <c r="B369" s="20">
        <f>LOOKUP(Table11[[#This Row],[id]],'S1 - Assay'!A:A,'S1 - Assay'!B:B)</f>
        <v>10244</v>
      </c>
      <c r="C369" s="20" t="str">
        <f>LOOKUP(Table11[[#This Row],[id]],'S1 - Assay'!A:A,'S1 - Assay'!C:C)</f>
        <v>I</v>
      </c>
      <c r="D369" s="20">
        <f>COUNTIF('S6 - Table 1'!$B$3:$B$20,Table11[[#This Row],[id]])</f>
        <v>0</v>
      </c>
      <c r="E369" s="20">
        <v>0.57121789199999995</v>
      </c>
      <c r="F369" s="20">
        <v>3384</v>
      </c>
      <c r="G369" s="20">
        <v>4</v>
      </c>
      <c r="H369" s="20">
        <v>243</v>
      </c>
      <c r="I369" s="20">
        <v>40</v>
      </c>
      <c r="J369" s="20">
        <v>43</v>
      </c>
      <c r="K369" s="20">
        <v>4419</v>
      </c>
      <c r="L369" s="20">
        <v>52</v>
      </c>
      <c r="M369" s="26" cm="1">
        <f t="array" ref="M369">_xlfn.IFS(Table11[[#This Row],[target.clade]]="I",110,Table11[[#This Row],[target.clade]]="II",4454,TRUE,4652)</f>
        <v>110</v>
      </c>
      <c r="N369" s="26" cm="1">
        <f t="array" ref="N369">_xlfn.IFS(Table11[[#This Row],[target.clade]]="I",4454,Table11[[#This Row],[target.clade]]="II",110,TRUE,NA())</f>
        <v>4454</v>
      </c>
      <c r="O369" s="20" cm="1">
        <f t="array" ref="O369">_xlfn.IFS(Table11[[#This Row],[target.clade]]="I",Table11[[#This Row],[hits.I]],Table11[[#This Row],[target.clade]]="II",Table11[[#This Row],[hits.II]],TRUE,SUM(Table11[[#This Row],[hits.I]:[hits.?]]))</f>
        <v>43</v>
      </c>
      <c r="P369" s="26">
        <f>Table11[[#This Row],[clade.P]]-Table11[[#This Row],[clade.TP]]</f>
        <v>67</v>
      </c>
      <c r="Q369" s="26" cm="1">
        <f t="array" ref="Q369">_xlfn.IFS(Table11[[#This Row],[target.clade]]="I",Table11[[#This Row],[hits.II]],Table11[[#This Row],[target.clade]]="II",Table11[[#This Row],[hits.I]],TRUE,NA())</f>
        <v>4419</v>
      </c>
      <c r="R369" s="26">
        <f>IFERROR(Table11[[#This Row],[clade.N]]-Table11[[#This Row],[clade.FP]], NA())</f>
        <v>35</v>
      </c>
      <c r="S369" s="24">
        <f>Table11[[#This Row],[clade.TP]]/Table11[[#This Row],[clade.P]]</f>
        <v>0.39090909090909093</v>
      </c>
      <c r="T369" s="24">
        <f>Table11[[#This Row],[clade.FN]]/Table11[[#This Row],[clade.P]]</f>
        <v>0.60909090909090913</v>
      </c>
      <c r="U369" s="24">
        <f>IFERROR(Table11[[#This Row],[clade.FP]]/Table11[[#This Row],[clade.N]],NA())</f>
        <v>0.99214189492590932</v>
      </c>
      <c r="V369" s="24">
        <f>IFERROR(Table11[[#This Row],[clade.TN]]/Table11[[#This Row],[clade.N]],NA())</f>
        <v>7.8581050740907047E-3</v>
      </c>
      <c r="AC369" s="11"/>
      <c r="AD369" s="11"/>
    </row>
    <row r="370" spans="1:30" ht="21" customHeight="1" x14ac:dyDescent="0.2">
      <c r="A370" s="25" t="s">
        <v>2436</v>
      </c>
      <c r="B370" s="20">
        <f>LOOKUP(Table11[[#This Row],[id]],'S1 - Assay'!A:A,'S1 - Assay'!B:B)</f>
        <v>10244</v>
      </c>
      <c r="C370" s="20" t="str">
        <f>LOOKUP(Table11[[#This Row],[id]],'S1 - Assay'!A:A,'S1 - Assay'!C:C)</f>
        <v>I</v>
      </c>
      <c r="D370" s="20">
        <f>COUNTIF('S6 - Table 1'!$B$3:$B$20,Table11[[#This Row],[id]])</f>
        <v>0</v>
      </c>
      <c r="E370" s="20">
        <v>0.57209462600000005</v>
      </c>
      <c r="F370" s="20">
        <v>3425</v>
      </c>
      <c r="G370" s="20">
        <v>3</v>
      </c>
      <c r="H370" s="20">
        <v>159</v>
      </c>
      <c r="I370" s="20">
        <v>388</v>
      </c>
      <c r="J370" s="20">
        <v>44</v>
      </c>
      <c r="K370" s="20">
        <v>4409</v>
      </c>
      <c r="L370" s="20">
        <v>68</v>
      </c>
      <c r="M370" s="26" cm="1">
        <f t="array" ref="M370">_xlfn.IFS(Table11[[#This Row],[target.clade]]="I",110,Table11[[#This Row],[target.clade]]="II",4454,TRUE,4652)</f>
        <v>110</v>
      </c>
      <c r="N370" s="26" cm="1">
        <f t="array" ref="N370">_xlfn.IFS(Table11[[#This Row],[target.clade]]="I",4454,Table11[[#This Row],[target.clade]]="II",110,TRUE,NA())</f>
        <v>4454</v>
      </c>
      <c r="O370" s="20" cm="1">
        <f t="array" ref="O370">_xlfn.IFS(Table11[[#This Row],[target.clade]]="I",Table11[[#This Row],[hits.I]],Table11[[#This Row],[target.clade]]="II",Table11[[#This Row],[hits.II]],TRUE,SUM(Table11[[#This Row],[hits.I]:[hits.?]]))</f>
        <v>44</v>
      </c>
      <c r="P370" s="26">
        <f>Table11[[#This Row],[clade.P]]-Table11[[#This Row],[clade.TP]]</f>
        <v>66</v>
      </c>
      <c r="Q370" s="26" cm="1">
        <f t="array" ref="Q370">_xlfn.IFS(Table11[[#This Row],[target.clade]]="I",Table11[[#This Row],[hits.II]],Table11[[#This Row],[target.clade]]="II",Table11[[#This Row],[hits.I]],TRUE,NA())</f>
        <v>4409</v>
      </c>
      <c r="R370" s="26">
        <f>IFERROR(Table11[[#This Row],[clade.N]]-Table11[[#This Row],[clade.FP]], NA())</f>
        <v>45</v>
      </c>
      <c r="S370" s="24">
        <f>Table11[[#This Row],[clade.TP]]/Table11[[#This Row],[clade.P]]</f>
        <v>0.4</v>
      </c>
      <c r="T370" s="24">
        <f>Table11[[#This Row],[clade.FN]]/Table11[[#This Row],[clade.P]]</f>
        <v>0.6</v>
      </c>
      <c r="U370" s="24">
        <f>IFERROR(Table11[[#This Row],[clade.FP]]/Table11[[#This Row],[clade.N]],NA())</f>
        <v>0.98989672204759771</v>
      </c>
      <c r="V370" s="24">
        <f>IFERROR(Table11[[#This Row],[clade.TN]]/Table11[[#This Row],[clade.N]],NA())</f>
        <v>1.0103277952402335E-2</v>
      </c>
      <c r="AC370" s="11"/>
      <c r="AD370" s="11"/>
    </row>
    <row r="371" spans="1:30" ht="21" customHeight="1" x14ac:dyDescent="0.2">
      <c r="A371" s="25" t="s">
        <v>2439</v>
      </c>
      <c r="B371" s="20">
        <f>LOOKUP(Table11[[#This Row],[id]],'S1 - Assay'!A:A,'S1 - Assay'!B:B)</f>
        <v>10244</v>
      </c>
      <c r="C371" s="20" t="str">
        <f>LOOKUP(Table11[[#This Row],[id]],'S1 - Assay'!A:A,'S1 - Assay'!C:C)</f>
        <v>I</v>
      </c>
      <c r="D371" s="20">
        <f>COUNTIF('S6 - Table 1'!$B$3:$B$20,Table11[[#This Row],[id]])</f>
        <v>0</v>
      </c>
      <c r="E371" s="20">
        <v>0.57209741599999997</v>
      </c>
      <c r="F371" s="20">
        <v>3424</v>
      </c>
      <c r="G371" s="20">
        <v>4</v>
      </c>
      <c r="H371" s="20">
        <v>157</v>
      </c>
      <c r="I371" s="20">
        <v>390</v>
      </c>
      <c r="J371" s="20">
        <v>44</v>
      </c>
      <c r="K371" s="20">
        <v>4409</v>
      </c>
      <c r="L371" s="20">
        <v>68</v>
      </c>
      <c r="M371" s="26" cm="1">
        <f t="array" ref="M371">_xlfn.IFS(Table11[[#This Row],[target.clade]]="I",110,Table11[[#This Row],[target.clade]]="II",4454,TRUE,4652)</f>
        <v>110</v>
      </c>
      <c r="N371" s="26" cm="1">
        <f t="array" ref="N371">_xlfn.IFS(Table11[[#This Row],[target.clade]]="I",4454,Table11[[#This Row],[target.clade]]="II",110,TRUE,NA())</f>
        <v>4454</v>
      </c>
      <c r="O371" s="20" cm="1">
        <f t="array" ref="O371">_xlfn.IFS(Table11[[#This Row],[target.clade]]="I",Table11[[#This Row],[hits.I]],Table11[[#This Row],[target.clade]]="II",Table11[[#This Row],[hits.II]],TRUE,SUM(Table11[[#This Row],[hits.I]:[hits.?]]))</f>
        <v>44</v>
      </c>
      <c r="P371" s="26">
        <f>Table11[[#This Row],[clade.P]]-Table11[[#This Row],[clade.TP]]</f>
        <v>66</v>
      </c>
      <c r="Q371" s="26" cm="1">
        <f t="array" ref="Q371">_xlfn.IFS(Table11[[#This Row],[target.clade]]="I",Table11[[#This Row],[hits.II]],Table11[[#This Row],[target.clade]]="II",Table11[[#This Row],[hits.I]],TRUE,NA())</f>
        <v>4409</v>
      </c>
      <c r="R371" s="26">
        <f>IFERROR(Table11[[#This Row],[clade.N]]-Table11[[#This Row],[clade.FP]], NA())</f>
        <v>45</v>
      </c>
      <c r="S371" s="24">
        <f>Table11[[#This Row],[clade.TP]]/Table11[[#This Row],[clade.P]]</f>
        <v>0.4</v>
      </c>
      <c r="T371" s="24">
        <f>Table11[[#This Row],[clade.FN]]/Table11[[#This Row],[clade.P]]</f>
        <v>0.6</v>
      </c>
      <c r="U371" s="24">
        <f>IFERROR(Table11[[#This Row],[clade.FP]]/Table11[[#This Row],[clade.N]],NA())</f>
        <v>0.98989672204759771</v>
      </c>
      <c r="V371" s="24">
        <f>IFERROR(Table11[[#This Row],[clade.TN]]/Table11[[#This Row],[clade.N]],NA())</f>
        <v>1.0103277952402335E-2</v>
      </c>
      <c r="AC371" s="11"/>
      <c r="AD371" s="11"/>
    </row>
    <row r="372" spans="1:30" ht="21" customHeight="1" x14ac:dyDescent="0.2">
      <c r="A372" s="25" t="s">
        <v>2442</v>
      </c>
      <c r="B372" s="20">
        <f>LOOKUP(Table11[[#This Row],[id]],'S1 - Assay'!A:A,'S1 - Assay'!B:B)</f>
        <v>10244</v>
      </c>
      <c r="C372" s="20" t="str">
        <f>LOOKUP(Table11[[#This Row],[id]],'S1 - Assay'!A:A,'S1 - Assay'!C:C)</f>
        <v>I</v>
      </c>
      <c r="D372" s="20">
        <f>COUNTIF('S6 - Table 1'!$B$3:$B$20,Table11[[#This Row],[id]])</f>
        <v>0</v>
      </c>
      <c r="E372" s="20">
        <v>0.61941475499999998</v>
      </c>
      <c r="F372" s="20">
        <v>3416</v>
      </c>
      <c r="G372" s="20">
        <v>7</v>
      </c>
      <c r="H372" s="20">
        <v>12</v>
      </c>
      <c r="I372" s="20">
        <v>296</v>
      </c>
      <c r="J372" s="20">
        <v>49</v>
      </c>
      <c r="K372" s="20">
        <v>4424</v>
      </c>
      <c r="L372" s="20">
        <v>62</v>
      </c>
      <c r="M372" s="26" cm="1">
        <f t="array" ref="M372">_xlfn.IFS(Table11[[#This Row],[target.clade]]="I",110,Table11[[#This Row],[target.clade]]="II",4454,TRUE,4652)</f>
        <v>110</v>
      </c>
      <c r="N372" s="26" cm="1">
        <f t="array" ref="N372">_xlfn.IFS(Table11[[#This Row],[target.clade]]="I",4454,Table11[[#This Row],[target.clade]]="II",110,TRUE,NA())</f>
        <v>4454</v>
      </c>
      <c r="O372" s="20" cm="1">
        <f t="array" ref="O372">_xlfn.IFS(Table11[[#This Row],[target.clade]]="I",Table11[[#This Row],[hits.I]],Table11[[#This Row],[target.clade]]="II",Table11[[#This Row],[hits.II]],TRUE,SUM(Table11[[#This Row],[hits.I]:[hits.?]]))</f>
        <v>49</v>
      </c>
      <c r="P372" s="26">
        <f>Table11[[#This Row],[clade.P]]-Table11[[#This Row],[clade.TP]]</f>
        <v>61</v>
      </c>
      <c r="Q372" s="26" cm="1">
        <f t="array" ref="Q372">_xlfn.IFS(Table11[[#This Row],[target.clade]]="I",Table11[[#This Row],[hits.II]],Table11[[#This Row],[target.clade]]="II",Table11[[#This Row],[hits.I]],TRUE,NA())</f>
        <v>4424</v>
      </c>
      <c r="R372" s="26">
        <f>IFERROR(Table11[[#This Row],[clade.N]]-Table11[[#This Row],[clade.FP]], NA())</f>
        <v>30</v>
      </c>
      <c r="S372" s="24">
        <f>Table11[[#This Row],[clade.TP]]/Table11[[#This Row],[clade.P]]</f>
        <v>0.44545454545454544</v>
      </c>
      <c r="T372" s="24">
        <f>Table11[[#This Row],[clade.FN]]/Table11[[#This Row],[clade.P]]</f>
        <v>0.55454545454545456</v>
      </c>
      <c r="U372" s="24">
        <f>IFERROR(Table11[[#This Row],[clade.FP]]/Table11[[#This Row],[clade.N]],NA())</f>
        <v>0.99326448136506507</v>
      </c>
      <c r="V372" s="24">
        <f>IFERROR(Table11[[#This Row],[clade.TN]]/Table11[[#This Row],[clade.N]],NA())</f>
        <v>6.7355186349348896E-3</v>
      </c>
      <c r="AC372" s="11"/>
      <c r="AD372" s="11"/>
    </row>
    <row r="373" spans="1:30" ht="21" customHeight="1" x14ac:dyDescent="0.2">
      <c r="A373" s="25" t="s">
        <v>2447</v>
      </c>
      <c r="B373" s="20">
        <f>LOOKUP(Table11[[#This Row],[id]],'S1 - Assay'!A:A,'S1 - Assay'!B:B)</f>
        <v>10244</v>
      </c>
      <c r="C373" s="20" t="str">
        <f>LOOKUP(Table11[[#This Row],[id]],'S1 - Assay'!A:A,'S1 - Assay'!C:C)</f>
        <v>I</v>
      </c>
      <c r="D373" s="20">
        <f>COUNTIF('S6 - Table 1'!$B$3:$B$20,Table11[[#This Row],[id]])</f>
        <v>0</v>
      </c>
      <c r="E373" s="20">
        <v>0.61985531599999999</v>
      </c>
      <c r="F373" s="20">
        <v>3416</v>
      </c>
      <c r="G373" s="20">
        <v>7</v>
      </c>
      <c r="H373" s="20">
        <v>12</v>
      </c>
      <c r="I373" s="20">
        <v>296</v>
      </c>
      <c r="J373" s="20">
        <v>49</v>
      </c>
      <c r="K373" s="20">
        <v>4424</v>
      </c>
      <c r="L373" s="20">
        <v>62</v>
      </c>
      <c r="M373" s="26" cm="1">
        <f t="array" ref="M373">_xlfn.IFS(Table11[[#This Row],[target.clade]]="I",110,Table11[[#This Row],[target.clade]]="II",4454,TRUE,4652)</f>
        <v>110</v>
      </c>
      <c r="N373" s="26" cm="1">
        <f t="array" ref="N373">_xlfn.IFS(Table11[[#This Row],[target.clade]]="I",4454,Table11[[#This Row],[target.clade]]="II",110,TRUE,NA())</f>
        <v>4454</v>
      </c>
      <c r="O373" s="20" cm="1">
        <f t="array" ref="O373">_xlfn.IFS(Table11[[#This Row],[target.clade]]="I",Table11[[#This Row],[hits.I]],Table11[[#This Row],[target.clade]]="II",Table11[[#This Row],[hits.II]],TRUE,SUM(Table11[[#This Row],[hits.I]:[hits.?]]))</f>
        <v>49</v>
      </c>
      <c r="P373" s="26">
        <f>Table11[[#This Row],[clade.P]]-Table11[[#This Row],[clade.TP]]</f>
        <v>61</v>
      </c>
      <c r="Q373" s="26" cm="1">
        <f t="array" ref="Q373">_xlfn.IFS(Table11[[#This Row],[target.clade]]="I",Table11[[#This Row],[hits.II]],Table11[[#This Row],[target.clade]]="II",Table11[[#This Row],[hits.I]],TRUE,NA())</f>
        <v>4424</v>
      </c>
      <c r="R373" s="26">
        <f>IFERROR(Table11[[#This Row],[clade.N]]-Table11[[#This Row],[clade.FP]], NA())</f>
        <v>30</v>
      </c>
      <c r="S373" s="24">
        <f>Table11[[#This Row],[clade.TP]]/Table11[[#This Row],[clade.P]]</f>
        <v>0.44545454545454544</v>
      </c>
      <c r="T373" s="24">
        <f>Table11[[#This Row],[clade.FN]]/Table11[[#This Row],[clade.P]]</f>
        <v>0.55454545454545456</v>
      </c>
      <c r="U373" s="24">
        <f>IFERROR(Table11[[#This Row],[clade.FP]]/Table11[[#This Row],[clade.N]],NA())</f>
        <v>0.99326448136506507</v>
      </c>
      <c r="V373" s="24">
        <f>IFERROR(Table11[[#This Row],[clade.TN]]/Table11[[#This Row],[clade.N]],NA())</f>
        <v>6.7355186349348896E-3</v>
      </c>
      <c r="AC373" s="11"/>
      <c r="AD373" s="11"/>
    </row>
    <row r="374" spans="1:30" ht="21" customHeight="1" x14ac:dyDescent="0.2">
      <c r="A374" s="25" t="s">
        <v>2450</v>
      </c>
      <c r="B374" s="20">
        <f>LOOKUP(Table11[[#This Row],[id]],'S1 - Assay'!A:A,'S1 - Assay'!B:B)</f>
        <v>10244</v>
      </c>
      <c r="C374" s="20" t="str">
        <f>LOOKUP(Table11[[#This Row],[id]],'S1 - Assay'!A:A,'S1 - Assay'!C:C)</f>
        <v>I</v>
      </c>
      <c r="D374" s="20">
        <f>COUNTIF('S6 - Table 1'!$B$3:$B$20,Table11[[#This Row],[id]])</f>
        <v>0</v>
      </c>
      <c r="E374" s="20">
        <v>0.62968472399999997</v>
      </c>
      <c r="F374" s="20">
        <v>2765</v>
      </c>
      <c r="G374" s="20">
        <v>568</v>
      </c>
      <c r="H374" s="20">
        <v>167</v>
      </c>
      <c r="I374" s="20">
        <v>129</v>
      </c>
      <c r="J374" s="20">
        <v>43</v>
      </c>
      <c r="K374" s="20">
        <v>4333</v>
      </c>
      <c r="L374" s="20">
        <v>66</v>
      </c>
      <c r="M374" s="26" cm="1">
        <f t="array" ref="M374">_xlfn.IFS(Table11[[#This Row],[target.clade]]="I",110,Table11[[#This Row],[target.clade]]="II",4454,TRUE,4652)</f>
        <v>110</v>
      </c>
      <c r="N374" s="26" cm="1">
        <f t="array" ref="N374">_xlfn.IFS(Table11[[#This Row],[target.clade]]="I",4454,Table11[[#This Row],[target.clade]]="II",110,TRUE,NA())</f>
        <v>4454</v>
      </c>
      <c r="O374" s="20" cm="1">
        <f t="array" ref="O374">_xlfn.IFS(Table11[[#This Row],[target.clade]]="I",Table11[[#This Row],[hits.I]],Table11[[#This Row],[target.clade]]="II",Table11[[#This Row],[hits.II]],TRUE,SUM(Table11[[#This Row],[hits.I]:[hits.?]]))</f>
        <v>43</v>
      </c>
      <c r="P374" s="26">
        <f>Table11[[#This Row],[clade.P]]-Table11[[#This Row],[clade.TP]]</f>
        <v>67</v>
      </c>
      <c r="Q374" s="26" cm="1">
        <f t="array" ref="Q374">_xlfn.IFS(Table11[[#This Row],[target.clade]]="I",Table11[[#This Row],[hits.II]],Table11[[#This Row],[target.clade]]="II",Table11[[#This Row],[hits.I]],TRUE,NA())</f>
        <v>4333</v>
      </c>
      <c r="R374" s="26">
        <f>IFERROR(Table11[[#This Row],[clade.N]]-Table11[[#This Row],[clade.FP]], NA())</f>
        <v>121</v>
      </c>
      <c r="S374" s="24">
        <f>Table11[[#This Row],[clade.TP]]/Table11[[#This Row],[clade.P]]</f>
        <v>0.39090909090909093</v>
      </c>
      <c r="T374" s="24">
        <f>Table11[[#This Row],[clade.FN]]/Table11[[#This Row],[clade.P]]</f>
        <v>0.60909090909090913</v>
      </c>
      <c r="U374" s="24">
        <f>IFERROR(Table11[[#This Row],[clade.FP]]/Table11[[#This Row],[clade.N]],NA())</f>
        <v>0.97283340817242925</v>
      </c>
      <c r="V374" s="24">
        <f>IFERROR(Table11[[#This Row],[clade.TN]]/Table11[[#This Row],[clade.N]],NA())</f>
        <v>2.7166591827570724E-2</v>
      </c>
      <c r="AC374" s="11"/>
      <c r="AD374" s="11"/>
    </row>
    <row r="375" spans="1:30" ht="21" customHeight="1" x14ac:dyDescent="0.2">
      <c r="A375" s="25" t="s">
        <v>2453</v>
      </c>
      <c r="B375" s="20">
        <f>LOOKUP(Table11[[#This Row],[id]],'S1 - Assay'!A:A,'S1 - Assay'!B:B)</f>
        <v>10244</v>
      </c>
      <c r="C375" s="20" t="str">
        <f>LOOKUP(Table11[[#This Row],[id]],'S1 - Assay'!A:A,'S1 - Assay'!C:C)</f>
        <v>I</v>
      </c>
      <c r="D375" s="20">
        <f>COUNTIF('S6 - Table 1'!$B$3:$B$20,Table11[[#This Row],[id]])</f>
        <v>0</v>
      </c>
      <c r="E375" s="20">
        <v>0.63120443400000004</v>
      </c>
      <c r="F375" s="20">
        <v>3388</v>
      </c>
      <c r="G375" s="20">
        <v>14</v>
      </c>
      <c r="H375" s="20">
        <v>156</v>
      </c>
      <c r="I375" s="20">
        <v>129</v>
      </c>
      <c r="J375" s="20">
        <v>43</v>
      </c>
      <c r="K375" s="20">
        <v>4398</v>
      </c>
      <c r="L375" s="20">
        <v>64</v>
      </c>
      <c r="M375" s="26" cm="1">
        <f t="array" ref="M375">_xlfn.IFS(Table11[[#This Row],[target.clade]]="I",110,Table11[[#This Row],[target.clade]]="II",4454,TRUE,4652)</f>
        <v>110</v>
      </c>
      <c r="N375" s="26" cm="1">
        <f t="array" ref="N375">_xlfn.IFS(Table11[[#This Row],[target.clade]]="I",4454,Table11[[#This Row],[target.clade]]="II",110,TRUE,NA())</f>
        <v>4454</v>
      </c>
      <c r="O375" s="20" cm="1">
        <f t="array" ref="O375">_xlfn.IFS(Table11[[#This Row],[target.clade]]="I",Table11[[#This Row],[hits.I]],Table11[[#This Row],[target.clade]]="II",Table11[[#This Row],[hits.II]],TRUE,SUM(Table11[[#This Row],[hits.I]:[hits.?]]))</f>
        <v>43</v>
      </c>
      <c r="P375" s="26">
        <f>Table11[[#This Row],[clade.P]]-Table11[[#This Row],[clade.TP]]</f>
        <v>67</v>
      </c>
      <c r="Q375" s="26" cm="1">
        <f t="array" ref="Q375">_xlfn.IFS(Table11[[#This Row],[target.clade]]="I",Table11[[#This Row],[hits.II]],Table11[[#This Row],[target.clade]]="II",Table11[[#This Row],[hits.I]],TRUE,NA())</f>
        <v>4398</v>
      </c>
      <c r="R375" s="26">
        <f>IFERROR(Table11[[#This Row],[clade.N]]-Table11[[#This Row],[clade.FP]], NA())</f>
        <v>56</v>
      </c>
      <c r="S375" s="24">
        <f>Table11[[#This Row],[clade.TP]]/Table11[[#This Row],[clade.P]]</f>
        <v>0.39090909090909093</v>
      </c>
      <c r="T375" s="24">
        <f>Table11[[#This Row],[clade.FN]]/Table11[[#This Row],[clade.P]]</f>
        <v>0.60909090909090913</v>
      </c>
      <c r="U375" s="24">
        <f>IFERROR(Table11[[#This Row],[clade.FP]]/Table11[[#This Row],[clade.N]],NA())</f>
        <v>0.98742703188145486</v>
      </c>
      <c r="V375" s="24">
        <f>IFERROR(Table11[[#This Row],[clade.TN]]/Table11[[#This Row],[clade.N]],NA())</f>
        <v>1.2572968118545127E-2</v>
      </c>
      <c r="AC375" s="11"/>
      <c r="AD375" s="11"/>
    </row>
    <row r="376" spans="1:30" ht="21" customHeight="1" x14ac:dyDescent="0.2">
      <c r="A376" s="25" t="s">
        <v>2456</v>
      </c>
      <c r="B376" s="20">
        <f>LOOKUP(Table11[[#This Row],[id]],'S1 - Assay'!A:A,'S1 - Assay'!B:B)</f>
        <v>10244</v>
      </c>
      <c r="C376" s="20" t="str">
        <f>LOOKUP(Table11[[#This Row],[id]],'S1 - Assay'!A:A,'S1 - Assay'!C:C)</f>
        <v>I</v>
      </c>
      <c r="D376" s="20">
        <f>COUNTIF('S6 - Table 1'!$B$3:$B$20,Table11[[#This Row],[id]])</f>
        <v>0</v>
      </c>
      <c r="E376" s="20">
        <v>0.63338792899999996</v>
      </c>
      <c r="F376" s="20">
        <v>3427</v>
      </c>
      <c r="G376" s="20">
        <v>2</v>
      </c>
      <c r="H376" s="20">
        <v>265</v>
      </c>
      <c r="I376" s="20">
        <v>22</v>
      </c>
      <c r="J376" s="20">
        <v>43</v>
      </c>
      <c r="K376" s="20">
        <v>4433</v>
      </c>
      <c r="L376" s="20">
        <v>62</v>
      </c>
      <c r="M376" s="26" cm="1">
        <f t="array" ref="M376">_xlfn.IFS(Table11[[#This Row],[target.clade]]="I",110,Table11[[#This Row],[target.clade]]="II",4454,TRUE,4652)</f>
        <v>110</v>
      </c>
      <c r="N376" s="26" cm="1">
        <f t="array" ref="N376">_xlfn.IFS(Table11[[#This Row],[target.clade]]="I",4454,Table11[[#This Row],[target.clade]]="II",110,TRUE,NA())</f>
        <v>4454</v>
      </c>
      <c r="O376" s="20" cm="1">
        <f t="array" ref="O376">_xlfn.IFS(Table11[[#This Row],[target.clade]]="I",Table11[[#This Row],[hits.I]],Table11[[#This Row],[target.clade]]="II",Table11[[#This Row],[hits.II]],TRUE,SUM(Table11[[#This Row],[hits.I]:[hits.?]]))</f>
        <v>43</v>
      </c>
      <c r="P376" s="26">
        <f>Table11[[#This Row],[clade.P]]-Table11[[#This Row],[clade.TP]]</f>
        <v>67</v>
      </c>
      <c r="Q376" s="26" cm="1">
        <f t="array" ref="Q376">_xlfn.IFS(Table11[[#This Row],[target.clade]]="I",Table11[[#This Row],[hits.II]],Table11[[#This Row],[target.clade]]="II",Table11[[#This Row],[hits.I]],TRUE,NA())</f>
        <v>4433</v>
      </c>
      <c r="R376" s="26">
        <f>IFERROR(Table11[[#This Row],[clade.N]]-Table11[[#This Row],[clade.FP]], NA())</f>
        <v>21</v>
      </c>
      <c r="S376" s="24">
        <f>Table11[[#This Row],[clade.TP]]/Table11[[#This Row],[clade.P]]</f>
        <v>0.39090909090909093</v>
      </c>
      <c r="T376" s="24">
        <f>Table11[[#This Row],[clade.FN]]/Table11[[#This Row],[clade.P]]</f>
        <v>0.60909090909090913</v>
      </c>
      <c r="U376" s="24">
        <f>IFERROR(Table11[[#This Row],[clade.FP]]/Table11[[#This Row],[clade.N]],NA())</f>
        <v>0.99528513695554555</v>
      </c>
      <c r="V376" s="24">
        <f>IFERROR(Table11[[#This Row],[clade.TN]]/Table11[[#This Row],[clade.N]],NA())</f>
        <v>4.7148630444544233E-3</v>
      </c>
      <c r="AC376" s="11"/>
      <c r="AD376" s="11"/>
    </row>
    <row r="377" spans="1:30" ht="21" customHeight="1" x14ac:dyDescent="0.2">
      <c r="A377" s="25" t="s">
        <v>2459</v>
      </c>
      <c r="B377" s="20">
        <f>LOOKUP(Table11[[#This Row],[id]],'S1 - Assay'!A:A,'S1 - Assay'!B:B)</f>
        <v>10244</v>
      </c>
      <c r="C377" s="20" t="str">
        <f>LOOKUP(Table11[[#This Row],[id]],'S1 - Assay'!A:A,'S1 - Assay'!C:C)</f>
        <v>I</v>
      </c>
      <c r="D377" s="20">
        <f>COUNTIF('S6 - Table 1'!$B$3:$B$20,Table11[[#This Row],[id]])</f>
        <v>0</v>
      </c>
      <c r="E377" s="20">
        <v>0.63792850099999998</v>
      </c>
      <c r="F377" s="20">
        <v>3418</v>
      </c>
      <c r="G377" s="20">
        <v>14</v>
      </c>
      <c r="H377" s="20">
        <v>154</v>
      </c>
      <c r="I377" s="20">
        <v>143</v>
      </c>
      <c r="J377" s="20">
        <v>50</v>
      </c>
      <c r="K377" s="20">
        <v>4436</v>
      </c>
      <c r="L377" s="20">
        <v>62</v>
      </c>
      <c r="M377" s="26" cm="1">
        <f t="array" ref="M377">_xlfn.IFS(Table11[[#This Row],[target.clade]]="I",110,Table11[[#This Row],[target.clade]]="II",4454,TRUE,4652)</f>
        <v>110</v>
      </c>
      <c r="N377" s="26" cm="1">
        <f t="array" ref="N377">_xlfn.IFS(Table11[[#This Row],[target.clade]]="I",4454,Table11[[#This Row],[target.clade]]="II",110,TRUE,NA())</f>
        <v>4454</v>
      </c>
      <c r="O377" s="20" cm="1">
        <f t="array" ref="O377">_xlfn.IFS(Table11[[#This Row],[target.clade]]="I",Table11[[#This Row],[hits.I]],Table11[[#This Row],[target.clade]]="II",Table11[[#This Row],[hits.II]],TRUE,SUM(Table11[[#This Row],[hits.I]:[hits.?]]))</f>
        <v>50</v>
      </c>
      <c r="P377" s="26">
        <f>Table11[[#This Row],[clade.P]]-Table11[[#This Row],[clade.TP]]</f>
        <v>60</v>
      </c>
      <c r="Q377" s="26" cm="1">
        <f t="array" ref="Q377">_xlfn.IFS(Table11[[#This Row],[target.clade]]="I",Table11[[#This Row],[hits.II]],Table11[[#This Row],[target.clade]]="II",Table11[[#This Row],[hits.I]],TRUE,NA())</f>
        <v>4436</v>
      </c>
      <c r="R377" s="26">
        <f>IFERROR(Table11[[#This Row],[clade.N]]-Table11[[#This Row],[clade.FP]], NA())</f>
        <v>18</v>
      </c>
      <c r="S377" s="24">
        <f>Table11[[#This Row],[clade.TP]]/Table11[[#This Row],[clade.P]]</f>
        <v>0.45454545454545453</v>
      </c>
      <c r="T377" s="24">
        <f>Table11[[#This Row],[clade.FN]]/Table11[[#This Row],[clade.P]]</f>
        <v>0.54545454545454541</v>
      </c>
      <c r="U377" s="24">
        <f>IFERROR(Table11[[#This Row],[clade.FP]]/Table11[[#This Row],[clade.N]],NA())</f>
        <v>0.99595868881903904</v>
      </c>
      <c r="V377" s="24">
        <f>IFERROR(Table11[[#This Row],[clade.TN]]/Table11[[#This Row],[clade.N]],NA())</f>
        <v>4.0413111809609343E-3</v>
      </c>
      <c r="AC377" s="11"/>
      <c r="AD377" s="11"/>
    </row>
    <row r="378" spans="1:30" ht="21" customHeight="1" x14ac:dyDescent="0.2">
      <c r="A378" s="25" t="s">
        <v>2464</v>
      </c>
      <c r="B378" s="20">
        <f>LOOKUP(Table11[[#This Row],[id]],'S1 - Assay'!A:A,'S1 - Assay'!B:B)</f>
        <v>10244</v>
      </c>
      <c r="C378" s="20" t="str">
        <f>LOOKUP(Table11[[#This Row],[id]],'S1 - Assay'!A:A,'S1 - Assay'!C:C)</f>
        <v>I</v>
      </c>
      <c r="D378" s="20">
        <f>COUNTIF('S6 - Table 1'!$B$3:$B$20,Table11[[#This Row],[id]])</f>
        <v>0</v>
      </c>
      <c r="E378" s="20">
        <v>0.64885867500000005</v>
      </c>
      <c r="F378" s="20">
        <v>3379</v>
      </c>
      <c r="G378" s="20">
        <v>7</v>
      </c>
      <c r="H378" s="20">
        <v>280</v>
      </c>
      <c r="I378" s="20">
        <v>9</v>
      </c>
      <c r="J378" s="20">
        <v>44</v>
      </c>
      <c r="K378" s="20">
        <v>4382</v>
      </c>
      <c r="L378" s="20">
        <v>65</v>
      </c>
      <c r="M378" s="26" cm="1">
        <f t="array" ref="M378">_xlfn.IFS(Table11[[#This Row],[target.clade]]="I",110,Table11[[#This Row],[target.clade]]="II",4454,TRUE,4652)</f>
        <v>110</v>
      </c>
      <c r="N378" s="26" cm="1">
        <f t="array" ref="N378">_xlfn.IFS(Table11[[#This Row],[target.clade]]="I",4454,Table11[[#This Row],[target.clade]]="II",110,TRUE,NA())</f>
        <v>4454</v>
      </c>
      <c r="O378" s="20" cm="1">
        <f t="array" ref="O378">_xlfn.IFS(Table11[[#This Row],[target.clade]]="I",Table11[[#This Row],[hits.I]],Table11[[#This Row],[target.clade]]="II",Table11[[#This Row],[hits.II]],TRUE,SUM(Table11[[#This Row],[hits.I]:[hits.?]]))</f>
        <v>44</v>
      </c>
      <c r="P378" s="26">
        <f>Table11[[#This Row],[clade.P]]-Table11[[#This Row],[clade.TP]]</f>
        <v>66</v>
      </c>
      <c r="Q378" s="26" cm="1">
        <f t="array" ref="Q378">_xlfn.IFS(Table11[[#This Row],[target.clade]]="I",Table11[[#This Row],[hits.II]],Table11[[#This Row],[target.clade]]="II",Table11[[#This Row],[hits.I]],TRUE,NA())</f>
        <v>4382</v>
      </c>
      <c r="R378" s="26">
        <f>IFERROR(Table11[[#This Row],[clade.N]]-Table11[[#This Row],[clade.FP]], NA())</f>
        <v>72</v>
      </c>
      <c r="S378" s="24">
        <f>Table11[[#This Row],[clade.TP]]/Table11[[#This Row],[clade.P]]</f>
        <v>0.4</v>
      </c>
      <c r="T378" s="24">
        <f>Table11[[#This Row],[clade.FN]]/Table11[[#This Row],[clade.P]]</f>
        <v>0.6</v>
      </c>
      <c r="U378" s="24">
        <f>IFERROR(Table11[[#This Row],[clade.FP]]/Table11[[#This Row],[clade.N]],NA())</f>
        <v>0.98383475527615627</v>
      </c>
      <c r="V378" s="24">
        <f>IFERROR(Table11[[#This Row],[clade.TN]]/Table11[[#This Row],[clade.N]],NA())</f>
        <v>1.6165244723843737E-2</v>
      </c>
      <c r="AC378" s="11"/>
      <c r="AD378" s="11"/>
    </row>
    <row r="379" spans="1:30" ht="21" customHeight="1" x14ac:dyDescent="0.2">
      <c r="A379" s="25" t="s">
        <v>2467</v>
      </c>
      <c r="B379" s="20">
        <f>LOOKUP(Table11[[#This Row],[id]],'S1 - Assay'!A:A,'S1 - Assay'!B:B)</f>
        <v>10244</v>
      </c>
      <c r="C379" s="20" t="str">
        <f>LOOKUP(Table11[[#This Row],[id]],'S1 - Assay'!A:A,'S1 - Assay'!C:C)</f>
        <v>I</v>
      </c>
      <c r="D379" s="20">
        <f>COUNTIF('S6 - Table 1'!$B$3:$B$20,Table11[[#This Row],[id]])</f>
        <v>0</v>
      </c>
      <c r="E379" s="20">
        <v>0.65089684699999995</v>
      </c>
      <c r="F379" s="20">
        <v>3427</v>
      </c>
      <c r="G379" s="20">
        <v>1</v>
      </c>
      <c r="H379" s="20">
        <v>255</v>
      </c>
      <c r="I379" s="20">
        <v>74</v>
      </c>
      <c r="J379" s="20">
        <v>50</v>
      </c>
      <c r="K379" s="20">
        <v>4425</v>
      </c>
      <c r="L379" s="20">
        <v>65</v>
      </c>
      <c r="M379" s="26" cm="1">
        <f t="array" ref="M379">_xlfn.IFS(Table11[[#This Row],[target.clade]]="I",110,Table11[[#This Row],[target.clade]]="II",4454,TRUE,4652)</f>
        <v>110</v>
      </c>
      <c r="N379" s="26" cm="1">
        <f t="array" ref="N379">_xlfn.IFS(Table11[[#This Row],[target.clade]]="I",4454,Table11[[#This Row],[target.clade]]="II",110,TRUE,NA())</f>
        <v>4454</v>
      </c>
      <c r="O379" s="20" cm="1">
        <f t="array" ref="O379">_xlfn.IFS(Table11[[#This Row],[target.clade]]="I",Table11[[#This Row],[hits.I]],Table11[[#This Row],[target.clade]]="II",Table11[[#This Row],[hits.II]],TRUE,SUM(Table11[[#This Row],[hits.I]:[hits.?]]))</f>
        <v>50</v>
      </c>
      <c r="P379" s="26">
        <f>Table11[[#This Row],[clade.P]]-Table11[[#This Row],[clade.TP]]</f>
        <v>60</v>
      </c>
      <c r="Q379" s="26" cm="1">
        <f t="array" ref="Q379">_xlfn.IFS(Table11[[#This Row],[target.clade]]="I",Table11[[#This Row],[hits.II]],Table11[[#This Row],[target.clade]]="II",Table11[[#This Row],[hits.I]],TRUE,NA())</f>
        <v>4425</v>
      </c>
      <c r="R379" s="26">
        <f>IFERROR(Table11[[#This Row],[clade.N]]-Table11[[#This Row],[clade.FP]], NA())</f>
        <v>29</v>
      </c>
      <c r="S379" s="24">
        <f>Table11[[#This Row],[clade.TP]]/Table11[[#This Row],[clade.P]]</f>
        <v>0.45454545454545453</v>
      </c>
      <c r="T379" s="24">
        <f>Table11[[#This Row],[clade.FN]]/Table11[[#This Row],[clade.P]]</f>
        <v>0.54545454545454541</v>
      </c>
      <c r="U379" s="24">
        <f>IFERROR(Table11[[#This Row],[clade.FP]]/Table11[[#This Row],[clade.N]],NA())</f>
        <v>0.9934889986528963</v>
      </c>
      <c r="V379" s="24">
        <f>IFERROR(Table11[[#This Row],[clade.TN]]/Table11[[#This Row],[clade.N]],NA())</f>
        <v>6.5110013471037266E-3</v>
      </c>
      <c r="AC379" s="11"/>
      <c r="AD379" s="11"/>
    </row>
    <row r="380" spans="1:30" ht="21" customHeight="1" x14ac:dyDescent="0.2">
      <c r="A380" s="25" t="s">
        <v>2472</v>
      </c>
      <c r="B380" s="20">
        <f>LOOKUP(Table11[[#This Row],[id]],'S1 - Assay'!A:A,'S1 - Assay'!B:B)</f>
        <v>10244</v>
      </c>
      <c r="C380" s="20" t="str">
        <f>LOOKUP(Table11[[#This Row],[id]],'S1 - Assay'!A:A,'S1 - Assay'!C:C)</f>
        <v>I</v>
      </c>
      <c r="D380" s="20">
        <f>COUNTIF('S6 - Table 1'!$B$3:$B$20,Table11[[#This Row],[id]])</f>
        <v>0</v>
      </c>
      <c r="E380" s="20">
        <v>0.65483909500000004</v>
      </c>
      <c r="F380" s="20">
        <v>3303</v>
      </c>
      <c r="G380" s="20">
        <v>1</v>
      </c>
      <c r="H380" s="20">
        <v>9</v>
      </c>
      <c r="I380" s="20">
        <v>240</v>
      </c>
      <c r="J380" s="20">
        <v>43</v>
      </c>
      <c r="K380" s="20">
        <v>4391</v>
      </c>
      <c r="L380" s="20">
        <v>28</v>
      </c>
      <c r="M380" s="26" cm="1">
        <f t="array" ref="M380">_xlfn.IFS(Table11[[#This Row],[target.clade]]="I",110,Table11[[#This Row],[target.clade]]="II",4454,TRUE,4652)</f>
        <v>110</v>
      </c>
      <c r="N380" s="26" cm="1">
        <f t="array" ref="N380">_xlfn.IFS(Table11[[#This Row],[target.clade]]="I",4454,Table11[[#This Row],[target.clade]]="II",110,TRUE,NA())</f>
        <v>4454</v>
      </c>
      <c r="O380" s="20" cm="1">
        <f t="array" ref="O380">_xlfn.IFS(Table11[[#This Row],[target.clade]]="I",Table11[[#This Row],[hits.I]],Table11[[#This Row],[target.clade]]="II",Table11[[#This Row],[hits.II]],TRUE,SUM(Table11[[#This Row],[hits.I]:[hits.?]]))</f>
        <v>43</v>
      </c>
      <c r="P380" s="26">
        <f>Table11[[#This Row],[clade.P]]-Table11[[#This Row],[clade.TP]]</f>
        <v>67</v>
      </c>
      <c r="Q380" s="26" cm="1">
        <f t="array" ref="Q380">_xlfn.IFS(Table11[[#This Row],[target.clade]]="I",Table11[[#This Row],[hits.II]],Table11[[#This Row],[target.clade]]="II",Table11[[#This Row],[hits.I]],TRUE,NA())</f>
        <v>4391</v>
      </c>
      <c r="R380" s="26">
        <f>IFERROR(Table11[[#This Row],[clade.N]]-Table11[[#This Row],[clade.FP]], NA())</f>
        <v>63</v>
      </c>
      <c r="S380" s="24">
        <f>Table11[[#This Row],[clade.TP]]/Table11[[#This Row],[clade.P]]</f>
        <v>0.39090909090909093</v>
      </c>
      <c r="T380" s="24">
        <f>Table11[[#This Row],[clade.FN]]/Table11[[#This Row],[clade.P]]</f>
        <v>0.60909090909090913</v>
      </c>
      <c r="U380" s="24">
        <f>IFERROR(Table11[[#This Row],[clade.FP]]/Table11[[#This Row],[clade.N]],NA())</f>
        <v>0.98585541086663675</v>
      </c>
      <c r="V380" s="24">
        <f>IFERROR(Table11[[#This Row],[clade.TN]]/Table11[[#This Row],[clade.N]],NA())</f>
        <v>1.4144589133363269E-2</v>
      </c>
      <c r="AC380" s="11"/>
      <c r="AD380" s="11"/>
    </row>
    <row r="381" spans="1:30" ht="21" customHeight="1" x14ac:dyDescent="0.2">
      <c r="A381" s="25" t="s">
        <v>2476</v>
      </c>
      <c r="B381" s="20">
        <f>LOOKUP(Table11[[#This Row],[id]],'S1 - Assay'!A:A,'S1 - Assay'!B:B)</f>
        <v>10244</v>
      </c>
      <c r="C381" s="20" t="str">
        <f>LOOKUP(Table11[[#This Row],[id]],'S1 - Assay'!A:A,'S1 - Assay'!C:C)</f>
        <v>I</v>
      </c>
      <c r="D381" s="20">
        <f>COUNTIF('S6 - Table 1'!$B$3:$B$20,Table11[[#This Row],[id]])</f>
        <v>0</v>
      </c>
      <c r="E381" s="20">
        <v>0.69517311199999998</v>
      </c>
      <c r="F381" s="20">
        <v>2963</v>
      </c>
      <c r="G381" s="20">
        <v>38</v>
      </c>
      <c r="H381" s="20">
        <v>0</v>
      </c>
      <c r="I381" s="20">
        <v>277</v>
      </c>
      <c r="J381" s="20">
        <v>43</v>
      </c>
      <c r="K381" s="20">
        <v>3932</v>
      </c>
      <c r="L381" s="20">
        <v>63</v>
      </c>
      <c r="M381" s="26" cm="1">
        <f t="array" ref="M381">_xlfn.IFS(Table11[[#This Row],[target.clade]]="I",110,Table11[[#This Row],[target.clade]]="II",4454,TRUE,4652)</f>
        <v>110</v>
      </c>
      <c r="N381" s="26" cm="1">
        <f t="array" ref="N381">_xlfn.IFS(Table11[[#This Row],[target.clade]]="I",4454,Table11[[#This Row],[target.clade]]="II",110,TRUE,NA())</f>
        <v>4454</v>
      </c>
      <c r="O381" s="20" cm="1">
        <f t="array" ref="O381">_xlfn.IFS(Table11[[#This Row],[target.clade]]="I",Table11[[#This Row],[hits.I]],Table11[[#This Row],[target.clade]]="II",Table11[[#This Row],[hits.II]],TRUE,SUM(Table11[[#This Row],[hits.I]:[hits.?]]))</f>
        <v>43</v>
      </c>
      <c r="P381" s="26">
        <f>Table11[[#This Row],[clade.P]]-Table11[[#This Row],[clade.TP]]</f>
        <v>67</v>
      </c>
      <c r="Q381" s="26" cm="1">
        <f t="array" ref="Q381">_xlfn.IFS(Table11[[#This Row],[target.clade]]="I",Table11[[#This Row],[hits.II]],Table11[[#This Row],[target.clade]]="II",Table11[[#This Row],[hits.I]],TRUE,NA())</f>
        <v>3932</v>
      </c>
      <c r="R381" s="26">
        <f>IFERROR(Table11[[#This Row],[clade.N]]-Table11[[#This Row],[clade.FP]], NA())</f>
        <v>522</v>
      </c>
      <c r="S381" s="24">
        <f>Table11[[#This Row],[clade.TP]]/Table11[[#This Row],[clade.P]]</f>
        <v>0.39090909090909093</v>
      </c>
      <c r="T381" s="24">
        <f>Table11[[#This Row],[clade.FN]]/Table11[[#This Row],[clade.P]]</f>
        <v>0.60909090909090913</v>
      </c>
      <c r="U381" s="24">
        <f>IFERROR(Table11[[#This Row],[clade.FP]]/Table11[[#This Row],[clade.N]],NA())</f>
        <v>0.88280197575213293</v>
      </c>
      <c r="V381" s="24">
        <f>IFERROR(Table11[[#This Row],[clade.TN]]/Table11[[#This Row],[clade.N]],NA())</f>
        <v>0.11719802424786709</v>
      </c>
      <c r="AC381" s="11"/>
      <c r="AD381" s="11"/>
    </row>
    <row r="382" spans="1:30" ht="21" customHeight="1" x14ac:dyDescent="0.2">
      <c r="A382" s="25" t="s">
        <v>2481</v>
      </c>
      <c r="B382" s="20">
        <f>LOOKUP(Table11[[#This Row],[id]],'S1 - Assay'!A:A,'S1 - Assay'!B:B)</f>
        <v>10244</v>
      </c>
      <c r="C382" s="20" t="str">
        <f>LOOKUP(Table11[[#This Row],[id]],'S1 - Assay'!A:A,'S1 - Assay'!C:C)</f>
        <v>I</v>
      </c>
      <c r="D382" s="20">
        <f>COUNTIF('S6 - Table 1'!$B$3:$B$20,Table11[[#This Row],[id]])</f>
        <v>0</v>
      </c>
      <c r="E382" s="20">
        <v>0.69581383900000005</v>
      </c>
      <c r="F382" s="20">
        <v>3384</v>
      </c>
      <c r="G382" s="20">
        <v>4</v>
      </c>
      <c r="H382" s="20">
        <v>243</v>
      </c>
      <c r="I382" s="20">
        <v>40</v>
      </c>
      <c r="J382" s="20">
        <v>43</v>
      </c>
      <c r="K382" s="20">
        <v>4418</v>
      </c>
      <c r="L382" s="20">
        <v>52</v>
      </c>
      <c r="M382" s="26" cm="1">
        <f t="array" ref="M382">_xlfn.IFS(Table11[[#This Row],[target.clade]]="I",110,Table11[[#This Row],[target.clade]]="II",4454,TRUE,4652)</f>
        <v>110</v>
      </c>
      <c r="N382" s="26" cm="1">
        <f t="array" ref="N382">_xlfn.IFS(Table11[[#This Row],[target.clade]]="I",4454,Table11[[#This Row],[target.clade]]="II",110,TRUE,NA())</f>
        <v>4454</v>
      </c>
      <c r="O382" s="20" cm="1">
        <f t="array" ref="O382">_xlfn.IFS(Table11[[#This Row],[target.clade]]="I",Table11[[#This Row],[hits.I]],Table11[[#This Row],[target.clade]]="II",Table11[[#This Row],[hits.II]],TRUE,SUM(Table11[[#This Row],[hits.I]:[hits.?]]))</f>
        <v>43</v>
      </c>
      <c r="P382" s="26">
        <f>Table11[[#This Row],[clade.P]]-Table11[[#This Row],[clade.TP]]</f>
        <v>67</v>
      </c>
      <c r="Q382" s="26" cm="1">
        <f t="array" ref="Q382">_xlfn.IFS(Table11[[#This Row],[target.clade]]="I",Table11[[#This Row],[hits.II]],Table11[[#This Row],[target.clade]]="II",Table11[[#This Row],[hits.I]],TRUE,NA())</f>
        <v>4418</v>
      </c>
      <c r="R382" s="26">
        <f>IFERROR(Table11[[#This Row],[clade.N]]-Table11[[#This Row],[clade.FP]], NA())</f>
        <v>36</v>
      </c>
      <c r="S382" s="24">
        <f>Table11[[#This Row],[clade.TP]]/Table11[[#This Row],[clade.P]]</f>
        <v>0.39090909090909093</v>
      </c>
      <c r="T382" s="24">
        <f>Table11[[#This Row],[clade.FN]]/Table11[[#This Row],[clade.P]]</f>
        <v>0.60909090909090913</v>
      </c>
      <c r="U382" s="24">
        <f>IFERROR(Table11[[#This Row],[clade.FP]]/Table11[[#This Row],[clade.N]],NA())</f>
        <v>0.99191737763807808</v>
      </c>
      <c r="V382" s="24">
        <f>IFERROR(Table11[[#This Row],[clade.TN]]/Table11[[#This Row],[clade.N]],NA())</f>
        <v>8.0826223619218686E-3</v>
      </c>
      <c r="AC382" s="11"/>
      <c r="AD382" s="11"/>
    </row>
    <row r="383" spans="1:30" ht="21" customHeight="1" x14ac:dyDescent="0.2">
      <c r="A383" s="25" t="s">
        <v>2484</v>
      </c>
      <c r="B383" s="20">
        <f>LOOKUP(Table11[[#This Row],[id]],'S1 - Assay'!A:A,'S1 - Assay'!B:B)</f>
        <v>10244</v>
      </c>
      <c r="C383" s="20" t="str">
        <f>LOOKUP(Table11[[#This Row],[id]],'S1 - Assay'!A:A,'S1 - Assay'!C:C)</f>
        <v>I</v>
      </c>
      <c r="D383" s="20">
        <f>COUNTIF('S6 - Table 1'!$B$3:$B$20,Table11[[#This Row],[id]])</f>
        <v>0</v>
      </c>
      <c r="E383" s="20">
        <v>0.69773312799999998</v>
      </c>
      <c r="F383" s="20">
        <v>3394</v>
      </c>
      <c r="G383" s="20">
        <v>0</v>
      </c>
      <c r="H383" s="20">
        <v>11</v>
      </c>
      <c r="I383" s="20">
        <v>120</v>
      </c>
      <c r="J383" s="20">
        <v>43</v>
      </c>
      <c r="K383" s="20">
        <v>4424</v>
      </c>
      <c r="L383" s="20">
        <v>52</v>
      </c>
      <c r="M383" s="26" cm="1">
        <f t="array" ref="M383">_xlfn.IFS(Table11[[#This Row],[target.clade]]="I",110,Table11[[#This Row],[target.clade]]="II",4454,TRUE,4652)</f>
        <v>110</v>
      </c>
      <c r="N383" s="26" cm="1">
        <f t="array" ref="N383">_xlfn.IFS(Table11[[#This Row],[target.clade]]="I",4454,Table11[[#This Row],[target.clade]]="II",110,TRUE,NA())</f>
        <v>4454</v>
      </c>
      <c r="O383" s="20" cm="1">
        <f t="array" ref="O383">_xlfn.IFS(Table11[[#This Row],[target.clade]]="I",Table11[[#This Row],[hits.I]],Table11[[#This Row],[target.clade]]="II",Table11[[#This Row],[hits.II]],TRUE,SUM(Table11[[#This Row],[hits.I]:[hits.?]]))</f>
        <v>43</v>
      </c>
      <c r="P383" s="26">
        <f>Table11[[#This Row],[clade.P]]-Table11[[#This Row],[clade.TP]]</f>
        <v>67</v>
      </c>
      <c r="Q383" s="26" cm="1">
        <f t="array" ref="Q383">_xlfn.IFS(Table11[[#This Row],[target.clade]]="I",Table11[[#This Row],[hits.II]],Table11[[#This Row],[target.clade]]="II",Table11[[#This Row],[hits.I]],TRUE,NA())</f>
        <v>4424</v>
      </c>
      <c r="R383" s="26">
        <f>IFERROR(Table11[[#This Row],[clade.N]]-Table11[[#This Row],[clade.FP]], NA())</f>
        <v>30</v>
      </c>
      <c r="S383" s="24">
        <f>Table11[[#This Row],[clade.TP]]/Table11[[#This Row],[clade.P]]</f>
        <v>0.39090909090909093</v>
      </c>
      <c r="T383" s="24">
        <f>Table11[[#This Row],[clade.FN]]/Table11[[#This Row],[clade.P]]</f>
        <v>0.60909090909090913</v>
      </c>
      <c r="U383" s="24">
        <f>IFERROR(Table11[[#This Row],[clade.FP]]/Table11[[#This Row],[clade.N]],NA())</f>
        <v>0.99326448136506507</v>
      </c>
      <c r="V383" s="24">
        <f>IFERROR(Table11[[#This Row],[clade.TN]]/Table11[[#This Row],[clade.N]],NA())</f>
        <v>6.7355186349348896E-3</v>
      </c>
      <c r="AC383" s="11"/>
      <c r="AD383" s="11"/>
    </row>
    <row r="384" spans="1:30" ht="21" customHeight="1" x14ac:dyDescent="0.2">
      <c r="A384" s="25" t="s">
        <v>2487</v>
      </c>
      <c r="B384" s="20">
        <f>LOOKUP(Table11[[#This Row],[id]],'S1 - Assay'!A:A,'S1 - Assay'!B:B)</f>
        <v>10244</v>
      </c>
      <c r="C384" s="20" t="str">
        <f>LOOKUP(Table11[[#This Row],[id]],'S1 - Assay'!A:A,'S1 - Assay'!C:C)</f>
        <v>I</v>
      </c>
      <c r="D384" s="20">
        <f>COUNTIF('S6 - Table 1'!$B$3:$B$20,Table11[[#This Row],[id]])</f>
        <v>0</v>
      </c>
      <c r="E384" s="20">
        <v>0.70878384400000005</v>
      </c>
      <c r="F384" s="20">
        <v>3427</v>
      </c>
      <c r="G384" s="20">
        <v>2</v>
      </c>
      <c r="H384" s="20">
        <v>278</v>
      </c>
      <c r="I384" s="20">
        <v>9</v>
      </c>
      <c r="J384" s="20">
        <v>43</v>
      </c>
      <c r="K384" s="20">
        <v>4433</v>
      </c>
      <c r="L384" s="20">
        <v>62</v>
      </c>
      <c r="M384" s="26" cm="1">
        <f t="array" ref="M384">_xlfn.IFS(Table11[[#This Row],[target.clade]]="I",110,Table11[[#This Row],[target.clade]]="II",4454,TRUE,4652)</f>
        <v>110</v>
      </c>
      <c r="N384" s="26" cm="1">
        <f t="array" ref="N384">_xlfn.IFS(Table11[[#This Row],[target.clade]]="I",4454,Table11[[#This Row],[target.clade]]="II",110,TRUE,NA())</f>
        <v>4454</v>
      </c>
      <c r="O384" s="20" cm="1">
        <f t="array" ref="O384">_xlfn.IFS(Table11[[#This Row],[target.clade]]="I",Table11[[#This Row],[hits.I]],Table11[[#This Row],[target.clade]]="II",Table11[[#This Row],[hits.II]],TRUE,SUM(Table11[[#This Row],[hits.I]:[hits.?]]))</f>
        <v>43</v>
      </c>
      <c r="P384" s="26">
        <f>Table11[[#This Row],[clade.P]]-Table11[[#This Row],[clade.TP]]</f>
        <v>67</v>
      </c>
      <c r="Q384" s="26" cm="1">
        <f t="array" ref="Q384">_xlfn.IFS(Table11[[#This Row],[target.clade]]="I",Table11[[#This Row],[hits.II]],Table11[[#This Row],[target.clade]]="II",Table11[[#This Row],[hits.I]],TRUE,NA())</f>
        <v>4433</v>
      </c>
      <c r="R384" s="26">
        <f>IFERROR(Table11[[#This Row],[clade.N]]-Table11[[#This Row],[clade.FP]], NA())</f>
        <v>21</v>
      </c>
      <c r="S384" s="24">
        <f>Table11[[#This Row],[clade.TP]]/Table11[[#This Row],[clade.P]]</f>
        <v>0.39090909090909093</v>
      </c>
      <c r="T384" s="24">
        <f>Table11[[#This Row],[clade.FN]]/Table11[[#This Row],[clade.P]]</f>
        <v>0.60909090909090913</v>
      </c>
      <c r="U384" s="24">
        <f>IFERROR(Table11[[#This Row],[clade.FP]]/Table11[[#This Row],[clade.N]],NA())</f>
        <v>0.99528513695554555</v>
      </c>
      <c r="V384" s="24">
        <f>IFERROR(Table11[[#This Row],[clade.TN]]/Table11[[#This Row],[clade.N]],NA())</f>
        <v>4.7148630444544233E-3</v>
      </c>
      <c r="AC384" s="11"/>
      <c r="AD384" s="11"/>
    </row>
    <row r="385" spans="1:30" ht="21" customHeight="1" x14ac:dyDescent="0.2">
      <c r="A385" s="25" t="s">
        <v>2490</v>
      </c>
      <c r="B385" s="20">
        <f>LOOKUP(Table11[[#This Row],[id]],'S1 - Assay'!A:A,'S1 - Assay'!B:B)</f>
        <v>10244</v>
      </c>
      <c r="C385" s="20" t="str">
        <f>LOOKUP(Table11[[#This Row],[id]],'S1 - Assay'!A:A,'S1 - Assay'!C:C)</f>
        <v>I</v>
      </c>
      <c r="D385" s="20">
        <f>COUNTIF('S6 - Table 1'!$B$3:$B$20,Table11[[#This Row],[id]])</f>
        <v>0</v>
      </c>
      <c r="E385" s="20">
        <v>0.71052972999999997</v>
      </c>
      <c r="F385" s="20">
        <v>3396</v>
      </c>
      <c r="G385" s="20">
        <v>12</v>
      </c>
      <c r="H385" s="20">
        <v>236</v>
      </c>
      <c r="I385" s="20">
        <v>46</v>
      </c>
      <c r="J385" s="20">
        <v>43</v>
      </c>
      <c r="K385" s="20">
        <v>4405</v>
      </c>
      <c r="L385" s="20">
        <v>64</v>
      </c>
      <c r="M385" s="26" cm="1">
        <f t="array" ref="M385">_xlfn.IFS(Table11[[#This Row],[target.clade]]="I",110,Table11[[#This Row],[target.clade]]="II",4454,TRUE,4652)</f>
        <v>110</v>
      </c>
      <c r="N385" s="26" cm="1">
        <f t="array" ref="N385">_xlfn.IFS(Table11[[#This Row],[target.clade]]="I",4454,Table11[[#This Row],[target.clade]]="II",110,TRUE,NA())</f>
        <v>4454</v>
      </c>
      <c r="O385" s="20" cm="1">
        <f t="array" ref="O385">_xlfn.IFS(Table11[[#This Row],[target.clade]]="I",Table11[[#This Row],[hits.I]],Table11[[#This Row],[target.clade]]="II",Table11[[#This Row],[hits.II]],TRUE,SUM(Table11[[#This Row],[hits.I]:[hits.?]]))</f>
        <v>43</v>
      </c>
      <c r="P385" s="26">
        <f>Table11[[#This Row],[clade.P]]-Table11[[#This Row],[clade.TP]]</f>
        <v>67</v>
      </c>
      <c r="Q385" s="26" cm="1">
        <f t="array" ref="Q385">_xlfn.IFS(Table11[[#This Row],[target.clade]]="I",Table11[[#This Row],[hits.II]],Table11[[#This Row],[target.clade]]="II",Table11[[#This Row],[hits.I]],TRUE,NA())</f>
        <v>4405</v>
      </c>
      <c r="R385" s="26">
        <f>IFERROR(Table11[[#This Row],[clade.N]]-Table11[[#This Row],[clade.FP]], NA())</f>
        <v>49</v>
      </c>
      <c r="S385" s="24">
        <f>Table11[[#This Row],[clade.TP]]/Table11[[#This Row],[clade.P]]</f>
        <v>0.39090909090909093</v>
      </c>
      <c r="T385" s="24">
        <f>Table11[[#This Row],[clade.FN]]/Table11[[#This Row],[clade.P]]</f>
        <v>0.60909090909090913</v>
      </c>
      <c r="U385" s="24">
        <f>IFERROR(Table11[[#This Row],[clade.FP]]/Table11[[#This Row],[clade.N]],NA())</f>
        <v>0.98899865289627298</v>
      </c>
      <c r="V385" s="24">
        <f>IFERROR(Table11[[#This Row],[clade.TN]]/Table11[[#This Row],[clade.N]],NA())</f>
        <v>1.1001347103726987E-2</v>
      </c>
      <c r="AC385" s="11"/>
      <c r="AD385" s="11"/>
    </row>
    <row r="386" spans="1:30" ht="21" customHeight="1" x14ac:dyDescent="0.2">
      <c r="A386" s="25" t="s">
        <v>2494</v>
      </c>
      <c r="B386" s="20">
        <f>LOOKUP(Table11[[#This Row],[id]],'S1 - Assay'!A:A,'S1 - Assay'!B:B)</f>
        <v>10244</v>
      </c>
      <c r="C386" s="20" t="str">
        <f>LOOKUP(Table11[[#This Row],[id]],'S1 - Assay'!A:A,'S1 - Assay'!C:C)</f>
        <v>I</v>
      </c>
      <c r="D386" s="20">
        <f>COUNTIF('S6 - Table 1'!$B$3:$B$20,Table11[[#This Row],[id]])</f>
        <v>0</v>
      </c>
      <c r="E386" s="20">
        <v>0.71279225999999996</v>
      </c>
      <c r="F386" s="20">
        <v>3402</v>
      </c>
      <c r="G386" s="20">
        <v>1</v>
      </c>
      <c r="H386" s="20">
        <v>272</v>
      </c>
      <c r="I386" s="20">
        <v>22</v>
      </c>
      <c r="J386" s="20">
        <v>43</v>
      </c>
      <c r="K386" s="20">
        <v>4431</v>
      </c>
      <c r="L386" s="20">
        <v>56</v>
      </c>
      <c r="M386" s="26" cm="1">
        <f t="array" ref="M386">_xlfn.IFS(Table11[[#This Row],[target.clade]]="I",110,Table11[[#This Row],[target.clade]]="II",4454,TRUE,4652)</f>
        <v>110</v>
      </c>
      <c r="N386" s="26" cm="1">
        <f t="array" ref="N386">_xlfn.IFS(Table11[[#This Row],[target.clade]]="I",4454,Table11[[#This Row],[target.clade]]="II",110,TRUE,NA())</f>
        <v>4454</v>
      </c>
      <c r="O386" s="20" cm="1">
        <f t="array" ref="O386">_xlfn.IFS(Table11[[#This Row],[target.clade]]="I",Table11[[#This Row],[hits.I]],Table11[[#This Row],[target.clade]]="II",Table11[[#This Row],[hits.II]],TRUE,SUM(Table11[[#This Row],[hits.I]:[hits.?]]))</f>
        <v>43</v>
      </c>
      <c r="P386" s="26">
        <f>Table11[[#This Row],[clade.P]]-Table11[[#This Row],[clade.TP]]</f>
        <v>67</v>
      </c>
      <c r="Q386" s="26" cm="1">
        <f t="array" ref="Q386">_xlfn.IFS(Table11[[#This Row],[target.clade]]="I",Table11[[#This Row],[hits.II]],Table11[[#This Row],[target.clade]]="II",Table11[[#This Row],[hits.I]],TRUE,NA())</f>
        <v>4431</v>
      </c>
      <c r="R386" s="26">
        <f>IFERROR(Table11[[#This Row],[clade.N]]-Table11[[#This Row],[clade.FP]], NA())</f>
        <v>23</v>
      </c>
      <c r="S386" s="24">
        <f>Table11[[#This Row],[clade.TP]]/Table11[[#This Row],[clade.P]]</f>
        <v>0.39090909090909093</v>
      </c>
      <c r="T386" s="24">
        <f>Table11[[#This Row],[clade.FN]]/Table11[[#This Row],[clade.P]]</f>
        <v>0.60909090909090913</v>
      </c>
      <c r="U386" s="24">
        <f>IFERROR(Table11[[#This Row],[clade.FP]]/Table11[[#This Row],[clade.N]],NA())</f>
        <v>0.99483610237988329</v>
      </c>
      <c r="V386" s="24">
        <f>IFERROR(Table11[[#This Row],[clade.TN]]/Table11[[#This Row],[clade.N]],NA())</f>
        <v>5.1638976201167494E-3</v>
      </c>
      <c r="AC386" s="11"/>
      <c r="AD386" s="11"/>
    </row>
    <row r="387" spans="1:30" ht="21" customHeight="1" x14ac:dyDescent="0.2">
      <c r="A387" s="25" t="s">
        <v>2499</v>
      </c>
      <c r="B387" s="20">
        <f>LOOKUP(Table11[[#This Row],[id]],'S1 - Assay'!A:A,'S1 - Assay'!B:B)</f>
        <v>10244</v>
      </c>
      <c r="C387" s="20" t="str">
        <f>LOOKUP(Table11[[#This Row],[id]],'S1 - Assay'!A:A,'S1 - Assay'!C:C)</f>
        <v>I</v>
      </c>
      <c r="D387" s="20">
        <f>COUNTIF('S6 - Table 1'!$B$3:$B$20,Table11[[#This Row],[id]])</f>
        <v>0</v>
      </c>
      <c r="E387" s="20">
        <v>0.71569325500000003</v>
      </c>
      <c r="F387" s="20">
        <v>3403</v>
      </c>
      <c r="G387" s="20">
        <v>5</v>
      </c>
      <c r="H387" s="20">
        <v>76</v>
      </c>
      <c r="I387" s="20">
        <v>210</v>
      </c>
      <c r="J387" s="20">
        <v>43</v>
      </c>
      <c r="K387" s="20">
        <v>4405</v>
      </c>
      <c r="L387" s="20">
        <v>64</v>
      </c>
      <c r="M387" s="26" cm="1">
        <f t="array" ref="M387">_xlfn.IFS(Table11[[#This Row],[target.clade]]="I",110,Table11[[#This Row],[target.clade]]="II",4454,TRUE,4652)</f>
        <v>110</v>
      </c>
      <c r="N387" s="26" cm="1">
        <f t="array" ref="N387">_xlfn.IFS(Table11[[#This Row],[target.clade]]="I",4454,Table11[[#This Row],[target.clade]]="II",110,TRUE,NA())</f>
        <v>4454</v>
      </c>
      <c r="O387" s="20" cm="1">
        <f t="array" ref="O387">_xlfn.IFS(Table11[[#This Row],[target.clade]]="I",Table11[[#This Row],[hits.I]],Table11[[#This Row],[target.clade]]="II",Table11[[#This Row],[hits.II]],TRUE,SUM(Table11[[#This Row],[hits.I]:[hits.?]]))</f>
        <v>43</v>
      </c>
      <c r="P387" s="26">
        <f>Table11[[#This Row],[clade.P]]-Table11[[#This Row],[clade.TP]]</f>
        <v>67</v>
      </c>
      <c r="Q387" s="26" cm="1">
        <f t="array" ref="Q387">_xlfn.IFS(Table11[[#This Row],[target.clade]]="I",Table11[[#This Row],[hits.II]],Table11[[#This Row],[target.clade]]="II",Table11[[#This Row],[hits.I]],TRUE,NA())</f>
        <v>4405</v>
      </c>
      <c r="R387" s="26">
        <f>IFERROR(Table11[[#This Row],[clade.N]]-Table11[[#This Row],[clade.FP]], NA())</f>
        <v>49</v>
      </c>
      <c r="S387" s="24">
        <f>Table11[[#This Row],[clade.TP]]/Table11[[#This Row],[clade.P]]</f>
        <v>0.39090909090909093</v>
      </c>
      <c r="T387" s="24">
        <f>Table11[[#This Row],[clade.FN]]/Table11[[#This Row],[clade.P]]</f>
        <v>0.60909090909090913</v>
      </c>
      <c r="U387" s="24">
        <f>IFERROR(Table11[[#This Row],[clade.FP]]/Table11[[#This Row],[clade.N]],NA())</f>
        <v>0.98899865289627298</v>
      </c>
      <c r="V387" s="24">
        <f>IFERROR(Table11[[#This Row],[clade.TN]]/Table11[[#This Row],[clade.N]],NA())</f>
        <v>1.1001347103726987E-2</v>
      </c>
      <c r="AC387" s="11"/>
      <c r="AD387" s="11"/>
    </row>
    <row r="388" spans="1:30" ht="21" customHeight="1" x14ac:dyDescent="0.2">
      <c r="A388" s="25" t="s">
        <v>2503</v>
      </c>
      <c r="B388" s="20">
        <f>LOOKUP(Table11[[#This Row],[id]],'S1 - Assay'!A:A,'S1 - Assay'!B:B)</f>
        <v>10244</v>
      </c>
      <c r="C388" s="20" t="str">
        <f>LOOKUP(Table11[[#This Row],[id]],'S1 - Assay'!A:A,'S1 - Assay'!C:C)</f>
        <v>I</v>
      </c>
      <c r="D388" s="20">
        <f>COUNTIF('S6 - Table 1'!$B$3:$B$20,Table11[[#This Row],[id]])</f>
        <v>0</v>
      </c>
      <c r="E388" s="20">
        <v>0.72231022300000003</v>
      </c>
      <c r="F388" s="20">
        <v>3303</v>
      </c>
      <c r="G388" s="20">
        <v>1</v>
      </c>
      <c r="H388" s="20">
        <v>9</v>
      </c>
      <c r="I388" s="20">
        <v>199</v>
      </c>
      <c r="J388" s="20">
        <v>43</v>
      </c>
      <c r="K388" s="20">
        <v>4391</v>
      </c>
      <c r="L388" s="20">
        <v>28</v>
      </c>
      <c r="M388" s="26" cm="1">
        <f t="array" ref="M388">_xlfn.IFS(Table11[[#This Row],[target.clade]]="I",110,Table11[[#This Row],[target.clade]]="II",4454,TRUE,4652)</f>
        <v>110</v>
      </c>
      <c r="N388" s="26" cm="1">
        <f t="array" ref="N388">_xlfn.IFS(Table11[[#This Row],[target.clade]]="I",4454,Table11[[#This Row],[target.clade]]="II",110,TRUE,NA())</f>
        <v>4454</v>
      </c>
      <c r="O388" s="20" cm="1">
        <f t="array" ref="O388">_xlfn.IFS(Table11[[#This Row],[target.clade]]="I",Table11[[#This Row],[hits.I]],Table11[[#This Row],[target.clade]]="II",Table11[[#This Row],[hits.II]],TRUE,SUM(Table11[[#This Row],[hits.I]:[hits.?]]))</f>
        <v>43</v>
      </c>
      <c r="P388" s="26">
        <f>Table11[[#This Row],[clade.P]]-Table11[[#This Row],[clade.TP]]</f>
        <v>67</v>
      </c>
      <c r="Q388" s="26" cm="1">
        <f t="array" ref="Q388">_xlfn.IFS(Table11[[#This Row],[target.clade]]="I",Table11[[#This Row],[hits.II]],Table11[[#This Row],[target.clade]]="II",Table11[[#This Row],[hits.I]],TRUE,NA())</f>
        <v>4391</v>
      </c>
      <c r="R388" s="26">
        <f>IFERROR(Table11[[#This Row],[clade.N]]-Table11[[#This Row],[clade.FP]], NA())</f>
        <v>63</v>
      </c>
      <c r="S388" s="24">
        <f>Table11[[#This Row],[clade.TP]]/Table11[[#This Row],[clade.P]]</f>
        <v>0.39090909090909093</v>
      </c>
      <c r="T388" s="24">
        <f>Table11[[#This Row],[clade.FN]]/Table11[[#This Row],[clade.P]]</f>
        <v>0.60909090909090913</v>
      </c>
      <c r="U388" s="24">
        <f>IFERROR(Table11[[#This Row],[clade.FP]]/Table11[[#This Row],[clade.N]],NA())</f>
        <v>0.98585541086663675</v>
      </c>
      <c r="V388" s="24">
        <f>IFERROR(Table11[[#This Row],[clade.TN]]/Table11[[#This Row],[clade.N]],NA())</f>
        <v>1.4144589133363269E-2</v>
      </c>
      <c r="AC388" s="11"/>
      <c r="AD388" s="11"/>
    </row>
    <row r="389" spans="1:30" ht="21" customHeight="1" x14ac:dyDescent="0.2">
      <c r="A389" s="25" t="s">
        <v>2506</v>
      </c>
      <c r="B389" s="20">
        <f>LOOKUP(Table11[[#This Row],[id]],'S1 - Assay'!A:A,'S1 - Assay'!B:B)</f>
        <v>10244</v>
      </c>
      <c r="C389" s="20" t="str">
        <f>LOOKUP(Table11[[#This Row],[id]],'S1 - Assay'!A:A,'S1 - Assay'!C:C)</f>
        <v>I</v>
      </c>
      <c r="D389" s="20">
        <f>COUNTIF('S6 - Table 1'!$B$3:$B$20,Table11[[#This Row],[id]])</f>
        <v>0</v>
      </c>
      <c r="E389" s="20">
        <v>0.75680733</v>
      </c>
      <c r="F389" s="20">
        <v>3418</v>
      </c>
      <c r="G389" s="20">
        <v>14</v>
      </c>
      <c r="H389" s="20">
        <v>154</v>
      </c>
      <c r="I389" s="20">
        <v>143</v>
      </c>
      <c r="J389" s="20">
        <v>50</v>
      </c>
      <c r="K389" s="20">
        <v>4436</v>
      </c>
      <c r="L389" s="20">
        <v>62</v>
      </c>
      <c r="M389" s="26" cm="1">
        <f t="array" ref="M389">_xlfn.IFS(Table11[[#This Row],[target.clade]]="I",110,Table11[[#This Row],[target.clade]]="II",4454,TRUE,4652)</f>
        <v>110</v>
      </c>
      <c r="N389" s="26" cm="1">
        <f t="array" ref="N389">_xlfn.IFS(Table11[[#This Row],[target.clade]]="I",4454,Table11[[#This Row],[target.clade]]="II",110,TRUE,NA())</f>
        <v>4454</v>
      </c>
      <c r="O389" s="20" cm="1">
        <f t="array" ref="O389">_xlfn.IFS(Table11[[#This Row],[target.clade]]="I",Table11[[#This Row],[hits.I]],Table11[[#This Row],[target.clade]]="II",Table11[[#This Row],[hits.II]],TRUE,SUM(Table11[[#This Row],[hits.I]:[hits.?]]))</f>
        <v>50</v>
      </c>
      <c r="P389" s="26">
        <f>Table11[[#This Row],[clade.P]]-Table11[[#This Row],[clade.TP]]</f>
        <v>60</v>
      </c>
      <c r="Q389" s="26" cm="1">
        <f t="array" ref="Q389">_xlfn.IFS(Table11[[#This Row],[target.clade]]="I",Table11[[#This Row],[hits.II]],Table11[[#This Row],[target.clade]]="II",Table11[[#This Row],[hits.I]],TRUE,NA())</f>
        <v>4436</v>
      </c>
      <c r="R389" s="26">
        <f>IFERROR(Table11[[#This Row],[clade.N]]-Table11[[#This Row],[clade.FP]], NA())</f>
        <v>18</v>
      </c>
      <c r="S389" s="24">
        <f>Table11[[#This Row],[clade.TP]]/Table11[[#This Row],[clade.P]]</f>
        <v>0.45454545454545453</v>
      </c>
      <c r="T389" s="24">
        <f>Table11[[#This Row],[clade.FN]]/Table11[[#This Row],[clade.P]]</f>
        <v>0.54545454545454541</v>
      </c>
      <c r="U389" s="24">
        <f>IFERROR(Table11[[#This Row],[clade.FP]]/Table11[[#This Row],[clade.N]],NA())</f>
        <v>0.99595868881903904</v>
      </c>
      <c r="V389" s="24">
        <f>IFERROR(Table11[[#This Row],[clade.TN]]/Table11[[#This Row],[clade.N]],NA())</f>
        <v>4.0413111809609343E-3</v>
      </c>
      <c r="AC389" s="11"/>
      <c r="AD389" s="11"/>
    </row>
    <row r="390" spans="1:30" ht="21" customHeight="1" x14ac:dyDescent="0.2">
      <c r="A390" s="25" t="s">
        <v>2509</v>
      </c>
      <c r="B390" s="20">
        <f>LOOKUP(Table11[[#This Row],[id]],'S1 - Assay'!A:A,'S1 - Assay'!B:B)</f>
        <v>10244</v>
      </c>
      <c r="C390" s="20" t="str">
        <f>LOOKUP(Table11[[#This Row],[id]],'S1 - Assay'!A:A,'S1 - Assay'!C:C)</f>
        <v>I</v>
      </c>
      <c r="D390" s="20">
        <f>COUNTIF('S6 - Table 1'!$B$3:$B$20,Table11[[#This Row],[id]])</f>
        <v>0</v>
      </c>
      <c r="E390" s="20">
        <v>0.77259445800000004</v>
      </c>
      <c r="F390" s="20">
        <v>3419</v>
      </c>
      <c r="G390" s="20">
        <v>13</v>
      </c>
      <c r="H390" s="20">
        <v>264</v>
      </c>
      <c r="I390" s="20">
        <v>33</v>
      </c>
      <c r="J390" s="20">
        <v>50</v>
      </c>
      <c r="K390" s="20">
        <v>4436</v>
      </c>
      <c r="L390" s="20">
        <v>63</v>
      </c>
      <c r="M390" s="26" cm="1">
        <f t="array" ref="M390">_xlfn.IFS(Table11[[#This Row],[target.clade]]="I",110,Table11[[#This Row],[target.clade]]="II",4454,TRUE,4652)</f>
        <v>110</v>
      </c>
      <c r="N390" s="26" cm="1">
        <f t="array" ref="N390">_xlfn.IFS(Table11[[#This Row],[target.clade]]="I",4454,Table11[[#This Row],[target.clade]]="II",110,TRUE,NA())</f>
        <v>4454</v>
      </c>
      <c r="O390" s="20" cm="1">
        <f t="array" ref="O390">_xlfn.IFS(Table11[[#This Row],[target.clade]]="I",Table11[[#This Row],[hits.I]],Table11[[#This Row],[target.clade]]="II",Table11[[#This Row],[hits.II]],TRUE,SUM(Table11[[#This Row],[hits.I]:[hits.?]]))</f>
        <v>50</v>
      </c>
      <c r="P390" s="26">
        <f>Table11[[#This Row],[clade.P]]-Table11[[#This Row],[clade.TP]]</f>
        <v>60</v>
      </c>
      <c r="Q390" s="26" cm="1">
        <f t="array" ref="Q390">_xlfn.IFS(Table11[[#This Row],[target.clade]]="I",Table11[[#This Row],[hits.II]],Table11[[#This Row],[target.clade]]="II",Table11[[#This Row],[hits.I]],TRUE,NA())</f>
        <v>4436</v>
      </c>
      <c r="R390" s="26">
        <f>IFERROR(Table11[[#This Row],[clade.N]]-Table11[[#This Row],[clade.FP]], NA())</f>
        <v>18</v>
      </c>
      <c r="S390" s="24">
        <f>Table11[[#This Row],[clade.TP]]/Table11[[#This Row],[clade.P]]</f>
        <v>0.45454545454545453</v>
      </c>
      <c r="T390" s="24">
        <f>Table11[[#This Row],[clade.FN]]/Table11[[#This Row],[clade.P]]</f>
        <v>0.54545454545454541</v>
      </c>
      <c r="U390" s="24">
        <f>IFERROR(Table11[[#This Row],[clade.FP]]/Table11[[#This Row],[clade.N]],NA())</f>
        <v>0.99595868881903904</v>
      </c>
      <c r="V390" s="24">
        <f>IFERROR(Table11[[#This Row],[clade.TN]]/Table11[[#This Row],[clade.N]],NA())</f>
        <v>4.0413111809609343E-3</v>
      </c>
      <c r="AC390" s="11"/>
      <c r="AD390" s="11"/>
    </row>
    <row r="391" spans="1:30" ht="21" customHeight="1" x14ac:dyDescent="0.2">
      <c r="A391" s="25" t="s">
        <v>2513</v>
      </c>
      <c r="B391" s="20">
        <f>LOOKUP(Table11[[#This Row],[id]],'S1 - Assay'!A:A,'S1 - Assay'!B:B)</f>
        <v>10244</v>
      </c>
      <c r="C391" s="20" t="str">
        <f>LOOKUP(Table11[[#This Row],[id]],'S1 - Assay'!A:A,'S1 - Assay'!C:C)</f>
        <v>I</v>
      </c>
      <c r="D391" s="20">
        <f>COUNTIF('S6 - Table 1'!$B$3:$B$20,Table11[[#This Row],[id]])</f>
        <v>0</v>
      </c>
      <c r="E391" s="20">
        <v>0.77493749899999997</v>
      </c>
      <c r="F391" s="20">
        <v>3402</v>
      </c>
      <c r="G391" s="20">
        <v>1</v>
      </c>
      <c r="H391" s="20">
        <v>272</v>
      </c>
      <c r="I391" s="20">
        <v>22</v>
      </c>
      <c r="J391" s="20">
        <v>43</v>
      </c>
      <c r="K391" s="20">
        <v>4431</v>
      </c>
      <c r="L391" s="20">
        <v>56</v>
      </c>
      <c r="M391" s="26" cm="1">
        <f t="array" ref="M391">_xlfn.IFS(Table11[[#This Row],[target.clade]]="I",110,Table11[[#This Row],[target.clade]]="II",4454,TRUE,4652)</f>
        <v>110</v>
      </c>
      <c r="N391" s="26" cm="1">
        <f t="array" ref="N391">_xlfn.IFS(Table11[[#This Row],[target.clade]]="I",4454,Table11[[#This Row],[target.clade]]="II",110,TRUE,NA())</f>
        <v>4454</v>
      </c>
      <c r="O391" s="20" cm="1">
        <f t="array" ref="O391">_xlfn.IFS(Table11[[#This Row],[target.clade]]="I",Table11[[#This Row],[hits.I]],Table11[[#This Row],[target.clade]]="II",Table11[[#This Row],[hits.II]],TRUE,SUM(Table11[[#This Row],[hits.I]:[hits.?]]))</f>
        <v>43</v>
      </c>
      <c r="P391" s="26">
        <f>Table11[[#This Row],[clade.P]]-Table11[[#This Row],[clade.TP]]</f>
        <v>67</v>
      </c>
      <c r="Q391" s="26" cm="1">
        <f t="array" ref="Q391">_xlfn.IFS(Table11[[#This Row],[target.clade]]="I",Table11[[#This Row],[hits.II]],Table11[[#This Row],[target.clade]]="II",Table11[[#This Row],[hits.I]],TRUE,NA())</f>
        <v>4431</v>
      </c>
      <c r="R391" s="26">
        <f>IFERROR(Table11[[#This Row],[clade.N]]-Table11[[#This Row],[clade.FP]], NA())</f>
        <v>23</v>
      </c>
      <c r="S391" s="24">
        <f>Table11[[#This Row],[clade.TP]]/Table11[[#This Row],[clade.P]]</f>
        <v>0.39090909090909093</v>
      </c>
      <c r="T391" s="24">
        <f>Table11[[#This Row],[clade.FN]]/Table11[[#This Row],[clade.P]]</f>
        <v>0.60909090909090913</v>
      </c>
      <c r="U391" s="24">
        <f>IFERROR(Table11[[#This Row],[clade.FP]]/Table11[[#This Row],[clade.N]],NA())</f>
        <v>0.99483610237988329</v>
      </c>
      <c r="V391" s="24">
        <f>IFERROR(Table11[[#This Row],[clade.TN]]/Table11[[#This Row],[clade.N]],NA())</f>
        <v>5.1638976201167494E-3</v>
      </c>
      <c r="AC391" s="11"/>
      <c r="AD391" s="11"/>
    </row>
    <row r="392" spans="1:30" ht="21" customHeight="1" x14ac:dyDescent="0.2">
      <c r="A392" s="25" t="s">
        <v>2516</v>
      </c>
      <c r="B392" s="20">
        <f>LOOKUP(Table11[[#This Row],[id]],'S1 - Assay'!A:A,'S1 - Assay'!B:B)</f>
        <v>10244</v>
      </c>
      <c r="C392" s="20" t="str">
        <f>LOOKUP(Table11[[#This Row],[id]],'S1 - Assay'!A:A,'S1 - Assay'!C:C)</f>
        <v>I</v>
      </c>
      <c r="D392" s="20">
        <f>COUNTIF('S6 - Table 1'!$B$3:$B$20,Table11[[#This Row],[id]])</f>
        <v>0</v>
      </c>
      <c r="E392" s="20">
        <v>0.77493749899999997</v>
      </c>
      <c r="F392" s="20">
        <v>3402</v>
      </c>
      <c r="G392" s="20">
        <v>1</v>
      </c>
      <c r="H392" s="20">
        <v>272</v>
      </c>
      <c r="I392" s="20">
        <v>22</v>
      </c>
      <c r="J392" s="20">
        <v>43</v>
      </c>
      <c r="K392" s="20">
        <v>4431</v>
      </c>
      <c r="L392" s="20">
        <v>56</v>
      </c>
      <c r="M392" s="26" cm="1">
        <f t="array" ref="M392">_xlfn.IFS(Table11[[#This Row],[target.clade]]="I",110,Table11[[#This Row],[target.clade]]="II",4454,TRUE,4652)</f>
        <v>110</v>
      </c>
      <c r="N392" s="26" cm="1">
        <f t="array" ref="N392">_xlfn.IFS(Table11[[#This Row],[target.clade]]="I",4454,Table11[[#This Row],[target.clade]]="II",110,TRUE,NA())</f>
        <v>4454</v>
      </c>
      <c r="O392" s="20" cm="1">
        <f t="array" ref="O392">_xlfn.IFS(Table11[[#This Row],[target.clade]]="I",Table11[[#This Row],[hits.I]],Table11[[#This Row],[target.clade]]="II",Table11[[#This Row],[hits.II]],TRUE,SUM(Table11[[#This Row],[hits.I]:[hits.?]]))</f>
        <v>43</v>
      </c>
      <c r="P392" s="26">
        <f>Table11[[#This Row],[clade.P]]-Table11[[#This Row],[clade.TP]]</f>
        <v>67</v>
      </c>
      <c r="Q392" s="26" cm="1">
        <f t="array" ref="Q392">_xlfn.IFS(Table11[[#This Row],[target.clade]]="I",Table11[[#This Row],[hits.II]],Table11[[#This Row],[target.clade]]="II",Table11[[#This Row],[hits.I]],TRUE,NA())</f>
        <v>4431</v>
      </c>
      <c r="R392" s="26">
        <f>IFERROR(Table11[[#This Row],[clade.N]]-Table11[[#This Row],[clade.FP]], NA())</f>
        <v>23</v>
      </c>
      <c r="S392" s="24">
        <f>Table11[[#This Row],[clade.TP]]/Table11[[#This Row],[clade.P]]</f>
        <v>0.39090909090909093</v>
      </c>
      <c r="T392" s="24">
        <f>Table11[[#This Row],[clade.FN]]/Table11[[#This Row],[clade.P]]</f>
        <v>0.60909090909090913</v>
      </c>
      <c r="U392" s="24">
        <f>IFERROR(Table11[[#This Row],[clade.FP]]/Table11[[#This Row],[clade.N]],NA())</f>
        <v>0.99483610237988329</v>
      </c>
      <c r="V392" s="24">
        <f>IFERROR(Table11[[#This Row],[clade.TN]]/Table11[[#This Row],[clade.N]],NA())</f>
        <v>5.1638976201167494E-3</v>
      </c>
      <c r="AC392" s="11"/>
      <c r="AD392" s="11"/>
    </row>
    <row r="393" spans="1:30" ht="21" customHeight="1" x14ac:dyDescent="0.2">
      <c r="A393" s="25" t="s">
        <v>2519</v>
      </c>
      <c r="B393" s="20">
        <f>LOOKUP(Table11[[#This Row],[id]],'S1 - Assay'!A:A,'S1 - Assay'!B:B)</f>
        <v>10244</v>
      </c>
      <c r="C393" s="20" t="str">
        <f>LOOKUP(Table11[[#This Row],[id]],'S1 - Assay'!A:A,'S1 - Assay'!C:C)</f>
        <v>I</v>
      </c>
      <c r="D393" s="20">
        <f>COUNTIF('S6 - Table 1'!$B$3:$B$20,Table11[[#This Row],[id]])</f>
        <v>0</v>
      </c>
      <c r="E393" s="20">
        <v>0.78541231099999997</v>
      </c>
      <c r="F393" s="20">
        <v>3340</v>
      </c>
      <c r="G393" s="20">
        <v>7</v>
      </c>
      <c r="H393" s="20">
        <v>275</v>
      </c>
      <c r="I393" s="20">
        <v>49</v>
      </c>
      <c r="J393" s="20">
        <v>43</v>
      </c>
      <c r="K393" s="20">
        <v>4321</v>
      </c>
      <c r="L393" s="20">
        <v>64</v>
      </c>
      <c r="M393" s="26" cm="1">
        <f t="array" ref="M393">_xlfn.IFS(Table11[[#This Row],[target.clade]]="I",110,Table11[[#This Row],[target.clade]]="II",4454,TRUE,4652)</f>
        <v>110</v>
      </c>
      <c r="N393" s="26" cm="1">
        <f t="array" ref="N393">_xlfn.IFS(Table11[[#This Row],[target.clade]]="I",4454,Table11[[#This Row],[target.clade]]="II",110,TRUE,NA())</f>
        <v>4454</v>
      </c>
      <c r="O393" s="20" cm="1">
        <f t="array" ref="O393">_xlfn.IFS(Table11[[#This Row],[target.clade]]="I",Table11[[#This Row],[hits.I]],Table11[[#This Row],[target.clade]]="II",Table11[[#This Row],[hits.II]],TRUE,SUM(Table11[[#This Row],[hits.I]:[hits.?]]))</f>
        <v>43</v>
      </c>
      <c r="P393" s="26">
        <f>Table11[[#This Row],[clade.P]]-Table11[[#This Row],[clade.TP]]</f>
        <v>67</v>
      </c>
      <c r="Q393" s="26" cm="1">
        <f t="array" ref="Q393">_xlfn.IFS(Table11[[#This Row],[target.clade]]="I",Table11[[#This Row],[hits.II]],Table11[[#This Row],[target.clade]]="II",Table11[[#This Row],[hits.I]],TRUE,NA())</f>
        <v>4321</v>
      </c>
      <c r="R393" s="26">
        <f>IFERROR(Table11[[#This Row],[clade.N]]-Table11[[#This Row],[clade.FP]], NA())</f>
        <v>133</v>
      </c>
      <c r="S393" s="24">
        <f>Table11[[#This Row],[clade.TP]]/Table11[[#This Row],[clade.P]]</f>
        <v>0.39090909090909093</v>
      </c>
      <c r="T393" s="24">
        <f>Table11[[#This Row],[clade.FN]]/Table11[[#This Row],[clade.P]]</f>
        <v>0.60909090909090913</v>
      </c>
      <c r="U393" s="24">
        <f>IFERROR(Table11[[#This Row],[clade.FP]]/Table11[[#This Row],[clade.N]],NA())</f>
        <v>0.97013920071845527</v>
      </c>
      <c r="V393" s="24">
        <f>IFERROR(Table11[[#This Row],[clade.TN]]/Table11[[#This Row],[clade.N]],NA())</f>
        <v>2.986079928154468E-2</v>
      </c>
      <c r="AC393" s="11"/>
      <c r="AD393" s="11"/>
    </row>
    <row r="394" spans="1:30" ht="21" customHeight="1" x14ac:dyDescent="0.2">
      <c r="A394" s="25" t="s">
        <v>2522</v>
      </c>
      <c r="B394" s="20">
        <f>LOOKUP(Table11[[#This Row],[id]],'S1 - Assay'!A:A,'S1 - Assay'!B:B)</f>
        <v>10244</v>
      </c>
      <c r="C394" s="20" t="str">
        <f>LOOKUP(Table11[[#This Row],[id]],'S1 - Assay'!A:A,'S1 - Assay'!C:C)</f>
        <v>I</v>
      </c>
      <c r="D394" s="20">
        <f>COUNTIF('S6 - Table 1'!$B$3:$B$20,Table11[[#This Row],[id]])</f>
        <v>0</v>
      </c>
      <c r="E394" s="20">
        <v>0.78611041299999995</v>
      </c>
      <c r="F394" s="20">
        <v>3296</v>
      </c>
      <c r="G394" s="20">
        <v>89</v>
      </c>
      <c r="H394" s="20">
        <v>180</v>
      </c>
      <c r="I394" s="20">
        <v>468</v>
      </c>
      <c r="J394" s="20">
        <v>44</v>
      </c>
      <c r="K394" s="20">
        <v>4353</v>
      </c>
      <c r="L394" s="20">
        <v>46</v>
      </c>
      <c r="M394" s="26" cm="1">
        <f t="array" ref="M394">_xlfn.IFS(Table11[[#This Row],[target.clade]]="I",110,Table11[[#This Row],[target.clade]]="II",4454,TRUE,4652)</f>
        <v>110</v>
      </c>
      <c r="N394" s="26" cm="1">
        <f t="array" ref="N394">_xlfn.IFS(Table11[[#This Row],[target.clade]]="I",4454,Table11[[#This Row],[target.clade]]="II",110,TRUE,NA())</f>
        <v>4454</v>
      </c>
      <c r="O394" s="20" cm="1">
        <f t="array" ref="O394">_xlfn.IFS(Table11[[#This Row],[target.clade]]="I",Table11[[#This Row],[hits.I]],Table11[[#This Row],[target.clade]]="II",Table11[[#This Row],[hits.II]],TRUE,SUM(Table11[[#This Row],[hits.I]:[hits.?]]))</f>
        <v>44</v>
      </c>
      <c r="P394" s="26">
        <f>Table11[[#This Row],[clade.P]]-Table11[[#This Row],[clade.TP]]</f>
        <v>66</v>
      </c>
      <c r="Q394" s="26" cm="1">
        <f t="array" ref="Q394">_xlfn.IFS(Table11[[#This Row],[target.clade]]="I",Table11[[#This Row],[hits.II]],Table11[[#This Row],[target.clade]]="II",Table11[[#This Row],[hits.I]],TRUE,NA())</f>
        <v>4353</v>
      </c>
      <c r="R394" s="26">
        <f>IFERROR(Table11[[#This Row],[clade.N]]-Table11[[#This Row],[clade.FP]], NA())</f>
        <v>101</v>
      </c>
      <c r="S394" s="24">
        <f>Table11[[#This Row],[clade.TP]]/Table11[[#This Row],[clade.P]]</f>
        <v>0.4</v>
      </c>
      <c r="T394" s="24">
        <f>Table11[[#This Row],[clade.FN]]/Table11[[#This Row],[clade.P]]</f>
        <v>0.6</v>
      </c>
      <c r="U394" s="24">
        <f>IFERROR(Table11[[#This Row],[clade.FP]]/Table11[[#This Row],[clade.N]],NA())</f>
        <v>0.97732375392905257</v>
      </c>
      <c r="V394" s="24">
        <f>IFERROR(Table11[[#This Row],[clade.TN]]/Table11[[#This Row],[clade.N]],NA())</f>
        <v>2.2676246070947464E-2</v>
      </c>
      <c r="AC394" s="11"/>
      <c r="AD394" s="11"/>
    </row>
    <row r="395" spans="1:30" ht="21" customHeight="1" x14ac:dyDescent="0.2">
      <c r="A395" s="25" t="s">
        <v>2527</v>
      </c>
      <c r="B395" s="20">
        <f>LOOKUP(Table11[[#This Row],[id]],'S1 - Assay'!A:A,'S1 - Assay'!B:B)</f>
        <v>10244</v>
      </c>
      <c r="C395" s="20" t="str">
        <f>LOOKUP(Table11[[#This Row],[id]],'S1 - Assay'!A:A,'S1 - Assay'!C:C)</f>
        <v>I</v>
      </c>
      <c r="D395" s="20">
        <f>COUNTIF('S6 - Table 1'!$B$3:$B$20,Table11[[#This Row],[id]])</f>
        <v>0</v>
      </c>
      <c r="E395" s="20">
        <v>0.78808984500000001</v>
      </c>
      <c r="F395" s="20">
        <v>3425</v>
      </c>
      <c r="G395" s="20">
        <v>4</v>
      </c>
      <c r="H395" s="20">
        <v>159</v>
      </c>
      <c r="I395" s="20">
        <v>386</v>
      </c>
      <c r="J395" s="20">
        <v>44</v>
      </c>
      <c r="K395" s="20">
        <v>4410</v>
      </c>
      <c r="L395" s="20">
        <v>68</v>
      </c>
      <c r="M395" s="26" cm="1">
        <f t="array" ref="M395">_xlfn.IFS(Table11[[#This Row],[target.clade]]="I",110,Table11[[#This Row],[target.clade]]="II",4454,TRUE,4652)</f>
        <v>110</v>
      </c>
      <c r="N395" s="26" cm="1">
        <f t="array" ref="N395">_xlfn.IFS(Table11[[#This Row],[target.clade]]="I",4454,Table11[[#This Row],[target.clade]]="II",110,TRUE,NA())</f>
        <v>4454</v>
      </c>
      <c r="O395" s="20" cm="1">
        <f t="array" ref="O395">_xlfn.IFS(Table11[[#This Row],[target.clade]]="I",Table11[[#This Row],[hits.I]],Table11[[#This Row],[target.clade]]="II",Table11[[#This Row],[hits.II]],TRUE,SUM(Table11[[#This Row],[hits.I]:[hits.?]]))</f>
        <v>44</v>
      </c>
      <c r="P395" s="26">
        <f>Table11[[#This Row],[clade.P]]-Table11[[#This Row],[clade.TP]]</f>
        <v>66</v>
      </c>
      <c r="Q395" s="26" cm="1">
        <f t="array" ref="Q395">_xlfn.IFS(Table11[[#This Row],[target.clade]]="I",Table11[[#This Row],[hits.II]],Table11[[#This Row],[target.clade]]="II",Table11[[#This Row],[hits.I]],TRUE,NA())</f>
        <v>4410</v>
      </c>
      <c r="R395" s="26">
        <f>IFERROR(Table11[[#This Row],[clade.N]]-Table11[[#This Row],[clade.FP]], NA())</f>
        <v>44</v>
      </c>
      <c r="S395" s="24">
        <f>Table11[[#This Row],[clade.TP]]/Table11[[#This Row],[clade.P]]</f>
        <v>0.4</v>
      </c>
      <c r="T395" s="24">
        <f>Table11[[#This Row],[clade.FN]]/Table11[[#This Row],[clade.P]]</f>
        <v>0.6</v>
      </c>
      <c r="U395" s="24">
        <f>IFERROR(Table11[[#This Row],[clade.FP]]/Table11[[#This Row],[clade.N]],NA())</f>
        <v>0.99012123933542884</v>
      </c>
      <c r="V395" s="24">
        <f>IFERROR(Table11[[#This Row],[clade.TN]]/Table11[[#This Row],[clade.N]],NA())</f>
        <v>9.8787606645711727E-3</v>
      </c>
      <c r="AC395" s="11"/>
      <c r="AD395" s="11"/>
    </row>
    <row r="396" spans="1:30" ht="21" customHeight="1" x14ac:dyDescent="0.2">
      <c r="A396" s="25" t="s">
        <v>2530</v>
      </c>
      <c r="B396" s="20">
        <f>LOOKUP(Table11[[#This Row],[id]],'S1 - Assay'!A:A,'S1 - Assay'!B:B)</f>
        <v>10244</v>
      </c>
      <c r="C396" s="20" t="str">
        <f>LOOKUP(Table11[[#This Row],[id]],'S1 - Assay'!A:A,'S1 - Assay'!C:C)</f>
        <v>I</v>
      </c>
      <c r="D396" s="20">
        <f>COUNTIF('S6 - Table 1'!$B$3:$B$20,Table11[[#This Row],[id]])</f>
        <v>0</v>
      </c>
      <c r="E396" s="20">
        <v>0.788225391</v>
      </c>
      <c r="F396" s="20">
        <v>3411</v>
      </c>
      <c r="G396" s="20">
        <v>4</v>
      </c>
      <c r="H396" s="20">
        <v>209</v>
      </c>
      <c r="I396" s="20">
        <v>89</v>
      </c>
      <c r="J396" s="20">
        <v>50</v>
      </c>
      <c r="K396" s="20">
        <v>4411</v>
      </c>
      <c r="L396" s="20">
        <v>62</v>
      </c>
      <c r="M396" s="26" cm="1">
        <f t="array" ref="M396">_xlfn.IFS(Table11[[#This Row],[target.clade]]="I",110,Table11[[#This Row],[target.clade]]="II",4454,TRUE,4652)</f>
        <v>110</v>
      </c>
      <c r="N396" s="26" cm="1">
        <f t="array" ref="N396">_xlfn.IFS(Table11[[#This Row],[target.clade]]="I",4454,Table11[[#This Row],[target.clade]]="II",110,TRUE,NA())</f>
        <v>4454</v>
      </c>
      <c r="O396" s="20" cm="1">
        <f t="array" ref="O396">_xlfn.IFS(Table11[[#This Row],[target.clade]]="I",Table11[[#This Row],[hits.I]],Table11[[#This Row],[target.clade]]="II",Table11[[#This Row],[hits.II]],TRUE,SUM(Table11[[#This Row],[hits.I]:[hits.?]]))</f>
        <v>50</v>
      </c>
      <c r="P396" s="26">
        <f>Table11[[#This Row],[clade.P]]-Table11[[#This Row],[clade.TP]]</f>
        <v>60</v>
      </c>
      <c r="Q396" s="26" cm="1">
        <f t="array" ref="Q396">_xlfn.IFS(Table11[[#This Row],[target.clade]]="I",Table11[[#This Row],[hits.II]],Table11[[#This Row],[target.clade]]="II",Table11[[#This Row],[hits.I]],TRUE,NA())</f>
        <v>4411</v>
      </c>
      <c r="R396" s="26">
        <f>IFERROR(Table11[[#This Row],[clade.N]]-Table11[[#This Row],[clade.FP]], NA())</f>
        <v>43</v>
      </c>
      <c r="S396" s="24">
        <f>Table11[[#This Row],[clade.TP]]/Table11[[#This Row],[clade.P]]</f>
        <v>0.45454545454545453</v>
      </c>
      <c r="T396" s="24">
        <f>Table11[[#This Row],[clade.FN]]/Table11[[#This Row],[clade.P]]</f>
        <v>0.54545454545454541</v>
      </c>
      <c r="U396" s="24">
        <f>IFERROR(Table11[[#This Row],[clade.FP]]/Table11[[#This Row],[clade.N]],NA())</f>
        <v>0.99034575662325997</v>
      </c>
      <c r="V396" s="24">
        <f>IFERROR(Table11[[#This Row],[clade.TN]]/Table11[[#This Row],[clade.N]],NA())</f>
        <v>9.6542433767400088E-3</v>
      </c>
      <c r="AC396" s="11"/>
      <c r="AD396" s="11"/>
    </row>
    <row r="397" spans="1:30" ht="21" customHeight="1" x14ac:dyDescent="0.2">
      <c r="A397" s="25" t="s">
        <v>2535</v>
      </c>
      <c r="B397" s="20">
        <f>LOOKUP(Table11[[#This Row],[id]],'S1 - Assay'!A:A,'S1 - Assay'!B:B)</f>
        <v>10244</v>
      </c>
      <c r="C397" s="20" t="str">
        <f>LOOKUP(Table11[[#This Row],[id]],'S1 - Assay'!A:A,'S1 - Assay'!C:C)</f>
        <v>I</v>
      </c>
      <c r="D397" s="20">
        <f>COUNTIF('S6 - Table 1'!$B$3:$B$20,Table11[[#This Row],[id]])</f>
        <v>0</v>
      </c>
      <c r="E397" s="20">
        <v>0.788225391</v>
      </c>
      <c r="F397" s="20">
        <v>3411</v>
      </c>
      <c r="G397" s="20">
        <v>4</v>
      </c>
      <c r="H397" s="20">
        <v>209</v>
      </c>
      <c r="I397" s="20">
        <v>89</v>
      </c>
      <c r="J397" s="20">
        <v>50</v>
      </c>
      <c r="K397" s="20">
        <v>4411</v>
      </c>
      <c r="L397" s="20">
        <v>62</v>
      </c>
      <c r="M397" s="26" cm="1">
        <f t="array" ref="M397">_xlfn.IFS(Table11[[#This Row],[target.clade]]="I",110,Table11[[#This Row],[target.clade]]="II",4454,TRUE,4652)</f>
        <v>110</v>
      </c>
      <c r="N397" s="26" cm="1">
        <f t="array" ref="N397">_xlfn.IFS(Table11[[#This Row],[target.clade]]="I",4454,Table11[[#This Row],[target.clade]]="II",110,TRUE,NA())</f>
        <v>4454</v>
      </c>
      <c r="O397" s="20" cm="1">
        <f t="array" ref="O397">_xlfn.IFS(Table11[[#This Row],[target.clade]]="I",Table11[[#This Row],[hits.I]],Table11[[#This Row],[target.clade]]="II",Table11[[#This Row],[hits.II]],TRUE,SUM(Table11[[#This Row],[hits.I]:[hits.?]]))</f>
        <v>50</v>
      </c>
      <c r="P397" s="26">
        <f>Table11[[#This Row],[clade.P]]-Table11[[#This Row],[clade.TP]]</f>
        <v>60</v>
      </c>
      <c r="Q397" s="26" cm="1">
        <f t="array" ref="Q397">_xlfn.IFS(Table11[[#This Row],[target.clade]]="I",Table11[[#This Row],[hits.II]],Table11[[#This Row],[target.clade]]="II",Table11[[#This Row],[hits.I]],TRUE,NA())</f>
        <v>4411</v>
      </c>
      <c r="R397" s="26">
        <f>IFERROR(Table11[[#This Row],[clade.N]]-Table11[[#This Row],[clade.FP]], NA())</f>
        <v>43</v>
      </c>
      <c r="S397" s="24">
        <f>Table11[[#This Row],[clade.TP]]/Table11[[#This Row],[clade.P]]</f>
        <v>0.45454545454545453</v>
      </c>
      <c r="T397" s="24">
        <f>Table11[[#This Row],[clade.FN]]/Table11[[#This Row],[clade.P]]</f>
        <v>0.54545454545454541</v>
      </c>
      <c r="U397" s="24">
        <f>IFERROR(Table11[[#This Row],[clade.FP]]/Table11[[#This Row],[clade.N]],NA())</f>
        <v>0.99034575662325997</v>
      </c>
      <c r="V397" s="24">
        <f>IFERROR(Table11[[#This Row],[clade.TN]]/Table11[[#This Row],[clade.N]],NA())</f>
        <v>9.6542433767400088E-3</v>
      </c>
      <c r="AC397" s="11"/>
      <c r="AD397" s="11"/>
    </row>
    <row r="398" spans="1:30" ht="21" customHeight="1" x14ac:dyDescent="0.2">
      <c r="A398" s="25" t="s">
        <v>2538</v>
      </c>
      <c r="B398" s="20">
        <f>LOOKUP(Table11[[#This Row],[id]],'S1 - Assay'!A:A,'S1 - Assay'!B:B)</f>
        <v>10244</v>
      </c>
      <c r="C398" s="20" t="str">
        <f>LOOKUP(Table11[[#This Row],[id]],'S1 - Assay'!A:A,'S1 - Assay'!C:C)</f>
        <v>I</v>
      </c>
      <c r="D398" s="20">
        <f>COUNTIF('S6 - Table 1'!$B$3:$B$20,Table11[[#This Row],[id]])</f>
        <v>0</v>
      </c>
      <c r="E398" s="20">
        <v>0.79017066800000002</v>
      </c>
      <c r="F398" s="20">
        <v>3379</v>
      </c>
      <c r="G398" s="20">
        <v>7</v>
      </c>
      <c r="H398" s="20">
        <v>280</v>
      </c>
      <c r="I398" s="20">
        <v>9</v>
      </c>
      <c r="J398" s="20">
        <v>44</v>
      </c>
      <c r="K398" s="20">
        <v>4382</v>
      </c>
      <c r="L398" s="20">
        <v>65</v>
      </c>
      <c r="M398" s="26" cm="1">
        <f t="array" ref="M398">_xlfn.IFS(Table11[[#This Row],[target.clade]]="I",110,Table11[[#This Row],[target.clade]]="II",4454,TRUE,4652)</f>
        <v>110</v>
      </c>
      <c r="N398" s="26" cm="1">
        <f t="array" ref="N398">_xlfn.IFS(Table11[[#This Row],[target.clade]]="I",4454,Table11[[#This Row],[target.clade]]="II",110,TRUE,NA())</f>
        <v>4454</v>
      </c>
      <c r="O398" s="20" cm="1">
        <f t="array" ref="O398">_xlfn.IFS(Table11[[#This Row],[target.clade]]="I",Table11[[#This Row],[hits.I]],Table11[[#This Row],[target.clade]]="II",Table11[[#This Row],[hits.II]],TRUE,SUM(Table11[[#This Row],[hits.I]:[hits.?]]))</f>
        <v>44</v>
      </c>
      <c r="P398" s="26">
        <f>Table11[[#This Row],[clade.P]]-Table11[[#This Row],[clade.TP]]</f>
        <v>66</v>
      </c>
      <c r="Q398" s="26" cm="1">
        <f t="array" ref="Q398">_xlfn.IFS(Table11[[#This Row],[target.clade]]="I",Table11[[#This Row],[hits.II]],Table11[[#This Row],[target.clade]]="II",Table11[[#This Row],[hits.I]],TRUE,NA())</f>
        <v>4382</v>
      </c>
      <c r="R398" s="26">
        <f>IFERROR(Table11[[#This Row],[clade.N]]-Table11[[#This Row],[clade.FP]], NA())</f>
        <v>72</v>
      </c>
      <c r="S398" s="24">
        <f>Table11[[#This Row],[clade.TP]]/Table11[[#This Row],[clade.P]]</f>
        <v>0.4</v>
      </c>
      <c r="T398" s="24">
        <f>Table11[[#This Row],[clade.FN]]/Table11[[#This Row],[clade.P]]</f>
        <v>0.6</v>
      </c>
      <c r="U398" s="24">
        <f>IFERROR(Table11[[#This Row],[clade.FP]]/Table11[[#This Row],[clade.N]],NA())</f>
        <v>0.98383475527615627</v>
      </c>
      <c r="V398" s="24">
        <f>IFERROR(Table11[[#This Row],[clade.TN]]/Table11[[#This Row],[clade.N]],NA())</f>
        <v>1.6165244723843737E-2</v>
      </c>
      <c r="AC398" s="11"/>
      <c r="AD398" s="11"/>
    </row>
    <row r="399" spans="1:30" ht="21" customHeight="1" x14ac:dyDescent="0.2">
      <c r="A399" s="25" t="s">
        <v>2540</v>
      </c>
      <c r="B399" s="20">
        <f>LOOKUP(Table11[[#This Row],[id]],'S1 - Assay'!A:A,'S1 - Assay'!B:B)</f>
        <v>10244</v>
      </c>
      <c r="C399" s="20" t="str">
        <f>LOOKUP(Table11[[#This Row],[id]],'S1 - Assay'!A:A,'S1 - Assay'!C:C)</f>
        <v>I</v>
      </c>
      <c r="D399" s="20">
        <f>COUNTIF('S6 - Table 1'!$B$3:$B$20,Table11[[#This Row],[id]])</f>
        <v>0</v>
      </c>
      <c r="E399" s="20">
        <v>0.798821593</v>
      </c>
      <c r="F399" s="20">
        <v>3367</v>
      </c>
      <c r="G399" s="20">
        <v>15</v>
      </c>
      <c r="H399" s="20">
        <v>182</v>
      </c>
      <c r="I399" s="20">
        <v>214</v>
      </c>
      <c r="J399" s="20">
        <v>43</v>
      </c>
      <c r="K399" s="20">
        <v>4364</v>
      </c>
      <c r="L399" s="20">
        <v>56</v>
      </c>
      <c r="M399" s="26" cm="1">
        <f t="array" ref="M399">_xlfn.IFS(Table11[[#This Row],[target.clade]]="I",110,Table11[[#This Row],[target.clade]]="II",4454,TRUE,4652)</f>
        <v>110</v>
      </c>
      <c r="N399" s="26" cm="1">
        <f t="array" ref="N399">_xlfn.IFS(Table11[[#This Row],[target.clade]]="I",4454,Table11[[#This Row],[target.clade]]="II",110,TRUE,NA())</f>
        <v>4454</v>
      </c>
      <c r="O399" s="20" cm="1">
        <f t="array" ref="O399">_xlfn.IFS(Table11[[#This Row],[target.clade]]="I",Table11[[#This Row],[hits.I]],Table11[[#This Row],[target.clade]]="II",Table11[[#This Row],[hits.II]],TRUE,SUM(Table11[[#This Row],[hits.I]:[hits.?]]))</f>
        <v>43</v>
      </c>
      <c r="P399" s="26">
        <f>Table11[[#This Row],[clade.P]]-Table11[[#This Row],[clade.TP]]</f>
        <v>67</v>
      </c>
      <c r="Q399" s="26" cm="1">
        <f t="array" ref="Q399">_xlfn.IFS(Table11[[#This Row],[target.clade]]="I",Table11[[#This Row],[hits.II]],Table11[[#This Row],[target.clade]]="II",Table11[[#This Row],[hits.I]],TRUE,NA())</f>
        <v>4364</v>
      </c>
      <c r="R399" s="26">
        <f>IFERROR(Table11[[#This Row],[clade.N]]-Table11[[#This Row],[clade.FP]], NA())</f>
        <v>90</v>
      </c>
      <c r="S399" s="24">
        <f>Table11[[#This Row],[clade.TP]]/Table11[[#This Row],[clade.P]]</f>
        <v>0.39090909090909093</v>
      </c>
      <c r="T399" s="24">
        <f>Table11[[#This Row],[clade.FN]]/Table11[[#This Row],[clade.P]]</f>
        <v>0.60909090909090913</v>
      </c>
      <c r="U399" s="24">
        <f>IFERROR(Table11[[#This Row],[clade.FP]]/Table11[[#This Row],[clade.N]],NA())</f>
        <v>0.97979344409519531</v>
      </c>
      <c r="V399" s="24">
        <f>IFERROR(Table11[[#This Row],[clade.TN]]/Table11[[#This Row],[clade.N]],NA())</f>
        <v>2.020655590480467E-2</v>
      </c>
      <c r="AC399" s="11"/>
      <c r="AD399" s="11"/>
    </row>
    <row r="400" spans="1:30" ht="21" customHeight="1" x14ac:dyDescent="0.2">
      <c r="A400" s="25" t="s">
        <v>2545</v>
      </c>
      <c r="B400" s="20">
        <f>LOOKUP(Table11[[#This Row],[id]],'S1 - Assay'!A:A,'S1 - Assay'!B:B)</f>
        <v>10244</v>
      </c>
      <c r="C400" s="20" t="str">
        <f>LOOKUP(Table11[[#This Row],[id]],'S1 - Assay'!A:A,'S1 - Assay'!C:C)</f>
        <v>I</v>
      </c>
      <c r="D400" s="20">
        <f>COUNTIF('S6 - Table 1'!$B$3:$B$20,Table11[[#This Row],[id]])</f>
        <v>0</v>
      </c>
      <c r="E400" s="20">
        <v>0.80150849099999999</v>
      </c>
      <c r="F400" s="20">
        <v>3303</v>
      </c>
      <c r="G400" s="20">
        <v>1</v>
      </c>
      <c r="H400" s="20">
        <v>9</v>
      </c>
      <c r="I400" s="20">
        <v>243</v>
      </c>
      <c r="J400" s="20">
        <v>43</v>
      </c>
      <c r="K400" s="20">
        <v>4390</v>
      </c>
      <c r="L400" s="20">
        <v>28</v>
      </c>
      <c r="M400" s="26" cm="1">
        <f t="array" ref="M400">_xlfn.IFS(Table11[[#This Row],[target.clade]]="I",110,Table11[[#This Row],[target.clade]]="II",4454,TRUE,4652)</f>
        <v>110</v>
      </c>
      <c r="N400" s="26" cm="1">
        <f t="array" ref="N400">_xlfn.IFS(Table11[[#This Row],[target.clade]]="I",4454,Table11[[#This Row],[target.clade]]="II",110,TRUE,NA())</f>
        <v>4454</v>
      </c>
      <c r="O400" s="20" cm="1">
        <f t="array" ref="O400">_xlfn.IFS(Table11[[#This Row],[target.clade]]="I",Table11[[#This Row],[hits.I]],Table11[[#This Row],[target.clade]]="II",Table11[[#This Row],[hits.II]],TRUE,SUM(Table11[[#This Row],[hits.I]:[hits.?]]))</f>
        <v>43</v>
      </c>
      <c r="P400" s="26">
        <f>Table11[[#This Row],[clade.P]]-Table11[[#This Row],[clade.TP]]</f>
        <v>67</v>
      </c>
      <c r="Q400" s="26" cm="1">
        <f t="array" ref="Q400">_xlfn.IFS(Table11[[#This Row],[target.clade]]="I",Table11[[#This Row],[hits.II]],Table11[[#This Row],[target.clade]]="II",Table11[[#This Row],[hits.I]],TRUE,NA())</f>
        <v>4390</v>
      </c>
      <c r="R400" s="26">
        <f>IFERROR(Table11[[#This Row],[clade.N]]-Table11[[#This Row],[clade.FP]], NA())</f>
        <v>64</v>
      </c>
      <c r="S400" s="24">
        <f>Table11[[#This Row],[clade.TP]]/Table11[[#This Row],[clade.P]]</f>
        <v>0.39090909090909093</v>
      </c>
      <c r="T400" s="24">
        <f>Table11[[#This Row],[clade.FN]]/Table11[[#This Row],[clade.P]]</f>
        <v>0.60909090909090913</v>
      </c>
      <c r="U400" s="24">
        <f>IFERROR(Table11[[#This Row],[clade.FP]]/Table11[[#This Row],[clade.N]],NA())</f>
        <v>0.98563089357880562</v>
      </c>
      <c r="V400" s="24">
        <f>IFERROR(Table11[[#This Row],[clade.TN]]/Table11[[#This Row],[clade.N]],NA())</f>
        <v>1.4369106421194431E-2</v>
      </c>
      <c r="AC400" s="11"/>
      <c r="AD400" s="11"/>
    </row>
    <row r="401" spans="1:30" ht="21" customHeight="1" x14ac:dyDescent="0.2">
      <c r="A401" s="25" t="s">
        <v>2548</v>
      </c>
      <c r="B401" s="20">
        <f>LOOKUP(Table11[[#This Row],[id]],'S1 - Assay'!A:A,'S1 - Assay'!B:B)</f>
        <v>10244</v>
      </c>
      <c r="C401" s="20" t="str">
        <f>LOOKUP(Table11[[#This Row],[id]],'S1 - Assay'!A:A,'S1 - Assay'!C:C)</f>
        <v>I</v>
      </c>
      <c r="D401" s="20">
        <f>COUNTIF('S6 - Table 1'!$B$3:$B$20,Table11[[#This Row],[id]])</f>
        <v>0</v>
      </c>
      <c r="E401" s="20">
        <v>0.83983386500000001</v>
      </c>
      <c r="F401" s="20">
        <v>3385</v>
      </c>
      <c r="G401" s="20">
        <v>1</v>
      </c>
      <c r="H401" s="20">
        <v>242</v>
      </c>
      <c r="I401" s="20">
        <v>95</v>
      </c>
      <c r="J401" s="20">
        <v>43</v>
      </c>
      <c r="K401" s="20">
        <v>4389</v>
      </c>
      <c r="L401" s="20">
        <v>55</v>
      </c>
      <c r="M401" s="26" cm="1">
        <f t="array" ref="M401">_xlfn.IFS(Table11[[#This Row],[target.clade]]="I",110,Table11[[#This Row],[target.clade]]="II",4454,TRUE,4652)</f>
        <v>110</v>
      </c>
      <c r="N401" s="26" cm="1">
        <f t="array" ref="N401">_xlfn.IFS(Table11[[#This Row],[target.clade]]="I",4454,Table11[[#This Row],[target.clade]]="II",110,TRUE,NA())</f>
        <v>4454</v>
      </c>
      <c r="O401" s="20" cm="1">
        <f t="array" ref="O401">_xlfn.IFS(Table11[[#This Row],[target.clade]]="I",Table11[[#This Row],[hits.I]],Table11[[#This Row],[target.clade]]="II",Table11[[#This Row],[hits.II]],TRUE,SUM(Table11[[#This Row],[hits.I]:[hits.?]]))</f>
        <v>43</v>
      </c>
      <c r="P401" s="26">
        <f>Table11[[#This Row],[clade.P]]-Table11[[#This Row],[clade.TP]]</f>
        <v>67</v>
      </c>
      <c r="Q401" s="26" cm="1">
        <f t="array" ref="Q401">_xlfn.IFS(Table11[[#This Row],[target.clade]]="I",Table11[[#This Row],[hits.II]],Table11[[#This Row],[target.clade]]="II",Table11[[#This Row],[hits.I]],TRUE,NA())</f>
        <v>4389</v>
      </c>
      <c r="R401" s="26">
        <f>IFERROR(Table11[[#This Row],[clade.N]]-Table11[[#This Row],[clade.FP]], NA())</f>
        <v>65</v>
      </c>
      <c r="S401" s="24">
        <f>Table11[[#This Row],[clade.TP]]/Table11[[#This Row],[clade.P]]</f>
        <v>0.39090909090909093</v>
      </c>
      <c r="T401" s="24">
        <f>Table11[[#This Row],[clade.FN]]/Table11[[#This Row],[clade.P]]</f>
        <v>0.60909090909090913</v>
      </c>
      <c r="U401" s="24">
        <f>IFERROR(Table11[[#This Row],[clade.FP]]/Table11[[#This Row],[clade.N]],NA())</f>
        <v>0.98540637629097438</v>
      </c>
      <c r="V401" s="24">
        <f>IFERROR(Table11[[#This Row],[clade.TN]]/Table11[[#This Row],[clade.N]],NA())</f>
        <v>1.4593623709025595E-2</v>
      </c>
      <c r="AC401" s="11"/>
      <c r="AD401" s="11"/>
    </row>
    <row r="402" spans="1:30" ht="21" customHeight="1" x14ac:dyDescent="0.2">
      <c r="A402" s="25" t="s">
        <v>2551</v>
      </c>
      <c r="B402" s="20">
        <f>LOOKUP(Table11[[#This Row],[id]],'S1 - Assay'!A:A,'S1 - Assay'!B:B)</f>
        <v>10244</v>
      </c>
      <c r="C402" s="20" t="str">
        <f>LOOKUP(Table11[[#This Row],[id]],'S1 - Assay'!A:A,'S1 - Assay'!C:C)</f>
        <v>I</v>
      </c>
      <c r="D402" s="20">
        <f>COUNTIF('S6 - Table 1'!$B$3:$B$20,Table11[[#This Row],[id]])</f>
        <v>0</v>
      </c>
      <c r="E402" s="20">
        <v>0.85368775399999997</v>
      </c>
      <c r="F402" s="20">
        <v>3428</v>
      </c>
      <c r="G402" s="20">
        <v>1</v>
      </c>
      <c r="H402" s="20">
        <v>164</v>
      </c>
      <c r="I402" s="20">
        <v>123</v>
      </c>
      <c r="J402" s="20">
        <v>43</v>
      </c>
      <c r="K402" s="20">
        <v>4431</v>
      </c>
      <c r="L402" s="20">
        <v>65</v>
      </c>
      <c r="M402" s="26" cm="1">
        <f t="array" ref="M402">_xlfn.IFS(Table11[[#This Row],[target.clade]]="I",110,Table11[[#This Row],[target.clade]]="II",4454,TRUE,4652)</f>
        <v>110</v>
      </c>
      <c r="N402" s="26" cm="1">
        <f t="array" ref="N402">_xlfn.IFS(Table11[[#This Row],[target.clade]]="I",4454,Table11[[#This Row],[target.clade]]="II",110,TRUE,NA())</f>
        <v>4454</v>
      </c>
      <c r="O402" s="20" cm="1">
        <f t="array" ref="O402">_xlfn.IFS(Table11[[#This Row],[target.clade]]="I",Table11[[#This Row],[hits.I]],Table11[[#This Row],[target.clade]]="II",Table11[[#This Row],[hits.II]],TRUE,SUM(Table11[[#This Row],[hits.I]:[hits.?]]))</f>
        <v>43</v>
      </c>
      <c r="P402" s="26">
        <f>Table11[[#This Row],[clade.P]]-Table11[[#This Row],[clade.TP]]</f>
        <v>67</v>
      </c>
      <c r="Q402" s="26" cm="1">
        <f t="array" ref="Q402">_xlfn.IFS(Table11[[#This Row],[target.clade]]="I",Table11[[#This Row],[hits.II]],Table11[[#This Row],[target.clade]]="II",Table11[[#This Row],[hits.I]],TRUE,NA())</f>
        <v>4431</v>
      </c>
      <c r="R402" s="26">
        <f>IFERROR(Table11[[#This Row],[clade.N]]-Table11[[#This Row],[clade.FP]], NA())</f>
        <v>23</v>
      </c>
      <c r="S402" s="24">
        <f>Table11[[#This Row],[clade.TP]]/Table11[[#This Row],[clade.P]]</f>
        <v>0.39090909090909093</v>
      </c>
      <c r="T402" s="24">
        <f>Table11[[#This Row],[clade.FN]]/Table11[[#This Row],[clade.P]]</f>
        <v>0.60909090909090913</v>
      </c>
      <c r="U402" s="24">
        <f>IFERROR(Table11[[#This Row],[clade.FP]]/Table11[[#This Row],[clade.N]],NA())</f>
        <v>0.99483610237988329</v>
      </c>
      <c r="V402" s="24">
        <f>IFERROR(Table11[[#This Row],[clade.TN]]/Table11[[#This Row],[clade.N]],NA())</f>
        <v>5.1638976201167494E-3</v>
      </c>
      <c r="AC402" s="11"/>
      <c r="AD402" s="11"/>
    </row>
    <row r="403" spans="1:30" ht="21" customHeight="1" x14ac:dyDescent="0.2">
      <c r="A403" s="25" t="s">
        <v>2554</v>
      </c>
      <c r="B403" s="20">
        <f>LOOKUP(Table11[[#This Row],[id]],'S1 - Assay'!A:A,'S1 - Assay'!B:B)</f>
        <v>10244</v>
      </c>
      <c r="C403" s="20" t="str">
        <f>LOOKUP(Table11[[#This Row],[id]],'S1 - Assay'!A:A,'S1 - Assay'!C:C)</f>
        <v>I</v>
      </c>
      <c r="D403" s="20">
        <f>COUNTIF('S6 - Table 1'!$B$3:$B$20,Table11[[#This Row],[id]])</f>
        <v>0</v>
      </c>
      <c r="E403" s="20">
        <v>0.85471631699999995</v>
      </c>
      <c r="F403" s="20">
        <v>3381</v>
      </c>
      <c r="G403" s="20">
        <v>4</v>
      </c>
      <c r="H403" s="20">
        <v>274</v>
      </c>
      <c r="I403" s="20">
        <v>14</v>
      </c>
      <c r="J403" s="20">
        <v>44</v>
      </c>
      <c r="K403" s="20">
        <v>4380</v>
      </c>
      <c r="L403" s="20">
        <v>65</v>
      </c>
      <c r="M403" s="26" cm="1">
        <f t="array" ref="M403">_xlfn.IFS(Table11[[#This Row],[target.clade]]="I",110,Table11[[#This Row],[target.clade]]="II",4454,TRUE,4652)</f>
        <v>110</v>
      </c>
      <c r="N403" s="26" cm="1">
        <f t="array" ref="N403">_xlfn.IFS(Table11[[#This Row],[target.clade]]="I",4454,Table11[[#This Row],[target.clade]]="II",110,TRUE,NA())</f>
        <v>4454</v>
      </c>
      <c r="O403" s="20" cm="1">
        <f t="array" ref="O403">_xlfn.IFS(Table11[[#This Row],[target.clade]]="I",Table11[[#This Row],[hits.I]],Table11[[#This Row],[target.clade]]="II",Table11[[#This Row],[hits.II]],TRUE,SUM(Table11[[#This Row],[hits.I]:[hits.?]]))</f>
        <v>44</v>
      </c>
      <c r="P403" s="26">
        <f>Table11[[#This Row],[clade.P]]-Table11[[#This Row],[clade.TP]]</f>
        <v>66</v>
      </c>
      <c r="Q403" s="26" cm="1">
        <f t="array" ref="Q403">_xlfn.IFS(Table11[[#This Row],[target.clade]]="I",Table11[[#This Row],[hits.II]],Table11[[#This Row],[target.clade]]="II",Table11[[#This Row],[hits.I]],TRUE,NA())</f>
        <v>4380</v>
      </c>
      <c r="R403" s="26">
        <f>IFERROR(Table11[[#This Row],[clade.N]]-Table11[[#This Row],[clade.FP]], NA())</f>
        <v>74</v>
      </c>
      <c r="S403" s="24">
        <f>Table11[[#This Row],[clade.TP]]/Table11[[#This Row],[clade.P]]</f>
        <v>0.4</v>
      </c>
      <c r="T403" s="24">
        <f>Table11[[#This Row],[clade.FN]]/Table11[[#This Row],[clade.P]]</f>
        <v>0.6</v>
      </c>
      <c r="U403" s="24">
        <f>IFERROR(Table11[[#This Row],[clade.FP]]/Table11[[#This Row],[clade.N]],NA())</f>
        <v>0.9833857207004939</v>
      </c>
      <c r="V403" s="24">
        <f>IFERROR(Table11[[#This Row],[clade.TN]]/Table11[[#This Row],[clade.N]],NA())</f>
        <v>1.6614279299506061E-2</v>
      </c>
      <c r="AC403" s="11"/>
      <c r="AD403" s="11"/>
    </row>
    <row r="404" spans="1:30" ht="21" customHeight="1" x14ac:dyDescent="0.2">
      <c r="A404" s="25" t="s">
        <v>2557</v>
      </c>
      <c r="B404" s="20">
        <f>LOOKUP(Table11[[#This Row],[id]],'S1 - Assay'!A:A,'S1 - Assay'!B:B)</f>
        <v>10244</v>
      </c>
      <c r="C404" s="20" t="str">
        <f>LOOKUP(Table11[[#This Row],[id]],'S1 - Assay'!A:A,'S1 - Assay'!C:C)</f>
        <v>I</v>
      </c>
      <c r="D404" s="20">
        <f>COUNTIF('S6 - Table 1'!$B$3:$B$20,Table11[[#This Row],[id]])</f>
        <v>0</v>
      </c>
      <c r="E404" s="20">
        <v>0.85563162199999998</v>
      </c>
      <c r="F404" s="20">
        <v>3429</v>
      </c>
      <c r="G404" s="20">
        <v>0</v>
      </c>
      <c r="H404" s="20">
        <v>288</v>
      </c>
      <c r="I404" s="20">
        <v>4</v>
      </c>
      <c r="J404" s="20">
        <v>43</v>
      </c>
      <c r="K404" s="20">
        <v>4429</v>
      </c>
      <c r="L404" s="20">
        <v>65</v>
      </c>
      <c r="M404" s="26" cm="1">
        <f t="array" ref="M404">_xlfn.IFS(Table11[[#This Row],[target.clade]]="I",110,Table11[[#This Row],[target.clade]]="II",4454,TRUE,4652)</f>
        <v>110</v>
      </c>
      <c r="N404" s="26" cm="1">
        <f t="array" ref="N404">_xlfn.IFS(Table11[[#This Row],[target.clade]]="I",4454,Table11[[#This Row],[target.clade]]="II",110,TRUE,NA())</f>
        <v>4454</v>
      </c>
      <c r="O404" s="20" cm="1">
        <f t="array" ref="O404">_xlfn.IFS(Table11[[#This Row],[target.clade]]="I",Table11[[#This Row],[hits.I]],Table11[[#This Row],[target.clade]]="II",Table11[[#This Row],[hits.II]],TRUE,SUM(Table11[[#This Row],[hits.I]:[hits.?]]))</f>
        <v>43</v>
      </c>
      <c r="P404" s="26">
        <f>Table11[[#This Row],[clade.P]]-Table11[[#This Row],[clade.TP]]</f>
        <v>67</v>
      </c>
      <c r="Q404" s="26" cm="1">
        <f t="array" ref="Q404">_xlfn.IFS(Table11[[#This Row],[target.clade]]="I",Table11[[#This Row],[hits.II]],Table11[[#This Row],[target.clade]]="II",Table11[[#This Row],[hits.I]],TRUE,NA())</f>
        <v>4429</v>
      </c>
      <c r="R404" s="26">
        <f>IFERROR(Table11[[#This Row],[clade.N]]-Table11[[#This Row],[clade.FP]], NA())</f>
        <v>25</v>
      </c>
      <c r="S404" s="24">
        <f>Table11[[#This Row],[clade.TP]]/Table11[[#This Row],[clade.P]]</f>
        <v>0.39090909090909093</v>
      </c>
      <c r="T404" s="24">
        <f>Table11[[#This Row],[clade.FN]]/Table11[[#This Row],[clade.P]]</f>
        <v>0.60909090909090913</v>
      </c>
      <c r="U404" s="24">
        <f>IFERROR(Table11[[#This Row],[clade.FP]]/Table11[[#This Row],[clade.N]],NA())</f>
        <v>0.99438706780422093</v>
      </c>
      <c r="V404" s="24">
        <f>IFERROR(Table11[[#This Row],[clade.TN]]/Table11[[#This Row],[clade.N]],NA())</f>
        <v>5.6129321957790754E-3</v>
      </c>
      <c r="AC404" s="11"/>
      <c r="AD404" s="11"/>
    </row>
    <row r="405" spans="1:30" ht="21" customHeight="1" x14ac:dyDescent="0.2">
      <c r="A405" s="25" t="s">
        <v>2560</v>
      </c>
      <c r="B405" s="20">
        <f>LOOKUP(Table11[[#This Row],[id]],'S1 - Assay'!A:A,'S1 - Assay'!B:B)</f>
        <v>10244</v>
      </c>
      <c r="C405" s="20" t="str">
        <f>LOOKUP(Table11[[#This Row],[id]],'S1 - Assay'!A:A,'S1 - Assay'!C:C)</f>
        <v>I</v>
      </c>
      <c r="D405" s="20">
        <f>COUNTIF('S6 - Table 1'!$B$3:$B$20,Table11[[#This Row],[id]])</f>
        <v>0</v>
      </c>
      <c r="E405" s="20">
        <v>0.85594319100000005</v>
      </c>
      <c r="F405" s="20">
        <v>3427</v>
      </c>
      <c r="G405" s="20">
        <v>2</v>
      </c>
      <c r="H405" s="20">
        <v>288</v>
      </c>
      <c r="I405" s="20">
        <v>4</v>
      </c>
      <c r="J405" s="20">
        <v>43</v>
      </c>
      <c r="K405" s="20">
        <v>4430</v>
      </c>
      <c r="L405" s="20">
        <v>65</v>
      </c>
      <c r="M405" s="26" cm="1">
        <f t="array" ref="M405">_xlfn.IFS(Table11[[#This Row],[target.clade]]="I",110,Table11[[#This Row],[target.clade]]="II",4454,TRUE,4652)</f>
        <v>110</v>
      </c>
      <c r="N405" s="26" cm="1">
        <f t="array" ref="N405">_xlfn.IFS(Table11[[#This Row],[target.clade]]="I",4454,Table11[[#This Row],[target.clade]]="II",110,TRUE,NA())</f>
        <v>4454</v>
      </c>
      <c r="O405" s="20" cm="1">
        <f t="array" ref="O405">_xlfn.IFS(Table11[[#This Row],[target.clade]]="I",Table11[[#This Row],[hits.I]],Table11[[#This Row],[target.clade]]="II",Table11[[#This Row],[hits.II]],TRUE,SUM(Table11[[#This Row],[hits.I]:[hits.?]]))</f>
        <v>43</v>
      </c>
      <c r="P405" s="26">
        <f>Table11[[#This Row],[clade.P]]-Table11[[#This Row],[clade.TP]]</f>
        <v>67</v>
      </c>
      <c r="Q405" s="26" cm="1">
        <f t="array" ref="Q405">_xlfn.IFS(Table11[[#This Row],[target.clade]]="I",Table11[[#This Row],[hits.II]],Table11[[#This Row],[target.clade]]="II",Table11[[#This Row],[hits.I]],TRUE,NA())</f>
        <v>4430</v>
      </c>
      <c r="R405" s="26">
        <f>IFERROR(Table11[[#This Row],[clade.N]]-Table11[[#This Row],[clade.FP]], NA())</f>
        <v>24</v>
      </c>
      <c r="S405" s="24">
        <f>Table11[[#This Row],[clade.TP]]/Table11[[#This Row],[clade.P]]</f>
        <v>0.39090909090909093</v>
      </c>
      <c r="T405" s="24">
        <f>Table11[[#This Row],[clade.FN]]/Table11[[#This Row],[clade.P]]</f>
        <v>0.60909090909090913</v>
      </c>
      <c r="U405" s="24">
        <f>IFERROR(Table11[[#This Row],[clade.FP]]/Table11[[#This Row],[clade.N]],NA())</f>
        <v>0.99461158509205205</v>
      </c>
      <c r="V405" s="24">
        <f>IFERROR(Table11[[#This Row],[clade.TN]]/Table11[[#This Row],[clade.N]],NA())</f>
        <v>5.3884149079479124E-3</v>
      </c>
      <c r="AC405" s="11"/>
      <c r="AD405" s="11"/>
    </row>
    <row r="406" spans="1:30" ht="21" customHeight="1" x14ac:dyDescent="0.2">
      <c r="A406" s="25" t="s">
        <v>2563</v>
      </c>
      <c r="B406" s="20">
        <f>LOOKUP(Table11[[#This Row],[id]],'S1 - Assay'!A:A,'S1 - Assay'!B:B)</f>
        <v>10244</v>
      </c>
      <c r="C406" s="20" t="str">
        <f>LOOKUP(Table11[[#This Row],[id]],'S1 - Assay'!A:A,'S1 - Assay'!C:C)</f>
        <v>I</v>
      </c>
      <c r="D406" s="20">
        <f>COUNTIF('S6 - Table 1'!$B$3:$B$20,Table11[[#This Row],[id]])</f>
        <v>0</v>
      </c>
      <c r="E406" s="20">
        <v>0.90035334199999995</v>
      </c>
      <c r="F406" s="20">
        <v>3416</v>
      </c>
      <c r="G406" s="20">
        <v>7</v>
      </c>
      <c r="H406" s="20">
        <v>12</v>
      </c>
      <c r="I406" s="20">
        <v>296</v>
      </c>
      <c r="J406" s="20">
        <v>49</v>
      </c>
      <c r="K406" s="20">
        <v>4424</v>
      </c>
      <c r="L406" s="20">
        <v>62</v>
      </c>
      <c r="M406" s="26" cm="1">
        <f t="array" ref="M406">_xlfn.IFS(Table11[[#This Row],[target.clade]]="I",110,Table11[[#This Row],[target.clade]]="II",4454,TRUE,4652)</f>
        <v>110</v>
      </c>
      <c r="N406" s="26" cm="1">
        <f t="array" ref="N406">_xlfn.IFS(Table11[[#This Row],[target.clade]]="I",4454,Table11[[#This Row],[target.clade]]="II",110,TRUE,NA())</f>
        <v>4454</v>
      </c>
      <c r="O406" s="20" cm="1">
        <f t="array" ref="O406">_xlfn.IFS(Table11[[#This Row],[target.clade]]="I",Table11[[#This Row],[hits.I]],Table11[[#This Row],[target.clade]]="II",Table11[[#This Row],[hits.II]],TRUE,SUM(Table11[[#This Row],[hits.I]:[hits.?]]))</f>
        <v>49</v>
      </c>
      <c r="P406" s="26">
        <f>Table11[[#This Row],[clade.P]]-Table11[[#This Row],[clade.TP]]</f>
        <v>61</v>
      </c>
      <c r="Q406" s="26" cm="1">
        <f t="array" ref="Q406">_xlfn.IFS(Table11[[#This Row],[target.clade]]="I",Table11[[#This Row],[hits.II]],Table11[[#This Row],[target.clade]]="II",Table11[[#This Row],[hits.I]],TRUE,NA())</f>
        <v>4424</v>
      </c>
      <c r="R406" s="26">
        <f>IFERROR(Table11[[#This Row],[clade.N]]-Table11[[#This Row],[clade.FP]], NA())</f>
        <v>30</v>
      </c>
      <c r="S406" s="24">
        <f>Table11[[#This Row],[clade.TP]]/Table11[[#This Row],[clade.P]]</f>
        <v>0.44545454545454544</v>
      </c>
      <c r="T406" s="24">
        <f>Table11[[#This Row],[clade.FN]]/Table11[[#This Row],[clade.P]]</f>
        <v>0.55454545454545456</v>
      </c>
      <c r="U406" s="24">
        <f>IFERROR(Table11[[#This Row],[clade.FP]]/Table11[[#This Row],[clade.N]],NA())</f>
        <v>0.99326448136506507</v>
      </c>
      <c r="V406" s="24">
        <f>IFERROR(Table11[[#This Row],[clade.TN]]/Table11[[#This Row],[clade.N]],NA())</f>
        <v>6.7355186349348896E-3</v>
      </c>
      <c r="AC406" s="11"/>
      <c r="AD406" s="11"/>
    </row>
    <row r="407" spans="1:30" ht="21" customHeight="1" x14ac:dyDescent="0.2">
      <c r="A407" s="25" t="s">
        <v>2566</v>
      </c>
      <c r="B407" s="20">
        <f>LOOKUP(Table11[[#This Row],[id]],'S1 - Assay'!A:A,'S1 - Assay'!B:B)</f>
        <v>10244</v>
      </c>
      <c r="C407" s="20" t="str">
        <f>LOOKUP(Table11[[#This Row],[id]],'S1 - Assay'!A:A,'S1 - Assay'!C:C)</f>
        <v>I</v>
      </c>
      <c r="D407" s="20">
        <f>COUNTIF('S6 - Table 1'!$B$3:$B$20,Table11[[#This Row],[id]])</f>
        <v>0</v>
      </c>
      <c r="E407" s="20">
        <v>0.90079390299999995</v>
      </c>
      <c r="F407" s="20">
        <v>3416</v>
      </c>
      <c r="G407" s="20">
        <v>7</v>
      </c>
      <c r="H407" s="20">
        <v>12</v>
      </c>
      <c r="I407" s="20">
        <v>296</v>
      </c>
      <c r="J407" s="20">
        <v>49</v>
      </c>
      <c r="K407" s="20">
        <v>4424</v>
      </c>
      <c r="L407" s="20">
        <v>62</v>
      </c>
      <c r="M407" s="26" cm="1">
        <f t="array" ref="M407">_xlfn.IFS(Table11[[#This Row],[target.clade]]="I",110,Table11[[#This Row],[target.clade]]="II",4454,TRUE,4652)</f>
        <v>110</v>
      </c>
      <c r="N407" s="26" cm="1">
        <f t="array" ref="N407">_xlfn.IFS(Table11[[#This Row],[target.clade]]="I",4454,Table11[[#This Row],[target.clade]]="II",110,TRUE,NA())</f>
        <v>4454</v>
      </c>
      <c r="O407" s="20" cm="1">
        <f t="array" ref="O407">_xlfn.IFS(Table11[[#This Row],[target.clade]]="I",Table11[[#This Row],[hits.I]],Table11[[#This Row],[target.clade]]="II",Table11[[#This Row],[hits.II]],TRUE,SUM(Table11[[#This Row],[hits.I]:[hits.?]]))</f>
        <v>49</v>
      </c>
      <c r="P407" s="26">
        <f>Table11[[#This Row],[clade.P]]-Table11[[#This Row],[clade.TP]]</f>
        <v>61</v>
      </c>
      <c r="Q407" s="26" cm="1">
        <f t="array" ref="Q407">_xlfn.IFS(Table11[[#This Row],[target.clade]]="I",Table11[[#This Row],[hits.II]],Table11[[#This Row],[target.clade]]="II",Table11[[#This Row],[hits.I]],TRUE,NA())</f>
        <v>4424</v>
      </c>
      <c r="R407" s="26">
        <f>IFERROR(Table11[[#This Row],[clade.N]]-Table11[[#This Row],[clade.FP]], NA())</f>
        <v>30</v>
      </c>
      <c r="S407" s="24">
        <f>Table11[[#This Row],[clade.TP]]/Table11[[#This Row],[clade.P]]</f>
        <v>0.44545454545454544</v>
      </c>
      <c r="T407" s="24">
        <f>Table11[[#This Row],[clade.FN]]/Table11[[#This Row],[clade.P]]</f>
        <v>0.55454545454545456</v>
      </c>
      <c r="U407" s="24">
        <f>IFERROR(Table11[[#This Row],[clade.FP]]/Table11[[#This Row],[clade.N]],NA())</f>
        <v>0.99326448136506507</v>
      </c>
      <c r="V407" s="24">
        <f>IFERROR(Table11[[#This Row],[clade.TN]]/Table11[[#This Row],[clade.N]],NA())</f>
        <v>6.7355186349348896E-3</v>
      </c>
      <c r="AC407" s="11"/>
      <c r="AD407" s="11"/>
    </row>
    <row r="408" spans="1:30" ht="21" customHeight="1" x14ac:dyDescent="0.2">
      <c r="A408" s="25" t="s">
        <v>2568</v>
      </c>
      <c r="B408" s="20">
        <f>LOOKUP(Table11[[#This Row],[id]],'S1 - Assay'!A:A,'S1 - Assay'!B:B)</f>
        <v>10244</v>
      </c>
      <c r="C408" s="20" t="str">
        <f>LOOKUP(Table11[[#This Row],[id]],'S1 - Assay'!A:A,'S1 - Assay'!C:C)</f>
        <v>I</v>
      </c>
      <c r="D408" s="20">
        <f>COUNTIF('S6 - Table 1'!$B$3:$B$20,Table11[[#This Row],[id]])</f>
        <v>0</v>
      </c>
      <c r="E408" s="20">
        <v>0.92309527999999996</v>
      </c>
      <c r="F408" s="20">
        <v>3402</v>
      </c>
      <c r="G408" s="20">
        <v>1</v>
      </c>
      <c r="H408" s="20">
        <v>272</v>
      </c>
      <c r="I408" s="20">
        <v>22</v>
      </c>
      <c r="J408" s="20">
        <v>43</v>
      </c>
      <c r="K408" s="20">
        <v>4431</v>
      </c>
      <c r="L408" s="20">
        <v>56</v>
      </c>
      <c r="M408" s="26" cm="1">
        <f t="array" ref="M408">_xlfn.IFS(Table11[[#This Row],[target.clade]]="I",110,Table11[[#This Row],[target.clade]]="II",4454,TRUE,4652)</f>
        <v>110</v>
      </c>
      <c r="N408" s="26" cm="1">
        <f t="array" ref="N408">_xlfn.IFS(Table11[[#This Row],[target.clade]]="I",4454,Table11[[#This Row],[target.clade]]="II",110,TRUE,NA())</f>
        <v>4454</v>
      </c>
      <c r="O408" s="20" cm="1">
        <f t="array" ref="O408">_xlfn.IFS(Table11[[#This Row],[target.clade]]="I",Table11[[#This Row],[hits.I]],Table11[[#This Row],[target.clade]]="II",Table11[[#This Row],[hits.II]],TRUE,SUM(Table11[[#This Row],[hits.I]:[hits.?]]))</f>
        <v>43</v>
      </c>
      <c r="P408" s="26">
        <f>Table11[[#This Row],[clade.P]]-Table11[[#This Row],[clade.TP]]</f>
        <v>67</v>
      </c>
      <c r="Q408" s="26" cm="1">
        <f t="array" ref="Q408">_xlfn.IFS(Table11[[#This Row],[target.clade]]="I",Table11[[#This Row],[hits.II]],Table11[[#This Row],[target.clade]]="II",Table11[[#This Row],[hits.I]],TRUE,NA())</f>
        <v>4431</v>
      </c>
      <c r="R408" s="26">
        <f>IFERROR(Table11[[#This Row],[clade.N]]-Table11[[#This Row],[clade.FP]], NA())</f>
        <v>23</v>
      </c>
      <c r="S408" s="24">
        <f>Table11[[#This Row],[clade.TP]]/Table11[[#This Row],[clade.P]]</f>
        <v>0.39090909090909093</v>
      </c>
      <c r="T408" s="24">
        <f>Table11[[#This Row],[clade.FN]]/Table11[[#This Row],[clade.P]]</f>
        <v>0.60909090909090913</v>
      </c>
      <c r="U408" s="24">
        <f>IFERROR(Table11[[#This Row],[clade.FP]]/Table11[[#This Row],[clade.N]],NA())</f>
        <v>0.99483610237988329</v>
      </c>
      <c r="V408" s="24">
        <f>IFERROR(Table11[[#This Row],[clade.TN]]/Table11[[#This Row],[clade.N]],NA())</f>
        <v>5.1638976201167494E-3</v>
      </c>
      <c r="AC408" s="11"/>
      <c r="AD408" s="11"/>
    </row>
    <row r="409" spans="1:30" ht="21" customHeight="1" x14ac:dyDescent="0.2">
      <c r="A409" s="25" t="s">
        <v>2571</v>
      </c>
      <c r="B409" s="20">
        <f>LOOKUP(Table11[[#This Row],[id]],'S1 - Assay'!A:A,'S1 - Assay'!B:B)</f>
        <v>10244</v>
      </c>
      <c r="C409" s="20" t="str">
        <f>LOOKUP(Table11[[#This Row],[id]],'S1 - Assay'!A:A,'S1 - Assay'!C:C)</f>
        <v>I</v>
      </c>
      <c r="D409" s="20">
        <f>COUNTIF('S6 - Table 1'!$B$3:$B$20,Table11[[#This Row],[id]])</f>
        <v>0</v>
      </c>
      <c r="E409" s="20">
        <v>0.93226888399999996</v>
      </c>
      <c r="F409" s="20">
        <v>3281</v>
      </c>
      <c r="G409" s="20">
        <v>146</v>
      </c>
      <c r="H409" s="20">
        <v>301</v>
      </c>
      <c r="I409" s="20">
        <v>30</v>
      </c>
      <c r="J409" s="20">
        <v>50</v>
      </c>
      <c r="K409" s="20">
        <v>4425</v>
      </c>
      <c r="L409" s="20">
        <v>65</v>
      </c>
      <c r="M409" s="26" cm="1">
        <f t="array" ref="M409">_xlfn.IFS(Table11[[#This Row],[target.clade]]="I",110,Table11[[#This Row],[target.clade]]="II",4454,TRUE,4652)</f>
        <v>110</v>
      </c>
      <c r="N409" s="26" cm="1">
        <f t="array" ref="N409">_xlfn.IFS(Table11[[#This Row],[target.clade]]="I",4454,Table11[[#This Row],[target.clade]]="II",110,TRUE,NA())</f>
        <v>4454</v>
      </c>
      <c r="O409" s="20" cm="1">
        <f t="array" ref="O409">_xlfn.IFS(Table11[[#This Row],[target.clade]]="I",Table11[[#This Row],[hits.I]],Table11[[#This Row],[target.clade]]="II",Table11[[#This Row],[hits.II]],TRUE,SUM(Table11[[#This Row],[hits.I]:[hits.?]]))</f>
        <v>50</v>
      </c>
      <c r="P409" s="26">
        <f>Table11[[#This Row],[clade.P]]-Table11[[#This Row],[clade.TP]]</f>
        <v>60</v>
      </c>
      <c r="Q409" s="26" cm="1">
        <f t="array" ref="Q409">_xlfn.IFS(Table11[[#This Row],[target.clade]]="I",Table11[[#This Row],[hits.II]],Table11[[#This Row],[target.clade]]="II",Table11[[#This Row],[hits.I]],TRUE,NA())</f>
        <v>4425</v>
      </c>
      <c r="R409" s="26">
        <f>IFERROR(Table11[[#This Row],[clade.N]]-Table11[[#This Row],[clade.FP]], NA())</f>
        <v>29</v>
      </c>
      <c r="S409" s="24">
        <f>Table11[[#This Row],[clade.TP]]/Table11[[#This Row],[clade.P]]</f>
        <v>0.45454545454545453</v>
      </c>
      <c r="T409" s="24">
        <f>Table11[[#This Row],[clade.FN]]/Table11[[#This Row],[clade.P]]</f>
        <v>0.54545454545454541</v>
      </c>
      <c r="U409" s="24">
        <f>IFERROR(Table11[[#This Row],[clade.FP]]/Table11[[#This Row],[clade.N]],NA())</f>
        <v>0.9934889986528963</v>
      </c>
      <c r="V409" s="24">
        <f>IFERROR(Table11[[#This Row],[clade.TN]]/Table11[[#This Row],[clade.N]],NA())</f>
        <v>6.5110013471037266E-3</v>
      </c>
      <c r="AC409" s="11"/>
      <c r="AD409" s="11"/>
    </row>
    <row r="410" spans="1:30" ht="21" customHeight="1" x14ac:dyDescent="0.2">
      <c r="A410" s="25" t="s">
        <v>2576</v>
      </c>
      <c r="B410" s="20">
        <f>LOOKUP(Table11[[#This Row],[id]],'S1 - Assay'!A:A,'S1 - Assay'!B:B)</f>
        <v>10244</v>
      </c>
      <c r="C410" s="20" t="str">
        <f>LOOKUP(Table11[[#This Row],[id]],'S1 - Assay'!A:A,'S1 - Assay'!C:C)</f>
        <v>I</v>
      </c>
      <c r="D410" s="20">
        <f>COUNTIF('S6 - Table 1'!$B$3:$B$20,Table11[[#This Row],[id]])</f>
        <v>0</v>
      </c>
      <c r="E410" s="20">
        <v>0.97618293300000003</v>
      </c>
      <c r="F410" s="20">
        <v>3296</v>
      </c>
      <c r="G410" s="20">
        <v>89</v>
      </c>
      <c r="H410" s="20">
        <v>240</v>
      </c>
      <c r="I410" s="20">
        <v>407</v>
      </c>
      <c r="J410" s="20">
        <v>44</v>
      </c>
      <c r="K410" s="20">
        <v>4353</v>
      </c>
      <c r="L410" s="20">
        <v>46</v>
      </c>
      <c r="M410" s="26" cm="1">
        <f t="array" ref="M410">_xlfn.IFS(Table11[[#This Row],[target.clade]]="I",110,Table11[[#This Row],[target.clade]]="II",4454,TRUE,4652)</f>
        <v>110</v>
      </c>
      <c r="N410" s="26" cm="1">
        <f t="array" ref="N410">_xlfn.IFS(Table11[[#This Row],[target.clade]]="I",4454,Table11[[#This Row],[target.clade]]="II",110,TRUE,NA())</f>
        <v>4454</v>
      </c>
      <c r="O410" s="20" cm="1">
        <f t="array" ref="O410">_xlfn.IFS(Table11[[#This Row],[target.clade]]="I",Table11[[#This Row],[hits.I]],Table11[[#This Row],[target.clade]]="II",Table11[[#This Row],[hits.II]],TRUE,SUM(Table11[[#This Row],[hits.I]:[hits.?]]))</f>
        <v>44</v>
      </c>
      <c r="P410" s="26">
        <f>Table11[[#This Row],[clade.P]]-Table11[[#This Row],[clade.TP]]</f>
        <v>66</v>
      </c>
      <c r="Q410" s="26" cm="1">
        <f t="array" ref="Q410">_xlfn.IFS(Table11[[#This Row],[target.clade]]="I",Table11[[#This Row],[hits.II]],Table11[[#This Row],[target.clade]]="II",Table11[[#This Row],[hits.I]],TRUE,NA())</f>
        <v>4353</v>
      </c>
      <c r="R410" s="26">
        <f>IFERROR(Table11[[#This Row],[clade.N]]-Table11[[#This Row],[clade.FP]], NA())</f>
        <v>101</v>
      </c>
      <c r="S410" s="24">
        <f>Table11[[#This Row],[clade.TP]]/Table11[[#This Row],[clade.P]]</f>
        <v>0.4</v>
      </c>
      <c r="T410" s="24">
        <f>Table11[[#This Row],[clade.FN]]/Table11[[#This Row],[clade.P]]</f>
        <v>0.6</v>
      </c>
      <c r="U410" s="24">
        <f>IFERROR(Table11[[#This Row],[clade.FP]]/Table11[[#This Row],[clade.N]],NA())</f>
        <v>0.97732375392905257</v>
      </c>
      <c r="V410" s="24">
        <f>IFERROR(Table11[[#This Row],[clade.TN]]/Table11[[#This Row],[clade.N]],NA())</f>
        <v>2.2676246070947464E-2</v>
      </c>
      <c r="AC410" s="11"/>
      <c r="AD410" s="11"/>
    </row>
    <row r="411" spans="1:30" ht="21" customHeight="1" x14ac:dyDescent="0.2">
      <c r="A411" s="25" t="s">
        <v>2579</v>
      </c>
      <c r="B411" s="20">
        <f>LOOKUP(Table11[[#This Row],[id]],'S1 - Assay'!A:A,'S1 - Assay'!B:B)</f>
        <v>10244</v>
      </c>
      <c r="C411" s="20" t="str">
        <f>LOOKUP(Table11[[#This Row],[id]],'S1 - Assay'!A:A,'S1 - Assay'!C:C)</f>
        <v>I</v>
      </c>
      <c r="D411" s="20">
        <f>COUNTIF('S6 - Table 1'!$B$3:$B$20,Table11[[#This Row],[id]])</f>
        <v>0</v>
      </c>
      <c r="E411" s="20">
        <v>0.98524051899999998</v>
      </c>
      <c r="F411" s="20">
        <v>3402</v>
      </c>
      <c r="G411" s="20">
        <v>1</v>
      </c>
      <c r="H411" s="20">
        <v>272</v>
      </c>
      <c r="I411" s="20">
        <v>22</v>
      </c>
      <c r="J411" s="20">
        <v>43</v>
      </c>
      <c r="K411" s="20">
        <v>4431</v>
      </c>
      <c r="L411" s="20">
        <v>56</v>
      </c>
      <c r="M411" s="26" cm="1">
        <f t="array" ref="M411">_xlfn.IFS(Table11[[#This Row],[target.clade]]="I",110,Table11[[#This Row],[target.clade]]="II",4454,TRUE,4652)</f>
        <v>110</v>
      </c>
      <c r="N411" s="26" cm="1">
        <f t="array" ref="N411">_xlfn.IFS(Table11[[#This Row],[target.clade]]="I",4454,Table11[[#This Row],[target.clade]]="II",110,TRUE,NA())</f>
        <v>4454</v>
      </c>
      <c r="O411" s="20" cm="1">
        <f t="array" ref="O411">_xlfn.IFS(Table11[[#This Row],[target.clade]]="I",Table11[[#This Row],[hits.I]],Table11[[#This Row],[target.clade]]="II",Table11[[#This Row],[hits.II]],TRUE,SUM(Table11[[#This Row],[hits.I]:[hits.?]]))</f>
        <v>43</v>
      </c>
      <c r="P411" s="26">
        <f>Table11[[#This Row],[clade.P]]-Table11[[#This Row],[clade.TP]]</f>
        <v>67</v>
      </c>
      <c r="Q411" s="26" cm="1">
        <f t="array" ref="Q411">_xlfn.IFS(Table11[[#This Row],[target.clade]]="I",Table11[[#This Row],[hits.II]],Table11[[#This Row],[target.clade]]="II",Table11[[#This Row],[hits.I]],TRUE,NA())</f>
        <v>4431</v>
      </c>
      <c r="R411" s="26">
        <f>IFERROR(Table11[[#This Row],[clade.N]]-Table11[[#This Row],[clade.FP]], NA())</f>
        <v>23</v>
      </c>
      <c r="S411" s="24">
        <f>Table11[[#This Row],[clade.TP]]/Table11[[#This Row],[clade.P]]</f>
        <v>0.39090909090909093</v>
      </c>
      <c r="T411" s="24">
        <f>Table11[[#This Row],[clade.FN]]/Table11[[#This Row],[clade.P]]</f>
        <v>0.60909090909090913</v>
      </c>
      <c r="U411" s="24">
        <f>IFERROR(Table11[[#This Row],[clade.FP]]/Table11[[#This Row],[clade.N]],NA())</f>
        <v>0.99483610237988329</v>
      </c>
      <c r="V411" s="24">
        <f>IFERROR(Table11[[#This Row],[clade.TN]]/Table11[[#This Row],[clade.N]],NA())</f>
        <v>5.1638976201167494E-3</v>
      </c>
      <c r="AC411" s="11"/>
      <c r="AD411" s="11"/>
    </row>
    <row r="412" spans="1:30" ht="21" customHeight="1" x14ac:dyDescent="0.2">
      <c r="A412" s="25" t="s">
        <v>2581</v>
      </c>
      <c r="B412" s="20">
        <f>LOOKUP(Table11[[#This Row],[id]],'S1 - Assay'!A:A,'S1 - Assay'!B:B)</f>
        <v>10244</v>
      </c>
      <c r="C412" s="20" t="str">
        <f>LOOKUP(Table11[[#This Row],[id]],'S1 - Assay'!A:A,'S1 - Assay'!C:C)</f>
        <v>I</v>
      </c>
      <c r="D412" s="20">
        <f>COUNTIF('S6 - Table 1'!$B$3:$B$20,Table11[[#This Row],[id]])</f>
        <v>0</v>
      </c>
      <c r="E412" s="20">
        <v>0.99419166000000003</v>
      </c>
      <c r="F412" s="20">
        <v>3400</v>
      </c>
      <c r="G412" s="20">
        <v>3</v>
      </c>
      <c r="H412" s="20">
        <v>280</v>
      </c>
      <c r="I412" s="20">
        <v>128</v>
      </c>
      <c r="J412" s="20">
        <v>43</v>
      </c>
      <c r="K412" s="20">
        <v>4399</v>
      </c>
      <c r="L412" s="20">
        <v>64</v>
      </c>
      <c r="M412" s="26" cm="1">
        <f t="array" ref="M412">_xlfn.IFS(Table11[[#This Row],[target.clade]]="I",110,Table11[[#This Row],[target.clade]]="II",4454,TRUE,4652)</f>
        <v>110</v>
      </c>
      <c r="N412" s="26" cm="1">
        <f t="array" ref="N412">_xlfn.IFS(Table11[[#This Row],[target.clade]]="I",4454,Table11[[#This Row],[target.clade]]="II",110,TRUE,NA())</f>
        <v>4454</v>
      </c>
      <c r="O412" s="20" cm="1">
        <f t="array" ref="O412">_xlfn.IFS(Table11[[#This Row],[target.clade]]="I",Table11[[#This Row],[hits.I]],Table11[[#This Row],[target.clade]]="II",Table11[[#This Row],[hits.II]],TRUE,SUM(Table11[[#This Row],[hits.I]:[hits.?]]))</f>
        <v>43</v>
      </c>
      <c r="P412" s="26">
        <f>Table11[[#This Row],[clade.P]]-Table11[[#This Row],[clade.TP]]</f>
        <v>67</v>
      </c>
      <c r="Q412" s="26" cm="1">
        <f t="array" ref="Q412">_xlfn.IFS(Table11[[#This Row],[target.clade]]="I",Table11[[#This Row],[hits.II]],Table11[[#This Row],[target.clade]]="II",Table11[[#This Row],[hits.I]],TRUE,NA())</f>
        <v>4399</v>
      </c>
      <c r="R412" s="26">
        <f>IFERROR(Table11[[#This Row],[clade.N]]-Table11[[#This Row],[clade.FP]], NA())</f>
        <v>55</v>
      </c>
      <c r="S412" s="24">
        <f>Table11[[#This Row],[clade.TP]]/Table11[[#This Row],[clade.P]]</f>
        <v>0.39090909090909093</v>
      </c>
      <c r="T412" s="24">
        <f>Table11[[#This Row],[clade.FN]]/Table11[[#This Row],[clade.P]]</f>
        <v>0.60909090909090913</v>
      </c>
      <c r="U412" s="24">
        <f>IFERROR(Table11[[#This Row],[clade.FP]]/Table11[[#This Row],[clade.N]],NA())</f>
        <v>0.98765154916928599</v>
      </c>
      <c r="V412" s="24">
        <f>IFERROR(Table11[[#This Row],[clade.TN]]/Table11[[#This Row],[clade.N]],NA())</f>
        <v>1.2348450830713965E-2</v>
      </c>
      <c r="AC412" s="11"/>
      <c r="AD412" s="11"/>
    </row>
    <row r="413" spans="1:30" ht="21" customHeight="1" x14ac:dyDescent="0.2">
      <c r="A413" s="25" t="s">
        <v>2586</v>
      </c>
      <c r="B413" s="20">
        <f>LOOKUP(Table11[[#This Row],[id]],'S1 - Assay'!A:A,'S1 - Assay'!B:B)</f>
        <v>10244</v>
      </c>
      <c r="C413" s="20" t="str">
        <f>LOOKUP(Table11[[#This Row],[id]],'S1 - Assay'!A:A,'S1 - Assay'!C:C)</f>
        <v>I</v>
      </c>
      <c r="D413" s="20">
        <f>COUNTIF('S6 - Table 1'!$B$3:$B$20,Table11[[#This Row],[id]])</f>
        <v>0</v>
      </c>
      <c r="E413" s="20">
        <v>1.0033534209999999</v>
      </c>
      <c r="F413" s="20">
        <v>3427</v>
      </c>
      <c r="G413" s="20">
        <v>1</v>
      </c>
      <c r="H413" s="20">
        <v>238</v>
      </c>
      <c r="I413" s="20">
        <v>91</v>
      </c>
      <c r="J413" s="20">
        <v>50</v>
      </c>
      <c r="K413" s="20">
        <v>4426</v>
      </c>
      <c r="L413" s="20">
        <v>65</v>
      </c>
      <c r="M413" s="26" cm="1">
        <f t="array" ref="M413">_xlfn.IFS(Table11[[#This Row],[target.clade]]="I",110,Table11[[#This Row],[target.clade]]="II",4454,TRUE,4652)</f>
        <v>110</v>
      </c>
      <c r="N413" s="26" cm="1">
        <f t="array" ref="N413">_xlfn.IFS(Table11[[#This Row],[target.clade]]="I",4454,Table11[[#This Row],[target.clade]]="II",110,TRUE,NA())</f>
        <v>4454</v>
      </c>
      <c r="O413" s="20" cm="1">
        <f t="array" ref="O413">_xlfn.IFS(Table11[[#This Row],[target.clade]]="I",Table11[[#This Row],[hits.I]],Table11[[#This Row],[target.clade]]="II",Table11[[#This Row],[hits.II]],TRUE,SUM(Table11[[#This Row],[hits.I]:[hits.?]]))</f>
        <v>50</v>
      </c>
      <c r="P413" s="26">
        <f>Table11[[#This Row],[clade.P]]-Table11[[#This Row],[clade.TP]]</f>
        <v>60</v>
      </c>
      <c r="Q413" s="26" cm="1">
        <f t="array" ref="Q413">_xlfn.IFS(Table11[[#This Row],[target.clade]]="I",Table11[[#This Row],[hits.II]],Table11[[#This Row],[target.clade]]="II",Table11[[#This Row],[hits.I]],TRUE,NA())</f>
        <v>4426</v>
      </c>
      <c r="R413" s="26">
        <f>IFERROR(Table11[[#This Row],[clade.N]]-Table11[[#This Row],[clade.FP]], NA())</f>
        <v>28</v>
      </c>
      <c r="S413" s="24">
        <f>Table11[[#This Row],[clade.TP]]/Table11[[#This Row],[clade.P]]</f>
        <v>0.45454545454545453</v>
      </c>
      <c r="T413" s="24">
        <f>Table11[[#This Row],[clade.FN]]/Table11[[#This Row],[clade.P]]</f>
        <v>0.54545454545454541</v>
      </c>
      <c r="U413" s="24">
        <f>IFERROR(Table11[[#This Row],[clade.FP]]/Table11[[#This Row],[clade.N]],NA())</f>
        <v>0.99371351594072743</v>
      </c>
      <c r="V413" s="24">
        <f>IFERROR(Table11[[#This Row],[clade.TN]]/Table11[[#This Row],[clade.N]],NA())</f>
        <v>6.2864840592725636E-3</v>
      </c>
      <c r="AC413" s="11"/>
      <c r="AD413" s="11"/>
    </row>
    <row r="414" spans="1:30" ht="21" customHeight="1" x14ac:dyDescent="0.2">
      <c r="A414" s="25" t="s">
        <v>2590</v>
      </c>
      <c r="B414" s="20">
        <f>LOOKUP(Table11[[#This Row],[id]],'S1 - Assay'!A:A,'S1 - Assay'!B:B)</f>
        <v>10244</v>
      </c>
      <c r="C414" s="20" t="str">
        <f>LOOKUP(Table11[[#This Row],[id]],'S1 - Assay'!A:A,'S1 - Assay'!C:C)</f>
        <v>I</v>
      </c>
      <c r="D414" s="20">
        <f>COUNTIF('S6 - Table 1'!$B$3:$B$20,Table11[[#This Row],[id]])</f>
        <v>0</v>
      </c>
      <c r="E414" s="20">
        <v>1.006308124</v>
      </c>
      <c r="F414" s="20">
        <v>3427</v>
      </c>
      <c r="G414" s="20">
        <v>1</v>
      </c>
      <c r="H414" s="20">
        <v>238</v>
      </c>
      <c r="I414" s="20">
        <v>91</v>
      </c>
      <c r="J414" s="20">
        <v>50</v>
      </c>
      <c r="K414" s="20">
        <v>4425</v>
      </c>
      <c r="L414" s="20">
        <v>65</v>
      </c>
      <c r="M414" s="26" cm="1">
        <f t="array" ref="M414">_xlfn.IFS(Table11[[#This Row],[target.clade]]="I",110,Table11[[#This Row],[target.clade]]="II",4454,TRUE,4652)</f>
        <v>110</v>
      </c>
      <c r="N414" s="26" cm="1">
        <f t="array" ref="N414">_xlfn.IFS(Table11[[#This Row],[target.clade]]="I",4454,Table11[[#This Row],[target.clade]]="II",110,TRUE,NA())</f>
        <v>4454</v>
      </c>
      <c r="O414" s="20" cm="1">
        <f t="array" ref="O414">_xlfn.IFS(Table11[[#This Row],[target.clade]]="I",Table11[[#This Row],[hits.I]],Table11[[#This Row],[target.clade]]="II",Table11[[#This Row],[hits.II]],TRUE,SUM(Table11[[#This Row],[hits.I]:[hits.?]]))</f>
        <v>50</v>
      </c>
      <c r="P414" s="26">
        <f>Table11[[#This Row],[clade.P]]-Table11[[#This Row],[clade.TP]]</f>
        <v>60</v>
      </c>
      <c r="Q414" s="26" cm="1">
        <f t="array" ref="Q414">_xlfn.IFS(Table11[[#This Row],[target.clade]]="I",Table11[[#This Row],[hits.II]],Table11[[#This Row],[target.clade]]="II",Table11[[#This Row],[hits.I]],TRUE,NA())</f>
        <v>4425</v>
      </c>
      <c r="R414" s="26">
        <f>IFERROR(Table11[[#This Row],[clade.N]]-Table11[[#This Row],[clade.FP]], NA())</f>
        <v>29</v>
      </c>
      <c r="S414" s="24">
        <f>Table11[[#This Row],[clade.TP]]/Table11[[#This Row],[clade.P]]</f>
        <v>0.45454545454545453</v>
      </c>
      <c r="T414" s="24">
        <f>Table11[[#This Row],[clade.FN]]/Table11[[#This Row],[clade.P]]</f>
        <v>0.54545454545454541</v>
      </c>
      <c r="U414" s="24">
        <f>IFERROR(Table11[[#This Row],[clade.FP]]/Table11[[#This Row],[clade.N]],NA())</f>
        <v>0.9934889986528963</v>
      </c>
      <c r="V414" s="24">
        <f>IFERROR(Table11[[#This Row],[clade.TN]]/Table11[[#This Row],[clade.N]],NA())</f>
        <v>6.5110013471037266E-3</v>
      </c>
      <c r="AC414" s="11"/>
      <c r="AD414" s="11"/>
    </row>
    <row r="415" spans="1:30" ht="21" customHeight="1" x14ac:dyDescent="0.2">
      <c r="A415" s="25" t="s">
        <v>2593</v>
      </c>
      <c r="B415" s="20">
        <f>LOOKUP(Table11[[#This Row],[id]],'S1 - Assay'!A:A,'S1 - Assay'!B:B)</f>
        <v>10244</v>
      </c>
      <c r="C415" s="20" t="str">
        <f>LOOKUP(Table11[[#This Row],[id]],'S1 - Assay'!A:A,'S1 - Assay'!C:C)</f>
        <v>I</v>
      </c>
      <c r="D415" s="20">
        <f>COUNTIF('S6 - Table 1'!$B$3:$B$20,Table11[[#This Row],[id]])</f>
        <v>0</v>
      </c>
      <c r="E415" s="20">
        <v>1.006308124</v>
      </c>
      <c r="F415" s="20">
        <v>3427</v>
      </c>
      <c r="G415" s="20">
        <v>1</v>
      </c>
      <c r="H415" s="20">
        <v>256</v>
      </c>
      <c r="I415" s="20">
        <v>73</v>
      </c>
      <c r="J415" s="20">
        <v>50</v>
      </c>
      <c r="K415" s="20">
        <v>4425</v>
      </c>
      <c r="L415" s="20">
        <v>65</v>
      </c>
      <c r="M415" s="26" cm="1">
        <f t="array" ref="M415">_xlfn.IFS(Table11[[#This Row],[target.clade]]="I",110,Table11[[#This Row],[target.clade]]="II",4454,TRUE,4652)</f>
        <v>110</v>
      </c>
      <c r="N415" s="26" cm="1">
        <f t="array" ref="N415">_xlfn.IFS(Table11[[#This Row],[target.clade]]="I",4454,Table11[[#This Row],[target.clade]]="II",110,TRUE,NA())</f>
        <v>4454</v>
      </c>
      <c r="O415" s="20" cm="1">
        <f t="array" ref="O415">_xlfn.IFS(Table11[[#This Row],[target.clade]]="I",Table11[[#This Row],[hits.I]],Table11[[#This Row],[target.clade]]="II",Table11[[#This Row],[hits.II]],TRUE,SUM(Table11[[#This Row],[hits.I]:[hits.?]]))</f>
        <v>50</v>
      </c>
      <c r="P415" s="26">
        <f>Table11[[#This Row],[clade.P]]-Table11[[#This Row],[clade.TP]]</f>
        <v>60</v>
      </c>
      <c r="Q415" s="26" cm="1">
        <f t="array" ref="Q415">_xlfn.IFS(Table11[[#This Row],[target.clade]]="I",Table11[[#This Row],[hits.II]],Table11[[#This Row],[target.clade]]="II",Table11[[#This Row],[hits.I]],TRUE,NA())</f>
        <v>4425</v>
      </c>
      <c r="R415" s="26">
        <f>IFERROR(Table11[[#This Row],[clade.N]]-Table11[[#This Row],[clade.FP]], NA())</f>
        <v>29</v>
      </c>
      <c r="S415" s="24">
        <f>Table11[[#This Row],[clade.TP]]/Table11[[#This Row],[clade.P]]</f>
        <v>0.45454545454545453</v>
      </c>
      <c r="T415" s="24">
        <f>Table11[[#This Row],[clade.FN]]/Table11[[#This Row],[clade.P]]</f>
        <v>0.54545454545454541</v>
      </c>
      <c r="U415" s="24">
        <f>IFERROR(Table11[[#This Row],[clade.FP]]/Table11[[#This Row],[clade.N]],NA())</f>
        <v>0.9934889986528963</v>
      </c>
      <c r="V415" s="24">
        <f>IFERROR(Table11[[#This Row],[clade.TN]]/Table11[[#This Row],[clade.N]],NA())</f>
        <v>6.5110013471037266E-3</v>
      </c>
      <c r="AC415" s="11"/>
      <c r="AD415" s="11"/>
    </row>
    <row r="416" spans="1:30" ht="21" customHeight="1" x14ac:dyDescent="0.2">
      <c r="A416" s="25" t="s">
        <v>2596</v>
      </c>
      <c r="B416" s="20">
        <f>LOOKUP(Table11[[#This Row],[id]],'S1 - Assay'!A:A,'S1 - Assay'!B:B)</f>
        <v>10244</v>
      </c>
      <c r="C416" s="20" t="str">
        <f>LOOKUP(Table11[[#This Row],[id]],'S1 - Assay'!A:A,'S1 - Assay'!C:C)</f>
        <v>I</v>
      </c>
      <c r="D416" s="20">
        <f>COUNTIF('S6 - Table 1'!$B$3:$B$20,Table11[[#This Row],[id]])</f>
        <v>0</v>
      </c>
      <c r="E416" s="20">
        <v>1.0434759739999999</v>
      </c>
      <c r="F416" s="20">
        <v>3424</v>
      </c>
      <c r="G416" s="20">
        <v>4</v>
      </c>
      <c r="H416" s="20">
        <v>164</v>
      </c>
      <c r="I416" s="20">
        <v>123</v>
      </c>
      <c r="J416" s="20">
        <v>43</v>
      </c>
      <c r="K416" s="20">
        <v>4429</v>
      </c>
      <c r="L416" s="20">
        <v>65</v>
      </c>
      <c r="M416" s="26" cm="1">
        <f t="array" ref="M416">_xlfn.IFS(Table11[[#This Row],[target.clade]]="I",110,Table11[[#This Row],[target.clade]]="II",4454,TRUE,4652)</f>
        <v>110</v>
      </c>
      <c r="N416" s="26" cm="1">
        <f t="array" ref="N416">_xlfn.IFS(Table11[[#This Row],[target.clade]]="I",4454,Table11[[#This Row],[target.clade]]="II",110,TRUE,NA())</f>
        <v>4454</v>
      </c>
      <c r="O416" s="20" cm="1">
        <f t="array" ref="O416">_xlfn.IFS(Table11[[#This Row],[target.clade]]="I",Table11[[#This Row],[hits.I]],Table11[[#This Row],[target.clade]]="II",Table11[[#This Row],[hits.II]],TRUE,SUM(Table11[[#This Row],[hits.I]:[hits.?]]))</f>
        <v>43</v>
      </c>
      <c r="P416" s="26">
        <f>Table11[[#This Row],[clade.P]]-Table11[[#This Row],[clade.TP]]</f>
        <v>67</v>
      </c>
      <c r="Q416" s="26" cm="1">
        <f t="array" ref="Q416">_xlfn.IFS(Table11[[#This Row],[target.clade]]="I",Table11[[#This Row],[hits.II]],Table11[[#This Row],[target.clade]]="II",Table11[[#This Row],[hits.I]],TRUE,NA())</f>
        <v>4429</v>
      </c>
      <c r="R416" s="26">
        <f>IFERROR(Table11[[#This Row],[clade.N]]-Table11[[#This Row],[clade.FP]], NA())</f>
        <v>25</v>
      </c>
      <c r="S416" s="24">
        <f>Table11[[#This Row],[clade.TP]]/Table11[[#This Row],[clade.P]]</f>
        <v>0.39090909090909093</v>
      </c>
      <c r="T416" s="24">
        <f>Table11[[#This Row],[clade.FN]]/Table11[[#This Row],[clade.P]]</f>
        <v>0.60909090909090913</v>
      </c>
      <c r="U416" s="24">
        <f>IFERROR(Table11[[#This Row],[clade.FP]]/Table11[[#This Row],[clade.N]],NA())</f>
        <v>0.99438706780422093</v>
      </c>
      <c r="V416" s="24">
        <f>IFERROR(Table11[[#This Row],[clade.TN]]/Table11[[#This Row],[clade.N]],NA())</f>
        <v>5.6129321957790754E-3</v>
      </c>
      <c r="AC416" s="11"/>
      <c r="AD416" s="11"/>
    </row>
    <row r="417" spans="1:30" ht="21" customHeight="1" x14ac:dyDescent="0.2">
      <c r="A417" s="25" t="s">
        <v>2599</v>
      </c>
      <c r="B417" s="20">
        <f>LOOKUP(Table11[[#This Row],[id]],'S1 - Assay'!A:A,'S1 - Assay'!B:B)</f>
        <v>10244</v>
      </c>
      <c r="C417" s="20" t="str">
        <f>LOOKUP(Table11[[#This Row],[id]],'S1 - Assay'!A:A,'S1 - Assay'!C:C)</f>
        <v>I</v>
      </c>
      <c r="D417" s="20">
        <f>COUNTIF('S6 - Table 1'!$B$3:$B$20,Table11[[#This Row],[id]])</f>
        <v>0</v>
      </c>
      <c r="E417" s="20">
        <v>1.0694782650000001</v>
      </c>
      <c r="F417" s="20">
        <v>3296</v>
      </c>
      <c r="G417" s="20">
        <v>89</v>
      </c>
      <c r="H417" s="20">
        <v>260</v>
      </c>
      <c r="I417" s="20">
        <v>388</v>
      </c>
      <c r="J417" s="20">
        <v>44</v>
      </c>
      <c r="K417" s="20">
        <v>4353</v>
      </c>
      <c r="L417" s="20">
        <v>46</v>
      </c>
      <c r="M417" s="26" cm="1">
        <f t="array" ref="M417">_xlfn.IFS(Table11[[#This Row],[target.clade]]="I",110,Table11[[#This Row],[target.clade]]="II",4454,TRUE,4652)</f>
        <v>110</v>
      </c>
      <c r="N417" s="26" cm="1">
        <f t="array" ref="N417">_xlfn.IFS(Table11[[#This Row],[target.clade]]="I",4454,Table11[[#This Row],[target.clade]]="II",110,TRUE,NA())</f>
        <v>4454</v>
      </c>
      <c r="O417" s="20" cm="1">
        <f t="array" ref="O417">_xlfn.IFS(Table11[[#This Row],[target.clade]]="I",Table11[[#This Row],[hits.I]],Table11[[#This Row],[target.clade]]="II",Table11[[#This Row],[hits.II]],TRUE,SUM(Table11[[#This Row],[hits.I]:[hits.?]]))</f>
        <v>44</v>
      </c>
      <c r="P417" s="26">
        <f>Table11[[#This Row],[clade.P]]-Table11[[#This Row],[clade.TP]]</f>
        <v>66</v>
      </c>
      <c r="Q417" s="26" cm="1">
        <f t="array" ref="Q417">_xlfn.IFS(Table11[[#This Row],[target.clade]]="I",Table11[[#This Row],[hits.II]],Table11[[#This Row],[target.clade]]="II",Table11[[#This Row],[hits.I]],TRUE,NA())</f>
        <v>4353</v>
      </c>
      <c r="R417" s="26">
        <f>IFERROR(Table11[[#This Row],[clade.N]]-Table11[[#This Row],[clade.FP]], NA())</f>
        <v>101</v>
      </c>
      <c r="S417" s="24">
        <f>Table11[[#This Row],[clade.TP]]/Table11[[#This Row],[clade.P]]</f>
        <v>0.4</v>
      </c>
      <c r="T417" s="24">
        <f>Table11[[#This Row],[clade.FN]]/Table11[[#This Row],[clade.P]]</f>
        <v>0.6</v>
      </c>
      <c r="U417" s="24">
        <f>IFERROR(Table11[[#This Row],[clade.FP]]/Table11[[#This Row],[clade.N]],NA())</f>
        <v>0.97732375392905257</v>
      </c>
      <c r="V417" s="24">
        <f>IFERROR(Table11[[#This Row],[clade.TN]]/Table11[[#This Row],[clade.N]],NA())</f>
        <v>2.2676246070947464E-2</v>
      </c>
      <c r="AC417" s="11"/>
      <c r="AD417" s="11"/>
    </row>
    <row r="418" spans="1:30" ht="21" customHeight="1" x14ac:dyDescent="0.2">
      <c r="A418" s="25" t="s">
        <v>2602</v>
      </c>
      <c r="B418" s="20">
        <f>LOOKUP(Table11[[#This Row],[id]],'S1 - Assay'!A:A,'S1 - Assay'!B:B)</f>
        <v>10244</v>
      </c>
      <c r="C418" s="20" t="str">
        <f>LOOKUP(Table11[[#This Row],[id]],'S1 - Assay'!A:A,'S1 - Assay'!C:C)</f>
        <v>I</v>
      </c>
      <c r="D418" s="20">
        <f>COUNTIF('S6 - Table 1'!$B$3:$B$20,Table11[[#This Row],[id]])</f>
        <v>0</v>
      </c>
      <c r="E418" s="20">
        <v>1.076310302</v>
      </c>
      <c r="F418" s="20">
        <v>3294</v>
      </c>
      <c r="G418" s="20">
        <v>91</v>
      </c>
      <c r="H418" s="20">
        <v>180</v>
      </c>
      <c r="I418" s="20">
        <v>469</v>
      </c>
      <c r="J418" s="20">
        <v>44</v>
      </c>
      <c r="K418" s="20">
        <v>4353</v>
      </c>
      <c r="L418" s="20">
        <v>46</v>
      </c>
      <c r="M418" s="26" cm="1">
        <f t="array" ref="M418">_xlfn.IFS(Table11[[#This Row],[target.clade]]="I",110,Table11[[#This Row],[target.clade]]="II",4454,TRUE,4652)</f>
        <v>110</v>
      </c>
      <c r="N418" s="26" cm="1">
        <f t="array" ref="N418">_xlfn.IFS(Table11[[#This Row],[target.clade]]="I",4454,Table11[[#This Row],[target.clade]]="II",110,TRUE,NA())</f>
        <v>4454</v>
      </c>
      <c r="O418" s="20" cm="1">
        <f t="array" ref="O418">_xlfn.IFS(Table11[[#This Row],[target.clade]]="I",Table11[[#This Row],[hits.I]],Table11[[#This Row],[target.clade]]="II",Table11[[#This Row],[hits.II]],TRUE,SUM(Table11[[#This Row],[hits.I]:[hits.?]]))</f>
        <v>44</v>
      </c>
      <c r="P418" s="26">
        <f>Table11[[#This Row],[clade.P]]-Table11[[#This Row],[clade.TP]]</f>
        <v>66</v>
      </c>
      <c r="Q418" s="26" cm="1">
        <f t="array" ref="Q418">_xlfn.IFS(Table11[[#This Row],[target.clade]]="I",Table11[[#This Row],[hits.II]],Table11[[#This Row],[target.clade]]="II",Table11[[#This Row],[hits.I]],TRUE,NA())</f>
        <v>4353</v>
      </c>
      <c r="R418" s="26">
        <f>IFERROR(Table11[[#This Row],[clade.N]]-Table11[[#This Row],[clade.FP]], NA())</f>
        <v>101</v>
      </c>
      <c r="S418" s="24">
        <f>Table11[[#This Row],[clade.TP]]/Table11[[#This Row],[clade.P]]</f>
        <v>0.4</v>
      </c>
      <c r="T418" s="24">
        <f>Table11[[#This Row],[clade.FN]]/Table11[[#This Row],[clade.P]]</f>
        <v>0.6</v>
      </c>
      <c r="U418" s="24">
        <f>IFERROR(Table11[[#This Row],[clade.FP]]/Table11[[#This Row],[clade.N]],NA())</f>
        <v>0.97732375392905257</v>
      </c>
      <c r="V418" s="24">
        <f>IFERROR(Table11[[#This Row],[clade.TN]]/Table11[[#This Row],[clade.N]],NA())</f>
        <v>2.2676246070947464E-2</v>
      </c>
      <c r="AC418" s="11"/>
      <c r="AD418" s="11"/>
    </row>
    <row r="419" spans="1:30" ht="21" customHeight="1" x14ac:dyDescent="0.2">
      <c r="A419" s="25" t="s">
        <v>2605</v>
      </c>
      <c r="B419" s="20">
        <f>LOOKUP(Table11[[#This Row],[id]],'S1 - Assay'!A:A,'S1 - Assay'!B:B)</f>
        <v>10244</v>
      </c>
      <c r="C419" s="20" t="str">
        <f>LOOKUP(Table11[[#This Row],[id]],'S1 - Assay'!A:A,'S1 - Assay'!C:C)</f>
        <v>I</v>
      </c>
      <c r="D419" s="20">
        <f>COUNTIF('S6 - Table 1'!$B$3:$B$20,Table11[[#This Row],[id]])</f>
        <v>0</v>
      </c>
      <c r="E419" s="20">
        <v>1.0844297439999999</v>
      </c>
      <c r="F419" s="20">
        <v>2945</v>
      </c>
      <c r="G419" s="20">
        <v>379</v>
      </c>
      <c r="H419" s="20">
        <v>151</v>
      </c>
      <c r="I419" s="20">
        <v>2941</v>
      </c>
      <c r="J419" s="20">
        <v>43</v>
      </c>
      <c r="K419" s="20">
        <v>4317</v>
      </c>
      <c r="L419" s="20">
        <v>64</v>
      </c>
      <c r="M419" s="26" cm="1">
        <f t="array" ref="M419">_xlfn.IFS(Table11[[#This Row],[target.clade]]="I",110,Table11[[#This Row],[target.clade]]="II",4454,TRUE,4652)</f>
        <v>110</v>
      </c>
      <c r="N419" s="26" cm="1">
        <f t="array" ref="N419">_xlfn.IFS(Table11[[#This Row],[target.clade]]="I",4454,Table11[[#This Row],[target.clade]]="II",110,TRUE,NA())</f>
        <v>4454</v>
      </c>
      <c r="O419" s="20" cm="1">
        <f t="array" ref="O419">_xlfn.IFS(Table11[[#This Row],[target.clade]]="I",Table11[[#This Row],[hits.I]],Table11[[#This Row],[target.clade]]="II",Table11[[#This Row],[hits.II]],TRUE,SUM(Table11[[#This Row],[hits.I]:[hits.?]]))</f>
        <v>43</v>
      </c>
      <c r="P419" s="26">
        <f>Table11[[#This Row],[clade.P]]-Table11[[#This Row],[clade.TP]]</f>
        <v>67</v>
      </c>
      <c r="Q419" s="26" cm="1">
        <f t="array" ref="Q419">_xlfn.IFS(Table11[[#This Row],[target.clade]]="I",Table11[[#This Row],[hits.II]],Table11[[#This Row],[target.clade]]="II",Table11[[#This Row],[hits.I]],TRUE,NA())</f>
        <v>4317</v>
      </c>
      <c r="R419" s="26">
        <f>IFERROR(Table11[[#This Row],[clade.N]]-Table11[[#This Row],[clade.FP]], NA())</f>
        <v>137</v>
      </c>
      <c r="S419" s="24">
        <f>Table11[[#This Row],[clade.TP]]/Table11[[#This Row],[clade.P]]</f>
        <v>0.39090909090909093</v>
      </c>
      <c r="T419" s="24">
        <f>Table11[[#This Row],[clade.FN]]/Table11[[#This Row],[clade.P]]</f>
        <v>0.60909090909090913</v>
      </c>
      <c r="U419" s="24">
        <f>IFERROR(Table11[[#This Row],[clade.FP]]/Table11[[#This Row],[clade.N]],NA())</f>
        <v>0.96924113156713065</v>
      </c>
      <c r="V419" s="24">
        <f>IFERROR(Table11[[#This Row],[clade.TN]]/Table11[[#This Row],[clade.N]],NA())</f>
        <v>3.0758868432869332E-2</v>
      </c>
      <c r="AC419" s="11"/>
      <c r="AD419" s="11"/>
    </row>
    <row r="420" spans="1:30" ht="21" customHeight="1" x14ac:dyDescent="0.2">
      <c r="A420" s="25" t="s">
        <v>2610</v>
      </c>
      <c r="B420" s="20">
        <f>LOOKUP(Table11[[#This Row],[id]],'S1 - Assay'!A:A,'S1 - Assay'!B:B)</f>
        <v>10244</v>
      </c>
      <c r="C420" s="20" t="str">
        <f>LOOKUP(Table11[[#This Row],[id]],'S1 - Assay'!A:A,'S1 - Assay'!C:C)</f>
        <v>I</v>
      </c>
      <c r="D420" s="20">
        <f>COUNTIF('S6 - Table 1'!$B$3:$B$20,Table11[[#This Row],[id]])</f>
        <v>0</v>
      </c>
      <c r="E420" s="20">
        <v>1.1036717899999999</v>
      </c>
      <c r="F420" s="20">
        <v>3422</v>
      </c>
      <c r="G420" s="20">
        <v>5</v>
      </c>
      <c r="H420" s="20">
        <v>285</v>
      </c>
      <c r="I420" s="20">
        <v>9</v>
      </c>
      <c r="J420" s="20">
        <v>43</v>
      </c>
      <c r="K420" s="20">
        <v>4429</v>
      </c>
      <c r="L420" s="20">
        <v>65</v>
      </c>
      <c r="M420" s="26" cm="1">
        <f t="array" ref="M420">_xlfn.IFS(Table11[[#This Row],[target.clade]]="I",110,Table11[[#This Row],[target.clade]]="II",4454,TRUE,4652)</f>
        <v>110</v>
      </c>
      <c r="N420" s="26" cm="1">
        <f t="array" ref="N420">_xlfn.IFS(Table11[[#This Row],[target.clade]]="I",4454,Table11[[#This Row],[target.clade]]="II",110,TRUE,NA())</f>
        <v>4454</v>
      </c>
      <c r="O420" s="20" cm="1">
        <f t="array" ref="O420">_xlfn.IFS(Table11[[#This Row],[target.clade]]="I",Table11[[#This Row],[hits.I]],Table11[[#This Row],[target.clade]]="II",Table11[[#This Row],[hits.II]],TRUE,SUM(Table11[[#This Row],[hits.I]:[hits.?]]))</f>
        <v>43</v>
      </c>
      <c r="P420" s="26">
        <f>Table11[[#This Row],[clade.P]]-Table11[[#This Row],[clade.TP]]</f>
        <v>67</v>
      </c>
      <c r="Q420" s="26" cm="1">
        <f t="array" ref="Q420">_xlfn.IFS(Table11[[#This Row],[target.clade]]="I",Table11[[#This Row],[hits.II]],Table11[[#This Row],[target.clade]]="II",Table11[[#This Row],[hits.I]],TRUE,NA())</f>
        <v>4429</v>
      </c>
      <c r="R420" s="26">
        <f>IFERROR(Table11[[#This Row],[clade.N]]-Table11[[#This Row],[clade.FP]], NA())</f>
        <v>25</v>
      </c>
      <c r="S420" s="24">
        <f>Table11[[#This Row],[clade.TP]]/Table11[[#This Row],[clade.P]]</f>
        <v>0.39090909090909093</v>
      </c>
      <c r="T420" s="24">
        <f>Table11[[#This Row],[clade.FN]]/Table11[[#This Row],[clade.P]]</f>
        <v>0.60909090909090913</v>
      </c>
      <c r="U420" s="24">
        <f>IFERROR(Table11[[#This Row],[clade.FP]]/Table11[[#This Row],[clade.N]],NA())</f>
        <v>0.99438706780422093</v>
      </c>
      <c r="V420" s="24">
        <f>IFERROR(Table11[[#This Row],[clade.TN]]/Table11[[#This Row],[clade.N]],NA())</f>
        <v>5.6129321957790754E-3</v>
      </c>
      <c r="AC420" s="11"/>
      <c r="AD420" s="11"/>
    </row>
    <row r="421" spans="1:30" ht="21" customHeight="1" x14ac:dyDescent="0.2">
      <c r="A421" s="25" t="s">
        <v>2615</v>
      </c>
      <c r="B421" s="20">
        <f>LOOKUP(Table11[[#This Row],[id]],'S1 - Assay'!A:A,'S1 - Assay'!B:B)</f>
        <v>10244</v>
      </c>
      <c r="C421" s="20" t="str">
        <f>LOOKUP(Table11[[#This Row],[id]],'S1 - Assay'!A:A,'S1 - Assay'!C:C)</f>
        <v>I</v>
      </c>
      <c r="D421" s="20">
        <f>COUNTIF('S6 - Table 1'!$B$3:$B$20,Table11[[#This Row],[id]])</f>
        <v>0</v>
      </c>
      <c r="E421" s="20">
        <v>1.1036717899999999</v>
      </c>
      <c r="F421" s="20">
        <v>3422</v>
      </c>
      <c r="G421" s="20">
        <v>5</v>
      </c>
      <c r="H421" s="20">
        <v>285</v>
      </c>
      <c r="I421" s="20">
        <v>9</v>
      </c>
      <c r="J421" s="20">
        <v>43</v>
      </c>
      <c r="K421" s="20">
        <v>4429</v>
      </c>
      <c r="L421" s="20">
        <v>65</v>
      </c>
      <c r="M421" s="26" cm="1">
        <f t="array" ref="M421">_xlfn.IFS(Table11[[#This Row],[target.clade]]="I",110,Table11[[#This Row],[target.clade]]="II",4454,TRUE,4652)</f>
        <v>110</v>
      </c>
      <c r="N421" s="26" cm="1">
        <f t="array" ref="N421">_xlfn.IFS(Table11[[#This Row],[target.clade]]="I",4454,Table11[[#This Row],[target.clade]]="II",110,TRUE,NA())</f>
        <v>4454</v>
      </c>
      <c r="O421" s="20" cm="1">
        <f t="array" ref="O421">_xlfn.IFS(Table11[[#This Row],[target.clade]]="I",Table11[[#This Row],[hits.I]],Table11[[#This Row],[target.clade]]="II",Table11[[#This Row],[hits.II]],TRUE,SUM(Table11[[#This Row],[hits.I]:[hits.?]]))</f>
        <v>43</v>
      </c>
      <c r="P421" s="26">
        <f>Table11[[#This Row],[clade.P]]-Table11[[#This Row],[clade.TP]]</f>
        <v>67</v>
      </c>
      <c r="Q421" s="26" cm="1">
        <f t="array" ref="Q421">_xlfn.IFS(Table11[[#This Row],[target.clade]]="I",Table11[[#This Row],[hits.II]],Table11[[#This Row],[target.clade]]="II",Table11[[#This Row],[hits.I]],TRUE,NA())</f>
        <v>4429</v>
      </c>
      <c r="R421" s="26">
        <f>IFERROR(Table11[[#This Row],[clade.N]]-Table11[[#This Row],[clade.FP]], NA())</f>
        <v>25</v>
      </c>
      <c r="S421" s="24">
        <f>Table11[[#This Row],[clade.TP]]/Table11[[#This Row],[clade.P]]</f>
        <v>0.39090909090909093</v>
      </c>
      <c r="T421" s="24">
        <f>Table11[[#This Row],[clade.FN]]/Table11[[#This Row],[clade.P]]</f>
        <v>0.60909090909090913</v>
      </c>
      <c r="U421" s="24">
        <f>IFERROR(Table11[[#This Row],[clade.FP]]/Table11[[#This Row],[clade.N]],NA())</f>
        <v>0.99438706780422093</v>
      </c>
      <c r="V421" s="24">
        <f>IFERROR(Table11[[#This Row],[clade.TN]]/Table11[[#This Row],[clade.N]],NA())</f>
        <v>5.6129321957790754E-3</v>
      </c>
      <c r="AC421" s="11"/>
      <c r="AD421" s="11"/>
    </row>
    <row r="422" spans="1:30" ht="21" customHeight="1" x14ac:dyDescent="0.2">
      <c r="A422" s="25" t="s">
        <v>2618</v>
      </c>
      <c r="B422" s="20">
        <f>LOOKUP(Table11[[#This Row],[id]],'S1 - Assay'!A:A,'S1 - Assay'!B:B)</f>
        <v>10244</v>
      </c>
      <c r="C422" s="20" t="str">
        <f>LOOKUP(Table11[[#This Row],[id]],'S1 - Assay'!A:A,'S1 - Assay'!C:C)</f>
        <v>I</v>
      </c>
      <c r="D422" s="20">
        <f>COUNTIF('S6 - Table 1'!$B$3:$B$20,Table11[[#This Row],[id]])</f>
        <v>0</v>
      </c>
      <c r="E422" s="20">
        <v>1.1115704289999999</v>
      </c>
      <c r="F422" s="20">
        <v>3324</v>
      </c>
      <c r="G422" s="20">
        <v>14</v>
      </c>
      <c r="H422" s="20">
        <v>137</v>
      </c>
      <c r="I422" s="20">
        <v>136</v>
      </c>
      <c r="J422" s="20">
        <v>50</v>
      </c>
      <c r="K422" s="20">
        <v>4334</v>
      </c>
      <c r="L422" s="20">
        <v>53</v>
      </c>
      <c r="M422" s="26" cm="1">
        <f t="array" ref="M422">_xlfn.IFS(Table11[[#This Row],[target.clade]]="I",110,Table11[[#This Row],[target.clade]]="II",4454,TRUE,4652)</f>
        <v>110</v>
      </c>
      <c r="N422" s="26" cm="1">
        <f t="array" ref="N422">_xlfn.IFS(Table11[[#This Row],[target.clade]]="I",4454,Table11[[#This Row],[target.clade]]="II",110,TRUE,NA())</f>
        <v>4454</v>
      </c>
      <c r="O422" s="20" cm="1">
        <f t="array" ref="O422">_xlfn.IFS(Table11[[#This Row],[target.clade]]="I",Table11[[#This Row],[hits.I]],Table11[[#This Row],[target.clade]]="II",Table11[[#This Row],[hits.II]],TRUE,SUM(Table11[[#This Row],[hits.I]:[hits.?]]))</f>
        <v>50</v>
      </c>
      <c r="P422" s="26">
        <f>Table11[[#This Row],[clade.P]]-Table11[[#This Row],[clade.TP]]</f>
        <v>60</v>
      </c>
      <c r="Q422" s="26" cm="1">
        <f t="array" ref="Q422">_xlfn.IFS(Table11[[#This Row],[target.clade]]="I",Table11[[#This Row],[hits.II]],Table11[[#This Row],[target.clade]]="II",Table11[[#This Row],[hits.I]],TRUE,NA())</f>
        <v>4334</v>
      </c>
      <c r="R422" s="26">
        <f>IFERROR(Table11[[#This Row],[clade.N]]-Table11[[#This Row],[clade.FP]], NA())</f>
        <v>120</v>
      </c>
      <c r="S422" s="24">
        <f>Table11[[#This Row],[clade.TP]]/Table11[[#This Row],[clade.P]]</f>
        <v>0.45454545454545453</v>
      </c>
      <c r="T422" s="24">
        <f>Table11[[#This Row],[clade.FN]]/Table11[[#This Row],[clade.P]]</f>
        <v>0.54545454545454541</v>
      </c>
      <c r="U422" s="24">
        <f>IFERROR(Table11[[#This Row],[clade.FP]]/Table11[[#This Row],[clade.N]],NA())</f>
        <v>0.97305792546026049</v>
      </c>
      <c r="V422" s="24">
        <f>IFERROR(Table11[[#This Row],[clade.TN]]/Table11[[#This Row],[clade.N]],NA())</f>
        <v>2.6942074539739558E-2</v>
      </c>
      <c r="AC422" s="11"/>
      <c r="AD422" s="11"/>
    </row>
    <row r="423" spans="1:30" ht="21" customHeight="1" x14ac:dyDescent="0.2">
      <c r="A423" s="25" t="s">
        <v>2623</v>
      </c>
      <c r="B423" s="20">
        <f>LOOKUP(Table11[[#This Row],[id]],'S1 - Assay'!A:A,'S1 - Assay'!B:B)</f>
        <v>10244</v>
      </c>
      <c r="C423" s="20" t="str">
        <f>LOOKUP(Table11[[#This Row],[id]],'S1 - Assay'!A:A,'S1 - Assay'!C:C)</f>
        <v>I</v>
      </c>
      <c r="D423" s="20">
        <f>COUNTIF('S6 - Table 1'!$B$3:$B$20,Table11[[#This Row],[id]])</f>
        <v>0</v>
      </c>
      <c r="E423" s="20">
        <v>1.1115704289999999</v>
      </c>
      <c r="F423" s="20">
        <v>3324</v>
      </c>
      <c r="G423" s="20">
        <v>14</v>
      </c>
      <c r="H423" s="20">
        <v>137</v>
      </c>
      <c r="I423" s="20">
        <v>136</v>
      </c>
      <c r="J423" s="20">
        <v>50</v>
      </c>
      <c r="K423" s="20">
        <v>4334</v>
      </c>
      <c r="L423" s="20">
        <v>53</v>
      </c>
      <c r="M423" s="26" cm="1">
        <f t="array" ref="M423">_xlfn.IFS(Table11[[#This Row],[target.clade]]="I",110,Table11[[#This Row],[target.clade]]="II",4454,TRUE,4652)</f>
        <v>110</v>
      </c>
      <c r="N423" s="26" cm="1">
        <f t="array" ref="N423">_xlfn.IFS(Table11[[#This Row],[target.clade]]="I",4454,Table11[[#This Row],[target.clade]]="II",110,TRUE,NA())</f>
        <v>4454</v>
      </c>
      <c r="O423" s="20" cm="1">
        <f t="array" ref="O423">_xlfn.IFS(Table11[[#This Row],[target.clade]]="I",Table11[[#This Row],[hits.I]],Table11[[#This Row],[target.clade]]="II",Table11[[#This Row],[hits.II]],TRUE,SUM(Table11[[#This Row],[hits.I]:[hits.?]]))</f>
        <v>50</v>
      </c>
      <c r="P423" s="26">
        <f>Table11[[#This Row],[clade.P]]-Table11[[#This Row],[clade.TP]]</f>
        <v>60</v>
      </c>
      <c r="Q423" s="26" cm="1">
        <f t="array" ref="Q423">_xlfn.IFS(Table11[[#This Row],[target.clade]]="I",Table11[[#This Row],[hits.II]],Table11[[#This Row],[target.clade]]="II",Table11[[#This Row],[hits.I]],TRUE,NA())</f>
        <v>4334</v>
      </c>
      <c r="R423" s="26">
        <f>IFERROR(Table11[[#This Row],[clade.N]]-Table11[[#This Row],[clade.FP]], NA())</f>
        <v>120</v>
      </c>
      <c r="S423" s="24">
        <f>Table11[[#This Row],[clade.TP]]/Table11[[#This Row],[clade.P]]</f>
        <v>0.45454545454545453</v>
      </c>
      <c r="T423" s="24">
        <f>Table11[[#This Row],[clade.FN]]/Table11[[#This Row],[clade.P]]</f>
        <v>0.54545454545454541</v>
      </c>
      <c r="U423" s="24">
        <f>IFERROR(Table11[[#This Row],[clade.FP]]/Table11[[#This Row],[clade.N]],NA())</f>
        <v>0.97305792546026049</v>
      </c>
      <c r="V423" s="24">
        <f>IFERROR(Table11[[#This Row],[clade.TN]]/Table11[[#This Row],[clade.N]],NA())</f>
        <v>2.6942074539739558E-2</v>
      </c>
      <c r="AC423" s="11"/>
      <c r="AD423" s="11"/>
    </row>
    <row r="424" spans="1:30" ht="21" customHeight="1" x14ac:dyDescent="0.2">
      <c r="A424" s="25" t="s">
        <v>2626</v>
      </c>
      <c r="B424" s="20">
        <f>LOOKUP(Table11[[#This Row],[id]],'S1 - Assay'!A:A,'S1 - Assay'!B:B)</f>
        <v>10244</v>
      </c>
      <c r="C424" s="20" t="str">
        <f>LOOKUP(Table11[[#This Row],[id]],'S1 - Assay'!A:A,'S1 - Assay'!C:C)</f>
        <v>I</v>
      </c>
      <c r="D424" s="20">
        <f>COUNTIF('S6 - Table 1'!$B$3:$B$20,Table11[[#This Row],[id]])</f>
        <v>0</v>
      </c>
      <c r="E424" s="20">
        <v>1.156374375</v>
      </c>
      <c r="F424" s="20">
        <v>3394</v>
      </c>
      <c r="G424" s="20">
        <v>4</v>
      </c>
      <c r="H424" s="20">
        <v>207</v>
      </c>
      <c r="I424" s="20">
        <v>18</v>
      </c>
      <c r="J424" s="20">
        <v>43</v>
      </c>
      <c r="K424" s="20">
        <v>4423</v>
      </c>
      <c r="L424" s="20">
        <v>52</v>
      </c>
      <c r="M424" s="26" cm="1">
        <f t="array" ref="M424">_xlfn.IFS(Table11[[#This Row],[target.clade]]="I",110,Table11[[#This Row],[target.clade]]="II",4454,TRUE,4652)</f>
        <v>110</v>
      </c>
      <c r="N424" s="26" cm="1">
        <f t="array" ref="N424">_xlfn.IFS(Table11[[#This Row],[target.clade]]="I",4454,Table11[[#This Row],[target.clade]]="II",110,TRUE,NA())</f>
        <v>4454</v>
      </c>
      <c r="O424" s="20" cm="1">
        <f t="array" ref="O424">_xlfn.IFS(Table11[[#This Row],[target.clade]]="I",Table11[[#This Row],[hits.I]],Table11[[#This Row],[target.clade]]="II",Table11[[#This Row],[hits.II]],TRUE,SUM(Table11[[#This Row],[hits.I]:[hits.?]]))</f>
        <v>43</v>
      </c>
      <c r="P424" s="26">
        <f>Table11[[#This Row],[clade.P]]-Table11[[#This Row],[clade.TP]]</f>
        <v>67</v>
      </c>
      <c r="Q424" s="26" cm="1">
        <f t="array" ref="Q424">_xlfn.IFS(Table11[[#This Row],[target.clade]]="I",Table11[[#This Row],[hits.II]],Table11[[#This Row],[target.clade]]="II",Table11[[#This Row],[hits.I]],TRUE,NA())</f>
        <v>4423</v>
      </c>
      <c r="R424" s="26">
        <f>IFERROR(Table11[[#This Row],[clade.N]]-Table11[[#This Row],[clade.FP]], NA())</f>
        <v>31</v>
      </c>
      <c r="S424" s="24">
        <f>Table11[[#This Row],[clade.TP]]/Table11[[#This Row],[clade.P]]</f>
        <v>0.39090909090909093</v>
      </c>
      <c r="T424" s="24">
        <f>Table11[[#This Row],[clade.FN]]/Table11[[#This Row],[clade.P]]</f>
        <v>0.60909090909090913</v>
      </c>
      <c r="U424" s="24">
        <f>IFERROR(Table11[[#This Row],[clade.FP]]/Table11[[#This Row],[clade.N]],NA())</f>
        <v>0.99303996407723394</v>
      </c>
      <c r="V424" s="24">
        <f>IFERROR(Table11[[#This Row],[clade.TN]]/Table11[[#This Row],[clade.N]],NA())</f>
        <v>6.9600359227660526E-3</v>
      </c>
      <c r="AC424" s="11"/>
      <c r="AD424" s="11"/>
    </row>
    <row r="425" spans="1:30" ht="21" customHeight="1" x14ac:dyDescent="0.2">
      <c r="A425" s="25" t="s">
        <v>2631</v>
      </c>
      <c r="B425" s="20">
        <f>LOOKUP(Table11[[#This Row],[id]],'S1 - Assay'!A:A,'S1 - Assay'!B:B)</f>
        <v>10244</v>
      </c>
      <c r="C425" s="20" t="str">
        <f>LOOKUP(Table11[[#This Row],[id]],'S1 - Assay'!A:A,'S1 - Assay'!C:C)</f>
        <v>I</v>
      </c>
      <c r="D425" s="20">
        <f>COUNTIF('S6 - Table 1'!$B$3:$B$20,Table11[[#This Row],[id]])</f>
        <v>0</v>
      </c>
      <c r="E425" s="20">
        <v>1.165295535</v>
      </c>
      <c r="F425" s="20">
        <v>3279</v>
      </c>
      <c r="G425" s="20">
        <v>85</v>
      </c>
      <c r="H425" s="20">
        <v>86</v>
      </c>
      <c r="I425" s="20">
        <v>162</v>
      </c>
      <c r="J425" s="20">
        <v>43</v>
      </c>
      <c r="K425" s="20">
        <v>4401</v>
      </c>
      <c r="L425" s="20">
        <v>49</v>
      </c>
      <c r="M425" s="26" cm="1">
        <f t="array" ref="M425">_xlfn.IFS(Table11[[#This Row],[target.clade]]="I",110,Table11[[#This Row],[target.clade]]="II",4454,TRUE,4652)</f>
        <v>110</v>
      </c>
      <c r="N425" s="26" cm="1">
        <f t="array" ref="N425">_xlfn.IFS(Table11[[#This Row],[target.clade]]="I",4454,Table11[[#This Row],[target.clade]]="II",110,TRUE,NA())</f>
        <v>4454</v>
      </c>
      <c r="O425" s="20" cm="1">
        <f t="array" ref="O425">_xlfn.IFS(Table11[[#This Row],[target.clade]]="I",Table11[[#This Row],[hits.I]],Table11[[#This Row],[target.clade]]="II",Table11[[#This Row],[hits.II]],TRUE,SUM(Table11[[#This Row],[hits.I]:[hits.?]]))</f>
        <v>43</v>
      </c>
      <c r="P425" s="26">
        <f>Table11[[#This Row],[clade.P]]-Table11[[#This Row],[clade.TP]]</f>
        <v>67</v>
      </c>
      <c r="Q425" s="26" cm="1">
        <f t="array" ref="Q425">_xlfn.IFS(Table11[[#This Row],[target.clade]]="I",Table11[[#This Row],[hits.II]],Table11[[#This Row],[target.clade]]="II",Table11[[#This Row],[hits.I]],TRUE,NA())</f>
        <v>4401</v>
      </c>
      <c r="R425" s="26">
        <f>IFERROR(Table11[[#This Row],[clade.N]]-Table11[[#This Row],[clade.FP]], NA())</f>
        <v>53</v>
      </c>
      <c r="S425" s="24">
        <f>Table11[[#This Row],[clade.TP]]/Table11[[#This Row],[clade.P]]</f>
        <v>0.39090909090909093</v>
      </c>
      <c r="T425" s="24">
        <f>Table11[[#This Row],[clade.FN]]/Table11[[#This Row],[clade.P]]</f>
        <v>0.60909090909090913</v>
      </c>
      <c r="U425" s="24">
        <f>IFERROR(Table11[[#This Row],[clade.FP]]/Table11[[#This Row],[clade.N]],NA())</f>
        <v>0.98810058374494836</v>
      </c>
      <c r="V425" s="24">
        <f>IFERROR(Table11[[#This Row],[clade.TN]]/Table11[[#This Row],[clade.N]],NA())</f>
        <v>1.1899416255051639E-2</v>
      </c>
      <c r="AC425" s="11"/>
      <c r="AD425" s="11"/>
    </row>
    <row r="426" spans="1:30" ht="21" customHeight="1" x14ac:dyDescent="0.2">
      <c r="A426" s="25" t="s">
        <v>2636</v>
      </c>
      <c r="B426" s="20">
        <f>LOOKUP(Table11[[#This Row],[id]],'S1 - Assay'!A:A,'S1 - Assay'!B:B)</f>
        <v>10244</v>
      </c>
      <c r="C426" s="20" t="str">
        <f>LOOKUP(Table11[[#This Row],[id]],'S1 - Assay'!A:A,'S1 - Assay'!C:C)</f>
        <v>I</v>
      </c>
      <c r="D426" s="20">
        <f>COUNTIF('S6 - Table 1'!$B$3:$B$20,Table11[[#This Row],[id]])</f>
        <v>0</v>
      </c>
      <c r="E426" s="20">
        <v>1.170241571</v>
      </c>
      <c r="F426" s="20">
        <v>3416</v>
      </c>
      <c r="G426" s="20">
        <v>7</v>
      </c>
      <c r="H426" s="20">
        <v>12</v>
      </c>
      <c r="I426" s="20">
        <v>296</v>
      </c>
      <c r="J426" s="20">
        <v>49</v>
      </c>
      <c r="K426" s="20">
        <v>4424</v>
      </c>
      <c r="L426" s="20">
        <v>62</v>
      </c>
      <c r="M426" s="26" cm="1">
        <f t="array" ref="M426">_xlfn.IFS(Table11[[#This Row],[target.clade]]="I",110,Table11[[#This Row],[target.clade]]="II",4454,TRUE,4652)</f>
        <v>110</v>
      </c>
      <c r="N426" s="26" cm="1">
        <f t="array" ref="N426">_xlfn.IFS(Table11[[#This Row],[target.clade]]="I",4454,Table11[[#This Row],[target.clade]]="II",110,TRUE,NA())</f>
        <v>4454</v>
      </c>
      <c r="O426" s="20" cm="1">
        <f t="array" ref="O426">_xlfn.IFS(Table11[[#This Row],[target.clade]]="I",Table11[[#This Row],[hits.I]],Table11[[#This Row],[target.clade]]="II",Table11[[#This Row],[hits.II]],TRUE,SUM(Table11[[#This Row],[hits.I]:[hits.?]]))</f>
        <v>49</v>
      </c>
      <c r="P426" s="26">
        <f>Table11[[#This Row],[clade.P]]-Table11[[#This Row],[clade.TP]]</f>
        <v>61</v>
      </c>
      <c r="Q426" s="26" cm="1">
        <f t="array" ref="Q426">_xlfn.IFS(Table11[[#This Row],[target.clade]]="I",Table11[[#This Row],[hits.II]],Table11[[#This Row],[target.clade]]="II",Table11[[#This Row],[hits.I]],TRUE,NA())</f>
        <v>4424</v>
      </c>
      <c r="R426" s="26">
        <f>IFERROR(Table11[[#This Row],[clade.N]]-Table11[[#This Row],[clade.FP]], NA())</f>
        <v>30</v>
      </c>
      <c r="S426" s="24">
        <f>Table11[[#This Row],[clade.TP]]/Table11[[#This Row],[clade.P]]</f>
        <v>0.44545454545454544</v>
      </c>
      <c r="T426" s="24">
        <f>Table11[[#This Row],[clade.FN]]/Table11[[#This Row],[clade.P]]</f>
        <v>0.55454545454545456</v>
      </c>
      <c r="U426" s="24">
        <f>IFERROR(Table11[[#This Row],[clade.FP]]/Table11[[#This Row],[clade.N]],NA())</f>
        <v>0.99326448136506507</v>
      </c>
      <c r="V426" s="24">
        <f>IFERROR(Table11[[#This Row],[clade.TN]]/Table11[[#This Row],[clade.N]],NA())</f>
        <v>6.7355186349348896E-3</v>
      </c>
      <c r="AC426" s="11"/>
      <c r="AD426" s="11"/>
    </row>
    <row r="427" spans="1:30" ht="21" customHeight="1" x14ac:dyDescent="0.2">
      <c r="A427" s="25" t="s">
        <v>2639</v>
      </c>
      <c r="B427" s="20">
        <f>LOOKUP(Table11[[#This Row],[id]],'S1 - Assay'!A:A,'S1 - Assay'!B:B)</f>
        <v>10244</v>
      </c>
      <c r="C427" s="20" t="str">
        <f>LOOKUP(Table11[[#This Row],[id]],'S1 - Assay'!A:A,'S1 - Assay'!C:C)</f>
        <v>I</v>
      </c>
      <c r="D427" s="20">
        <f>COUNTIF('S6 - Table 1'!$B$3:$B$20,Table11[[#This Row],[id]])</f>
        <v>0</v>
      </c>
      <c r="E427" s="20">
        <v>1.185353374</v>
      </c>
      <c r="F427" s="20">
        <v>2942</v>
      </c>
      <c r="G427" s="20">
        <v>458</v>
      </c>
      <c r="H427" s="20">
        <v>283</v>
      </c>
      <c r="I427" s="20">
        <v>3810</v>
      </c>
      <c r="J427" s="20">
        <v>43</v>
      </c>
      <c r="K427" s="20">
        <v>4396</v>
      </c>
      <c r="L427" s="20">
        <v>64</v>
      </c>
      <c r="M427" s="26" cm="1">
        <f t="array" ref="M427">_xlfn.IFS(Table11[[#This Row],[target.clade]]="I",110,Table11[[#This Row],[target.clade]]="II",4454,TRUE,4652)</f>
        <v>110</v>
      </c>
      <c r="N427" s="26" cm="1">
        <f t="array" ref="N427">_xlfn.IFS(Table11[[#This Row],[target.clade]]="I",4454,Table11[[#This Row],[target.clade]]="II",110,TRUE,NA())</f>
        <v>4454</v>
      </c>
      <c r="O427" s="20" cm="1">
        <f t="array" ref="O427">_xlfn.IFS(Table11[[#This Row],[target.clade]]="I",Table11[[#This Row],[hits.I]],Table11[[#This Row],[target.clade]]="II",Table11[[#This Row],[hits.II]],TRUE,SUM(Table11[[#This Row],[hits.I]:[hits.?]]))</f>
        <v>43</v>
      </c>
      <c r="P427" s="26">
        <f>Table11[[#This Row],[clade.P]]-Table11[[#This Row],[clade.TP]]</f>
        <v>67</v>
      </c>
      <c r="Q427" s="26" cm="1">
        <f t="array" ref="Q427">_xlfn.IFS(Table11[[#This Row],[target.clade]]="I",Table11[[#This Row],[hits.II]],Table11[[#This Row],[target.clade]]="II",Table11[[#This Row],[hits.I]],TRUE,NA())</f>
        <v>4396</v>
      </c>
      <c r="R427" s="26">
        <f>IFERROR(Table11[[#This Row],[clade.N]]-Table11[[#This Row],[clade.FP]], NA())</f>
        <v>58</v>
      </c>
      <c r="S427" s="24">
        <f>Table11[[#This Row],[clade.TP]]/Table11[[#This Row],[clade.P]]</f>
        <v>0.39090909090909093</v>
      </c>
      <c r="T427" s="24">
        <f>Table11[[#This Row],[clade.FN]]/Table11[[#This Row],[clade.P]]</f>
        <v>0.60909090909090913</v>
      </c>
      <c r="U427" s="24">
        <f>IFERROR(Table11[[#This Row],[clade.FP]]/Table11[[#This Row],[clade.N]],NA())</f>
        <v>0.9869779973057925</v>
      </c>
      <c r="V427" s="24">
        <f>IFERROR(Table11[[#This Row],[clade.TN]]/Table11[[#This Row],[clade.N]],NA())</f>
        <v>1.3022002694207453E-2</v>
      </c>
      <c r="AC427" s="11"/>
      <c r="AD427" s="11"/>
    </row>
    <row r="428" spans="1:30" ht="21" customHeight="1" x14ac:dyDescent="0.2">
      <c r="A428" s="25" t="s">
        <v>2643</v>
      </c>
      <c r="B428" s="20">
        <f>LOOKUP(Table11[[#This Row],[id]],'S1 - Assay'!A:A,'S1 - Assay'!B:B)</f>
        <v>10244</v>
      </c>
      <c r="C428" s="20" t="str">
        <f>LOOKUP(Table11[[#This Row],[id]],'S1 - Assay'!A:A,'S1 - Assay'!C:C)</f>
        <v>I</v>
      </c>
      <c r="D428" s="20">
        <f>COUNTIF('S6 - Table 1'!$B$3:$B$20,Table11[[#This Row],[id]])</f>
        <v>0</v>
      </c>
      <c r="E428" s="20">
        <v>1.208316835</v>
      </c>
      <c r="F428" s="20">
        <v>3401</v>
      </c>
      <c r="G428" s="20">
        <v>2</v>
      </c>
      <c r="H428" s="20">
        <v>280</v>
      </c>
      <c r="I428" s="20">
        <v>128</v>
      </c>
      <c r="J428" s="20">
        <v>43</v>
      </c>
      <c r="K428" s="20">
        <v>4399</v>
      </c>
      <c r="L428" s="20">
        <v>64</v>
      </c>
      <c r="M428" s="26" cm="1">
        <f t="array" ref="M428">_xlfn.IFS(Table11[[#This Row],[target.clade]]="I",110,Table11[[#This Row],[target.clade]]="II",4454,TRUE,4652)</f>
        <v>110</v>
      </c>
      <c r="N428" s="26" cm="1">
        <f t="array" ref="N428">_xlfn.IFS(Table11[[#This Row],[target.clade]]="I",4454,Table11[[#This Row],[target.clade]]="II",110,TRUE,NA())</f>
        <v>4454</v>
      </c>
      <c r="O428" s="20" cm="1">
        <f t="array" ref="O428">_xlfn.IFS(Table11[[#This Row],[target.clade]]="I",Table11[[#This Row],[hits.I]],Table11[[#This Row],[target.clade]]="II",Table11[[#This Row],[hits.II]],TRUE,SUM(Table11[[#This Row],[hits.I]:[hits.?]]))</f>
        <v>43</v>
      </c>
      <c r="P428" s="26">
        <f>Table11[[#This Row],[clade.P]]-Table11[[#This Row],[clade.TP]]</f>
        <v>67</v>
      </c>
      <c r="Q428" s="26" cm="1">
        <f t="array" ref="Q428">_xlfn.IFS(Table11[[#This Row],[target.clade]]="I",Table11[[#This Row],[hits.II]],Table11[[#This Row],[target.clade]]="II",Table11[[#This Row],[hits.I]],TRUE,NA())</f>
        <v>4399</v>
      </c>
      <c r="R428" s="26">
        <f>IFERROR(Table11[[#This Row],[clade.N]]-Table11[[#This Row],[clade.FP]], NA())</f>
        <v>55</v>
      </c>
      <c r="S428" s="24">
        <f>Table11[[#This Row],[clade.TP]]/Table11[[#This Row],[clade.P]]</f>
        <v>0.39090909090909093</v>
      </c>
      <c r="T428" s="24">
        <f>Table11[[#This Row],[clade.FN]]/Table11[[#This Row],[clade.P]]</f>
        <v>0.60909090909090913</v>
      </c>
      <c r="U428" s="24">
        <f>IFERROR(Table11[[#This Row],[clade.FP]]/Table11[[#This Row],[clade.N]],NA())</f>
        <v>0.98765154916928599</v>
      </c>
      <c r="V428" s="24">
        <f>IFERROR(Table11[[#This Row],[clade.TN]]/Table11[[#This Row],[clade.N]],NA())</f>
        <v>1.2348450830713965E-2</v>
      </c>
      <c r="AC428" s="11"/>
      <c r="AD428" s="11"/>
    </row>
    <row r="429" spans="1:30" ht="21" customHeight="1" x14ac:dyDescent="0.2">
      <c r="A429" s="25" t="s">
        <v>2646</v>
      </c>
      <c r="B429" s="20">
        <f>LOOKUP(Table11[[#This Row],[id]],'S1 - Assay'!A:A,'S1 - Assay'!B:B)</f>
        <v>10244</v>
      </c>
      <c r="C429" s="20" t="str">
        <f>LOOKUP(Table11[[#This Row],[id]],'S1 - Assay'!A:A,'S1 - Assay'!C:C)</f>
        <v>I</v>
      </c>
      <c r="D429" s="20">
        <f>COUNTIF('S6 - Table 1'!$B$3:$B$20,Table11[[#This Row],[id]])</f>
        <v>0</v>
      </c>
      <c r="E429" s="20">
        <v>1.2489522319999999</v>
      </c>
      <c r="F429" s="20">
        <v>2355</v>
      </c>
      <c r="G429" s="20">
        <v>13</v>
      </c>
      <c r="H429" s="20">
        <v>76</v>
      </c>
      <c r="I429" s="20">
        <v>173</v>
      </c>
      <c r="J429" s="20">
        <v>50</v>
      </c>
      <c r="K429" s="20">
        <v>3156</v>
      </c>
      <c r="L429" s="20">
        <v>59</v>
      </c>
      <c r="M429" s="26" cm="1">
        <f t="array" ref="M429">_xlfn.IFS(Table11[[#This Row],[target.clade]]="I",110,Table11[[#This Row],[target.clade]]="II",4454,TRUE,4652)</f>
        <v>110</v>
      </c>
      <c r="N429" s="26" cm="1">
        <f t="array" ref="N429">_xlfn.IFS(Table11[[#This Row],[target.clade]]="I",4454,Table11[[#This Row],[target.clade]]="II",110,TRUE,NA())</f>
        <v>4454</v>
      </c>
      <c r="O429" s="20" cm="1">
        <f t="array" ref="O429">_xlfn.IFS(Table11[[#This Row],[target.clade]]="I",Table11[[#This Row],[hits.I]],Table11[[#This Row],[target.clade]]="II",Table11[[#This Row],[hits.II]],TRUE,SUM(Table11[[#This Row],[hits.I]:[hits.?]]))</f>
        <v>50</v>
      </c>
      <c r="P429" s="26">
        <f>Table11[[#This Row],[clade.P]]-Table11[[#This Row],[clade.TP]]</f>
        <v>60</v>
      </c>
      <c r="Q429" s="26" cm="1">
        <f t="array" ref="Q429">_xlfn.IFS(Table11[[#This Row],[target.clade]]="I",Table11[[#This Row],[hits.II]],Table11[[#This Row],[target.clade]]="II",Table11[[#This Row],[hits.I]],TRUE,NA())</f>
        <v>3156</v>
      </c>
      <c r="R429" s="26">
        <f>IFERROR(Table11[[#This Row],[clade.N]]-Table11[[#This Row],[clade.FP]], NA())</f>
        <v>1298</v>
      </c>
      <c r="S429" s="24">
        <f>Table11[[#This Row],[clade.TP]]/Table11[[#This Row],[clade.P]]</f>
        <v>0.45454545454545453</v>
      </c>
      <c r="T429" s="24">
        <f>Table11[[#This Row],[clade.FN]]/Table11[[#This Row],[clade.P]]</f>
        <v>0.54545454545454541</v>
      </c>
      <c r="U429" s="24">
        <f>IFERROR(Table11[[#This Row],[clade.FP]]/Table11[[#This Row],[clade.N]],NA())</f>
        <v>0.70857656039515038</v>
      </c>
      <c r="V429" s="24">
        <f>IFERROR(Table11[[#This Row],[clade.TN]]/Table11[[#This Row],[clade.N]],NA())</f>
        <v>0.29142343960484957</v>
      </c>
      <c r="AC429" s="11"/>
      <c r="AD429" s="11"/>
    </row>
    <row r="430" spans="1:30" ht="21" customHeight="1" x14ac:dyDescent="0.2">
      <c r="A430" s="25" t="s">
        <v>2651</v>
      </c>
      <c r="B430" s="20">
        <f>LOOKUP(Table11[[#This Row],[id]],'S1 - Assay'!A:A,'S1 - Assay'!B:B)</f>
        <v>10244</v>
      </c>
      <c r="C430" s="20" t="str">
        <f>LOOKUP(Table11[[#This Row],[id]],'S1 - Assay'!A:A,'S1 - Assay'!C:C)</f>
        <v>I</v>
      </c>
      <c r="D430" s="20">
        <f>COUNTIF('S6 - Table 1'!$B$3:$B$20,Table11[[#This Row],[id]])</f>
        <v>0</v>
      </c>
      <c r="E430" s="20">
        <v>1.2614434880000001</v>
      </c>
      <c r="F430" s="20">
        <v>3281</v>
      </c>
      <c r="G430" s="20">
        <v>26</v>
      </c>
      <c r="H430" s="20">
        <v>116</v>
      </c>
      <c r="I430" s="20">
        <v>133</v>
      </c>
      <c r="J430" s="20">
        <v>43</v>
      </c>
      <c r="K430" s="20">
        <v>4397</v>
      </c>
      <c r="L430" s="20">
        <v>15</v>
      </c>
      <c r="M430" s="26" cm="1">
        <f t="array" ref="M430">_xlfn.IFS(Table11[[#This Row],[target.clade]]="I",110,Table11[[#This Row],[target.clade]]="II",4454,TRUE,4652)</f>
        <v>110</v>
      </c>
      <c r="N430" s="26" cm="1">
        <f t="array" ref="N430">_xlfn.IFS(Table11[[#This Row],[target.clade]]="I",4454,Table11[[#This Row],[target.clade]]="II",110,TRUE,NA())</f>
        <v>4454</v>
      </c>
      <c r="O430" s="20" cm="1">
        <f t="array" ref="O430">_xlfn.IFS(Table11[[#This Row],[target.clade]]="I",Table11[[#This Row],[hits.I]],Table11[[#This Row],[target.clade]]="II",Table11[[#This Row],[hits.II]],TRUE,SUM(Table11[[#This Row],[hits.I]:[hits.?]]))</f>
        <v>43</v>
      </c>
      <c r="P430" s="26">
        <f>Table11[[#This Row],[clade.P]]-Table11[[#This Row],[clade.TP]]</f>
        <v>67</v>
      </c>
      <c r="Q430" s="26" cm="1">
        <f t="array" ref="Q430">_xlfn.IFS(Table11[[#This Row],[target.clade]]="I",Table11[[#This Row],[hits.II]],Table11[[#This Row],[target.clade]]="II",Table11[[#This Row],[hits.I]],TRUE,NA())</f>
        <v>4397</v>
      </c>
      <c r="R430" s="26">
        <f>IFERROR(Table11[[#This Row],[clade.N]]-Table11[[#This Row],[clade.FP]], NA())</f>
        <v>57</v>
      </c>
      <c r="S430" s="24">
        <f>Table11[[#This Row],[clade.TP]]/Table11[[#This Row],[clade.P]]</f>
        <v>0.39090909090909093</v>
      </c>
      <c r="T430" s="24">
        <f>Table11[[#This Row],[clade.FN]]/Table11[[#This Row],[clade.P]]</f>
        <v>0.60909090909090913</v>
      </c>
      <c r="U430" s="24">
        <f>IFERROR(Table11[[#This Row],[clade.FP]]/Table11[[#This Row],[clade.N]],NA())</f>
        <v>0.98720251459362374</v>
      </c>
      <c r="V430" s="24">
        <f>IFERROR(Table11[[#This Row],[clade.TN]]/Table11[[#This Row],[clade.N]],NA())</f>
        <v>1.2797485406376291E-2</v>
      </c>
      <c r="AC430" s="11"/>
      <c r="AD430" s="11"/>
    </row>
    <row r="431" spans="1:30" ht="21" customHeight="1" x14ac:dyDescent="0.2">
      <c r="A431" s="25" t="s">
        <v>2656</v>
      </c>
      <c r="B431" s="20">
        <f>LOOKUP(Table11[[#This Row],[id]],'S1 - Assay'!A:A,'S1 - Assay'!B:B)</f>
        <v>10244</v>
      </c>
      <c r="C431" s="20" t="str">
        <f>LOOKUP(Table11[[#This Row],[id]],'S1 - Assay'!A:A,'S1 - Assay'!C:C)</f>
        <v>I</v>
      </c>
      <c r="D431" s="20">
        <f>COUNTIF('S6 - Table 1'!$B$3:$B$20,Table11[[#This Row],[id]])</f>
        <v>0</v>
      </c>
      <c r="E431" s="20">
        <v>1.2614434880000001</v>
      </c>
      <c r="F431" s="20">
        <v>3281</v>
      </c>
      <c r="G431" s="20">
        <v>26</v>
      </c>
      <c r="H431" s="20">
        <v>116</v>
      </c>
      <c r="I431" s="20">
        <v>133</v>
      </c>
      <c r="J431" s="20">
        <v>43</v>
      </c>
      <c r="K431" s="20">
        <v>4397</v>
      </c>
      <c r="L431" s="20">
        <v>15</v>
      </c>
      <c r="M431" s="26" cm="1">
        <f t="array" ref="M431">_xlfn.IFS(Table11[[#This Row],[target.clade]]="I",110,Table11[[#This Row],[target.clade]]="II",4454,TRUE,4652)</f>
        <v>110</v>
      </c>
      <c r="N431" s="26" cm="1">
        <f t="array" ref="N431">_xlfn.IFS(Table11[[#This Row],[target.clade]]="I",4454,Table11[[#This Row],[target.clade]]="II",110,TRUE,NA())</f>
        <v>4454</v>
      </c>
      <c r="O431" s="20" cm="1">
        <f t="array" ref="O431">_xlfn.IFS(Table11[[#This Row],[target.clade]]="I",Table11[[#This Row],[hits.I]],Table11[[#This Row],[target.clade]]="II",Table11[[#This Row],[hits.II]],TRUE,SUM(Table11[[#This Row],[hits.I]:[hits.?]]))</f>
        <v>43</v>
      </c>
      <c r="P431" s="26">
        <f>Table11[[#This Row],[clade.P]]-Table11[[#This Row],[clade.TP]]</f>
        <v>67</v>
      </c>
      <c r="Q431" s="26" cm="1">
        <f t="array" ref="Q431">_xlfn.IFS(Table11[[#This Row],[target.clade]]="I",Table11[[#This Row],[hits.II]],Table11[[#This Row],[target.clade]]="II",Table11[[#This Row],[hits.I]],TRUE,NA())</f>
        <v>4397</v>
      </c>
      <c r="R431" s="26">
        <f>IFERROR(Table11[[#This Row],[clade.N]]-Table11[[#This Row],[clade.FP]], NA())</f>
        <v>57</v>
      </c>
      <c r="S431" s="24">
        <f>Table11[[#This Row],[clade.TP]]/Table11[[#This Row],[clade.P]]</f>
        <v>0.39090909090909093</v>
      </c>
      <c r="T431" s="24">
        <f>Table11[[#This Row],[clade.FN]]/Table11[[#This Row],[clade.P]]</f>
        <v>0.60909090909090913</v>
      </c>
      <c r="U431" s="24">
        <f>IFERROR(Table11[[#This Row],[clade.FP]]/Table11[[#This Row],[clade.N]],NA())</f>
        <v>0.98720251459362374</v>
      </c>
      <c r="V431" s="24">
        <f>IFERROR(Table11[[#This Row],[clade.TN]]/Table11[[#This Row],[clade.N]],NA())</f>
        <v>1.2797485406376291E-2</v>
      </c>
      <c r="AC431" s="11"/>
      <c r="AD431" s="11"/>
    </row>
    <row r="432" spans="1:30" ht="21" customHeight="1" x14ac:dyDescent="0.2">
      <c r="A432" s="25" t="s">
        <v>2659</v>
      </c>
      <c r="B432" s="20">
        <f>LOOKUP(Table11[[#This Row],[id]],'S1 - Assay'!A:A,'S1 - Assay'!B:B)</f>
        <v>10244</v>
      </c>
      <c r="C432" s="20" t="str">
        <f>LOOKUP(Table11[[#This Row],[id]],'S1 - Assay'!A:A,'S1 - Assay'!C:C)</f>
        <v>I</v>
      </c>
      <c r="D432" s="20">
        <f>COUNTIF('S6 - Table 1'!$B$3:$B$20,Table11[[#This Row],[id]])</f>
        <v>0</v>
      </c>
      <c r="E432" s="20">
        <v>1.266382822</v>
      </c>
      <c r="F432" s="20">
        <v>3294</v>
      </c>
      <c r="G432" s="20">
        <v>91</v>
      </c>
      <c r="H432" s="20">
        <v>240</v>
      </c>
      <c r="I432" s="20">
        <v>407</v>
      </c>
      <c r="J432" s="20">
        <v>44</v>
      </c>
      <c r="K432" s="20">
        <v>4353</v>
      </c>
      <c r="L432" s="20">
        <v>46</v>
      </c>
      <c r="M432" s="26" cm="1">
        <f t="array" ref="M432">_xlfn.IFS(Table11[[#This Row],[target.clade]]="I",110,Table11[[#This Row],[target.clade]]="II",4454,TRUE,4652)</f>
        <v>110</v>
      </c>
      <c r="N432" s="26" cm="1">
        <f t="array" ref="N432">_xlfn.IFS(Table11[[#This Row],[target.clade]]="I",4454,Table11[[#This Row],[target.clade]]="II",110,TRUE,NA())</f>
        <v>4454</v>
      </c>
      <c r="O432" s="20" cm="1">
        <f t="array" ref="O432">_xlfn.IFS(Table11[[#This Row],[target.clade]]="I",Table11[[#This Row],[hits.I]],Table11[[#This Row],[target.clade]]="II",Table11[[#This Row],[hits.II]],TRUE,SUM(Table11[[#This Row],[hits.I]:[hits.?]]))</f>
        <v>44</v>
      </c>
      <c r="P432" s="26">
        <f>Table11[[#This Row],[clade.P]]-Table11[[#This Row],[clade.TP]]</f>
        <v>66</v>
      </c>
      <c r="Q432" s="26" cm="1">
        <f t="array" ref="Q432">_xlfn.IFS(Table11[[#This Row],[target.clade]]="I",Table11[[#This Row],[hits.II]],Table11[[#This Row],[target.clade]]="II",Table11[[#This Row],[hits.I]],TRUE,NA())</f>
        <v>4353</v>
      </c>
      <c r="R432" s="26">
        <f>IFERROR(Table11[[#This Row],[clade.N]]-Table11[[#This Row],[clade.FP]], NA())</f>
        <v>101</v>
      </c>
      <c r="S432" s="24">
        <f>Table11[[#This Row],[clade.TP]]/Table11[[#This Row],[clade.P]]</f>
        <v>0.4</v>
      </c>
      <c r="T432" s="24">
        <f>Table11[[#This Row],[clade.FN]]/Table11[[#This Row],[clade.P]]</f>
        <v>0.6</v>
      </c>
      <c r="U432" s="24">
        <f>IFERROR(Table11[[#This Row],[clade.FP]]/Table11[[#This Row],[clade.N]],NA())</f>
        <v>0.97732375392905257</v>
      </c>
      <c r="V432" s="24">
        <f>IFERROR(Table11[[#This Row],[clade.TN]]/Table11[[#This Row],[clade.N]],NA())</f>
        <v>2.2676246070947464E-2</v>
      </c>
      <c r="AC432" s="11"/>
      <c r="AD432" s="11"/>
    </row>
    <row r="433" spans="1:30" ht="21" customHeight="1" x14ac:dyDescent="0.2">
      <c r="A433" s="25" t="s">
        <v>2661</v>
      </c>
      <c r="B433" s="20">
        <f>LOOKUP(Table11[[#This Row],[id]],'S1 - Assay'!A:A,'S1 - Assay'!B:B)</f>
        <v>10244</v>
      </c>
      <c r="C433" s="20" t="str">
        <f>LOOKUP(Table11[[#This Row],[id]],'S1 - Assay'!A:A,'S1 - Assay'!C:C)</f>
        <v>I</v>
      </c>
      <c r="D433" s="20">
        <f>COUNTIF('S6 - Table 1'!$B$3:$B$20,Table11[[#This Row],[id]])</f>
        <v>0</v>
      </c>
      <c r="E433" s="20">
        <v>1.271845841</v>
      </c>
      <c r="F433" s="20">
        <v>3396</v>
      </c>
      <c r="G433" s="20">
        <v>11</v>
      </c>
      <c r="H433" s="20">
        <v>266</v>
      </c>
      <c r="I433" s="20">
        <v>136</v>
      </c>
      <c r="J433" s="20">
        <v>43</v>
      </c>
      <c r="K433" s="20">
        <v>4402</v>
      </c>
      <c r="L433" s="20">
        <v>63</v>
      </c>
      <c r="M433" s="26" cm="1">
        <f t="array" ref="M433">_xlfn.IFS(Table11[[#This Row],[target.clade]]="I",110,Table11[[#This Row],[target.clade]]="II",4454,TRUE,4652)</f>
        <v>110</v>
      </c>
      <c r="N433" s="26" cm="1">
        <f t="array" ref="N433">_xlfn.IFS(Table11[[#This Row],[target.clade]]="I",4454,Table11[[#This Row],[target.clade]]="II",110,TRUE,NA())</f>
        <v>4454</v>
      </c>
      <c r="O433" s="20" cm="1">
        <f t="array" ref="O433">_xlfn.IFS(Table11[[#This Row],[target.clade]]="I",Table11[[#This Row],[hits.I]],Table11[[#This Row],[target.clade]]="II",Table11[[#This Row],[hits.II]],TRUE,SUM(Table11[[#This Row],[hits.I]:[hits.?]]))</f>
        <v>43</v>
      </c>
      <c r="P433" s="26">
        <f>Table11[[#This Row],[clade.P]]-Table11[[#This Row],[clade.TP]]</f>
        <v>67</v>
      </c>
      <c r="Q433" s="26" cm="1">
        <f t="array" ref="Q433">_xlfn.IFS(Table11[[#This Row],[target.clade]]="I",Table11[[#This Row],[hits.II]],Table11[[#This Row],[target.clade]]="II",Table11[[#This Row],[hits.I]],TRUE,NA())</f>
        <v>4402</v>
      </c>
      <c r="R433" s="26">
        <f>IFERROR(Table11[[#This Row],[clade.N]]-Table11[[#This Row],[clade.FP]], NA())</f>
        <v>52</v>
      </c>
      <c r="S433" s="24">
        <f>Table11[[#This Row],[clade.TP]]/Table11[[#This Row],[clade.P]]</f>
        <v>0.39090909090909093</v>
      </c>
      <c r="T433" s="24">
        <f>Table11[[#This Row],[clade.FN]]/Table11[[#This Row],[clade.P]]</f>
        <v>0.60909090909090913</v>
      </c>
      <c r="U433" s="24">
        <f>IFERROR(Table11[[#This Row],[clade.FP]]/Table11[[#This Row],[clade.N]],NA())</f>
        <v>0.98832510103277948</v>
      </c>
      <c r="V433" s="24">
        <f>IFERROR(Table11[[#This Row],[clade.TN]]/Table11[[#This Row],[clade.N]],NA())</f>
        <v>1.1674898967220475E-2</v>
      </c>
      <c r="AC433" s="11"/>
      <c r="AD433" s="11"/>
    </row>
    <row r="434" spans="1:30" ht="21" customHeight="1" x14ac:dyDescent="0.2">
      <c r="A434" s="25" t="s">
        <v>2666</v>
      </c>
      <c r="B434" s="20">
        <f>LOOKUP(Table11[[#This Row],[id]],'S1 - Assay'!A:A,'S1 - Assay'!B:B)</f>
        <v>10244</v>
      </c>
      <c r="C434" s="20" t="str">
        <f>LOOKUP(Table11[[#This Row],[id]],'S1 - Assay'!A:A,'S1 - Assay'!C:C)</f>
        <v>I</v>
      </c>
      <c r="D434" s="20">
        <f>COUNTIF('S6 - Table 1'!$B$3:$B$20,Table11[[#This Row],[id]])</f>
        <v>0</v>
      </c>
      <c r="E434" s="20">
        <v>1.2902492670000001</v>
      </c>
      <c r="F434" s="20">
        <v>3400</v>
      </c>
      <c r="G434" s="20">
        <v>3</v>
      </c>
      <c r="H434" s="20">
        <v>280</v>
      </c>
      <c r="I434" s="20">
        <v>128</v>
      </c>
      <c r="J434" s="20">
        <v>43</v>
      </c>
      <c r="K434" s="20">
        <v>4399</v>
      </c>
      <c r="L434" s="20">
        <v>64</v>
      </c>
      <c r="M434" s="26" cm="1">
        <f t="array" ref="M434">_xlfn.IFS(Table11[[#This Row],[target.clade]]="I",110,Table11[[#This Row],[target.clade]]="II",4454,TRUE,4652)</f>
        <v>110</v>
      </c>
      <c r="N434" s="26" cm="1">
        <f t="array" ref="N434">_xlfn.IFS(Table11[[#This Row],[target.clade]]="I",4454,Table11[[#This Row],[target.clade]]="II",110,TRUE,NA())</f>
        <v>4454</v>
      </c>
      <c r="O434" s="20" cm="1">
        <f t="array" ref="O434">_xlfn.IFS(Table11[[#This Row],[target.clade]]="I",Table11[[#This Row],[hits.I]],Table11[[#This Row],[target.clade]]="II",Table11[[#This Row],[hits.II]],TRUE,SUM(Table11[[#This Row],[hits.I]:[hits.?]]))</f>
        <v>43</v>
      </c>
      <c r="P434" s="26">
        <f>Table11[[#This Row],[clade.P]]-Table11[[#This Row],[clade.TP]]</f>
        <v>67</v>
      </c>
      <c r="Q434" s="26" cm="1">
        <f t="array" ref="Q434">_xlfn.IFS(Table11[[#This Row],[target.clade]]="I",Table11[[#This Row],[hits.II]],Table11[[#This Row],[target.clade]]="II",Table11[[#This Row],[hits.I]],TRUE,NA())</f>
        <v>4399</v>
      </c>
      <c r="R434" s="26">
        <f>IFERROR(Table11[[#This Row],[clade.N]]-Table11[[#This Row],[clade.FP]], NA())</f>
        <v>55</v>
      </c>
      <c r="S434" s="24">
        <f>Table11[[#This Row],[clade.TP]]/Table11[[#This Row],[clade.P]]</f>
        <v>0.39090909090909093</v>
      </c>
      <c r="T434" s="24">
        <f>Table11[[#This Row],[clade.FN]]/Table11[[#This Row],[clade.P]]</f>
        <v>0.60909090909090913</v>
      </c>
      <c r="U434" s="24">
        <f>IFERROR(Table11[[#This Row],[clade.FP]]/Table11[[#This Row],[clade.N]],NA())</f>
        <v>0.98765154916928599</v>
      </c>
      <c r="V434" s="24">
        <f>IFERROR(Table11[[#This Row],[clade.TN]]/Table11[[#This Row],[clade.N]],NA())</f>
        <v>1.2348450830713965E-2</v>
      </c>
      <c r="AC434" s="11"/>
      <c r="AD434" s="11"/>
    </row>
    <row r="435" spans="1:30" ht="21" customHeight="1" x14ac:dyDescent="0.2">
      <c r="A435" s="25" t="s">
        <v>2669</v>
      </c>
      <c r="B435" s="20">
        <f>LOOKUP(Table11[[#This Row],[id]],'S1 - Assay'!A:A,'S1 - Assay'!B:B)</f>
        <v>10244</v>
      </c>
      <c r="C435" s="20" t="str">
        <f>LOOKUP(Table11[[#This Row],[id]],'S1 - Assay'!A:A,'S1 - Assay'!C:C)</f>
        <v>I</v>
      </c>
      <c r="D435" s="20">
        <f>COUNTIF('S6 - Table 1'!$B$3:$B$20,Table11[[#This Row],[id]])</f>
        <v>0</v>
      </c>
      <c r="E435" s="20">
        <v>1.308786703</v>
      </c>
      <c r="F435" s="20">
        <v>3319</v>
      </c>
      <c r="G435" s="20">
        <v>6</v>
      </c>
      <c r="H435" s="20">
        <v>265</v>
      </c>
      <c r="I435" s="20">
        <v>24</v>
      </c>
      <c r="J435" s="20">
        <v>43</v>
      </c>
      <c r="K435" s="20">
        <v>4404</v>
      </c>
      <c r="L435" s="20">
        <v>27</v>
      </c>
      <c r="M435" s="26" cm="1">
        <f t="array" ref="M435">_xlfn.IFS(Table11[[#This Row],[target.clade]]="I",110,Table11[[#This Row],[target.clade]]="II",4454,TRUE,4652)</f>
        <v>110</v>
      </c>
      <c r="N435" s="26" cm="1">
        <f t="array" ref="N435">_xlfn.IFS(Table11[[#This Row],[target.clade]]="I",4454,Table11[[#This Row],[target.clade]]="II",110,TRUE,NA())</f>
        <v>4454</v>
      </c>
      <c r="O435" s="20" cm="1">
        <f t="array" ref="O435">_xlfn.IFS(Table11[[#This Row],[target.clade]]="I",Table11[[#This Row],[hits.I]],Table11[[#This Row],[target.clade]]="II",Table11[[#This Row],[hits.II]],TRUE,SUM(Table11[[#This Row],[hits.I]:[hits.?]]))</f>
        <v>43</v>
      </c>
      <c r="P435" s="26">
        <f>Table11[[#This Row],[clade.P]]-Table11[[#This Row],[clade.TP]]</f>
        <v>67</v>
      </c>
      <c r="Q435" s="26" cm="1">
        <f t="array" ref="Q435">_xlfn.IFS(Table11[[#This Row],[target.clade]]="I",Table11[[#This Row],[hits.II]],Table11[[#This Row],[target.clade]]="II",Table11[[#This Row],[hits.I]],TRUE,NA())</f>
        <v>4404</v>
      </c>
      <c r="R435" s="26">
        <f>IFERROR(Table11[[#This Row],[clade.N]]-Table11[[#This Row],[clade.FP]], NA())</f>
        <v>50</v>
      </c>
      <c r="S435" s="24">
        <f>Table11[[#This Row],[clade.TP]]/Table11[[#This Row],[clade.P]]</f>
        <v>0.39090909090909093</v>
      </c>
      <c r="T435" s="24">
        <f>Table11[[#This Row],[clade.FN]]/Table11[[#This Row],[clade.P]]</f>
        <v>0.60909090909090913</v>
      </c>
      <c r="U435" s="24">
        <f>IFERROR(Table11[[#This Row],[clade.FP]]/Table11[[#This Row],[clade.N]],NA())</f>
        <v>0.98877413560844185</v>
      </c>
      <c r="V435" s="24">
        <f>IFERROR(Table11[[#This Row],[clade.TN]]/Table11[[#This Row],[clade.N]],NA())</f>
        <v>1.1225864391558151E-2</v>
      </c>
      <c r="AC435" s="11"/>
      <c r="AD435" s="11"/>
    </row>
    <row r="436" spans="1:30" ht="21" customHeight="1" x14ac:dyDescent="0.2">
      <c r="A436" s="25" t="s">
        <v>2674</v>
      </c>
      <c r="B436" s="20">
        <f>LOOKUP(Table11[[#This Row],[id]],'S1 - Assay'!A:A,'S1 - Assay'!B:B)</f>
        <v>10244</v>
      </c>
      <c r="C436" s="20" t="str">
        <f>LOOKUP(Table11[[#This Row],[id]],'S1 - Assay'!A:A,'S1 - Assay'!C:C)</f>
        <v>I</v>
      </c>
      <c r="D436" s="20">
        <f>COUNTIF('S6 - Table 1'!$B$3:$B$20,Table11[[#This Row],[id]])</f>
        <v>0</v>
      </c>
      <c r="E436" s="20">
        <v>1.311512818</v>
      </c>
      <c r="F436" s="20">
        <v>3281</v>
      </c>
      <c r="G436" s="20">
        <v>26</v>
      </c>
      <c r="H436" s="20">
        <v>116</v>
      </c>
      <c r="I436" s="20">
        <v>133</v>
      </c>
      <c r="J436" s="20">
        <v>43</v>
      </c>
      <c r="K436" s="20">
        <v>4397</v>
      </c>
      <c r="L436" s="20">
        <v>15</v>
      </c>
      <c r="M436" s="26" cm="1">
        <f t="array" ref="M436">_xlfn.IFS(Table11[[#This Row],[target.clade]]="I",110,Table11[[#This Row],[target.clade]]="II",4454,TRUE,4652)</f>
        <v>110</v>
      </c>
      <c r="N436" s="26" cm="1">
        <f t="array" ref="N436">_xlfn.IFS(Table11[[#This Row],[target.clade]]="I",4454,Table11[[#This Row],[target.clade]]="II",110,TRUE,NA())</f>
        <v>4454</v>
      </c>
      <c r="O436" s="20" cm="1">
        <f t="array" ref="O436">_xlfn.IFS(Table11[[#This Row],[target.clade]]="I",Table11[[#This Row],[hits.I]],Table11[[#This Row],[target.clade]]="II",Table11[[#This Row],[hits.II]],TRUE,SUM(Table11[[#This Row],[hits.I]:[hits.?]]))</f>
        <v>43</v>
      </c>
      <c r="P436" s="26">
        <f>Table11[[#This Row],[clade.P]]-Table11[[#This Row],[clade.TP]]</f>
        <v>67</v>
      </c>
      <c r="Q436" s="26" cm="1">
        <f t="array" ref="Q436">_xlfn.IFS(Table11[[#This Row],[target.clade]]="I",Table11[[#This Row],[hits.II]],Table11[[#This Row],[target.clade]]="II",Table11[[#This Row],[hits.I]],TRUE,NA())</f>
        <v>4397</v>
      </c>
      <c r="R436" s="26">
        <f>IFERROR(Table11[[#This Row],[clade.N]]-Table11[[#This Row],[clade.FP]], NA())</f>
        <v>57</v>
      </c>
      <c r="S436" s="24">
        <f>Table11[[#This Row],[clade.TP]]/Table11[[#This Row],[clade.P]]</f>
        <v>0.39090909090909093</v>
      </c>
      <c r="T436" s="24">
        <f>Table11[[#This Row],[clade.FN]]/Table11[[#This Row],[clade.P]]</f>
        <v>0.60909090909090913</v>
      </c>
      <c r="U436" s="24">
        <f>IFERROR(Table11[[#This Row],[clade.FP]]/Table11[[#This Row],[clade.N]],NA())</f>
        <v>0.98720251459362374</v>
      </c>
      <c r="V436" s="24">
        <f>IFERROR(Table11[[#This Row],[clade.TN]]/Table11[[#This Row],[clade.N]],NA())</f>
        <v>1.2797485406376291E-2</v>
      </c>
      <c r="AC436" s="11"/>
      <c r="AD436" s="11"/>
    </row>
    <row r="437" spans="1:30" ht="21" customHeight="1" x14ac:dyDescent="0.2">
      <c r="A437" s="25" t="s">
        <v>2677</v>
      </c>
      <c r="B437" s="20">
        <f>LOOKUP(Table11[[#This Row],[id]],'S1 - Assay'!A:A,'S1 - Assay'!B:B)</f>
        <v>10244</v>
      </c>
      <c r="C437" s="20" t="str">
        <f>LOOKUP(Table11[[#This Row],[id]],'S1 - Assay'!A:A,'S1 - Assay'!C:C)</f>
        <v>I</v>
      </c>
      <c r="D437" s="20">
        <f>COUNTIF('S6 - Table 1'!$B$3:$B$20,Table11[[#This Row],[id]])</f>
        <v>0</v>
      </c>
      <c r="E437" s="20">
        <v>1.313742575</v>
      </c>
      <c r="F437" s="20">
        <v>2945</v>
      </c>
      <c r="G437" s="20">
        <v>379</v>
      </c>
      <c r="H437" s="20">
        <v>151</v>
      </c>
      <c r="I437" s="20">
        <v>2939</v>
      </c>
      <c r="J437" s="20">
        <v>43</v>
      </c>
      <c r="K437" s="20">
        <v>4317</v>
      </c>
      <c r="L437" s="20">
        <v>64</v>
      </c>
      <c r="M437" s="26" cm="1">
        <f t="array" ref="M437">_xlfn.IFS(Table11[[#This Row],[target.clade]]="I",110,Table11[[#This Row],[target.clade]]="II",4454,TRUE,4652)</f>
        <v>110</v>
      </c>
      <c r="N437" s="26" cm="1">
        <f t="array" ref="N437">_xlfn.IFS(Table11[[#This Row],[target.clade]]="I",4454,Table11[[#This Row],[target.clade]]="II",110,TRUE,NA())</f>
        <v>4454</v>
      </c>
      <c r="O437" s="20" cm="1">
        <f t="array" ref="O437">_xlfn.IFS(Table11[[#This Row],[target.clade]]="I",Table11[[#This Row],[hits.I]],Table11[[#This Row],[target.clade]]="II",Table11[[#This Row],[hits.II]],TRUE,SUM(Table11[[#This Row],[hits.I]:[hits.?]]))</f>
        <v>43</v>
      </c>
      <c r="P437" s="26">
        <f>Table11[[#This Row],[clade.P]]-Table11[[#This Row],[clade.TP]]</f>
        <v>67</v>
      </c>
      <c r="Q437" s="26" cm="1">
        <f t="array" ref="Q437">_xlfn.IFS(Table11[[#This Row],[target.clade]]="I",Table11[[#This Row],[hits.II]],Table11[[#This Row],[target.clade]]="II",Table11[[#This Row],[hits.I]],TRUE,NA())</f>
        <v>4317</v>
      </c>
      <c r="R437" s="26">
        <f>IFERROR(Table11[[#This Row],[clade.N]]-Table11[[#This Row],[clade.FP]], NA())</f>
        <v>137</v>
      </c>
      <c r="S437" s="24">
        <f>Table11[[#This Row],[clade.TP]]/Table11[[#This Row],[clade.P]]</f>
        <v>0.39090909090909093</v>
      </c>
      <c r="T437" s="24">
        <f>Table11[[#This Row],[clade.FN]]/Table11[[#This Row],[clade.P]]</f>
        <v>0.60909090909090913</v>
      </c>
      <c r="U437" s="24">
        <f>IFERROR(Table11[[#This Row],[clade.FP]]/Table11[[#This Row],[clade.N]],NA())</f>
        <v>0.96924113156713065</v>
      </c>
      <c r="V437" s="24">
        <f>IFERROR(Table11[[#This Row],[clade.TN]]/Table11[[#This Row],[clade.N]],NA())</f>
        <v>3.0758868432869332E-2</v>
      </c>
      <c r="AC437" s="11"/>
      <c r="AD437" s="11"/>
    </row>
    <row r="438" spans="1:30" ht="21" customHeight="1" x14ac:dyDescent="0.2">
      <c r="A438" s="25" t="s">
        <v>2680</v>
      </c>
      <c r="B438" s="20">
        <f>LOOKUP(Table11[[#This Row],[id]],'S1 - Assay'!A:A,'S1 - Assay'!B:B)</f>
        <v>10244</v>
      </c>
      <c r="C438" s="20" t="str">
        <f>LOOKUP(Table11[[#This Row],[id]],'S1 - Assay'!A:A,'S1 - Assay'!C:C)</f>
        <v>I</v>
      </c>
      <c r="D438" s="20">
        <f>COUNTIF('S6 - Table 1'!$B$3:$B$20,Table11[[#This Row],[id]])</f>
        <v>0</v>
      </c>
      <c r="E438" s="20">
        <v>1.313742575</v>
      </c>
      <c r="F438" s="20">
        <v>2945</v>
      </c>
      <c r="G438" s="20">
        <v>379</v>
      </c>
      <c r="H438" s="20">
        <v>165</v>
      </c>
      <c r="I438" s="20">
        <v>2913</v>
      </c>
      <c r="J438" s="20">
        <v>43</v>
      </c>
      <c r="K438" s="20">
        <v>4317</v>
      </c>
      <c r="L438" s="20">
        <v>64</v>
      </c>
      <c r="M438" s="26" cm="1">
        <f t="array" ref="M438">_xlfn.IFS(Table11[[#This Row],[target.clade]]="I",110,Table11[[#This Row],[target.clade]]="II",4454,TRUE,4652)</f>
        <v>110</v>
      </c>
      <c r="N438" s="26" cm="1">
        <f t="array" ref="N438">_xlfn.IFS(Table11[[#This Row],[target.clade]]="I",4454,Table11[[#This Row],[target.clade]]="II",110,TRUE,NA())</f>
        <v>4454</v>
      </c>
      <c r="O438" s="20" cm="1">
        <f t="array" ref="O438">_xlfn.IFS(Table11[[#This Row],[target.clade]]="I",Table11[[#This Row],[hits.I]],Table11[[#This Row],[target.clade]]="II",Table11[[#This Row],[hits.II]],TRUE,SUM(Table11[[#This Row],[hits.I]:[hits.?]]))</f>
        <v>43</v>
      </c>
      <c r="P438" s="26">
        <f>Table11[[#This Row],[clade.P]]-Table11[[#This Row],[clade.TP]]</f>
        <v>67</v>
      </c>
      <c r="Q438" s="26" cm="1">
        <f t="array" ref="Q438">_xlfn.IFS(Table11[[#This Row],[target.clade]]="I",Table11[[#This Row],[hits.II]],Table11[[#This Row],[target.clade]]="II",Table11[[#This Row],[hits.I]],TRUE,NA())</f>
        <v>4317</v>
      </c>
      <c r="R438" s="26">
        <f>IFERROR(Table11[[#This Row],[clade.N]]-Table11[[#This Row],[clade.FP]], NA())</f>
        <v>137</v>
      </c>
      <c r="S438" s="24">
        <f>Table11[[#This Row],[clade.TP]]/Table11[[#This Row],[clade.P]]</f>
        <v>0.39090909090909093</v>
      </c>
      <c r="T438" s="24">
        <f>Table11[[#This Row],[clade.FN]]/Table11[[#This Row],[clade.P]]</f>
        <v>0.60909090909090913</v>
      </c>
      <c r="U438" s="24">
        <f>IFERROR(Table11[[#This Row],[clade.FP]]/Table11[[#This Row],[clade.N]],NA())</f>
        <v>0.96924113156713065</v>
      </c>
      <c r="V438" s="24">
        <f>IFERROR(Table11[[#This Row],[clade.TN]]/Table11[[#This Row],[clade.N]],NA())</f>
        <v>3.0758868432869332E-2</v>
      </c>
      <c r="AC438" s="11"/>
      <c r="AD438" s="11"/>
    </row>
    <row r="439" spans="1:30" ht="21" customHeight="1" x14ac:dyDescent="0.2">
      <c r="A439" s="25" t="s">
        <v>2683</v>
      </c>
      <c r="B439" s="20">
        <f>LOOKUP(Table11[[#This Row],[id]],'S1 - Assay'!A:A,'S1 - Assay'!B:B)</f>
        <v>10244</v>
      </c>
      <c r="C439" s="20" t="str">
        <f>LOOKUP(Table11[[#This Row],[id]],'S1 - Assay'!A:A,'S1 - Assay'!C:C)</f>
        <v>I</v>
      </c>
      <c r="D439" s="20">
        <f>COUNTIF('S6 - Table 1'!$B$3:$B$20,Table11[[#This Row],[id]])</f>
        <v>0</v>
      </c>
      <c r="E439" s="20">
        <v>1.314793721</v>
      </c>
      <c r="F439" s="20">
        <v>2942</v>
      </c>
      <c r="G439" s="20">
        <v>458</v>
      </c>
      <c r="H439" s="20">
        <v>283</v>
      </c>
      <c r="I439" s="20">
        <v>3710</v>
      </c>
      <c r="J439" s="20">
        <v>43</v>
      </c>
      <c r="K439" s="20">
        <v>4396</v>
      </c>
      <c r="L439" s="20">
        <v>64</v>
      </c>
      <c r="M439" s="26" cm="1">
        <f t="array" ref="M439">_xlfn.IFS(Table11[[#This Row],[target.clade]]="I",110,Table11[[#This Row],[target.clade]]="II",4454,TRUE,4652)</f>
        <v>110</v>
      </c>
      <c r="N439" s="26" cm="1">
        <f t="array" ref="N439">_xlfn.IFS(Table11[[#This Row],[target.clade]]="I",4454,Table11[[#This Row],[target.clade]]="II",110,TRUE,NA())</f>
        <v>4454</v>
      </c>
      <c r="O439" s="20" cm="1">
        <f t="array" ref="O439">_xlfn.IFS(Table11[[#This Row],[target.clade]]="I",Table11[[#This Row],[hits.I]],Table11[[#This Row],[target.clade]]="II",Table11[[#This Row],[hits.II]],TRUE,SUM(Table11[[#This Row],[hits.I]:[hits.?]]))</f>
        <v>43</v>
      </c>
      <c r="P439" s="26">
        <f>Table11[[#This Row],[clade.P]]-Table11[[#This Row],[clade.TP]]</f>
        <v>67</v>
      </c>
      <c r="Q439" s="26" cm="1">
        <f t="array" ref="Q439">_xlfn.IFS(Table11[[#This Row],[target.clade]]="I",Table11[[#This Row],[hits.II]],Table11[[#This Row],[target.clade]]="II",Table11[[#This Row],[hits.I]],TRUE,NA())</f>
        <v>4396</v>
      </c>
      <c r="R439" s="26">
        <f>IFERROR(Table11[[#This Row],[clade.N]]-Table11[[#This Row],[clade.FP]], NA())</f>
        <v>58</v>
      </c>
      <c r="S439" s="24">
        <f>Table11[[#This Row],[clade.TP]]/Table11[[#This Row],[clade.P]]</f>
        <v>0.39090909090909093</v>
      </c>
      <c r="T439" s="24">
        <f>Table11[[#This Row],[clade.FN]]/Table11[[#This Row],[clade.P]]</f>
        <v>0.60909090909090913</v>
      </c>
      <c r="U439" s="24">
        <f>IFERROR(Table11[[#This Row],[clade.FP]]/Table11[[#This Row],[clade.N]],NA())</f>
        <v>0.9869779973057925</v>
      </c>
      <c r="V439" s="24">
        <f>IFERROR(Table11[[#This Row],[clade.TN]]/Table11[[#This Row],[clade.N]],NA())</f>
        <v>1.3022002694207453E-2</v>
      </c>
      <c r="AC439" s="11"/>
      <c r="AD439" s="11"/>
    </row>
    <row r="440" spans="1:30" ht="21" customHeight="1" x14ac:dyDescent="0.2">
      <c r="A440" s="25" t="s">
        <v>2686</v>
      </c>
      <c r="B440" s="20">
        <f>LOOKUP(Table11[[#This Row],[id]],'S1 - Assay'!A:A,'S1 - Assay'!B:B)</f>
        <v>10244</v>
      </c>
      <c r="C440" s="20" t="str">
        <f>LOOKUP(Table11[[#This Row],[id]],'S1 - Assay'!A:A,'S1 - Assay'!C:C)</f>
        <v>I</v>
      </c>
      <c r="D440" s="20">
        <f>COUNTIF('S6 - Table 1'!$B$3:$B$20,Table11[[#This Row],[id]])</f>
        <v>0</v>
      </c>
      <c r="E440" s="20">
        <v>1.3218222180000001</v>
      </c>
      <c r="F440" s="20">
        <v>3305</v>
      </c>
      <c r="G440" s="20">
        <v>1</v>
      </c>
      <c r="H440" s="20">
        <v>109</v>
      </c>
      <c r="I440" s="20">
        <v>142</v>
      </c>
      <c r="J440" s="20">
        <v>43</v>
      </c>
      <c r="K440" s="20">
        <v>4396</v>
      </c>
      <c r="L440" s="20">
        <v>15</v>
      </c>
      <c r="M440" s="26" cm="1">
        <f t="array" ref="M440">_xlfn.IFS(Table11[[#This Row],[target.clade]]="I",110,Table11[[#This Row],[target.clade]]="II",4454,TRUE,4652)</f>
        <v>110</v>
      </c>
      <c r="N440" s="26" cm="1">
        <f t="array" ref="N440">_xlfn.IFS(Table11[[#This Row],[target.clade]]="I",4454,Table11[[#This Row],[target.clade]]="II",110,TRUE,NA())</f>
        <v>4454</v>
      </c>
      <c r="O440" s="20" cm="1">
        <f t="array" ref="O440">_xlfn.IFS(Table11[[#This Row],[target.clade]]="I",Table11[[#This Row],[hits.I]],Table11[[#This Row],[target.clade]]="II",Table11[[#This Row],[hits.II]],TRUE,SUM(Table11[[#This Row],[hits.I]:[hits.?]]))</f>
        <v>43</v>
      </c>
      <c r="P440" s="26">
        <f>Table11[[#This Row],[clade.P]]-Table11[[#This Row],[clade.TP]]</f>
        <v>67</v>
      </c>
      <c r="Q440" s="26" cm="1">
        <f t="array" ref="Q440">_xlfn.IFS(Table11[[#This Row],[target.clade]]="I",Table11[[#This Row],[hits.II]],Table11[[#This Row],[target.clade]]="II",Table11[[#This Row],[hits.I]],TRUE,NA())</f>
        <v>4396</v>
      </c>
      <c r="R440" s="26">
        <f>IFERROR(Table11[[#This Row],[clade.N]]-Table11[[#This Row],[clade.FP]], NA())</f>
        <v>58</v>
      </c>
      <c r="S440" s="24">
        <f>Table11[[#This Row],[clade.TP]]/Table11[[#This Row],[clade.P]]</f>
        <v>0.39090909090909093</v>
      </c>
      <c r="T440" s="24">
        <f>Table11[[#This Row],[clade.FN]]/Table11[[#This Row],[clade.P]]</f>
        <v>0.60909090909090913</v>
      </c>
      <c r="U440" s="24">
        <f>IFERROR(Table11[[#This Row],[clade.FP]]/Table11[[#This Row],[clade.N]],NA())</f>
        <v>0.9869779973057925</v>
      </c>
      <c r="V440" s="24">
        <f>IFERROR(Table11[[#This Row],[clade.TN]]/Table11[[#This Row],[clade.N]],NA())</f>
        <v>1.3022002694207453E-2</v>
      </c>
      <c r="AC440" s="11"/>
      <c r="AD440" s="11"/>
    </row>
    <row r="441" spans="1:30" ht="21" customHeight="1" x14ac:dyDescent="0.2">
      <c r="A441" s="25" t="s">
        <v>2689</v>
      </c>
      <c r="B441" s="20">
        <f>LOOKUP(Table11[[#This Row],[id]],'S1 - Assay'!A:A,'S1 - Assay'!B:B)</f>
        <v>10244</v>
      </c>
      <c r="C441" s="20" t="str">
        <f>LOOKUP(Table11[[#This Row],[id]],'S1 - Assay'!A:A,'S1 - Assay'!C:C)</f>
        <v>I</v>
      </c>
      <c r="D441" s="20">
        <f>COUNTIF('S6 - Table 1'!$B$3:$B$20,Table11[[#This Row],[id]])</f>
        <v>0</v>
      </c>
      <c r="E441" s="20">
        <v>1.326063234</v>
      </c>
      <c r="F441" s="20">
        <v>3267</v>
      </c>
      <c r="G441" s="20">
        <v>31</v>
      </c>
      <c r="H441" s="20">
        <v>271</v>
      </c>
      <c r="I441" s="20">
        <v>12</v>
      </c>
      <c r="J441" s="20">
        <v>44</v>
      </c>
      <c r="K441" s="20">
        <v>4288</v>
      </c>
      <c r="L441" s="20">
        <v>60</v>
      </c>
      <c r="M441" s="26" cm="1">
        <f t="array" ref="M441">_xlfn.IFS(Table11[[#This Row],[target.clade]]="I",110,Table11[[#This Row],[target.clade]]="II",4454,TRUE,4652)</f>
        <v>110</v>
      </c>
      <c r="N441" s="26" cm="1">
        <f t="array" ref="N441">_xlfn.IFS(Table11[[#This Row],[target.clade]]="I",4454,Table11[[#This Row],[target.clade]]="II",110,TRUE,NA())</f>
        <v>4454</v>
      </c>
      <c r="O441" s="20" cm="1">
        <f t="array" ref="O441">_xlfn.IFS(Table11[[#This Row],[target.clade]]="I",Table11[[#This Row],[hits.I]],Table11[[#This Row],[target.clade]]="II",Table11[[#This Row],[hits.II]],TRUE,SUM(Table11[[#This Row],[hits.I]:[hits.?]]))</f>
        <v>44</v>
      </c>
      <c r="P441" s="26">
        <f>Table11[[#This Row],[clade.P]]-Table11[[#This Row],[clade.TP]]</f>
        <v>66</v>
      </c>
      <c r="Q441" s="26" cm="1">
        <f t="array" ref="Q441">_xlfn.IFS(Table11[[#This Row],[target.clade]]="I",Table11[[#This Row],[hits.II]],Table11[[#This Row],[target.clade]]="II",Table11[[#This Row],[hits.I]],TRUE,NA())</f>
        <v>4288</v>
      </c>
      <c r="R441" s="26">
        <f>IFERROR(Table11[[#This Row],[clade.N]]-Table11[[#This Row],[clade.FP]], NA())</f>
        <v>166</v>
      </c>
      <c r="S441" s="24">
        <f>Table11[[#This Row],[clade.TP]]/Table11[[#This Row],[clade.P]]</f>
        <v>0.4</v>
      </c>
      <c r="T441" s="24">
        <f>Table11[[#This Row],[clade.FN]]/Table11[[#This Row],[clade.P]]</f>
        <v>0.6</v>
      </c>
      <c r="U441" s="24">
        <f>IFERROR(Table11[[#This Row],[clade.FP]]/Table11[[#This Row],[clade.N]],NA())</f>
        <v>0.96273013022002696</v>
      </c>
      <c r="V441" s="24">
        <f>IFERROR(Table11[[#This Row],[clade.TN]]/Table11[[#This Row],[clade.N]],NA())</f>
        <v>3.7269869779973056E-2</v>
      </c>
      <c r="AC441" s="11"/>
      <c r="AD441" s="11"/>
    </row>
    <row r="442" spans="1:30" ht="21" customHeight="1" x14ac:dyDescent="0.2">
      <c r="A442" s="25" t="s">
        <v>2694</v>
      </c>
      <c r="B442" s="20">
        <f>LOOKUP(Table11[[#This Row],[id]],'S1 - Assay'!A:A,'S1 - Assay'!B:B)</f>
        <v>10244</v>
      </c>
      <c r="C442" s="20" t="str">
        <f>LOOKUP(Table11[[#This Row],[id]],'S1 - Assay'!A:A,'S1 - Assay'!C:C)</f>
        <v>I</v>
      </c>
      <c r="D442" s="20">
        <f>COUNTIF('S6 - Table 1'!$B$3:$B$20,Table11[[#This Row],[id]])</f>
        <v>0</v>
      </c>
      <c r="E442" s="20">
        <v>1.333399794</v>
      </c>
      <c r="F442" s="20">
        <v>3401</v>
      </c>
      <c r="G442" s="20">
        <v>2</v>
      </c>
      <c r="H442" s="20">
        <v>282</v>
      </c>
      <c r="I442" s="20">
        <v>243</v>
      </c>
      <c r="J442" s="20">
        <v>43</v>
      </c>
      <c r="K442" s="20">
        <v>4399</v>
      </c>
      <c r="L442" s="20">
        <v>64</v>
      </c>
      <c r="M442" s="26" cm="1">
        <f t="array" ref="M442">_xlfn.IFS(Table11[[#This Row],[target.clade]]="I",110,Table11[[#This Row],[target.clade]]="II",4454,TRUE,4652)</f>
        <v>110</v>
      </c>
      <c r="N442" s="26" cm="1">
        <f t="array" ref="N442">_xlfn.IFS(Table11[[#This Row],[target.clade]]="I",4454,Table11[[#This Row],[target.clade]]="II",110,TRUE,NA())</f>
        <v>4454</v>
      </c>
      <c r="O442" s="20" cm="1">
        <f t="array" ref="O442">_xlfn.IFS(Table11[[#This Row],[target.clade]]="I",Table11[[#This Row],[hits.I]],Table11[[#This Row],[target.clade]]="II",Table11[[#This Row],[hits.II]],TRUE,SUM(Table11[[#This Row],[hits.I]:[hits.?]]))</f>
        <v>43</v>
      </c>
      <c r="P442" s="26">
        <f>Table11[[#This Row],[clade.P]]-Table11[[#This Row],[clade.TP]]</f>
        <v>67</v>
      </c>
      <c r="Q442" s="26" cm="1">
        <f t="array" ref="Q442">_xlfn.IFS(Table11[[#This Row],[target.clade]]="I",Table11[[#This Row],[hits.II]],Table11[[#This Row],[target.clade]]="II",Table11[[#This Row],[hits.I]],TRUE,NA())</f>
        <v>4399</v>
      </c>
      <c r="R442" s="26">
        <f>IFERROR(Table11[[#This Row],[clade.N]]-Table11[[#This Row],[clade.FP]], NA())</f>
        <v>55</v>
      </c>
      <c r="S442" s="24">
        <f>Table11[[#This Row],[clade.TP]]/Table11[[#This Row],[clade.P]]</f>
        <v>0.39090909090909093</v>
      </c>
      <c r="T442" s="24">
        <f>Table11[[#This Row],[clade.FN]]/Table11[[#This Row],[clade.P]]</f>
        <v>0.60909090909090913</v>
      </c>
      <c r="U442" s="24">
        <f>IFERROR(Table11[[#This Row],[clade.FP]]/Table11[[#This Row],[clade.N]],NA())</f>
        <v>0.98765154916928599</v>
      </c>
      <c r="V442" s="24">
        <f>IFERROR(Table11[[#This Row],[clade.TN]]/Table11[[#This Row],[clade.N]],NA())</f>
        <v>1.2348450830713965E-2</v>
      </c>
      <c r="AC442" s="11"/>
      <c r="AD442" s="11"/>
    </row>
    <row r="443" spans="1:30" ht="21" customHeight="1" x14ac:dyDescent="0.2">
      <c r="A443" s="25" t="s">
        <v>2697</v>
      </c>
      <c r="B443" s="20">
        <f>LOOKUP(Table11[[#This Row],[id]],'S1 - Assay'!A:A,'S1 - Assay'!B:B)</f>
        <v>10244</v>
      </c>
      <c r="C443" s="20" t="str">
        <f>LOOKUP(Table11[[#This Row],[id]],'S1 - Assay'!A:A,'S1 - Assay'!C:C)</f>
        <v>I</v>
      </c>
      <c r="D443" s="20">
        <f>COUNTIF('S6 - Table 1'!$B$3:$B$20,Table11[[#This Row],[id]])</f>
        <v>0</v>
      </c>
      <c r="E443" s="20">
        <v>1.356762196</v>
      </c>
      <c r="F443" s="20">
        <v>3376</v>
      </c>
      <c r="G443" s="20">
        <v>8</v>
      </c>
      <c r="H443" s="20">
        <v>158</v>
      </c>
      <c r="I443" s="20">
        <v>140</v>
      </c>
      <c r="J443" s="20">
        <v>43</v>
      </c>
      <c r="K443" s="20">
        <v>4382</v>
      </c>
      <c r="L443" s="20">
        <v>63</v>
      </c>
      <c r="M443" s="26" cm="1">
        <f t="array" ref="M443">_xlfn.IFS(Table11[[#This Row],[target.clade]]="I",110,Table11[[#This Row],[target.clade]]="II",4454,TRUE,4652)</f>
        <v>110</v>
      </c>
      <c r="N443" s="26" cm="1">
        <f t="array" ref="N443">_xlfn.IFS(Table11[[#This Row],[target.clade]]="I",4454,Table11[[#This Row],[target.clade]]="II",110,TRUE,NA())</f>
        <v>4454</v>
      </c>
      <c r="O443" s="20" cm="1">
        <f t="array" ref="O443">_xlfn.IFS(Table11[[#This Row],[target.clade]]="I",Table11[[#This Row],[hits.I]],Table11[[#This Row],[target.clade]]="II",Table11[[#This Row],[hits.II]],TRUE,SUM(Table11[[#This Row],[hits.I]:[hits.?]]))</f>
        <v>43</v>
      </c>
      <c r="P443" s="26">
        <f>Table11[[#This Row],[clade.P]]-Table11[[#This Row],[clade.TP]]</f>
        <v>67</v>
      </c>
      <c r="Q443" s="26" cm="1">
        <f t="array" ref="Q443">_xlfn.IFS(Table11[[#This Row],[target.clade]]="I",Table11[[#This Row],[hits.II]],Table11[[#This Row],[target.clade]]="II",Table11[[#This Row],[hits.I]],TRUE,NA())</f>
        <v>4382</v>
      </c>
      <c r="R443" s="26">
        <f>IFERROR(Table11[[#This Row],[clade.N]]-Table11[[#This Row],[clade.FP]], NA())</f>
        <v>72</v>
      </c>
      <c r="S443" s="24">
        <f>Table11[[#This Row],[clade.TP]]/Table11[[#This Row],[clade.P]]</f>
        <v>0.39090909090909093</v>
      </c>
      <c r="T443" s="24">
        <f>Table11[[#This Row],[clade.FN]]/Table11[[#This Row],[clade.P]]</f>
        <v>0.60909090909090913</v>
      </c>
      <c r="U443" s="24">
        <f>IFERROR(Table11[[#This Row],[clade.FP]]/Table11[[#This Row],[clade.N]],NA())</f>
        <v>0.98383475527615627</v>
      </c>
      <c r="V443" s="24">
        <f>IFERROR(Table11[[#This Row],[clade.TN]]/Table11[[#This Row],[clade.N]],NA())</f>
        <v>1.6165244723843737E-2</v>
      </c>
      <c r="AC443" s="11"/>
      <c r="AD443" s="11"/>
    </row>
    <row r="444" spans="1:30" ht="21" customHeight="1" x14ac:dyDescent="0.2">
      <c r="A444" s="25" t="s">
        <v>2702</v>
      </c>
      <c r="B444" s="20">
        <f>LOOKUP(Table11[[#This Row],[id]],'S1 - Assay'!A:A,'S1 - Assay'!B:B)</f>
        <v>10244</v>
      </c>
      <c r="C444" s="20" t="str">
        <f>LOOKUP(Table11[[#This Row],[id]],'S1 - Assay'!A:A,'S1 - Assay'!C:C)</f>
        <v>I</v>
      </c>
      <c r="D444" s="20">
        <f>COUNTIF('S6 - Table 1'!$B$3:$B$20,Table11[[#This Row],[id]])</f>
        <v>0</v>
      </c>
      <c r="E444" s="20">
        <v>1.37499437</v>
      </c>
      <c r="F444" s="20">
        <v>3207</v>
      </c>
      <c r="G444" s="20">
        <v>15</v>
      </c>
      <c r="H444" s="20">
        <v>263</v>
      </c>
      <c r="I444" s="20">
        <v>22</v>
      </c>
      <c r="J444" s="20">
        <v>43</v>
      </c>
      <c r="K444" s="20">
        <v>4303</v>
      </c>
      <c r="L444" s="20">
        <v>18</v>
      </c>
      <c r="M444" s="26" cm="1">
        <f t="array" ref="M444">_xlfn.IFS(Table11[[#This Row],[target.clade]]="I",110,Table11[[#This Row],[target.clade]]="II",4454,TRUE,4652)</f>
        <v>110</v>
      </c>
      <c r="N444" s="26" cm="1">
        <f t="array" ref="N444">_xlfn.IFS(Table11[[#This Row],[target.clade]]="I",4454,Table11[[#This Row],[target.clade]]="II",110,TRUE,NA())</f>
        <v>4454</v>
      </c>
      <c r="O444" s="20" cm="1">
        <f t="array" ref="O444">_xlfn.IFS(Table11[[#This Row],[target.clade]]="I",Table11[[#This Row],[hits.I]],Table11[[#This Row],[target.clade]]="II",Table11[[#This Row],[hits.II]],TRUE,SUM(Table11[[#This Row],[hits.I]:[hits.?]]))</f>
        <v>43</v>
      </c>
      <c r="P444" s="26">
        <f>Table11[[#This Row],[clade.P]]-Table11[[#This Row],[clade.TP]]</f>
        <v>67</v>
      </c>
      <c r="Q444" s="26" cm="1">
        <f t="array" ref="Q444">_xlfn.IFS(Table11[[#This Row],[target.clade]]="I",Table11[[#This Row],[hits.II]],Table11[[#This Row],[target.clade]]="II",Table11[[#This Row],[hits.I]],TRUE,NA())</f>
        <v>4303</v>
      </c>
      <c r="R444" s="26">
        <f>IFERROR(Table11[[#This Row],[clade.N]]-Table11[[#This Row],[clade.FP]], NA())</f>
        <v>151</v>
      </c>
      <c r="S444" s="24">
        <f>Table11[[#This Row],[clade.TP]]/Table11[[#This Row],[clade.P]]</f>
        <v>0.39090909090909093</v>
      </c>
      <c r="T444" s="24">
        <f>Table11[[#This Row],[clade.FN]]/Table11[[#This Row],[clade.P]]</f>
        <v>0.60909090909090913</v>
      </c>
      <c r="U444" s="24">
        <f>IFERROR(Table11[[#This Row],[clade.FP]]/Table11[[#This Row],[clade.N]],NA())</f>
        <v>0.96609788953749443</v>
      </c>
      <c r="V444" s="24">
        <f>IFERROR(Table11[[#This Row],[clade.TN]]/Table11[[#This Row],[clade.N]],NA())</f>
        <v>3.3902110462505616E-2</v>
      </c>
      <c r="AC444" s="11"/>
      <c r="AD444" s="11"/>
    </row>
    <row r="445" spans="1:30" ht="21" customHeight="1" x14ac:dyDescent="0.2">
      <c r="A445" s="25" t="s">
        <v>2707</v>
      </c>
      <c r="B445" s="20">
        <f>LOOKUP(Table11[[#This Row],[id]],'S1 - Assay'!A:A,'S1 - Assay'!B:B)</f>
        <v>10244</v>
      </c>
      <c r="C445" s="20" t="str">
        <f>LOOKUP(Table11[[#This Row],[id]],'S1 - Assay'!A:A,'S1 - Assay'!C:C)</f>
        <v>I</v>
      </c>
      <c r="D445" s="20">
        <f>COUNTIF('S6 - Table 1'!$B$3:$B$20,Table11[[#This Row],[id]])</f>
        <v>0</v>
      </c>
      <c r="E445" s="20">
        <v>1.401056211</v>
      </c>
      <c r="F445" s="20">
        <v>3269</v>
      </c>
      <c r="G445" s="20">
        <v>31</v>
      </c>
      <c r="H445" s="20">
        <v>271</v>
      </c>
      <c r="I445" s="20">
        <v>12</v>
      </c>
      <c r="J445" s="20">
        <v>44</v>
      </c>
      <c r="K445" s="20">
        <v>4290</v>
      </c>
      <c r="L445" s="20">
        <v>60</v>
      </c>
      <c r="M445" s="26" cm="1">
        <f t="array" ref="M445">_xlfn.IFS(Table11[[#This Row],[target.clade]]="I",110,Table11[[#This Row],[target.clade]]="II",4454,TRUE,4652)</f>
        <v>110</v>
      </c>
      <c r="N445" s="26" cm="1">
        <f t="array" ref="N445">_xlfn.IFS(Table11[[#This Row],[target.clade]]="I",4454,Table11[[#This Row],[target.clade]]="II",110,TRUE,NA())</f>
        <v>4454</v>
      </c>
      <c r="O445" s="20" cm="1">
        <f t="array" ref="O445">_xlfn.IFS(Table11[[#This Row],[target.clade]]="I",Table11[[#This Row],[hits.I]],Table11[[#This Row],[target.clade]]="II",Table11[[#This Row],[hits.II]],TRUE,SUM(Table11[[#This Row],[hits.I]:[hits.?]]))</f>
        <v>44</v>
      </c>
      <c r="P445" s="26">
        <f>Table11[[#This Row],[clade.P]]-Table11[[#This Row],[clade.TP]]</f>
        <v>66</v>
      </c>
      <c r="Q445" s="26" cm="1">
        <f t="array" ref="Q445">_xlfn.IFS(Table11[[#This Row],[target.clade]]="I",Table11[[#This Row],[hits.II]],Table11[[#This Row],[target.clade]]="II",Table11[[#This Row],[hits.I]],TRUE,NA())</f>
        <v>4290</v>
      </c>
      <c r="R445" s="26">
        <f>IFERROR(Table11[[#This Row],[clade.N]]-Table11[[#This Row],[clade.FP]], NA())</f>
        <v>164</v>
      </c>
      <c r="S445" s="24">
        <f>Table11[[#This Row],[clade.TP]]/Table11[[#This Row],[clade.P]]</f>
        <v>0.4</v>
      </c>
      <c r="T445" s="24">
        <f>Table11[[#This Row],[clade.FN]]/Table11[[#This Row],[clade.P]]</f>
        <v>0.6</v>
      </c>
      <c r="U445" s="24">
        <f>IFERROR(Table11[[#This Row],[clade.FP]]/Table11[[#This Row],[clade.N]],NA())</f>
        <v>0.96317916479568921</v>
      </c>
      <c r="V445" s="24">
        <f>IFERROR(Table11[[#This Row],[clade.TN]]/Table11[[#This Row],[clade.N]],NA())</f>
        <v>3.6820835204310731E-2</v>
      </c>
      <c r="AC445" s="11"/>
      <c r="AD445" s="11"/>
    </row>
    <row r="446" spans="1:30" ht="21" customHeight="1" x14ac:dyDescent="0.2">
      <c r="A446" s="25" t="s">
        <v>2710</v>
      </c>
      <c r="B446" s="20">
        <f>LOOKUP(Table11[[#This Row],[id]],'S1 - Assay'!A:A,'S1 - Assay'!B:B)</f>
        <v>10244</v>
      </c>
      <c r="C446" s="20" t="str">
        <f>LOOKUP(Table11[[#This Row],[id]],'S1 - Assay'!A:A,'S1 - Assay'!C:C)</f>
        <v>I</v>
      </c>
      <c r="D446" s="20">
        <f>COUNTIF('S6 - Table 1'!$B$3:$B$20,Table11[[#This Row],[id]])</f>
        <v>0</v>
      </c>
      <c r="E446" s="20">
        <v>1.4503619190000001</v>
      </c>
      <c r="F446" s="20">
        <v>3343</v>
      </c>
      <c r="G446" s="20">
        <v>7</v>
      </c>
      <c r="H446" s="20">
        <v>256</v>
      </c>
      <c r="I446" s="20">
        <v>39</v>
      </c>
      <c r="J446" s="20">
        <v>43</v>
      </c>
      <c r="K446" s="20">
        <v>4379</v>
      </c>
      <c r="L446" s="20">
        <v>55</v>
      </c>
      <c r="M446" s="26" cm="1">
        <f t="array" ref="M446">_xlfn.IFS(Table11[[#This Row],[target.clade]]="I",110,Table11[[#This Row],[target.clade]]="II",4454,TRUE,4652)</f>
        <v>110</v>
      </c>
      <c r="N446" s="26" cm="1">
        <f t="array" ref="N446">_xlfn.IFS(Table11[[#This Row],[target.clade]]="I",4454,Table11[[#This Row],[target.clade]]="II",110,TRUE,NA())</f>
        <v>4454</v>
      </c>
      <c r="O446" s="20" cm="1">
        <f t="array" ref="O446">_xlfn.IFS(Table11[[#This Row],[target.clade]]="I",Table11[[#This Row],[hits.I]],Table11[[#This Row],[target.clade]]="II",Table11[[#This Row],[hits.II]],TRUE,SUM(Table11[[#This Row],[hits.I]:[hits.?]]))</f>
        <v>43</v>
      </c>
      <c r="P446" s="26">
        <f>Table11[[#This Row],[clade.P]]-Table11[[#This Row],[clade.TP]]</f>
        <v>67</v>
      </c>
      <c r="Q446" s="26" cm="1">
        <f t="array" ref="Q446">_xlfn.IFS(Table11[[#This Row],[target.clade]]="I",Table11[[#This Row],[hits.II]],Table11[[#This Row],[target.clade]]="II",Table11[[#This Row],[hits.I]],TRUE,NA())</f>
        <v>4379</v>
      </c>
      <c r="R446" s="26">
        <f>IFERROR(Table11[[#This Row],[clade.N]]-Table11[[#This Row],[clade.FP]], NA())</f>
        <v>75</v>
      </c>
      <c r="S446" s="24">
        <f>Table11[[#This Row],[clade.TP]]/Table11[[#This Row],[clade.P]]</f>
        <v>0.39090909090909093</v>
      </c>
      <c r="T446" s="24">
        <f>Table11[[#This Row],[clade.FN]]/Table11[[#This Row],[clade.P]]</f>
        <v>0.60909090909090913</v>
      </c>
      <c r="U446" s="24">
        <f>IFERROR(Table11[[#This Row],[clade.FP]]/Table11[[#This Row],[clade.N]],NA())</f>
        <v>0.98316120341266278</v>
      </c>
      <c r="V446" s="24">
        <f>IFERROR(Table11[[#This Row],[clade.TN]]/Table11[[#This Row],[clade.N]],NA())</f>
        <v>1.6838796587337224E-2</v>
      </c>
      <c r="AC446" s="11"/>
      <c r="AD446" s="11"/>
    </row>
    <row r="447" spans="1:30" ht="21" customHeight="1" x14ac:dyDescent="0.2">
      <c r="A447" s="25" t="s">
        <v>2715</v>
      </c>
      <c r="B447" s="20">
        <f>LOOKUP(Table11[[#This Row],[id]],'S1 - Assay'!A:A,'S1 - Assay'!B:B)</f>
        <v>10244</v>
      </c>
      <c r="C447" s="20" t="str">
        <f>LOOKUP(Table11[[#This Row],[id]],'S1 - Assay'!A:A,'S1 - Assay'!C:C)</f>
        <v>I</v>
      </c>
      <c r="D447" s="20">
        <f>COUNTIF('S6 - Table 1'!$B$3:$B$20,Table11[[#This Row],[id]])</f>
        <v>0</v>
      </c>
      <c r="E447" s="20">
        <v>1.451782189</v>
      </c>
      <c r="F447" s="20">
        <v>3426</v>
      </c>
      <c r="G447" s="20">
        <v>3</v>
      </c>
      <c r="H447" s="20">
        <v>279</v>
      </c>
      <c r="I447" s="20">
        <v>6</v>
      </c>
      <c r="J447" s="20">
        <v>43</v>
      </c>
      <c r="K447" s="20">
        <v>4426</v>
      </c>
      <c r="L447" s="20">
        <v>67</v>
      </c>
      <c r="M447" s="26" cm="1">
        <f t="array" ref="M447">_xlfn.IFS(Table11[[#This Row],[target.clade]]="I",110,Table11[[#This Row],[target.clade]]="II",4454,TRUE,4652)</f>
        <v>110</v>
      </c>
      <c r="N447" s="26" cm="1">
        <f t="array" ref="N447">_xlfn.IFS(Table11[[#This Row],[target.clade]]="I",4454,Table11[[#This Row],[target.clade]]="II",110,TRUE,NA())</f>
        <v>4454</v>
      </c>
      <c r="O447" s="20" cm="1">
        <f t="array" ref="O447">_xlfn.IFS(Table11[[#This Row],[target.clade]]="I",Table11[[#This Row],[hits.I]],Table11[[#This Row],[target.clade]]="II",Table11[[#This Row],[hits.II]],TRUE,SUM(Table11[[#This Row],[hits.I]:[hits.?]]))</f>
        <v>43</v>
      </c>
      <c r="P447" s="26">
        <f>Table11[[#This Row],[clade.P]]-Table11[[#This Row],[clade.TP]]</f>
        <v>67</v>
      </c>
      <c r="Q447" s="26" cm="1">
        <f t="array" ref="Q447">_xlfn.IFS(Table11[[#This Row],[target.clade]]="I",Table11[[#This Row],[hits.II]],Table11[[#This Row],[target.clade]]="II",Table11[[#This Row],[hits.I]],TRUE,NA())</f>
        <v>4426</v>
      </c>
      <c r="R447" s="26">
        <f>IFERROR(Table11[[#This Row],[clade.N]]-Table11[[#This Row],[clade.FP]], NA())</f>
        <v>28</v>
      </c>
      <c r="S447" s="24">
        <f>Table11[[#This Row],[clade.TP]]/Table11[[#This Row],[clade.P]]</f>
        <v>0.39090909090909093</v>
      </c>
      <c r="T447" s="24">
        <f>Table11[[#This Row],[clade.FN]]/Table11[[#This Row],[clade.P]]</f>
        <v>0.60909090909090913</v>
      </c>
      <c r="U447" s="24">
        <f>IFERROR(Table11[[#This Row],[clade.FP]]/Table11[[#This Row],[clade.N]],NA())</f>
        <v>0.99371351594072743</v>
      </c>
      <c r="V447" s="24">
        <f>IFERROR(Table11[[#This Row],[clade.TN]]/Table11[[#This Row],[clade.N]],NA())</f>
        <v>6.2864840592725636E-3</v>
      </c>
      <c r="AC447" s="11"/>
      <c r="AD447" s="11"/>
    </row>
    <row r="448" spans="1:30" ht="21" customHeight="1" x14ac:dyDescent="0.2">
      <c r="A448" s="25" t="s">
        <v>2720</v>
      </c>
      <c r="B448" s="20">
        <f>LOOKUP(Table11[[#This Row],[id]],'S1 - Assay'!A:A,'S1 - Assay'!B:B)</f>
        <v>10244</v>
      </c>
      <c r="C448" s="20" t="str">
        <f>LOOKUP(Table11[[#This Row],[id]],'S1 - Assay'!A:A,'S1 - Assay'!C:C)</f>
        <v>I</v>
      </c>
      <c r="D448" s="20">
        <f>COUNTIF('S6 - Table 1'!$B$3:$B$20,Table11[[#This Row],[id]])</f>
        <v>0</v>
      </c>
      <c r="E448" s="20">
        <v>1.4535680959999999</v>
      </c>
      <c r="F448" s="20">
        <v>2354</v>
      </c>
      <c r="G448" s="20">
        <v>14</v>
      </c>
      <c r="H448" s="20">
        <v>82</v>
      </c>
      <c r="I448" s="20">
        <v>167</v>
      </c>
      <c r="J448" s="20">
        <v>50</v>
      </c>
      <c r="K448" s="20">
        <v>3156</v>
      </c>
      <c r="L448" s="20">
        <v>59</v>
      </c>
      <c r="M448" s="26" cm="1">
        <f t="array" ref="M448">_xlfn.IFS(Table11[[#This Row],[target.clade]]="I",110,Table11[[#This Row],[target.clade]]="II",4454,TRUE,4652)</f>
        <v>110</v>
      </c>
      <c r="N448" s="26" cm="1">
        <f t="array" ref="N448">_xlfn.IFS(Table11[[#This Row],[target.clade]]="I",4454,Table11[[#This Row],[target.clade]]="II",110,TRUE,NA())</f>
        <v>4454</v>
      </c>
      <c r="O448" s="20" cm="1">
        <f t="array" ref="O448">_xlfn.IFS(Table11[[#This Row],[target.clade]]="I",Table11[[#This Row],[hits.I]],Table11[[#This Row],[target.clade]]="II",Table11[[#This Row],[hits.II]],TRUE,SUM(Table11[[#This Row],[hits.I]:[hits.?]]))</f>
        <v>50</v>
      </c>
      <c r="P448" s="26">
        <f>Table11[[#This Row],[clade.P]]-Table11[[#This Row],[clade.TP]]</f>
        <v>60</v>
      </c>
      <c r="Q448" s="26" cm="1">
        <f t="array" ref="Q448">_xlfn.IFS(Table11[[#This Row],[target.clade]]="I",Table11[[#This Row],[hits.II]],Table11[[#This Row],[target.clade]]="II",Table11[[#This Row],[hits.I]],TRUE,NA())</f>
        <v>3156</v>
      </c>
      <c r="R448" s="26">
        <f>IFERROR(Table11[[#This Row],[clade.N]]-Table11[[#This Row],[clade.FP]], NA())</f>
        <v>1298</v>
      </c>
      <c r="S448" s="24">
        <f>Table11[[#This Row],[clade.TP]]/Table11[[#This Row],[clade.P]]</f>
        <v>0.45454545454545453</v>
      </c>
      <c r="T448" s="24">
        <f>Table11[[#This Row],[clade.FN]]/Table11[[#This Row],[clade.P]]</f>
        <v>0.54545454545454541</v>
      </c>
      <c r="U448" s="24">
        <f>IFERROR(Table11[[#This Row],[clade.FP]]/Table11[[#This Row],[clade.N]],NA())</f>
        <v>0.70857656039515038</v>
      </c>
      <c r="V448" s="24">
        <f>IFERROR(Table11[[#This Row],[clade.TN]]/Table11[[#This Row],[clade.N]],NA())</f>
        <v>0.29142343960484957</v>
      </c>
      <c r="AC448" s="11"/>
      <c r="AD448" s="11"/>
    </row>
    <row r="449" spans="1:30" ht="21" customHeight="1" x14ac:dyDescent="0.2">
      <c r="A449" s="25" t="s">
        <v>2724</v>
      </c>
      <c r="B449" s="20">
        <f>LOOKUP(Table11[[#This Row],[id]],'S1 - Assay'!A:A,'S1 - Assay'!B:B)</f>
        <v>10244</v>
      </c>
      <c r="C449" s="20" t="str">
        <f>LOOKUP(Table11[[#This Row],[id]],'S1 - Assay'!A:A,'S1 - Assay'!C:C)</f>
        <v>I</v>
      </c>
      <c r="D449" s="20">
        <f>COUNTIF('S6 - Table 1'!$B$3:$B$20,Table11[[#This Row],[id]])</f>
        <v>0</v>
      </c>
      <c r="E449" s="20">
        <v>1.4566134479999999</v>
      </c>
      <c r="F449" s="20">
        <v>3422</v>
      </c>
      <c r="G449" s="20">
        <v>2</v>
      </c>
      <c r="H449" s="20">
        <v>279</v>
      </c>
      <c r="I449" s="20">
        <v>9</v>
      </c>
      <c r="J449" s="20">
        <v>43</v>
      </c>
      <c r="K449" s="20">
        <v>4418</v>
      </c>
      <c r="L449" s="20">
        <v>67</v>
      </c>
      <c r="M449" s="26" cm="1">
        <f t="array" ref="M449">_xlfn.IFS(Table11[[#This Row],[target.clade]]="I",110,Table11[[#This Row],[target.clade]]="II",4454,TRUE,4652)</f>
        <v>110</v>
      </c>
      <c r="N449" s="26" cm="1">
        <f t="array" ref="N449">_xlfn.IFS(Table11[[#This Row],[target.clade]]="I",4454,Table11[[#This Row],[target.clade]]="II",110,TRUE,NA())</f>
        <v>4454</v>
      </c>
      <c r="O449" s="20" cm="1">
        <f t="array" ref="O449">_xlfn.IFS(Table11[[#This Row],[target.clade]]="I",Table11[[#This Row],[hits.I]],Table11[[#This Row],[target.clade]]="II",Table11[[#This Row],[hits.II]],TRUE,SUM(Table11[[#This Row],[hits.I]:[hits.?]]))</f>
        <v>43</v>
      </c>
      <c r="P449" s="26">
        <f>Table11[[#This Row],[clade.P]]-Table11[[#This Row],[clade.TP]]</f>
        <v>67</v>
      </c>
      <c r="Q449" s="26" cm="1">
        <f t="array" ref="Q449">_xlfn.IFS(Table11[[#This Row],[target.clade]]="I",Table11[[#This Row],[hits.II]],Table11[[#This Row],[target.clade]]="II",Table11[[#This Row],[hits.I]],TRUE,NA())</f>
        <v>4418</v>
      </c>
      <c r="R449" s="26">
        <f>IFERROR(Table11[[#This Row],[clade.N]]-Table11[[#This Row],[clade.FP]], NA())</f>
        <v>36</v>
      </c>
      <c r="S449" s="24">
        <f>Table11[[#This Row],[clade.TP]]/Table11[[#This Row],[clade.P]]</f>
        <v>0.39090909090909093</v>
      </c>
      <c r="T449" s="24">
        <f>Table11[[#This Row],[clade.FN]]/Table11[[#This Row],[clade.P]]</f>
        <v>0.60909090909090913</v>
      </c>
      <c r="U449" s="24">
        <f>IFERROR(Table11[[#This Row],[clade.FP]]/Table11[[#This Row],[clade.N]],NA())</f>
        <v>0.99191737763807808</v>
      </c>
      <c r="V449" s="24">
        <f>IFERROR(Table11[[#This Row],[clade.TN]]/Table11[[#This Row],[clade.N]],NA())</f>
        <v>8.0826223619218686E-3</v>
      </c>
      <c r="AC449" s="11"/>
      <c r="AD449" s="11"/>
    </row>
    <row r="450" spans="1:30" ht="21" customHeight="1" x14ac:dyDescent="0.2">
      <c r="A450" s="25" t="s">
        <v>2727</v>
      </c>
      <c r="B450" s="20">
        <f>LOOKUP(Table11[[#This Row],[id]],'S1 - Assay'!A:A,'S1 - Assay'!B:B)</f>
        <v>10244</v>
      </c>
      <c r="C450" s="20" t="str">
        <f>LOOKUP(Table11[[#This Row],[id]],'S1 - Assay'!A:A,'S1 - Assay'!C:C)</f>
        <v>I</v>
      </c>
      <c r="D450" s="20">
        <f>COUNTIF('S6 - Table 1'!$B$3:$B$20,Table11[[#This Row],[id]])</f>
        <v>0</v>
      </c>
      <c r="E450" s="20">
        <v>1.4568884310000001</v>
      </c>
      <c r="F450" s="20">
        <v>2354</v>
      </c>
      <c r="G450" s="20">
        <v>14</v>
      </c>
      <c r="H450" s="20">
        <v>86</v>
      </c>
      <c r="I450" s="20">
        <v>163</v>
      </c>
      <c r="J450" s="20">
        <v>50</v>
      </c>
      <c r="K450" s="20">
        <v>3156</v>
      </c>
      <c r="L450" s="20">
        <v>59</v>
      </c>
      <c r="M450" s="26" cm="1">
        <f t="array" ref="M450">_xlfn.IFS(Table11[[#This Row],[target.clade]]="I",110,Table11[[#This Row],[target.clade]]="II",4454,TRUE,4652)</f>
        <v>110</v>
      </c>
      <c r="N450" s="26" cm="1">
        <f t="array" ref="N450">_xlfn.IFS(Table11[[#This Row],[target.clade]]="I",4454,Table11[[#This Row],[target.clade]]="II",110,TRUE,NA())</f>
        <v>4454</v>
      </c>
      <c r="O450" s="20" cm="1">
        <f t="array" ref="O450">_xlfn.IFS(Table11[[#This Row],[target.clade]]="I",Table11[[#This Row],[hits.I]],Table11[[#This Row],[target.clade]]="II",Table11[[#This Row],[hits.II]],TRUE,SUM(Table11[[#This Row],[hits.I]:[hits.?]]))</f>
        <v>50</v>
      </c>
      <c r="P450" s="26">
        <f>Table11[[#This Row],[clade.P]]-Table11[[#This Row],[clade.TP]]</f>
        <v>60</v>
      </c>
      <c r="Q450" s="26" cm="1">
        <f t="array" ref="Q450">_xlfn.IFS(Table11[[#This Row],[target.clade]]="I",Table11[[#This Row],[hits.II]],Table11[[#This Row],[target.clade]]="II",Table11[[#This Row],[hits.I]],TRUE,NA())</f>
        <v>3156</v>
      </c>
      <c r="R450" s="26">
        <f>IFERROR(Table11[[#This Row],[clade.N]]-Table11[[#This Row],[clade.FP]], NA())</f>
        <v>1298</v>
      </c>
      <c r="S450" s="24">
        <f>Table11[[#This Row],[clade.TP]]/Table11[[#This Row],[clade.P]]</f>
        <v>0.45454545454545453</v>
      </c>
      <c r="T450" s="24">
        <f>Table11[[#This Row],[clade.FN]]/Table11[[#This Row],[clade.P]]</f>
        <v>0.54545454545454541</v>
      </c>
      <c r="U450" s="24">
        <f>IFERROR(Table11[[#This Row],[clade.FP]]/Table11[[#This Row],[clade.N]],NA())</f>
        <v>0.70857656039515038</v>
      </c>
      <c r="V450" s="24">
        <f>IFERROR(Table11[[#This Row],[clade.TN]]/Table11[[#This Row],[clade.N]],NA())</f>
        <v>0.29142343960484957</v>
      </c>
      <c r="AC450" s="11"/>
      <c r="AD450" s="11"/>
    </row>
    <row r="451" spans="1:30" ht="21" customHeight="1" x14ac:dyDescent="0.2">
      <c r="A451" s="25" t="s">
        <v>2730</v>
      </c>
      <c r="B451" s="20">
        <f>LOOKUP(Table11[[#This Row],[id]],'S1 - Assay'!A:A,'S1 - Assay'!B:B)</f>
        <v>10244</v>
      </c>
      <c r="C451" s="20" t="str">
        <f>LOOKUP(Table11[[#This Row],[id]],'S1 - Assay'!A:A,'S1 - Assay'!C:C)</f>
        <v>I</v>
      </c>
      <c r="D451" s="20">
        <f>COUNTIF('S6 - Table 1'!$B$3:$B$20,Table11[[#This Row],[id]])</f>
        <v>0</v>
      </c>
      <c r="E451" s="20">
        <v>1.4578533950000001</v>
      </c>
      <c r="F451" s="20">
        <v>3366</v>
      </c>
      <c r="G451" s="20">
        <v>23</v>
      </c>
      <c r="H451" s="20">
        <v>66</v>
      </c>
      <c r="I451" s="20">
        <v>215</v>
      </c>
      <c r="J451" s="20">
        <v>50</v>
      </c>
      <c r="K451" s="20">
        <v>4376</v>
      </c>
      <c r="L451" s="20">
        <v>59</v>
      </c>
      <c r="M451" s="26" cm="1">
        <f t="array" ref="M451">_xlfn.IFS(Table11[[#This Row],[target.clade]]="I",110,Table11[[#This Row],[target.clade]]="II",4454,TRUE,4652)</f>
        <v>110</v>
      </c>
      <c r="N451" s="26" cm="1">
        <f t="array" ref="N451">_xlfn.IFS(Table11[[#This Row],[target.clade]]="I",4454,Table11[[#This Row],[target.clade]]="II",110,TRUE,NA())</f>
        <v>4454</v>
      </c>
      <c r="O451" s="20" cm="1">
        <f t="array" ref="O451">_xlfn.IFS(Table11[[#This Row],[target.clade]]="I",Table11[[#This Row],[hits.I]],Table11[[#This Row],[target.clade]]="II",Table11[[#This Row],[hits.II]],TRUE,SUM(Table11[[#This Row],[hits.I]:[hits.?]]))</f>
        <v>50</v>
      </c>
      <c r="P451" s="26">
        <f>Table11[[#This Row],[clade.P]]-Table11[[#This Row],[clade.TP]]</f>
        <v>60</v>
      </c>
      <c r="Q451" s="26" cm="1">
        <f t="array" ref="Q451">_xlfn.IFS(Table11[[#This Row],[target.clade]]="I",Table11[[#This Row],[hits.II]],Table11[[#This Row],[target.clade]]="II",Table11[[#This Row],[hits.I]],TRUE,NA())</f>
        <v>4376</v>
      </c>
      <c r="R451" s="26">
        <f>IFERROR(Table11[[#This Row],[clade.N]]-Table11[[#This Row],[clade.FP]], NA())</f>
        <v>78</v>
      </c>
      <c r="S451" s="24">
        <f>Table11[[#This Row],[clade.TP]]/Table11[[#This Row],[clade.P]]</f>
        <v>0.45454545454545453</v>
      </c>
      <c r="T451" s="24">
        <f>Table11[[#This Row],[clade.FN]]/Table11[[#This Row],[clade.P]]</f>
        <v>0.54545454545454541</v>
      </c>
      <c r="U451" s="24">
        <f>IFERROR(Table11[[#This Row],[clade.FP]]/Table11[[#This Row],[clade.N]],NA())</f>
        <v>0.98248765154916928</v>
      </c>
      <c r="V451" s="24">
        <f>IFERROR(Table11[[#This Row],[clade.TN]]/Table11[[#This Row],[clade.N]],NA())</f>
        <v>1.7512348450830714E-2</v>
      </c>
      <c r="AC451" s="11"/>
      <c r="AD451" s="11"/>
    </row>
    <row r="452" spans="1:30" ht="21" customHeight="1" x14ac:dyDescent="0.2">
      <c r="A452" s="25" t="s">
        <v>2735</v>
      </c>
      <c r="B452" s="20">
        <f>LOOKUP(Table11[[#This Row],[id]],'S1 - Assay'!A:A,'S1 - Assay'!B:B)</f>
        <v>10244</v>
      </c>
      <c r="C452" s="20" t="str">
        <f>LOOKUP(Table11[[#This Row],[id]],'S1 - Assay'!A:A,'S1 - Assay'!C:C)</f>
        <v>I</v>
      </c>
      <c r="D452" s="20">
        <f>COUNTIF('S6 - Table 1'!$B$3:$B$20,Table11[[#This Row],[id]])</f>
        <v>0</v>
      </c>
      <c r="E452" s="20">
        <v>1.460662506</v>
      </c>
      <c r="F452" s="20">
        <v>3347</v>
      </c>
      <c r="G452" s="20">
        <v>4</v>
      </c>
      <c r="H452" s="20">
        <v>19</v>
      </c>
      <c r="I452" s="20">
        <v>115</v>
      </c>
      <c r="J452" s="20">
        <v>43</v>
      </c>
      <c r="K452" s="20">
        <v>4341</v>
      </c>
      <c r="L452" s="20">
        <v>66</v>
      </c>
      <c r="M452" s="26" cm="1">
        <f t="array" ref="M452">_xlfn.IFS(Table11[[#This Row],[target.clade]]="I",110,Table11[[#This Row],[target.clade]]="II",4454,TRUE,4652)</f>
        <v>110</v>
      </c>
      <c r="N452" s="26" cm="1">
        <f t="array" ref="N452">_xlfn.IFS(Table11[[#This Row],[target.clade]]="I",4454,Table11[[#This Row],[target.clade]]="II",110,TRUE,NA())</f>
        <v>4454</v>
      </c>
      <c r="O452" s="20" cm="1">
        <f t="array" ref="O452">_xlfn.IFS(Table11[[#This Row],[target.clade]]="I",Table11[[#This Row],[hits.I]],Table11[[#This Row],[target.clade]]="II",Table11[[#This Row],[hits.II]],TRUE,SUM(Table11[[#This Row],[hits.I]:[hits.?]]))</f>
        <v>43</v>
      </c>
      <c r="P452" s="26">
        <f>Table11[[#This Row],[clade.P]]-Table11[[#This Row],[clade.TP]]</f>
        <v>67</v>
      </c>
      <c r="Q452" s="26" cm="1">
        <f t="array" ref="Q452">_xlfn.IFS(Table11[[#This Row],[target.clade]]="I",Table11[[#This Row],[hits.II]],Table11[[#This Row],[target.clade]]="II",Table11[[#This Row],[hits.I]],TRUE,NA())</f>
        <v>4341</v>
      </c>
      <c r="R452" s="26">
        <f>IFERROR(Table11[[#This Row],[clade.N]]-Table11[[#This Row],[clade.FP]], NA())</f>
        <v>113</v>
      </c>
      <c r="S452" s="24">
        <f>Table11[[#This Row],[clade.TP]]/Table11[[#This Row],[clade.P]]</f>
        <v>0.39090909090909093</v>
      </c>
      <c r="T452" s="24">
        <f>Table11[[#This Row],[clade.FN]]/Table11[[#This Row],[clade.P]]</f>
        <v>0.60909090909090913</v>
      </c>
      <c r="U452" s="24">
        <f>IFERROR(Table11[[#This Row],[clade.FP]]/Table11[[#This Row],[clade.N]],NA())</f>
        <v>0.9746295464750786</v>
      </c>
      <c r="V452" s="24">
        <f>IFERROR(Table11[[#This Row],[clade.TN]]/Table11[[#This Row],[clade.N]],NA())</f>
        <v>2.537045352492142E-2</v>
      </c>
      <c r="AC452" s="11"/>
      <c r="AD452" s="11"/>
    </row>
    <row r="453" spans="1:30" ht="21" customHeight="1" x14ac:dyDescent="0.2">
      <c r="A453" s="25" t="s">
        <v>2740</v>
      </c>
      <c r="B453" s="20">
        <f>LOOKUP(Table11[[#This Row],[id]],'S1 - Assay'!A:A,'S1 - Assay'!B:B)</f>
        <v>10244</v>
      </c>
      <c r="C453" s="20" t="str">
        <f>LOOKUP(Table11[[#This Row],[id]],'S1 - Assay'!A:A,'S1 - Assay'!C:C)</f>
        <v>I</v>
      </c>
      <c r="D453" s="20">
        <f>COUNTIF('S6 - Table 1'!$B$3:$B$20,Table11[[#This Row],[id]])</f>
        <v>0</v>
      </c>
      <c r="E453" s="20">
        <v>1.462884498</v>
      </c>
      <c r="F453" s="20">
        <v>3271</v>
      </c>
      <c r="G453" s="20">
        <v>27</v>
      </c>
      <c r="H453" s="20">
        <v>271</v>
      </c>
      <c r="I453" s="20">
        <v>12</v>
      </c>
      <c r="J453" s="20">
        <v>44</v>
      </c>
      <c r="K453" s="20">
        <v>4288</v>
      </c>
      <c r="L453" s="20">
        <v>60</v>
      </c>
      <c r="M453" s="26" cm="1">
        <f t="array" ref="M453">_xlfn.IFS(Table11[[#This Row],[target.clade]]="I",110,Table11[[#This Row],[target.clade]]="II",4454,TRUE,4652)</f>
        <v>110</v>
      </c>
      <c r="N453" s="26" cm="1">
        <f t="array" ref="N453">_xlfn.IFS(Table11[[#This Row],[target.clade]]="I",4454,Table11[[#This Row],[target.clade]]="II",110,TRUE,NA())</f>
        <v>4454</v>
      </c>
      <c r="O453" s="20" cm="1">
        <f t="array" ref="O453">_xlfn.IFS(Table11[[#This Row],[target.clade]]="I",Table11[[#This Row],[hits.I]],Table11[[#This Row],[target.clade]]="II",Table11[[#This Row],[hits.II]],TRUE,SUM(Table11[[#This Row],[hits.I]:[hits.?]]))</f>
        <v>44</v>
      </c>
      <c r="P453" s="26">
        <f>Table11[[#This Row],[clade.P]]-Table11[[#This Row],[clade.TP]]</f>
        <v>66</v>
      </c>
      <c r="Q453" s="26" cm="1">
        <f t="array" ref="Q453">_xlfn.IFS(Table11[[#This Row],[target.clade]]="I",Table11[[#This Row],[hits.II]],Table11[[#This Row],[target.clade]]="II",Table11[[#This Row],[hits.I]],TRUE,NA())</f>
        <v>4288</v>
      </c>
      <c r="R453" s="26">
        <f>IFERROR(Table11[[#This Row],[clade.N]]-Table11[[#This Row],[clade.FP]], NA())</f>
        <v>166</v>
      </c>
      <c r="S453" s="24">
        <f>Table11[[#This Row],[clade.TP]]/Table11[[#This Row],[clade.P]]</f>
        <v>0.4</v>
      </c>
      <c r="T453" s="24">
        <f>Table11[[#This Row],[clade.FN]]/Table11[[#This Row],[clade.P]]</f>
        <v>0.6</v>
      </c>
      <c r="U453" s="24">
        <f>IFERROR(Table11[[#This Row],[clade.FP]]/Table11[[#This Row],[clade.N]],NA())</f>
        <v>0.96273013022002696</v>
      </c>
      <c r="V453" s="24">
        <f>IFERROR(Table11[[#This Row],[clade.TN]]/Table11[[#This Row],[clade.N]],NA())</f>
        <v>3.7269869779973056E-2</v>
      </c>
      <c r="AC453" s="11"/>
      <c r="AD453" s="11"/>
    </row>
    <row r="454" spans="1:30" ht="21" customHeight="1" x14ac:dyDescent="0.2">
      <c r="A454" s="25" t="s">
        <v>2743</v>
      </c>
      <c r="B454" s="20">
        <f>LOOKUP(Table11[[#This Row],[id]],'S1 - Assay'!A:A,'S1 - Assay'!B:B)</f>
        <v>10244</v>
      </c>
      <c r="C454" s="20" t="str">
        <f>LOOKUP(Table11[[#This Row],[id]],'S1 - Assay'!A:A,'S1 - Assay'!C:C)</f>
        <v>I</v>
      </c>
      <c r="D454" s="20">
        <f>COUNTIF('S6 - Table 1'!$B$3:$B$20,Table11[[#This Row],[id]])</f>
        <v>0</v>
      </c>
      <c r="E454" s="20">
        <v>1.473702694</v>
      </c>
      <c r="F454" s="20">
        <v>3347</v>
      </c>
      <c r="G454" s="20">
        <v>4</v>
      </c>
      <c r="H454" s="20">
        <v>20</v>
      </c>
      <c r="I454" s="20">
        <v>114</v>
      </c>
      <c r="J454" s="20">
        <v>43</v>
      </c>
      <c r="K454" s="20">
        <v>4341</v>
      </c>
      <c r="L454" s="20">
        <v>66</v>
      </c>
      <c r="M454" s="26" cm="1">
        <f t="array" ref="M454">_xlfn.IFS(Table11[[#This Row],[target.clade]]="I",110,Table11[[#This Row],[target.clade]]="II",4454,TRUE,4652)</f>
        <v>110</v>
      </c>
      <c r="N454" s="26" cm="1">
        <f t="array" ref="N454">_xlfn.IFS(Table11[[#This Row],[target.clade]]="I",4454,Table11[[#This Row],[target.clade]]="II",110,TRUE,NA())</f>
        <v>4454</v>
      </c>
      <c r="O454" s="20" cm="1">
        <f t="array" ref="O454">_xlfn.IFS(Table11[[#This Row],[target.clade]]="I",Table11[[#This Row],[hits.I]],Table11[[#This Row],[target.clade]]="II",Table11[[#This Row],[hits.II]],TRUE,SUM(Table11[[#This Row],[hits.I]:[hits.?]]))</f>
        <v>43</v>
      </c>
      <c r="P454" s="26">
        <f>Table11[[#This Row],[clade.P]]-Table11[[#This Row],[clade.TP]]</f>
        <v>67</v>
      </c>
      <c r="Q454" s="26" cm="1">
        <f t="array" ref="Q454">_xlfn.IFS(Table11[[#This Row],[target.clade]]="I",Table11[[#This Row],[hits.II]],Table11[[#This Row],[target.clade]]="II",Table11[[#This Row],[hits.I]],TRUE,NA())</f>
        <v>4341</v>
      </c>
      <c r="R454" s="26">
        <f>IFERROR(Table11[[#This Row],[clade.N]]-Table11[[#This Row],[clade.FP]], NA())</f>
        <v>113</v>
      </c>
      <c r="S454" s="24">
        <f>Table11[[#This Row],[clade.TP]]/Table11[[#This Row],[clade.P]]</f>
        <v>0.39090909090909093</v>
      </c>
      <c r="T454" s="24">
        <f>Table11[[#This Row],[clade.FN]]/Table11[[#This Row],[clade.P]]</f>
        <v>0.60909090909090913</v>
      </c>
      <c r="U454" s="24">
        <f>IFERROR(Table11[[#This Row],[clade.FP]]/Table11[[#This Row],[clade.N]],NA())</f>
        <v>0.9746295464750786</v>
      </c>
      <c r="V454" s="24">
        <f>IFERROR(Table11[[#This Row],[clade.TN]]/Table11[[#This Row],[clade.N]],NA())</f>
        <v>2.537045352492142E-2</v>
      </c>
      <c r="AC454" s="11"/>
      <c r="AD454" s="11"/>
    </row>
    <row r="455" spans="1:30" ht="21" customHeight="1" x14ac:dyDescent="0.2">
      <c r="A455" s="25" t="s">
        <v>2746</v>
      </c>
      <c r="B455" s="20">
        <f>LOOKUP(Table11[[#This Row],[id]],'S1 - Assay'!A:A,'S1 - Assay'!B:B)</f>
        <v>10244</v>
      </c>
      <c r="C455" s="20" t="str">
        <f>LOOKUP(Table11[[#This Row],[id]],'S1 - Assay'!A:A,'S1 - Assay'!C:C)</f>
        <v>I</v>
      </c>
      <c r="D455" s="20">
        <f>COUNTIF('S6 - Table 1'!$B$3:$B$20,Table11[[#This Row],[id]])</f>
        <v>0</v>
      </c>
      <c r="E455" s="20">
        <v>1.492882321</v>
      </c>
      <c r="F455" s="20">
        <v>2522</v>
      </c>
      <c r="G455" s="20">
        <v>725</v>
      </c>
      <c r="H455" s="20">
        <v>97</v>
      </c>
      <c r="I455" s="20">
        <v>168</v>
      </c>
      <c r="J455" s="20">
        <v>50</v>
      </c>
      <c r="K455" s="20">
        <v>4133</v>
      </c>
      <c r="L455" s="20">
        <v>59</v>
      </c>
      <c r="M455" s="26" cm="1">
        <f t="array" ref="M455">_xlfn.IFS(Table11[[#This Row],[target.clade]]="I",110,Table11[[#This Row],[target.clade]]="II",4454,TRUE,4652)</f>
        <v>110</v>
      </c>
      <c r="N455" s="26" cm="1">
        <f t="array" ref="N455">_xlfn.IFS(Table11[[#This Row],[target.clade]]="I",4454,Table11[[#This Row],[target.clade]]="II",110,TRUE,NA())</f>
        <v>4454</v>
      </c>
      <c r="O455" s="20" cm="1">
        <f t="array" ref="O455">_xlfn.IFS(Table11[[#This Row],[target.clade]]="I",Table11[[#This Row],[hits.I]],Table11[[#This Row],[target.clade]]="II",Table11[[#This Row],[hits.II]],TRUE,SUM(Table11[[#This Row],[hits.I]:[hits.?]]))</f>
        <v>50</v>
      </c>
      <c r="P455" s="26">
        <f>Table11[[#This Row],[clade.P]]-Table11[[#This Row],[clade.TP]]</f>
        <v>60</v>
      </c>
      <c r="Q455" s="26" cm="1">
        <f t="array" ref="Q455">_xlfn.IFS(Table11[[#This Row],[target.clade]]="I",Table11[[#This Row],[hits.II]],Table11[[#This Row],[target.clade]]="II",Table11[[#This Row],[hits.I]],TRUE,NA())</f>
        <v>4133</v>
      </c>
      <c r="R455" s="26">
        <f>IFERROR(Table11[[#This Row],[clade.N]]-Table11[[#This Row],[clade.FP]], NA())</f>
        <v>321</v>
      </c>
      <c r="S455" s="24">
        <f>Table11[[#This Row],[clade.TP]]/Table11[[#This Row],[clade.P]]</f>
        <v>0.45454545454545453</v>
      </c>
      <c r="T455" s="24">
        <f>Table11[[#This Row],[clade.FN]]/Table11[[#This Row],[clade.P]]</f>
        <v>0.54545454545454541</v>
      </c>
      <c r="U455" s="24">
        <f>IFERROR(Table11[[#This Row],[clade.FP]]/Table11[[#This Row],[clade.N]],NA())</f>
        <v>0.92792995060619665</v>
      </c>
      <c r="V455" s="24">
        <f>IFERROR(Table11[[#This Row],[clade.TN]]/Table11[[#This Row],[clade.N]],NA())</f>
        <v>7.207004939380332E-2</v>
      </c>
      <c r="AC455" s="11"/>
      <c r="AD455" s="11"/>
    </row>
    <row r="456" spans="1:30" ht="21" customHeight="1" x14ac:dyDescent="0.2">
      <c r="A456" s="25" t="s">
        <v>2751</v>
      </c>
      <c r="B456" s="20">
        <f>LOOKUP(Table11[[#This Row],[id]],'S1 - Assay'!A:A,'S1 - Assay'!B:B)</f>
        <v>10244</v>
      </c>
      <c r="C456" s="20" t="str">
        <f>LOOKUP(Table11[[#This Row],[id]],'S1 - Assay'!A:A,'S1 - Assay'!C:C)</f>
        <v>I</v>
      </c>
      <c r="D456" s="20">
        <f>COUNTIF('S6 - Table 1'!$B$3:$B$20,Table11[[#This Row],[id]])</f>
        <v>0</v>
      </c>
      <c r="E456" s="20">
        <v>1.5202326660000001</v>
      </c>
      <c r="F456" s="20">
        <v>3343</v>
      </c>
      <c r="G456" s="20">
        <v>7</v>
      </c>
      <c r="H456" s="20">
        <v>265</v>
      </c>
      <c r="I456" s="20">
        <v>30</v>
      </c>
      <c r="J456" s="20">
        <v>43</v>
      </c>
      <c r="K456" s="20">
        <v>4379</v>
      </c>
      <c r="L456" s="20">
        <v>55</v>
      </c>
      <c r="M456" s="26" cm="1">
        <f t="array" ref="M456">_xlfn.IFS(Table11[[#This Row],[target.clade]]="I",110,Table11[[#This Row],[target.clade]]="II",4454,TRUE,4652)</f>
        <v>110</v>
      </c>
      <c r="N456" s="26" cm="1">
        <f t="array" ref="N456">_xlfn.IFS(Table11[[#This Row],[target.clade]]="I",4454,Table11[[#This Row],[target.clade]]="II",110,TRUE,NA())</f>
        <v>4454</v>
      </c>
      <c r="O456" s="20" cm="1">
        <f t="array" ref="O456">_xlfn.IFS(Table11[[#This Row],[target.clade]]="I",Table11[[#This Row],[hits.I]],Table11[[#This Row],[target.clade]]="II",Table11[[#This Row],[hits.II]],TRUE,SUM(Table11[[#This Row],[hits.I]:[hits.?]]))</f>
        <v>43</v>
      </c>
      <c r="P456" s="26">
        <f>Table11[[#This Row],[clade.P]]-Table11[[#This Row],[clade.TP]]</f>
        <v>67</v>
      </c>
      <c r="Q456" s="26" cm="1">
        <f t="array" ref="Q456">_xlfn.IFS(Table11[[#This Row],[target.clade]]="I",Table11[[#This Row],[hits.II]],Table11[[#This Row],[target.clade]]="II",Table11[[#This Row],[hits.I]],TRUE,NA())</f>
        <v>4379</v>
      </c>
      <c r="R456" s="26">
        <f>IFERROR(Table11[[#This Row],[clade.N]]-Table11[[#This Row],[clade.FP]], NA())</f>
        <v>75</v>
      </c>
      <c r="S456" s="24">
        <f>Table11[[#This Row],[clade.TP]]/Table11[[#This Row],[clade.P]]</f>
        <v>0.39090909090909093</v>
      </c>
      <c r="T456" s="24">
        <f>Table11[[#This Row],[clade.FN]]/Table11[[#This Row],[clade.P]]</f>
        <v>0.60909090909090913</v>
      </c>
      <c r="U456" s="24">
        <f>IFERROR(Table11[[#This Row],[clade.FP]]/Table11[[#This Row],[clade.N]],NA())</f>
        <v>0.98316120341266278</v>
      </c>
      <c r="V456" s="24">
        <f>IFERROR(Table11[[#This Row],[clade.TN]]/Table11[[#This Row],[clade.N]],NA())</f>
        <v>1.6838796587337224E-2</v>
      </c>
      <c r="AC456" s="11"/>
      <c r="AD456" s="11"/>
    </row>
    <row r="457" spans="1:30" ht="21" customHeight="1" x14ac:dyDescent="0.2">
      <c r="A457" s="25" t="s">
        <v>2754</v>
      </c>
      <c r="B457" s="20">
        <f>LOOKUP(Table11[[#This Row],[id]],'S1 - Assay'!A:A,'S1 - Assay'!B:B)</f>
        <v>10244</v>
      </c>
      <c r="C457" s="20" t="str">
        <f>LOOKUP(Table11[[#This Row],[id]],'S1 - Assay'!A:A,'S1 - Assay'!C:C)</f>
        <v>I</v>
      </c>
      <c r="D457" s="20">
        <f>COUNTIF('S6 - Table 1'!$B$3:$B$20,Table11[[#This Row],[id]])</f>
        <v>0</v>
      </c>
      <c r="E457" s="20">
        <v>1.5309503360000001</v>
      </c>
      <c r="F457" s="20">
        <v>3347</v>
      </c>
      <c r="G457" s="20">
        <v>3</v>
      </c>
      <c r="H457" s="20">
        <v>19</v>
      </c>
      <c r="I457" s="20">
        <v>115</v>
      </c>
      <c r="J457" s="20">
        <v>43</v>
      </c>
      <c r="K457" s="20">
        <v>4339</v>
      </c>
      <c r="L457" s="20">
        <v>66</v>
      </c>
      <c r="M457" s="26" cm="1">
        <f t="array" ref="M457">_xlfn.IFS(Table11[[#This Row],[target.clade]]="I",110,Table11[[#This Row],[target.clade]]="II",4454,TRUE,4652)</f>
        <v>110</v>
      </c>
      <c r="N457" s="26" cm="1">
        <f t="array" ref="N457">_xlfn.IFS(Table11[[#This Row],[target.clade]]="I",4454,Table11[[#This Row],[target.clade]]="II",110,TRUE,NA())</f>
        <v>4454</v>
      </c>
      <c r="O457" s="20" cm="1">
        <f t="array" ref="O457">_xlfn.IFS(Table11[[#This Row],[target.clade]]="I",Table11[[#This Row],[hits.I]],Table11[[#This Row],[target.clade]]="II",Table11[[#This Row],[hits.II]],TRUE,SUM(Table11[[#This Row],[hits.I]:[hits.?]]))</f>
        <v>43</v>
      </c>
      <c r="P457" s="26">
        <f>Table11[[#This Row],[clade.P]]-Table11[[#This Row],[clade.TP]]</f>
        <v>67</v>
      </c>
      <c r="Q457" s="26" cm="1">
        <f t="array" ref="Q457">_xlfn.IFS(Table11[[#This Row],[target.clade]]="I",Table11[[#This Row],[hits.II]],Table11[[#This Row],[target.clade]]="II",Table11[[#This Row],[hits.I]],TRUE,NA())</f>
        <v>4339</v>
      </c>
      <c r="R457" s="26">
        <f>IFERROR(Table11[[#This Row],[clade.N]]-Table11[[#This Row],[clade.FP]], NA())</f>
        <v>115</v>
      </c>
      <c r="S457" s="24">
        <f>Table11[[#This Row],[clade.TP]]/Table11[[#This Row],[clade.P]]</f>
        <v>0.39090909090909093</v>
      </c>
      <c r="T457" s="24">
        <f>Table11[[#This Row],[clade.FN]]/Table11[[#This Row],[clade.P]]</f>
        <v>0.60909090909090913</v>
      </c>
      <c r="U457" s="24">
        <f>IFERROR(Table11[[#This Row],[clade.FP]]/Table11[[#This Row],[clade.N]],NA())</f>
        <v>0.97418051189941623</v>
      </c>
      <c r="V457" s="24">
        <f>IFERROR(Table11[[#This Row],[clade.TN]]/Table11[[#This Row],[clade.N]],NA())</f>
        <v>2.5819488100583744E-2</v>
      </c>
      <c r="AC457" s="11"/>
      <c r="AD457" s="11"/>
    </row>
    <row r="458" spans="1:30" ht="21" customHeight="1" x14ac:dyDescent="0.2">
      <c r="A458" s="25" t="s">
        <v>2757</v>
      </c>
      <c r="B458" s="20">
        <f>LOOKUP(Table11[[#This Row],[id]],'S1 - Assay'!A:A,'S1 - Assay'!B:B)</f>
        <v>10244</v>
      </c>
      <c r="C458" s="20" t="str">
        <f>LOOKUP(Table11[[#This Row],[id]],'S1 - Assay'!A:A,'S1 - Assay'!C:C)</f>
        <v>I</v>
      </c>
      <c r="D458" s="20">
        <f>COUNTIF('S6 - Table 1'!$B$3:$B$20,Table11[[#This Row],[id]])</f>
        <v>0</v>
      </c>
      <c r="E458" s="20">
        <v>1.5352044199999999</v>
      </c>
      <c r="F458" s="20">
        <v>3394</v>
      </c>
      <c r="G458" s="20">
        <v>4</v>
      </c>
      <c r="H458" s="20">
        <v>207</v>
      </c>
      <c r="I458" s="20">
        <v>18</v>
      </c>
      <c r="J458" s="20">
        <v>43</v>
      </c>
      <c r="K458" s="20">
        <v>4423</v>
      </c>
      <c r="L458" s="20">
        <v>52</v>
      </c>
      <c r="M458" s="26" cm="1">
        <f t="array" ref="M458">_xlfn.IFS(Table11[[#This Row],[target.clade]]="I",110,Table11[[#This Row],[target.clade]]="II",4454,TRUE,4652)</f>
        <v>110</v>
      </c>
      <c r="N458" s="26" cm="1">
        <f t="array" ref="N458">_xlfn.IFS(Table11[[#This Row],[target.clade]]="I",4454,Table11[[#This Row],[target.clade]]="II",110,TRUE,NA())</f>
        <v>4454</v>
      </c>
      <c r="O458" s="20" cm="1">
        <f t="array" ref="O458">_xlfn.IFS(Table11[[#This Row],[target.clade]]="I",Table11[[#This Row],[hits.I]],Table11[[#This Row],[target.clade]]="II",Table11[[#This Row],[hits.II]],TRUE,SUM(Table11[[#This Row],[hits.I]:[hits.?]]))</f>
        <v>43</v>
      </c>
      <c r="P458" s="26">
        <f>Table11[[#This Row],[clade.P]]-Table11[[#This Row],[clade.TP]]</f>
        <v>67</v>
      </c>
      <c r="Q458" s="26" cm="1">
        <f t="array" ref="Q458">_xlfn.IFS(Table11[[#This Row],[target.clade]]="I",Table11[[#This Row],[hits.II]],Table11[[#This Row],[target.clade]]="II",Table11[[#This Row],[hits.I]],TRUE,NA())</f>
        <v>4423</v>
      </c>
      <c r="R458" s="26">
        <f>IFERROR(Table11[[#This Row],[clade.N]]-Table11[[#This Row],[clade.FP]], NA())</f>
        <v>31</v>
      </c>
      <c r="S458" s="24">
        <f>Table11[[#This Row],[clade.TP]]/Table11[[#This Row],[clade.P]]</f>
        <v>0.39090909090909093</v>
      </c>
      <c r="T458" s="24">
        <f>Table11[[#This Row],[clade.FN]]/Table11[[#This Row],[clade.P]]</f>
        <v>0.60909090909090913</v>
      </c>
      <c r="U458" s="24">
        <f>IFERROR(Table11[[#This Row],[clade.FP]]/Table11[[#This Row],[clade.N]],NA())</f>
        <v>0.99303996407723394</v>
      </c>
      <c r="V458" s="24">
        <f>IFERROR(Table11[[#This Row],[clade.TN]]/Table11[[#This Row],[clade.N]],NA())</f>
        <v>6.9600359227660526E-3</v>
      </c>
      <c r="AC458" s="11"/>
      <c r="AD458" s="11"/>
    </row>
    <row r="459" spans="1:30" ht="21" customHeight="1" x14ac:dyDescent="0.2">
      <c r="A459" s="25" t="s">
        <v>2760</v>
      </c>
      <c r="B459" s="20">
        <f>LOOKUP(Table11[[#This Row],[id]],'S1 - Assay'!A:A,'S1 - Assay'!B:B)</f>
        <v>10244</v>
      </c>
      <c r="C459" s="20" t="str">
        <f>LOOKUP(Table11[[#This Row],[id]],'S1 - Assay'!A:A,'S1 - Assay'!C:C)</f>
        <v>I</v>
      </c>
      <c r="D459" s="20">
        <f>COUNTIF('S6 - Table 1'!$B$3:$B$20,Table11[[#This Row],[id]])</f>
        <v>0</v>
      </c>
      <c r="E459" s="20">
        <v>1.536667161</v>
      </c>
      <c r="F459" s="20">
        <v>3347</v>
      </c>
      <c r="G459" s="20">
        <v>3</v>
      </c>
      <c r="H459" s="20">
        <v>28</v>
      </c>
      <c r="I459" s="20">
        <v>106</v>
      </c>
      <c r="J459" s="20">
        <v>43</v>
      </c>
      <c r="K459" s="20">
        <v>4339</v>
      </c>
      <c r="L459" s="20">
        <v>66</v>
      </c>
      <c r="M459" s="26" cm="1">
        <f t="array" ref="M459">_xlfn.IFS(Table11[[#This Row],[target.clade]]="I",110,Table11[[#This Row],[target.clade]]="II",4454,TRUE,4652)</f>
        <v>110</v>
      </c>
      <c r="N459" s="26" cm="1">
        <f t="array" ref="N459">_xlfn.IFS(Table11[[#This Row],[target.clade]]="I",4454,Table11[[#This Row],[target.clade]]="II",110,TRUE,NA())</f>
        <v>4454</v>
      </c>
      <c r="O459" s="20" cm="1">
        <f t="array" ref="O459">_xlfn.IFS(Table11[[#This Row],[target.clade]]="I",Table11[[#This Row],[hits.I]],Table11[[#This Row],[target.clade]]="II",Table11[[#This Row],[hits.II]],TRUE,SUM(Table11[[#This Row],[hits.I]:[hits.?]]))</f>
        <v>43</v>
      </c>
      <c r="P459" s="26">
        <f>Table11[[#This Row],[clade.P]]-Table11[[#This Row],[clade.TP]]</f>
        <v>67</v>
      </c>
      <c r="Q459" s="26" cm="1">
        <f t="array" ref="Q459">_xlfn.IFS(Table11[[#This Row],[target.clade]]="I",Table11[[#This Row],[hits.II]],Table11[[#This Row],[target.clade]]="II",Table11[[#This Row],[hits.I]],TRUE,NA())</f>
        <v>4339</v>
      </c>
      <c r="R459" s="26">
        <f>IFERROR(Table11[[#This Row],[clade.N]]-Table11[[#This Row],[clade.FP]], NA())</f>
        <v>115</v>
      </c>
      <c r="S459" s="24">
        <f>Table11[[#This Row],[clade.TP]]/Table11[[#This Row],[clade.P]]</f>
        <v>0.39090909090909093</v>
      </c>
      <c r="T459" s="24">
        <f>Table11[[#This Row],[clade.FN]]/Table11[[#This Row],[clade.P]]</f>
        <v>0.60909090909090913</v>
      </c>
      <c r="U459" s="24">
        <f>IFERROR(Table11[[#This Row],[clade.FP]]/Table11[[#This Row],[clade.N]],NA())</f>
        <v>0.97418051189941623</v>
      </c>
      <c r="V459" s="24">
        <f>IFERROR(Table11[[#This Row],[clade.TN]]/Table11[[#This Row],[clade.N]],NA())</f>
        <v>2.5819488100583744E-2</v>
      </c>
      <c r="AC459" s="11"/>
      <c r="AD459" s="11"/>
    </row>
    <row r="460" spans="1:30" ht="21" customHeight="1" x14ac:dyDescent="0.2">
      <c r="A460" s="25" t="s">
        <v>2763</v>
      </c>
      <c r="B460" s="20">
        <f>LOOKUP(Table11[[#This Row],[id]],'S1 - Assay'!A:A,'S1 - Assay'!B:B)</f>
        <v>10244</v>
      </c>
      <c r="C460" s="20" t="str">
        <f>LOOKUP(Table11[[#This Row],[id]],'S1 - Assay'!A:A,'S1 - Assay'!C:C)</f>
        <v>I</v>
      </c>
      <c r="D460" s="20">
        <f>COUNTIF('S6 - Table 1'!$B$3:$B$20,Table11[[#This Row],[id]])</f>
        <v>0</v>
      </c>
      <c r="E460" s="20">
        <v>1.5391163459999999</v>
      </c>
      <c r="F460" s="20">
        <v>3325</v>
      </c>
      <c r="G460" s="20">
        <v>15</v>
      </c>
      <c r="H460" s="20">
        <v>137</v>
      </c>
      <c r="I460" s="20">
        <v>136</v>
      </c>
      <c r="J460" s="20">
        <v>50</v>
      </c>
      <c r="K460" s="20">
        <v>4336</v>
      </c>
      <c r="L460" s="20">
        <v>53</v>
      </c>
      <c r="M460" s="26" cm="1">
        <f t="array" ref="M460">_xlfn.IFS(Table11[[#This Row],[target.clade]]="I",110,Table11[[#This Row],[target.clade]]="II",4454,TRUE,4652)</f>
        <v>110</v>
      </c>
      <c r="N460" s="26" cm="1">
        <f t="array" ref="N460">_xlfn.IFS(Table11[[#This Row],[target.clade]]="I",4454,Table11[[#This Row],[target.clade]]="II",110,TRUE,NA())</f>
        <v>4454</v>
      </c>
      <c r="O460" s="20" cm="1">
        <f t="array" ref="O460">_xlfn.IFS(Table11[[#This Row],[target.clade]]="I",Table11[[#This Row],[hits.I]],Table11[[#This Row],[target.clade]]="II",Table11[[#This Row],[hits.II]],TRUE,SUM(Table11[[#This Row],[hits.I]:[hits.?]]))</f>
        <v>50</v>
      </c>
      <c r="P460" s="26">
        <f>Table11[[#This Row],[clade.P]]-Table11[[#This Row],[clade.TP]]</f>
        <v>60</v>
      </c>
      <c r="Q460" s="26" cm="1">
        <f t="array" ref="Q460">_xlfn.IFS(Table11[[#This Row],[target.clade]]="I",Table11[[#This Row],[hits.II]],Table11[[#This Row],[target.clade]]="II",Table11[[#This Row],[hits.I]],TRUE,NA())</f>
        <v>4336</v>
      </c>
      <c r="R460" s="26">
        <f>IFERROR(Table11[[#This Row],[clade.N]]-Table11[[#This Row],[clade.FP]], NA())</f>
        <v>118</v>
      </c>
      <c r="S460" s="24">
        <f>Table11[[#This Row],[clade.TP]]/Table11[[#This Row],[clade.P]]</f>
        <v>0.45454545454545453</v>
      </c>
      <c r="T460" s="24">
        <f>Table11[[#This Row],[clade.FN]]/Table11[[#This Row],[clade.P]]</f>
        <v>0.54545454545454541</v>
      </c>
      <c r="U460" s="24">
        <f>IFERROR(Table11[[#This Row],[clade.FP]]/Table11[[#This Row],[clade.N]],NA())</f>
        <v>0.97350696003592274</v>
      </c>
      <c r="V460" s="24">
        <f>IFERROR(Table11[[#This Row],[clade.TN]]/Table11[[#This Row],[clade.N]],NA())</f>
        <v>2.6493039964077234E-2</v>
      </c>
      <c r="AC460" s="11"/>
      <c r="AD460" s="11"/>
    </row>
    <row r="461" spans="1:30" ht="21" customHeight="1" x14ac:dyDescent="0.2">
      <c r="A461" s="25" t="s">
        <v>2766</v>
      </c>
      <c r="B461" s="20">
        <f>LOOKUP(Table11[[#This Row],[id]],'S1 - Assay'!A:A,'S1 - Assay'!B:B)</f>
        <v>10244</v>
      </c>
      <c r="C461" s="20" t="str">
        <f>LOOKUP(Table11[[#This Row],[id]],'S1 - Assay'!A:A,'S1 - Assay'!C:C)</f>
        <v>I</v>
      </c>
      <c r="D461" s="20">
        <f>COUNTIF('S6 - Table 1'!$B$3:$B$20,Table11[[#This Row],[id]])</f>
        <v>0</v>
      </c>
      <c r="E461" s="20">
        <v>1.5429978129999999</v>
      </c>
      <c r="F461" s="20">
        <v>3269</v>
      </c>
      <c r="G461" s="20">
        <v>30</v>
      </c>
      <c r="H461" s="20">
        <v>271</v>
      </c>
      <c r="I461" s="20">
        <v>12</v>
      </c>
      <c r="J461" s="20">
        <v>44</v>
      </c>
      <c r="K461" s="20">
        <v>4288</v>
      </c>
      <c r="L461" s="20">
        <v>60</v>
      </c>
      <c r="M461" s="26" cm="1">
        <f t="array" ref="M461">_xlfn.IFS(Table11[[#This Row],[target.clade]]="I",110,Table11[[#This Row],[target.clade]]="II",4454,TRUE,4652)</f>
        <v>110</v>
      </c>
      <c r="N461" s="26" cm="1">
        <f t="array" ref="N461">_xlfn.IFS(Table11[[#This Row],[target.clade]]="I",4454,Table11[[#This Row],[target.clade]]="II",110,TRUE,NA())</f>
        <v>4454</v>
      </c>
      <c r="O461" s="20" cm="1">
        <f t="array" ref="O461">_xlfn.IFS(Table11[[#This Row],[target.clade]]="I",Table11[[#This Row],[hits.I]],Table11[[#This Row],[target.clade]]="II",Table11[[#This Row],[hits.II]],TRUE,SUM(Table11[[#This Row],[hits.I]:[hits.?]]))</f>
        <v>44</v>
      </c>
      <c r="P461" s="26">
        <f>Table11[[#This Row],[clade.P]]-Table11[[#This Row],[clade.TP]]</f>
        <v>66</v>
      </c>
      <c r="Q461" s="26" cm="1">
        <f t="array" ref="Q461">_xlfn.IFS(Table11[[#This Row],[target.clade]]="I",Table11[[#This Row],[hits.II]],Table11[[#This Row],[target.clade]]="II",Table11[[#This Row],[hits.I]],TRUE,NA())</f>
        <v>4288</v>
      </c>
      <c r="R461" s="26">
        <f>IFERROR(Table11[[#This Row],[clade.N]]-Table11[[#This Row],[clade.FP]], NA())</f>
        <v>166</v>
      </c>
      <c r="S461" s="24">
        <f>Table11[[#This Row],[clade.TP]]/Table11[[#This Row],[clade.P]]</f>
        <v>0.4</v>
      </c>
      <c r="T461" s="24">
        <f>Table11[[#This Row],[clade.FN]]/Table11[[#This Row],[clade.P]]</f>
        <v>0.6</v>
      </c>
      <c r="U461" s="24">
        <f>IFERROR(Table11[[#This Row],[clade.FP]]/Table11[[#This Row],[clade.N]],NA())</f>
        <v>0.96273013022002696</v>
      </c>
      <c r="V461" s="24">
        <f>IFERROR(Table11[[#This Row],[clade.TN]]/Table11[[#This Row],[clade.N]],NA())</f>
        <v>3.7269869779973056E-2</v>
      </c>
      <c r="AC461" s="11"/>
      <c r="AD461" s="11"/>
    </row>
    <row r="462" spans="1:30" ht="21" customHeight="1" x14ac:dyDescent="0.2">
      <c r="A462" s="25" t="s">
        <v>2769</v>
      </c>
      <c r="B462" s="20">
        <f>LOOKUP(Table11[[#This Row],[id]],'S1 - Assay'!A:A,'S1 - Assay'!B:B)</f>
        <v>10244</v>
      </c>
      <c r="C462" s="20" t="str">
        <f>LOOKUP(Table11[[#This Row],[id]],'S1 - Assay'!A:A,'S1 - Assay'!C:C)</f>
        <v>I</v>
      </c>
      <c r="D462" s="20">
        <f>COUNTIF('S6 - Table 1'!$B$3:$B$20,Table11[[#This Row],[id]])</f>
        <v>0</v>
      </c>
      <c r="E462" s="20">
        <v>1.543990524</v>
      </c>
      <c r="F462" s="20">
        <v>3347</v>
      </c>
      <c r="G462" s="20">
        <v>3</v>
      </c>
      <c r="H462" s="20">
        <v>20</v>
      </c>
      <c r="I462" s="20">
        <v>114</v>
      </c>
      <c r="J462" s="20">
        <v>43</v>
      </c>
      <c r="K462" s="20">
        <v>4339</v>
      </c>
      <c r="L462" s="20">
        <v>66</v>
      </c>
      <c r="M462" s="26" cm="1">
        <f t="array" ref="M462">_xlfn.IFS(Table11[[#This Row],[target.clade]]="I",110,Table11[[#This Row],[target.clade]]="II",4454,TRUE,4652)</f>
        <v>110</v>
      </c>
      <c r="N462" s="26" cm="1">
        <f t="array" ref="N462">_xlfn.IFS(Table11[[#This Row],[target.clade]]="I",4454,Table11[[#This Row],[target.clade]]="II",110,TRUE,NA())</f>
        <v>4454</v>
      </c>
      <c r="O462" s="20" cm="1">
        <f t="array" ref="O462">_xlfn.IFS(Table11[[#This Row],[target.clade]]="I",Table11[[#This Row],[hits.I]],Table11[[#This Row],[target.clade]]="II",Table11[[#This Row],[hits.II]],TRUE,SUM(Table11[[#This Row],[hits.I]:[hits.?]]))</f>
        <v>43</v>
      </c>
      <c r="P462" s="26">
        <f>Table11[[#This Row],[clade.P]]-Table11[[#This Row],[clade.TP]]</f>
        <v>67</v>
      </c>
      <c r="Q462" s="26" cm="1">
        <f t="array" ref="Q462">_xlfn.IFS(Table11[[#This Row],[target.clade]]="I",Table11[[#This Row],[hits.II]],Table11[[#This Row],[target.clade]]="II",Table11[[#This Row],[hits.I]],TRUE,NA())</f>
        <v>4339</v>
      </c>
      <c r="R462" s="26">
        <f>IFERROR(Table11[[#This Row],[clade.N]]-Table11[[#This Row],[clade.FP]], NA())</f>
        <v>115</v>
      </c>
      <c r="S462" s="24">
        <f>Table11[[#This Row],[clade.TP]]/Table11[[#This Row],[clade.P]]</f>
        <v>0.39090909090909093</v>
      </c>
      <c r="T462" s="24">
        <f>Table11[[#This Row],[clade.FN]]/Table11[[#This Row],[clade.P]]</f>
        <v>0.60909090909090913</v>
      </c>
      <c r="U462" s="24">
        <f>IFERROR(Table11[[#This Row],[clade.FP]]/Table11[[#This Row],[clade.N]],NA())</f>
        <v>0.97418051189941623</v>
      </c>
      <c r="V462" s="24">
        <f>IFERROR(Table11[[#This Row],[clade.TN]]/Table11[[#This Row],[clade.N]],NA())</f>
        <v>2.5819488100583744E-2</v>
      </c>
      <c r="AC462" s="11"/>
      <c r="AD462" s="11"/>
    </row>
    <row r="463" spans="1:30" ht="21" customHeight="1" x14ac:dyDescent="0.2">
      <c r="A463" s="25" t="s">
        <v>2771</v>
      </c>
      <c r="B463" s="20">
        <f>LOOKUP(Table11[[#This Row],[id]],'S1 - Assay'!A:A,'S1 - Assay'!B:B)</f>
        <v>10244</v>
      </c>
      <c r="C463" s="20" t="str">
        <f>LOOKUP(Table11[[#This Row],[id]],'S1 - Assay'!A:A,'S1 - Assay'!C:C)</f>
        <v>I</v>
      </c>
      <c r="D463" s="20">
        <f>COUNTIF('S6 - Table 1'!$B$3:$B$20,Table11[[#This Row],[id]])</f>
        <v>0</v>
      </c>
      <c r="E463" s="20">
        <v>1.545820959</v>
      </c>
      <c r="F463" s="20">
        <v>3319</v>
      </c>
      <c r="G463" s="20">
        <v>6</v>
      </c>
      <c r="H463" s="20">
        <v>265</v>
      </c>
      <c r="I463" s="20">
        <v>24</v>
      </c>
      <c r="J463" s="20">
        <v>43</v>
      </c>
      <c r="K463" s="20">
        <v>4404</v>
      </c>
      <c r="L463" s="20">
        <v>27</v>
      </c>
      <c r="M463" s="26" cm="1">
        <f t="array" ref="M463">_xlfn.IFS(Table11[[#This Row],[target.clade]]="I",110,Table11[[#This Row],[target.clade]]="II",4454,TRUE,4652)</f>
        <v>110</v>
      </c>
      <c r="N463" s="26" cm="1">
        <f t="array" ref="N463">_xlfn.IFS(Table11[[#This Row],[target.clade]]="I",4454,Table11[[#This Row],[target.clade]]="II",110,TRUE,NA())</f>
        <v>4454</v>
      </c>
      <c r="O463" s="20" cm="1">
        <f t="array" ref="O463">_xlfn.IFS(Table11[[#This Row],[target.clade]]="I",Table11[[#This Row],[hits.I]],Table11[[#This Row],[target.clade]]="II",Table11[[#This Row],[hits.II]],TRUE,SUM(Table11[[#This Row],[hits.I]:[hits.?]]))</f>
        <v>43</v>
      </c>
      <c r="P463" s="26">
        <f>Table11[[#This Row],[clade.P]]-Table11[[#This Row],[clade.TP]]</f>
        <v>67</v>
      </c>
      <c r="Q463" s="26" cm="1">
        <f t="array" ref="Q463">_xlfn.IFS(Table11[[#This Row],[target.clade]]="I",Table11[[#This Row],[hits.II]],Table11[[#This Row],[target.clade]]="II",Table11[[#This Row],[hits.I]],TRUE,NA())</f>
        <v>4404</v>
      </c>
      <c r="R463" s="26">
        <f>IFERROR(Table11[[#This Row],[clade.N]]-Table11[[#This Row],[clade.FP]], NA())</f>
        <v>50</v>
      </c>
      <c r="S463" s="24">
        <f>Table11[[#This Row],[clade.TP]]/Table11[[#This Row],[clade.P]]</f>
        <v>0.39090909090909093</v>
      </c>
      <c r="T463" s="24">
        <f>Table11[[#This Row],[clade.FN]]/Table11[[#This Row],[clade.P]]</f>
        <v>0.60909090909090913</v>
      </c>
      <c r="U463" s="24">
        <f>IFERROR(Table11[[#This Row],[clade.FP]]/Table11[[#This Row],[clade.N]],NA())</f>
        <v>0.98877413560844185</v>
      </c>
      <c r="V463" s="24">
        <f>IFERROR(Table11[[#This Row],[clade.TN]]/Table11[[#This Row],[clade.N]],NA())</f>
        <v>1.1225864391558151E-2</v>
      </c>
      <c r="AC463" s="11"/>
      <c r="AD463" s="11"/>
    </row>
    <row r="464" spans="1:30" ht="21" customHeight="1" x14ac:dyDescent="0.2">
      <c r="A464" s="25" t="s">
        <v>2774</v>
      </c>
      <c r="B464" s="20">
        <f>LOOKUP(Table11[[#This Row],[id]],'S1 - Assay'!A:A,'S1 - Assay'!B:B)</f>
        <v>10244</v>
      </c>
      <c r="C464" s="20" t="str">
        <f>LOOKUP(Table11[[#This Row],[id]],'S1 - Assay'!A:A,'S1 - Assay'!C:C)</f>
        <v>I</v>
      </c>
      <c r="D464" s="20">
        <f>COUNTIF('S6 - Table 1'!$B$3:$B$20,Table11[[#This Row],[id]])</f>
        <v>0</v>
      </c>
      <c r="E464" s="20">
        <v>1.5763889849999999</v>
      </c>
      <c r="F464" s="20">
        <v>3307</v>
      </c>
      <c r="G464" s="20">
        <v>117</v>
      </c>
      <c r="H464" s="20">
        <v>273</v>
      </c>
      <c r="I464" s="20">
        <v>15</v>
      </c>
      <c r="J464" s="20">
        <v>43</v>
      </c>
      <c r="K464" s="20">
        <v>4418</v>
      </c>
      <c r="L464" s="20">
        <v>67</v>
      </c>
      <c r="M464" s="26" cm="1">
        <f t="array" ref="M464">_xlfn.IFS(Table11[[#This Row],[target.clade]]="I",110,Table11[[#This Row],[target.clade]]="II",4454,TRUE,4652)</f>
        <v>110</v>
      </c>
      <c r="N464" s="26" cm="1">
        <f t="array" ref="N464">_xlfn.IFS(Table11[[#This Row],[target.clade]]="I",4454,Table11[[#This Row],[target.clade]]="II",110,TRUE,NA())</f>
        <v>4454</v>
      </c>
      <c r="O464" s="20" cm="1">
        <f t="array" ref="O464">_xlfn.IFS(Table11[[#This Row],[target.clade]]="I",Table11[[#This Row],[hits.I]],Table11[[#This Row],[target.clade]]="II",Table11[[#This Row],[hits.II]],TRUE,SUM(Table11[[#This Row],[hits.I]:[hits.?]]))</f>
        <v>43</v>
      </c>
      <c r="P464" s="26">
        <f>Table11[[#This Row],[clade.P]]-Table11[[#This Row],[clade.TP]]</f>
        <v>67</v>
      </c>
      <c r="Q464" s="26" cm="1">
        <f t="array" ref="Q464">_xlfn.IFS(Table11[[#This Row],[target.clade]]="I",Table11[[#This Row],[hits.II]],Table11[[#This Row],[target.clade]]="II",Table11[[#This Row],[hits.I]],TRUE,NA())</f>
        <v>4418</v>
      </c>
      <c r="R464" s="26">
        <f>IFERROR(Table11[[#This Row],[clade.N]]-Table11[[#This Row],[clade.FP]], NA())</f>
        <v>36</v>
      </c>
      <c r="S464" s="24">
        <f>Table11[[#This Row],[clade.TP]]/Table11[[#This Row],[clade.P]]</f>
        <v>0.39090909090909093</v>
      </c>
      <c r="T464" s="24">
        <f>Table11[[#This Row],[clade.FN]]/Table11[[#This Row],[clade.P]]</f>
        <v>0.60909090909090913</v>
      </c>
      <c r="U464" s="24">
        <f>IFERROR(Table11[[#This Row],[clade.FP]]/Table11[[#This Row],[clade.N]],NA())</f>
        <v>0.99191737763807808</v>
      </c>
      <c r="V464" s="24">
        <f>IFERROR(Table11[[#This Row],[clade.TN]]/Table11[[#This Row],[clade.N]],NA())</f>
        <v>8.0826223619218686E-3</v>
      </c>
      <c r="AC464" s="11"/>
      <c r="AD464" s="11"/>
    </row>
    <row r="465" spans="1:30" ht="21" customHeight="1" x14ac:dyDescent="0.2">
      <c r="A465" s="25" t="s">
        <v>2777</v>
      </c>
      <c r="B465" s="20">
        <f>LOOKUP(Table11[[#This Row],[id]],'S1 - Assay'!A:A,'S1 - Assay'!B:B)</f>
        <v>10244</v>
      </c>
      <c r="C465" s="20" t="str">
        <f>LOOKUP(Table11[[#This Row],[id]],'S1 - Assay'!A:A,'S1 - Assay'!C:C)</f>
        <v>I</v>
      </c>
      <c r="D465" s="20">
        <f>COUNTIF('S6 - Table 1'!$B$3:$B$20,Table11[[#This Row],[id]])</f>
        <v>0</v>
      </c>
      <c r="E465" s="20">
        <v>1.578792575</v>
      </c>
      <c r="F465" s="20">
        <v>3376</v>
      </c>
      <c r="G465" s="20">
        <v>8</v>
      </c>
      <c r="H465" s="20">
        <v>158</v>
      </c>
      <c r="I465" s="20">
        <v>140</v>
      </c>
      <c r="J465" s="20">
        <v>43</v>
      </c>
      <c r="K465" s="20">
        <v>4382</v>
      </c>
      <c r="L465" s="20">
        <v>63</v>
      </c>
      <c r="M465" s="26" cm="1">
        <f t="array" ref="M465">_xlfn.IFS(Table11[[#This Row],[target.clade]]="I",110,Table11[[#This Row],[target.clade]]="II",4454,TRUE,4652)</f>
        <v>110</v>
      </c>
      <c r="N465" s="26" cm="1">
        <f t="array" ref="N465">_xlfn.IFS(Table11[[#This Row],[target.clade]]="I",4454,Table11[[#This Row],[target.clade]]="II",110,TRUE,NA())</f>
        <v>4454</v>
      </c>
      <c r="O465" s="20" cm="1">
        <f t="array" ref="O465">_xlfn.IFS(Table11[[#This Row],[target.clade]]="I",Table11[[#This Row],[hits.I]],Table11[[#This Row],[target.clade]]="II",Table11[[#This Row],[hits.II]],TRUE,SUM(Table11[[#This Row],[hits.I]:[hits.?]]))</f>
        <v>43</v>
      </c>
      <c r="P465" s="26">
        <f>Table11[[#This Row],[clade.P]]-Table11[[#This Row],[clade.TP]]</f>
        <v>67</v>
      </c>
      <c r="Q465" s="26" cm="1">
        <f t="array" ref="Q465">_xlfn.IFS(Table11[[#This Row],[target.clade]]="I",Table11[[#This Row],[hits.II]],Table11[[#This Row],[target.clade]]="II",Table11[[#This Row],[hits.I]],TRUE,NA())</f>
        <v>4382</v>
      </c>
      <c r="R465" s="26">
        <f>IFERROR(Table11[[#This Row],[clade.N]]-Table11[[#This Row],[clade.FP]], NA())</f>
        <v>72</v>
      </c>
      <c r="S465" s="24">
        <f>Table11[[#This Row],[clade.TP]]/Table11[[#This Row],[clade.P]]</f>
        <v>0.39090909090909093</v>
      </c>
      <c r="T465" s="24">
        <f>Table11[[#This Row],[clade.FN]]/Table11[[#This Row],[clade.P]]</f>
        <v>0.60909090909090913</v>
      </c>
      <c r="U465" s="24">
        <f>IFERROR(Table11[[#This Row],[clade.FP]]/Table11[[#This Row],[clade.N]],NA())</f>
        <v>0.98383475527615627</v>
      </c>
      <c r="V465" s="24">
        <f>IFERROR(Table11[[#This Row],[clade.TN]]/Table11[[#This Row],[clade.N]],NA())</f>
        <v>1.6165244723843737E-2</v>
      </c>
      <c r="AC465" s="11"/>
      <c r="AD465" s="11"/>
    </row>
    <row r="466" spans="1:30" ht="21" customHeight="1" x14ac:dyDescent="0.2">
      <c r="A466" s="25" t="s">
        <v>2780</v>
      </c>
      <c r="B466" s="20">
        <f>LOOKUP(Table11[[#This Row],[id]],'S1 - Assay'!A:A,'S1 - Assay'!B:B)</f>
        <v>10244</v>
      </c>
      <c r="C466" s="20" t="str">
        <f>LOOKUP(Table11[[#This Row],[id]],'S1 - Assay'!A:A,'S1 - Assay'!C:C)</f>
        <v>I</v>
      </c>
      <c r="D466" s="20">
        <f>COUNTIF('S6 - Table 1'!$B$3:$B$20,Table11[[#This Row],[id]])</f>
        <v>0</v>
      </c>
      <c r="E466" s="20">
        <v>1.5805567300000001</v>
      </c>
      <c r="F466" s="20">
        <v>3343</v>
      </c>
      <c r="G466" s="20">
        <v>7</v>
      </c>
      <c r="H466" s="20">
        <v>265</v>
      </c>
      <c r="I466" s="20">
        <v>30</v>
      </c>
      <c r="J466" s="20">
        <v>43</v>
      </c>
      <c r="K466" s="20">
        <v>4379</v>
      </c>
      <c r="L466" s="20">
        <v>55</v>
      </c>
      <c r="M466" s="26" cm="1">
        <f t="array" ref="M466">_xlfn.IFS(Table11[[#This Row],[target.clade]]="I",110,Table11[[#This Row],[target.clade]]="II",4454,TRUE,4652)</f>
        <v>110</v>
      </c>
      <c r="N466" s="26" cm="1">
        <f t="array" ref="N466">_xlfn.IFS(Table11[[#This Row],[target.clade]]="I",4454,Table11[[#This Row],[target.clade]]="II",110,TRUE,NA())</f>
        <v>4454</v>
      </c>
      <c r="O466" s="20" cm="1">
        <f t="array" ref="O466">_xlfn.IFS(Table11[[#This Row],[target.clade]]="I",Table11[[#This Row],[hits.I]],Table11[[#This Row],[target.clade]]="II",Table11[[#This Row],[hits.II]],TRUE,SUM(Table11[[#This Row],[hits.I]:[hits.?]]))</f>
        <v>43</v>
      </c>
      <c r="P466" s="26">
        <f>Table11[[#This Row],[clade.P]]-Table11[[#This Row],[clade.TP]]</f>
        <v>67</v>
      </c>
      <c r="Q466" s="26" cm="1">
        <f t="array" ref="Q466">_xlfn.IFS(Table11[[#This Row],[target.clade]]="I",Table11[[#This Row],[hits.II]],Table11[[#This Row],[target.clade]]="II",Table11[[#This Row],[hits.I]],TRUE,NA())</f>
        <v>4379</v>
      </c>
      <c r="R466" s="26">
        <f>IFERROR(Table11[[#This Row],[clade.N]]-Table11[[#This Row],[clade.FP]], NA())</f>
        <v>75</v>
      </c>
      <c r="S466" s="24">
        <f>Table11[[#This Row],[clade.TP]]/Table11[[#This Row],[clade.P]]</f>
        <v>0.39090909090909093</v>
      </c>
      <c r="T466" s="24">
        <f>Table11[[#This Row],[clade.FN]]/Table11[[#This Row],[clade.P]]</f>
        <v>0.60909090909090913</v>
      </c>
      <c r="U466" s="24">
        <f>IFERROR(Table11[[#This Row],[clade.FP]]/Table11[[#This Row],[clade.N]],NA())</f>
        <v>0.98316120341266278</v>
      </c>
      <c r="V466" s="24">
        <f>IFERROR(Table11[[#This Row],[clade.TN]]/Table11[[#This Row],[clade.N]],NA())</f>
        <v>1.6838796587337224E-2</v>
      </c>
      <c r="AC466" s="11"/>
      <c r="AD466" s="11"/>
    </row>
    <row r="467" spans="1:30" ht="21" customHeight="1" x14ac:dyDescent="0.2">
      <c r="A467" s="25" t="s">
        <v>2783</v>
      </c>
      <c r="B467" s="20">
        <f>LOOKUP(Table11[[#This Row],[id]],'S1 - Assay'!A:A,'S1 - Assay'!B:B)</f>
        <v>10244</v>
      </c>
      <c r="C467" s="20" t="str">
        <f>LOOKUP(Table11[[#This Row],[id]],'S1 - Assay'!A:A,'S1 - Assay'!C:C)</f>
        <v>I</v>
      </c>
      <c r="D467" s="20">
        <f>COUNTIF('S6 - Table 1'!$B$3:$B$20,Table11[[#This Row],[id]])</f>
        <v>0</v>
      </c>
      <c r="E467" s="20">
        <v>1.5896912009999999</v>
      </c>
      <c r="F467" s="20">
        <v>3395</v>
      </c>
      <c r="G467" s="20">
        <v>1</v>
      </c>
      <c r="H467" s="20">
        <v>167</v>
      </c>
      <c r="I467" s="20">
        <v>111</v>
      </c>
      <c r="J467" s="20">
        <v>50</v>
      </c>
      <c r="K467" s="20">
        <v>4398</v>
      </c>
      <c r="L467" s="20">
        <v>56</v>
      </c>
      <c r="M467" s="26" cm="1">
        <f t="array" ref="M467">_xlfn.IFS(Table11[[#This Row],[target.clade]]="I",110,Table11[[#This Row],[target.clade]]="II",4454,TRUE,4652)</f>
        <v>110</v>
      </c>
      <c r="N467" s="26" cm="1">
        <f t="array" ref="N467">_xlfn.IFS(Table11[[#This Row],[target.clade]]="I",4454,Table11[[#This Row],[target.clade]]="II",110,TRUE,NA())</f>
        <v>4454</v>
      </c>
      <c r="O467" s="20" cm="1">
        <f t="array" ref="O467">_xlfn.IFS(Table11[[#This Row],[target.clade]]="I",Table11[[#This Row],[hits.I]],Table11[[#This Row],[target.clade]]="II",Table11[[#This Row],[hits.II]],TRUE,SUM(Table11[[#This Row],[hits.I]:[hits.?]]))</f>
        <v>50</v>
      </c>
      <c r="P467" s="26">
        <f>Table11[[#This Row],[clade.P]]-Table11[[#This Row],[clade.TP]]</f>
        <v>60</v>
      </c>
      <c r="Q467" s="26" cm="1">
        <f t="array" ref="Q467">_xlfn.IFS(Table11[[#This Row],[target.clade]]="I",Table11[[#This Row],[hits.II]],Table11[[#This Row],[target.clade]]="II",Table11[[#This Row],[hits.I]],TRUE,NA())</f>
        <v>4398</v>
      </c>
      <c r="R467" s="26">
        <f>IFERROR(Table11[[#This Row],[clade.N]]-Table11[[#This Row],[clade.FP]], NA())</f>
        <v>56</v>
      </c>
      <c r="S467" s="24">
        <f>Table11[[#This Row],[clade.TP]]/Table11[[#This Row],[clade.P]]</f>
        <v>0.45454545454545453</v>
      </c>
      <c r="T467" s="24">
        <f>Table11[[#This Row],[clade.FN]]/Table11[[#This Row],[clade.P]]</f>
        <v>0.54545454545454541</v>
      </c>
      <c r="U467" s="24">
        <f>IFERROR(Table11[[#This Row],[clade.FP]]/Table11[[#This Row],[clade.N]],NA())</f>
        <v>0.98742703188145486</v>
      </c>
      <c r="V467" s="24">
        <f>IFERROR(Table11[[#This Row],[clade.TN]]/Table11[[#This Row],[clade.N]],NA())</f>
        <v>1.2572968118545127E-2</v>
      </c>
      <c r="AC467" s="11"/>
      <c r="AD467" s="11"/>
    </row>
    <row r="468" spans="1:30" ht="21" customHeight="1" x14ac:dyDescent="0.2">
      <c r="A468" s="25" t="s">
        <v>2788</v>
      </c>
      <c r="B468" s="20">
        <f>LOOKUP(Table11[[#This Row],[id]],'S1 - Assay'!A:A,'S1 - Assay'!B:B)</f>
        <v>10244</v>
      </c>
      <c r="C468" s="20" t="str">
        <f>LOOKUP(Table11[[#This Row],[id]],'S1 - Assay'!A:A,'S1 - Assay'!C:C)</f>
        <v>I</v>
      </c>
      <c r="D468" s="20">
        <f>COUNTIF('S6 - Table 1'!$B$3:$B$20,Table11[[#This Row],[id]])</f>
        <v>0</v>
      </c>
      <c r="E468" s="20">
        <v>1.590766414</v>
      </c>
      <c r="F468" s="20">
        <v>3395</v>
      </c>
      <c r="G468" s="20">
        <v>1</v>
      </c>
      <c r="H468" s="20">
        <v>167</v>
      </c>
      <c r="I468" s="20">
        <v>111</v>
      </c>
      <c r="J468" s="20">
        <v>50</v>
      </c>
      <c r="K468" s="20">
        <v>4398</v>
      </c>
      <c r="L468" s="20">
        <v>56</v>
      </c>
      <c r="M468" s="26" cm="1">
        <f t="array" ref="M468">_xlfn.IFS(Table11[[#This Row],[target.clade]]="I",110,Table11[[#This Row],[target.clade]]="II",4454,TRUE,4652)</f>
        <v>110</v>
      </c>
      <c r="N468" s="26" cm="1">
        <f t="array" ref="N468">_xlfn.IFS(Table11[[#This Row],[target.clade]]="I",4454,Table11[[#This Row],[target.clade]]="II",110,TRUE,NA())</f>
        <v>4454</v>
      </c>
      <c r="O468" s="20" cm="1">
        <f t="array" ref="O468">_xlfn.IFS(Table11[[#This Row],[target.clade]]="I",Table11[[#This Row],[hits.I]],Table11[[#This Row],[target.clade]]="II",Table11[[#This Row],[hits.II]],TRUE,SUM(Table11[[#This Row],[hits.I]:[hits.?]]))</f>
        <v>50</v>
      </c>
      <c r="P468" s="26">
        <f>Table11[[#This Row],[clade.P]]-Table11[[#This Row],[clade.TP]]</f>
        <v>60</v>
      </c>
      <c r="Q468" s="26" cm="1">
        <f t="array" ref="Q468">_xlfn.IFS(Table11[[#This Row],[target.clade]]="I",Table11[[#This Row],[hits.II]],Table11[[#This Row],[target.clade]]="II",Table11[[#This Row],[hits.I]],TRUE,NA())</f>
        <v>4398</v>
      </c>
      <c r="R468" s="26">
        <f>IFERROR(Table11[[#This Row],[clade.N]]-Table11[[#This Row],[clade.FP]], NA())</f>
        <v>56</v>
      </c>
      <c r="S468" s="24">
        <f>Table11[[#This Row],[clade.TP]]/Table11[[#This Row],[clade.P]]</f>
        <v>0.45454545454545453</v>
      </c>
      <c r="T468" s="24">
        <f>Table11[[#This Row],[clade.FN]]/Table11[[#This Row],[clade.P]]</f>
        <v>0.54545454545454541</v>
      </c>
      <c r="U468" s="24">
        <f>IFERROR(Table11[[#This Row],[clade.FP]]/Table11[[#This Row],[clade.N]],NA())</f>
        <v>0.98742703188145486</v>
      </c>
      <c r="V468" s="24">
        <f>IFERROR(Table11[[#This Row],[clade.TN]]/Table11[[#This Row],[clade.N]],NA())</f>
        <v>1.2572968118545127E-2</v>
      </c>
      <c r="AC468" s="11"/>
      <c r="AD468" s="11"/>
    </row>
    <row r="469" spans="1:30" ht="21" customHeight="1" x14ac:dyDescent="0.2">
      <c r="A469" s="25" t="s">
        <v>2791</v>
      </c>
      <c r="B469" s="20">
        <f>LOOKUP(Table11[[#This Row],[id]],'S1 - Assay'!A:A,'S1 - Assay'!B:B)</f>
        <v>10244</v>
      </c>
      <c r="C469" s="20" t="str">
        <f>LOOKUP(Table11[[#This Row],[id]],'S1 - Assay'!A:A,'S1 - Assay'!C:C)</f>
        <v>I</v>
      </c>
      <c r="D469" s="20">
        <f>COUNTIF('S6 - Table 1'!$B$3:$B$20,Table11[[#This Row],[id]])</f>
        <v>0</v>
      </c>
      <c r="E469" s="20">
        <v>1.592987301</v>
      </c>
      <c r="F469" s="20">
        <v>3431</v>
      </c>
      <c r="G469" s="20">
        <v>3</v>
      </c>
      <c r="H469" s="20">
        <v>262</v>
      </c>
      <c r="I469" s="20">
        <v>19</v>
      </c>
      <c r="J469" s="20">
        <v>43</v>
      </c>
      <c r="K469" s="20">
        <v>4436</v>
      </c>
      <c r="L469" s="20">
        <v>67</v>
      </c>
      <c r="M469" s="26" cm="1">
        <f t="array" ref="M469">_xlfn.IFS(Table11[[#This Row],[target.clade]]="I",110,Table11[[#This Row],[target.clade]]="II",4454,TRUE,4652)</f>
        <v>110</v>
      </c>
      <c r="N469" s="26" cm="1">
        <f t="array" ref="N469">_xlfn.IFS(Table11[[#This Row],[target.clade]]="I",4454,Table11[[#This Row],[target.clade]]="II",110,TRUE,NA())</f>
        <v>4454</v>
      </c>
      <c r="O469" s="20" cm="1">
        <f t="array" ref="O469">_xlfn.IFS(Table11[[#This Row],[target.clade]]="I",Table11[[#This Row],[hits.I]],Table11[[#This Row],[target.clade]]="II",Table11[[#This Row],[hits.II]],TRUE,SUM(Table11[[#This Row],[hits.I]:[hits.?]]))</f>
        <v>43</v>
      </c>
      <c r="P469" s="26">
        <f>Table11[[#This Row],[clade.P]]-Table11[[#This Row],[clade.TP]]</f>
        <v>67</v>
      </c>
      <c r="Q469" s="26" cm="1">
        <f t="array" ref="Q469">_xlfn.IFS(Table11[[#This Row],[target.clade]]="I",Table11[[#This Row],[hits.II]],Table11[[#This Row],[target.clade]]="II",Table11[[#This Row],[hits.I]],TRUE,NA())</f>
        <v>4436</v>
      </c>
      <c r="R469" s="26">
        <f>IFERROR(Table11[[#This Row],[clade.N]]-Table11[[#This Row],[clade.FP]], NA())</f>
        <v>18</v>
      </c>
      <c r="S469" s="24">
        <f>Table11[[#This Row],[clade.TP]]/Table11[[#This Row],[clade.P]]</f>
        <v>0.39090909090909093</v>
      </c>
      <c r="T469" s="24">
        <f>Table11[[#This Row],[clade.FN]]/Table11[[#This Row],[clade.P]]</f>
        <v>0.60909090909090913</v>
      </c>
      <c r="U469" s="24">
        <f>IFERROR(Table11[[#This Row],[clade.FP]]/Table11[[#This Row],[clade.N]],NA())</f>
        <v>0.99595868881903904</v>
      </c>
      <c r="V469" s="24">
        <f>IFERROR(Table11[[#This Row],[clade.TN]]/Table11[[#This Row],[clade.N]],NA())</f>
        <v>4.0413111809609343E-3</v>
      </c>
      <c r="AC469" s="11"/>
      <c r="AD469" s="11"/>
    </row>
    <row r="470" spans="1:30" ht="21" customHeight="1" x14ac:dyDescent="0.2">
      <c r="A470" s="25" t="s">
        <v>2796</v>
      </c>
      <c r="B470" s="20">
        <f>LOOKUP(Table11[[#This Row],[id]],'S1 - Assay'!A:A,'S1 - Assay'!B:B)</f>
        <v>10244</v>
      </c>
      <c r="C470" s="20" t="str">
        <f>LOOKUP(Table11[[#This Row],[id]],'S1 - Assay'!A:A,'S1 - Assay'!C:C)</f>
        <v>I</v>
      </c>
      <c r="D470" s="20">
        <f>COUNTIF('S6 - Table 1'!$B$3:$B$20,Table11[[#This Row],[id]])</f>
        <v>0</v>
      </c>
      <c r="E470" s="20">
        <v>1.592987301</v>
      </c>
      <c r="F470" s="20">
        <v>3431</v>
      </c>
      <c r="G470" s="20">
        <v>3</v>
      </c>
      <c r="H470" s="20">
        <v>262</v>
      </c>
      <c r="I470" s="20">
        <v>19</v>
      </c>
      <c r="J470" s="20">
        <v>43</v>
      </c>
      <c r="K470" s="20">
        <v>4436</v>
      </c>
      <c r="L470" s="20">
        <v>67</v>
      </c>
      <c r="M470" s="26" cm="1">
        <f t="array" ref="M470">_xlfn.IFS(Table11[[#This Row],[target.clade]]="I",110,Table11[[#This Row],[target.clade]]="II",4454,TRUE,4652)</f>
        <v>110</v>
      </c>
      <c r="N470" s="26" cm="1">
        <f t="array" ref="N470">_xlfn.IFS(Table11[[#This Row],[target.clade]]="I",4454,Table11[[#This Row],[target.clade]]="II",110,TRUE,NA())</f>
        <v>4454</v>
      </c>
      <c r="O470" s="20" cm="1">
        <f t="array" ref="O470">_xlfn.IFS(Table11[[#This Row],[target.clade]]="I",Table11[[#This Row],[hits.I]],Table11[[#This Row],[target.clade]]="II",Table11[[#This Row],[hits.II]],TRUE,SUM(Table11[[#This Row],[hits.I]:[hits.?]]))</f>
        <v>43</v>
      </c>
      <c r="P470" s="26">
        <f>Table11[[#This Row],[clade.P]]-Table11[[#This Row],[clade.TP]]</f>
        <v>67</v>
      </c>
      <c r="Q470" s="26" cm="1">
        <f t="array" ref="Q470">_xlfn.IFS(Table11[[#This Row],[target.clade]]="I",Table11[[#This Row],[hits.II]],Table11[[#This Row],[target.clade]]="II",Table11[[#This Row],[hits.I]],TRUE,NA())</f>
        <v>4436</v>
      </c>
      <c r="R470" s="26">
        <f>IFERROR(Table11[[#This Row],[clade.N]]-Table11[[#This Row],[clade.FP]], NA())</f>
        <v>18</v>
      </c>
      <c r="S470" s="24">
        <f>Table11[[#This Row],[clade.TP]]/Table11[[#This Row],[clade.P]]</f>
        <v>0.39090909090909093</v>
      </c>
      <c r="T470" s="24">
        <f>Table11[[#This Row],[clade.FN]]/Table11[[#This Row],[clade.P]]</f>
        <v>0.60909090909090913</v>
      </c>
      <c r="U470" s="24">
        <f>IFERROR(Table11[[#This Row],[clade.FP]]/Table11[[#This Row],[clade.N]],NA())</f>
        <v>0.99595868881903904</v>
      </c>
      <c r="V470" s="24">
        <f>IFERROR(Table11[[#This Row],[clade.TN]]/Table11[[#This Row],[clade.N]],NA())</f>
        <v>4.0413111809609343E-3</v>
      </c>
      <c r="AC470" s="11"/>
      <c r="AD470" s="11"/>
    </row>
    <row r="471" spans="1:30" ht="21" customHeight="1" x14ac:dyDescent="0.2">
      <c r="A471" s="25" t="s">
        <v>2799</v>
      </c>
      <c r="B471" s="20">
        <f>LOOKUP(Table11[[#This Row],[id]],'S1 - Assay'!A:A,'S1 - Assay'!B:B)</f>
        <v>10244</v>
      </c>
      <c r="C471" s="20" t="str">
        <f>LOOKUP(Table11[[#This Row],[id]],'S1 - Assay'!A:A,'S1 - Assay'!C:C)</f>
        <v>I</v>
      </c>
      <c r="D471" s="20">
        <f>COUNTIF('S6 - Table 1'!$B$3:$B$20,Table11[[#This Row],[id]])</f>
        <v>0</v>
      </c>
      <c r="E471" s="20">
        <v>1.592987301</v>
      </c>
      <c r="F471" s="20">
        <v>3431</v>
      </c>
      <c r="G471" s="20">
        <v>3</v>
      </c>
      <c r="H471" s="20">
        <v>262</v>
      </c>
      <c r="I471" s="20">
        <v>19</v>
      </c>
      <c r="J471" s="20">
        <v>43</v>
      </c>
      <c r="K471" s="20">
        <v>4436</v>
      </c>
      <c r="L471" s="20">
        <v>67</v>
      </c>
      <c r="M471" s="26" cm="1">
        <f t="array" ref="M471">_xlfn.IFS(Table11[[#This Row],[target.clade]]="I",110,Table11[[#This Row],[target.clade]]="II",4454,TRUE,4652)</f>
        <v>110</v>
      </c>
      <c r="N471" s="26" cm="1">
        <f t="array" ref="N471">_xlfn.IFS(Table11[[#This Row],[target.clade]]="I",4454,Table11[[#This Row],[target.clade]]="II",110,TRUE,NA())</f>
        <v>4454</v>
      </c>
      <c r="O471" s="20" cm="1">
        <f t="array" ref="O471">_xlfn.IFS(Table11[[#This Row],[target.clade]]="I",Table11[[#This Row],[hits.I]],Table11[[#This Row],[target.clade]]="II",Table11[[#This Row],[hits.II]],TRUE,SUM(Table11[[#This Row],[hits.I]:[hits.?]]))</f>
        <v>43</v>
      </c>
      <c r="P471" s="26">
        <f>Table11[[#This Row],[clade.P]]-Table11[[#This Row],[clade.TP]]</f>
        <v>67</v>
      </c>
      <c r="Q471" s="26" cm="1">
        <f t="array" ref="Q471">_xlfn.IFS(Table11[[#This Row],[target.clade]]="I",Table11[[#This Row],[hits.II]],Table11[[#This Row],[target.clade]]="II",Table11[[#This Row],[hits.I]],TRUE,NA())</f>
        <v>4436</v>
      </c>
      <c r="R471" s="26">
        <f>IFERROR(Table11[[#This Row],[clade.N]]-Table11[[#This Row],[clade.FP]], NA())</f>
        <v>18</v>
      </c>
      <c r="S471" s="24">
        <f>Table11[[#This Row],[clade.TP]]/Table11[[#This Row],[clade.P]]</f>
        <v>0.39090909090909093</v>
      </c>
      <c r="T471" s="24">
        <f>Table11[[#This Row],[clade.FN]]/Table11[[#This Row],[clade.P]]</f>
        <v>0.60909090909090913</v>
      </c>
      <c r="U471" s="24">
        <f>IFERROR(Table11[[#This Row],[clade.FP]]/Table11[[#This Row],[clade.N]],NA())</f>
        <v>0.99595868881903904</v>
      </c>
      <c r="V471" s="24">
        <f>IFERROR(Table11[[#This Row],[clade.TN]]/Table11[[#This Row],[clade.N]],NA())</f>
        <v>4.0413111809609343E-3</v>
      </c>
      <c r="AC471" s="11"/>
      <c r="AD471" s="11"/>
    </row>
    <row r="472" spans="1:30" ht="21" customHeight="1" x14ac:dyDescent="0.2">
      <c r="A472" s="25" t="s">
        <v>2802</v>
      </c>
      <c r="B472" s="20">
        <f>LOOKUP(Table11[[#This Row],[id]],'S1 - Assay'!A:A,'S1 - Assay'!B:B)</f>
        <v>10244</v>
      </c>
      <c r="C472" s="20" t="str">
        <f>LOOKUP(Table11[[#This Row],[id]],'S1 - Assay'!A:A,'S1 - Assay'!C:C)</f>
        <v>I</v>
      </c>
      <c r="D472" s="20">
        <f>COUNTIF('S6 - Table 1'!$B$3:$B$20,Table11[[#This Row],[id]])</f>
        <v>0</v>
      </c>
      <c r="E472" s="20">
        <v>1.6163755719999999</v>
      </c>
      <c r="F472" s="20">
        <v>3344</v>
      </c>
      <c r="G472" s="20">
        <v>10</v>
      </c>
      <c r="H472" s="20">
        <v>261</v>
      </c>
      <c r="I472" s="20">
        <v>116</v>
      </c>
      <c r="J472" s="20">
        <v>44</v>
      </c>
      <c r="K472" s="20">
        <v>4335</v>
      </c>
      <c r="L472" s="20">
        <v>64</v>
      </c>
      <c r="M472" s="26" cm="1">
        <f t="array" ref="M472">_xlfn.IFS(Table11[[#This Row],[target.clade]]="I",110,Table11[[#This Row],[target.clade]]="II",4454,TRUE,4652)</f>
        <v>110</v>
      </c>
      <c r="N472" s="26" cm="1">
        <f t="array" ref="N472">_xlfn.IFS(Table11[[#This Row],[target.clade]]="I",4454,Table11[[#This Row],[target.clade]]="II",110,TRUE,NA())</f>
        <v>4454</v>
      </c>
      <c r="O472" s="20" cm="1">
        <f t="array" ref="O472">_xlfn.IFS(Table11[[#This Row],[target.clade]]="I",Table11[[#This Row],[hits.I]],Table11[[#This Row],[target.clade]]="II",Table11[[#This Row],[hits.II]],TRUE,SUM(Table11[[#This Row],[hits.I]:[hits.?]]))</f>
        <v>44</v>
      </c>
      <c r="P472" s="26">
        <f>Table11[[#This Row],[clade.P]]-Table11[[#This Row],[clade.TP]]</f>
        <v>66</v>
      </c>
      <c r="Q472" s="26" cm="1">
        <f t="array" ref="Q472">_xlfn.IFS(Table11[[#This Row],[target.clade]]="I",Table11[[#This Row],[hits.II]],Table11[[#This Row],[target.clade]]="II",Table11[[#This Row],[hits.I]],TRUE,NA())</f>
        <v>4335</v>
      </c>
      <c r="R472" s="26">
        <f>IFERROR(Table11[[#This Row],[clade.N]]-Table11[[#This Row],[clade.FP]], NA())</f>
        <v>119</v>
      </c>
      <c r="S472" s="24">
        <f>Table11[[#This Row],[clade.TP]]/Table11[[#This Row],[clade.P]]</f>
        <v>0.4</v>
      </c>
      <c r="T472" s="24">
        <f>Table11[[#This Row],[clade.FN]]/Table11[[#This Row],[clade.P]]</f>
        <v>0.6</v>
      </c>
      <c r="U472" s="24">
        <f>IFERROR(Table11[[#This Row],[clade.FP]]/Table11[[#This Row],[clade.N]],NA())</f>
        <v>0.97328244274809161</v>
      </c>
      <c r="V472" s="24">
        <f>IFERROR(Table11[[#This Row],[clade.TN]]/Table11[[#This Row],[clade.N]],NA())</f>
        <v>2.6717557251908396E-2</v>
      </c>
      <c r="AC472" s="11"/>
      <c r="AD472" s="11"/>
    </row>
    <row r="473" spans="1:30" ht="21" customHeight="1" x14ac:dyDescent="0.2">
      <c r="A473" s="25" t="s">
        <v>2807</v>
      </c>
      <c r="B473" s="20">
        <f>LOOKUP(Table11[[#This Row],[id]],'S1 - Assay'!A:A,'S1 - Assay'!B:B)</f>
        <v>10244</v>
      </c>
      <c r="C473" s="20" t="str">
        <f>LOOKUP(Table11[[#This Row],[id]],'S1 - Assay'!A:A,'S1 - Assay'!C:C)</f>
        <v>I</v>
      </c>
      <c r="D473" s="20">
        <f>COUNTIF('S6 - Table 1'!$B$3:$B$20,Table11[[#This Row],[id]])</f>
        <v>0</v>
      </c>
      <c r="E473" s="20">
        <v>1.6337182939999999</v>
      </c>
      <c r="F473" s="20">
        <v>3395</v>
      </c>
      <c r="G473" s="20">
        <v>1</v>
      </c>
      <c r="H473" s="20">
        <v>167</v>
      </c>
      <c r="I473" s="20">
        <v>111</v>
      </c>
      <c r="J473" s="20">
        <v>50</v>
      </c>
      <c r="K473" s="20">
        <v>4398</v>
      </c>
      <c r="L473" s="20">
        <v>56</v>
      </c>
      <c r="M473" s="26" cm="1">
        <f t="array" ref="M473">_xlfn.IFS(Table11[[#This Row],[target.clade]]="I",110,Table11[[#This Row],[target.clade]]="II",4454,TRUE,4652)</f>
        <v>110</v>
      </c>
      <c r="N473" s="26" cm="1">
        <f t="array" ref="N473">_xlfn.IFS(Table11[[#This Row],[target.clade]]="I",4454,Table11[[#This Row],[target.clade]]="II",110,TRUE,NA())</f>
        <v>4454</v>
      </c>
      <c r="O473" s="20" cm="1">
        <f t="array" ref="O473">_xlfn.IFS(Table11[[#This Row],[target.clade]]="I",Table11[[#This Row],[hits.I]],Table11[[#This Row],[target.clade]]="II",Table11[[#This Row],[hits.II]],TRUE,SUM(Table11[[#This Row],[hits.I]:[hits.?]]))</f>
        <v>50</v>
      </c>
      <c r="P473" s="26">
        <f>Table11[[#This Row],[clade.P]]-Table11[[#This Row],[clade.TP]]</f>
        <v>60</v>
      </c>
      <c r="Q473" s="26" cm="1">
        <f t="array" ref="Q473">_xlfn.IFS(Table11[[#This Row],[target.clade]]="I",Table11[[#This Row],[hits.II]],Table11[[#This Row],[target.clade]]="II",Table11[[#This Row],[hits.I]],TRUE,NA())</f>
        <v>4398</v>
      </c>
      <c r="R473" s="26">
        <f>IFERROR(Table11[[#This Row],[clade.N]]-Table11[[#This Row],[clade.FP]], NA())</f>
        <v>56</v>
      </c>
      <c r="S473" s="24">
        <f>Table11[[#This Row],[clade.TP]]/Table11[[#This Row],[clade.P]]</f>
        <v>0.45454545454545453</v>
      </c>
      <c r="T473" s="24">
        <f>Table11[[#This Row],[clade.FN]]/Table11[[#This Row],[clade.P]]</f>
        <v>0.54545454545454541</v>
      </c>
      <c r="U473" s="24">
        <f>IFERROR(Table11[[#This Row],[clade.FP]]/Table11[[#This Row],[clade.N]],NA())</f>
        <v>0.98742703188145486</v>
      </c>
      <c r="V473" s="24">
        <f>IFERROR(Table11[[#This Row],[clade.TN]]/Table11[[#This Row],[clade.N]],NA())</f>
        <v>1.2572968118545127E-2</v>
      </c>
      <c r="AC473" s="11"/>
      <c r="AD473" s="11"/>
    </row>
    <row r="474" spans="1:30" ht="21" customHeight="1" x14ac:dyDescent="0.2">
      <c r="A474" s="25" t="s">
        <v>2810</v>
      </c>
      <c r="B474" s="20">
        <f>LOOKUP(Table11[[#This Row],[id]],'S1 - Assay'!A:A,'S1 - Assay'!B:B)</f>
        <v>10244</v>
      </c>
      <c r="C474" s="20" t="str">
        <f>LOOKUP(Table11[[#This Row],[id]],'S1 - Assay'!A:A,'S1 - Assay'!C:C)</f>
        <v>I</v>
      </c>
      <c r="D474" s="20">
        <f>COUNTIF('S6 - Table 1'!$B$3:$B$20,Table11[[#This Row],[id]])</f>
        <v>0</v>
      </c>
      <c r="E474" s="20">
        <v>1.639556673</v>
      </c>
      <c r="F474" s="20">
        <v>3356</v>
      </c>
      <c r="G474" s="20">
        <v>16</v>
      </c>
      <c r="H474" s="20">
        <v>283</v>
      </c>
      <c r="I474" s="20">
        <v>106</v>
      </c>
      <c r="J474" s="20">
        <v>50</v>
      </c>
      <c r="K474" s="20">
        <v>4357</v>
      </c>
      <c r="L474" s="20">
        <v>47</v>
      </c>
      <c r="M474" s="26" cm="1">
        <f t="array" ref="M474">_xlfn.IFS(Table11[[#This Row],[target.clade]]="I",110,Table11[[#This Row],[target.clade]]="II",4454,TRUE,4652)</f>
        <v>110</v>
      </c>
      <c r="N474" s="26" cm="1">
        <f t="array" ref="N474">_xlfn.IFS(Table11[[#This Row],[target.clade]]="I",4454,Table11[[#This Row],[target.clade]]="II",110,TRUE,NA())</f>
        <v>4454</v>
      </c>
      <c r="O474" s="20" cm="1">
        <f t="array" ref="O474">_xlfn.IFS(Table11[[#This Row],[target.clade]]="I",Table11[[#This Row],[hits.I]],Table11[[#This Row],[target.clade]]="II",Table11[[#This Row],[hits.II]],TRUE,SUM(Table11[[#This Row],[hits.I]:[hits.?]]))</f>
        <v>50</v>
      </c>
      <c r="P474" s="26">
        <f>Table11[[#This Row],[clade.P]]-Table11[[#This Row],[clade.TP]]</f>
        <v>60</v>
      </c>
      <c r="Q474" s="26" cm="1">
        <f t="array" ref="Q474">_xlfn.IFS(Table11[[#This Row],[target.clade]]="I",Table11[[#This Row],[hits.II]],Table11[[#This Row],[target.clade]]="II",Table11[[#This Row],[hits.I]],TRUE,NA())</f>
        <v>4357</v>
      </c>
      <c r="R474" s="26">
        <f>IFERROR(Table11[[#This Row],[clade.N]]-Table11[[#This Row],[clade.FP]], NA())</f>
        <v>97</v>
      </c>
      <c r="S474" s="24">
        <f>Table11[[#This Row],[clade.TP]]/Table11[[#This Row],[clade.P]]</f>
        <v>0.45454545454545453</v>
      </c>
      <c r="T474" s="24">
        <f>Table11[[#This Row],[clade.FN]]/Table11[[#This Row],[clade.P]]</f>
        <v>0.54545454545454541</v>
      </c>
      <c r="U474" s="24">
        <f>IFERROR(Table11[[#This Row],[clade.FP]]/Table11[[#This Row],[clade.N]],NA())</f>
        <v>0.9782218230803772</v>
      </c>
      <c r="V474" s="24">
        <f>IFERROR(Table11[[#This Row],[clade.TN]]/Table11[[#This Row],[clade.N]],NA())</f>
        <v>2.1778176919622812E-2</v>
      </c>
      <c r="AC474" s="11"/>
      <c r="AD474" s="11"/>
    </row>
    <row r="475" spans="1:30" ht="21" customHeight="1" x14ac:dyDescent="0.2">
      <c r="A475" s="25" t="s">
        <v>2815</v>
      </c>
      <c r="B475" s="20">
        <f>LOOKUP(Table11[[#This Row],[id]],'S1 - Assay'!A:A,'S1 - Assay'!B:B)</f>
        <v>10244</v>
      </c>
      <c r="C475" s="20" t="str">
        <f>LOOKUP(Table11[[#This Row],[id]],'S1 - Assay'!A:A,'S1 - Assay'!C:C)</f>
        <v>I</v>
      </c>
      <c r="D475" s="20">
        <f>COUNTIF('S6 - Table 1'!$B$3:$B$20,Table11[[#This Row],[id]])</f>
        <v>0</v>
      </c>
      <c r="E475" s="20">
        <v>1.639556673</v>
      </c>
      <c r="F475" s="20">
        <v>3356</v>
      </c>
      <c r="G475" s="20">
        <v>16</v>
      </c>
      <c r="H475" s="20">
        <v>283</v>
      </c>
      <c r="I475" s="20">
        <v>56</v>
      </c>
      <c r="J475" s="20">
        <v>50</v>
      </c>
      <c r="K475" s="20">
        <v>4357</v>
      </c>
      <c r="L475" s="20">
        <v>47</v>
      </c>
      <c r="M475" s="26" cm="1">
        <f t="array" ref="M475">_xlfn.IFS(Table11[[#This Row],[target.clade]]="I",110,Table11[[#This Row],[target.clade]]="II",4454,TRUE,4652)</f>
        <v>110</v>
      </c>
      <c r="N475" s="26" cm="1">
        <f t="array" ref="N475">_xlfn.IFS(Table11[[#This Row],[target.clade]]="I",4454,Table11[[#This Row],[target.clade]]="II",110,TRUE,NA())</f>
        <v>4454</v>
      </c>
      <c r="O475" s="20" cm="1">
        <f t="array" ref="O475">_xlfn.IFS(Table11[[#This Row],[target.clade]]="I",Table11[[#This Row],[hits.I]],Table11[[#This Row],[target.clade]]="II",Table11[[#This Row],[hits.II]],TRUE,SUM(Table11[[#This Row],[hits.I]:[hits.?]]))</f>
        <v>50</v>
      </c>
      <c r="P475" s="26">
        <f>Table11[[#This Row],[clade.P]]-Table11[[#This Row],[clade.TP]]</f>
        <v>60</v>
      </c>
      <c r="Q475" s="26" cm="1">
        <f t="array" ref="Q475">_xlfn.IFS(Table11[[#This Row],[target.clade]]="I",Table11[[#This Row],[hits.II]],Table11[[#This Row],[target.clade]]="II",Table11[[#This Row],[hits.I]],TRUE,NA())</f>
        <v>4357</v>
      </c>
      <c r="R475" s="26">
        <f>IFERROR(Table11[[#This Row],[clade.N]]-Table11[[#This Row],[clade.FP]], NA())</f>
        <v>97</v>
      </c>
      <c r="S475" s="24">
        <f>Table11[[#This Row],[clade.TP]]/Table11[[#This Row],[clade.P]]</f>
        <v>0.45454545454545453</v>
      </c>
      <c r="T475" s="24">
        <f>Table11[[#This Row],[clade.FN]]/Table11[[#This Row],[clade.P]]</f>
        <v>0.54545454545454541</v>
      </c>
      <c r="U475" s="24">
        <f>IFERROR(Table11[[#This Row],[clade.FP]]/Table11[[#This Row],[clade.N]],NA())</f>
        <v>0.9782218230803772</v>
      </c>
      <c r="V475" s="24">
        <f>IFERROR(Table11[[#This Row],[clade.TN]]/Table11[[#This Row],[clade.N]],NA())</f>
        <v>2.1778176919622812E-2</v>
      </c>
      <c r="AC475" s="11"/>
      <c r="AD475" s="11"/>
    </row>
    <row r="476" spans="1:30" ht="21" customHeight="1" x14ac:dyDescent="0.2">
      <c r="A476" s="25" t="s">
        <v>2818</v>
      </c>
      <c r="B476" s="20">
        <f>LOOKUP(Table11[[#This Row],[id]],'S1 - Assay'!A:A,'S1 - Assay'!B:B)</f>
        <v>10244</v>
      </c>
      <c r="C476" s="20" t="str">
        <f>LOOKUP(Table11[[#This Row],[id]],'S1 - Assay'!A:A,'S1 - Assay'!C:C)</f>
        <v>I</v>
      </c>
      <c r="D476" s="20">
        <f>COUNTIF('S6 - Table 1'!$B$3:$B$20,Table11[[#This Row],[id]])</f>
        <v>0</v>
      </c>
      <c r="E476" s="20">
        <v>1.6433004229999999</v>
      </c>
      <c r="F476" s="20">
        <v>3107</v>
      </c>
      <c r="G476" s="20">
        <v>59</v>
      </c>
      <c r="H476" s="20">
        <v>184</v>
      </c>
      <c r="I476" s="20">
        <v>343</v>
      </c>
      <c r="J476" s="20">
        <v>44</v>
      </c>
      <c r="K476" s="20">
        <v>4108</v>
      </c>
      <c r="L476" s="20">
        <v>65</v>
      </c>
      <c r="M476" s="26" cm="1">
        <f t="array" ref="M476">_xlfn.IFS(Table11[[#This Row],[target.clade]]="I",110,Table11[[#This Row],[target.clade]]="II",4454,TRUE,4652)</f>
        <v>110</v>
      </c>
      <c r="N476" s="26" cm="1">
        <f t="array" ref="N476">_xlfn.IFS(Table11[[#This Row],[target.clade]]="I",4454,Table11[[#This Row],[target.clade]]="II",110,TRUE,NA())</f>
        <v>4454</v>
      </c>
      <c r="O476" s="20" cm="1">
        <f t="array" ref="O476">_xlfn.IFS(Table11[[#This Row],[target.clade]]="I",Table11[[#This Row],[hits.I]],Table11[[#This Row],[target.clade]]="II",Table11[[#This Row],[hits.II]],TRUE,SUM(Table11[[#This Row],[hits.I]:[hits.?]]))</f>
        <v>44</v>
      </c>
      <c r="P476" s="26">
        <f>Table11[[#This Row],[clade.P]]-Table11[[#This Row],[clade.TP]]</f>
        <v>66</v>
      </c>
      <c r="Q476" s="26" cm="1">
        <f t="array" ref="Q476">_xlfn.IFS(Table11[[#This Row],[target.clade]]="I",Table11[[#This Row],[hits.II]],Table11[[#This Row],[target.clade]]="II",Table11[[#This Row],[hits.I]],TRUE,NA())</f>
        <v>4108</v>
      </c>
      <c r="R476" s="26">
        <f>IFERROR(Table11[[#This Row],[clade.N]]-Table11[[#This Row],[clade.FP]], NA())</f>
        <v>346</v>
      </c>
      <c r="S476" s="24">
        <f>Table11[[#This Row],[clade.TP]]/Table11[[#This Row],[clade.P]]</f>
        <v>0.4</v>
      </c>
      <c r="T476" s="24">
        <f>Table11[[#This Row],[clade.FN]]/Table11[[#This Row],[clade.P]]</f>
        <v>0.6</v>
      </c>
      <c r="U476" s="24">
        <f>IFERROR(Table11[[#This Row],[clade.FP]]/Table11[[#This Row],[clade.N]],NA())</f>
        <v>0.92231701841041758</v>
      </c>
      <c r="V476" s="24">
        <f>IFERROR(Table11[[#This Row],[clade.TN]]/Table11[[#This Row],[clade.N]],NA())</f>
        <v>7.7682981589582395E-2</v>
      </c>
      <c r="AC476" s="11"/>
      <c r="AD476" s="11"/>
    </row>
    <row r="477" spans="1:30" ht="21" customHeight="1" x14ac:dyDescent="0.2">
      <c r="A477" s="25" t="s">
        <v>2823</v>
      </c>
      <c r="B477" s="20">
        <f>LOOKUP(Table11[[#This Row],[id]],'S1 - Assay'!A:A,'S1 - Assay'!B:B)</f>
        <v>10244</v>
      </c>
      <c r="C477" s="20" t="str">
        <f>LOOKUP(Table11[[#This Row],[id]],'S1 - Assay'!A:A,'S1 - Assay'!C:C)</f>
        <v>I</v>
      </c>
      <c r="D477" s="20">
        <f>COUNTIF('S6 - Table 1'!$B$3:$B$20,Table11[[#This Row],[id]])</f>
        <v>0</v>
      </c>
      <c r="E477" s="20">
        <v>1.6958678869999999</v>
      </c>
      <c r="F477" s="20">
        <v>112</v>
      </c>
      <c r="G477" s="20">
        <v>3286</v>
      </c>
      <c r="H477" s="20">
        <v>146</v>
      </c>
      <c r="I477" s="20">
        <v>79</v>
      </c>
      <c r="J477" s="20">
        <v>43</v>
      </c>
      <c r="K477" s="20">
        <v>4423</v>
      </c>
      <c r="L477" s="20">
        <v>52</v>
      </c>
      <c r="M477" s="26" cm="1">
        <f t="array" ref="M477">_xlfn.IFS(Table11[[#This Row],[target.clade]]="I",110,Table11[[#This Row],[target.clade]]="II",4454,TRUE,4652)</f>
        <v>110</v>
      </c>
      <c r="N477" s="26" cm="1">
        <f t="array" ref="N477">_xlfn.IFS(Table11[[#This Row],[target.clade]]="I",4454,Table11[[#This Row],[target.clade]]="II",110,TRUE,NA())</f>
        <v>4454</v>
      </c>
      <c r="O477" s="20" cm="1">
        <f t="array" ref="O477">_xlfn.IFS(Table11[[#This Row],[target.clade]]="I",Table11[[#This Row],[hits.I]],Table11[[#This Row],[target.clade]]="II",Table11[[#This Row],[hits.II]],TRUE,SUM(Table11[[#This Row],[hits.I]:[hits.?]]))</f>
        <v>43</v>
      </c>
      <c r="P477" s="26">
        <f>Table11[[#This Row],[clade.P]]-Table11[[#This Row],[clade.TP]]</f>
        <v>67</v>
      </c>
      <c r="Q477" s="26" cm="1">
        <f t="array" ref="Q477">_xlfn.IFS(Table11[[#This Row],[target.clade]]="I",Table11[[#This Row],[hits.II]],Table11[[#This Row],[target.clade]]="II",Table11[[#This Row],[hits.I]],TRUE,NA())</f>
        <v>4423</v>
      </c>
      <c r="R477" s="26">
        <f>IFERROR(Table11[[#This Row],[clade.N]]-Table11[[#This Row],[clade.FP]], NA())</f>
        <v>31</v>
      </c>
      <c r="S477" s="24">
        <f>Table11[[#This Row],[clade.TP]]/Table11[[#This Row],[clade.P]]</f>
        <v>0.39090909090909093</v>
      </c>
      <c r="T477" s="24">
        <f>Table11[[#This Row],[clade.FN]]/Table11[[#This Row],[clade.P]]</f>
        <v>0.60909090909090913</v>
      </c>
      <c r="U477" s="24">
        <f>IFERROR(Table11[[#This Row],[clade.FP]]/Table11[[#This Row],[clade.N]],NA())</f>
        <v>0.99303996407723394</v>
      </c>
      <c r="V477" s="24">
        <f>IFERROR(Table11[[#This Row],[clade.TN]]/Table11[[#This Row],[clade.N]],NA())</f>
        <v>6.9600359227660526E-3</v>
      </c>
      <c r="AC477" s="11"/>
      <c r="AD477" s="11"/>
    </row>
    <row r="478" spans="1:30" ht="21" customHeight="1" x14ac:dyDescent="0.2">
      <c r="A478" s="25" t="s">
        <v>2826</v>
      </c>
      <c r="B478" s="20">
        <f>LOOKUP(Table11[[#This Row],[id]],'S1 - Assay'!A:A,'S1 - Assay'!B:B)</f>
        <v>10244</v>
      </c>
      <c r="C478" s="20" t="str">
        <f>LOOKUP(Table11[[#This Row],[id]],'S1 - Assay'!A:A,'S1 - Assay'!C:C)</f>
        <v>I</v>
      </c>
      <c r="D478" s="20">
        <f>COUNTIF('S6 - Table 1'!$B$3:$B$20,Table11[[#This Row],[id]])</f>
        <v>0</v>
      </c>
      <c r="E478" s="20">
        <v>1.7018538540000001</v>
      </c>
      <c r="F478" s="20">
        <v>3355</v>
      </c>
      <c r="G478" s="20">
        <v>17</v>
      </c>
      <c r="H478" s="20">
        <v>197</v>
      </c>
      <c r="I478" s="20">
        <v>167</v>
      </c>
      <c r="J478" s="20">
        <v>50</v>
      </c>
      <c r="K478" s="20">
        <v>4357</v>
      </c>
      <c r="L478" s="20">
        <v>47</v>
      </c>
      <c r="M478" s="26" cm="1">
        <f t="array" ref="M478">_xlfn.IFS(Table11[[#This Row],[target.clade]]="I",110,Table11[[#This Row],[target.clade]]="II",4454,TRUE,4652)</f>
        <v>110</v>
      </c>
      <c r="N478" s="26" cm="1">
        <f t="array" ref="N478">_xlfn.IFS(Table11[[#This Row],[target.clade]]="I",4454,Table11[[#This Row],[target.clade]]="II",110,TRUE,NA())</f>
        <v>4454</v>
      </c>
      <c r="O478" s="20" cm="1">
        <f t="array" ref="O478">_xlfn.IFS(Table11[[#This Row],[target.clade]]="I",Table11[[#This Row],[hits.I]],Table11[[#This Row],[target.clade]]="II",Table11[[#This Row],[hits.II]],TRUE,SUM(Table11[[#This Row],[hits.I]:[hits.?]]))</f>
        <v>50</v>
      </c>
      <c r="P478" s="26">
        <f>Table11[[#This Row],[clade.P]]-Table11[[#This Row],[clade.TP]]</f>
        <v>60</v>
      </c>
      <c r="Q478" s="26" cm="1">
        <f t="array" ref="Q478">_xlfn.IFS(Table11[[#This Row],[target.clade]]="I",Table11[[#This Row],[hits.II]],Table11[[#This Row],[target.clade]]="II",Table11[[#This Row],[hits.I]],TRUE,NA())</f>
        <v>4357</v>
      </c>
      <c r="R478" s="26">
        <f>IFERROR(Table11[[#This Row],[clade.N]]-Table11[[#This Row],[clade.FP]], NA())</f>
        <v>97</v>
      </c>
      <c r="S478" s="24">
        <f>Table11[[#This Row],[clade.TP]]/Table11[[#This Row],[clade.P]]</f>
        <v>0.45454545454545453</v>
      </c>
      <c r="T478" s="24">
        <f>Table11[[#This Row],[clade.FN]]/Table11[[#This Row],[clade.P]]</f>
        <v>0.54545454545454541</v>
      </c>
      <c r="U478" s="24">
        <f>IFERROR(Table11[[#This Row],[clade.FP]]/Table11[[#This Row],[clade.N]],NA())</f>
        <v>0.9782218230803772</v>
      </c>
      <c r="V478" s="24">
        <f>IFERROR(Table11[[#This Row],[clade.TN]]/Table11[[#This Row],[clade.N]],NA())</f>
        <v>2.1778176919622812E-2</v>
      </c>
      <c r="AC478" s="11"/>
      <c r="AD478" s="11"/>
    </row>
    <row r="479" spans="1:30" ht="21" customHeight="1" x14ac:dyDescent="0.2">
      <c r="A479" s="25" t="s">
        <v>2830</v>
      </c>
      <c r="B479" s="20">
        <f>LOOKUP(Table11[[#This Row],[id]],'S1 - Assay'!A:A,'S1 - Assay'!B:B)</f>
        <v>10244</v>
      </c>
      <c r="C479" s="20" t="str">
        <f>LOOKUP(Table11[[#This Row],[id]],'S1 - Assay'!A:A,'S1 - Assay'!C:C)</f>
        <v>I</v>
      </c>
      <c r="D479" s="20">
        <f>COUNTIF('S6 - Table 1'!$B$3:$B$20,Table11[[#This Row],[id]])</f>
        <v>0</v>
      </c>
      <c r="E479" s="20">
        <v>1.7018538540000001</v>
      </c>
      <c r="F479" s="20">
        <v>3356</v>
      </c>
      <c r="G479" s="20">
        <v>16</v>
      </c>
      <c r="H479" s="20">
        <v>196</v>
      </c>
      <c r="I479" s="20">
        <v>169</v>
      </c>
      <c r="J479" s="20">
        <v>50</v>
      </c>
      <c r="K479" s="20">
        <v>4357</v>
      </c>
      <c r="L479" s="20">
        <v>47</v>
      </c>
      <c r="M479" s="26" cm="1">
        <f t="array" ref="M479">_xlfn.IFS(Table11[[#This Row],[target.clade]]="I",110,Table11[[#This Row],[target.clade]]="II",4454,TRUE,4652)</f>
        <v>110</v>
      </c>
      <c r="N479" s="26" cm="1">
        <f t="array" ref="N479">_xlfn.IFS(Table11[[#This Row],[target.clade]]="I",4454,Table11[[#This Row],[target.clade]]="II",110,TRUE,NA())</f>
        <v>4454</v>
      </c>
      <c r="O479" s="20" cm="1">
        <f t="array" ref="O479">_xlfn.IFS(Table11[[#This Row],[target.clade]]="I",Table11[[#This Row],[hits.I]],Table11[[#This Row],[target.clade]]="II",Table11[[#This Row],[hits.II]],TRUE,SUM(Table11[[#This Row],[hits.I]:[hits.?]]))</f>
        <v>50</v>
      </c>
      <c r="P479" s="26">
        <f>Table11[[#This Row],[clade.P]]-Table11[[#This Row],[clade.TP]]</f>
        <v>60</v>
      </c>
      <c r="Q479" s="26" cm="1">
        <f t="array" ref="Q479">_xlfn.IFS(Table11[[#This Row],[target.clade]]="I",Table11[[#This Row],[hits.II]],Table11[[#This Row],[target.clade]]="II",Table11[[#This Row],[hits.I]],TRUE,NA())</f>
        <v>4357</v>
      </c>
      <c r="R479" s="26">
        <f>IFERROR(Table11[[#This Row],[clade.N]]-Table11[[#This Row],[clade.FP]], NA())</f>
        <v>97</v>
      </c>
      <c r="S479" s="24">
        <f>Table11[[#This Row],[clade.TP]]/Table11[[#This Row],[clade.P]]</f>
        <v>0.45454545454545453</v>
      </c>
      <c r="T479" s="24">
        <f>Table11[[#This Row],[clade.FN]]/Table11[[#This Row],[clade.P]]</f>
        <v>0.54545454545454541</v>
      </c>
      <c r="U479" s="24">
        <f>IFERROR(Table11[[#This Row],[clade.FP]]/Table11[[#This Row],[clade.N]],NA())</f>
        <v>0.9782218230803772</v>
      </c>
      <c r="V479" s="24">
        <f>IFERROR(Table11[[#This Row],[clade.TN]]/Table11[[#This Row],[clade.N]],NA())</f>
        <v>2.1778176919622812E-2</v>
      </c>
      <c r="AC479" s="11"/>
      <c r="AD479" s="11"/>
    </row>
    <row r="480" spans="1:30" ht="21" customHeight="1" x14ac:dyDescent="0.2">
      <c r="A480" s="25" t="s">
        <v>2833</v>
      </c>
      <c r="B480" s="20">
        <f>LOOKUP(Table11[[#This Row],[id]],'S1 - Assay'!A:A,'S1 - Assay'!B:B)</f>
        <v>10244</v>
      </c>
      <c r="C480" s="20" t="str">
        <f>LOOKUP(Table11[[#This Row],[id]],'S1 - Assay'!A:A,'S1 - Assay'!C:C)</f>
        <v>I</v>
      </c>
      <c r="D480" s="20">
        <f>COUNTIF('S6 - Table 1'!$B$3:$B$20,Table11[[#This Row],[id]])</f>
        <v>0</v>
      </c>
      <c r="E480" s="20">
        <v>1.7155389590000001</v>
      </c>
      <c r="F480" s="20">
        <v>3376</v>
      </c>
      <c r="G480" s="20">
        <v>8</v>
      </c>
      <c r="H480" s="20">
        <v>157</v>
      </c>
      <c r="I480" s="20">
        <v>143</v>
      </c>
      <c r="J480" s="20">
        <v>43</v>
      </c>
      <c r="K480" s="20">
        <v>4382</v>
      </c>
      <c r="L480" s="20">
        <v>63</v>
      </c>
      <c r="M480" s="26" cm="1">
        <f t="array" ref="M480">_xlfn.IFS(Table11[[#This Row],[target.clade]]="I",110,Table11[[#This Row],[target.clade]]="II",4454,TRUE,4652)</f>
        <v>110</v>
      </c>
      <c r="N480" s="26" cm="1">
        <f t="array" ref="N480">_xlfn.IFS(Table11[[#This Row],[target.clade]]="I",4454,Table11[[#This Row],[target.clade]]="II",110,TRUE,NA())</f>
        <v>4454</v>
      </c>
      <c r="O480" s="20" cm="1">
        <f t="array" ref="O480">_xlfn.IFS(Table11[[#This Row],[target.clade]]="I",Table11[[#This Row],[hits.I]],Table11[[#This Row],[target.clade]]="II",Table11[[#This Row],[hits.II]],TRUE,SUM(Table11[[#This Row],[hits.I]:[hits.?]]))</f>
        <v>43</v>
      </c>
      <c r="P480" s="26">
        <f>Table11[[#This Row],[clade.P]]-Table11[[#This Row],[clade.TP]]</f>
        <v>67</v>
      </c>
      <c r="Q480" s="26" cm="1">
        <f t="array" ref="Q480">_xlfn.IFS(Table11[[#This Row],[target.clade]]="I",Table11[[#This Row],[hits.II]],Table11[[#This Row],[target.clade]]="II",Table11[[#This Row],[hits.I]],TRUE,NA())</f>
        <v>4382</v>
      </c>
      <c r="R480" s="26">
        <f>IFERROR(Table11[[#This Row],[clade.N]]-Table11[[#This Row],[clade.FP]], NA())</f>
        <v>72</v>
      </c>
      <c r="S480" s="24">
        <f>Table11[[#This Row],[clade.TP]]/Table11[[#This Row],[clade.P]]</f>
        <v>0.39090909090909093</v>
      </c>
      <c r="T480" s="24">
        <f>Table11[[#This Row],[clade.FN]]/Table11[[#This Row],[clade.P]]</f>
        <v>0.60909090909090913</v>
      </c>
      <c r="U480" s="24">
        <f>IFERROR(Table11[[#This Row],[clade.FP]]/Table11[[#This Row],[clade.N]],NA())</f>
        <v>0.98383475527615627</v>
      </c>
      <c r="V480" s="24">
        <f>IFERROR(Table11[[#This Row],[clade.TN]]/Table11[[#This Row],[clade.N]],NA())</f>
        <v>1.6165244723843737E-2</v>
      </c>
      <c r="AC480" s="11"/>
      <c r="AD480" s="11"/>
    </row>
    <row r="481" spans="1:30" ht="21" customHeight="1" x14ac:dyDescent="0.2">
      <c r="A481" s="25" t="s">
        <v>2836</v>
      </c>
      <c r="B481" s="20">
        <f>LOOKUP(Table11[[#This Row],[id]],'S1 - Assay'!A:A,'S1 - Assay'!B:B)</f>
        <v>10244</v>
      </c>
      <c r="C481" s="20" t="str">
        <f>LOOKUP(Table11[[#This Row],[id]],'S1 - Assay'!A:A,'S1 - Assay'!C:C)</f>
        <v>I</v>
      </c>
      <c r="D481" s="20">
        <f>COUNTIF('S6 - Table 1'!$B$3:$B$20,Table11[[#This Row],[id]])</f>
        <v>0</v>
      </c>
      <c r="E481" s="20">
        <v>1.720089134</v>
      </c>
      <c r="F481" s="20">
        <v>3376</v>
      </c>
      <c r="G481" s="20">
        <v>8</v>
      </c>
      <c r="H481" s="20">
        <v>158</v>
      </c>
      <c r="I481" s="20">
        <v>142</v>
      </c>
      <c r="J481" s="20">
        <v>43</v>
      </c>
      <c r="K481" s="20">
        <v>4383</v>
      </c>
      <c r="L481" s="20">
        <v>63</v>
      </c>
      <c r="M481" s="26" cm="1">
        <f t="array" ref="M481">_xlfn.IFS(Table11[[#This Row],[target.clade]]="I",110,Table11[[#This Row],[target.clade]]="II",4454,TRUE,4652)</f>
        <v>110</v>
      </c>
      <c r="N481" s="26" cm="1">
        <f t="array" ref="N481">_xlfn.IFS(Table11[[#This Row],[target.clade]]="I",4454,Table11[[#This Row],[target.clade]]="II",110,TRUE,NA())</f>
        <v>4454</v>
      </c>
      <c r="O481" s="20" cm="1">
        <f t="array" ref="O481">_xlfn.IFS(Table11[[#This Row],[target.clade]]="I",Table11[[#This Row],[hits.I]],Table11[[#This Row],[target.clade]]="II",Table11[[#This Row],[hits.II]],TRUE,SUM(Table11[[#This Row],[hits.I]:[hits.?]]))</f>
        <v>43</v>
      </c>
      <c r="P481" s="26">
        <f>Table11[[#This Row],[clade.P]]-Table11[[#This Row],[clade.TP]]</f>
        <v>67</v>
      </c>
      <c r="Q481" s="26" cm="1">
        <f t="array" ref="Q481">_xlfn.IFS(Table11[[#This Row],[target.clade]]="I",Table11[[#This Row],[hits.II]],Table11[[#This Row],[target.clade]]="II",Table11[[#This Row],[hits.I]],TRUE,NA())</f>
        <v>4383</v>
      </c>
      <c r="R481" s="26">
        <f>IFERROR(Table11[[#This Row],[clade.N]]-Table11[[#This Row],[clade.FP]], NA())</f>
        <v>71</v>
      </c>
      <c r="S481" s="24">
        <f>Table11[[#This Row],[clade.TP]]/Table11[[#This Row],[clade.P]]</f>
        <v>0.39090909090909093</v>
      </c>
      <c r="T481" s="24">
        <f>Table11[[#This Row],[clade.FN]]/Table11[[#This Row],[clade.P]]</f>
        <v>0.60909090909090913</v>
      </c>
      <c r="U481" s="24">
        <f>IFERROR(Table11[[#This Row],[clade.FP]]/Table11[[#This Row],[clade.N]],NA())</f>
        <v>0.9840592725639874</v>
      </c>
      <c r="V481" s="24">
        <f>IFERROR(Table11[[#This Row],[clade.TN]]/Table11[[#This Row],[clade.N]],NA())</f>
        <v>1.5940727436012572E-2</v>
      </c>
      <c r="AC481" s="11"/>
      <c r="AD481" s="11"/>
    </row>
    <row r="482" spans="1:30" ht="21" customHeight="1" x14ac:dyDescent="0.2">
      <c r="A482" s="25" t="s">
        <v>2839</v>
      </c>
      <c r="B482" s="20">
        <f>LOOKUP(Table11[[#This Row],[id]],'S1 - Assay'!A:A,'S1 - Assay'!B:B)</f>
        <v>10244</v>
      </c>
      <c r="C482" s="20" t="str">
        <f>LOOKUP(Table11[[#This Row],[id]],'S1 - Assay'!A:A,'S1 - Assay'!C:C)</f>
        <v>I</v>
      </c>
      <c r="D482" s="20">
        <f>COUNTIF('S6 - Table 1'!$B$3:$B$20,Table11[[#This Row],[id]])</f>
        <v>0</v>
      </c>
      <c r="E482" s="20">
        <v>1.723284268</v>
      </c>
      <c r="F482" s="20">
        <v>3429</v>
      </c>
      <c r="G482" s="20">
        <v>1</v>
      </c>
      <c r="H482" s="20">
        <v>281</v>
      </c>
      <c r="I482" s="20">
        <v>4</v>
      </c>
      <c r="J482" s="20">
        <v>43</v>
      </c>
      <c r="K482" s="20">
        <v>4426</v>
      </c>
      <c r="L482" s="20">
        <v>67</v>
      </c>
      <c r="M482" s="26" cm="1">
        <f t="array" ref="M482">_xlfn.IFS(Table11[[#This Row],[target.clade]]="I",110,Table11[[#This Row],[target.clade]]="II",4454,TRUE,4652)</f>
        <v>110</v>
      </c>
      <c r="N482" s="26" cm="1">
        <f t="array" ref="N482">_xlfn.IFS(Table11[[#This Row],[target.clade]]="I",4454,Table11[[#This Row],[target.clade]]="II",110,TRUE,NA())</f>
        <v>4454</v>
      </c>
      <c r="O482" s="20" cm="1">
        <f t="array" ref="O482">_xlfn.IFS(Table11[[#This Row],[target.clade]]="I",Table11[[#This Row],[hits.I]],Table11[[#This Row],[target.clade]]="II",Table11[[#This Row],[hits.II]],TRUE,SUM(Table11[[#This Row],[hits.I]:[hits.?]]))</f>
        <v>43</v>
      </c>
      <c r="P482" s="26">
        <f>Table11[[#This Row],[clade.P]]-Table11[[#This Row],[clade.TP]]</f>
        <v>67</v>
      </c>
      <c r="Q482" s="26" cm="1">
        <f t="array" ref="Q482">_xlfn.IFS(Table11[[#This Row],[target.clade]]="I",Table11[[#This Row],[hits.II]],Table11[[#This Row],[target.clade]]="II",Table11[[#This Row],[hits.I]],TRUE,NA())</f>
        <v>4426</v>
      </c>
      <c r="R482" s="26">
        <f>IFERROR(Table11[[#This Row],[clade.N]]-Table11[[#This Row],[clade.FP]], NA())</f>
        <v>28</v>
      </c>
      <c r="S482" s="24">
        <f>Table11[[#This Row],[clade.TP]]/Table11[[#This Row],[clade.P]]</f>
        <v>0.39090909090909093</v>
      </c>
      <c r="T482" s="24">
        <f>Table11[[#This Row],[clade.FN]]/Table11[[#This Row],[clade.P]]</f>
        <v>0.60909090909090913</v>
      </c>
      <c r="U482" s="24">
        <f>IFERROR(Table11[[#This Row],[clade.FP]]/Table11[[#This Row],[clade.N]],NA())</f>
        <v>0.99371351594072743</v>
      </c>
      <c r="V482" s="24">
        <f>IFERROR(Table11[[#This Row],[clade.TN]]/Table11[[#This Row],[clade.N]],NA())</f>
        <v>6.2864840592725636E-3</v>
      </c>
      <c r="AC482" s="11"/>
      <c r="AD482" s="11"/>
    </row>
    <row r="483" spans="1:30" ht="21" customHeight="1" x14ac:dyDescent="0.2">
      <c r="A483" s="25" t="s">
        <v>2842</v>
      </c>
      <c r="B483" s="20">
        <f>LOOKUP(Table11[[#This Row],[id]],'S1 - Assay'!A:A,'S1 - Assay'!B:B)</f>
        <v>10244</v>
      </c>
      <c r="C483" s="20" t="str">
        <f>LOOKUP(Table11[[#This Row],[id]],'S1 - Assay'!A:A,'S1 - Assay'!C:C)</f>
        <v>I</v>
      </c>
      <c r="D483" s="20">
        <f>COUNTIF('S6 - Table 1'!$B$3:$B$20,Table11[[#This Row],[id]])</f>
        <v>0</v>
      </c>
      <c r="E483" s="20">
        <v>1.7252611309999999</v>
      </c>
      <c r="F483" s="20">
        <v>3363</v>
      </c>
      <c r="G483" s="20">
        <v>18</v>
      </c>
      <c r="H483" s="20">
        <v>0</v>
      </c>
      <c r="I483" s="20">
        <v>284</v>
      </c>
      <c r="J483" s="20">
        <v>43</v>
      </c>
      <c r="K483" s="20">
        <v>4379</v>
      </c>
      <c r="L483" s="20">
        <v>62</v>
      </c>
      <c r="M483" s="26" cm="1">
        <f t="array" ref="M483">_xlfn.IFS(Table11[[#This Row],[target.clade]]="I",110,Table11[[#This Row],[target.clade]]="II",4454,TRUE,4652)</f>
        <v>110</v>
      </c>
      <c r="N483" s="26" cm="1">
        <f t="array" ref="N483">_xlfn.IFS(Table11[[#This Row],[target.clade]]="I",4454,Table11[[#This Row],[target.clade]]="II",110,TRUE,NA())</f>
        <v>4454</v>
      </c>
      <c r="O483" s="20" cm="1">
        <f t="array" ref="O483">_xlfn.IFS(Table11[[#This Row],[target.clade]]="I",Table11[[#This Row],[hits.I]],Table11[[#This Row],[target.clade]]="II",Table11[[#This Row],[hits.II]],TRUE,SUM(Table11[[#This Row],[hits.I]:[hits.?]]))</f>
        <v>43</v>
      </c>
      <c r="P483" s="26">
        <f>Table11[[#This Row],[clade.P]]-Table11[[#This Row],[clade.TP]]</f>
        <v>67</v>
      </c>
      <c r="Q483" s="26" cm="1">
        <f t="array" ref="Q483">_xlfn.IFS(Table11[[#This Row],[target.clade]]="I",Table11[[#This Row],[hits.II]],Table11[[#This Row],[target.clade]]="II",Table11[[#This Row],[hits.I]],TRUE,NA())</f>
        <v>4379</v>
      </c>
      <c r="R483" s="26">
        <f>IFERROR(Table11[[#This Row],[clade.N]]-Table11[[#This Row],[clade.FP]], NA())</f>
        <v>75</v>
      </c>
      <c r="S483" s="24">
        <f>Table11[[#This Row],[clade.TP]]/Table11[[#This Row],[clade.P]]</f>
        <v>0.39090909090909093</v>
      </c>
      <c r="T483" s="24">
        <f>Table11[[#This Row],[clade.FN]]/Table11[[#This Row],[clade.P]]</f>
        <v>0.60909090909090913</v>
      </c>
      <c r="U483" s="24">
        <f>IFERROR(Table11[[#This Row],[clade.FP]]/Table11[[#This Row],[clade.N]],NA())</f>
        <v>0.98316120341266278</v>
      </c>
      <c r="V483" s="24">
        <f>IFERROR(Table11[[#This Row],[clade.TN]]/Table11[[#This Row],[clade.N]],NA())</f>
        <v>1.6838796587337224E-2</v>
      </c>
      <c r="AC483" s="11"/>
      <c r="AD483" s="11"/>
    </row>
    <row r="484" spans="1:30" ht="21" customHeight="1" x14ac:dyDescent="0.2">
      <c r="A484" s="25" t="s">
        <v>2847</v>
      </c>
      <c r="B484" s="20">
        <f>LOOKUP(Table11[[#This Row],[id]],'S1 - Assay'!A:A,'S1 - Assay'!B:B)</f>
        <v>10244</v>
      </c>
      <c r="C484" s="20" t="str">
        <f>LOOKUP(Table11[[#This Row],[id]],'S1 - Assay'!A:A,'S1 - Assay'!C:C)</f>
        <v>I</v>
      </c>
      <c r="D484" s="20">
        <f>COUNTIF('S6 - Table 1'!$B$3:$B$20,Table11[[#This Row],[id]])</f>
        <v>0</v>
      </c>
      <c r="E484" s="20">
        <v>1.7265057269999999</v>
      </c>
      <c r="F484" s="20">
        <v>3426</v>
      </c>
      <c r="G484" s="20">
        <v>3</v>
      </c>
      <c r="H484" s="20">
        <v>279</v>
      </c>
      <c r="I484" s="20">
        <v>6</v>
      </c>
      <c r="J484" s="20">
        <v>43</v>
      </c>
      <c r="K484" s="20">
        <v>4426</v>
      </c>
      <c r="L484" s="20">
        <v>67</v>
      </c>
      <c r="M484" s="26" cm="1">
        <f t="array" ref="M484">_xlfn.IFS(Table11[[#This Row],[target.clade]]="I",110,Table11[[#This Row],[target.clade]]="II",4454,TRUE,4652)</f>
        <v>110</v>
      </c>
      <c r="N484" s="26" cm="1">
        <f t="array" ref="N484">_xlfn.IFS(Table11[[#This Row],[target.clade]]="I",4454,Table11[[#This Row],[target.clade]]="II",110,TRUE,NA())</f>
        <v>4454</v>
      </c>
      <c r="O484" s="20" cm="1">
        <f t="array" ref="O484">_xlfn.IFS(Table11[[#This Row],[target.clade]]="I",Table11[[#This Row],[hits.I]],Table11[[#This Row],[target.clade]]="II",Table11[[#This Row],[hits.II]],TRUE,SUM(Table11[[#This Row],[hits.I]:[hits.?]]))</f>
        <v>43</v>
      </c>
      <c r="P484" s="26">
        <f>Table11[[#This Row],[clade.P]]-Table11[[#This Row],[clade.TP]]</f>
        <v>67</v>
      </c>
      <c r="Q484" s="26" cm="1">
        <f t="array" ref="Q484">_xlfn.IFS(Table11[[#This Row],[target.clade]]="I",Table11[[#This Row],[hits.II]],Table11[[#This Row],[target.clade]]="II",Table11[[#This Row],[hits.I]],TRUE,NA())</f>
        <v>4426</v>
      </c>
      <c r="R484" s="26">
        <f>IFERROR(Table11[[#This Row],[clade.N]]-Table11[[#This Row],[clade.FP]], NA())</f>
        <v>28</v>
      </c>
      <c r="S484" s="24">
        <f>Table11[[#This Row],[clade.TP]]/Table11[[#This Row],[clade.P]]</f>
        <v>0.39090909090909093</v>
      </c>
      <c r="T484" s="24">
        <f>Table11[[#This Row],[clade.FN]]/Table11[[#This Row],[clade.P]]</f>
        <v>0.60909090909090913</v>
      </c>
      <c r="U484" s="24">
        <f>IFERROR(Table11[[#This Row],[clade.FP]]/Table11[[#This Row],[clade.N]],NA())</f>
        <v>0.99371351594072743</v>
      </c>
      <c r="V484" s="24">
        <f>IFERROR(Table11[[#This Row],[clade.TN]]/Table11[[#This Row],[clade.N]],NA())</f>
        <v>6.2864840592725636E-3</v>
      </c>
      <c r="AC484" s="11"/>
      <c r="AD484" s="11"/>
    </row>
    <row r="485" spans="1:30" ht="21" customHeight="1" x14ac:dyDescent="0.2">
      <c r="A485" s="25" t="s">
        <v>2850</v>
      </c>
      <c r="B485" s="20">
        <f>LOOKUP(Table11[[#This Row],[id]],'S1 - Assay'!A:A,'S1 - Assay'!B:B)</f>
        <v>10244</v>
      </c>
      <c r="C485" s="20" t="str">
        <f>LOOKUP(Table11[[#This Row],[id]],'S1 - Assay'!A:A,'S1 - Assay'!C:C)</f>
        <v>I</v>
      </c>
      <c r="D485" s="20">
        <f>COUNTIF('S6 - Table 1'!$B$3:$B$20,Table11[[#This Row],[id]])</f>
        <v>0</v>
      </c>
      <c r="E485" s="20">
        <v>1.7463393490000001</v>
      </c>
      <c r="F485" s="20">
        <v>3319</v>
      </c>
      <c r="G485" s="20">
        <v>6</v>
      </c>
      <c r="H485" s="20">
        <v>205</v>
      </c>
      <c r="I485" s="20">
        <v>84</v>
      </c>
      <c r="J485" s="20">
        <v>43</v>
      </c>
      <c r="K485" s="20">
        <v>4404</v>
      </c>
      <c r="L485" s="20">
        <v>27</v>
      </c>
      <c r="M485" s="26" cm="1">
        <f t="array" ref="M485">_xlfn.IFS(Table11[[#This Row],[target.clade]]="I",110,Table11[[#This Row],[target.clade]]="II",4454,TRUE,4652)</f>
        <v>110</v>
      </c>
      <c r="N485" s="26" cm="1">
        <f t="array" ref="N485">_xlfn.IFS(Table11[[#This Row],[target.clade]]="I",4454,Table11[[#This Row],[target.clade]]="II",110,TRUE,NA())</f>
        <v>4454</v>
      </c>
      <c r="O485" s="20" cm="1">
        <f t="array" ref="O485">_xlfn.IFS(Table11[[#This Row],[target.clade]]="I",Table11[[#This Row],[hits.I]],Table11[[#This Row],[target.clade]]="II",Table11[[#This Row],[hits.II]],TRUE,SUM(Table11[[#This Row],[hits.I]:[hits.?]]))</f>
        <v>43</v>
      </c>
      <c r="P485" s="26">
        <f>Table11[[#This Row],[clade.P]]-Table11[[#This Row],[clade.TP]]</f>
        <v>67</v>
      </c>
      <c r="Q485" s="26" cm="1">
        <f t="array" ref="Q485">_xlfn.IFS(Table11[[#This Row],[target.clade]]="I",Table11[[#This Row],[hits.II]],Table11[[#This Row],[target.clade]]="II",Table11[[#This Row],[hits.I]],TRUE,NA())</f>
        <v>4404</v>
      </c>
      <c r="R485" s="26">
        <f>IFERROR(Table11[[#This Row],[clade.N]]-Table11[[#This Row],[clade.FP]], NA())</f>
        <v>50</v>
      </c>
      <c r="S485" s="24">
        <f>Table11[[#This Row],[clade.TP]]/Table11[[#This Row],[clade.P]]</f>
        <v>0.39090909090909093</v>
      </c>
      <c r="T485" s="24">
        <f>Table11[[#This Row],[clade.FN]]/Table11[[#This Row],[clade.P]]</f>
        <v>0.60909090909090913</v>
      </c>
      <c r="U485" s="24">
        <f>IFERROR(Table11[[#This Row],[clade.FP]]/Table11[[#This Row],[clade.N]],NA())</f>
        <v>0.98877413560844185</v>
      </c>
      <c r="V485" s="24">
        <f>IFERROR(Table11[[#This Row],[clade.TN]]/Table11[[#This Row],[clade.N]],NA())</f>
        <v>1.1225864391558151E-2</v>
      </c>
      <c r="AC485" s="11"/>
      <c r="AD485" s="11"/>
    </row>
    <row r="486" spans="1:30" ht="21" customHeight="1" x14ac:dyDescent="0.2">
      <c r="A486" s="25" t="s">
        <v>2853</v>
      </c>
      <c r="B486" s="20">
        <f>LOOKUP(Table11[[#This Row],[id]],'S1 - Assay'!A:A,'S1 - Assay'!B:B)</f>
        <v>10244</v>
      </c>
      <c r="C486" s="20" t="str">
        <f>LOOKUP(Table11[[#This Row],[id]],'S1 - Assay'!A:A,'S1 - Assay'!C:C)</f>
        <v>I</v>
      </c>
      <c r="D486" s="20">
        <f>COUNTIF('S6 - Table 1'!$B$3:$B$20,Table11[[#This Row],[id]])</f>
        <v>0</v>
      </c>
      <c r="E486" s="20">
        <v>1.746351719</v>
      </c>
      <c r="F486" s="20">
        <v>3319</v>
      </c>
      <c r="G486" s="20">
        <v>6</v>
      </c>
      <c r="H486" s="20">
        <v>205</v>
      </c>
      <c r="I486" s="20">
        <v>84</v>
      </c>
      <c r="J486" s="20">
        <v>43</v>
      </c>
      <c r="K486" s="20">
        <v>4404</v>
      </c>
      <c r="L486" s="20">
        <v>27</v>
      </c>
      <c r="M486" s="26" cm="1">
        <f t="array" ref="M486">_xlfn.IFS(Table11[[#This Row],[target.clade]]="I",110,Table11[[#This Row],[target.clade]]="II",4454,TRUE,4652)</f>
        <v>110</v>
      </c>
      <c r="N486" s="26" cm="1">
        <f t="array" ref="N486">_xlfn.IFS(Table11[[#This Row],[target.clade]]="I",4454,Table11[[#This Row],[target.clade]]="II",110,TRUE,NA())</f>
        <v>4454</v>
      </c>
      <c r="O486" s="20" cm="1">
        <f t="array" ref="O486">_xlfn.IFS(Table11[[#This Row],[target.clade]]="I",Table11[[#This Row],[hits.I]],Table11[[#This Row],[target.clade]]="II",Table11[[#This Row],[hits.II]],TRUE,SUM(Table11[[#This Row],[hits.I]:[hits.?]]))</f>
        <v>43</v>
      </c>
      <c r="P486" s="26">
        <f>Table11[[#This Row],[clade.P]]-Table11[[#This Row],[clade.TP]]</f>
        <v>67</v>
      </c>
      <c r="Q486" s="26" cm="1">
        <f t="array" ref="Q486">_xlfn.IFS(Table11[[#This Row],[target.clade]]="I",Table11[[#This Row],[hits.II]],Table11[[#This Row],[target.clade]]="II",Table11[[#This Row],[hits.I]],TRUE,NA())</f>
        <v>4404</v>
      </c>
      <c r="R486" s="26">
        <f>IFERROR(Table11[[#This Row],[clade.N]]-Table11[[#This Row],[clade.FP]], NA())</f>
        <v>50</v>
      </c>
      <c r="S486" s="24">
        <f>Table11[[#This Row],[clade.TP]]/Table11[[#This Row],[clade.P]]</f>
        <v>0.39090909090909093</v>
      </c>
      <c r="T486" s="24">
        <f>Table11[[#This Row],[clade.FN]]/Table11[[#This Row],[clade.P]]</f>
        <v>0.60909090909090913</v>
      </c>
      <c r="U486" s="24">
        <f>IFERROR(Table11[[#This Row],[clade.FP]]/Table11[[#This Row],[clade.N]],NA())</f>
        <v>0.98877413560844185</v>
      </c>
      <c r="V486" s="24">
        <f>IFERROR(Table11[[#This Row],[clade.TN]]/Table11[[#This Row],[clade.N]],NA())</f>
        <v>1.1225864391558151E-2</v>
      </c>
      <c r="AC486" s="11"/>
      <c r="AD486" s="11"/>
    </row>
    <row r="487" spans="1:30" ht="21" customHeight="1" x14ac:dyDescent="0.2">
      <c r="A487" s="25" t="s">
        <v>2856</v>
      </c>
      <c r="B487" s="20">
        <f>LOOKUP(Table11[[#This Row],[id]],'S1 - Assay'!A:A,'S1 - Assay'!B:B)</f>
        <v>10244</v>
      </c>
      <c r="C487" s="20" t="str">
        <f>LOOKUP(Table11[[#This Row],[id]],'S1 - Assay'!A:A,'S1 - Assay'!C:C)</f>
        <v>I</v>
      </c>
      <c r="D487" s="20">
        <f>COUNTIF('S6 - Table 1'!$B$3:$B$20,Table11[[#This Row],[id]])</f>
        <v>0</v>
      </c>
      <c r="E487" s="20">
        <v>1.8104805909999999</v>
      </c>
      <c r="F487" s="20">
        <v>3394</v>
      </c>
      <c r="G487" s="20">
        <v>4</v>
      </c>
      <c r="H487" s="20">
        <v>207</v>
      </c>
      <c r="I487" s="20">
        <v>18</v>
      </c>
      <c r="J487" s="20">
        <v>43</v>
      </c>
      <c r="K487" s="20">
        <v>4423</v>
      </c>
      <c r="L487" s="20">
        <v>52</v>
      </c>
      <c r="M487" s="26" cm="1">
        <f t="array" ref="M487">_xlfn.IFS(Table11[[#This Row],[target.clade]]="I",110,Table11[[#This Row],[target.clade]]="II",4454,TRUE,4652)</f>
        <v>110</v>
      </c>
      <c r="N487" s="26" cm="1">
        <f t="array" ref="N487">_xlfn.IFS(Table11[[#This Row],[target.clade]]="I",4454,Table11[[#This Row],[target.clade]]="II",110,TRUE,NA())</f>
        <v>4454</v>
      </c>
      <c r="O487" s="20" cm="1">
        <f t="array" ref="O487">_xlfn.IFS(Table11[[#This Row],[target.clade]]="I",Table11[[#This Row],[hits.I]],Table11[[#This Row],[target.clade]]="II",Table11[[#This Row],[hits.II]],TRUE,SUM(Table11[[#This Row],[hits.I]:[hits.?]]))</f>
        <v>43</v>
      </c>
      <c r="P487" s="26">
        <f>Table11[[#This Row],[clade.P]]-Table11[[#This Row],[clade.TP]]</f>
        <v>67</v>
      </c>
      <c r="Q487" s="26" cm="1">
        <f t="array" ref="Q487">_xlfn.IFS(Table11[[#This Row],[target.clade]]="I",Table11[[#This Row],[hits.II]],Table11[[#This Row],[target.clade]]="II",Table11[[#This Row],[hits.I]],TRUE,NA())</f>
        <v>4423</v>
      </c>
      <c r="R487" s="26">
        <f>IFERROR(Table11[[#This Row],[clade.N]]-Table11[[#This Row],[clade.FP]], NA())</f>
        <v>31</v>
      </c>
      <c r="S487" s="24">
        <f>Table11[[#This Row],[clade.TP]]/Table11[[#This Row],[clade.P]]</f>
        <v>0.39090909090909093</v>
      </c>
      <c r="T487" s="24">
        <f>Table11[[#This Row],[clade.FN]]/Table11[[#This Row],[clade.P]]</f>
        <v>0.60909090909090913</v>
      </c>
      <c r="U487" s="24">
        <f>IFERROR(Table11[[#This Row],[clade.FP]]/Table11[[#This Row],[clade.N]],NA())</f>
        <v>0.99303996407723394</v>
      </c>
      <c r="V487" s="24">
        <f>IFERROR(Table11[[#This Row],[clade.TN]]/Table11[[#This Row],[clade.N]],NA())</f>
        <v>6.9600359227660526E-3</v>
      </c>
      <c r="AC487" s="11"/>
      <c r="AD487" s="11"/>
    </row>
    <row r="488" spans="1:30" ht="21" customHeight="1" x14ac:dyDescent="0.2">
      <c r="A488" s="25" t="s">
        <v>2859</v>
      </c>
      <c r="B488" s="20">
        <f>LOOKUP(Table11[[#This Row],[id]],'S1 - Assay'!A:A,'S1 - Assay'!B:B)</f>
        <v>10244</v>
      </c>
      <c r="C488" s="20" t="str">
        <f>LOOKUP(Table11[[#This Row],[id]],'S1 - Assay'!A:A,'S1 - Assay'!C:C)</f>
        <v>I</v>
      </c>
      <c r="D488" s="20">
        <f>COUNTIF('S6 - Table 1'!$B$3:$B$20,Table11[[#This Row],[id]])</f>
        <v>0</v>
      </c>
      <c r="E488" s="20">
        <v>1.8141697000000001</v>
      </c>
      <c r="F488" s="20">
        <v>3319</v>
      </c>
      <c r="G488" s="20">
        <v>6</v>
      </c>
      <c r="H488" s="20">
        <v>265</v>
      </c>
      <c r="I488" s="20">
        <v>24</v>
      </c>
      <c r="J488" s="20">
        <v>43</v>
      </c>
      <c r="K488" s="20">
        <v>4404</v>
      </c>
      <c r="L488" s="20">
        <v>27</v>
      </c>
      <c r="M488" s="26" cm="1">
        <f t="array" ref="M488">_xlfn.IFS(Table11[[#This Row],[target.clade]]="I",110,Table11[[#This Row],[target.clade]]="II",4454,TRUE,4652)</f>
        <v>110</v>
      </c>
      <c r="N488" s="26" cm="1">
        <f t="array" ref="N488">_xlfn.IFS(Table11[[#This Row],[target.clade]]="I",4454,Table11[[#This Row],[target.clade]]="II",110,TRUE,NA())</f>
        <v>4454</v>
      </c>
      <c r="O488" s="20" cm="1">
        <f t="array" ref="O488">_xlfn.IFS(Table11[[#This Row],[target.clade]]="I",Table11[[#This Row],[hits.I]],Table11[[#This Row],[target.clade]]="II",Table11[[#This Row],[hits.II]],TRUE,SUM(Table11[[#This Row],[hits.I]:[hits.?]]))</f>
        <v>43</v>
      </c>
      <c r="P488" s="26">
        <f>Table11[[#This Row],[clade.P]]-Table11[[#This Row],[clade.TP]]</f>
        <v>67</v>
      </c>
      <c r="Q488" s="26" cm="1">
        <f t="array" ref="Q488">_xlfn.IFS(Table11[[#This Row],[target.clade]]="I",Table11[[#This Row],[hits.II]],Table11[[#This Row],[target.clade]]="II",Table11[[#This Row],[hits.I]],TRUE,NA())</f>
        <v>4404</v>
      </c>
      <c r="R488" s="26">
        <f>IFERROR(Table11[[#This Row],[clade.N]]-Table11[[#This Row],[clade.FP]], NA())</f>
        <v>50</v>
      </c>
      <c r="S488" s="24">
        <f>Table11[[#This Row],[clade.TP]]/Table11[[#This Row],[clade.P]]</f>
        <v>0.39090909090909093</v>
      </c>
      <c r="T488" s="24">
        <f>Table11[[#This Row],[clade.FN]]/Table11[[#This Row],[clade.P]]</f>
        <v>0.60909090909090913</v>
      </c>
      <c r="U488" s="24">
        <f>IFERROR(Table11[[#This Row],[clade.FP]]/Table11[[#This Row],[clade.N]],NA())</f>
        <v>0.98877413560844185</v>
      </c>
      <c r="V488" s="24">
        <f>IFERROR(Table11[[#This Row],[clade.TN]]/Table11[[#This Row],[clade.N]],NA())</f>
        <v>1.1225864391558151E-2</v>
      </c>
      <c r="AC488" s="11"/>
      <c r="AD488" s="11"/>
    </row>
    <row r="489" spans="1:30" ht="21" customHeight="1" x14ac:dyDescent="0.2">
      <c r="A489" s="25" t="s">
        <v>2862</v>
      </c>
      <c r="B489" s="20">
        <f>LOOKUP(Table11[[#This Row],[id]],'S1 - Assay'!A:A,'S1 - Assay'!B:B)</f>
        <v>10244</v>
      </c>
      <c r="C489" s="20" t="str">
        <f>LOOKUP(Table11[[#This Row],[id]],'S1 - Assay'!A:A,'S1 - Assay'!C:C)</f>
        <v>I</v>
      </c>
      <c r="D489" s="20">
        <f>COUNTIF('S6 - Table 1'!$B$3:$B$20,Table11[[#This Row],[id]])</f>
        <v>0</v>
      </c>
      <c r="E489" s="20">
        <v>1.8290972720000001</v>
      </c>
      <c r="F489" s="20">
        <v>3394</v>
      </c>
      <c r="G489" s="20">
        <v>4</v>
      </c>
      <c r="H489" s="20">
        <v>153</v>
      </c>
      <c r="I489" s="20">
        <v>72</v>
      </c>
      <c r="J489" s="20">
        <v>43</v>
      </c>
      <c r="K489" s="20">
        <v>4423</v>
      </c>
      <c r="L489" s="20">
        <v>52</v>
      </c>
      <c r="M489" s="26" cm="1">
        <f t="array" ref="M489">_xlfn.IFS(Table11[[#This Row],[target.clade]]="I",110,Table11[[#This Row],[target.clade]]="II",4454,TRUE,4652)</f>
        <v>110</v>
      </c>
      <c r="N489" s="26" cm="1">
        <f t="array" ref="N489">_xlfn.IFS(Table11[[#This Row],[target.clade]]="I",4454,Table11[[#This Row],[target.clade]]="II",110,TRUE,NA())</f>
        <v>4454</v>
      </c>
      <c r="O489" s="20" cm="1">
        <f t="array" ref="O489">_xlfn.IFS(Table11[[#This Row],[target.clade]]="I",Table11[[#This Row],[hits.I]],Table11[[#This Row],[target.clade]]="II",Table11[[#This Row],[hits.II]],TRUE,SUM(Table11[[#This Row],[hits.I]:[hits.?]]))</f>
        <v>43</v>
      </c>
      <c r="P489" s="26">
        <f>Table11[[#This Row],[clade.P]]-Table11[[#This Row],[clade.TP]]</f>
        <v>67</v>
      </c>
      <c r="Q489" s="26" cm="1">
        <f t="array" ref="Q489">_xlfn.IFS(Table11[[#This Row],[target.clade]]="I",Table11[[#This Row],[hits.II]],Table11[[#This Row],[target.clade]]="II",Table11[[#This Row],[hits.I]],TRUE,NA())</f>
        <v>4423</v>
      </c>
      <c r="R489" s="26">
        <f>IFERROR(Table11[[#This Row],[clade.N]]-Table11[[#This Row],[clade.FP]], NA())</f>
        <v>31</v>
      </c>
      <c r="S489" s="24">
        <f>Table11[[#This Row],[clade.TP]]/Table11[[#This Row],[clade.P]]</f>
        <v>0.39090909090909093</v>
      </c>
      <c r="T489" s="24">
        <f>Table11[[#This Row],[clade.FN]]/Table11[[#This Row],[clade.P]]</f>
        <v>0.60909090909090913</v>
      </c>
      <c r="U489" s="24">
        <f>IFERROR(Table11[[#This Row],[clade.FP]]/Table11[[#This Row],[clade.N]],NA())</f>
        <v>0.99303996407723394</v>
      </c>
      <c r="V489" s="24">
        <f>IFERROR(Table11[[#This Row],[clade.TN]]/Table11[[#This Row],[clade.N]],NA())</f>
        <v>6.9600359227660526E-3</v>
      </c>
      <c r="AC489" s="11"/>
      <c r="AD489" s="11"/>
    </row>
    <row r="490" spans="1:30" ht="21" customHeight="1" x14ac:dyDescent="0.2">
      <c r="A490" s="25" t="s">
        <v>2865</v>
      </c>
      <c r="B490" s="20">
        <f>LOOKUP(Table11[[#This Row],[id]],'S1 - Assay'!A:A,'S1 - Assay'!B:B)</f>
        <v>10244</v>
      </c>
      <c r="C490" s="20" t="str">
        <f>LOOKUP(Table11[[#This Row],[id]],'S1 - Assay'!A:A,'S1 - Assay'!C:C)</f>
        <v>I</v>
      </c>
      <c r="D490" s="20">
        <f>COUNTIF('S6 - Table 1'!$B$3:$B$20,Table11[[#This Row],[id]])</f>
        <v>0</v>
      </c>
      <c r="E490" s="20">
        <v>1.831315383</v>
      </c>
      <c r="F490" s="20">
        <v>3270</v>
      </c>
      <c r="G490" s="20">
        <v>30</v>
      </c>
      <c r="H490" s="20">
        <v>271</v>
      </c>
      <c r="I490" s="20">
        <v>12</v>
      </c>
      <c r="J490" s="20">
        <v>44</v>
      </c>
      <c r="K490" s="20">
        <v>4290</v>
      </c>
      <c r="L490" s="20">
        <v>60</v>
      </c>
      <c r="M490" s="26" cm="1">
        <f t="array" ref="M490">_xlfn.IFS(Table11[[#This Row],[target.clade]]="I",110,Table11[[#This Row],[target.clade]]="II",4454,TRUE,4652)</f>
        <v>110</v>
      </c>
      <c r="N490" s="26" cm="1">
        <f t="array" ref="N490">_xlfn.IFS(Table11[[#This Row],[target.clade]]="I",4454,Table11[[#This Row],[target.clade]]="II",110,TRUE,NA())</f>
        <v>4454</v>
      </c>
      <c r="O490" s="20" cm="1">
        <f t="array" ref="O490">_xlfn.IFS(Table11[[#This Row],[target.clade]]="I",Table11[[#This Row],[hits.I]],Table11[[#This Row],[target.clade]]="II",Table11[[#This Row],[hits.II]],TRUE,SUM(Table11[[#This Row],[hits.I]:[hits.?]]))</f>
        <v>44</v>
      </c>
      <c r="P490" s="26">
        <f>Table11[[#This Row],[clade.P]]-Table11[[#This Row],[clade.TP]]</f>
        <v>66</v>
      </c>
      <c r="Q490" s="26" cm="1">
        <f t="array" ref="Q490">_xlfn.IFS(Table11[[#This Row],[target.clade]]="I",Table11[[#This Row],[hits.II]],Table11[[#This Row],[target.clade]]="II",Table11[[#This Row],[hits.I]],TRUE,NA())</f>
        <v>4290</v>
      </c>
      <c r="R490" s="26">
        <f>IFERROR(Table11[[#This Row],[clade.N]]-Table11[[#This Row],[clade.FP]], NA())</f>
        <v>164</v>
      </c>
      <c r="S490" s="24">
        <f>Table11[[#This Row],[clade.TP]]/Table11[[#This Row],[clade.P]]</f>
        <v>0.4</v>
      </c>
      <c r="T490" s="24">
        <f>Table11[[#This Row],[clade.FN]]/Table11[[#This Row],[clade.P]]</f>
        <v>0.6</v>
      </c>
      <c r="U490" s="24">
        <f>IFERROR(Table11[[#This Row],[clade.FP]]/Table11[[#This Row],[clade.N]],NA())</f>
        <v>0.96317916479568921</v>
      </c>
      <c r="V490" s="24">
        <f>IFERROR(Table11[[#This Row],[clade.TN]]/Table11[[#This Row],[clade.N]],NA())</f>
        <v>3.6820835204310731E-2</v>
      </c>
      <c r="AC490" s="11"/>
      <c r="AD490" s="11"/>
    </row>
    <row r="491" spans="1:30" ht="21" customHeight="1" x14ac:dyDescent="0.2">
      <c r="A491" s="25" t="s">
        <v>2868</v>
      </c>
      <c r="B491" s="20">
        <f>LOOKUP(Table11[[#This Row],[id]],'S1 - Assay'!A:A,'S1 - Assay'!B:B)</f>
        <v>10244</v>
      </c>
      <c r="C491" s="20" t="str">
        <f>LOOKUP(Table11[[#This Row],[id]],'S1 - Assay'!A:A,'S1 - Assay'!C:C)</f>
        <v>I</v>
      </c>
      <c r="D491" s="20">
        <f>COUNTIF('S6 - Table 1'!$B$3:$B$20,Table11[[#This Row],[id]])</f>
        <v>0</v>
      </c>
      <c r="E491" s="20">
        <v>1.835237419</v>
      </c>
      <c r="F491" s="20">
        <v>3326</v>
      </c>
      <c r="G491" s="20">
        <v>12</v>
      </c>
      <c r="H491" s="20">
        <v>137</v>
      </c>
      <c r="I491" s="20">
        <v>136</v>
      </c>
      <c r="J491" s="20">
        <v>50</v>
      </c>
      <c r="K491" s="20">
        <v>4334</v>
      </c>
      <c r="L491" s="20">
        <v>53</v>
      </c>
      <c r="M491" s="26" cm="1">
        <f t="array" ref="M491">_xlfn.IFS(Table11[[#This Row],[target.clade]]="I",110,Table11[[#This Row],[target.clade]]="II",4454,TRUE,4652)</f>
        <v>110</v>
      </c>
      <c r="N491" s="26" cm="1">
        <f t="array" ref="N491">_xlfn.IFS(Table11[[#This Row],[target.clade]]="I",4454,Table11[[#This Row],[target.clade]]="II",110,TRUE,NA())</f>
        <v>4454</v>
      </c>
      <c r="O491" s="20" cm="1">
        <f t="array" ref="O491">_xlfn.IFS(Table11[[#This Row],[target.clade]]="I",Table11[[#This Row],[hits.I]],Table11[[#This Row],[target.clade]]="II",Table11[[#This Row],[hits.II]],TRUE,SUM(Table11[[#This Row],[hits.I]:[hits.?]]))</f>
        <v>50</v>
      </c>
      <c r="P491" s="26">
        <f>Table11[[#This Row],[clade.P]]-Table11[[#This Row],[clade.TP]]</f>
        <v>60</v>
      </c>
      <c r="Q491" s="26" cm="1">
        <f t="array" ref="Q491">_xlfn.IFS(Table11[[#This Row],[target.clade]]="I",Table11[[#This Row],[hits.II]],Table11[[#This Row],[target.clade]]="II",Table11[[#This Row],[hits.I]],TRUE,NA())</f>
        <v>4334</v>
      </c>
      <c r="R491" s="26">
        <f>IFERROR(Table11[[#This Row],[clade.N]]-Table11[[#This Row],[clade.FP]], NA())</f>
        <v>120</v>
      </c>
      <c r="S491" s="24">
        <f>Table11[[#This Row],[clade.TP]]/Table11[[#This Row],[clade.P]]</f>
        <v>0.45454545454545453</v>
      </c>
      <c r="T491" s="24">
        <f>Table11[[#This Row],[clade.FN]]/Table11[[#This Row],[clade.P]]</f>
        <v>0.54545454545454541</v>
      </c>
      <c r="U491" s="24">
        <f>IFERROR(Table11[[#This Row],[clade.FP]]/Table11[[#This Row],[clade.N]],NA())</f>
        <v>0.97305792546026049</v>
      </c>
      <c r="V491" s="24">
        <f>IFERROR(Table11[[#This Row],[clade.TN]]/Table11[[#This Row],[clade.N]],NA())</f>
        <v>2.6942074539739558E-2</v>
      </c>
      <c r="AC491" s="11"/>
      <c r="AD491" s="11"/>
    </row>
    <row r="492" spans="1:30" ht="21" customHeight="1" x14ac:dyDescent="0.2">
      <c r="A492" s="25" t="s">
        <v>2871</v>
      </c>
      <c r="B492" s="20">
        <f>LOOKUP(Table11[[#This Row],[id]],'S1 - Assay'!A:A,'S1 - Assay'!B:B)</f>
        <v>10244</v>
      </c>
      <c r="C492" s="20" t="str">
        <f>LOOKUP(Table11[[#This Row],[id]],'S1 - Assay'!A:A,'S1 - Assay'!C:C)</f>
        <v>I</v>
      </c>
      <c r="D492" s="20">
        <f>COUNTIF('S6 - Table 1'!$B$3:$B$20,Table11[[#This Row],[id]])</f>
        <v>0</v>
      </c>
      <c r="E492" s="20">
        <v>1.835237419</v>
      </c>
      <c r="F492" s="20">
        <v>3326</v>
      </c>
      <c r="G492" s="20">
        <v>12</v>
      </c>
      <c r="H492" s="20">
        <v>137</v>
      </c>
      <c r="I492" s="20">
        <v>136</v>
      </c>
      <c r="J492" s="20">
        <v>50</v>
      </c>
      <c r="K492" s="20">
        <v>4334</v>
      </c>
      <c r="L492" s="20">
        <v>53</v>
      </c>
      <c r="M492" s="26" cm="1">
        <f t="array" ref="M492">_xlfn.IFS(Table11[[#This Row],[target.clade]]="I",110,Table11[[#This Row],[target.clade]]="II",4454,TRUE,4652)</f>
        <v>110</v>
      </c>
      <c r="N492" s="26" cm="1">
        <f t="array" ref="N492">_xlfn.IFS(Table11[[#This Row],[target.clade]]="I",4454,Table11[[#This Row],[target.clade]]="II",110,TRUE,NA())</f>
        <v>4454</v>
      </c>
      <c r="O492" s="20" cm="1">
        <f t="array" ref="O492">_xlfn.IFS(Table11[[#This Row],[target.clade]]="I",Table11[[#This Row],[hits.I]],Table11[[#This Row],[target.clade]]="II",Table11[[#This Row],[hits.II]],TRUE,SUM(Table11[[#This Row],[hits.I]:[hits.?]]))</f>
        <v>50</v>
      </c>
      <c r="P492" s="26">
        <f>Table11[[#This Row],[clade.P]]-Table11[[#This Row],[clade.TP]]</f>
        <v>60</v>
      </c>
      <c r="Q492" s="26" cm="1">
        <f t="array" ref="Q492">_xlfn.IFS(Table11[[#This Row],[target.clade]]="I",Table11[[#This Row],[hits.II]],Table11[[#This Row],[target.clade]]="II",Table11[[#This Row],[hits.I]],TRUE,NA())</f>
        <v>4334</v>
      </c>
      <c r="R492" s="26">
        <f>IFERROR(Table11[[#This Row],[clade.N]]-Table11[[#This Row],[clade.FP]], NA())</f>
        <v>120</v>
      </c>
      <c r="S492" s="24">
        <f>Table11[[#This Row],[clade.TP]]/Table11[[#This Row],[clade.P]]</f>
        <v>0.45454545454545453</v>
      </c>
      <c r="T492" s="24">
        <f>Table11[[#This Row],[clade.FN]]/Table11[[#This Row],[clade.P]]</f>
        <v>0.54545454545454541</v>
      </c>
      <c r="U492" s="24">
        <f>IFERROR(Table11[[#This Row],[clade.FP]]/Table11[[#This Row],[clade.N]],NA())</f>
        <v>0.97305792546026049</v>
      </c>
      <c r="V492" s="24">
        <f>IFERROR(Table11[[#This Row],[clade.TN]]/Table11[[#This Row],[clade.N]],NA())</f>
        <v>2.6942074539739558E-2</v>
      </c>
      <c r="AC492" s="11"/>
      <c r="AD492" s="11"/>
    </row>
    <row r="493" spans="1:30" ht="21" customHeight="1" x14ac:dyDescent="0.2">
      <c r="A493" s="25" t="s">
        <v>2873</v>
      </c>
      <c r="B493" s="20">
        <f>LOOKUP(Table11[[#This Row],[id]],'S1 - Assay'!A:A,'S1 - Assay'!B:B)</f>
        <v>10244</v>
      </c>
      <c r="C493" s="20" t="str">
        <f>LOOKUP(Table11[[#This Row],[id]],'S1 - Assay'!A:A,'S1 - Assay'!C:C)</f>
        <v>I</v>
      </c>
      <c r="D493" s="20">
        <f>COUNTIF('S6 - Table 1'!$B$3:$B$20,Table11[[#This Row],[id]])</f>
        <v>0</v>
      </c>
      <c r="E493" s="20">
        <v>1.8434848850000001</v>
      </c>
      <c r="F493" s="20">
        <v>3356</v>
      </c>
      <c r="G493" s="20">
        <v>16</v>
      </c>
      <c r="H493" s="20">
        <v>283</v>
      </c>
      <c r="I493" s="20">
        <v>106</v>
      </c>
      <c r="J493" s="20">
        <v>50</v>
      </c>
      <c r="K493" s="20">
        <v>4357</v>
      </c>
      <c r="L493" s="20">
        <v>47</v>
      </c>
      <c r="M493" s="26" cm="1">
        <f t="array" ref="M493">_xlfn.IFS(Table11[[#This Row],[target.clade]]="I",110,Table11[[#This Row],[target.clade]]="II",4454,TRUE,4652)</f>
        <v>110</v>
      </c>
      <c r="N493" s="26" cm="1">
        <f t="array" ref="N493">_xlfn.IFS(Table11[[#This Row],[target.clade]]="I",4454,Table11[[#This Row],[target.clade]]="II",110,TRUE,NA())</f>
        <v>4454</v>
      </c>
      <c r="O493" s="20" cm="1">
        <f t="array" ref="O493">_xlfn.IFS(Table11[[#This Row],[target.clade]]="I",Table11[[#This Row],[hits.I]],Table11[[#This Row],[target.clade]]="II",Table11[[#This Row],[hits.II]],TRUE,SUM(Table11[[#This Row],[hits.I]:[hits.?]]))</f>
        <v>50</v>
      </c>
      <c r="P493" s="26">
        <f>Table11[[#This Row],[clade.P]]-Table11[[#This Row],[clade.TP]]</f>
        <v>60</v>
      </c>
      <c r="Q493" s="26" cm="1">
        <f t="array" ref="Q493">_xlfn.IFS(Table11[[#This Row],[target.clade]]="I",Table11[[#This Row],[hits.II]],Table11[[#This Row],[target.clade]]="II",Table11[[#This Row],[hits.I]],TRUE,NA())</f>
        <v>4357</v>
      </c>
      <c r="R493" s="26">
        <f>IFERROR(Table11[[#This Row],[clade.N]]-Table11[[#This Row],[clade.FP]], NA())</f>
        <v>97</v>
      </c>
      <c r="S493" s="24">
        <f>Table11[[#This Row],[clade.TP]]/Table11[[#This Row],[clade.P]]</f>
        <v>0.45454545454545453</v>
      </c>
      <c r="T493" s="24">
        <f>Table11[[#This Row],[clade.FN]]/Table11[[#This Row],[clade.P]]</f>
        <v>0.54545454545454541</v>
      </c>
      <c r="U493" s="24">
        <f>IFERROR(Table11[[#This Row],[clade.FP]]/Table11[[#This Row],[clade.N]],NA())</f>
        <v>0.9782218230803772</v>
      </c>
      <c r="V493" s="24">
        <f>IFERROR(Table11[[#This Row],[clade.TN]]/Table11[[#This Row],[clade.N]],NA())</f>
        <v>2.1778176919622812E-2</v>
      </c>
      <c r="AC493" s="11"/>
      <c r="AD493" s="11"/>
    </row>
    <row r="494" spans="1:30" ht="21" customHeight="1" x14ac:dyDescent="0.2">
      <c r="A494" s="25" t="s">
        <v>2876</v>
      </c>
      <c r="B494" s="20">
        <f>LOOKUP(Table11[[#This Row],[id]],'S1 - Assay'!A:A,'S1 - Assay'!B:B)</f>
        <v>10244</v>
      </c>
      <c r="C494" s="20" t="str">
        <f>LOOKUP(Table11[[#This Row],[id]],'S1 - Assay'!A:A,'S1 - Assay'!C:C)</f>
        <v>I</v>
      </c>
      <c r="D494" s="20">
        <f>COUNTIF('S6 - Table 1'!$B$3:$B$20,Table11[[#This Row],[id]])</f>
        <v>0</v>
      </c>
      <c r="E494" s="20">
        <v>1.8434848850000001</v>
      </c>
      <c r="F494" s="20">
        <v>3356</v>
      </c>
      <c r="G494" s="20">
        <v>16</v>
      </c>
      <c r="H494" s="20">
        <v>283</v>
      </c>
      <c r="I494" s="20">
        <v>56</v>
      </c>
      <c r="J494" s="20">
        <v>50</v>
      </c>
      <c r="K494" s="20">
        <v>4357</v>
      </c>
      <c r="L494" s="20">
        <v>47</v>
      </c>
      <c r="M494" s="26" cm="1">
        <f t="array" ref="M494">_xlfn.IFS(Table11[[#This Row],[target.clade]]="I",110,Table11[[#This Row],[target.clade]]="II",4454,TRUE,4652)</f>
        <v>110</v>
      </c>
      <c r="N494" s="26" cm="1">
        <f t="array" ref="N494">_xlfn.IFS(Table11[[#This Row],[target.clade]]="I",4454,Table11[[#This Row],[target.clade]]="II",110,TRUE,NA())</f>
        <v>4454</v>
      </c>
      <c r="O494" s="20" cm="1">
        <f t="array" ref="O494">_xlfn.IFS(Table11[[#This Row],[target.clade]]="I",Table11[[#This Row],[hits.I]],Table11[[#This Row],[target.clade]]="II",Table11[[#This Row],[hits.II]],TRUE,SUM(Table11[[#This Row],[hits.I]:[hits.?]]))</f>
        <v>50</v>
      </c>
      <c r="P494" s="26">
        <f>Table11[[#This Row],[clade.P]]-Table11[[#This Row],[clade.TP]]</f>
        <v>60</v>
      </c>
      <c r="Q494" s="26" cm="1">
        <f t="array" ref="Q494">_xlfn.IFS(Table11[[#This Row],[target.clade]]="I",Table11[[#This Row],[hits.II]],Table11[[#This Row],[target.clade]]="II",Table11[[#This Row],[hits.I]],TRUE,NA())</f>
        <v>4357</v>
      </c>
      <c r="R494" s="26">
        <f>IFERROR(Table11[[#This Row],[clade.N]]-Table11[[#This Row],[clade.FP]], NA())</f>
        <v>97</v>
      </c>
      <c r="S494" s="24">
        <f>Table11[[#This Row],[clade.TP]]/Table11[[#This Row],[clade.P]]</f>
        <v>0.45454545454545453</v>
      </c>
      <c r="T494" s="24">
        <f>Table11[[#This Row],[clade.FN]]/Table11[[#This Row],[clade.P]]</f>
        <v>0.54545454545454541</v>
      </c>
      <c r="U494" s="24">
        <f>IFERROR(Table11[[#This Row],[clade.FP]]/Table11[[#This Row],[clade.N]],NA())</f>
        <v>0.9782218230803772</v>
      </c>
      <c r="V494" s="24">
        <f>IFERROR(Table11[[#This Row],[clade.TN]]/Table11[[#This Row],[clade.N]],NA())</f>
        <v>2.1778176919622812E-2</v>
      </c>
      <c r="AC494" s="11"/>
      <c r="AD494" s="11"/>
    </row>
    <row r="495" spans="1:30" ht="21" customHeight="1" x14ac:dyDescent="0.2">
      <c r="A495" s="25" t="s">
        <v>2878</v>
      </c>
      <c r="B495" s="20">
        <f>LOOKUP(Table11[[#This Row],[id]],'S1 - Assay'!A:A,'S1 - Assay'!B:B)</f>
        <v>10244</v>
      </c>
      <c r="C495" s="20" t="str">
        <f>LOOKUP(Table11[[#This Row],[id]],'S1 - Assay'!A:A,'S1 - Assay'!C:C)</f>
        <v>I</v>
      </c>
      <c r="D495" s="20">
        <f>COUNTIF('S6 - Table 1'!$B$3:$B$20,Table11[[#This Row],[id]])</f>
        <v>0</v>
      </c>
      <c r="E495" s="20">
        <v>1.858076047</v>
      </c>
      <c r="F495" s="20">
        <v>3284</v>
      </c>
      <c r="G495" s="20">
        <v>34</v>
      </c>
      <c r="H495" s="20">
        <v>213</v>
      </c>
      <c r="I495" s="20">
        <v>73</v>
      </c>
      <c r="J495" s="20">
        <v>43</v>
      </c>
      <c r="K495" s="20">
        <v>4412</v>
      </c>
      <c r="L495" s="20">
        <v>18</v>
      </c>
      <c r="M495" s="26" cm="1">
        <f t="array" ref="M495">_xlfn.IFS(Table11[[#This Row],[target.clade]]="I",110,Table11[[#This Row],[target.clade]]="II",4454,TRUE,4652)</f>
        <v>110</v>
      </c>
      <c r="N495" s="26" cm="1">
        <f t="array" ref="N495">_xlfn.IFS(Table11[[#This Row],[target.clade]]="I",4454,Table11[[#This Row],[target.clade]]="II",110,TRUE,NA())</f>
        <v>4454</v>
      </c>
      <c r="O495" s="20" cm="1">
        <f t="array" ref="O495">_xlfn.IFS(Table11[[#This Row],[target.clade]]="I",Table11[[#This Row],[hits.I]],Table11[[#This Row],[target.clade]]="II",Table11[[#This Row],[hits.II]],TRUE,SUM(Table11[[#This Row],[hits.I]:[hits.?]]))</f>
        <v>43</v>
      </c>
      <c r="P495" s="26">
        <f>Table11[[#This Row],[clade.P]]-Table11[[#This Row],[clade.TP]]</f>
        <v>67</v>
      </c>
      <c r="Q495" s="26" cm="1">
        <f t="array" ref="Q495">_xlfn.IFS(Table11[[#This Row],[target.clade]]="I",Table11[[#This Row],[hits.II]],Table11[[#This Row],[target.clade]]="II",Table11[[#This Row],[hits.I]],TRUE,NA())</f>
        <v>4412</v>
      </c>
      <c r="R495" s="26">
        <f>IFERROR(Table11[[#This Row],[clade.N]]-Table11[[#This Row],[clade.FP]], NA())</f>
        <v>42</v>
      </c>
      <c r="S495" s="24">
        <f>Table11[[#This Row],[clade.TP]]/Table11[[#This Row],[clade.P]]</f>
        <v>0.39090909090909093</v>
      </c>
      <c r="T495" s="24">
        <f>Table11[[#This Row],[clade.FN]]/Table11[[#This Row],[clade.P]]</f>
        <v>0.60909090909090913</v>
      </c>
      <c r="U495" s="24">
        <f>IFERROR(Table11[[#This Row],[clade.FP]]/Table11[[#This Row],[clade.N]],NA())</f>
        <v>0.9905702739110912</v>
      </c>
      <c r="V495" s="24">
        <f>IFERROR(Table11[[#This Row],[clade.TN]]/Table11[[#This Row],[clade.N]],NA())</f>
        <v>9.4297260889088467E-3</v>
      </c>
      <c r="AC495" s="11"/>
      <c r="AD495" s="11"/>
    </row>
    <row r="496" spans="1:30" ht="21" customHeight="1" x14ac:dyDescent="0.2">
      <c r="A496" s="25" t="s">
        <v>2883</v>
      </c>
      <c r="B496" s="20">
        <f>LOOKUP(Table11[[#This Row],[id]],'S1 - Assay'!A:A,'S1 - Assay'!B:B)</f>
        <v>10244</v>
      </c>
      <c r="C496" s="20" t="str">
        <f>LOOKUP(Table11[[#This Row],[id]],'S1 - Assay'!A:A,'S1 - Assay'!C:C)</f>
        <v>I</v>
      </c>
      <c r="D496" s="20">
        <f>COUNTIF('S6 - Table 1'!$B$3:$B$20,Table11[[#This Row],[id]])</f>
        <v>0</v>
      </c>
      <c r="E496" s="20">
        <v>1.858076047</v>
      </c>
      <c r="F496" s="20">
        <v>3284</v>
      </c>
      <c r="G496" s="20">
        <v>34</v>
      </c>
      <c r="H496" s="20">
        <v>213</v>
      </c>
      <c r="I496" s="20">
        <v>73</v>
      </c>
      <c r="J496" s="20">
        <v>43</v>
      </c>
      <c r="K496" s="20">
        <v>4411</v>
      </c>
      <c r="L496" s="20">
        <v>18</v>
      </c>
      <c r="M496" s="26" cm="1">
        <f t="array" ref="M496">_xlfn.IFS(Table11[[#This Row],[target.clade]]="I",110,Table11[[#This Row],[target.clade]]="II",4454,TRUE,4652)</f>
        <v>110</v>
      </c>
      <c r="N496" s="26" cm="1">
        <f t="array" ref="N496">_xlfn.IFS(Table11[[#This Row],[target.clade]]="I",4454,Table11[[#This Row],[target.clade]]="II",110,TRUE,NA())</f>
        <v>4454</v>
      </c>
      <c r="O496" s="20" cm="1">
        <f t="array" ref="O496">_xlfn.IFS(Table11[[#This Row],[target.clade]]="I",Table11[[#This Row],[hits.I]],Table11[[#This Row],[target.clade]]="II",Table11[[#This Row],[hits.II]],TRUE,SUM(Table11[[#This Row],[hits.I]:[hits.?]]))</f>
        <v>43</v>
      </c>
      <c r="P496" s="26">
        <f>Table11[[#This Row],[clade.P]]-Table11[[#This Row],[clade.TP]]</f>
        <v>67</v>
      </c>
      <c r="Q496" s="26" cm="1">
        <f t="array" ref="Q496">_xlfn.IFS(Table11[[#This Row],[target.clade]]="I",Table11[[#This Row],[hits.II]],Table11[[#This Row],[target.clade]]="II",Table11[[#This Row],[hits.I]],TRUE,NA())</f>
        <v>4411</v>
      </c>
      <c r="R496" s="26">
        <f>IFERROR(Table11[[#This Row],[clade.N]]-Table11[[#This Row],[clade.FP]], NA())</f>
        <v>43</v>
      </c>
      <c r="S496" s="24">
        <f>Table11[[#This Row],[clade.TP]]/Table11[[#This Row],[clade.P]]</f>
        <v>0.39090909090909093</v>
      </c>
      <c r="T496" s="24">
        <f>Table11[[#This Row],[clade.FN]]/Table11[[#This Row],[clade.P]]</f>
        <v>0.60909090909090913</v>
      </c>
      <c r="U496" s="24">
        <f>IFERROR(Table11[[#This Row],[clade.FP]]/Table11[[#This Row],[clade.N]],NA())</f>
        <v>0.99034575662325997</v>
      </c>
      <c r="V496" s="24">
        <f>IFERROR(Table11[[#This Row],[clade.TN]]/Table11[[#This Row],[clade.N]],NA())</f>
        <v>9.6542433767400088E-3</v>
      </c>
      <c r="AC496" s="11"/>
      <c r="AD496" s="11"/>
    </row>
    <row r="497" spans="1:30" ht="21" customHeight="1" x14ac:dyDescent="0.2">
      <c r="A497" s="25" t="s">
        <v>2886</v>
      </c>
      <c r="B497" s="20">
        <f>LOOKUP(Table11[[#This Row],[id]],'S1 - Assay'!A:A,'S1 - Assay'!B:B)</f>
        <v>10244</v>
      </c>
      <c r="C497" s="20" t="str">
        <f>LOOKUP(Table11[[#This Row],[id]],'S1 - Assay'!A:A,'S1 - Assay'!C:C)</f>
        <v>I</v>
      </c>
      <c r="D497" s="20">
        <f>COUNTIF('S6 - Table 1'!$B$3:$B$20,Table11[[#This Row],[id]])</f>
        <v>0</v>
      </c>
      <c r="E497" s="20">
        <v>1.86161318</v>
      </c>
      <c r="F497" s="20">
        <v>3343</v>
      </c>
      <c r="G497" s="20">
        <v>7</v>
      </c>
      <c r="H497" s="20">
        <v>258</v>
      </c>
      <c r="I497" s="20">
        <v>37</v>
      </c>
      <c r="J497" s="20">
        <v>43</v>
      </c>
      <c r="K497" s="20">
        <v>4379</v>
      </c>
      <c r="L497" s="20">
        <v>55</v>
      </c>
      <c r="M497" s="26" cm="1">
        <f t="array" ref="M497">_xlfn.IFS(Table11[[#This Row],[target.clade]]="I",110,Table11[[#This Row],[target.clade]]="II",4454,TRUE,4652)</f>
        <v>110</v>
      </c>
      <c r="N497" s="26" cm="1">
        <f t="array" ref="N497">_xlfn.IFS(Table11[[#This Row],[target.clade]]="I",4454,Table11[[#This Row],[target.clade]]="II",110,TRUE,NA())</f>
        <v>4454</v>
      </c>
      <c r="O497" s="20" cm="1">
        <f t="array" ref="O497">_xlfn.IFS(Table11[[#This Row],[target.clade]]="I",Table11[[#This Row],[hits.I]],Table11[[#This Row],[target.clade]]="II",Table11[[#This Row],[hits.II]],TRUE,SUM(Table11[[#This Row],[hits.I]:[hits.?]]))</f>
        <v>43</v>
      </c>
      <c r="P497" s="26">
        <f>Table11[[#This Row],[clade.P]]-Table11[[#This Row],[clade.TP]]</f>
        <v>67</v>
      </c>
      <c r="Q497" s="26" cm="1">
        <f t="array" ref="Q497">_xlfn.IFS(Table11[[#This Row],[target.clade]]="I",Table11[[#This Row],[hits.II]],Table11[[#This Row],[target.clade]]="II",Table11[[#This Row],[hits.I]],TRUE,NA())</f>
        <v>4379</v>
      </c>
      <c r="R497" s="26">
        <f>IFERROR(Table11[[#This Row],[clade.N]]-Table11[[#This Row],[clade.FP]], NA())</f>
        <v>75</v>
      </c>
      <c r="S497" s="24">
        <f>Table11[[#This Row],[clade.TP]]/Table11[[#This Row],[clade.P]]</f>
        <v>0.39090909090909093</v>
      </c>
      <c r="T497" s="24">
        <f>Table11[[#This Row],[clade.FN]]/Table11[[#This Row],[clade.P]]</f>
        <v>0.60909090909090913</v>
      </c>
      <c r="U497" s="24">
        <f>IFERROR(Table11[[#This Row],[clade.FP]]/Table11[[#This Row],[clade.N]],NA())</f>
        <v>0.98316120341266278</v>
      </c>
      <c r="V497" s="24">
        <f>IFERROR(Table11[[#This Row],[clade.TN]]/Table11[[#This Row],[clade.N]],NA())</f>
        <v>1.6838796587337224E-2</v>
      </c>
      <c r="AC497" s="11"/>
      <c r="AD497" s="11"/>
    </row>
    <row r="498" spans="1:30" ht="21" customHeight="1" x14ac:dyDescent="0.2">
      <c r="A498" s="25" t="s">
        <v>2889</v>
      </c>
      <c r="B498" s="20">
        <f>LOOKUP(Table11[[#This Row],[id]],'S1 - Assay'!A:A,'S1 - Assay'!B:B)</f>
        <v>10244</v>
      </c>
      <c r="C498" s="20" t="str">
        <f>LOOKUP(Table11[[#This Row],[id]],'S1 - Assay'!A:A,'S1 - Assay'!C:C)</f>
        <v>I</v>
      </c>
      <c r="D498" s="20">
        <f>COUNTIF('S6 - Table 1'!$B$3:$B$20,Table11[[#This Row],[id]])</f>
        <v>0</v>
      </c>
      <c r="E498" s="20">
        <v>1.8678807580000001</v>
      </c>
      <c r="F498" s="20">
        <v>3431</v>
      </c>
      <c r="G498" s="20">
        <v>3</v>
      </c>
      <c r="H498" s="20">
        <v>262</v>
      </c>
      <c r="I498" s="20">
        <v>19</v>
      </c>
      <c r="J498" s="20">
        <v>43</v>
      </c>
      <c r="K498" s="20">
        <v>4436</v>
      </c>
      <c r="L498" s="20">
        <v>67</v>
      </c>
      <c r="M498" s="26" cm="1">
        <f t="array" ref="M498">_xlfn.IFS(Table11[[#This Row],[target.clade]]="I",110,Table11[[#This Row],[target.clade]]="II",4454,TRUE,4652)</f>
        <v>110</v>
      </c>
      <c r="N498" s="26" cm="1">
        <f t="array" ref="N498">_xlfn.IFS(Table11[[#This Row],[target.clade]]="I",4454,Table11[[#This Row],[target.clade]]="II",110,TRUE,NA())</f>
        <v>4454</v>
      </c>
      <c r="O498" s="20" cm="1">
        <f t="array" ref="O498">_xlfn.IFS(Table11[[#This Row],[target.clade]]="I",Table11[[#This Row],[hits.I]],Table11[[#This Row],[target.clade]]="II",Table11[[#This Row],[hits.II]],TRUE,SUM(Table11[[#This Row],[hits.I]:[hits.?]]))</f>
        <v>43</v>
      </c>
      <c r="P498" s="26">
        <f>Table11[[#This Row],[clade.P]]-Table11[[#This Row],[clade.TP]]</f>
        <v>67</v>
      </c>
      <c r="Q498" s="26" cm="1">
        <f t="array" ref="Q498">_xlfn.IFS(Table11[[#This Row],[target.clade]]="I",Table11[[#This Row],[hits.II]],Table11[[#This Row],[target.clade]]="II",Table11[[#This Row],[hits.I]],TRUE,NA())</f>
        <v>4436</v>
      </c>
      <c r="R498" s="26">
        <f>IFERROR(Table11[[#This Row],[clade.N]]-Table11[[#This Row],[clade.FP]], NA())</f>
        <v>18</v>
      </c>
      <c r="S498" s="24">
        <f>Table11[[#This Row],[clade.TP]]/Table11[[#This Row],[clade.P]]</f>
        <v>0.39090909090909093</v>
      </c>
      <c r="T498" s="24">
        <f>Table11[[#This Row],[clade.FN]]/Table11[[#This Row],[clade.P]]</f>
        <v>0.60909090909090913</v>
      </c>
      <c r="U498" s="24">
        <f>IFERROR(Table11[[#This Row],[clade.FP]]/Table11[[#This Row],[clade.N]],NA())</f>
        <v>0.99595868881903904</v>
      </c>
      <c r="V498" s="24">
        <f>IFERROR(Table11[[#This Row],[clade.TN]]/Table11[[#This Row],[clade.N]],NA())</f>
        <v>4.0413111809609343E-3</v>
      </c>
      <c r="AC498" s="11"/>
      <c r="AD498" s="11"/>
    </row>
    <row r="499" spans="1:30" ht="21" customHeight="1" x14ac:dyDescent="0.2">
      <c r="A499" s="25" t="s">
        <v>2892</v>
      </c>
      <c r="B499" s="20">
        <f>LOOKUP(Table11[[#This Row],[id]],'S1 - Assay'!A:A,'S1 - Assay'!B:B)</f>
        <v>10244</v>
      </c>
      <c r="C499" s="20" t="str">
        <f>LOOKUP(Table11[[#This Row],[id]],'S1 - Assay'!A:A,'S1 - Assay'!C:C)</f>
        <v>I</v>
      </c>
      <c r="D499" s="20">
        <f>COUNTIF('S6 - Table 1'!$B$3:$B$20,Table11[[#This Row],[id]])</f>
        <v>0</v>
      </c>
      <c r="E499" s="20">
        <v>1.8678807580000001</v>
      </c>
      <c r="F499" s="20">
        <v>3431</v>
      </c>
      <c r="G499" s="20">
        <v>3</v>
      </c>
      <c r="H499" s="20">
        <v>262</v>
      </c>
      <c r="I499" s="20">
        <v>19</v>
      </c>
      <c r="J499" s="20">
        <v>43</v>
      </c>
      <c r="K499" s="20">
        <v>4436</v>
      </c>
      <c r="L499" s="20">
        <v>67</v>
      </c>
      <c r="M499" s="26" cm="1">
        <f t="array" ref="M499">_xlfn.IFS(Table11[[#This Row],[target.clade]]="I",110,Table11[[#This Row],[target.clade]]="II",4454,TRUE,4652)</f>
        <v>110</v>
      </c>
      <c r="N499" s="26" cm="1">
        <f t="array" ref="N499">_xlfn.IFS(Table11[[#This Row],[target.clade]]="I",4454,Table11[[#This Row],[target.clade]]="II",110,TRUE,NA())</f>
        <v>4454</v>
      </c>
      <c r="O499" s="20" cm="1">
        <f t="array" ref="O499">_xlfn.IFS(Table11[[#This Row],[target.clade]]="I",Table11[[#This Row],[hits.I]],Table11[[#This Row],[target.clade]]="II",Table11[[#This Row],[hits.II]],TRUE,SUM(Table11[[#This Row],[hits.I]:[hits.?]]))</f>
        <v>43</v>
      </c>
      <c r="P499" s="26">
        <f>Table11[[#This Row],[clade.P]]-Table11[[#This Row],[clade.TP]]</f>
        <v>67</v>
      </c>
      <c r="Q499" s="26" cm="1">
        <f t="array" ref="Q499">_xlfn.IFS(Table11[[#This Row],[target.clade]]="I",Table11[[#This Row],[hits.II]],Table11[[#This Row],[target.clade]]="II",Table11[[#This Row],[hits.I]],TRUE,NA())</f>
        <v>4436</v>
      </c>
      <c r="R499" s="26">
        <f>IFERROR(Table11[[#This Row],[clade.N]]-Table11[[#This Row],[clade.FP]], NA())</f>
        <v>18</v>
      </c>
      <c r="S499" s="24">
        <f>Table11[[#This Row],[clade.TP]]/Table11[[#This Row],[clade.P]]</f>
        <v>0.39090909090909093</v>
      </c>
      <c r="T499" s="24">
        <f>Table11[[#This Row],[clade.FN]]/Table11[[#This Row],[clade.P]]</f>
        <v>0.60909090909090913</v>
      </c>
      <c r="U499" s="24">
        <f>IFERROR(Table11[[#This Row],[clade.FP]]/Table11[[#This Row],[clade.N]],NA())</f>
        <v>0.99595868881903904</v>
      </c>
      <c r="V499" s="24">
        <f>IFERROR(Table11[[#This Row],[clade.TN]]/Table11[[#This Row],[clade.N]],NA())</f>
        <v>4.0413111809609343E-3</v>
      </c>
      <c r="AC499" s="11"/>
      <c r="AD499" s="11"/>
    </row>
    <row r="500" spans="1:30" ht="21" customHeight="1" x14ac:dyDescent="0.2">
      <c r="A500" s="25" t="s">
        <v>2894</v>
      </c>
      <c r="B500" s="20">
        <f>LOOKUP(Table11[[#This Row],[id]],'S1 - Assay'!A:A,'S1 - Assay'!B:B)</f>
        <v>10244</v>
      </c>
      <c r="C500" s="20" t="str">
        <f>LOOKUP(Table11[[#This Row],[id]],'S1 - Assay'!A:A,'S1 - Assay'!C:C)</f>
        <v>I</v>
      </c>
      <c r="D500" s="20">
        <f>COUNTIF('S6 - Table 1'!$B$3:$B$20,Table11[[#This Row],[id]])</f>
        <v>0</v>
      </c>
      <c r="E500" s="20">
        <v>1.8827000060000001</v>
      </c>
      <c r="F500" s="20">
        <v>3395</v>
      </c>
      <c r="G500" s="20">
        <v>1</v>
      </c>
      <c r="H500" s="20">
        <v>167</v>
      </c>
      <c r="I500" s="20">
        <v>111</v>
      </c>
      <c r="J500" s="20">
        <v>50</v>
      </c>
      <c r="K500" s="20">
        <v>4398</v>
      </c>
      <c r="L500" s="20">
        <v>56</v>
      </c>
      <c r="M500" s="26" cm="1">
        <f t="array" ref="M500">_xlfn.IFS(Table11[[#This Row],[target.clade]]="I",110,Table11[[#This Row],[target.clade]]="II",4454,TRUE,4652)</f>
        <v>110</v>
      </c>
      <c r="N500" s="26" cm="1">
        <f t="array" ref="N500">_xlfn.IFS(Table11[[#This Row],[target.clade]]="I",4454,Table11[[#This Row],[target.clade]]="II",110,TRUE,NA())</f>
        <v>4454</v>
      </c>
      <c r="O500" s="20" cm="1">
        <f t="array" ref="O500">_xlfn.IFS(Table11[[#This Row],[target.clade]]="I",Table11[[#This Row],[hits.I]],Table11[[#This Row],[target.clade]]="II",Table11[[#This Row],[hits.II]],TRUE,SUM(Table11[[#This Row],[hits.I]:[hits.?]]))</f>
        <v>50</v>
      </c>
      <c r="P500" s="26">
        <f>Table11[[#This Row],[clade.P]]-Table11[[#This Row],[clade.TP]]</f>
        <v>60</v>
      </c>
      <c r="Q500" s="26" cm="1">
        <f t="array" ref="Q500">_xlfn.IFS(Table11[[#This Row],[target.clade]]="I",Table11[[#This Row],[hits.II]],Table11[[#This Row],[target.clade]]="II",Table11[[#This Row],[hits.I]],TRUE,NA())</f>
        <v>4398</v>
      </c>
      <c r="R500" s="26">
        <f>IFERROR(Table11[[#This Row],[clade.N]]-Table11[[#This Row],[clade.FP]], NA())</f>
        <v>56</v>
      </c>
      <c r="S500" s="24">
        <f>Table11[[#This Row],[clade.TP]]/Table11[[#This Row],[clade.P]]</f>
        <v>0.45454545454545453</v>
      </c>
      <c r="T500" s="24">
        <f>Table11[[#This Row],[clade.FN]]/Table11[[#This Row],[clade.P]]</f>
        <v>0.54545454545454541</v>
      </c>
      <c r="U500" s="24">
        <f>IFERROR(Table11[[#This Row],[clade.FP]]/Table11[[#This Row],[clade.N]],NA())</f>
        <v>0.98742703188145486</v>
      </c>
      <c r="V500" s="24">
        <f>IFERROR(Table11[[#This Row],[clade.TN]]/Table11[[#This Row],[clade.N]],NA())</f>
        <v>1.2572968118545127E-2</v>
      </c>
      <c r="AC500" s="11"/>
      <c r="AD500" s="11"/>
    </row>
    <row r="501" spans="1:30" ht="21" customHeight="1" x14ac:dyDescent="0.2">
      <c r="A501" s="25" t="s">
        <v>2897</v>
      </c>
      <c r="B501" s="20">
        <f>LOOKUP(Table11[[#This Row],[id]],'S1 - Assay'!A:A,'S1 - Assay'!B:B)</f>
        <v>10244</v>
      </c>
      <c r="C501" s="20" t="str">
        <f>LOOKUP(Table11[[#This Row],[id]],'S1 - Assay'!A:A,'S1 - Assay'!C:C)</f>
        <v>I</v>
      </c>
      <c r="D501" s="20">
        <f>COUNTIF('S6 - Table 1'!$B$3:$B$20,Table11[[#This Row],[id]])</f>
        <v>0</v>
      </c>
      <c r="E501" s="20">
        <v>1.88377522</v>
      </c>
      <c r="F501" s="20">
        <v>3395</v>
      </c>
      <c r="G501" s="20">
        <v>1</v>
      </c>
      <c r="H501" s="20">
        <v>167</v>
      </c>
      <c r="I501" s="20">
        <v>111</v>
      </c>
      <c r="J501" s="20">
        <v>50</v>
      </c>
      <c r="K501" s="20">
        <v>4398</v>
      </c>
      <c r="L501" s="20">
        <v>56</v>
      </c>
      <c r="M501" s="26" cm="1">
        <f t="array" ref="M501">_xlfn.IFS(Table11[[#This Row],[target.clade]]="I",110,Table11[[#This Row],[target.clade]]="II",4454,TRUE,4652)</f>
        <v>110</v>
      </c>
      <c r="N501" s="26" cm="1">
        <f t="array" ref="N501">_xlfn.IFS(Table11[[#This Row],[target.clade]]="I",4454,Table11[[#This Row],[target.clade]]="II",110,TRUE,NA())</f>
        <v>4454</v>
      </c>
      <c r="O501" s="20" cm="1">
        <f t="array" ref="O501">_xlfn.IFS(Table11[[#This Row],[target.clade]]="I",Table11[[#This Row],[hits.I]],Table11[[#This Row],[target.clade]]="II",Table11[[#This Row],[hits.II]],TRUE,SUM(Table11[[#This Row],[hits.I]:[hits.?]]))</f>
        <v>50</v>
      </c>
      <c r="P501" s="26">
        <f>Table11[[#This Row],[clade.P]]-Table11[[#This Row],[clade.TP]]</f>
        <v>60</v>
      </c>
      <c r="Q501" s="26" cm="1">
        <f t="array" ref="Q501">_xlfn.IFS(Table11[[#This Row],[target.clade]]="I",Table11[[#This Row],[hits.II]],Table11[[#This Row],[target.clade]]="II",Table11[[#This Row],[hits.I]],TRUE,NA())</f>
        <v>4398</v>
      </c>
      <c r="R501" s="26">
        <f>IFERROR(Table11[[#This Row],[clade.N]]-Table11[[#This Row],[clade.FP]], NA())</f>
        <v>56</v>
      </c>
      <c r="S501" s="24">
        <f>Table11[[#This Row],[clade.TP]]/Table11[[#This Row],[clade.P]]</f>
        <v>0.45454545454545453</v>
      </c>
      <c r="T501" s="24">
        <f>Table11[[#This Row],[clade.FN]]/Table11[[#This Row],[clade.P]]</f>
        <v>0.54545454545454541</v>
      </c>
      <c r="U501" s="24">
        <f>IFERROR(Table11[[#This Row],[clade.FP]]/Table11[[#This Row],[clade.N]],NA())</f>
        <v>0.98742703188145486</v>
      </c>
      <c r="V501" s="24">
        <f>IFERROR(Table11[[#This Row],[clade.TN]]/Table11[[#This Row],[clade.N]],NA())</f>
        <v>1.2572968118545127E-2</v>
      </c>
      <c r="AC501" s="11"/>
      <c r="AD501" s="11"/>
    </row>
    <row r="502" spans="1:30" ht="21" customHeight="1" x14ac:dyDescent="0.2">
      <c r="A502" s="25" t="s">
        <v>2899</v>
      </c>
      <c r="B502" s="20">
        <f>LOOKUP(Table11[[#This Row],[id]],'S1 - Assay'!A:A,'S1 - Assay'!B:B)</f>
        <v>10244</v>
      </c>
      <c r="C502" s="20" t="str">
        <f>LOOKUP(Table11[[#This Row],[id]],'S1 - Assay'!A:A,'S1 - Assay'!C:C)</f>
        <v>I</v>
      </c>
      <c r="D502" s="20">
        <f>COUNTIF('S6 - Table 1'!$B$3:$B$20,Table11[[#This Row],[id]])</f>
        <v>0</v>
      </c>
      <c r="E502" s="20">
        <v>1.892436395</v>
      </c>
      <c r="F502" s="20">
        <v>3343</v>
      </c>
      <c r="G502" s="20">
        <v>7</v>
      </c>
      <c r="H502" s="20">
        <v>256</v>
      </c>
      <c r="I502" s="20">
        <v>39</v>
      </c>
      <c r="J502" s="20">
        <v>43</v>
      </c>
      <c r="K502" s="20">
        <v>4379</v>
      </c>
      <c r="L502" s="20">
        <v>55</v>
      </c>
      <c r="M502" s="26" cm="1">
        <f t="array" ref="M502">_xlfn.IFS(Table11[[#This Row],[target.clade]]="I",110,Table11[[#This Row],[target.clade]]="II",4454,TRUE,4652)</f>
        <v>110</v>
      </c>
      <c r="N502" s="26" cm="1">
        <f t="array" ref="N502">_xlfn.IFS(Table11[[#This Row],[target.clade]]="I",4454,Table11[[#This Row],[target.clade]]="II",110,TRUE,NA())</f>
        <v>4454</v>
      </c>
      <c r="O502" s="20" cm="1">
        <f t="array" ref="O502">_xlfn.IFS(Table11[[#This Row],[target.clade]]="I",Table11[[#This Row],[hits.I]],Table11[[#This Row],[target.clade]]="II",Table11[[#This Row],[hits.II]],TRUE,SUM(Table11[[#This Row],[hits.I]:[hits.?]]))</f>
        <v>43</v>
      </c>
      <c r="P502" s="26">
        <f>Table11[[#This Row],[clade.P]]-Table11[[#This Row],[clade.TP]]</f>
        <v>67</v>
      </c>
      <c r="Q502" s="26" cm="1">
        <f t="array" ref="Q502">_xlfn.IFS(Table11[[#This Row],[target.clade]]="I",Table11[[#This Row],[hits.II]],Table11[[#This Row],[target.clade]]="II",Table11[[#This Row],[hits.I]],TRUE,NA())</f>
        <v>4379</v>
      </c>
      <c r="R502" s="26">
        <f>IFERROR(Table11[[#This Row],[clade.N]]-Table11[[#This Row],[clade.FP]], NA())</f>
        <v>75</v>
      </c>
      <c r="S502" s="24">
        <f>Table11[[#This Row],[clade.TP]]/Table11[[#This Row],[clade.P]]</f>
        <v>0.39090909090909093</v>
      </c>
      <c r="T502" s="24">
        <f>Table11[[#This Row],[clade.FN]]/Table11[[#This Row],[clade.P]]</f>
        <v>0.60909090909090913</v>
      </c>
      <c r="U502" s="24">
        <f>IFERROR(Table11[[#This Row],[clade.FP]]/Table11[[#This Row],[clade.N]],NA())</f>
        <v>0.98316120341266278</v>
      </c>
      <c r="V502" s="24">
        <f>IFERROR(Table11[[#This Row],[clade.TN]]/Table11[[#This Row],[clade.N]],NA())</f>
        <v>1.6838796587337224E-2</v>
      </c>
      <c r="AC502" s="11"/>
      <c r="AD502" s="11"/>
    </row>
    <row r="503" spans="1:30" ht="21" customHeight="1" x14ac:dyDescent="0.2">
      <c r="A503" s="25" t="s">
        <v>2902</v>
      </c>
      <c r="B503" s="20">
        <f>LOOKUP(Table11[[#This Row],[id]],'S1 - Assay'!A:A,'S1 - Assay'!B:B)</f>
        <v>10244</v>
      </c>
      <c r="C503" s="20" t="str">
        <f>LOOKUP(Table11[[#This Row],[id]],'S1 - Assay'!A:A,'S1 - Assay'!C:C)</f>
        <v>I</v>
      </c>
      <c r="D503" s="20">
        <f>COUNTIF('S6 - Table 1'!$B$3:$B$20,Table11[[#This Row],[id]])</f>
        <v>0</v>
      </c>
      <c r="E503" s="20">
        <v>1.905782066</v>
      </c>
      <c r="F503" s="20">
        <v>3355</v>
      </c>
      <c r="G503" s="20">
        <v>17</v>
      </c>
      <c r="H503" s="20">
        <v>197</v>
      </c>
      <c r="I503" s="20">
        <v>167</v>
      </c>
      <c r="J503" s="20">
        <v>50</v>
      </c>
      <c r="K503" s="20">
        <v>4357</v>
      </c>
      <c r="L503" s="20">
        <v>47</v>
      </c>
      <c r="M503" s="26" cm="1">
        <f t="array" ref="M503">_xlfn.IFS(Table11[[#This Row],[target.clade]]="I",110,Table11[[#This Row],[target.clade]]="II",4454,TRUE,4652)</f>
        <v>110</v>
      </c>
      <c r="N503" s="26" cm="1">
        <f t="array" ref="N503">_xlfn.IFS(Table11[[#This Row],[target.clade]]="I",4454,Table11[[#This Row],[target.clade]]="II",110,TRUE,NA())</f>
        <v>4454</v>
      </c>
      <c r="O503" s="20" cm="1">
        <f t="array" ref="O503">_xlfn.IFS(Table11[[#This Row],[target.clade]]="I",Table11[[#This Row],[hits.I]],Table11[[#This Row],[target.clade]]="II",Table11[[#This Row],[hits.II]],TRUE,SUM(Table11[[#This Row],[hits.I]:[hits.?]]))</f>
        <v>50</v>
      </c>
      <c r="P503" s="26">
        <f>Table11[[#This Row],[clade.P]]-Table11[[#This Row],[clade.TP]]</f>
        <v>60</v>
      </c>
      <c r="Q503" s="26" cm="1">
        <f t="array" ref="Q503">_xlfn.IFS(Table11[[#This Row],[target.clade]]="I",Table11[[#This Row],[hits.II]],Table11[[#This Row],[target.clade]]="II",Table11[[#This Row],[hits.I]],TRUE,NA())</f>
        <v>4357</v>
      </c>
      <c r="R503" s="26">
        <f>IFERROR(Table11[[#This Row],[clade.N]]-Table11[[#This Row],[clade.FP]], NA())</f>
        <v>97</v>
      </c>
      <c r="S503" s="24">
        <f>Table11[[#This Row],[clade.TP]]/Table11[[#This Row],[clade.P]]</f>
        <v>0.45454545454545453</v>
      </c>
      <c r="T503" s="24">
        <f>Table11[[#This Row],[clade.FN]]/Table11[[#This Row],[clade.P]]</f>
        <v>0.54545454545454541</v>
      </c>
      <c r="U503" s="24">
        <f>IFERROR(Table11[[#This Row],[clade.FP]]/Table11[[#This Row],[clade.N]],NA())</f>
        <v>0.9782218230803772</v>
      </c>
      <c r="V503" s="24">
        <f>IFERROR(Table11[[#This Row],[clade.TN]]/Table11[[#This Row],[clade.N]],NA())</f>
        <v>2.1778176919622812E-2</v>
      </c>
      <c r="AC503" s="11"/>
      <c r="AD503" s="11"/>
    </row>
    <row r="504" spans="1:30" ht="21" customHeight="1" x14ac:dyDescent="0.2">
      <c r="A504" s="25" t="s">
        <v>2904</v>
      </c>
      <c r="B504" s="20">
        <f>LOOKUP(Table11[[#This Row],[id]],'S1 - Assay'!A:A,'S1 - Assay'!B:B)</f>
        <v>10244</v>
      </c>
      <c r="C504" s="20" t="str">
        <f>LOOKUP(Table11[[#This Row],[id]],'S1 - Assay'!A:A,'S1 - Assay'!C:C)</f>
        <v>I</v>
      </c>
      <c r="D504" s="20">
        <f>COUNTIF('S6 - Table 1'!$B$3:$B$20,Table11[[#This Row],[id]])</f>
        <v>0</v>
      </c>
      <c r="E504" s="20">
        <v>1.905782066</v>
      </c>
      <c r="F504" s="20">
        <v>3356</v>
      </c>
      <c r="G504" s="20">
        <v>16</v>
      </c>
      <c r="H504" s="20">
        <v>196</v>
      </c>
      <c r="I504" s="20">
        <v>166</v>
      </c>
      <c r="J504" s="20">
        <v>50</v>
      </c>
      <c r="K504" s="20">
        <v>4357</v>
      </c>
      <c r="L504" s="20">
        <v>47</v>
      </c>
      <c r="M504" s="26" cm="1">
        <f t="array" ref="M504">_xlfn.IFS(Table11[[#This Row],[target.clade]]="I",110,Table11[[#This Row],[target.clade]]="II",4454,TRUE,4652)</f>
        <v>110</v>
      </c>
      <c r="N504" s="26" cm="1">
        <f t="array" ref="N504">_xlfn.IFS(Table11[[#This Row],[target.clade]]="I",4454,Table11[[#This Row],[target.clade]]="II",110,TRUE,NA())</f>
        <v>4454</v>
      </c>
      <c r="O504" s="20" cm="1">
        <f t="array" ref="O504">_xlfn.IFS(Table11[[#This Row],[target.clade]]="I",Table11[[#This Row],[hits.I]],Table11[[#This Row],[target.clade]]="II",Table11[[#This Row],[hits.II]],TRUE,SUM(Table11[[#This Row],[hits.I]:[hits.?]]))</f>
        <v>50</v>
      </c>
      <c r="P504" s="26">
        <f>Table11[[#This Row],[clade.P]]-Table11[[#This Row],[clade.TP]]</f>
        <v>60</v>
      </c>
      <c r="Q504" s="26" cm="1">
        <f t="array" ref="Q504">_xlfn.IFS(Table11[[#This Row],[target.clade]]="I",Table11[[#This Row],[hits.II]],Table11[[#This Row],[target.clade]]="II",Table11[[#This Row],[hits.I]],TRUE,NA())</f>
        <v>4357</v>
      </c>
      <c r="R504" s="26">
        <f>IFERROR(Table11[[#This Row],[clade.N]]-Table11[[#This Row],[clade.FP]], NA())</f>
        <v>97</v>
      </c>
      <c r="S504" s="24">
        <f>Table11[[#This Row],[clade.TP]]/Table11[[#This Row],[clade.P]]</f>
        <v>0.45454545454545453</v>
      </c>
      <c r="T504" s="24">
        <f>Table11[[#This Row],[clade.FN]]/Table11[[#This Row],[clade.P]]</f>
        <v>0.54545454545454541</v>
      </c>
      <c r="U504" s="24">
        <f>IFERROR(Table11[[#This Row],[clade.FP]]/Table11[[#This Row],[clade.N]],NA())</f>
        <v>0.9782218230803772</v>
      </c>
      <c r="V504" s="24">
        <f>IFERROR(Table11[[#This Row],[clade.TN]]/Table11[[#This Row],[clade.N]],NA())</f>
        <v>2.1778176919622812E-2</v>
      </c>
      <c r="AC504" s="11"/>
      <c r="AD504" s="11"/>
    </row>
    <row r="505" spans="1:30" ht="21" customHeight="1" x14ac:dyDescent="0.2">
      <c r="A505" s="25" t="s">
        <v>2906</v>
      </c>
      <c r="B505" s="20">
        <f>LOOKUP(Table11[[#This Row],[id]],'S1 - Assay'!A:A,'S1 - Assay'!B:B)</f>
        <v>10244</v>
      </c>
      <c r="C505" s="20" t="str">
        <f>LOOKUP(Table11[[#This Row],[id]],'S1 - Assay'!A:A,'S1 - Assay'!C:C)</f>
        <v>I</v>
      </c>
      <c r="D505" s="20">
        <f>COUNTIF('S6 - Table 1'!$B$3:$B$20,Table11[[#This Row],[id]])</f>
        <v>0</v>
      </c>
      <c r="E505" s="20">
        <v>1.913816491</v>
      </c>
      <c r="F505" s="20">
        <v>50</v>
      </c>
      <c r="G505" s="20">
        <v>3363</v>
      </c>
      <c r="H505" s="20">
        <v>0</v>
      </c>
      <c r="I505" s="20">
        <v>307</v>
      </c>
      <c r="J505" s="20">
        <v>50</v>
      </c>
      <c r="K505" s="20">
        <v>4406</v>
      </c>
      <c r="L505" s="20">
        <v>60</v>
      </c>
      <c r="M505" s="26" cm="1">
        <f t="array" ref="M505">_xlfn.IFS(Table11[[#This Row],[target.clade]]="I",110,Table11[[#This Row],[target.clade]]="II",4454,TRUE,4652)</f>
        <v>110</v>
      </c>
      <c r="N505" s="26" cm="1">
        <f t="array" ref="N505">_xlfn.IFS(Table11[[#This Row],[target.clade]]="I",4454,Table11[[#This Row],[target.clade]]="II",110,TRUE,NA())</f>
        <v>4454</v>
      </c>
      <c r="O505" s="20" cm="1">
        <f t="array" ref="O505">_xlfn.IFS(Table11[[#This Row],[target.clade]]="I",Table11[[#This Row],[hits.I]],Table11[[#This Row],[target.clade]]="II",Table11[[#This Row],[hits.II]],TRUE,SUM(Table11[[#This Row],[hits.I]:[hits.?]]))</f>
        <v>50</v>
      </c>
      <c r="P505" s="26">
        <f>Table11[[#This Row],[clade.P]]-Table11[[#This Row],[clade.TP]]</f>
        <v>60</v>
      </c>
      <c r="Q505" s="26" cm="1">
        <f t="array" ref="Q505">_xlfn.IFS(Table11[[#This Row],[target.clade]]="I",Table11[[#This Row],[hits.II]],Table11[[#This Row],[target.clade]]="II",Table11[[#This Row],[hits.I]],TRUE,NA())</f>
        <v>4406</v>
      </c>
      <c r="R505" s="26">
        <f>IFERROR(Table11[[#This Row],[clade.N]]-Table11[[#This Row],[clade.FP]], NA())</f>
        <v>48</v>
      </c>
      <c r="S505" s="24">
        <f>Table11[[#This Row],[clade.TP]]/Table11[[#This Row],[clade.P]]</f>
        <v>0.45454545454545453</v>
      </c>
      <c r="T505" s="24">
        <f>Table11[[#This Row],[clade.FN]]/Table11[[#This Row],[clade.P]]</f>
        <v>0.54545454545454541</v>
      </c>
      <c r="U505" s="24">
        <f>IFERROR(Table11[[#This Row],[clade.FP]]/Table11[[#This Row],[clade.N]],NA())</f>
        <v>0.98922317018410422</v>
      </c>
      <c r="V505" s="24">
        <f>IFERROR(Table11[[#This Row],[clade.TN]]/Table11[[#This Row],[clade.N]],NA())</f>
        <v>1.0776829815895825E-2</v>
      </c>
      <c r="AC505" s="11"/>
      <c r="AD505" s="11"/>
    </row>
    <row r="506" spans="1:30" ht="21" customHeight="1" x14ac:dyDescent="0.2">
      <c r="A506" s="25" t="s">
        <v>2911</v>
      </c>
      <c r="B506" s="20">
        <f>LOOKUP(Table11[[#This Row],[id]],'S1 - Assay'!A:A,'S1 - Assay'!B:B)</f>
        <v>10244</v>
      </c>
      <c r="C506" s="20" t="str">
        <f>LOOKUP(Table11[[#This Row],[id]],'S1 - Assay'!A:A,'S1 - Assay'!C:C)</f>
        <v>I</v>
      </c>
      <c r="D506" s="20">
        <f>COUNTIF('S6 - Table 1'!$B$3:$B$20,Table11[[#This Row],[id]])</f>
        <v>0</v>
      </c>
      <c r="E506" s="20">
        <v>1.9202286749999999</v>
      </c>
      <c r="F506" s="20">
        <v>3356</v>
      </c>
      <c r="G506" s="20">
        <v>16</v>
      </c>
      <c r="H506" s="20">
        <v>283</v>
      </c>
      <c r="I506" s="20">
        <v>106</v>
      </c>
      <c r="J506" s="20">
        <v>50</v>
      </c>
      <c r="K506" s="20">
        <v>4357</v>
      </c>
      <c r="L506" s="20">
        <v>47</v>
      </c>
      <c r="M506" s="26" cm="1">
        <f t="array" ref="M506">_xlfn.IFS(Table11[[#This Row],[target.clade]]="I",110,Table11[[#This Row],[target.clade]]="II",4454,TRUE,4652)</f>
        <v>110</v>
      </c>
      <c r="N506" s="26" cm="1">
        <f t="array" ref="N506">_xlfn.IFS(Table11[[#This Row],[target.clade]]="I",4454,Table11[[#This Row],[target.clade]]="II",110,TRUE,NA())</f>
        <v>4454</v>
      </c>
      <c r="O506" s="20" cm="1">
        <f t="array" ref="O506">_xlfn.IFS(Table11[[#This Row],[target.clade]]="I",Table11[[#This Row],[hits.I]],Table11[[#This Row],[target.clade]]="II",Table11[[#This Row],[hits.II]],TRUE,SUM(Table11[[#This Row],[hits.I]:[hits.?]]))</f>
        <v>50</v>
      </c>
      <c r="P506" s="26">
        <f>Table11[[#This Row],[clade.P]]-Table11[[#This Row],[clade.TP]]</f>
        <v>60</v>
      </c>
      <c r="Q506" s="26" cm="1">
        <f t="array" ref="Q506">_xlfn.IFS(Table11[[#This Row],[target.clade]]="I",Table11[[#This Row],[hits.II]],Table11[[#This Row],[target.clade]]="II",Table11[[#This Row],[hits.I]],TRUE,NA())</f>
        <v>4357</v>
      </c>
      <c r="R506" s="26">
        <f>IFERROR(Table11[[#This Row],[clade.N]]-Table11[[#This Row],[clade.FP]], NA())</f>
        <v>97</v>
      </c>
      <c r="S506" s="24">
        <f>Table11[[#This Row],[clade.TP]]/Table11[[#This Row],[clade.P]]</f>
        <v>0.45454545454545453</v>
      </c>
      <c r="T506" s="24">
        <f>Table11[[#This Row],[clade.FN]]/Table11[[#This Row],[clade.P]]</f>
        <v>0.54545454545454541</v>
      </c>
      <c r="U506" s="24">
        <f>IFERROR(Table11[[#This Row],[clade.FP]]/Table11[[#This Row],[clade.N]],NA())</f>
        <v>0.9782218230803772</v>
      </c>
      <c r="V506" s="24">
        <f>IFERROR(Table11[[#This Row],[clade.TN]]/Table11[[#This Row],[clade.N]],NA())</f>
        <v>2.1778176919622812E-2</v>
      </c>
      <c r="AC506" s="11"/>
      <c r="AD506" s="11"/>
    </row>
    <row r="507" spans="1:30" ht="21" customHeight="1" x14ac:dyDescent="0.2">
      <c r="A507" s="25" t="s">
        <v>2914</v>
      </c>
      <c r="B507" s="20">
        <f>LOOKUP(Table11[[#This Row],[id]],'S1 - Assay'!A:A,'S1 - Assay'!B:B)</f>
        <v>10244</v>
      </c>
      <c r="C507" s="20" t="str">
        <f>LOOKUP(Table11[[#This Row],[id]],'S1 - Assay'!A:A,'S1 - Assay'!C:C)</f>
        <v>I</v>
      </c>
      <c r="D507" s="20">
        <f>COUNTIF('S6 - Table 1'!$B$3:$B$20,Table11[[#This Row],[id]])</f>
        <v>0</v>
      </c>
      <c r="E507" s="20">
        <v>1.9202286749999999</v>
      </c>
      <c r="F507" s="20">
        <v>3356</v>
      </c>
      <c r="G507" s="20">
        <v>16</v>
      </c>
      <c r="H507" s="20">
        <v>283</v>
      </c>
      <c r="I507" s="20">
        <v>59</v>
      </c>
      <c r="J507" s="20">
        <v>50</v>
      </c>
      <c r="K507" s="20">
        <v>4357</v>
      </c>
      <c r="L507" s="20">
        <v>47</v>
      </c>
      <c r="M507" s="26" cm="1">
        <f t="array" ref="M507">_xlfn.IFS(Table11[[#This Row],[target.clade]]="I",110,Table11[[#This Row],[target.clade]]="II",4454,TRUE,4652)</f>
        <v>110</v>
      </c>
      <c r="N507" s="26" cm="1">
        <f t="array" ref="N507">_xlfn.IFS(Table11[[#This Row],[target.clade]]="I",4454,Table11[[#This Row],[target.clade]]="II",110,TRUE,NA())</f>
        <v>4454</v>
      </c>
      <c r="O507" s="20" cm="1">
        <f t="array" ref="O507">_xlfn.IFS(Table11[[#This Row],[target.clade]]="I",Table11[[#This Row],[hits.I]],Table11[[#This Row],[target.clade]]="II",Table11[[#This Row],[hits.II]],TRUE,SUM(Table11[[#This Row],[hits.I]:[hits.?]]))</f>
        <v>50</v>
      </c>
      <c r="P507" s="26">
        <f>Table11[[#This Row],[clade.P]]-Table11[[#This Row],[clade.TP]]</f>
        <v>60</v>
      </c>
      <c r="Q507" s="26" cm="1">
        <f t="array" ref="Q507">_xlfn.IFS(Table11[[#This Row],[target.clade]]="I",Table11[[#This Row],[hits.II]],Table11[[#This Row],[target.clade]]="II",Table11[[#This Row],[hits.I]],TRUE,NA())</f>
        <v>4357</v>
      </c>
      <c r="R507" s="26">
        <f>IFERROR(Table11[[#This Row],[clade.N]]-Table11[[#This Row],[clade.FP]], NA())</f>
        <v>97</v>
      </c>
      <c r="S507" s="24">
        <f>Table11[[#This Row],[clade.TP]]/Table11[[#This Row],[clade.P]]</f>
        <v>0.45454545454545453</v>
      </c>
      <c r="T507" s="24">
        <f>Table11[[#This Row],[clade.FN]]/Table11[[#This Row],[clade.P]]</f>
        <v>0.54545454545454541</v>
      </c>
      <c r="U507" s="24">
        <f>IFERROR(Table11[[#This Row],[clade.FP]]/Table11[[#This Row],[clade.N]],NA())</f>
        <v>0.9782218230803772</v>
      </c>
      <c r="V507" s="24">
        <f>IFERROR(Table11[[#This Row],[clade.TN]]/Table11[[#This Row],[clade.N]],NA())</f>
        <v>2.1778176919622812E-2</v>
      </c>
      <c r="AC507" s="11"/>
      <c r="AD507" s="11"/>
    </row>
    <row r="508" spans="1:30" ht="21" customHeight="1" x14ac:dyDescent="0.2">
      <c r="A508" s="25" t="s">
        <v>2916</v>
      </c>
      <c r="B508" s="20">
        <f>LOOKUP(Table11[[#This Row],[id]],'S1 - Assay'!A:A,'S1 - Assay'!B:B)</f>
        <v>10244</v>
      </c>
      <c r="C508" s="20" t="str">
        <f>LOOKUP(Table11[[#This Row],[id]],'S1 - Assay'!A:A,'S1 - Assay'!C:C)</f>
        <v>I</v>
      </c>
      <c r="D508" s="20">
        <f>COUNTIF('S6 - Table 1'!$B$3:$B$20,Table11[[#This Row],[id]])</f>
        <v>0</v>
      </c>
      <c r="E508" s="20">
        <v>1.928238401</v>
      </c>
      <c r="F508" s="20">
        <v>3307</v>
      </c>
      <c r="G508" s="20">
        <v>34</v>
      </c>
      <c r="H508" s="20">
        <v>248</v>
      </c>
      <c r="I508" s="20">
        <v>26</v>
      </c>
      <c r="J508" s="20">
        <v>50</v>
      </c>
      <c r="K508" s="20">
        <v>4317</v>
      </c>
      <c r="L508" s="20">
        <v>61</v>
      </c>
      <c r="M508" s="26" cm="1">
        <f t="array" ref="M508">_xlfn.IFS(Table11[[#This Row],[target.clade]]="I",110,Table11[[#This Row],[target.clade]]="II",4454,TRUE,4652)</f>
        <v>110</v>
      </c>
      <c r="N508" s="26" cm="1">
        <f t="array" ref="N508">_xlfn.IFS(Table11[[#This Row],[target.clade]]="I",4454,Table11[[#This Row],[target.clade]]="II",110,TRUE,NA())</f>
        <v>4454</v>
      </c>
      <c r="O508" s="20" cm="1">
        <f t="array" ref="O508">_xlfn.IFS(Table11[[#This Row],[target.clade]]="I",Table11[[#This Row],[hits.I]],Table11[[#This Row],[target.clade]]="II",Table11[[#This Row],[hits.II]],TRUE,SUM(Table11[[#This Row],[hits.I]:[hits.?]]))</f>
        <v>50</v>
      </c>
      <c r="P508" s="26">
        <f>Table11[[#This Row],[clade.P]]-Table11[[#This Row],[clade.TP]]</f>
        <v>60</v>
      </c>
      <c r="Q508" s="26" cm="1">
        <f t="array" ref="Q508">_xlfn.IFS(Table11[[#This Row],[target.clade]]="I",Table11[[#This Row],[hits.II]],Table11[[#This Row],[target.clade]]="II",Table11[[#This Row],[hits.I]],TRUE,NA())</f>
        <v>4317</v>
      </c>
      <c r="R508" s="26">
        <f>IFERROR(Table11[[#This Row],[clade.N]]-Table11[[#This Row],[clade.FP]], NA())</f>
        <v>137</v>
      </c>
      <c r="S508" s="24">
        <f>Table11[[#This Row],[clade.TP]]/Table11[[#This Row],[clade.P]]</f>
        <v>0.45454545454545453</v>
      </c>
      <c r="T508" s="24">
        <f>Table11[[#This Row],[clade.FN]]/Table11[[#This Row],[clade.P]]</f>
        <v>0.54545454545454541</v>
      </c>
      <c r="U508" s="24">
        <f>IFERROR(Table11[[#This Row],[clade.FP]]/Table11[[#This Row],[clade.N]],NA())</f>
        <v>0.96924113156713065</v>
      </c>
      <c r="V508" s="24">
        <f>IFERROR(Table11[[#This Row],[clade.TN]]/Table11[[#This Row],[clade.N]],NA())</f>
        <v>3.0758868432869332E-2</v>
      </c>
      <c r="AC508" s="11"/>
      <c r="AD508" s="11"/>
    </row>
    <row r="509" spans="1:30" ht="21" customHeight="1" x14ac:dyDescent="0.2">
      <c r="A509" s="25" t="s">
        <v>2921</v>
      </c>
      <c r="B509" s="20">
        <f>LOOKUP(Table11[[#This Row],[id]],'S1 - Assay'!A:A,'S1 - Assay'!B:B)</f>
        <v>10244</v>
      </c>
      <c r="C509" s="20" t="str">
        <f>LOOKUP(Table11[[#This Row],[id]],'S1 - Assay'!A:A,'S1 - Assay'!C:C)</f>
        <v>I</v>
      </c>
      <c r="D509" s="20">
        <f>COUNTIF('S6 - Table 1'!$B$3:$B$20,Table11[[#This Row],[id]])</f>
        <v>0</v>
      </c>
      <c r="E509" s="20">
        <v>1.9564825530000001</v>
      </c>
      <c r="F509" s="20">
        <v>3401</v>
      </c>
      <c r="G509" s="20">
        <v>2</v>
      </c>
      <c r="H509" s="20">
        <v>34</v>
      </c>
      <c r="I509" s="20">
        <v>475</v>
      </c>
      <c r="J509" s="20">
        <v>44</v>
      </c>
      <c r="K509" s="20">
        <v>4389</v>
      </c>
      <c r="L509" s="20">
        <v>65</v>
      </c>
      <c r="M509" s="26" cm="1">
        <f t="array" ref="M509">_xlfn.IFS(Table11[[#This Row],[target.clade]]="I",110,Table11[[#This Row],[target.clade]]="II",4454,TRUE,4652)</f>
        <v>110</v>
      </c>
      <c r="N509" s="26" cm="1">
        <f t="array" ref="N509">_xlfn.IFS(Table11[[#This Row],[target.clade]]="I",4454,Table11[[#This Row],[target.clade]]="II",110,TRUE,NA())</f>
        <v>4454</v>
      </c>
      <c r="O509" s="20" cm="1">
        <f t="array" ref="O509">_xlfn.IFS(Table11[[#This Row],[target.clade]]="I",Table11[[#This Row],[hits.I]],Table11[[#This Row],[target.clade]]="II",Table11[[#This Row],[hits.II]],TRUE,SUM(Table11[[#This Row],[hits.I]:[hits.?]]))</f>
        <v>44</v>
      </c>
      <c r="P509" s="26">
        <f>Table11[[#This Row],[clade.P]]-Table11[[#This Row],[clade.TP]]</f>
        <v>66</v>
      </c>
      <c r="Q509" s="26" cm="1">
        <f t="array" ref="Q509">_xlfn.IFS(Table11[[#This Row],[target.clade]]="I",Table11[[#This Row],[hits.II]],Table11[[#This Row],[target.clade]]="II",Table11[[#This Row],[hits.I]],TRUE,NA())</f>
        <v>4389</v>
      </c>
      <c r="R509" s="26">
        <f>IFERROR(Table11[[#This Row],[clade.N]]-Table11[[#This Row],[clade.FP]], NA())</f>
        <v>65</v>
      </c>
      <c r="S509" s="24">
        <f>Table11[[#This Row],[clade.TP]]/Table11[[#This Row],[clade.P]]</f>
        <v>0.4</v>
      </c>
      <c r="T509" s="24">
        <f>Table11[[#This Row],[clade.FN]]/Table11[[#This Row],[clade.P]]</f>
        <v>0.6</v>
      </c>
      <c r="U509" s="24">
        <f>IFERROR(Table11[[#This Row],[clade.FP]]/Table11[[#This Row],[clade.N]],NA())</f>
        <v>0.98540637629097438</v>
      </c>
      <c r="V509" s="24">
        <f>IFERROR(Table11[[#This Row],[clade.TN]]/Table11[[#This Row],[clade.N]],NA())</f>
        <v>1.4593623709025595E-2</v>
      </c>
      <c r="AC509" s="11"/>
      <c r="AD509" s="11"/>
    </row>
    <row r="510" spans="1:30" ht="21" customHeight="1" x14ac:dyDescent="0.2">
      <c r="A510" s="25" t="s">
        <v>2926</v>
      </c>
      <c r="B510" s="20">
        <f>LOOKUP(Table11[[#This Row],[id]],'S1 - Assay'!A:A,'S1 - Assay'!B:B)</f>
        <v>10244</v>
      </c>
      <c r="C510" s="20" t="str">
        <f>LOOKUP(Table11[[#This Row],[id]],'S1 - Assay'!A:A,'S1 - Assay'!C:C)</f>
        <v>I</v>
      </c>
      <c r="D510" s="20">
        <f>COUNTIF('S6 - Table 1'!$B$3:$B$20,Table11[[#This Row],[id]])</f>
        <v>0</v>
      </c>
      <c r="E510" s="20">
        <v>1.986503589</v>
      </c>
      <c r="F510" s="20">
        <v>50</v>
      </c>
      <c r="G510" s="20">
        <v>3363</v>
      </c>
      <c r="H510" s="20">
        <v>0</v>
      </c>
      <c r="I510" s="20">
        <v>307</v>
      </c>
      <c r="J510" s="20">
        <v>50</v>
      </c>
      <c r="K510" s="20">
        <v>4406</v>
      </c>
      <c r="L510" s="20">
        <v>60</v>
      </c>
      <c r="M510" s="26" cm="1">
        <f t="array" ref="M510">_xlfn.IFS(Table11[[#This Row],[target.clade]]="I",110,Table11[[#This Row],[target.clade]]="II",4454,TRUE,4652)</f>
        <v>110</v>
      </c>
      <c r="N510" s="26" cm="1">
        <f t="array" ref="N510">_xlfn.IFS(Table11[[#This Row],[target.clade]]="I",4454,Table11[[#This Row],[target.clade]]="II",110,TRUE,NA())</f>
        <v>4454</v>
      </c>
      <c r="O510" s="20" cm="1">
        <f t="array" ref="O510">_xlfn.IFS(Table11[[#This Row],[target.clade]]="I",Table11[[#This Row],[hits.I]],Table11[[#This Row],[target.clade]]="II",Table11[[#This Row],[hits.II]],TRUE,SUM(Table11[[#This Row],[hits.I]:[hits.?]]))</f>
        <v>50</v>
      </c>
      <c r="P510" s="26">
        <f>Table11[[#This Row],[clade.P]]-Table11[[#This Row],[clade.TP]]</f>
        <v>60</v>
      </c>
      <c r="Q510" s="26" cm="1">
        <f t="array" ref="Q510">_xlfn.IFS(Table11[[#This Row],[target.clade]]="I",Table11[[#This Row],[hits.II]],Table11[[#This Row],[target.clade]]="II",Table11[[#This Row],[hits.I]],TRUE,NA())</f>
        <v>4406</v>
      </c>
      <c r="R510" s="26">
        <f>IFERROR(Table11[[#This Row],[clade.N]]-Table11[[#This Row],[clade.FP]], NA())</f>
        <v>48</v>
      </c>
      <c r="S510" s="24">
        <f>Table11[[#This Row],[clade.TP]]/Table11[[#This Row],[clade.P]]</f>
        <v>0.45454545454545453</v>
      </c>
      <c r="T510" s="24">
        <f>Table11[[#This Row],[clade.FN]]/Table11[[#This Row],[clade.P]]</f>
        <v>0.54545454545454541</v>
      </c>
      <c r="U510" s="24">
        <f>IFERROR(Table11[[#This Row],[clade.FP]]/Table11[[#This Row],[clade.N]],NA())</f>
        <v>0.98922317018410422</v>
      </c>
      <c r="V510" s="24">
        <f>IFERROR(Table11[[#This Row],[clade.TN]]/Table11[[#This Row],[clade.N]],NA())</f>
        <v>1.0776829815895825E-2</v>
      </c>
      <c r="AC510" s="11"/>
      <c r="AD510" s="11"/>
    </row>
    <row r="511" spans="1:30" ht="21" customHeight="1" x14ac:dyDescent="0.2">
      <c r="A511" s="25" t="s">
        <v>2929</v>
      </c>
      <c r="B511" s="20">
        <f>LOOKUP(Table11[[#This Row],[id]],'S1 - Assay'!A:A,'S1 - Assay'!B:B)</f>
        <v>10244</v>
      </c>
      <c r="C511" s="20" t="str">
        <f>LOOKUP(Table11[[#This Row],[id]],'S1 - Assay'!A:A,'S1 - Assay'!C:C)</f>
        <v>I</v>
      </c>
      <c r="D511" s="20">
        <f>COUNTIF('S6 - Table 1'!$B$3:$B$20,Table11[[#This Row],[id]])</f>
        <v>0</v>
      </c>
      <c r="E511" s="20">
        <v>1.986503589</v>
      </c>
      <c r="F511" s="20">
        <v>50</v>
      </c>
      <c r="G511" s="20">
        <v>3363</v>
      </c>
      <c r="H511" s="20">
        <v>0</v>
      </c>
      <c r="I511" s="20">
        <v>307</v>
      </c>
      <c r="J511" s="20">
        <v>50</v>
      </c>
      <c r="K511" s="20">
        <v>4406</v>
      </c>
      <c r="L511" s="20">
        <v>60</v>
      </c>
      <c r="M511" s="26" cm="1">
        <f t="array" ref="M511">_xlfn.IFS(Table11[[#This Row],[target.clade]]="I",110,Table11[[#This Row],[target.clade]]="II",4454,TRUE,4652)</f>
        <v>110</v>
      </c>
      <c r="N511" s="26" cm="1">
        <f t="array" ref="N511">_xlfn.IFS(Table11[[#This Row],[target.clade]]="I",4454,Table11[[#This Row],[target.clade]]="II",110,TRUE,NA())</f>
        <v>4454</v>
      </c>
      <c r="O511" s="20" cm="1">
        <f t="array" ref="O511">_xlfn.IFS(Table11[[#This Row],[target.clade]]="I",Table11[[#This Row],[hits.I]],Table11[[#This Row],[target.clade]]="II",Table11[[#This Row],[hits.II]],TRUE,SUM(Table11[[#This Row],[hits.I]:[hits.?]]))</f>
        <v>50</v>
      </c>
      <c r="P511" s="26">
        <f>Table11[[#This Row],[clade.P]]-Table11[[#This Row],[clade.TP]]</f>
        <v>60</v>
      </c>
      <c r="Q511" s="26" cm="1">
        <f t="array" ref="Q511">_xlfn.IFS(Table11[[#This Row],[target.clade]]="I",Table11[[#This Row],[hits.II]],Table11[[#This Row],[target.clade]]="II",Table11[[#This Row],[hits.I]],TRUE,NA())</f>
        <v>4406</v>
      </c>
      <c r="R511" s="26">
        <f>IFERROR(Table11[[#This Row],[clade.N]]-Table11[[#This Row],[clade.FP]], NA())</f>
        <v>48</v>
      </c>
      <c r="S511" s="24">
        <f>Table11[[#This Row],[clade.TP]]/Table11[[#This Row],[clade.P]]</f>
        <v>0.45454545454545453</v>
      </c>
      <c r="T511" s="24">
        <f>Table11[[#This Row],[clade.FN]]/Table11[[#This Row],[clade.P]]</f>
        <v>0.54545454545454541</v>
      </c>
      <c r="U511" s="24">
        <f>IFERROR(Table11[[#This Row],[clade.FP]]/Table11[[#This Row],[clade.N]],NA())</f>
        <v>0.98922317018410422</v>
      </c>
      <c r="V511" s="24">
        <f>IFERROR(Table11[[#This Row],[clade.TN]]/Table11[[#This Row],[clade.N]],NA())</f>
        <v>1.0776829815895825E-2</v>
      </c>
      <c r="AC511" s="11"/>
      <c r="AD511" s="11"/>
    </row>
    <row r="512" spans="1:30" ht="21" customHeight="1" x14ac:dyDescent="0.2">
      <c r="A512" s="25" t="s">
        <v>2932</v>
      </c>
      <c r="B512" s="20">
        <f>LOOKUP(Table11[[#This Row],[id]],'S1 - Assay'!A:A,'S1 - Assay'!B:B)</f>
        <v>10244</v>
      </c>
      <c r="C512" s="20" t="str">
        <f>LOOKUP(Table11[[#This Row],[id]],'S1 - Assay'!A:A,'S1 - Assay'!C:C)</f>
        <v>I</v>
      </c>
      <c r="D512" s="20">
        <f>COUNTIF('S6 - Table 1'!$B$3:$B$20,Table11[[#This Row],[id]])</f>
        <v>0</v>
      </c>
      <c r="E512" s="20">
        <v>1.9941888000000001</v>
      </c>
      <c r="F512" s="20">
        <v>3107</v>
      </c>
      <c r="G512" s="20">
        <v>58</v>
      </c>
      <c r="H512" s="20">
        <v>184</v>
      </c>
      <c r="I512" s="20">
        <v>242</v>
      </c>
      <c r="J512" s="20">
        <v>44</v>
      </c>
      <c r="K512" s="20">
        <v>4107</v>
      </c>
      <c r="L512" s="20">
        <v>65</v>
      </c>
      <c r="M512" s="26" cm="1">
        <f t="array" ref="M512">_xlfn.IFS(Table11[[#This Row],[target.clade]]="I",110,Table11[[#This Row],[target.clade]]="II",4454,TRUE,4652)</f>
        <v>110</v>
      </c>
      <c r="N512" s="26" cm="1">
        <f t="array" ref="N512">_xlfn.IFS(Table11[[#This Row],[target.clade]]="I",4454,Table11[[#This Row],[target.clade]]="II",110,TRUE,NA())</f>
        <v>4454</v>
      </c>
      <c r="O512" s="20" cm="1">
        <f t="array" ref="O512">_xlfn.IFS(Table11[[#This Row],[target.clade]]="I",Table11[[#This Row],[hits.I]],Table11[[#This Row],[target.clade]]="II",Table11[[#This Row],[hits.II]],TRUE,SUM(Table11[[#This Row],[hits.I]:[hits.?]]))</f>
        <v>44</v>
      </c>
      <c r="P512" s="26">
        <f>Table11[[#This Row],[clade.P]]-Table11[[#This Row],[clade.TP]]</f>
        <v>66</v>
      </c>
      <c r="Q512" s="26" cm="1">
        <f t="array" ref="Q512">_xlfn.IFS(Table11[[#This Row],[target.clade]]="I",Table11[[#This Row],[hits.II]],Table11[[#This Row],[target.clade]]="II",Table11[[#This Row],[hits.I]],TRUE,NA())</f>
        <v>4107</v>
      </c>
      <c r="R512" s="26">
        <f>IFERROR(Table11[[#This Row],[clade.N]]-Table11[[#This Row],[clade.FP]], NA())</f>
        <v>347</v>
      </c>
      <c r="S512" s="24">
        <f>Table11[[#This Row],[clade.TP]]/Table11[[#This Row],[clade.P]]</f>
        <v>0.4</v>
      </c>
      <c r="T512" s="24">
        <f>Table11[[#This Row],[clade.FN]]/Table11[[#This Row],[clade.P]]</f>
        <v>0.6</v>
      </c>
      <c r="U512" s="24">
        <f>IFERROR(Table11[[#This Row],[clade.FP]]/Table11[[#This Row],[clade.N]],NA())</f>
        <v>0.92209250112258645</v>
      </c>
      <c r="V512" s="24">
        <f>IFERROR(Table11[[#This Row],[clade.TN]]/Table11[[#This Row],[clade.N]],NA())</f>
        <v>7.7907498877413564E-2</v>
      </c>
      <c r="AC512" s="11"/>
      <c r="AD512" s="11"/>
    </row>
    <row r="513" spans="1:30" ht="21" customHeight="1" x14ac:dyDescent="0.2">
      <c r="A513" s="25" t="s">
        <v>2935</v>
      </c>
      <c r="B513" s="20">
        <f>LOOKUP(Table11[[#This Row],[id]],'S1 - Assay'!A:A,'S1 - Assay'!B:B)</f>
        <v>10244</v>
      </c>
      <c r="C513" s="20" t="str">
        <f>LOOKUP(Table11[[#This Row],[id]],'S1 - Assay'!A:A,'S1 - Assay'!C:C)</f>
        <v>I</v>
      </c>
      <c r="D513" s="20">
        <f>COUNTIF('S6 - Table 1'!$B$3:$B$20,Table11[[#This Row],[id]])</f>
        <v>0</v>
      </c>
      <c r="E513" s="20">
        <v>2.0007552300000002</v>
      </c>
      <c r="F513" s="20">
        <v>3108</v>
      </c>
      <c r="G513" s="20">
        <v>58</v>
      </c>
      <c r="H513" s="20">
        <v>184</v>
      </c>
      <c r="I513" s="20">
        <v>338</v>
      </c>
      <c r="J513" s="20">
        <v>44</v>
      </c>
      <c r="K513" s="20">
        <v>4108</v>
      </c>
      <c r="L513" s="20">
        <v>65</v>
      </c>
      <c r="M513" s="26" cm="1">
        <f t="array" ref="M513">_xlfn.IFS(Table11[[#This Row],[target.clade]]="I",110,Table11[[#This Row],[target.clade]]="II",4454,TRUE,4652)</f>
        <v>110</v>
      </c>
      <c r="N513" s="26" cm="1">
        <f t="array" ref="N513">_xlfn.IFS(Table11[[#This Row],[target.clade]]="I",4454,Table11[[#This Row],[target.clade]]="II",110,TRUE,NA())</f>
        <v>4454</v>
      </c>
      <c r="O513" s="20" cm="1">
        <f t="array" ref="O513">_xlfn.IFS(Table11[[#This Row],[target.clade]]="I",Table11[[#This Row],[hits.I]],Table11[[#This Row],[target.clade]]="II",Table11[[#This Row],[hits.II]],TRUE,SUM(Table11[[#This Row],[hits.I]:[hits.?]]))</f>
        <v>44</v>
      </c>
      <c r="P513" s="26">
        <f>Table11[[#This Row],[clade.P]]-Table11[[#This Row],[clade.TP]]</f>
        <v>66</v>
      </c>
      <c r="Q513" s="26" cm="1">
        <f t="array" ref="Q513">_xlfn.IFS(Table11[[#This Row],[target.clade]]="I",Table11[[#This Row],[hits.II]],Table11[[#This Row],[target.clade]]="II",Table11[[#This Row],[hits.I]],TRUE,NA())</f>
        <v>4108</v>
      </c>
      <c r="R513" s="26">
        <f>IFERROR(Table11[[#This Row],[clade.N]]-Table11[[#This Row],[clade.FP]], NA())</f>
        <v>346</v>
      </c>
      <c r="S513" s="24">
        <f>Table11[[#This Row],[clade.TP]]/Table11[[#This Row],[clade.P]]</f>
        <v>0.4</v>
      </c>
      <c r="T513" s="24">
        <f>Table11[[#This Row],[clade.FN]]/Table11[[#This Row],[clade.P]]</f>
        <v>0.6</v>
      </c>
      <c r="U513" s="24">
        <f>IFERROR(Table11[[#This Row],[clade.FP]]/Table11[[#This Row],[clade.N]],NA())</f>
        <v>0.92231701841041758</v>
      </c>
      <c r="V513" s="24">
        <f>IFERROR(Table11[[#This Row],[clade.TN]]/Table11[[#This Row],[clade.N]],NA())</f>
        <v>7.7682981589582395E-2</v>
      </c>
      <c r="AC513" s="11"/>
      <c r="AD513" s="11"/>
    </row>
    <row r="514" spans="1:30" ht="21" customHeight="1" x14ac:dyDescent="0.2">
      <c r="A514" s="25" t="s">
        <v>2938</v>
      </c>
      <c r="B514" s="20">
        <f>LOOKUP(Table11[[#This Row],[id]],'S1 - Assay'!A:A,'S1 - Assay'!B:B)</f>
        <v>10244</v>
      </c>
      <c r="C514" s="20" t="str">
        <f>LOOKUP(Table11[[#This Row],[id]],'S1 - Assay'!A:A,'S1 - Assay'!C:C)</f>
        <v>I</v>
      </c>
      <c r="D514" s="20">
        <f>COUNTIF('S6 - Table 1'!$B$3:$B$20,Table11[[#This Row],[id]])</f>
        <v>0</v>
      </c>
      <c r="E514" s="20">
        <v>2.0343460860000002</v>
      </c>
      <c r="F514" s="20">
        <v>3319</v>
      </c>
      <c r="G514" s="20">
        <v>23</v>
      </c>
      <c r="H514" s="20">
        <v>155</v>
      </c>
      <c r="I514" s="20">
        <v>70</v>
      </c>
      <c r="J514" s="20">
        <v>43</v>
      </c>
      <c r="K514" s="20">
        <v>4366</v>
      </c>
      <c r="L514" s="20">
        <v>54</v>
      </c>
      <c r="M514" s="26" cm="1">
        <f t="array" ref="M514">_xlfn.IFS(Table11[[#This Row],[target.clade]]="I",110,Table11[[#This Row],[target.clade]]="II",4454,TRUE,4652)</f>
        <v>110</v>
      </c>
      <c r="N514" s="26" cm="1">
        <f t="array" ref="N514">_xlfn.IFS(Table11[[#This Row],[target.clade]]="I",4454,Table11[[#This Row],[target.clade]]="II",110,TRUE,NA())</f>
        <v>4454</v>
      </c>
      <c r="O514" s="20" cm="1">
        <f t="array" ref="O514">_xlfn.IFS(Table11[[#This Row],[target.clade]]="I",Table11[[#This Row],[hits.I]],Table11[[#This Row],[target.clade]]="II",Table11[[#This Row],[hits.II]],TRUE,SUM(Table11[[#This Row],[hits.I]:[hits.?]]))</f>
        <v>43</v>
      </c>
      <c r="P514" s="26">
        <f>Table11[[#This Row],[clade.P]]-Table11[[#This Row],[clade.TP]]</f>
        <v>67</v>
      </c>
      <c r="Q514" s="26" cm="1">
        <f t="array" ref="Q514">_xlfn.IFS(Table11[[#This Row],[target.clade]]="I",Table11[[#This Row],[hits.II]],Table11[[#This Row],[target.clade]]="II",Table11[[#This Row],[hits.I]],TRUE,NA())</f>
        <v>4366</v>
      </c>
      <c r="R514" s="26">
        <f>IFERROR(Table11[[#This Row],[clade.N]]-Table11[[#This Row],[clade.FP]], NA())</f>
        <v>88</v>
      </c>
      <c r="S514" s="24">
        <f>Table11[[#This Row],[clade.TP]]/Table11[[#This Row],[clade.P]]</f>
        <v>0.39090909090909093</v>
      </c>
      <c r="T514" s="24">
        <f>Table11[[#This Row],[clade.FN]]/Table11[[#This Row],[clade.P]]</f>
        <v>0.60909090909090913</v>
      </c>
      <c r="U514" s="24">
        <f>IFERROR(Table11[[#This Row],[clade.FP]]/Table11[[#This Row],[clade.N]],NA())</f>
        <v>0.98024247867085768</v>
      </c>
      <c r="V514" s="24">
        <f>IFERROR(Table11[[#This Row],[clade.TN]]/Table11[[#This Row],[clade.N]],NA())</f>
        <v>1.9757521329142345E-2</v>
      </c>
      <c r="AC514" s="11"/>
      <c r="AD514" s="11"/>
    </row>
    <row r="515" spans="1:30" ht="21" customHeight="1" x14ac:dyDescent="0.2">
      <c r="A515" s="25" t="s">
        <v>2943</v>
      </c>
      <c r="B515" s="20">
        <f>LOOKUP(Table11[[#This Row],[id]],'S1 - Assay'!A:A,'S1 - Assay'!B:B)</f>
        <v>10244</v>
      </c>
      <c r="C515" s="20" t="str">
        <f>LOOKUP(Table11[[#This Row],[id]],'S1 - Assay'!A:A,'S1 - Assay'!C:C)</f>
        <v>I</v>
      </c>
      <c r="D515" s="20">
        <f>COUNTIF('S6 - Table 1'!$B$3:$B$20,Table11[[#This Row],[id]])</f>
        <v>0</v>
      </c>
      <c r="E515" s="20">
        <v>2.0343460860000002</v>
      </c>
      <c r="F515" s="20">
        <v>3320</v>
      </c>
      <c r="G515" s="20">
        <v>22</v>
      </c>
      <c r="H515" s="20">
        <v>154</v>
      </c>
      <c r="I515" s="20">
        <v>71</v>
      </c>
      <c r="J515" s="20">
        <v>43</v>
      </c>
      <c r="K515" s="20">
        <v>4366</v>
      </c>
      <c r="L515" s="20">
        <v>54</v>
      </c>
      <c r="M515" s="26" cm="1">
        <f t="array" ref="M515">_xlfn.IFS(Table11[[#This Row],[target.clade]]="I",110,Table11[[#This Row],[target.clade]]="II",4454,TRUE,4652)</f>
        <v>110</v>
      </c>
      <c r="N515" s="26" cm="1">
        <f t="array" ref="N515">_xlfn.IFS(Table11[[#This Row],[target.clade]]="I",4454,Table11[[#This Row],[target.clade]]="II",110,TRUE,NA())</f>
        <v>4454</v>
      </c>
      <c r="O515" s="20" cm="1">
        <f t="array" ref="O515">_xlfn.IFS(Table11[[#This Row],[target.clade]]="I",Table11[[#This Row],[hits.I]],Table11[[#This Row],[target.clade]]="II",Table11[[#This Row],[hits.II]],TRUE,SUM(Table11[[#This Row],[hits.I]:[hits.?]]))</f>
        <v>43</v>
      </c>
      <c r="P515" s="26">
        <f>Table11[[#This Row],[clade.P]]-Table11[[#This Row],[clade.TP]]</f>
        <v>67</v>
      </c>
      <c r="Q515" s="26" cm="1">
        <f t="array" ref="Q515">_xlfn.IFS(Table11[[#This Row],[target.clade]]="I",Table11[[#This Row],[hits.II]],Table11[[#This Row],[target.clade]]="II",Table11[[#This Row],[hits.I]],TRUE,NA())</f>
        <v>4366</v>
      </c>
      <c r="R515" s="26">
        <f>IFERROR(Table11[[#This Row],[clade.N]]-Table11[[#This Row],[clade.FP]], NA())</f>
        <v>88</v>
      </c>
      <c r="S515" s="24">
        <f>Table11[[#This Row],[clade.TP]]/Table11[[#This Row],[clade.P]]</f>
        <v>0.39090909090909093</v>
      </c>
      <c r="T515" s="24">
        <f>Table11[[#This Row],[clade.FN]]/Table11[[#This Row],[clade.P]]</f>
        <v>0.60909090909090913</v>
      </c>
      <c r="U515" s="24">
        <f>IFERROR(Table11[[#This Row],[clade.FP]]/Table11[[#This Row],[clade.N]],NA())</f>
        <v>0.98024247867085768</v>
      </c>
      <c r="V515" s="24">
        <f>IFERROR(Table11[[#This Row],[clade.TN]]/Table11[[#This Row],[clade.N]],NA())</f>
        <v>1.9757521329142345E-2</v>
      </c>
      <c r="AC515" s="11"/>
      <c r="AD515" s="11"/>
    </row>
    <row r="516" spans="1:30" ht="21" customHeight="1" x14ac:dyDescent="0.2">
      <c r="A516" s="25" t="s">
        <v>2946</v>
      </c>
      <c r="B516" s="20">
        <f>LOOKUP(Table11[[#This Row],[id]],'S1 - Assay'!A:A,'S1 - Assay'!B:B)</f>
        <v>10244</v>
      </c>
      <c r="C516" s="20" t="str">
        <f>LOOKUP(Table11[[#This Row],[id]],'S1 - Assay'!A:A,'S1 - Assay'!C:C)</f>
        <v>I</v>
      </c>
      <c r="D516" s="20">
        <f>COUNTIF('S6 - Table 1'!$B$3:$B$20,Table11[[#This Row],[id]])</f>
        <v>0</v>
      </c>
      <c r="E516" s="20">
        <v>2.0402973169999998</v>
      </c>
      <c r="F516" s="20">
        <v>3107</v>
      </c>
      <c r="G516" s="20">
        <v>60</v>
      </c>
      <c r="H516" s="20">
        <v>184</v>
      </c>
      <c r="I516" s="20">
        <v>343</v>
      </c>
      <c r="J516" s="20">
        <v>44</v>
      </c>
      <c r="K516" s="20">
        <v>4109</v>
      </c>
      <c r="L516" s="20">
        <v>65</v>
      </c>
      <c r="M516" s="26" cm="1">
        <f t="array" ref="M516">_xlfn.IFS(Table11[[#This Row],[target.clade]]="I",110,Table11[[#This Row],[target.clade]]="II",4454,TRUE,4652)</f>
        <v>110</v>
      </c>
      <c r="N516" s="26" cm="1">
        <f t="array" ref="N516">_xlfn.IFS(Table11[[#This Row],[target.clade]]="I",4454,Table11[[#This Row],[target.clade]]="II",110,TRUE,NA())</f>
        <v>4454</v>
      </c>
      <c r="O516" s="20" cm="1">
        <f t="array" ref="O516">_xlfn.IFS(Table11[[#This Row],[target.clade]]="I",Table11[[#This Row],[hits.I]],Table11[[#This Row],[target.clade]]="II",Table11[[#This Row],[hits.II]],TRUE,SUM(Table11[[#This Row],[hits.I]:[hits.?]]))</f>
        <v>44</v>
      </c>
      <c r="P516" s="26">
        <f>Table11[[#This Row],[clade.P]]-Table11[[#This Row],[clade.TP]]</f>
        <v>66</v>
      </c>
      <c r="Q516" s="26" cm="1">
        <f t="array" ref="Q516">_xlfn.IFS(Table11[[#This Row],[target.clade]]="I",Table11[[#This Row],[hits.II]],Table11[[#This Row],[target.clade]]="II",Table11[[#This Row],[hits.I]],TRUE,NA())</f>
        <v>4109</v>
      </c>
      <c r="R516" s="26">
        <f>IFERROR(Table11[[#This Row],[clade.N]]-Table11[[#This Row],[clade.FP]], NA())</f>
        <v>345</v>
      </c>
      <c r="S516" s="24">
        <f>Table11[[#This Row],[clade.TP]]/Table11[[#This Row],[clade.P]]</f>
        <v>0.4</v>
      </c>
      <c r="T516" s="24">
        <f>Table11[[#This Row],[clade.FN]]/Table11[[#This Row],[clade.P]]</f>
        <v>0.6</v>
      </c>
      <c r="U516" s="24">
        <f>IFERROR(Table11[[#This Row],[clade.FP]]/Table11[[#This Row],[clade.N]],NA())</f>
        <v>0.92254153569824882</v>
      </c>
      <c r="V516" s="24">
        <f>IFERROR(Table11[[#This Row],[clade.TN]]/Table11[[#This Row],[clade.N]],NA())</f>
        <v>7.745846430175124E-2</v>
      </c>
      <c r="AC516" s="11"/>
      <c r="AD516" s="11"/>
    </row>
    <row r="517" spans="1:30" ht="21" customHeight="1" x14ac:dyDescent="0.2">
      <c r="A517" s="25" t="s">
        <v>2949</v>
      </c>
      <c r="B517" s="20">
        <f>LOOKUP(Table11[[#This Row],[id]],'S1 - Assay'!A:A,'S1 - Assay'!B:B)</f>
        <v>10244</v>
      </c>
      <c r="C517" s="20" t="str">
        <f>LOOKUP(Table11[[#This Row],[id]],'S1 - Assay'!A:A,'S1 - Assay'!C:C)</f>
        <v>I</v>
      </c>
      <c r="D517" s="20">
        <f>COUNTIF('S6 - Table 1'!$B$3:$B$20,Table11[[#This Row],[id]])</f>
        <v>0</v>
      </c>
      <c r="E517" s="20">
        <v>2.0419422479999998</v>
      </c>
      <c r="F517" s="20">
        <v>2802</v>
      </c>
      <c r="G517" s="20">
        <v>232</v>
      </c>
      <c r="H517" s="20">
        <v>78</v>
      </c>
      <c r="I517" s="20">
        <v>343</v>
      </c>
      <c r="J517" s="20">
        <v>44</v>
      </c>
      <c r="K517" s="20">
        <v>3926</v>
      </c>
      <c r="L517" s="20">
        <v>62</v>
      </c>
      <c r="M517" s="26" cm="1">
        <f t="array" ref="M517">_xlfn.IFS(Table11[[#This Row],[target.clade]]="I",110,Table11[[#This Row],[target.clade]]="II",4454,TRUE,4652)</f>
        <v>110</v>
      </c>
      <c r="N517" s="26" cm="1">
        <f t="array" ref="N517">_xlfn.IFS(Table11[[#This Row],[target.clade]]="I",4454,Table11[[#This Row],[target.clade]]="II",110,TRUE,NA())</f>
        <v>4454</v>
      </c>
      <c r="O517" s="20" cm="1">
        <f t="array" ref="O517">_xlfn.IFS(Table11[[#This Row],[target.clade]]="I",Table11[[#This Row],[hits.I]],Table11[[#This Row],[target.clade]]="II",Table11[[#This Row],[hits.II]],TRUE,SUM(Table11[[#This Row],[hits.I]:[hits.?]]))</f>
        <v>44</v>
      </c>
      <c r="P517" s="26">
        <f>Table11[[#This Row],[clade.P]]-Table11[[#This Row],[clade.TP]]</f>
        <v>66</v>
      </c>
      <c r="Q517" s="26" cm="1">
        <f t="array" ref="Q517">_xlfn.IFS(Table11[[#This Row],[target.clade]]="I",Table11[[#This Row],[hits.II]],Table11[[#This Row],[target.clade]]="II",Table11[[#This Row],[hits.I]],TRUE,NA())</f>
        <v>3926</v>
      </c>
      <c r="R517" s="26">
        <f>IFERROR(Table11[[#This Row],[clade.N]]-Table11[[#This Row],[clade.FP]], NA())</f>
        <v>528</v>
      </c>
      <c r="S517" s="24">
        <f>Table11[[#This Row],[clade.TP]]/Table11[[#This Row],[clade.P]]</f>
        <v>0.4</v>
      </c>
      <c r="T517" s="24">
        <f>Table11[[#This Row],[clade.FN]]/Table11[[#This Row],[clade.P]]</f>
        <v>0.6</v>
      </c>
      <c r="U517" s="24">
        <f>IFERROR(Table11[[#This Row],[clade.FP]]/Table11[[#This Row],[clade.N]],NA())</f>
        <v>0.88145487202514594</v>
      </c>
      <c r="V517" s="24">
        <f>IFERROR(Table11[[#This Row],[clade.TN]]/Table11[[#This Row],[clade.N]],NA())</f>
        <v>0.11854512797485406</v>
      </c>
      <c r="AC517" s="11"/>
      <c r="AD517" s="11"/>
    </row>
    <row r="518" spans="1:30" ht="21" customHeight="1" x14ac:dyDescent="0.2">
      <c r="A518" s="25" t="s">
        <v>2954</v>
      </c>
      <c r="B518" s="20">
        <f>LOOKUP(Table11[[#This Row],[id]],'S1 - Assay'!A:A,'S1 - Assay'!B:B)</f>
        <v>10244</v>
      </c>
      <c r="C518" s="20" t="str">
        <f>LOOKUP(Table11[[#This Row],[id]],'S1 - Assay'!A:A,'S1 - Assay'!C:C)</f>
        <v>I</v>
      </c>
      <c r="D518" s="20">
        <f>COUNTIF('S6 - Table 1'!$B$3:$B$20,Table11[[#This Row],[id]])</f>
        <v>0</v>
      </c>
      <c r="E518" s="20">
        <v>2.0499369590000001</v>
      </c>
      <c r="F518" s="20">
        <v>3214</v>
      </c>
      <c r="G518" s="20">
        <v>11</v>
      </c>
      <c r="H518" s="20">
        <v>30</v>
      </c>
      <c r="I518" s="20">
        <v>247</v>
      </c>
      <c r="J518" s="20">
        <v>43</v>
      </c>
      <c r="K518" s="20">
        <v>4309</v>
      </c>
      <c r="L518" s="20">
        <v>18</v>
      </c>
      <c r="M518" s="26" cm="1">
        <f t="array" ref="M518">_xlfn.IFS(Table11[[#This Row],[target.clade]]="I",110,Table11[[#This Row],[target.clade]]="II",4454,TRUE,4652)</f>
        <v>110</v>
      </c>
      <c r="N518" s="26" cm="1">
        <f t="array" ref="N518">_xlfn.IFS(Table11[[#This Row],[target.clade]]="I",4454,Table11[[#This Row],[target.clade]]="II",110,TRUE,NA())</f>
        <v>4454</v>
      </c>
      <c r="O518" s="20" cm="1">
        <f t="array" ref="O518">_xlfn.IFS(Table11[[#This Row],[target.clade]]="I",Table11[[#This Row],[hits.I]],Table11[[#This Row],[target.clade]]="II",Table11[[#This Row],[hits.II]],TRUE,SUM(Table11[[#This Row],[hits.I]:[hits.?]]))</f>
        <v>43</v>
      </c>
      <c r="P518" s="26">
        <f>Table11[[#This Row],[clade.P]]-Table11[[#This Row],[clade.TP]]</f>
        <v>67</v>
      </c>
      <c r="Q518" s="26" cm="1">
        <f t="array" ref="Q518">_xlfn.IFS(Table11[[#This Row],[target.clade]]="I",Table11[[#This Row],[hits.II]],Table11[[#This Row],[target.clade]]="II",Table11[[#This Row],[hits.I]],TRUE,NA())</f>
        <v>4309</v>
      </c>
      <c r="R518" s="26">
        <f>IFERROR(Table11[[#This Row],[clade.N]]-Table11[[#This Row],[clade.FP]], NA())</f>
        <v>145</v>
      </c>
      <c r="S518" s="24">
        <f>Table11[[#This Row],[clade.TP]]/Table11[[#This Row],[clade.P]]</f>
        <v>0.39090909090909093</v>
      </c>
      <c r="T518" s="24">
        <f>Table11[[#This Row],[clade.FN]]/Table11[[#This Row],[clade.P]]</f>
        <v>0.60909090909090913</v>
      </c>
      <c r="U518" s="24">
        <f>IFERROR(Table11[[#This Row],[clade.FP]]/Table11[[#This Row],[clade.N]],NA())</f>
        <v>0.96744499326448141</v>
      </c>
      <c r="V518" s="24">
        <f>IFERROR(Table11[[#This Row],[clade.TN]]/Table11[[#This Row],[clade.N]],NA())</f>
        <v>3.2555006735518636E-2</v>
      </c>
      <c r="AC518" s="11"/>
      <c r="AD518" s="11"/>
    </row>
    <row r="519" spans="1:30" ht="21" customHeight="1" x14ac:dyDescent="0.2">
      <c r="A519" s="25" t="s">
        <v>2959</v>
      </c>
      <c r="B519" s="20">
        <f>LOOKUP(Table11[[#This Row],[id]],'S1 - Assay'!A:A,'S1 - Assay'!B:B)</f>
        <v>10244</v>
      </c>
      <c r="C519" s="20" t="str">
        <f>LOOKUP(Table11[[#This Row],[id]],'S1 - Assay'!A:A,'S1 - Assay'!C:C)</f>
        <v>I</v>
      </c>
      <c r="D519" s="20">
        <f>COUNTIF('S6 - Table 1'!$B$3:$B$20,Table11[[#This Row],[id]])</f>
        <v>0</v>
      </c>
      <c r="E519" s="20">
        <v>2.0653179640000001</v>
      </c>
      <c r="F519" s="20">
        <v>3207</v>
      </c>
      <c r="G519" s="20">
        <v>15</v>
      </c>
      <c r="H519" s="20">
        <v>264</v>
      </c>
      <c r="I519" s="20">
        <v>21</v>
      </c>
      <c r="J519" s="20">
        <v>43</v>
      </c>
      <c r="K519" s="20">
        <v>4303</v>
      </c>
      <c r="L519" s="20">
        <v>18</v>
      </c>
      <c r="M519" s="26" cm="1">
        <f t="array" ref="M519">_xlfn.IFS(Table11[[#This Row],[target.clade]]="I",110,Table11[[#This Row],[target.clade]]="II",4454,TRUE,4652)</f>
        <v>110</v>
      </c>
      <c r="N519" s="26" cm="1">
        <f t="array" ref="N519">_xlfn.IFS(Table11[[#This Row],[target.clade]]="I",4454,Table11[[#This Row],[target.clade]]="II",110,TRUE,NA())</f>
        <v>4454</v>
      </c>
      <c r="O519" s="20" cm="1">
        <f t="array" ref="O519">_xlfn.IFS(Table11[[#This Row],[target.clade]]="I",Table11[[#This Row],[hits.I]],Table11[[#This Row],[target.clade]]="II",Table11[[#This Row],[hits.II]],TRUE,SUM(Table11[[#This Row],[hits.I]:[hits.?]]))</f>
        <v>43</v>
      </c>
      <c r="P519" s="26">
        <f>Table11[[#This Row],[clade.P]]-Table11[[#This Row],[clade.TP]]</f>
        <v>67</v>
      </c>
      <c r="Q519" s="26" cm="1">
        <f t="array" ref="Q519">_xlfn.IFS(Table11[[#This Row],[target.clade]]="I",Table11[[#This Row],[hits.II]],Table11[[#This Row],[target.clade]]="II",Table11[[#This Row],[hits.I]],TRUE,NA())</f>
        <v>4303</v>
      </c>
      <c r="R519" s="26">
        <f>IFERROR(Table11[[#This Row],[clade.N]]-Table11[[#This Row],[clade.FP]], NA())</f>
        <v>151</v>
      </c>
      <c r="S519" s="24">
        <f>Table11[[#This Row],[clade.TP]]/Table11[[#This Row],[clade.P]]</f>
        <v>0.39090909090909093</v>
      </c>
      <c r="T519" s="24">
        <f>Table11[[#This Row],[clade.FN]]/Table11[[#This Row],[clade.P]]</f>
        <v>0.60909090909090913</v>
      </c>
      <c r="U519" s="24">
        <f>IFERROR(Table11[[#This Row],[clade.FP]]/Table11[[#This Row],[clade.N]],NA())</f>
        <v>0.96609788953749443</v>
      </c>
      <c r="V519" s="24">
        <f>IFERROR(Table11[[#This Row],[clade.TN]]/Table11[[#This Row],[clade.N]],NA())</f>
        <v>3.3902110462505616E-2</v>
      </c>
      <c r="AC519" s="11"/>
      <c r="AD519" s="11"/>
    </row>
    <row r="520" spans="1:30" ht="21" customHeight="1" x14ac:dyDescent="0.2">
      <c r="A520" s="25" t="s">
        <v>2962</v>
      </c>
      <c r="B520" s="20">
        <f>LOOKUP(Table11[[#This Row],[id]],'S1 - Assay'!A:A,'S1 - Assay'!B:B)</f>
        <v>10244</v>
      </c>
      <c r="C520" s="20" t="str">
        <f>LOOKUP(Table11[[#This Row],[id]],'S1 - Assay'!A:A,'S1 - Assay'!C:C)</f>
        <v>I</v>
      </c>
      <c r="D520" s="20">
        <f>COUNTIF('S6 - Table 1'!$B$3:$B$20,Table11[[#This Row],[id]])</f>
        <v>0</v>
      </c>
      <c r="E520" s="20">
        <v>2.0759118000000001</v>
      </c>
      <c r="F520" s="20">
        <v>2802</v>
      </c>
      <c r="G520" s="20">
        <v>232</v>
      </c>
      <c r="H520" s="20">
        <v>78</v>
      </c>
      <c r="I520" s="20">
        <v>343</v>
      </c>
      <c r="J520" s="20">
        <v>44</v>
      </c>
      <c r="K520" s="20">
        <v>3926</v>
      </c>
      <c r="L520" s="20">
        <v>62</v>
      </c>
      <c r="M520" s="26" cm="1">
        <f t="array" ref="M520">_xlfn.IFS(Table11[[#This Row],[target.clade]]="I",110,Table11[[#This Row],[target.clade]]="II",4454,TRUE,4652)</f>
        <v>110</v>
      </c>
      <c r="N520" s="26" cm="1">
        <f t="array" ref="N520">_xlfn.IFS(Table11[[#This Row],[target.clade]]="I",4454,Table11[[#This Row],[target.clade]]="II",110,TRUE,NA())</f>
        <v>4454</v>
      </c>
      <c r="O520" s="20" cm="1">
        <f t="array" ref="O520">_xlfn.IFS(Table11[[#This Row],[target.clade]]="I",Table11[[#This Row],[hits.I]],Table11[[#This Row],[target.clade]]="II",Table11[[#This Row],[hits.II]],TRUE,SUM(Table11[[#This Row],[hits.I]:[hits.?]]))</f>
        <v>44</v>
      </c>
      <c r="P520" s="26">
        <f>Table11[[#This Row],[clade.P]]-Table11[[#This Row],[clade.TP]]</f>
        <v>66</v>
      </c>
      <c r="Q520" s="26" cm="1">
        <f t="array" ref="Q520">_xlfn.IFS(Table11[[#This Row],[target.clade]]="I",Table11[[#This Row],[hits.II]],Table11[[#This Row],[target.clade]]="II",Table11[[#This Row],[hits.I]],TRUE,NA())</f>
        <v>3926</v>
      </c>
      <c r="R520" s="26">
        <f>IFERROR(Table11[[#This Row],[clade.N]]-Table11[[#This Row],[clade.FP]], NA())</f>
        <v>528</v>
      </c>
      <c r="S520" s="24">
        <f>Table11[[#This Row],[clade.TP]]/Table11[[#This Row],[clade.P]]</f>
        <v>0.4</v>
      </c>
      <c r="T520" s="24">
        <f>Table11[[#This Row],[clade.FN]]/Table11[[#This Row],[clade.P]]</f>
        <v>0.6</v>
      </c>
      <c r="U520" s="24">
        <f>IFERROR(Table11[[#This Row],[clade.FP]]/Table11[[#This Row],[clade.N]],NA())</f>
        <v>0.88145487202514594</v>
      </c>
      <c r="V520" s="24">
        <f>IFERROR(Table11[[#This Row],[clade.TN]]/Table11[[#This Row],[clade.N]],NA())</f>
        <v>0.11854512797485406</v>
      </c>
      <c r="AC520" s="11"/>
      <c r="AD520" s="11"/>
    </row>
    <row r="521" spans="1:30" ht="21" customHeight="1" x14ac:dyDescent="0.2">
      <c r="A521" s="25" t="s">
        <v>2965</v>
      </c>
      <c r="B521" s="20">
        <f>LOOKUP(Table11[[#This Row],[id]],'S1 - Assay'!A:A,'S1 - Assay'!B:B)</f>
        <v>10244</v>
      </c>
      <c r="C521" s="20" t="str">
        <f>LOOKUP(Table11[[#This Row],[id]],'S1 - Assay'!A:A,'S1 - Assay'!C:C)</f>
        <v>I</v>
      </c>
      <c r="D521" s="20">
        <f>COUNTIF('S6 - Table 1'!$B$3:$B$20,Table11[[#This Row],[id]])</f>
        <v>0</v>
      </c>
      <c r="E521" s="20">
        <v>2.0763749979999999</v>
      </c>
      <c r="F521" s="20">
        <v>3207</v>
      </c>
      <c r="G521" s="20">
        <v>15</v>
      </c>
      <c r="H521" s="20">
        <v>262</v>
      </c>
      <c r="I521" s="20">
        <v>23</v>
      </c>
      <c r="J521" s="20">
        <v>43</v>
      </c>
      <c r="K521" s="20">
        <v>4303</v>
      </c>
      <c r="L521" s="20">
        <v>18</v>
      </c>
      <c r="M521" s="26" cm="1">
        <f t="array" ref="M521">_xlfn.IFS(Table11[[#This Row],[target.clade]]="I",110,Table11[[#This Row],[target.clade]]="II",4454,TRUE,4652)</f>
        <v>110</v>
      </c>
      <c r="N521" s="26" cm="1">
        <f t="array" ref="N521">_xlfn.IFS(Table11[[#This Row],[target.clade]]="I",4454,Table11[[#This Row],[target.clade]]="II",110,TRUE,NA())</f>
        <v>4454</v>
      </c>
      <c r="O521" s="20" cm="1">
        <f t="array" ref="O521">_xlfn.IFS(Table11[[#This Row],[target.clade]]="I",Table11[[#This Row],[hits.I]],Table11[[#This Row],[target.clade]]="II",Table11[[#This Row],[hits.II]],TRUE,SUM(Table11[[#This Row],[hits.I]:[hits.?]]))</f>
        <v>43</v>
      </c>
      <c r="P521" s="26">
        <f>Table11[[#This Row],[clade.P]]-Table11[[#This Row],[clade.TP]]</f>
        <v>67</v>
      </c>
      <c r="Q521" s="26" cm="1">
        <f t="array" ref="Q521">_xlfn.IFS(Table11[[#This Row],[target.clade]]="I",Table11[[#This Row],[hits.II]],Table11[[#This Row],[target.clade]]="II",Table11[[#This Row],[hits.I]],TRUE,NA())</f>
        <v>4303</v>
      </c>
      <c r="R521" s="26">
        <f>IFERROR(Table11[[#This Row],[clade.N]]-Table11[[#This Row],[clade.FP]], NA())</f>
        <v>151</v>
      </c>
      <c r="S521" s="24">
        <f>Table11[[#This Row],[clade.TP]]/Table11[[#This Row],[clade.P]]</f>
        <v>0.39090909090909093</v>
      </c>
      <c r="T521" s="24">
        <f>Table11[[#This Row],[clade.FN]]/Table11[[#This Row],[clade.P]]</f>
        <v>0.60909090909090913</v>
      </c>
      <c r="U521" s="24">
        <f>IFERROR(Table11[[#This Row],[clade.FP]]/Table11[[#This Row],[clade.N]],NA())</f>
        <v>0.96609788953749443</v>
      </c>
      <c r="V521" s="24">
        <f>IFERROR(Table11[[#This Row],[clade.TN]]/Table11[[#This Row],[clade.N]],NA())</f>
        <v>3.3902110462505616E-2</v>
      </c>
      <c r="AC521" s="11"/>
      <c r="AD521" s="11"/>
    </row>
    <row r="522" spans="1:30" ht="21" customHeight="1" x14ac:dyDescent="0.2">
      <c r="A522" s="25" t="s">
        <v>2968</v>
      </c>
      <c r="B522" s="20">
        <f>LOOKUP(Table11[[#This Row],[id]],'S1 - Assay'!A:A,'S1 - Assay'!B:B)</f>
        <v>10244</v>
      </c>
      <c r="C522" s="20" t="str">
        <f>LOOKUP(Table11[[#This Row],[id]],'S1 - Assay'!A:A,'S1 - Assay'!C:C)</f>
        <v>I</v>
      </c>
      <c r="D522" s="20">
        <f>COUNTIF('S6 - Table 1'!$B$3:$B$20,Table11[[#This Row],[id]])</f>
        <v>0</v>
      </c>
      <c r="E522" s="20">
        <v>2.1089047920000001</v>
      </c>
      <c r="F522" s="20">
        <v>3319</v>
      </c>
      <c r="G522" s="20">
        <v>23</v>
      </c>
      <c r="H522" s="20">
        <v>155</v>
      </c>
      <c r="I522" s="20">
        <v>70</v>
      </c>
      <c r="J522" s="20">
        <v>43</v>
      </c>
      <c r="K522" s="20">
        <v>4366</v>
      </c>
      <c r="L522" s="20">
        <v>54</v>
      </c>
      <c r="M522" s="26" cm="1">
        <f t="array" ref="M522">_xlfn.IFS(Table11[[#This Row],[target.clade]]="I",110,Table11[[#This Row],[target.clade]]="II",4454,TRUE,4652)</f>
        <v>110</v>
      </c>
      <c r="N522" s="26" cm="1">
        <f t="array" ref="N522">_xlfn.IFS(Table11[[#This Row],[target.clade]]="I",4454,Table11[[#This Row],[target.clade]]="II",110,TRUE,NA())</f>
        <v>4454</v>
      </c>
      <c r="O522" s="20" cm="1">
        <f t="array" ref="O522">_xlfn.IFS(Table11[[#This Row],[target.clade]]="I",Table11[[#This Row],[hits.I]],Table11[[#This Row],[target.clade]]="II",Table11[[#This Row],[hits.II]],TRUE,SUM(Table11[[#This Row],[hits.I]:[hits.?]]))</f>
        <v>43</v>
      </c>
      <c r="P522" s="26">
        <f>Table11[[#This Row],[clade.P]]-Table11[[#This Row],[clade.TP]]</f>
        <v>67</v>
      </c>
      <c r="Q522" s="26" cm="1">
        <f t="array" ref="Q522">_xlfn.IFS(Table11[[#This Row],[target.clade]]="I",Table11[[#This Row],[hits.II]],Table11[[#This Row],[target.clade]]="II",Table11[[#This Row],[hits.I]],TRUE,NA())</f>
        <v>4366</v>
      </c>
      <c r="R522" s="26">
        <f>IFERROR(Table11[[#This Row],[clade.N]]-Table11[[#This Row],[clade.FP]], NA())</f>
        <v>88</v>
      </c>
      <c r="S522" s="24">
        <f>Table11[[#This Row],[clade.TP]]/Table11[[#This Row],[clade.P]]</f>
        <v>0.39090909090909093</v>
      </c>
      <c r="T522" s="24">
        <f>Table11[[#This Row],[clade.FN]]/Table11[[#This Row],[clade.P]]</f>
        <v>0.60909090909090913</v>
      </c>
      <c r="U522" s="24">
        <f>IFERROR(Table11[[#This Row],[clade.FP]]/Table11[[#This Row],[clade.N]],NA())</f>
        <v>0.98024247867085768</v>
      </c>
      <c r="V522" s="24">
        <f>IFERROR(Table11[[#This Row],[clade.TN]]/Table11[[#This Row],[clade.N]],NA())</f>
        <v>1.9757521329142345E-2</v>
      </c>
      <c r="AC522" s="11"/>
      <c r="AD522" s="11"/>
    </row>
    <row r="523" spans="1:30" ht="21" customHeight="1" x14ac:dyDescent="0.2">
      <c r="A523" s="25" t="s">
        <v>2971</v>
      </c>
      <c r="B523" s="20">
        <f>LOOKUP(Table11[[#This Row],[id]],'S1 - Assay'!A:A,'S1 - Assay'!B:B)</f>
        <v>10244</v>
      </c>
      <c r="C523" s="20" t="str">
        <f>LOOKUP(Table11[[#This Row],[id]],'S1 - Assay'!A:A,'S1 - Assay'!C:C)</f>
        <v>I</v>
      </c>
      <c r="D523" s="20">
        <f>COUNTIF('S6 - Table 1'!$B$3:$B$20,Table11[[#This Row],[id]])</f>
        <v>0</v>
      </c>
      <c r="E523" s="20">
        <v>2.1133279649999999</v>
      </c>
      <c r="F523" s="20">
        <v>2811</v>
      </c>
      <c r="G523" s="20">
        <v>234</v>
      </c>
      <c r="H523" s="20">
        <v>98</v>
      </c>
      <c r="I523" s="20">
        <v>323</v>
      </c>
      <c r="J523" s="20">
        <v>44</v>
      </c>
      <c r="K523" s="20">
        <v>3958</v>
      </c>
      <c r="L523" s="20">
        <v>62</v>
      </c>
      <c r="M523" s="26" cm="1">
        <f t="array" ref="M523">_xlfn.IFS(Table11[[#This Row],[target.clade]]="I",110,Table11[[#This Row],[target.clade]]="II",4454,TRUE,4652)</f>
        <v>110</v>
      </c>
      <c r="N523" s="26" cm="1">
        <f t="array" ref="N523">_xlfn.IFS(Table11[[#This Row],[target.clade]]="I",4454,Table11[[#This Row],[target.clade]]="II",110,TRUE,NA())</f>
        <v>4454</v>
      </c>
      <c r="O523" s="20" cm="1">
        <f t="array" ref="O523">_xlfn.IFS(Table11[[#This Row],[target.clade]]="I",Table11[[#This Row],[hits.I]],Table11[[#This Row],[target.clade]]="II",Table11[[#This Row],[hits.II]],TRUE,SUM(Table11[[#This Row],[hits.I]:[hits.?]]))</f>
        <v>44</v>
      </c>
      <c r="P523" s="26">
        <f>Table11[[#This Row],[clade.P]]-Table11[[#This Row],[clade.TP]]</f>
        <v>66</v>
      </c>
      <c r="Q523" s="26" cm="1">
        <f t="array" ref="Q523">_xlfn.IFS(Table11[[#This Row],[target.clade]]="I",Table11[[#This Row],[hits.II]],Table11[[#This Row],[target.clade]]="II",Table11[[#This Row],[hits.I]],TRUE,NA())</f>
        <v>3958</v>
      </c>
      <c r="R523" s="26">
        <f>IFERROR(Table11[[#This Row],[clade.N]]-Table11[[#This Row],[clade.FP]], NA())</f>
        <v>496</v>
      </c>
      <c r="S523" s="24">
        <f>Table11[[#This Row],[clade.TP]]/Table11[[#This Row],[clade.P]]</f>
        <v>0.4</v>
      </c>
      <c r="T523" s="24">
        <f>Table11[[#This Row],[clade.FN]]/Table11[[#This Row],[clade.P]]</f>
        <v>0.6</v>
      </c>
      <c r="U523" s="24">
        <f>IFERROR(Table11[[#This Row],[clade.FP]]/Table11[[#This Row],[clade.N]],NA())</f>
        <v>0.88863942523574313</v>
      </c>
      <c r="V523" s="24">
        <f>IFERROR(Table11[[#This Row],[clade.TN]]/Table11[[#This Row],[clade.N]],NA())</f>
        <v>0.11136057476425684</v>
      </c>
      <c r="AC523" s="11"/>
      <c r="AD523" s="11"/>
    </row>
    <row r="524" spans="1:30" ht="21" customHeight="1" x14ac:dyDescent="0.2">
      <c r="A524" s="25" t="s">
        <v>2975</v>
      </c>
      <c r="B524" s="20">
        <f>LOOKUP(Table11[[#This Row],[id]],'S1 - Assay'!A:A,'S1 - Assay'!B:B)</f>
        <v>10244</v>
      </c>
      <c r="C524" s="20" t="str">
        <f>LOOKUP(Table11[[#This Row],[id]],'S1 - Assay'!A:A,'S1 - Assay'!C:C)</f>
        <v>I</v>
      </c>
      <c r="D524" s="20">
        <f>COUNTIF('S6 - Table 1'!$B$3:$B$20,Table11[[#This Row],[id]])</f>
        <v>0</v>
      </c>
      <c r="E524" s="20">
        <v>2.1455260620000001</v>
      </c>
      <c r="F524" s="20">
        <v>3307</v>
      </c>
      <c r="G524" s="20">
        <v>33</v>
      </c>
      <c r="H524" s="20">
        <v>248</v>
      </c>
      <c r="I524" s="20">
        <v>25</v>
      </c>
      <c r="J524" s="20">
        <v>50</v>
      </c>
      <c r="K524" s="20">
        <v>4316</v>
      </c>
      <c r="L524" s="20">
        <v>61</v>
      </c>
      <c r="M524" s="26" cm="1">
        <f t="array" ref="M524">_xlfn.IFS(Table11[[#This Row],[target.clade]]="I",110,Table11[[#This Row],[target.clade]]="II",4454,TRUE,4652)</f>
        <v>110</v>
      </c>
      <c r="N524" s="26" cm="1">
        <f t="array" ref="N524">_xlfn.IFS(Table11[[#This Row],[target.clade]]="I",4454,Table11[[#This Row],[target.clade]]="II",110,TRUE,NA())</f>
        <v>4454</v>
      </c>
      <c r="O524" s="20" cm="1">
        <f t="array" ref="O524">_xlfn.IFS(Table11[[#This Row],[target.clade]]="I",Table11[[#This Row],[hits.I]],Table11[[#This Row],[target.clade]]="II",Table11[[#This Row],[hits.II]],TRUE,SUM(Table11[[#This Row],[hits.I]:[hits.?]]))</f>
        <v>50</v>
      </c>
      <c r="P524" s="26">
        <f>Table11[[#This Row],[clade.P]]-Table11[[#This Row],[clade.TP]]</f>
        <v>60</v>
      </c>
      <c r="Q524" s="26" cm="1">
        <f t="array" ref="Q524">_xlfn.IFS(Table11[[#This Row],[target.clade]]="I",Table11[[#This Row],[hits.II]],Table11[[#This Row],[target.clade]]="II",Table11[[#This Row],[hits.I]],TRUE,NA())</f>
        <v>4316</v>
      </c>
      <c r="R524" s="26">
        <f>IFERROR(Table11[[#This Row],[clade.N]]-Table11[[#This Row],[clade.FP]], NA())</f>
        <v>138</v>
      </c>
      <c r="S524" s="24">
        <f>Table11[[#This Row],[clade.TP]]/Table11[[#This Row],[clade.P]]</f>
        <v>0.45454545454545453</v>
      </c>
      <c r="T524" s="24">
        <f>Table11[[#This Row],[clade.FN]]/Table11[[#This Row],[clade.P]]</f>
        <v>0.54545454545454541</v>
      </c>
      <c r="U524" s="24">
        <f>IFERROR(Table11[[#This Row],[clade.FP]]/Table11[[#This Row],[clade.N]],NA())</f>
        <v>0.96901661427929953</v>
      </c>
      <c r="V524" s="24">
        <f>IFERROR(Table11[[#This Row],[clade.TN]]/Table11[[#This Row],[clade.N]],NA())</f>
        <v>3.0983385720700495E-2</v>
      </c>
      <c r="AC524" s="11"/>
      <c r="AD524" s="11"/>
    </row>
    <row r="525" spans="1:30" ht="21" customHeight="1" x14ac:dyDescent="0.2">
      <c r="A525" s="25" t="s">
        <v>2978</v>
      </c>
      <c r="B525" s="20">
        <f>LOOKUP(Table11[[#This Row],[id]],'S1 - Assay'!A:A,'S1 - Assay'!B:B)</f>
        <v>10244</v>
      </c>
      <c r="C525" s="20" t="str">
        <f>LOOKUP(Table11[[#This Row],[id]],'S1 - Assay'!A:A,'S1 - Assay'!C:C)</f>
        <v>I</v>
      </c>
      <c r="D525" s="20">
        <f>COUNTIF('S6 - Table 1'!$B$3:$B$20,Table11[[#This Row],[id]])</f>
        <v>0</v>
      </c>
      <c r="E525" s="20">
        <v>2.1472975170000002</v>
      </c>
      <c r="F525" s="20">
        <v>2811</v>
      </c>
      <c r="G525" s="20">
        <v>234</v>
      </c>
      <c r="H525" s="20">
        <v>98</v>
      </c>
      <c r="I525" s="20">
        <v>323</v>
      </c>
      <c r="J525" s="20">
        <v>44</v>
      </c>
      <c r="K525" s="20">
        <v>3958</v>
      </c>
      <c r="L525" s="20">
        <v>62</v>
      </c>
      <c r="M525" s="26" cm="1">
        <f t="array" ref="M525">_xlfn.IFS(Table11[[#This Row],[target.clade]]="I",110,Table11[[#This Row],[target.clade]]="II",4454,TRUE,4652)</f>
        <v>110</v>
      </c>
      <c r="N525" s="26" cm="1">
        <f t="array" ref="N525">_xlfn.IFS(Table11[[#This Row],[target.clade]]="I",4454,Table11[[#This Row],[target.clade]]="II",110,TRUE,NA())</f>
        <v>4454</v>
      </c>
      <c r="O525" s="20" cm="1">
        <f t="array" ref="O525">_xlfn.IFS(Table11[[#This Row],[target.clade]]="I",Table11[[#This Row],[hits.I]],Table11[[#This Row],[target.clade]]="II",Table11[[#This Row],[hits.II]],TRUE,SUM(Table11[[#This Row],[hits.I]:[hits.?]]))</f>
        <v>44</v>
      </c>
      <c r="P525" s="26">
        <f>Table11[[#This Row],[clade.P]]-Table11[[#This Row],[clade.TP]]</f>
        <v>66</v>
      </c>
      <c r="Q525" s="26" cm="1">
        <f t="array" ref="Q525">_xlfn.IFS(Table11[[#This Row],[target.clade]]="I",Table11[[#This Row],[hits.II]],Table11[[#This Row],[target.clade]]="II",Table11[[#This Row],[hits.I]],TRUE,NA())</f>
        <v>3958</v>
      </c>
      <c r="R525" s="26">
        <f>IFERROR(Table11[[#This Row],[clade.N]]-Table11[[#This Row],[clade.FP]], NA())</f>
        <v>496</v>
      </c>
      <c r="S525" s="24">
        <f>Table11[[#This Row],[clade.TP]]/Table11[[#This Row],[clade.P]]</f>
        <v>0.4</v>
      </c>
      <c r="T525" s="24">
        <f>Table11[[#This Row],[clade.FN]]/Table11[[#This Row],[clade.P]]</f>
        <v>0.6</v>
      </c>
      <c r="U525" s="24">
        <f>IFERROR(Table11[[#This Row],[clade.FP]]/Table11[[#This Row],[clade.N]],NA())</f>
        <v>0.88863942523574313</v>
      </c>
      <c r="V525" s="24">
        <f>IFERROR(Table11[[#This Row],[clade.TN]]/Table11[[#This Row],[clade.N]],NA())</f>
        <v>0.11136057476425684</v>
      </c>
      <c r="AC525" s="11"/>
      <c r="AD525" s="11"/>
    </row>
    <row r="526" spans="1:30" ht="21" customHeight="1" x14ac:dyDescent="0.2">
      <c r="A526" s="25" t="s">
        <v>2980</v>
      </c>
      <c r="B526" s="20">
        <f>LOOKUP(Table11[[#This Row],[id]],'S1 - Assay'!A:A,'S1 - Assay'!B:B)</f>
        <v>10244</v>
      </c>
      <c r="C526" s="20" t="str">
        <f>LOOKUP(Table11[[#This Row],[id]],'S1 - Assay'!A:A,'S1 - Assay'!C:C)</f>
        <v>I</v>
      </c>
      <c r="D526" s="20">
        <f>COUNTIF('S6 - Table 1'!$B$3:$B$20,Table11[[#This Row],[id]])</f>
        <v>0</v>
      </c>
      <c r="E526" s="20">
        <v>2.1626425569999999</v>
      </c>
      <c r="F526" s="20">
        <v>3306</v>
      </c>
      <c r="G526" s="20">
        <v>35</v>
      </c>
      <c r="H526" s="20">
        <v>248</v>
      </c>
      <c r="I526" s="20">
        <v>26</v>
      </c>
      <c r="J526" s="20">
        <v>50</v>
      </c>
      <c r="K526" s="20">
        <v>4317</v>
      </c>
      <c r="L526" s="20">
        <v>61</v>
      </c>
      <c r="M526" s="26" cm="1">
        <f t="array" ref="M526">_xlfn.IFS(Table11[[#This Row],[target.clade]]="I",110,Table11[[#This Row],[target.clade]]="II",4454,TRUE,4652)</f>
        <v>110</v>
      </c>
      <c r="N526" s="26" cm="1">
        <f t="array" ref="N526">_xlfn.IFS(Table11[[#This Row],[target.clade]]="I",4454,Table11[[#This Row],[target.clade]]="II",110,TRUE,NA())</f>
        <v>4454</v>
      </c>
      <c r="O526" s="20" cm="1">
        <f t="array" ref="O526">_xlfn.IFS(Table11[[#This Row],[target.clade]]="I",Table11[[#This Row],[hits.I]],Table11[[#This Row],[target.clade]]="II",Table11[[#This Row],[hits.II]],TRUE,SUM(Table11[[#This Row],[hits.I]:[hits.?]]))</f>
        <v>50</v>
      </c>
      <c r="P526" s="26">
        <f>Table11[[#This Row],[clade.P]]-Table11[[#This Row],[clade.TP]]</f>
        <v>60</v>
      </c>
      <c r="Q526" s="26" cm="1">
        <f t="array" ref="Q526">_xlfn.IFS(Table11[[#This Row],[target.clade]]="I",Table11[[#This Row],[hits.II]],Table11[[#This Row],[target.clade]]="II",Table11[[#This Row],[hits.I]],TRUE,NA())</f>
        <v>4317</v>
      </c>
      <c r="R526" s="26">
        <f>IFERROR(Table11[[#This Row],[clade.N]]-Table11[[#This Row],[clade.FP]], NA())</f>
        <v>137</v>
      </c>
      <c r="S526" s="24">
        <f>Table11[[#This Row],[clade.TP]]/Table11[[#This Row],[clade.P]]</f>
        <v>0.45454545454545453</v>
      </c>
      <c r="T526" s="24">
        <f>Table11[[#This Row],[clade.FN]]/Table11[[#This Row],[clade.P]]</f>
        <v>0.54545454545454541</v>
      </c>
      <c r="U526" s="24">
        <f>IFERROR(Table11[[#This Row],[clade.FP]]/Table11[[#This Row],[clade.N]],NA())</f>
        <v>0.96924113156713065</v>
      </c>
      <c r="V526" s="24">
        <f>IFERROR(Table11[[#This Row],[clade.TN]]/Table11[[#This Row],[clade.N]],NA())</f>
        <v>3.0758868432869332E-2</v>
      </c>
      <c r="AC526" s="11"/>
      <c r="AD526" s="11"/>
    </row>
    <row r="527" spans="1:30" ht="21" customHeight="1" x14ac:dyDescent="0.2">
      <c r="A527" s="25" t="s">
        <v>2983</v>
      </c>
      <c r="B527" s="20">
        <f>LOOKUP(Table11[[#This Row],[id]],'S1 - Assay'!A:A,'S1 - Assay'!B:B)</f>
        <v>10244</v>
      </c>
      <c r="C527" s="20" t="str">
        <f>LOOKUP(Table11[[#This Row],[id]],'S1 - Assay'!A:A,'S1 - Assay'!C:C)</f>
        <v>I</v>
      </c>
      <c r="D527" s="20">
        <f>COUNTIF('S6 - Table 1'!$B$3:$B$20,Table11[[#This Row],[id]])</f>
        <v>0</v>
      </c>
      <c r="E527" s="20">
        <v>2.178873142</v>
      </c>
      <c r="F527" s="20">
        <v>3323</v>
      </c>
      <c r="G527" s="20">
        <v>11</v>
      </c>
      <c r="H527" s="20">
        <v>63</v>
      </c>
      <c r="I527" s="20">
        <v>150</v>
      </c>
      <c r="J527" s="20">
        <v>43</v>
      </c>
      <c r="K527" s="20">
        <v>4316</v>
      </c>
      <c r="L527" s="20">
        <v>65</v>
      </c>
      <c r="M527" s="26" cm="1">
        <f t="array" ref="M527">_xlfn.IFS(Table11[[#This Row],[target.clade]]="I",110,Table11[[#This Row],[target.clade]]="II",4454,TRUE,4652)</f>
        <v>110</v>
      </c>
      <c r="N527" s="26" cm="1">
        <f t="array" ref="N527">_xlfn.IFS(Table11[[#This Row],[target.clade]]="I",4454,Table11[[#This Row],[target.clade]]="II",110,TRUE,NA())</f>
        <v>4454</v>
      </c>
      <c r="O527" s="20" cm="1">
        <f t="array" ref="O527">_xlfn.IFS(Table11[[#This Row],[target.clade]]="I",Table11[[#This Row],[hits.I]],Table11[[#This Row],[target.clade]]="II",Table11[[#This Row],[hits.II]],TRUE,SUM(Table11[[#This Row],[hits.I]:[hits.?]]))</f>
        <v>43</v>
      </c>
      <c r="P527" s="26">
        <f>Table11[[#This Row],[clade.P]]-Table11[[#This Row],[clade.TP]]</f>
        <v>67</v>
      </c>
      <c r="Q527" s="26" cm="1">
        <f t="array" ref="Q527">_xlfn.IFS(Table11[[#This Row],[target.clade]]="I",Table11[[#This Row],[hits.II]],Table11[[#This Row],[target.clade]]="II",Table11[[#This Row],[hits.I]],TRUE,NA())</f>
        <v>4316</v>
      </c>
      <c r="R527" s="26">
        <f>IFERROR(Table11[[#This Row],[clade.N]]-Table11[[#This Row],[clade.FP]], NA())</f>
        <v>138</v>
      </c>
      <c r="S527" s="24">
        <f>Table11[[#This Row],[clade.TP]]/Table11[[#This Row],[clade.P]]</f>
        <v>0.39090909090909093</v>
      </c>
      <c r="T527" s="24">
        <f>Table11[[#This Row],[clade.FN]]/Table11[[#This Row],[clade.P]]</f>
        <v>0.60909090909090913</v>
      </c>
      <c r="U527" s="24">
        <f>IFERROR(Table11[[#This Row],[clade.FP]]/Table11[[#This Row],[clade.N]],NA())</f>
        <v>0.96901661427929953</v>
      </c>
      <c r="V527" s="24">
        <f>IFERROR(Table11[[#This Row],[clade.TN]]/Table11[[#This Row],[clade.N]],NA())</f>
        <v>3.0983385720700495E-2</v>
      </c>
      <c r="AC527" s="11"/>
      <c r="AD527" s="11"/>
    </row>
    <row r="528" spans="1:30" ht="21" customHeight="1" x14ac:dyDescent="0.2">
      <c r="A528" s="25" t="s">
        <v>2988</v>
      </c>
      <c r="B528" s="20">
        <f>LOOKUP(Table11[[#This Row],[id]],'S1 - Assay'!A:A,'S1 - Assay'!B:B)</f>
        <v>10244</v>
      </c>
      <c r="C528" s="20" t="str">
        <f>LOOKUP(Table11[[#This Row],[id]],'S1 - Assay'!A:A,'S1 - Assay'!C:C)</f>
        <v>I</v>
      </c>
      <c r="D528" s="20">
        <f>COUNTIF('S6 - Table 1'!$B$3:$B$20,Table11[[#This Row],[id]])</f>
        <v>0</v>
      </c>
      <c r="E528" s="20">
        <v>2.196450021</v>
      </c>
      <c r="F528" s="20">
        <v>3406</v>
      </c>
      <c r="G528" s="20">
        <v>7</v>
      </c>
      <c r="H528" s="20">
        <v>186</v>
      </c>
      <c r="I528" s="20">
        <v>121</v>
      </c>
      <c r="J528" s="20">
        <v>50</v>
      </c>
      <c r="K528" s="20">
        <v>4405</v>
      </c>
      <c r="L528" s="20">
        <v>60</v>
      </c>
      <c r="M528" s="26" cm="1">
        <f t="array" ref="M528">_xlfn.IFS(Table11[[#This Row],[target.clade]]="I",110,Table11[[#This Row],[target.clade]]="II",4454,TRUE,4652)</f>
        <v>110</v>
      </c>
      <c r="N528" s="26" cm="1">
        <f t="array" ref="N528">_xlfn.IFS(Table11[[#This Row],[target.clade]]="I",4454,Table11[[#This Row],[target.clade]]="II",110,TRUE,NA())</f>
        <v>4454</v>
      </c>
      <c r="O528" s="20" cm="1">
        <f t="array" ref="O528">_xlfn.IFS(Table11[[#This Row],[target.clade]]="I",Table11[[#This Row],[hits.I]],Table11[[#This Row],[target.clade]]="II",Table11[[#This Row],[hits.II]],TRUE,SUM(Table11[[#This Row],[hits.I]:[hits.?]]))</f>
        <v>50</v>
      </c>
      <c r="P528" s="26">
        <f>Table11[[#This Row],[clade.P]]-Table11[[#This Row],[clade.TP]]</f>
        <v>60</v>
      </c>
      <c r="Q528" s="26" cm="1">
        <f t="array" ref="Q528">_xlfn.IFS(Table11[[#This Row],[target.clade]]="I",Table11[[#This Row],[hits.II]],Table11[[#This Row],[target.clade]]="II",Table11[[#This Row],[hits.I]],TRUE,NA())</f>
        <v>4405</v>
      </c>
      <c r="R528" s="26">
        <f>IFERROR(Table11[[#This Row],[clade.N]]-Table11[[#This Row],[clade.FP]], NA())</f>
        <v>49</v>
      </c>
      <c r="S528" s="24">
        <f>Table11[[#This Row],[clade.TP]]/Table11[[#This Row],[clade.P]]</f>
        <v>0.45454545454545453</v>
      </c>
      <c r="T528" s="24">
        <f>Table11[[#This Row],[clade.FN]]/Table11[[#This Row],[clade.P]]</f>
        <v>0.54545454545454541</v>
      </c>
      <c r="U528" s="24">
        <f>IFERROR(Table11[[#This Row],[clade.FP]]/Table11[[#This Row],[clade.N]],NA())</f>
        <v>0.98899865289627298</v>
      </c>
      <c r="V528" s="24">
        <f>IFERROR(Table11[[#This Row],[clade.TN]]/Table11[[#This Row],[clade.N]],NA())</f>
        <v>1.1001347103726987E-2</v>
      </c>
      <c r="AC528" s="11"/>
      <c r="AD528" s="11"/>
    </row>
    <row r="529" spans="1:30" ht="21" customHeight="1" x14ac:dyDescent="0.2">
      <c r="A529" s="25" t="s">
        <v>2991</v>
      </c>
      <c r="B529" s="20">
        <f>LOOKUP(Table11[[#This Row],[id]],'S1 - Assay'!A:A,'S1 - Assay'!B:B)</f>
        <v>10244</v>
      </c>
      <c r="C529" s="20" t="str">
        <f>LOOKUP(Table11[[#This Row],[id]],'S1 - Assay'!A:A,'S1 - Assay'!C:C)</f>
        <v>I</v>
      </c>
      <c r="D529" s="20">
        <f>COUNTIF('S6 - Table 1'!$B$3:$B$20,Table11[[#This Row],[id]])</f>
        <v>0</v>
      </c>
      <c r="E529" s="20">
        <v>2.2346781849999999</v>
      </c>
      <c r="F529" s="20">
        <v>3414</v>
      </c>
      <c r="G529" s="20">
        <v>2</v>
      </c>
      <c r="H529" s="20">
        <v>280</v>
      </c>
      <c r="I529" s="20">
        <v>240</v>
      </c>
      <c r="J529" s="20">
        <v>44</v>
      </c>
      <c r="K529" s="20">
        <v>4407</v>
      </c>
      <c r="L529" s="20">
        <v>65</v>
      </c>
      <c r="M529" s="26" cm="1">
        <f t="array" ref="M529">_xlfn.IFS(Table11[[#This Row],[target.clade]]="I",110,Table11[[#This Row],[target.clade]]="II",4454,TRUE,4652)</f>
        <v>110</v>
      </c>
      <c r="N529" s="26" cm="1">
        <f t="array" ref="N529">_xlfn.IFS(Table11[[#This Row],[target.clade]]="I",4454,Table11[[#This Row],[target.clade]]="II",110,TRUE,NA())</f>
        <v>4454</v>
      </c>
      <c r="O529" s="20" cm="1">
        <f t="array" ref="O529">_xlfn.IFS(Table11[[#This Row],[target.clade]]="I",Table11[[#This Row],[hits.I]],Table11[[#This Row],[target.clade]]="II",Table11[[#This Row],[hits.II]],TRUE,SUM(Table11[[#This Row],[hits.I]:[hits.?]]))</f>
        <v>44</v>
      </c>
      <c r="P529" s="26">
        <f>Table11[[#This Row],[clade.P]]-Table11[[#This Row],[clade.TP]]</f>
        <v>66</v>
      </c>
      <c r="Q529" s="26" cm="1">
        <f t="array" ref="Q529">_xlfn.IFS(Table11[[#This Row],[target.clade]]="I",Table11[[#This Row],[hits.II]],Table11[[#This Row],[target.clade]]="II",Table11[[#This Row],[hits.I]],TRUE,NA())</f>
        <v>4407</v>
      </c>
      <c r="R529" s="26">
        <f>IFERROR(Table11[[#This Row],[clade.N]]-Table11[[#This Row],[clade.FP]], NA())</f>
        <v>47</v>
      </c>
      <c r="S529" s="24">
        <f>Table11[[#This Row],[clade.TP]]/Table11[[#This Row],[clade.P]]</f>
        <v>0.4</v>
      </c>
      <c r="T529" s="24">
        <f>Table11[[#This Row],[clade.FN]]/Table11[[#This Row],[clade.P]]</f>
        <v>0.6</v>
      </c>
      <c r="U529" s="24">
        <f>IFERROR(Table11[[#This Row],[clade.FP]]/Table11[[#This Row],[clade.N]],NA())</f>
        <v>0.98944768747193534</v>
      </c>
      <c r="V529" s="24">
        <f>IFERROR(Table11[[#This Row],[clade.TN]]/Table11[[#This Row],[clade.N]],NA())</f>
        <v>1.0552312528064661E-2</v>
      </c>
      <c r="AC529" s="11"/>
      <c r="AD529" s="11"/>
    </row>
    <row r="530" spans="1:30" ht="21" customHeight="1" x14ac:dyDescent="0.2">
      <c r="A530" s="25" t="s">
        <v>2994</v>
      </c>
      <c r="B530" s="20">
        <f>LOOKUP(Table11[[#This Row],[id]],'S1 - Assay'!A:A,'S1 - Assay'!B:B)</f>
        <v>10244</v>
      </c>
      <c r="C530" s="20" t="str">
        <f>LOOKUP(Table11[[#This Row],[id]],'S1 - Assay'!A:A,'S1 - Assay'!C:C)</f>
        <v>I</v>
      </c>
      <c r="D530" s="20">
        <f>COUNTIF('S6 - Table 1'!$B$3:$B$20,Table11[[#This Row],[id]])</f>
        <v>0</v>
      </c>
      <c r="E530" s="20">
        <v>2.2426502739999998</v>
      </c>
      <c r="F530" s="20">
        <v>2802</v>
      </c>
      <c r="G530" s="20">
        <v>231</v>
      </c>
      <c r="H530" s="20">
        <v>78</v>
      </c>
      <c r="I530" s="20">
        <v>343</v>
      </c>
      <c r="J530" s="20">
        <v>44</v>
      </c>
      <c r="K530" s="20">
        <v>3926</v>
      </c>
      <c r="L530" s="20">
        <v>62</v>
      </c>
      <c r="M530" s="26" cm="1">
        <f t="array" ref="M530">_xlfn.IFS(Table11[[#This Row],[target.clade]]="I",110,Table11[[#This Row],[target.clade]]="II",4454,TRUE,4652)</f>
        <v>110</v>
      </c>
      <c r="N530" s="26" cm="1">
        <f t="array" ref="N530">_xlfn.IFS(Table11[[#This Row],[target.clade]]="I",4454,Table11[[#This Row],[target.clade]]="II",110,TRUE,NA())</f>
        <v>4454</v>
      </c>
      <c r="O530" s="20" cm="1">
        <f t="array" ref="O530">_xlfn.IFS(Table11[[#This Row],[target.clade]]="I",Table11[[#This Row],[hits.I]],Table11[[#This Row],[target.clade]]="II",Table11[[#This Row],[hits.II]],TRUE,SUM(Table11[[#This Row],[hits.I]:[hits.?]]))</f>
        <v>44</v>
      </c>
      <c r="P530" s="26">
        <f>Table11[[#This Row],[clade.P]]-Table11[[#This Row],[clade.TP]]</f>
        <v>66</v>
      </c>
      <c r="Q530" s="26" cm="1">
        <f t="array" ref="Q530">_xlfn.IFS(Table11[[#This Row],[target.clade]]="I",Table11[[#This Row],[hits.II]],Table11[[#This Row],[target.clade]]="II",Table11[[#This Row],[hits.I]],TRUE,NA())</f>
        <v>3926</v>
      </c>
      <c r="R530" s="26">
        <f>IFERROR(Table11[[#This Row],[clade.N]]-Table11[[#This Row],[clade.FP]], NA())</f>
        <v>528</v>
      </c>
      <c r="S530" s="24">
        <f>Table11[[#This Row],[clade.TP]]/Table11[[#This Row],[clade.P]]</f>
        <v>0.4</v>
      </c>
      <c r="T530" s="24">
        <f>Table11[[#This Row],[clade.FN]]/Table11[[#This Row],[clade.P]]</f>
        <v>0.6</v>
      </c>
      <c r="U530" s="24">
        <f>IFERROR(Table11[[#This Row],[clade.FP]]/Table11[[#This Row],[clade.N]],NA())</f>
        <v>0.88145487202514594</v>
      </c>
      <c r="V530" s="24">
        <f>IFERROR(Table11[[#This Row],[clade.TN]]/Table11[[#This Row],[clade.N]],NA())</f>
        <v>0.11854512797485406</v>
      </c>
      <c r="AC530" s="11"/>
      <c r="AD530" s="11"/>
    </row>
    <row r="531" spans="1:30" ht="21" customHeight="1" x14ac:dyDescent="0.2">
      <c r="A531" s="25" t="s">
        <v>2998</v>
      </c>
      <c r="B531" s="20">
        <f>LOOKUP(Table11[[#This Row],[id]],'S1 - Assay'!A:A,'S1 - Assay'!B:B)</f>
        <v>10244</v>
      </c>
      <c r="C531" s="20" t="str">
        <f>LOOKUP(Table11[[#This Row],[id]],'S1 - Assay'!A:A,'S1 - Assay'!C:C)</f>
        <v>I</v>
      </c>
      <c r="D531" s="20">
        <f>COUNTIF('S6 - Table 1'!$B$3:$B$20,Table11[[#This Row],[id]])</f>
        <v>0</v>
      </c>
      <c r="E531" s="20">
        <v>2.2639391660000001</v>
      </c>
      <c r="F531" s="20">
        <v>3284</v>
      </c>
      <c r="G531" s="20">
        <v>34</v>
      </c>
      <c r="H531" s="20">
        <v>213</v>
      </c>
      <c r="I531" s="20">
        <v>73</v>
      </c>
      <c r="J531" s="20">
        <v>43</v>
      </c>
      <c r="K531" s="20">
        <v>4412</v>
      </c>
      <c r="L531" s="20">
        <v>18</v>
      </c>
      <c r="M531" s="26" cm="1">
        <f t="array" ref="M531">_xlfn.IFS(Table11[[#This Row],[target.clade]]="I",110,Table11[[#This Row],[target.clade]]="II",4454,TRUE,4652)</f>
        <v>110</v>
      </c>
      <c r="N531" s="26" cm="1">
        <f t="array" ref="N531">_xlfn.IFS(Table11[[#This Row],[target.clade]]="I",4454,Table11[[#This Row],[target.clade]]="II",110,TRUE,NA())</f>
        <v>4454</v>
      </c>
      <c r="O531" s="20" cm="1">
        <f t="array" ref="O531">_xlfn.IFS(Table11[[#This Row],[target.clade]]="I",Table11[[#This Row],[hits.I]],Table11[[#This Row],[target.clade]]="II",Table11[[#This Row],[hits.II]],TRUE,SUM(Table11[[#This Row],[hits.I]:[hits.?]]))</f>
        <v>43</v>
      </c>
      <c r="P531" s="26">
        <f>Table11[[#This Row],[clade.P]]-Table11[[#This Row],[clade.TP]]</f>
        <v>67</v>
      </c>
      <c r="Q531" s="26" cm="1">
        <f t="array" ref="Q531">_xlfn.IFS(Table11[[#This Row],[target.clade]]="I",Table11[[#This Row],[hits.II]],Table11[[#This Row],[target.clade]]="II",Table11[[#This Row],[hits.I]],TRUE,NA())</f>
        <v>4412</v>
      </c>
      <c r="R531" s="26">
        <f>IFERROR(Table11[[#This Row],[clade.N]]-Table11[[#This Row],[clade.FP]], NA())</f>
        <v>42</v>
      </c>
      <c r="S531" s="24">
        <f>Table11[[#This Row],[clade.TP]]/Table11[[#This Row],[clade.P]]</f>
        <v>0.39090909090909093</v>
      </c>
      <c r="T531" s="24">
        <f>Table11[[#This Row],[clade.FN]]/Table11[[#This Row],[clade.P]]</f>
        <v>0.60909090909090913</v>
      </c>
      <c r="U531" s="24">
        <f>IFERROR(Table11[[#This Row],[clade.FP]]/Table11[[#This Row],[clade.N]],NA())</f>
        <v>0.9905702739110912</v>
      </c>
      <c r="V531" s="24">
        <f>IFERROR(Table11[[#This Row],[clade.TN]]/Table11[[#This Row],[clade.N]],NA())</f>
        <v>9.4297260889088467E-3</v>
      </c>
      <c r="AC531" s="11"/>
      <c r="AD531" s="11"/>
    </row>
    <row r="532" spans="1:30" ht="21" customHeight="1" x14ac:dyDescent="0.2">
      <c r="A532" s="25" t="s">
        <v>3001</v>
      </c>
      <c r="B532" s="20">
        <f>LOOKUP(Table11[[#This Row],[id]],'S1 - Assay'!A:A,'S1 - Assay'!B:B)</f>
        <v>10244</v>
      </c>
      <c r="C532" s="20" t="str">
        <f>LOOKUP(Table11[[#This Row],[id]],'S1 - Assay'!A:A,'S1 - Assay'!C:C)</f>
        <v>I</v>
      </c>
      <c r="D532" s="20">
        <f>COUNTIF('S6 - Table 1'!$B$3:$B$20,Table11[[#This Row],[id]])</f>
        <v>0</v>
      </c>
      <c r="E532" s="20">
        <v>2.2651509779999999</v>
      </c>
      <c r="F532" s="20">
        <v>50</v>
      </c>
      <c r="G532" s="20">
        <v>3363</v>
      </c>
      <c r="H532" s="20">
        <v>0</v>
      </c>
      <c r="I532" s="20">
        <v>307</v>
      </c>
      <c r="J532" s="20">
        <v>50</v>
      </c>
      <c r="K532" s="20">
        <v>4406</v>
      </c>
      <c r="L532" s="20">
        <v>60</v>
      </c>
      <c r="M532" s="26" cm="1">
        <f t="array" ref="M532">_xlfn.IFS(Table11[[#This Row],[target.clade]]="I",110,Table11[[#This Row],[target.clade]]="II",4454,TRUE,4652)</f>
        <v>110</v>
      </c>
      <c r="N532" s="26" cm="1">
        <f t="array" ref="N532">_xlfn.IFS(Table11[[#This Row],[target.clade]]="I",4454,Table11[[#This Row],[target.clade]]="II",110,TRUE,NA())</f>
        <v>4454</v>
      </c>
      <c r="O532" s="20" cm="1">
        <f t="array" ref="O532">_xlfn.IFS(Table11[[#This Row],[target.clade]]="I",Table11[[#This Row],[hits.I]],Table11[[#This Row],[target.clade]]="II",Table11[[#This Row],[hits.II]],TRUE,SUM(Table11[[#This Row],[hits.I]:[hits.?]]))</f>
        <v>50</v>
      </c>
      <c r="P532" s="26">
        <f>Table11[[#This Row],[clade.P]]-Table11[[#This Row],[clade.TP]]</f>
        <v>60</v>
      </c>
      <c r="Q532" s="26" cm="1">
        <f t="array" ref="Q532">_xlfn.IFS(Table11[[#This Row],[target.clade]]="I",Table11[[#This Row],[hits.II]],Table11[[#This Row],[target.clade]]="II",Table11[[#This Row],[hits.I]],TRUE,NA())</f>
        <v>4406</v>
      </c>
      <c r="R532" s="26">
        <f>IFERROR(Table11[[#This Row],[clade.N]]-Table11[[#This Row],[clade.FP]], NA())</f>
        <v>48</v>
      </c>
      <c r="S532" s="24">
        <f>Table11[[#This Row],[clade.TP]]/Table11[[#This Row],[clade.P]]</f>
        <v>0.45454545454545453</v>
      </c>
      <c r="T532" s="24">
        <f>Table11[[#This Row],[clade.FN]]/Table11[[#This Row],[clade.P]]</f>
        <v>0.54545454545454541</v>
      </c>
      <c r="U532" s="24">
        <f>IFERROR(Table11[[#This Row],[clade.FP]]/Table11[[#This Row],[clade.N]],NA())</f>
        <v>0.98922317018410422</v>
      </c>
      <c r="V532" s="24">
        <f>IFERROR(Table11[[#This Row],[clade.TN]]/Table11[[#This Row],[clade.N]],NA())</f>
        <v>1.0776829815895825E-2</v>
      </c>
      <c r="AC532" s="11"/>
      <c r="AD532" s="11"/>
    </row>
    <row r="533" spans="1:30" ht="21" customHeight="1" x14ac:dyDescent="0.2">
      <c r="A533" s="25" t="s">
        <v>3004</v>
      </c>
      <c r="B533" s="20">
        <f>LOOKUP(Table11[[#This Row],[id]],'S1 - Assay'!A:A,'S1 - Assay'!B:B)</f>
        <v>10244</v>
      </c>
      <c r="C533" s="20" t="str">
        <f>LOOKUP(Table11[[#This Row],[id]],'S1 - Assay'!A:A,'S1 - Assay'!C:C)</f>
        <v>I</v>
      </c>
      <c r="D533" s="20">
        <f>COUNTIF('S6 - Table 1'!$B$3:$B$20,Table11[[#This Row],[id]])</f>
        <v>0</v>
      </c>
      <c r="E533" s="20">
        <v>2.2684953989999999</v>
      </c>
      <c r="F533" s="20">
        <v>3392</v>
      </c>
      <c r="G533" s="20">
        <v>11</v>
      </c>
      <c r="H533" s="20">
        <v>11</v>
      </c>
      <c r="I533" s="20">
        <v>397</v>
      </c>
      <c r="J533" s="20">
        <v>44</v>
      </c>
      <c r="K533" s="20">
        <v>4386</v>
      </c>
      <c r="L533" s="20">
        <v>65</v>
      </c>
      <c r="M533" s="26" cm="1">
        <f t="array" ref="M533">_xlfn.IFS(Table11[[#This Row],[target.clade]]="I",110,Table11[[#This Row],[target.clade]]="II",4454,TRUE,4652)</f>
        <v>110</v>
      </c>
      <c r="N533" s="26" cm="1">
        <f t="array" ref="N533">_xlfn.IFS(Table11[[#This Row],[target.clade]]="I",4454,Table11[[#This Row],[target.clade]]="II",110,TRUE,NA())</f>
        <v>4454</v>
      </c>
      <c r="O533" s="20" cm="1">
        <f t="array" ref="O533">_xlfn.IFS(Table11[[#This Row],[target.clade]]="I",Table11[[#This Row],[hits.I]],Table11[[#This Row],[target.clade]]="II",Table11[[#This Row],[hits.II]],TRUE,SUM(Table11[[#This Row],[hits.I]:[hits.?]]))</f>
        <v>44</v>
      </c>
      <c r="P533" s="26">
        <f>Table11[[#This Row],[clade.P]]-Table11[[#This Row],[clade.TP]]</f>
        <v>66</v>
      </c>
      <c r="Q533" s="26" cm="1">
        <f t="array" ref="Q533">_xlfn.IFS(Table11[[#This Row],[target.clade]]="I",Table11[[#This Row],[hits.II]],Table11[[#This Row],[target.clade]]="II",Table11[[#This Row],[hits.I]],TRUE,NA())</f>
        <v>4386</v>
      </c>
      <c r="R533" s="26">
        <f>IFERROR(Table11[[#This Row],[clade.N]]-Table11[[#This Row],[clade.FP]], NA())</f>
        <v>68</v>
      </c>
      <c r="S533" s="24">
        <f>Table11[[#This Row],[clade.TP]]/Table11[[#This Row],[clade.P]]</f>
        <v>0.4</v>
      </c>
      <c r="T533" s="24">
        <f>Table11[[#This Row],[clade.FN]]/Table11[[#This Row],[clade.P]]</f>
        <v>0.6</v>
      </c>
      <c r="U533" s="24">
        <f>IFERROR(Table11[[#This Row],[clade.FP]]/Table11[[#This Row],[clade.N]],NA())</f>
        <v>0.98473282442748089</v>
      </c>
      <c r="V533" s="24">
        <f>IFERROR(Table11[[#This Row],[clade.TN]]/Table11[[#This Row],[clade.N]],NA())</f>
        <v>1.5267175572519083E-2</v>
      </c>
      <c r="AC533" s="11"/>
      <c r="AD533" s="11"/>
    </row>
    <row r="534" spans="1:30" ht="21" customHeight="1" x14ac:dyDescent="0.2">
      <c r="A534" s="25" t="s">
        <v>3009</v>
      </c>
      <c r="B534" s="20">
        <f>LOOKUP(Table11[[#This Row],[id]],'S1 - Assay'!A:A,'S1 - Assay'!B:B)</f>
        <v>10244</v>
      </c>
      <c r="C534" s="20" t="str">
        <f>LOOKUP(Table11[[#This Row],[id]],'S1 - Assay'!A:A,'S1 - Assay'!C:C)</f>
        <v>I</v>
      </c>
      <c r="D534" s="20">
        <f>COUNTIF('S6 - Table 1'!$B$3:$B$20,Table11[[#This Row],[id]])</f>
        <v>0</v>
      </c>
      <c r="E534" s="20">
        <v>2.2693914300000002</v>
      </c>
      <c r="F534" s="20">
        <v>3392</v>
      </c>
      <c r="G534" s="20">
        <v>11</v>
      </c>
      <c r="H534" s="20">
        <v>11</v>
      </c>
      <c r="I534" s="20">
        <v>397</v>
      </c>
      <c r="J534" s="20">
        <v>44</v>
      </c>
      <c r="K534" s="20">
        <v>4386</v>
      </c>
      <c r="L534" s="20">
        <v>65</v>
      </c>
      <c r="M534" s="26" cm="1">
        <f t="array" ref="M534">_xlfn.IFS(Table11[[#This Row],[target.clade]]="I",110,Table11[[#This Row],[target.clade]]="II",4454,TRUE,4652)</f>
        <v>110</v>
      </c>
      <c r="N534" s="26" cm="1">
        <f t="array" ref="N534">_xlfn.IFS(Table11[[#This Row],[target.clade]]="I",4454,Table11[[#This Row],[target.clade]]="II",110,TRUE,NA())</f>
        <v>4454</v>
      </c>
      <c r="O534" s="20" cm="1">
        <f t="array" ref="O534">_xlfn.IFS(Table11[[#This Row],[target.clade]]="I",Table11[[#This Row],[hits.I]],Table11[[#This Row],[target.clade]]="II",Table11[[#This Row],[hits.II]],TRUE,SUM(Table11[[#This Row],[hits.I]:[hits.?]]))</f>
        <v>44</v>
      </c>
      <c r="P534" s="26">
        <f>Table11[[#This Row],[clade.P]]-Table11[[#This Row],[clade.TP]]</f>
        <v>66</v>
      </c>
      <c r="Q534" s="26" cm="1">
        <f t="array" ref="Q534">_xlfn.IFS(Table11[[#This Row],[target.clade]]="I",Table11[[#This Row],[hits.II]],Table11[[#This Row],[target.clade]]="II",Table11[[#This Row],[hits.I]],TRUE,NA())</f>
        <v>4386</v>
      </c>
      <c r="R534" s="26">
        <f>IFERROR(Table11[[#This Row],[clade.N]]-Table11[[#This Row],[clade.FP]], NA())</f>
        <v>68</v>
      </c>
      <c r="S534" s="24">
        <f>Table11[[#This Row],[clade.TP]]/Table11[[#This Row],[clade.P]]</f>
        <v>0.4</v>
      </c>
      <c r="T534" s="24">
        <f>Table11[[#This Row],[clade.FN]]/Table11[[#This Row],[clade.P]]</f>
        <v>0.6</v>
      </c>
      <c r="U534" s="24">
        <f>IFERROR(Table11[[#This Row],[clade.FP]]/Table11[[#This Row],[clade.N]],NA())</f>
        <v>0.98473282442748089</v>
      </c>
      <c r="V534" s="24">
        <f>IFERROR(Table11[[#This Row],[clade.TN]]/Table11[[#This Row],[clade.N]],NA())</f>
        <v>1.5267175572519083E-2</v>
      </c>
      <c r="AC534" s="11"/>
      <c r="AD534" s="11"/>
    </row>
    <row r="535" spans="1:30" ht="21" customHeight="1" x14ac:dyDescent="0.2">
      <c r="A535" s="25" t="s">
        <v>3012</v>
      </c>
      <c r="B535" s="20">
        <f>LOOKUP(Table11[[#This Row],[id]],'S1 - Assay'!A:A,'S1 - Assay'!B:B)</f>
        <v>10244</v>
      </c>
      <c r="C535" s="20" t="str">
        <f>LOOKUP(Table11[[#This Row],[id]],'S1 - Assay'!A:A,'S1 - Assay'!C:C)</f>
        <v>I</v>
      </c>
      <c r="D535" s="20">
        <f>COUNTIF('S6 - Table 1'!$B$3:$B$20,Table11[[#This Row],[id]])</f>
        <v>0</v>
      </c>
      <c r="E535" s="20">
        <v>2.2694017529999999</v>
      </c>
      <c r="F535" s="20">
        <v>3381</v>
      </c>
      <c r="G535" s="20">
        <v>4</v>
      </c>
      <c r="H535" s="20">
        <v>167</v>
      </c>
      <c r="I535" s="20">
        <v>59</v>
      </c>
      <c r="J535" s="20">
        <v>43</v>
      </c>
      <c r="K535" s="20">
        <v>4370</v>
      </c>
      <c r="L535" s="20">
        <v>64</v>
      </c>
      <c r="M535" s="26" cm="1">
        <f t="array" ref="M535">_xlfn.IFS(Table11[[#This Row],[target.clade]]="I",110,Table11[[#This Row],[target.clade]]="II",4454,TRUE,4652)</f>
        <v>110</v>
      </c>
      <c r="N535" s="26" cm="1">
        <f t="array" ref="N535">_xlfn.IFS(Table11[[#This Row],[target.clade]]="I",4454,Table11[[#This Row],[target.clade]]="II",110,TRUE,NA())</f>
        <v>4454</v>
      </c>
      <c r="O535" s="20" cm="1">
        <f t="array" ref="O535">_xlfn.IFS(Table11[[#This Row],[target.clade]]="I",Table11[[#This Row],[hits.I]],Table11[[#This Row],[target.clade]]="II",Table11[[#This Row],[hits.II]],TRUE,SUM(Table11[[#This Row],[hits.I]:[hits.?]]))</f>
        <v>43</v>
      </c>
      <c r="P535" s="26">
        <f>Table11[[#This Row],[clade.P]]-Table11[[#This Row],[clade.TP]]</f>
        <v>67</v>
      </c>
      <c r="Q535" s="26" cm="1">
        <f t="array" ref="Q535">_xlfn.IFS(Table11[[#This Row],[target.clade]]="I",Table11[[#This Row],[hits.II]],Table11[[#This Row],[target.clade]]="II",Table11[[#This Row],[hits.I]],TRUE,NA())</f>
        <v>4370</v>
      </c>
      <c r="R535" s="26">
        <f>IFERROR(Table11[[#This Row],[clade.N]]-Table11[[#This Row],[clade.FP]], NA())</f>
        <v>84</v>
      </c>
      <c r="S535" s="24">
        <f>Table11[[#This Row],[clade.TP]]/Table11[[#This Row],[clade.P]]</f>
        <v>0.39090909090909093</v>
      </c>
      <c r="T535" s="24">
        <f>Table11[[#This Row],[clade.FN]]/Table11[[#This Row],[clade.P]]</f>
        <v>0.60909090909090913</v>
      </c>
      <c r="U535" s="24">
        <f>IFERROR(Table11[[#This Row],[clade.FP]]/Table11[[#This Row],[clade.N]],NA())</f>
        <v>0.9811405478221823</v>
      </c>
      <c r="V535" s="24">
        <f>IFERROR(Table11[[#This Row],[clade.TN]]/Table11[[#This Row],[clade.N]],NA())</f>
        <v>1.8859452177817693E-2</v>
      </c>
      <c r="AC535" s="11"/>
      <c r="AD535" s="11"/>
    </row>
    <row r="536" spans="1:30" ht="21" customHeight="1" x14ac:dyDescent="0.2">
      <c r="A536" s="25" t="s">
        <v>3017</v>
      </c>
      <c r="B536" s="20">
        <f>LOOKUP(Table11[[#This Row],[id]],'S1 - Assay'!A:A,'S1 - Assay'!B:B)</f>
        <v>10244</v>
      </c>
      <c r="C536" s="20" t="str">
        <f>LOOKUP(Table11[[#This Row],[id]],'S1 - Assay'!A:A,'S1 - Assay'!C:C)</f>
        <v>I</v>
      </c>
      <c r="D536" s="20">
        <f>COUNTIF('S6 - Table 1'!$B$3:$B$20,Table11[[#This Row],[id]])</f>
        <v>0</v>
      </c>
      <c r="E536" s="20">
        <v>2.2717030399999998</v>
      </c>
      <c r="F536" s="20">
        <v>3284</v>
      </c>
      <c r="G536" s="20">
        <v>34</v>
      </c>
      <c r="H536" s="20">
        <v>212</v>
      </c>
      <c r="I536" s="20">
        <v>74</v>
      </c>
      <c r="J536" s="20">
        <v>43</v>
      </c>
      <c r="K536" s="20">
        <v>4412</v>
      </c>
      <c r="L536" s="20">
        <v>18</v>
      </c>
      <c r="M536" s="26" cm="1">
        <f t="array" ref="M536">_xlfn.IFS(Table11[[#This Row],[target.clade]]="I",110,Table11[[#This Row],[target.clade]]="II",4454,TRUE,4652)</f>
        <v>110</v>
      </c>
      <c r="N536" s="26" cm="1">
        <f t="array" ref="N536">_xlfn.IFS(Table11[[#This Row],[target.clade]]="I",4454,Table11[[#This Row],[target.clade]]="II",110,TRUE,NA())</f>
        <v>4454</v>
      </c>
      <c r="O536" s="20" cm="1">
        <f t="array" ref="O536">_xlfn.IFS(Table11[[#This Row],[target.clade]]="I",Table11[[#This Row],[hits.I]],Table11[[#This Row],[target.clade]]="II",Table11[[#This Row],[hits.II]],TRUE,SUM(Table11[[#This Row],[hits.I]:[hits.?]]))</f>
        <v>43</v>
      </c>
      <c r="P536" s="26">
        <f>Table11[[#This Row],[clade.P]]-Table11[[#This Row],[clade.TP]]</f>
        <v>67</v>
      </c>
      <c r="Q536" s="26" cm="1">
        <f t="array" ref="Q536">_xlfn.IFS(Table11[[#This Row],[target.clade]]="I",Table11[[#This Row],[hits.II]],Table11[[#This Row],[target.clade]]="II",Table11[[#This Row],[hits.I]],TRUE,NA())</f>
        <v>4412</v>
      </c>
      <c r="R536" s="26">
        <f>IFERROR(Table11[[#This Row],[clade.N]]-Table11[[#This Row],[clade.FP]], NA())</f>
        <v>42</v>
      </c>
      <c r="S536" s="24">
        <f>Table11[[#This Row],[clade.TP]]/Table11[[#This Row],[clade.P]]</f>
        <v>0.39090909090909093</v>
      </c>
      <c r="T536" s="24">
        <f>Table11[[#This Row],[clade.FN]]/Table11[[#This Row],[clade.P]]</f>
        <v>0.60909090909090913</v>
      </c>
      <c r="U536" s="24">
        <f>IFERROR(Table11[[#This Row],[clade.FP]]/Table11[[#This Row],[clade.N]],NA())</f>
        <v>0.9905702739110912</v>
      </c>
      <c r="V536" s="24">
        <f>IFERROR(Table11[[#This Row],[clade.TN]]/Table11[[#This Row],[clade.N]],NA())</f>
        <v>9.4297260889088467E-3</v>
      </c>
      <c r="AC536" s="11"/>
      <c r="AD536" s="11"/>
    </row>
    <row r="537" spans="1:30" ht="21" customHeight="1" x14ac:dyDescent="0.2">
      <c r="A537" s="25" t="s">
        <v>3020</v>
      </c>
      <c r="B537" s="20">
        <f>LOOKUP(Table11[[#This Row],[id]],'S1 - Assay'!A:A,'S1 - Assay'!B:B)</f>
        <v>10244</v>
      </c>
      <c r="C537" s="20" t="str">
        <f>LOOKUP(Table11[[#This Row],[id]],'S1 - Assay'!A:A,'S1 - Assay'!C:C)</f>
        <v>I</v>
      </c>
      <c r="D537" s="20">
        <f>COUNTIF('S6 - Table 1'!$B$3:$B$20,Table11[[#This Row],[id]])</f>
        <v>0</v>
      </c>
      <c r="E537" s="20">
        <v>2.2826960180000002</v>
      </c>
      <c r="F537" s="20">
        <v>3107</v>
      </c>
      <c r="G537" s="20">
        <v>59</v>
      </c>
      <c r="H537" s="20">
        <v>184</v>
      </c>
      <c r="I537" s="20">
        <v>342</v>
      </c>
      <c r="J537" s="20">
        <v>44</v>
      </c>
      <c r="K537" s="20">
        <v>4108</v>
      </c>
      <c r="L537" s="20">
        <v>65</v>
      </c>
      <c r="M537" s="26" cm="1">
        <f t="array" ref="M537">_xlfn.IFS(Table11[[#This Row],[target.clade]]="I",110,Table11[[#This Row],[target.clade]]="II",4454,TRUE,4652)</f>
        <v>110</v>
      </c>
      <c r="N537" s="26" cm="1">
        <f t="array" ref="N537">_xlfn.IFS(Table11[[#This Row],[target.clade]]="I",4454,Table11[[#This Row],[target.clade]]="II",110,TRUE,NA())</f>
        <v>4454</v>
      </c>
      <c r="O537" s="20" cm="1">
        <f t="array" ref="O537">_xlfn.IFS(Table11[[#This Row],[target.clade]]="I",Table11[[#This Row],[hits.I]],Table11[[#This Row],[target.clade]]="II",Table11[[#This Row],[hits.II]],TRUE,SUM(Table11[[#This Row],[hits.I]:[hits.?]]))</f>
        <v>44</v>
      </c>
      <c r="P537" s="26">
        <f>Table11[[#This Row],[clade.P]]-Table11[[#This Row],[clade.TP]]</f>
        <v>66</v>
      </c>
      <c r="Q537" s="26" cm="1">
        <f t="array" ref="Q537">_xlfn.IFS(Table11[[#This Row],[target.clade]]="I",Table11[[#This Row],[hits.II]],Table11[[#This Row],[target.clade]]="II",Table11[[#This Row],[hits.I]],TRUE,NA())</f>
        <v>4108</v>
      </c>
      <c r="R537" s="26">
        <f>IFERROR(Table11[[#This Row],[clade.N]]-Table11[[#This Row],[clade.FP]], NA())</f>
        <v>346</v>
      </c>
      <c r="S537" s="24">
        <f>Table11[[#This Row],[clade.TP]]/Table11[[#This Row],[clade.P]]</f>
        <v>0.4</v>
      </c>
      <c r="T537" s="24">
        <f>Table11[[#This Row],[clade.FN]]/Table11[[#This Row],[clade.P]]</f>
        <v>0.6</v>
      </c>
      <c r="U537" s="24">
        <f>IFERROR(Table11[[#This Row],[clade.FP]]/Table11[[#This Row],[clade.N]],NA())</f>
        <v>0.92231701841041758</v>
      </c>
      <c r="V537" s="24">
        <f>IFERROR(Table11[[#This Row],[clade.TN]]/Table11[[#This Row],[clade.N]],NA())</f>
        <v>7.7682981589582395E-2</v>
      </c>
      <c r="AC537" s="11"/>
      <c r="AD537" s="11"/>
    </row>
    <row r="538" spans="1:30" ht="21" customHeight="1" x14ac:dyDescent="0.2">
      <c r="A538" s="25" t="s">
        <v>3023</v>
      </c>
      <c r="B538" s="20">
        <f>LOOKUP(Table11[[#This Row],[id]],'S1 - Assay'!A:A,'S1 - Assay'!B:B)</f>
        <v>10244</v>
      </c>
      <c r="C538" s="20" t="str">
        <f>LOOKUP(Table11[[#This Row],[id]],'S1 - Assay'!A:A,'S1 - Assay'!C:C)</f>
        <v>I</v>
      </c>
      <c r="D538" s="20">
        <f>COUNTIF('S6 - Table 1'!$B$3:$B$20,Table11[[#This Row],[id]])</f>
        <v>0</v>
      </c>
      <c r="E538" s="20">
        <v>2.2850609209999999</v>
      </c>
      <c r="F538" s="20">
        <v>3333</v>
      </c>
      <c r="G538" s="20">
        <v>17</v>
      </c>
      <c r="H538" s="20">
        <v>0</v>
      </c>
      <c r="I538" s="20">
        <v>272</v>
      </c>
      <c r="J538" s="20">
        <v>50</v>
      </c>
      <c r="K538" s="20">
        <v>4359</v>
      </c>
      <c r="L538" s="20">
        <v>50</v>
      </c>
      <c r="M538" s="26" cm="1">
        <f t="array" ref="M538">_xlfn.IFS(Table11[[#This Row],[target.clade]]="I",110,Table11[[#This Row],[target.clade]]="II",4454,TRUE,4652)</f>
        <v>110</v>
      </c>
      <c r="N538" s="26" cm="1">
        <f t="array" ref="N538">_xlfn.IFS(Table11[[#This Row],[target.clade]]="I",4454,Table11[[#This Row],[target.clade]]="II",110,TRUE,NA())</f>
        <v>4454</v>
      </c>
      <c r="O538" s="20" cm="1">
        <f t="array" ref="O538">_xlfn.IFS(Table11[[#This Row],[target.clade]]="I",Table11[[#This Row],[hits.I]],Table11[[#This Row],[target.clade]]="II",Table11[[#This Row],[hits.II]],TRUE,SUM(Table11[[#This Row],[hits.I]:[hits.?]]))</f>
        <v>50</v>
      </c>
      <c r="P538" s="26">
        <f>Table11[[#This Row],[clade.P]]-Table11[[#This Row],[clade.TP]]</f>
        <v>60</v>
      </c>
      <c r="Q538" s="26" cm="1">
        <f t="array" ref="Q538">_xlfn.IFS(Table11[[#This Row],[target.clade]]="I",Table11[[#This Row],[hits.II]],Table11[[#This Row],[target.clade]]="II",Table11[[#This Row],[hits.I]],TRUE,NA())</f>
        <v>4359</v>
      </c>
      <c r="R538" s="26">
        <f>IFERROR(Table11[[#This Row],[clade.N]]-Table11[[#This Row],[clade.FP]], NA())</f>
        <v>95</v>
      </c>
      <c r="S538" s="24">
        <f>Table11[[#This Row],[clade.TP]]/Table11[[#This Row],[clade.P]]</f>
        <v>0.45454545454545453</v>
      </c>
      <c r="T538" s="24">
        <f>Table11[[#This Row],[clade.FN]]/Table11[[#This Row],[clade.P]]</f>
        <v>0.54545454545454541</v>
      </c>
      <c r="U538" s="24">
        <f>IFERROR(Table11[[#This Row],[clade.FP]]/Table11[[#This Row],[clade.N]],NA())</f>
        <v>0.97867085765603956</v>
      </c>
      <c r="V538" s="24">
        <f>IFERROR(Table11[[#This Row],[clade.TN]]/Table11[[#This Row],[clade.N]],NA())</f>
        <v>2.1329142343960484E-2</v>
      </c>
      <c r="AC538" s="11"/>
      <c r="AD538" s="11"/>
    </row>
    <row r="539" spans="1:30" ht="21" customHeight="1" x14ac:dyDescent="0.2">
      <c r="A539" s="25" t="s">
        <v>3028</v>
      </c>
      <c r="B539" s="20">
        <f>LOOKUP(Table11[[#This Row],[id]],'S1 - Assay'!A:A,'S1 - Assay'!B:B)</f>
        <v>10244</v>
      </c>
      <c r="C539" s="20" t="str">
        <f>LOOKUP(Table11[[#This Row],[id]],'S1 - Assay'!A:A,'S1 - Assay'!C:C)</f>
        <v>I</v>
      </c>
      <c r="D539" s="20">
        <f>COUNTIF('S6 - Table 1'!$B$3:$B$20,Table11[[#This Row],[id]])</f>
        <v>0</v>
      </c>
      <c r="E539" s="20">
        <v>2.3292716360000001</v>
      </c>
      <c r="F539" s="20">
        <v>3207</v>
      </c>
      <c r="G539" s="20">
        <v>15</v>
      </c>
      <c r="H539" s="20">
        <v>263</v>
      </c>
      <c r="I539" s="20">
        <v>22</v>
      </c>
      <c r="J539" s="20">
        <v>43</v>
      </c>
      <c r="K539" s="20">
        <v>4303</v>
      </c>
      <c r="L539" s="20">
        <v>18</v>
      </c>
      <c r="M539" s="26" cm="1">
        <f t="array" ref="M539">_xlfn.IFS(Table11[[#This Row],[target.clade]]="I",110,Table11[[#This Row],[target.clade]]="II",4454,TRUE,4652)</f>
        <v>110</v>
      </c>
      <c r="N539" s="26" cm="1">
        <f t="array" ref="N539">_xlfn.IFS(Table11[[#This Row],[target.clade]]="I",4454,Table11[[#This Row],[target.clade]]="II",110,TRUE,NA())</f>
        <v>4454</v>
      </c>
      <c r="O539" s="20" cm="1">
        <f t="array" ref="O539">_xlfn.IFS(Table11[[#This Row],[target.clade]]="I",Table11[[#This Row],[hits.I]],Table11[[#This Row],[target.clade]]="II",Table11[[#This Row],[hits.II]],TRUE,SUM(Table11[[#This Row],[hits.I]:[hits.?]]))</f>
        <v>43</v>
      </c>
      <c r="P539" s="26">
        <f>Table11[[#This Row],[clade.P]]-Table11[[#This Row],[clade.TP]]</f>
        <v>67</v>
      </c>
      <c r="Q539" s="26" cm="1">
        <f t="array" ref="Q539">_xlfn.IFS(Table11[[#This Row],[target.clade]]="I",Table11[[#This Row],[hits.II]],Table11[[#This Row],[target.clade]]="II",Table11[[#This Row],[hits.I]],TRUE,NA())</f>
        <v>4303</v>
      </c>
      <c r="R539" s="26">
        <f>IFERROR(Table11[[#This Row],[clade.N]]-Table11[[#This Row],[clade.FP]], NA())</f>
        <v>151</v>
      </c>
      <c r="S539" s="24">
        <f>Table11[[#This Row],[clade.TP]]/Table11[[#This Row],[clade.P]]</f>
        <v>0.39090909090909093</v>
      </c>
      <c r="T539" s="24">
        <f>Table11[[#This Row],[clade.FN]]/Table11[[#This Row],[clade.P]]</f>
        <v>0.60909090909090913</v>
      </c>
      <c r="U539" s="24">
        <f>IFERROR(Table11[[#This Row],[clade.FP]]/Table11[[#This Row],[clade.N]],NA())</f>
        <v>0.96609788953749443</v>
      </c>
      <c r="V539" s="24">
        <f>IFERROR(Table11[[#This Row],[clade.TN]]/Table11[[#This Row],[clade.N]],NA())</f>
        <v>3.3902110462505616E-2</v>
      </c>
      <c r="AC539" s="11"/>
      <c r="AD539" s="11"/>
    </row>
    <row r="540" spans="1:30" ht="21" customHeight="1" x14ac:dyDescent="0.2">
      <c r="A540" s="25" t="s">
        <v>3031</v>
      </c>
      <c r="B540" s="20">
        <f>LOOKUP(Table11[[#This Row],[id]],'S1 - Assay'!A:A,'S1 - Assay'!B:B)</f>
        <v>10244</v>
      </c>
      <c r="C540" s="20" t="str">
        <f>LOOKUP(Table11[[#This Row],[id]],'S1 - Assay'!A:A,'S1 - Assay'!C:C)</f>
        <v>I</v>
      </c>
      <c r="D540" s="20">
        <f>COUNTIF('S6 - Table 1'!$B$3:$B$20,Table11[[#This Row],[id]])</f>
        <v>0</v>
      </c>
      <c r="E540" s="20">
        <v>2.3383668040000001</v>
      </c>
      <c r="F540" s="20">
        <v>3323</v>
      </c>
      <c r="G540" s="20">
        <v>11</v>
      </c>
      <c r="H540" s="20">
        <v>63</v>
      </c>
      <c r="I540" s="20">
        <v>150</v>
      </c>
      <c r="J540" s="20">
        <v>43</v>
      </c>
      <c r="K540" s="20">
        <v>4316</v>
      </c>
      <c r="L540" s="20">
        <v>65</v>
      </c>
      <c r="M540" s="26" cm="1">
        <f t="array" ref="M540">_xlfn.IFS(Table11[[#This Row],[target.clade]]="I",110,Table11[[#This Row],[target.clade]]="II",4454,TRUE,4652)</f>
        <v>110</v>
      </c>
      <c r="N540" s="26" cm="1">
        <f t="array" ref="N540">_xlfn.IFS(Table11[[#This Row],[target.clade]]="I",4454,Table11[[#This Row],[target.clade]]="II",110,TRUE,NA())</f>
        <v>4454</v>
      </c>
      <c r="O540" s="20" cm="1">
        <f t="array" ref="O540">_xlfn.IFS(Table11[[#This Row],[target.clade]]="I",Table11[[#This Row],[hits.I]],Table11[[#This Row],[target.clade]]="II",Table11[[#This Row],[hits.II]],TRUE,SUM(Table11[[#This Row],[hits.I]:[hits.?]]))</f>
        <v>43</v>
      </c>
      <c r="P540" s="26">
        <f>Table11[[#This Row],[clade.P]]-Table11[[#This Row],[clade.TP]]</f>
        <v>67</v>
      </c>
      <c r="Q540" s="26" cm="1">
        <f t="array" ref="Q540">_xlfn.IFS(Table11[[#This Row],[target.clade]]="I",Table11[[#This Row],[hits.II]],Table11[[#This Row],[target.clade]]="II",Table11[[#This Row],[hits.I]],TRUE,NA())</f>
        <v>4316</v>
      </c>
      <c r="R540" s="26">
        <f>IFERROR(Table11[[#This Row],[clade.N]]-Table11[[#This Row],[clade.FP]], NA())</f>
        <v>138</v>
      </c>
      <c r="S540" s="24">
        <f>Table11[[#This Row],[clade.TP]]/Table11[[#This Row],[clade.P]]</f>
        <v>0.39090909090909093</v>
      </c>
      <c r="T540" s="24">
        <f>Table11[[#This Row],[clade.FN]]/Table11[[#This Row],[clade.P]]</f>
        <v>0.60909090909090913</v>
      </c>
      <c r="U540" s="24">
        <f>IFERROR(Table11[[#This Row],[clade.FP]]/Table11[[#This Row],[clade.N]],NA())</f>
        <v>0.96901661427929953</v>
      </c>
      <c r="V540" s="24">
        <f>IFERROR(Table11[[#This Row],[clade.TN]]/Table11[[#This Row],[clade.N]],NA())</f>
        <v>3.0983385720700495E-2</v>
      </c>
      <c r="AC540" s="11"/>
      <c r="AD540" s="11"/>
    </row>
    <row r="541" spans="1:30" ht="21" customHeight="1" x14ac:dyDescent="0.2">
      <c r="A541" s="25" t="s">
        <v>3034</v>
      </c>
      <c r="B541" s="20">
        <f>LOOKUP(Table11[[#This Row],[id]],'S1 - Assay'!A:A,'S1 - Assay'!B:B)</f>
        <v>10244</v>
      </c>
      <c r="C541" s="20" t="str">
        <f>LOOKUP(Table11[[#This Row],[id]],'S1 - Assay'!A:A,'S1 - Assay'!C:C)</f>
        <v>I</v>
      </c>
      <c r="D541" s="20">
        <f>COUNTIF('S6 - Table 1'!$B$3:$B$20,Table11[[#This Row],[id]])</f>
        <v>0</v>
      </c>
      <c r="E541" s="20">
        <v>2.3411729499999998</v>
      </c>
      <c r="F541" s="20">
        <v>3399</v>
      </c>
      <c r="G541" s="20">
        <v>4</v>
      </c>
      <c r="H541" s="20">
        <v>34</v>
      </c>
      <c r="I541" s="20">
        <v>475</v>
      </c>
      <c r="J541" s="20">
        <v>44</v>
      </c>
      <c r="K541" s="20">
        <v>4389</v>
      </c>
      <c r="L541" s="20">
        <v>65</v>
      </c>
      <c r="M541" s="26" cm="1">
        <f t="array" ref="M541">_xlfn.IFS(Table11[[#This Row],[target.clade]]="I",110,Table11[[#This Row],[target.clade]]="II",4454,TRUE,4652)</f>
        <v>110</v>
      </c>
      <c r="N541" s="26" cm="1">
        <f t="array" ref="N541">_xlfn.IFS(Table11[[#This Row],[target.clade]]="I",4454,Table11[[#This Row],[target.clade]]="II",110,TRUE,NA())</f>
        <v>4454</v>
      </c>
      <c r="O541" s="20" cm="1">
        <f t="array" ref="O541">_xlfn.IFS(Table11[[#This Row],[target.clade]]="I",Table11[[#This Row],[hits.I]],Table11[[#This Row],[target.clade]]="II",Table11[[#This Row],[hits.II]],TRUE,SUM(Table11[[#This Row],[hits.I]:[hits.?]]))</f>
        <v>44</v>
      </c>
      <c r="P541" s="26">
        <f>Table11[[#This Row],[clade.P]]-Table11[[#This Row],[clade.TP]]</f>
        <v>66</v>
      </c>
      <c r="Q541" s="26" cm="1">
        <f t="array" ref="Q541">_xlfn.IFS(Table11[[#This Row],[target.clade]]="I",Table11[[#This Row],[hits.II]],Table11[[#This Row],[target.clade]]="II",Table11[[#This Row],[hits.I]],TRUE,NA())</f>
        <v>4389</v>
      </c>
      <c r="R541" s="26">
        <f>IFERROR(Table11[[#This Row],[clade.N]]-Table11[[#This Row],[clade.FP]], NA())</f>
        <v>65</v>
      </c>
      <c r="S541" s="24">
        <f>Table11[[#This Row],[clade.TP]]/Table11[[#This Row],[clade.P]]</f>
        <v>0.4</v>
      </c>
      <c r="T541" s="24">
        <f>Table11[[#This Row],[clade.FN]]/Table11[[#This Row],[clade.P]]</f>
        <v>0.6</v>
      </c>
      <c r="U541" s="24">
        <f>IFERROR(Table11[[#This Row],[clade.FP]]/Table11[[#This Row],[clade.N]],NA())</f>
        <v>0.98540637629097438</v>
      </c>
      <c r="V541" s="24">
        <f>IFERROR(Table11[[#This Row],[clade.TN]]/Table11[[#This Row],[clade.N]],NA())</f>
        <v>1.4593623709025595E-2</v>
      </c>
      <c r="AC541" s="11"/>
      <c r="AD541" s="11"/>
    </row>
    <row r="542" spans="1:30" ht="21" customHeight="1" x14ac:dyDescent="0.2">
      <c r="A542" s="25" t="s">
        <v>3037</v>
      </c>
      <c r="B542" s="20">
        <f>LOOKUP(Table11[[#This Row],[id]],'S1 - Assay'!A:A,'S1 - Assay'!B:B)</f>
        <v>10244</v>
      </c>
      <c r="C542" s="20" t="str">
        <f>LOOKUP(Table11[[#This Row],[id]],'S1 - Assay'!A:A,'S1 - Assay'!C:C)</f>
        <v>I</v>
      </c>
      <c r="D542" s="20">
        <f>COUNTIF('S6 - Table 1'!$B$3:$B$20,Table11[[#This Row],[id]])</f>
        <v>0</v>
      </c>
      <c r="E542" s="20">
        <v>2.3417949669999998</v>
      </c>
      <c r="F542" s="20">
        <v>3228</v>
      </c>
      <c r="G542" s="20">
        <v>28</v>
      </c>
      <c r="H542" s="20">
        <v>253</v>
      </c>
      <c r="I542" s="20">
        <v>40</v>
      </c>
      <c r="J542" s="20">
        <v>50</v>
      </c>
      <c r="K542" s="20">
        <v>4210</v>
      </c>
      <c r="L542" s="20">
        <v>61</v>
      </c>
      <c r="M542" s="26" cm="1">
        <f t="array" ref="M542">_xlfn.IFS(Table11[[#This Row],[target.clade]]="I",110,Table11[[#This Row],[target.clade]]="II",4454,TRUE,4652)</f>
        <v>110</v>
      </c>
      <c r="N542" s="26" cm="1">
        <f t="array" ref="N542">_xlfn.IFS(Table11[[#This Row],[target.clade]]="I",4454,Table11[[#This Row],[target.clade]]="II",110,TRUE,NA())</f>
        <v>4454</v>
      </c>
      <c r="O542" s="20" cm="1">
        <f t="array" ref="O542">_xlfn.IFS(Table11[[#This Row],[target.clade]]="I",Table11[[#This Row],[hits.I]],Table11[[#This Row],[target.clade]]="II",Table11[[#This Row],[hits.II]],TRUE,SUM(Table11[[#This Row],[hits.I]:[hits.?]]))</f>
        <v>50</v>
      </c>
      <c r="P542" s="26">
        <f>Table11[[#This Row],[clade.P]]-Table11[[#This Row],[clade.TP]]</f>
        <v>60</v>
      </c>
      <c r="Q542" s="26" cm="1">
        <f t="array" ref="Q542">_xlfn.IFS(Table11[[#This Row],[target.clade]]="I",Table11[[#This Row],[hits.II]],Table11[[#This Row],[target.clade]]="II",Table11[[#This Row],[hits.I]],TRUE,NA())</f>
        <v>4210</v>
      </c>
      <c r="R542" s="26">
        <f>IFERROR(Table11[[#This Row],[clade.N]]-Table11[[#This Row],[clade.FP]], NA())</f>
        <v>244</v>
      </c>
      <c r="S542" s="24">
        <f>Table11[[#This Row],[clade.TP]]/Table11[[#This Row],[clade.P]]</f>
        <v>0.45454545454545453</v>
      </c>
      <c r="T542" s="24">
        <f>Table11[[#This Row],[clade.FN]]/Table11[[#This Row],[clade.P]]</f>
        <v>0.54545454545454541</v>
      </c>
      <c r="U542" s="24">
        <f>IFERROR(Table11[[#This Row],[clade.FP]]/Table11[[#This Row],[clade.N]],NA())</f>
        <v>0.94521778176919624</v>
      </c>
      <c r="V542" s="24">
        <f>IFERROR(Table11[[#This Row],[clade.TN]]/Table11[[#This Row],[clade.N]],NA())</f>
        <v>5.4782218230803773E-2</v>
      </c>
      <c r="AC542" s="11"/>
      <c r="AD542" s="11"/>
    </row>
    <row r="543" spans="1:30" ht="21" customHeight="1" x14ac:dyDescent="0.2">
      <c r="A543" s="25" t="s">
        <v>3042</v>
      </c>
      <c r="B543" s="20">
        <f>LOOKUP(Table11[[#This Row],[id]],'S1 - Assay'!A:A,'S1 - Assay'!B:B)</f>
        <v>10244</v>
      </c>
      <c r="C543" s="20" t="str">
        <f>LOOKUP(Table11[[#This Row],[id]],'S1 - Assay'!A:A,'S1 - Assay'!C:C)</f>
        <v>I</v>
      </c>
      <c r="D543" s="20">
        <f>COUNTIF('S6 - Table 1'!$B$3:$B$20,Table11[[#This Row],[id]])</f>
        <v>0</v>
      </c>
      <c r="E543" s="20">
        <v>2.3417949669999998</v>
      </c>
      <c r="F543" s="20">
        <v>3228</v>
      </c>
      <c r="G543" s="20">
        <v>28</v>
      </c>
      <c r="H543" s="20">
        <v>253</v>
      </c>
      <c r="I543" s="20">
        <v>40</v>
      </c>
      <c r="J543" s="20">
        <v>50</v>
      </c>
      <c r="K543" s="20">
        <v>4210</v>
      </c>
      <c r="L543" s="20">
        <v>61</v>
      </c>
      <c r="M543" s="26" cm="1">
        <f t="array" ref="M543">_xlfn.IFS(Table11[[#This Row],[target.clade]]="I",110,Table11[[#This Row],[target.clade]]="II",4454,TRUE,4652)</f>
        <v>110</v>
      </c>
      <c r="N543" s="26" cm="1">
        <f t="array" ref="N543">_xlfn.IFS(Table11[[#This Row],[target.clade]]="I",4454,Table11[[#This Row],[target.clade]]="II",110,TRUE,NA())</f>
        <v>4454</v>
      </c>
      <c r="O543" s="20" cm="1">
        <f t="array" ref="O543">_xlfn.IFS(Table11[[#This Row],[target.clade]]="I",Table11[[#This Row],[hits.I]],Table11[[#This Row],[target.clade]]="II",Table11[[#This Row],[hits.II]],TRUE,SUM(Table11[[#This Row],[hits.I]:[hits.?]]))</f>
        <v>50</v>
      </c>
      <c r="P543" s="26">
        <f>Table11[[#This Row],[clade.P]]-Table11[[#This Row],[clade.TP]]</f>
        <v>60</v>
      </c>
      <c r="Q543" s="26" cm="1">
        <f t="array" ref="Q543">_xlfn.IFS(Table11[[#This Row],[target.clade]]="I",Table11[[#This Row],[hits.II]],Table11[[#This Row],[target.clade]]="II",Table11[[#This Row],[hits.I]],TRUE,NA())</f>
        <v>4210</v>
      </c>
      <c r="R543" s="26">
        <f>IFERROR(Table11[[#This Row],[clade.N]]-Table11[[#This Row],[clade.FP]], NA())</f>
        <v>244</v>
      </c>
      <c r="S543" s="24">
        <f>Table11[[#This Row],[clade.TP]]/Table11[[#This Row],[clade.P]]</f>
        <v>0.45454545454545453</v>
      </c>
      <c r="T543" s="24">
        <f>Table11[[#This Row],[clade.FN]]/Table11[[#This Row],[clade.P]]</f>
        <v>0.54545454545454541</v>
      </c>
      <c r="U543" s="24">
        <f>IFERROR(Table11[[#This Row],[clade.FP]]/Table11[[#This Row],[clade.N]],NA())</f>
        <v>0.94521778176919624</v>
      </c>
      <c r="V543" s="24">
        <f>IFERROR(Table11[[#This Row],[clade.TN]]/Table11[[#This Row],[clade.N]],NA())</f>
        <v>5.4782218230803773E-2</v>
      </c>
      <c r="AC543" s="11"/>
      <c r="AD543" s="11"/>
    </row>
    <row r="544" spans="1:30" ht="21" customHeight="1" x14ac:dyDescent="0.2">
      <c r="A544" s="25" t="s">
        <v>3045</v>
      </c>
      <c r="B544" s="20">
        <f>LOOKUP(Table11[[#This Row],[id]],'S1 - Assay'!A:A,'S1 - Assay'!B:B)</f>
        <v>10244</v>
      </c>
      <c r="C544" s="20" t="str">
        <f>LOOKUP(Table11[[#This Row],[id]],'S1 - Assay'!A:A,'S1 - Assay'!C:C)</f>
        <v>I</v>
      </c>
      <c r="D544" s="20">
        <f>COUNTIF('S6 - Table 1'!$B$3:$B$20,Table11[[#This Row],[id]])</f>
        <v>0</v>
      </c>
      <c r="E544" s="20">
        <v>2.3539037359999999</v>
      </c>
      <c r="F544" s="20">
        <v>3360</v>
      </c>
      <c r="G544" s="20">
        <v>10</v>
      </c>
      <c r="H544" s="20">
        <v>262</v>
      </c>
      <c r="I544" s="20">
        <v>10</v>
      </c>
      <c r="J544" s="20">
        <v>50</v>
      </c>
      <c r="K544" s="20">
        <v>4382</v>
      </c>
      <c r="L544" s="20">
        <v>50</v>
      </c>
      <c r="M544" s="26" cm="1">
        <f t="array" ref="M544">_xlfn.IFS(Table11[[#This Row],[target.clade]]="I",110,Table11[[#This Row],[target.clade]]="II",4454,TRUE,4652)</f>
        <v>110</v>
      </c>
      <c r="N544" s="26" cm="1">
        <f t="array" ref="N544">_xlfn.IFS(Table11[[#This Row],[target.clade]]="I",4454,Table11[[#This Row],[target.clade]]="II",110,TRUE,NA())</f>
        <v>4454</v>
      </c>
      <c r="O544" s="20" cm="1">
        <f t="array" ref="O544">_xlfn.IFS(Table11[[#This Row],[target.clade]]="I",Table11[[#This Row],[hits.I]],Table11[[#This Row],[target.clade]]="II",Table11[[#This Row],[hits.II]],TRUE,SUM(Table11[[#This Row],[hits.I]:[hits.?]]))</f>
        <v>50</v>
      </c>
      <c r="P544" s="26">
        <f>Table11[[#This Row],[clade.P]]-Table11[[#This Row],[clade.TP]]</f>
        <v>60</v>
      </c>
      <c r="Q544" s="26" cm="1">
        <f t="array" ref="Q544">_xlfn.IFS(Table11[[#This Row],[target.clade]]="I",Table11[[#This Row],[hits.II]],Table11[[#This Row],[target.clade]]="II",Table11[[#This Row],[hits.I]],TRUE,NA())</f>
        <v>4382</v>
      </c>
      <c r="R544" s="26">
        <f>IFERROR(Table11[[#This Row],[clade.N]]-Table11[[#This Row],[clade.FP]], NA())</f>
        <v>72</v>
      </c>
      <c r="S544" s="24">
        <f>Table11[[#This Row],[clade.TP]]/Table11[[#This Row],[clade.P]]</f>
        <v>0.45454545454545453</v>
      </c>
      <c r="T544" s="24">
        <f>Table11[[#This Row],[clade.FN]]/Table11[[#This Row],[clade.P]]</f>
        <v>0.54545454545454541</v>
      </c>
      <c r="U544" s="24">
        <f>IFERROR(Table11[[#This Row],[clade.FP]]/Table11[[#This Row],[clade.N]],NA())</f>
        <v>0.98383475527615627</v>
      </c>
      <c r="V544" s="24">
        <f>IFERROR(Table11[[#This Row],[clade.TN]]/Table11[[#This Row],[clade.N]],NA())</f>
        <v>1.6165244723843737E-2</v>
      </c>
      <c r="AC544" s="11"/>
      <c r="AD544" s="11"/>
    </row>
    <row r="545" spans="1:30" ht="21" customHeight="1" x14ac:dyDescent="0.2">
      <c r="A545" s="25" t="s">
        <v>3050</v>
      </c>
      <c r="B545" s="20">
        <f>LOOKUP(Table11[[#This Row],[id]],'S1 - Assay'!A:A,'S1 - Assay'!B:B)</f>
        <v>10244</v>
      </c>
      <c r="C545" s="20" t="str">
        <f>LOOKUP(Table11[[#This Row],[id]],'S1 - Assay'!A:A,'S1 - Assay'!C:C)</f>
        <v>I</v>
      </c>
      <c r="D545" s="20">
        <f>COUNTIF('S6 - Table 1'!$B$3:$B$20,Table11[[#This Row],[id]])</f>
        <v>0</v>
      </c>
      <c r="E545" s="20">
        <v>2.3887994300000002</v>
      </c>
      <c r="F545" s="20">
        <v>3333</v>
      </c>
      <c r="G545" s="20">
        <v>17</v>
      </c>
      <c r="H545" s="20">
        <v>0</v>
      </c>
      <c r="I545" s="20">
        <v>272</v>
      </c>
      <c r="J545" s="20">
        <v>50</v>
      </c>
      <c r="K545" s="20">
        <v>4359</v>
      </c>
      <c r="L545" s="20">
        <v>50</v>
      </c>
      <c r="M545" s="26" cm="1">
        <f t="array" ref="M545">_xlfn.IFS(Table11[[#This Row],[target.clade]]="I",110,Table11[[#This Row],[target.clade]]="II",4454,TRUE,4652)</f>
        <v>110</v>
      </c>
      <c r="N545" s="26" cm="1">
        <f t="array" ref="N545">_xlfn.IFS(Table11[[#This Row],[target.clade]]="I",4454,Table11[[#This Row],[target.clade]]="II",110,TRUE,NA())</f>
        <v>4454</v>
      </c>
      <c r="O545" s="20" cm="1">
        <f t="array" ref="O545">_xlfn.IFS(Table11[[#This Row],[target.clade]]="I",Table11[[#This Row],[hits.I]],Table11[[#This Row],[target.clade]]="II",Table11[[#This Row],[hits.II]],TRUE,SUM(Table11[[#This Row],[hits.I]:[hits.?]]))</f>
        <v>50</v>
      </c>
      <c r="P545" s="26">
        <f>Table11[[#This Row],[clade.P]]-Table11[[#This Row],[clade.TP]]</f>
        <v>60</v>
      </c>
      <c r="Q545" s="26" cm="1">
        <f t="array" ref="Q545">_xlfn.IFS(Table11[[#This Row],[target.clade]]="I",Table11[[#This Row],[hits.II]],Table11[[#This Row],[target.clade]]="II",Table11[[#This Row],[hits.I]],TRUE,NA())</f>
        <v>4359</v>
      </c>
      <c r="R545" s="26">
        <f>IFERROR(Table11[[#This Row],[clade.N]]-Table11[[#This Row],[clade.FP]], NA())</f>
        <v>95</v>
      </c>
      <c r="S545" s="24">
        <f>Table11[[#This Row],[clade.TP]]/Table11[[#This Row],[clade.P]]</f>
        <v>0.45454545454545453</v>
      </c>
      <c r="T545" s="24">
        <f>Table11[[#This Row],[clade.FN]]/Table11[[#This Row],[clade.P]]</f>
        <v>0.54545454545454541</v>
      </c>
      <c r="U545" s="24">
        <f>IFERROR(Table11[[#This Row],[clade.FP]]/Table11[[#This Row],[clade.N]],NA())</f>
        <v>0.97867085765603956</v>
      </c>
      <c r="V545" s="24">
        <f>IFERROR(Table11[[#This Row],[clade.TN]]/Table11[[#This Row],[clade.N]],NA())</f>
        <v>2.1329142343960484E-2</v>
      </c>
      <c r="AC545" s="11"/>
      <c r="AD545" s="11"/>
    </row>
    <row r="546" spans="1:30" ht="21" customHeight="1" x14ac:dyDescent="0.2">
      <c r="A546" s="25" t="s">
        <v>3053</v>
      </c>
      <c r="B546" s="20">
        <f>LOOKUP(Table11[[#This Row],[id]],'S1 - Assay'!A:A,'S1 - Assay'!B:B)</f>
        <v>10244</v>
      </c>
      <c r="C546" s="20" t="str">
        <f>LOOKUP(Table11[[#This Row],[id]],'S1 - Assay'!A:A,'S1 - Assay'!C:C)</f>
        <v>I</v>
      </c>
      <c r="D546" s="20">
        <f>COUNTIF('S6 - Table 1'!$B$3:$B$20,Table11[[#This Row],[id]])</f>
        <v>0</v>
      </c>
      <c r="E546" s="20">
        <v>2.4037086950000002</v>
      </c>
      <c r="F546" s="20">
        <v>3329</v>
      </c>
      <c r="G546" s="20">
        <v>12</v>
      </c>
      <c r="H546" s="20">
        <v>256</v>
      </c>
      <c r="I546" s="20">
        <v>275</v>
      </c>
      <c r="J546" s="20">
        <v>44</v>
      </c>
      <c r="K546" s="20">
        <v>4322</v>
      </c>
      <c r="L546" s="20">
        <v>64</v>
      </c>
      <c r="M546" s="26" cm="1">
        <f t="array" ref="M546">_xlfn.IFS(Table11[[#This Row],[target.clade]]="I",110,Table11[[#This Row],[target.clade]]="II",4454,TRUE,4652)</f>
        <v>110</v>
      </c>
      <c r="N546" s="26" cm="1">
        <f t="array" ref="N546">_xlfn.IFS(Table11[[#This Row],[target.clade]]="I",4454,Table11[[#This Row],[target.clade]]="II",110,TRUE,NA())</f>
        <v>4454</v>
      </c>
      <c r="O546" s="20" cm="1">
        <f t="array" ref="O546">_xlfn.IFS(Table11[[#This Row],[target.clade]]="I",Table11[[#This Row],[hits.I]],Table11[[#This Row],[target.clade]]="II",Table11[[#This Row],[hits.II]],TRUE,SUM(Table11[[#This Row],[hits.I]:[hits.?]]))</f>
        <v>44</v>
      </c>
      <c r="P546" s="26">
        <f>Table11[[#This Row],[clade.P]]-Table11[[#This Row],[clade.TP]]</f>
        <v>66</v>
      </c>
      <c r="Q546" s="26" cm="1">
        <f t="array" ref="Q546">_xlfn.IFS(Table11[[#This Row],[target.clade]]="I",Table11[[#This Row],[hits.II]],Table11[[#This Row],[target.clade]]="II",Table11[[#This Row],[hits.I]],TRUE,NA())</f>
        <v>4322</v>
      </c>
      <c r="R546" s="26">
        <f>IFERROR(Table11[[#This Row],[clade.N]]-Table11[[#This Row],[clade.FP]], NA())</f>
        <v>132</v>
      </c>
      <c r="S546" s="24">
        <f>Table11[[#This Row],[clade.TP]]/Table11[[#This Row],[clade.P]]</f>
        <v>0.4</v>
      </c>
      <c r="T546" s="24">
        <f>Table11[[#This Row],[clade.FN]]/Table11[[#This Row],[clade.P]]</f>
        <v>0.6</v>
      </c>
      <c r="U546" s="24">
        <f>IFERROR(Table11[[#This Row],[clade.FP]]/Table11[[#This Row],[clade.N]],NA())</f>
        <v>0.97036371800628651</v>
      </c>
      <c r="V546" s="24">
        <f>IFERROR(Table11[[#This Row],[clade.TN]]/Table11[[#This Row],[clade.N]],NA())</f>
        <v>2.9636281993713515E-2</v>
      </c>
      <c r="AC546" s="11"/>
      <c r="AD546" s="11"/>
    </row>
    <row r="547" spans="1:30" ht="21" customHeight="1" x14ac:dyDescent="0.2">
      <c r="A547" s="25" t="s">
        <v>3058</v>
      </c>
      <c r="B547" s="20">
        <f>LOOKUP(Table11[[#This Row],[id]],'S1 - Assay'!A:A,'S1 - Assay'!B:B)</f>
        <v>10244</v>
      </c>
      <c r="C547" s="20" t="str">
        <f>LOOKUP(Table11[[#This Row],[id]],'S1 - Assay'!A:A,'S1 - Assay'!C:C)</f>
        <v>I</v>
      </c>
      <c r="D547" s="20">
        <f>COUNTIF('S6 - Table 1'!$B$3:$B$20,Table11[[#This Row],[id]])</f>
        <v>0</v>
      </c>
      <c r="E547" s="20">
        <v>2.4460541390000001</v>
      </c>
      <c r="F547" s="20">
        <v>3344</v>
      </c>
      <c r="G547" s="20">
        <v>10</v>
      </c>
      <c r="H547" s="20">
        <v>255</v>
      </c>
      <c r="I547" s="20">
        <v>122</v>
      </c>
      <c r="J547" s="20">
        <v>44</v>
      </c>
      <c r="K547" s="20">
        <v>4335</v>
      </c>
      <c r="L547" s="20">
        <v>64</v>
      </c>
      <c r="M547" s="26" cm="1">
        <f t="array" ref="M547">_xlfn.IFS(Table11[[#This Row],[target.clade]]="I",110,Table11[[#This Row],[target.clade]]="II",4454,TRUE,4652)</f>
        <v>110</v>
      </c>
      <c r="N547" s="26" cm="1">
        <f t="array" ref="N547">_xlfn.IFS(Table11[[#This Row],[target.clade]]="I",4454,Table11[[#This Row],[target.clade]]="II",110,TRUE,NA())</f>
        <v>4454</v>
      </c>
      <c r="O547" s="20" cm="1">
        <f t="array" ref="O547">_xlfn.IFS(Table11[[#This Row],[target.clade]]="I",Table11[[#This Row],[hits.I]],Table11[[#This Row],[target.clade]]="II",Table11[[#This Row],[hits.II]],TRUE,SUM(Table11[[#This Row],[hits.I]:[hits.?]]))</f>
        <v>44</v>
      </c>
      <c r="P547" s="26">
        <f>Table11[[#This Row],[clade.P]]-Table11[[#This Row],[clade.TP]]</f>
        <v>66</v>
      </c>
      <c r="Q547" s="26" cm="1">
        <f t="array" ref="Q547">_xlfn.IFS(Table11[[#This Row],[target.clade]]="I",Table11[[#This Row],[hits.II]],Table11[[#This Row],[target.clade]]="II",Table11[[#This Row],[hits.I]],TRUE,NA())</f>
        <v>4335</v>
      </c>
      <c r="R547" s="26">
        <f>IFERROR(Table11[[#This Row],[clade.N]]-Table11[[#This Row],[clade.FP]], NA())</f>
        <v>119</v>
      </c>
      <c r="S547" s="24">
        <f>Table11[[#This Row],[clade.TP]]/Table11[[#This Row],[clade.P]]</f>
        <v>0.4</v>
      </c>
      <c r="T547" s="24">
        <f>Table11[[#This Row],[clade.FN]]/Table11[[#This Row],[clade.P]]</f>
        <v>0.6</v>
      </c>
      <c r="U547" s="24">
        <f>IFERROR(Table11[[#This Row],[clade.FP]]/Table11[[#This Row],[clade.N]],NA())</f>
        <v>0.97328244274809161</v>
      </c>
      <c r="V547" s="24">
        <f>IFERROR(Table11[[#This Row],[clade.TN]]/Table11[[#This Row],[clade.N]],NA())</f>
        <v>2.6717557251908396E-2</v>
      </c>
      <c r="AC547" s="11"/>
      <c r="AD547" s="11"/>
    </row>
    <row r="548" spans="1:30" ht="21" customHeight="1" x14ac:dyDescent="0.2">
      <c r="A548" s="25" t="s">
        <v>3061</v>
      </c>
      <c r="B548" s="20">
        <f>LOOKUP(Table11[[#This Row],[id]],'S1 - Assay'!A:A,'S1 - Assay'!B:B)</f>
        <v>10244</v>
      </c>
      <c r="C548" s="20" t="str">
        <f>LOOKUP(Table11[[#This Row],[id]],'S1 - Assay'!A:A,'S1 - Assay'!C:C)</f>
        <v>I</v>
      </c>
      <c r="D548" s="20">
        <f>COUNTIF('S6 - Table 1'!$B$3:$B$20,Table11[[#This Row],[id]])</f>
        <v>0</v>
      </c>
      <c r="E548" s="20">
        <v>2.4638284530000001</v>
      </c>
      <c r="F548" s="20">
        <v>3284</v>
      </c>
      <c r="G548" s="20">
        <v>34</v>
      </c>
      <c r="H548" s="20">
        <v>213</v>
      </c>
      <c r="I548" s="20">
        <v>73</v>
      </c>
      <c r="J548" s="20">
        <v>43</v>
      </c>
      <c r="K548" s="20">
        <v>4411</v>
      </c>
      <c r="L548" s="20">
        <v>18</v>
      </c>
      <c r="M548" s="26" cm="1">
        <f t="array" ref="M548">_xlfn.IFS(Table11[[#This Row],[target.clade]]="I",110,Table11[[#This Row],[target.clade]]="II",4454,TRUE,4652)</f>
        <v>110</v>
      </c>
      <c r="N548" s="26" cm="1">
        <f t="array" ref="N548">_xlfn.IFS(Table11[[#This Row],[target.clade]]="I",4454,Table11[[#This Row],[target.clade]]="II",110,TRUE,NA())</f>
        <v>4454</v>
      </c>
      <c r="O548" s="20" cm="1">
        <f t="array" ref="O548">_xlfn.IFS(Table11[[#This Row],[target.clade]]="I",Table11[[#This Row],[hits.I]],Table11[[#This Row],[target.clade]]="II",Table11[[#This Row],[hits.II]],TRUE,SUM(Table11[[#This Row],[hits.I]:[hits.?]]))</f>
        <v>43</v>
      </c>
      <c r="P548" s="26">
        <f>Table11[[#This Row],[clade.P]]-Table11[[#This Row],[clade.TP]]</f>
        <v>67</v>
      </c>
      <c r="Q548" s="26" cm="1">
        <f t="array" ref="Q548">_xlfn.IFS(Table11[[#This Row],[target.clade]]="I",Table11[[#This Row],[hits.II]],Table11[[#This Row],[target.clade]]="II",Table11[[#This Row],[hits.I]],TRUE,NA())</f>
        <v>4411</v>
      </c>
      <c r="R548" s="26">
        <f>IFERROR(Table11[[#This Row],[clade.N]]-Table11[[#This Row],[clade.FP]], NA())</f>
        <v>43</v>
      </c>
      <c r="S548" s="24">
        <f>Table11[[#This Row],[clade.TP]]/Table11[[#This Row],[clade.P]]</f>
        <v>0.39090909090909093</v>
      </c>
      <c r="T548" s="24">
        <f>Table11[[#This Row],[clade.FN]]/Table11[[#This Row],[clade.P]]</f>
        <v>0.60909090909090913</v>
      </c>
      <c r="U548" s="24">
        <f>IFERROR(Table11[[#This Row],[clade.FP]]/Table11[[#This Row],[clade.N]],NA())</f>
        <v>0.99034575662325997</v>
      </c>
      <c r="V548" s="24">
        <f>IFERROR(Table11[[#This Row],[clade.TN]]/Table11[[#This Row],[clade.N]],NA())</f>
        <v>9.6542433767400088E-3</v>
      </c>
      <c r="AC548" s="11"/>
      <c r="AD548" s="11"/>
    </row>
    <row r="549" spans="1:30" ht="21" customHeight="1" x14ac:dyDescent="0.2">
      <c r="A549" s="25" t="s">
        <v>3064</v>
      </c>
      <c r="B549" s="20">
        <f>LOOKUP(Table11[[#This Row],[id]],'S1 - Assay'!A:A,'S1 - Assay'!B:B)</f>
        <v>10244</v>
      </c>
      <c r="C549" s="20" t="str">
        <f>LOOKUP(Table11[[#This Row],[id]],'S1 - Assay'!A:A,'S1 - Assay'!C:C)</f>
        <v>I</v>
      </c>
      <c r="D549" s="20">
        <f>COUNTIF('S6 - Table 1'!$B$3:$B$20,Table11[[#This Row],[id]])</f>
        <v>0</v>
      </c>
      <c r="E549" s="20">
        <v>2.4711249729999998</v>
      </c>
      <c r="F549" s="20">
        <v>3178</v>
      </c>
      <c r="G549" s="20">
        <v>22</v>
      </c>
      <c r="H549" s="20">
        <v>0</v>
      </c>
      <c r="I549" s="20">
        <v>206</v>
      </c>
      <c r="J549" s="20">
        <v>43</v>
      </c>
      <c r="K549" s="20">
        <v>4108</v>
      </c>
      <c r="L549" s="20">
        <v>64</v>
      </c>
      <c r="M549" s="26" cm="1">
        <f t="array" ref="M549">_xlfn.IFS(Table11[[#This Row],[target.clade]]="I",110,Table11[[#This Row],[target.clade]]="II",4454,TRUE,4652)</f>
        <v>110</v>
      </c>
      <c r="N549" s="26" cm="1">
        <f t="array" ref="N549">_xlfn.IFS(Table11[[#This Row],[target.clade]]="I",4454,Table11[[#This Row],[target.clade]]="II",110,TRUE,NA())</f>
        <v>4454</v>
      </c>
      <c r="O549" s="20" cm="1">
        <f t="array" ref="O549">_xlfn.IFS(Table11[[#This Row],[target.clade]]="I",Table11[[#This Row],[hits.I]],Table11[[#This Row],[target.clade]]="II",Table11[[#This Row],[hits.II]],TRUE,SUM(Table11[[#This Row],[hits.I]:[hits.?]]))</f>
        <v>43</v>
      </c>
      <c r="P549" s="26">
        <f>Table11[[#This Row],[clade.P]]-Table11[[#This Row],[clade.TP]]</f>
        <v>67</v>
      </c>
      <c r="Q549" s="26" cm="1">
        <f t="array" ref="Q549">_xlfn.IFS(Table11[[#This Row],[target.clade]]="I",Table11[[#This Row],[hits.II]],Table11[[#This Row],[target.clade]]="II",Table11[[#This Row],[hits.I]],TRUE,NA())</f>
        <v>4108</v>
      </c>
      <c r="R549" s="26">
        <f>IFERROR(Table11[[#This Row],[clade.N]]-Table11[[#This Row],[clade.FP]], NA())</f>
        <v>346</v>
      </c>
      <c r="S549" s="24">
        <f>Table11[[#This Row],[clade.TP]]/Table11[[#This Row],[clade.P]]</f>
        <v>0.39090909090909093</v>
      </c>
      <c r="T549" s="24">
        <f>Table11[[#This Row],[clade.FN]]/Table11[[#This Row],[clade.P]]</f>
        <v>0.60909090909090913</v>
      </c>
      <c r="U549" s="24">
        <f>IFERROR(Table11[[#This Row],[clade.FP]]/Table11[[#This Row],[clade.N]],NA())</f>
        <v>0.92231701841041758</v>
      </c>
      <c r="V549" s="24">
        <f>IFERROR(Table11[[#This Row],[clade.TN]]/Table11[[#This Row],[clade.N]],NA())</f>
        <v>7.7682981589582395E-2</v>
      </c>
      <c r="AC549" s="11"/>
      <c r="AD549" s="11"/>
    </row>
    <row r="550" spans="1:30" ht="21" customHeight="1" x14ac:dyDescent="0.2">
      <c r="A550" s="25" t="s">
        <v>3069</v>
      </c>
      <c r="B550" s="20">
        <f>LOOKUP(Table11[[#This Row],[id]],'S1 - Assay'!A:A,'S1 - Assay'!B:B)</f>
        <v>10244</v>
      </c>
      <c r="C550" s="20" t="str">
        <f>LOOKUP(Table11[[#This Row],[id]],'S1 - Assay'!A:A,'S1 - Assay'!C:C)</f>
        <v>I</v>
      </c>
      <c r="D550" s="20">
        <f>COUNTIF('S6 - Table 1'!$B$3:$B$20,Table11[[#This Row],[id]])</f>
        <v>0</v>
      </c>
      <c r="E550" s="20">
        <v>2.5240042840000001</v>
      </c>
      <c r="F550" s="20">
        <v>3318</v>
      </c>
      <c r="G550" s="20">
        <v>22</v>
      </c>
      <c r="H550" s="20">
        <v>155</v>
      </c>
      <c r="I550" s="20">
        <v>70</v>
      </c>
      <c r="J550" s="20">
        <v>43</v>
      </c>
      <c r="K550" s="20">
        <v>4364</v>
      </c>
      <c r="L550" s="20">
        <v>54</v>
      </c>
      <c r="M550" s="26" cm="1">
        <f t="array" ref="M550">_xlfn.IFS(Table11[[#This Row],[target.clade]]="I",110,Table11[[#This Row],[target.clade]]="II",4454,TRUE,4652)</f>
        <v>110</v>
      </c>
      <c r="N550" s="26" cm="1">
        <f t="array" ref="N550">_xlfn.IFS(Table11[[#This Row],[target.clade]]="I",4454,Table11[[#This Row],[target.clade]]="II",110,TRUE,NA())</f>
        <v>4454</v>
      </c>
      <c r="O550" s="20" cm="1">
        <f t="array" ref="O550">_xlfn.IFS(Table11[[#This Row],[target.clade]]="I",Table11[[#This Row],[hits.I]],Table11[[#This Row],[target.clade]]="II",Table11[[#This Row],[hits.II]],TRUE,SUM(Table11[[#This Row],[hits.I]:[hits.?]]))</f>
        <v>43</v>
      </c>
      <c r="P550" s="26">
        <f>Table11[[#This Row],[clade.P]]-Table11[[#This Row],[clade.TP]]</f>
        <v>67</v>
      </c>
      <c r="Q550" s="26" cm="1">
        <f t="array" ref="Q550">_xlfn.IFS(Table11[[#This Row],[target.clade]]="I",Table11[[#This Row],[hits.II]],Table11[[#This Row],[target.clade]]="II",Table11[[#This Row],[hits.I]],TRUE,NA())</f>
        <v>4364</v>
      </c>
      <c r="R550" s="26">
        <f>IFERROR(Table11[[#This Row],[clade.N]]-Table11[[#This Row],[clade.FP]], NA())</f>
        <v>90</v>
      </c>
      <c r="S550" s="24">
        <f>Table11[[#This Row],[clade.TP]]/Table11[[#This Row],[clade.P]]</f>
        <v>0.39090909090909093</v>
      </c>
      <c r="T550" s="24">
        <f>Table11[[#This Row],[clade.FN]]/Table11[[#This Row],[clade.P]]</f>
        <v>0.60909090909090913</v>
      </c>
      <c r="U550" s="24">
        <f>IFERROR(Table11[[#This Row],[clade.FP]]/Table11[[#This Row],[clade.N]],NA())</f>
        <v>0.97979344409519531</v>
      </c>
      <c r="V550" s="24">
        <f>IFERROR(Table11[[#This Row],[clade.TN]]/Table11[[#This Row],[clade.N]],NA())</f>
        <v>2.020655590480467E-2</v>
      </c>
      <c r="AC550" s="11"/>
      <c r="AD550" s="11"/>
    </row>
    <row r="551" spans="1:30" ht="21" customHeight="1" x14ac:dyDescent="0.2">
      <c r="A551" s="25" t="s">
        <v>3072</v>
      </c>
      <c r="B551" s="20">
        <f>LOOKUP(Table11[[#This Row],[id]],'S1 - Assay'!A:A,'S1 - Assay'!B:B)</f>
        <v>10244</v>
      </c>
      <c r="C551" s="20" t="str">
        <f>LOOKUP(Table11[[#This Row],[id]],'S1 - Assay'!A:A,'S1 - Assay'!C:C)</f>
        <v>I</v>
      </c>
      <c r="D551" s="20">
        <f>COUNTIF('S6 - Table 1'!$B$3:$B$20,Table11[[#This Row],[id]])</f>
        <v>0</v>
      </c>
      <c r="E551" s="20">
        <v>2.5240042840000001</v>
      </c>
      <c r="F551" s="20">
        <v>3319</v>
      </c>
      <c r="G551" s="20">
        <v>21</v>
      </c>
      <c r="H551" s="20">
        <v>154</v>
      </c>
      <c r="I551" s="20">
        <v>71</v>
      </c>
      <c r="J551" s="20">
        <v>43</v>
      </c>
      <c r="K551" s="20">
        <v>4364</v>
      </c>
      <c r="L551" s="20">
        <v>54</v>
      </c>
      <c r="M551" s="26" cm="1">
        <f t="array" ref="M551">_xlfn.IFS(Table11[[#This Row],[target.clade]]="I",110,Table11[[#This Row],[target.clade]]="II",4454,TRUE,4652)</f>
        <v>110</v>
      </c>
      <c r="N551" s="26" cm="1">
        <f t="array" ref="N551">_xlfn.IFS(Table11[[#This Row],[target.clade]]="I",4454,Table11[[#This Row],[target.clade]]="II",110,TRUE,NA())</f>
        <v>4454</v>
      </c>
      <c r="O551" s="20" cm="1">
        <f t="array" ref="O551">_xlfn.IFS(Table11[[#This Row],[target.clade]]="I",Table11[[#This Row],[hits.I]],Table11[[#This Row],[target.clade]]="II",Table11[[#This Row],[hits.II]],TRUE,SUM(Table11[[#This Row],[hits.I]:[hits.?]]))</f>
        <v>43</v>
      </c>
      <c r="P551" s="26">
        <f>Table11[[#This Row],[clade.P]]-Table11[[#This Row],[clade.TP]]</f>
        <v>67</v>
      </c>
      <c r="Q551" s="26" cm="1">
        <f t="array" ref="Q551">_xlfn.IFS(Table11[[#This Row],[target.clade]]="I",Table11[[#This Row],[hits.II]],Table11[[#This Row],[target.clade]]="II",Table11[[#This Row],[hits.I]],TRUE,NA())</f>
        <v>4364</v>
      </c>
      <c r="R551" s="26">
        <f>IFERROR(Table11[[#This Row],[clade.N]]-Table11[[#This Row],[clade.FP]], NA())</f>
        <v>90</v>
      </c>
      <c r="S551" s="24">
        <f>Table11[[#This Row],[clade.TP]]/Table11[[#This Row],[clade.P]]</f>
        <v>0.39090909090909093</v>
      </c>
      <c r="T551" s="24">
        <f>Table11[[#This Row],[clade.FN]]/Table11[[#This Row],[clade.P]]</f>
        <v>0.60909090909090913</v>
      </c>
      <c r="U551" s="24">
        <f>IFERROR(Table11[[#This Row],[clade.FP]]/Table11[[#This Row],[clade.N]],NA())</f>
        <v>0.97979344409519531</v>
      </c>
      <c r="V551" s="24">
        <f>IFERROR(Table11[[#This Row],[clade.TN]]/Table11[[#This Row],[clade.N]],NA())</f>
        <v>2.020655590480467E-2</v>
      </c>
      <c r="AC551" s="11"/>
      <c r="AD551" s="11"/>
    </row>
    <row r="552" spans="1:30" ht="21" customHeight="1" x14ac:dyDescent="0.2">
      <c r="A552" s="25" t="s">
        <v>3074</v>
      </c>
      <c r="B552" s="20">
        <f>LOOKUP(Table11[[#This Row],[id]],'S1 - Assay'!A:A,'S1 - Assay'!B:B)</f>
        <v>10244</v>
      </c>
      <c r="C552" s="20" t="str">
        <f>LOOKUP(Table11[[#This Row],[id]],'S1 - Assay'!A:A,'S1 - Assay'!C:C)</f>
        <v>I</v>
      </c>
      <c r="D552" s="20">
        <f>COUNTIF('S6 - Table 1'!$B$3:$B$20,Table11[[#This Row],[id]])</f>
        <v>0</v>
      </c>
      <c r="E552" s="20">
        <v>2.5349744689999998</v>
      </c>
      <c r="F552" s="20">
        <v>3327</v>
      </c>
      <c r="G552" s="20">
        <v>15</v>
      </c>
      <c r="H552" s="20">
        <v>280</v>
      </c>
      <c r="I552" s="20">
        <v>272</v>
      </c>
      <c r="J552" s="20">
        <v>44</v>
      </c>
      <c r="K552" s="20">
        <v>4322</v>
      </c>
      <c r="L552" s="20">
        <v>64</v>
      </c>
      <c r="M552" s="26" cm="1">
        <f t="array" ref="M552">_xlfn.IFS(Table11[[#This Row],[target.clade]]="I",110,Table11[[#This Row],[target.clade]]="II",4454,TRUE,4652)</f>
        <v>110</v>
      </c>
      <c r="N552" s="26" cm="1">
        <f t="array" ref="N552">_xlfn.IFS(Table11[[#This Row],[target.clade]]="I",4454,Table11[[#This Row],[target.clade]]="II",110,TRUE,NA())</f>
        <v>4454</v>
      </c>
      <c r="O552" s="20" cm="1">
        <f t="array" ref="O552">_xlfn.IFS(Table11[[#This Row],[target.clade]]="I",Table11[[#This Row],[hits.I]],Table11[[#This Row],[target.clade]]="II",Table11[[#This Row],[hits.II]],TRUE,SUM(Table11[[#This Row],[hits.I]:[hits.?]]))</f>
        <v>44</v>
      </c>
      <c r="P552" s="26">
        <f>Table11[[#This Row],[clade.P]]-Table11[[#This Row],[clade.TP]]</f>
        <v>66</v>
      </c>
      <c r="Q552" s="26" cm="1">
        <f t="array" ref="Q552">_xlfn.IFS(Table11[[#This Row],[target.clade]]="I",Table11[[#This Row],[hits.II]],Table11[[#This Row],[target.clade]]="II",Table11[[#This Row],[hits.I]],TRUE,NA())</f>
        <v>4322</v>
      </c>
      <c r="R552" s="26">
        <f>IFERROR(Table11[[#This Row],[clade.N]]-Table11[[#This Row],[clade.FP]], NA())</f>
        <v>132</v>
      </c>
      <c r="S552" s="24">
        <f>Table11[[#This Row],[clade.TP]]/Table11[[#This Row],[clade.P]]</f>
        <v>0.4</v>
      </c>
      <c r="T552" s="24">
        <f>Table11[[#This Row],[clade.FN]]/Table11[[#This Row],[clade.P]]</f>
        <v>0.6</v>
      </c>
      <c r="U552" s="24">
        <f>IFERROR(Table11[[#This Row],[clade.FP]]/Table11[[#This Row],[clade.N]],NA())</f>
        <v>0.97036371800628651</v>
      </c>
      <c r="V552" s="24">
        <f>IFERROR(Table11[[#This Row],[clade.TN]]/Table11[[#This Row],[clade.N]],NA())</f>
        <v>2.9636281993713515E-2</v>
      </c>
      <c r="AC552" s="11"/>
      <c r="AD552" s="11"/>
    </row>
    <row r="553" spans="1:30" ht="21" customHeight="1" x14ac:dyDescent="0.2">
      <c r="A553" s="25" t="s">
        <v>3077</v>
      </c>
      <c r="B553" s="20">
        <f>LOOKUP(Table11[[#This Row],[id]],'S1 - Assay'!A:A,'S1 - Assay'!B:B)</f>
        <v>10244</v>
      </c>
      <c r="C553" s="20" t="str">
        <f>LOOKUP(Table11[[#This Row],[id]],'S1 - Assay'!A:A,'S1 - Assay'!C:C)</f>
        <v>I</v>
      </c>
      <c r="D553" s="20">
        <f>COUNTIF('S6 - Table 1'!$B$3:$B$20,Table11[[#This Row],[id]])</f>
        <v>0</v>
      </c>
      <c r="E553" s="20">
        <v>2.5621981429999998</v>
      </c>
      <c r="F553" s="20">
        <v>3344</v>
      </c>
      <c r="G553" s="20">
        <v>11</v>
      </c>
      <c r="H553" s="20">
        <v>261</v>
      </c>
      <c r="I553" s="20">
        <v>116</v>
      </c>
      <c r="J553" s="20">
        <v>44</v>
      </c>
      <c r="K553" s="20">
        <v>4336</v>
      </c>
      <c r="L553" s="20">
        <v>64</v>
      </c>
      <c r="M553" s="26" cm="1">
        <f t="array" ref="M553">_xlfn.IFS(Table11[[#This Row],[target.clade]]="I",110,Table11[[#This Row],[target.clade]]="II",4454,TRUE,4652)</f>
        <v>110</v>
      </c>
      <c r="N553" s="26" cm="1">
        <f t="array" ref="N553">_xlfn.IFS(Table11[[#This Row],[target.clade]]="I",4454,Table11[[#This Row],[target.clade]]="II",110,TRUE,NA())</f>
        <v>4454</v>
      </c>
      <c r="O553" s="20" cm="1">
        <f t="array" ref="O553">_xlfn.IFS(Table11[[#This Row],[target.clade]]="I",Table11[[#This Row],[hits.I]],Table11[[#This Row],[target.clade]]="II",Table11[[#This Row],[hits.II]],TRUE,SUM(Table11[[#This Row],[hits.I]:[hits.?]]))</f>
        <v>44</v>
      </c>
      <c r="P553" s="26">
        <f>Table11[[#This Row],[clade.P]]-Table11[[#This Row],[clade.TP]]</f>
        <v>66</v>
      </c>
      <c r="Q553" s="26" cm="1">
        <f t="array" ref="Q553">_xlfn.IFS(Table11[[#This Row],[target.clade]]="I",Table11[[#This Row],[hits.II]],Table11[[#This Row],[target.clade]]="II",Table11[[#This Row],[hits.I]],TRUE,NA())</f>
        <v>4336</v>
      </c>
      <c r="R553" s="26">
        <f>IFERROR(Table11[[#This Row],[clade.N]]-Table11[[#This Row],[clade.FP]], NA())</f>
        <v>118</v>
      </c>
      <c r="S553" s="24">
        <f>Table11[[#This Row],[clade.TP]]/Table11[[#This Row],[clade.P]]</f>
        <v>0.4</v>
      </c>
      <c r="T553" s="24">
        <f>Table11[[#This Row],[clade.FN]]/Table11[[#This Row],[clade.P]]</f>
        <v>0.6</v>
      </c>
      <c r="U553" s="24">
        <f>IFERROR(Table11[[#This Row],[clade.FP]]/Table11[[#This Row],[clade.N]],NA())</f>
        <v>0.97350696003592274</v>
      </c>
      <c r="V553" s="24">
        <f>IFERROR(Table11[[#This Row],[clade.TN]]/Table11[[#This Row],[clade.N]],NA())</f>
        <v>2.6493039964077234E-2</v>
      </c>
      <c r="AC553" s="11"/>
      <c r="AD553" s="11"/>
    </row>
    <row r="554" spans="1:30" ht="21" customHeight="1" x14ac:dyDescent="0.2">
      <c r="A554" s="25" t="s">
        <v>3080</v>
      </c>
      <c r="B554" s="20">
        <f>LOOKUP(Table11[[#This Row],[id]],'S1 - Assay'!A:A,'S1 - Assay'!B:B)</f>
        <v>10244</v>
      </c>
      <c r="C554" s="20" t="str">
        <f>LOOKUP(Table11[[#This Row],[id]],'S1 - Assay'!A:A,'S1 - Assay'!C:C)</f>
        <v>I</v>
      </c>
      <c r="D554" s="20">
        <f>COUNTIF('S6 - Table 1'!$B$3:$B$20,Table11[[#This Row],[id]])</f>
        <v>0</v>
      </c>
      <c r="E554" s="20">
        <v>2.6020224920000001</v>
      </c>
      <c r="F554" s="20">
        <v>3424</v>
      </c>
      <c r="G554" s="20">
        <v>0</v>
      </c>
      <c r="H554" s="20">
        <v>199</v>
      </c>
      <c r="I554" s="20">
        <v>115</v>
      </c>
      <c r="J554" s="20">
        <v>50</v>
      </c>
      <c r="K554" s="20">
        <v>4432</v>
      </c>
      <c r="L554" s="20">
        <v>59</v>
      </c>
      <c r="M554" s="26" cm="1">
        <f t="array" ref="M554">_xlfn.IFS(Table11[[#This Row],[target.clade]]="I",110,Table11[[#This Row],[target.clade]]="II",4454,TRUE,4652)</f>
        <v>110</v>
      </c>
      <c r="N554" s="26" cm="1">
        <f t="array" ref="N554">_xlfn.IFS(Table11[[#This Row],[target.clade]]="I",4454,Table11[[#This Row],[target.clade]]="II",110,TRUE,NA())</f>
        <v>4454</v>
      </c>
      <c r="O554" s="20" cm="1">
        <f t="array" ref="O554">_xlfn.IFS(Table11[[#This Row],[target.clade]]="I",Table11[[#This Row],[hits.I]],Table11[[#This Row],[target.clade]]="II",Table11[[#This Row],[hits.II]],TRUE,SUM(Table11[[#This Row],[hits.I]:[hits.?]]))</f>
        <v>50</v>
      </c>
      <c r="P554" s="26">
        <f>Table11[[#This Row],[clade.P]]-Table11[[#This Row],[clade.TP]]</f>
        <v>60</v>
      </c>
      <c r="Q554" s="26" cm="1">
        <f t="array" ref="Q554">_xlfn.IFS(Table11[[#This Row],[target.clade]]="I",Table11[[#This Row],[hits.II]],Table11[[#This Row],[target.clade]]="II",Table11[[#This Row],[hits.I]],TRUE,NA())</f>
        <v>4432</v>
      </c>
      <c r="R554" s="26">
        <f>IFERROR(Table11[[#This Row],[clade.N]]-Table11[[#This Row],[clade.FP]], NA())</f>
        <v>22</v>
      </c>
      <c r="S554" s="24">
        <f>Table11[[#This Row],[clade.TP]]/Table11[[#This Row],[clade.P]]</f>
        <v>0.45454545454545453</v>
      </c>
      <c r="T554" s="24">
        <f>Table11[[#This Row],[clade.FN]]/Table11[[#This Row],[clade.P]]</f>
        <v>0.54545454545454541</v>
      </c>
      <c r="U554" s="24">
        <f>IFERROR(Table11[[#This Row],[clade.FP]]/Table11[[#This Row],[clade.N]],NA())</f>
        <v>0.99506061966771442</v>
      </c>
      <c r="V554" s="24">
        <f>IFERROR(Table11[[#This Row],[clade.TN]]/Table11[[#This Row],[clade.N]],NA())</f>
        <v>4.9393803322855864E-3</v>
      </c>
      <c r="AC554" s="11"/>
      <c r="AD554" s="11"/>
    </row>
    <row r="555" spans="1:30" ht="21" customHeight="1" x14ac:dyDescent="0.2">
      <c r="A555" s="25" t="s">
        <v>3085</v>
      </c>
      <c r="B555" s="20">
        <f>LOOKUP(Table11[[#This Row],[id]],'S1 - Assay'!A:A,'S1 - Assay'!B:B)</f>
        <v>10244</v>
      </c>
      <c r="C555" s="20" t="str">
        <f>LOOKUP(Table11[[#This Row],[id]],'S1 - Assay'!A:A,'S1 - Assay'!C:C)</f>
        <v>I</v>
      </c>
      <c r="D555" s="20">
        <f>COUNTIF('S6 - Table 1'!$B$3:$B$20,Table11[[#This Row],[id]])</f>
        <v>0</v>
      </c>
      <c r="E555" s="20">
        <v>2.6020224920000001</v>
      </c>
      <c r="F555" s="20">
        <v>3424</v>
      </c>
      <c r="G555" s="20">
        <v>0</v>
      </c>
      <c r="H555" s="20">
        <v>199</v>
      </c>
      <c r="I555" s="20">
        <v>115</v>
      </c>
      <c r="J555" s="20">
        <v>50</v>
      </c>
      <c r="K555" s="20">
        <v>4432</v>
      </c>
      <c r="L555" s="20">
        <v>59</v>
      </c>
      <c r="M555" s="26" cm="1">
        <f t="array" ref="M555">_xlfn.IFS(Table11[[#This Row],[target.clade]]="I",110,Table11[[#This Row],[target.clade]]="II",4454,TRUE,4652)</f>
        <v>110</v>
      </c>
      <c r="N555" s="26" cm="1">
        <f t="array" ref="N555">_xlfn.IFS(Table11[[#This Row],[target.clade]]="I",4454,Table11[[#This Row],[target.clade]]="II",110,TRUE,NA())</f>
        <v>4454</v>
      </c>
      <c r="O555" s="20" cm="1">
        <f t="array" ref="O555">_xlfn.IFS(Table11[[#This Row],[target.clade]]="I",Table11[[#This Row],[hits.I]],Table11[[#This Row],[target.clade]]="II",Table11[[#This Row],[hits.II]],TRUE,SUM(Table11[[#This Row],[hits.I]:[hits.?]]))</f>
        <v>50</v>
      </c>
      <c r="P555" s="26">
        <f>Table11[[#This Row],[clade.P]]-Table11[[#This Row],[clade.TP]]</f>
        <v>60</v>
      </c>
      <c r="Q555" s="26" cm="1">
        <f t="array" ref="Q555">_xlfn.IFS(Table11[[#This Row],[target.clade]]="I",Table11[[#This Row],[hits.II]],Table11[[#This Row],[target.clade]]="II",Table11[[#This Row],[hits.I]],TRUE,NA())</f>
        <v>4432</v>
      </c>
      <c r="R555" s="26">
        <f>IFERROR(Table11[[#This Row],[clade.N]]-Table11[[#This Row],[clade.FP]], NA())</f>
        <v>22</v>
      </c>
      <c r="S555" s="24">
        <f>Table11[[#This Row],[clade.TP]]/Table11[[#This Row],[clade.P]]</f>
        <v>0.45454545454545453</v>
      </c>
      <c r="T555" s="24">
        <f>Table11[[#This Row],[clade.FN]]/Table11[[#This Row],[clade.P]]</f>
        <v>0.54545454545454541</v>
      </c>
      <c r="U555" s="24">
        <f>IFERROR(Table11[[#This Row],[clade.FP]]/Table11[[#This Row],[clade.N]],NA())</f>
        <v>0.99506061966771442</v>
      </c>
      <c r="V555" s="24">
        <f>IFERROR(Table11[[#This Row],[clade.TN]]/Table11[[#This Row],[clade.N]],NA())</f>
        <v>4.9393803322855864E-3</v>
      </c>
      <c r="AC555" s="11"/>
      <c r="AD555" s="11"/>
    </row>
    <row r="556" spans="1:30" ht="21" customHeight="1" x14ac:dyDescent="0.2">
      <c r="A556" s="25" t="s">
        <v>3088</v>
      </c>
      <c r="B556" s="20">
        <f>LOOKUP(Table11[[#This Row],[id]],'S1 - Assay'!A:A,'S1 - Assay'!B:B)</f>
        <v>10244</v>
      </c>
      <c r="C556" s="20" t="str">
        <f>LOOKUP(Table11[[#This Row],[id]],'S1 - Assay'!A:A,'S1 - Assay'!C:C)</f>
        <v>I</v>
      </c>
      <c r="D556" s="20">
        <f>COUNTIF('S6 - Table 1'!$B$3:$B$20,Table11[[#This Row],[id]])</f>
        <v>0</v>
      </c>
      <c r="E556" s="20">
        <v>2.614511464</v>
      </c>
      <c r="F556" s="20">
        <v>3396</v>
      </c>
      <c r="G556" s="20">
        <v>2</v>
      </c>
      <c r="H556" s="20">
        <v>156</v>
      </c>
      <c r="I556" s="20">
        <v>220</v>
      </c>
      <c r="J556" s="20">
        <v>43</v>
      </c>
      <c r="K556" s="20">
        <v>4436</v>
      </c>
      <c r="L556" s="20">
        <v>50</v>
      </c>
      <c r="M556" s="26" cm="1">
        <f t="array" ref="M556">_xlfn.IFS(Table11[[#This Row],[target.clade]]="I",110,Table11[[#This Row],[target.clade]]="II",4454,TRUE,4652)</f>
        <v>110</v>
      </c>
      <c r="N556" s="26" cm="1">
        <f t="array" ref="N556">_xlfn.IFS(Table11[[#This Row],[target.clade]]="I",4454,Table11[[#This Row],[target.clade]]="II",110,TRUE,NA())</f>
        <v>4454</v>
      </c>
      <c r="O556" s="20" cm="1">
        <f t="array" ref="O556">_xlfn.IFS(Table11[[#This Row],[target.clade]]="I",Table11[[#This Row],[hits.I]],Table11[[#This Row],[target.clade]]="II",Table11[[#This Row],[hits.II]],TRUE,SUM(Table11[[#This Row],[hits.I]:[hits.?]]))</f>
        <v>43</v>
      </c>
      <c r="P556" s="26">
        <f>Table11[[#This Row],[clade.P]]-Table11[[#This Row],[clade.TP]]</f>
        <v>67</v>
      </c>
      <c r="Q556" s="26" cm="1">
        <f t="array" ref="Q556">_xlfn.IFS(Table11[[#This Row],[target.clade]]="I",Table11[[#This Row],[hits.II]],Table11[[#This Row],[target.clade]]="II",Table11[[#This Row],[hits.I]],TRUE,NA())</f>
        <v>4436</v>
      </c>
      <c r="R556" s="26">
        <f>IFERROR(Table11[[#This Row],[clade.N]]-Table11[[#This Row],[clade.FP]], NA())</f>
        <v>18</v>
      </c>
      <c r="S556" s="24">
        <f>Table11[[#This Row],[clade.TP]]/Table11[[#This Row],[clade.P]]</f>
        <v>0.39090909090909093</v>
      </c>
      <c r="T556" s="24">
        <f>Table11[[#This Row],[clade.FN]]/Table11[[#This Row],[clade.P]]</f>
        <v>0.60909090909090913</v>
      </c>
      <c r="U556" s="24">
        <f>IFERROR(Table11[[#This Row],[clade.FP]]/Table11[[#This Row],[clade.N]],NA())</f>
        <v>0.99595868881903904</v>
      </c>
      <c r="V556" s="24">
        <f>IFERROR(Table11[[#This Row],[clade.TN]]/Table11[[#This Row],[clade.N]],NA())</f>
        <v>4.0413111809609343E-3</v>
      </c>
      <c r="AC556" s="11"/>
      <c r="AD556" s="11"/>
    </row>
    <row r="557" spans="1:30" ht="21" customHeight="1" x14ac:dyDescent="0.2">
      <c r="A557" s="25" t="s">
        <v>3093</v>
      </c>
      <c r="B557" s="20">
        <f>LOOKUP(Table11[[#This Row],[id]],'S1 - Assay'!A:A,'S1 - Assay'!B:B)</f>
        <v>10244</v>
      </c>
      <c r="C557" s="20" t="str">
        <f>LOOKUP(Table11[[#This Row],[id]],'S1 - Assay'!A:A,'S1 - Assay'!C:C)</f>
        <v>I</v>
      </c>
      <c r="D557" s="20">
        <f>COUNTIF('S6 - Table 1'!$B$3:$B$20,Table11[[#This Row],[id]])</f>
        <v>0</v>
      </c>
      <c r="E557" s="20">
        <v>2.652688672</v>
      </c>
      <c r="F557" s="20">
        <v>3381</v>
      </c>
      <c r="G557" s="20">
        <v>4</v>
      </c>
      <c r="H557" s="20">
        <v>166</v>
      </c>
      <c r="I557" s="20">
        <v>60</v>
      </c>
      <c r="J557" s="20">
        <v>43</v>
      </c>
      <c r="K557" s="20">
        <v>4370</v>
      </c>
      <c r="L557" s="20">
        <v>64</v>
      </c>
      <c r="M557" s="26" cm="1">
        <f t="array" ref="M557">_xlfn.IFS(Table11[[#This Row],[target.clade]]="I",110,Table11[[#This Row],[target.clade]]="II",4454,TRUE,4652)</f>
        <v>110</v>
      </c>
      <c r="N557" s="26" cm="1">
        <f t="array" ref="N557">_xlfn.IFS(Table11[[#This Row],[target.clade]]="I",4454,Table11[[#This Row],[target.clade]]="II",110,TRUE,NA())</f>
        <v>4454</v>
      </c>
      <c r="O557" s="20" cm="1">
        <f t="array" ref="O557">_xlfn.IFS(Table11[[#This Row],[target.clade]]="I",Table11[[#This Row],[hits.I]],Table11[[#This Row],[target.clade]]="II",Table11[[#This Row],[hits.II]],TRUE,SUM(Table11[[#This Row],[hits.I]:[hits.?]]))</f>
        <v>43</v>
      </c>
      <c r="P557" s="26">
        <f>Table11[[#This Row],[clade.P]]-Table11[[#This Row],[clade.TP]]</f>
        <v>67</v>
      </c>
      <c r="Q557" s="26" cm="1">
        <f t="array" ref="Q557">_xlfn.IFS(Table11[[#This Row],[target.clade]]="I",Table11[[#This Row],[hits.II]],Table11[[#This Row],[target.clade]]="II",Table11[[#This Row],[hits.I]],TRUE,NA())</f>
        <v>4370</v>
      </c>
      <c r="R557" s="26">
        <f>IFERROR(Table11[[#This Row],[clade.N]]-Table11[[#This Row],[clade.FP]], NA())</f>
        <v>84</v>
      </c>
      <c r="S557" s="24">
        <f>Table11[[#This Row],[clade.TP]]/Table11[[#This Row],[clade.P]]</f>
        <v>0.39090909090909093</v>
      </c>
      <c r="T557" s="24">
        <f>Table11[[#This Row],[clade.FN]]/Table11[[#This Row],[clade.P]]</f>
        <v>0.60909090909090913</v>
      </c>
      <c r="U557" s="24">
        <f>IFERROR(Table11[[#This Row],[clade.FP]]/Table11[[#This Row],[clade.N]],NA())</f>
        <v>0.9811405478221823</v>
      </c>
      <c r="V557" s="24">
        <f>IFERROR(Table11[[#This Row],[clade.TN]]/Table11[[#This Row],[clade.N]],NA())</f>
        <v>1.8859452177817693E-2</v>
      </c>
      <c r="AC557" s="11"/>
      <c r="AD557" s="11"/>
    </row>
    <row r="558" spans="1:30" ht="21" customHeight="1" x14ac:dyDescent="0.2">
      <c r="A558" s="25" t="s">
        <v>3096</v>
      </c>
      <c r="B558" s="20">
        <f>LOOKUP(Table11[[#This Row],[id]],'S1 - Assay'!A:A,'S1 - Assay'!B:B)</f>
        <v>10244</v>
      </c>
      <c r="C558" s="20" t="str">
        <f>LOOKUP(Table11[[#This Row],[id]],'S1 - Assay'!A:A,'S1 - Assay'!C:C)</f>
        <v>I</v>
      </c>
      <c r="D558" s="20">
        <f>COUNTIF('S6 - Table 1'!$B$3:$B$20,Table11[[#This Row],[id]])</f>
        <v>0</v>
      </c>
      <c r="E558" s="20">
        <v>2.6549019170000001</v>
      </c>
      <c r="F558" s="20">
        <v>3381</v>
      </c>
      <c r="G558" s="20">
        <v>4</v>
      </c>
      <c r="H558" s="20">
        <v>167</v>
      </c>
      <c r="I558" s="20">
        <v>59</v>
      </c>
      <c r="J558" s="20">
        <v>43</v>
      </c>
      <c r="K558" s="20">
        <v>4370</v>
      </c>
      <c r="L558" s="20">
        <v>64</v>
      </c>
      <c r="M558" s="26" cm="1">
        <f t="array" ref="M558">_xlfn.IFS(Table11[[#This Row],[target.clade]]="I",110,Table11[[#This Row],[target.clade]]="II",4454,TRUE,4652)</f>
        <v>110</v>
      </c>
      <c r="N558" s="26" cm="1">
        <f t="array" ref="N558">_xlfn.IFS(Table11[[#This Row],[target.clade]]="I",4454,Table11[[#This Row],[target.clade]]="II",110,TRUE,NA())</f>
        <v>4454</v>
      </c>
      <c r="O558" s="20" cm="1">
        <f t="array" ref="O558">_xlfn.IFS(Table11[[#This Row],[target.clade]]="I",Table11[[#This Row],[hits.I]],Table11[[#This Row],[target.clade]]="II",Table11[[#This Row],[hits.II]],TRUE,SUM(Table11[[#This Row],[hits.I]:[hits.?]]))</f>
        <v>43</v>
      </c>
      <c r="P558" s="26">
        <f>Table11[[#This Row],[clade.P]]-Table11[[#This Row],[clade.TP]]</f>
        <v>67</v>
      </c>
      <c r="Q558" s="26" cm="1">
        <f t="array" ref="Q558">_xlfn.IFS(Table11[[#This Row],[target.clade]]="I",Table11[[#This Row],[hits.II]],Table11[[#This Row],[target.clade]]="II",Table11[[#This Row],[hits.I]],TRUE,NA())</f>
        <v>4370</v>
      </c>
      <c r="R558" s="26">
        <f>IFERROR(Table11[[#This Row],[clade.N]]-Table11[[#This Row],[clade.FP]], NA())</f>
        <v>84</v>
      </c>
      <c r="S558" s="24">
        <f>Table11[[#This Row],[clade.TP]]/Table11[[#This Row],[clade.P]]</f>
        <v>0.39090909090909093</v>
      </c>
      <c r="T558" s="24">
        <f>Table11[[#This Row],[clade.FN]]/Table11[[#This Row],[clade.P]]</f>
        <v>0.60909090909090913</v>
      </c>
      <c r="U558" s="24">
        <f>IFERROR(Table11[[#This Row],[clade.FP]]/Table11[[#This Row],[clade.N]],NA())</f>
        <v>0.9811405478221823</v>
      </c>
      <c r="V558" s="24">
        <f>IFERROR(Table11[[#This Row],[clade.TN]]/Table11[[#This Row],[clade.N]],NA())</f>
        <v>1.8859452177817693E-2</v>
      </c>
      <c r="AC558" s="11"/>
      <c r="AD558" s="11"/>
    </row>
    <row r="559" spans="1:30" ht="21" customHeight="1" x14ac:dyDescent="0.2">
      <c r="A559" s="25" t="s">
        <v>3099</v>
      </c>
      <c r="B559" s="20">
        <f>LOOKUP(Table11[[#This Row],[id]],'S1 - Assay'!A:A,'S1 - Assay'!B:B)</f>
        <v>10244</v>
      </c>
      <c r="C559" s="20" t="str">
        <f>LOOKUP(Table11[[#This Row],[id]],'S1 - Assay'!A:A,'S1 - Assay'!C:C)</f>
        <v>I</v>
      </c>
      <c r="D559" s="20">
        <f>COUNTIF('S6 - Table 1'!$B$3:$B$20,Table11[[#This Row],[id]])</f>
        <v>0</v>
      </c>
      <c r="E559" s="20">
        <v>2.6691005890000001</v>
      </c>
      <c r="F559" s="20">
        <v>3360</v>
      </c>
      <c r="G559" s="20">
        <v>11</v>
      </c>
      <c r="H559" s="20">
        <v>265</v>
      </c>
      <c r="I559" s="20">
        <v>7</v>
      </c>
      <c r="J559" s="20">
        <v>50</v>
      </c>
      <c r="K559" s="20">
        <v>4383</v>
      </c>
      <c r="L559" s="20">
        <v>50</v>
      </c>
      <c r="M559" s="26" cm="1">
        <f t="array" ref="M559">_xlfn.IFS(Table11[[#This Row],[target.clade]]="I",110,Table11[[#This Row],[target.clade]]="II",4454,TRUE,4652)</f>
        <v>110</v>
      </c>
      <c r="N559" s="26" cm="1">
        <f t="array" ref="N559">_xlfn.IFS(Table11[[#This Row],[target.clade]]="I",4454,Table11[[#This Row],[target.clade]]="II",110,TRUE,NA())</f>
        <v>4454</v>
      </c>
      <c r="O559" s="20" cm="1">
        <f t="array" ref="O559">_xlfn.IFS(Table11[[#This Row],[target.clade]]="I",Table11[[#This Row],[hits.I]],Table11[[#This Row],[target.clade]]="II",Table11[[#This Row],[hits.II]],TRUE,SUM(Table11[[#This Row],[hits.I]:[hits.?]]))</f>
        <v>50</v>
      </c>
      <c r="P559" s="26">
        <f>Table11[[#This Row],[clade.P]]-Table11[[#This Row],[clade.TP]]</f>
        <v>60</v>
      </c>
      <c r="Q559" s="26" cm="1">
        <f t="array" ref="Q559">_xlfn.IFS(Table11[[#This Row],[target.clade]]="I",Table11[[#This Row],[hits.II]],Table11[[#This Row],[target.clade]]="II",Table11[[#This Row],[hits.I]],TRUE,NA())</f>
        <v>4383</v>
      </c>
      <c r="R559" s="26">
        <f>IFERROR(Table11[[#This Row],[clade.N]]-Table11[[#This Row],[clade.FP]], NA())</f>
        <v>71</v>
      </c>
      <c r="S559" s="24">
        <f>Table11[[#This Row],[clade.TP]]/Table11[[#This Row],[clade.P]]</f>
        <v>0.45454545454545453</v>
      </c>
      <c r="T559" s="24">
        <f>Table11[[#This Row],[clade.FN]]/Table11[[#This Row],[clade.P]]</f>
        <v>0.54545454545454541</v>
      </c>
      <c r="U559" s="24">
        <f>IFERROR(Table11[[#This Row],[clade.FP]]/Table11[[#This Row],[clade.N]],NA())</f>
        <v>0.9840592725639874</v>
      </c>
      <c r="V559" s="24">
        <f>IFERROR(Table11[[#This Row],[clade.TN]]/Table11[[#This Row],[clade.N]],NA())</f>
        <v>1.5940727436012572E-2</v>
      </c>
      <c r="AC559" s="11"/>
      <c r="AD559" s="11"/>
    </row>
    <row r="560" spans="1:30" ht="21" customHeight="1" x14ac:dyDescent="0.2">
      <c r="A560" s="25" t="s">
        <v>3102</v>
      </c>
      <c r="B560" s="20">
        <f>LOOKUP(Table11[[#This Row],[id]],'S1 - Assay'!A:A,'S1 - Assay'!B:B)</f>
        <v>10244</v>
      </c>
      <c r="C560" s="20" t="str">
        <f>LOOKUP(Table11[[#This Row],[id]],'S1 - Assay'!A:A,'S1 - Assay'!C:C)</f>
        <v>I</v>
      </c>
      <c r="D560" s="20">
        <f>COUNTIF('S6 - Table 1'!$B$3:$B$20,Table11[[#This Row],[id]])</f>
        <v>0</v>
      </c>
      <c r="E560" s="20">
        <v>2.6797523559999998</v>
      </c>
      <c r="F560" s="20">
        <v>3360</v>
      </c>
      <c r="G560" s="20">
        <v>11</v>
      </c>
      <c r="H560" s="20">
        <v>262</v>
      </c>
      <c r="I560" s="20">
        <v>10</v>
      </c>
      <c r="J560" s="20">
        <v>50</v>
      </c>
      <c r="K560" s="20">
        <v>4383</v>
      </c>
      <c r="L560" s="20">
        <v>50</v>
      </c>
      <c r="M560" s="26" cm="1">
        <f t="array" ref="M560">_xlfn.IFS(Table11[[#This Row],[target.clade]]="I",110,Table11[[#This Row],[target.clade]]="II",4454,TRUE,4652)</f>
        <v>110</v>
      </c>
      <c r="N560" s="26" cm="1">
        <f t="array" ref="N560">_xlfn.IFS(Table11[[#This Row],[target.clade]]="I",4454,Table11[[#This Row],[target.clade]]="II",110,TRUE,NA())</f>
        <v>4454</v>
      </c>
      <c r="O560" s="20" cm="1">
        <f t="array" ref="O560">_xlfn.IFS(Table11[[#This Row],[target.clade]]="I",Table11[[#This Row],[hits.I]],Table11[[#This Row],[target.clade]]="II",Table11[[#This Row],[hits.II]],TRUE,SUM(Table11[[#This Row],[hits.I]:[hits.?]]))</f>
        <v>50</v>
      </c>
      <c r="P560" s="26">
        <f>Table11[[#This Row],[clade.P]]-Table11[[#This Row],[clade.TP]]</f>
        <v>60</v>
      </c>
      <c r="Q560" s="26" cm="1">
        <f t="array" ref="Q560">_xlfn.IFS(Table11[[#This Row],[target.clade]]="I",Table11[[#This Row],[hits.II]],Table11[[#This Row],[target.clade]]="II",Table11[[#This Row],[hits.I]],TRUE,NA())</f>
        <v>4383</v>
      </c>
      <c r="R560" s="26">
        <f>IFERROR(Table11[[#This Row],[clade.N]]-Table11[[#This Row],[clade.FP]], NA())</f>
        <v>71</v>
      </c>
      <c r="S560" s="24">
        <f>Table11[[#This Row],[clade.TP]]/Table11[[#This Row],[clade.P]]</f>
        <v>0.45454545454545453</v>
      </c>
      <c r="T560" s="24">
        <f>Table11[[#This Row],[clade.FN]]/Table11[[#This Row],[clade.P]]</f>
        <v>0.54545454545454541</v>
      </c>
      <c r="U560" s="24">
        <f>IFERROR(Table11[[#This Row],[clade.FP]]/Table11[[#This Row],[clade.N]],NA())</f>
        <v>0.9840592725639874</v>
      </c>
      <c r="V560" s="24">
        <f>IFERROR(Table11[[#This Row],[clade.TN]]/Table11[[#This Row],[clade.N]],NA())</f>
        <v>1.5940727436012572E-2</v>
      </c>
      <c r="AC560" s="11"/>
      <c r="AD560" s="11"/>
    </row>
    <row r="561" spans="1:30" ht="21" customHeight="1" x14ac:dyDescent="0.2">
      <c r="A561" s="25" t="s">
        <v>3105</v>
      </c>
      <c r="B561" s="20">
        <f>LOOKUP(Table11[[#This Row],[id]],'S1 - Assay'!A:A,'S1 - Assay'!B:B)</f>
        <v>10244</v>
      </c>
      <c r="C561" s="20" t="str">
        <f>LOOKUP(Table11[[#This Row],[id]],'S1 - Assay'!A:A,'S1 - Assay'!C:C)</f>
        <v>I</v>
      </c>
      <c r="D561" s="20">
        <f>COUNTIF('S6 - Table 1'!$B$3:$B$20,Table11[[#This Row],[id]])</f>
        <v>0</v>
      </c>
      <c r="E561" s="20">
        <v>2.7507366929999999</v>
      </c>
      <c r="F561" s="20">
        <v>3422</v>
      </c>
      <c r="G561" s="20">
        <v>0</v>
      </c>
      <c r="H561" s="20">
        <v>59</v>
      </c>
      <c r="I561" s="20">
        <v>255</v>
      </c>
      <c r="J561" s="20">
        <v>50</v>
      </c>
      <c r="K561" s="20">
        <v>4428</v>
      </c>
      <c r="L561" s="20">
        <v>59</v>
      </c>
      <c r="M561" s="26" cm="1">
        <f t="array" ref="M561">_xlfn.IFS(Table11[[#This Row],[target.clade]]="I",110,Table11[[#This Row],[target.clade]]="II",4454,TRUE,4652)</f>
        <v>110</v>
      </c>
      <c r="N561" s="26" cm="1">
        <f t="array" ref="N561">_xlfn.IFS(Table11[[#This Row],[target.clade]]="I",4454,Table11[[#This Row],[target.clade]]="II",110,TRUE,NA())</f>
        <v>4454</v>
      </c>
      <c r="O561" s="20" cm="1">
        <f t="array" ref="O561">_xlfn.IFS(Table11[[#This Row],[target.clade]]="I",Table11[[#This Row],[hits.I]],Table11[[#This Row],[target.clade]]="II",Table11[[#This Row],[hits.II]],TRUE,SUM(Table11[[#This Row],[hits.I]:[hits.?]]))</f>
        <v>50</v>
      </c>
      <c r="P561" s="26">
        <f>Table11[[#This Row],[clade.P]]-Table11[[#This Row],[clade.TP]]</f>
        <v>60</v>
      </c>
      <c r="Q561" s="26" cm="1">
        <f t="array" ref="Q561">_xlfn.IFS(Table11[[#This Row],[target.clade]]="I",Table11[[#This Row],[hits.II]],Table11[[#This Row],[target.clade]]="II",Table11[[#This Row],[hits.I]],TRUE,NA())</f>
        <v>4428</v>
      </c>
      <c r="R561" s="26">
        <f>IFERROR(Table11[[#This Row],[clade.N]]-Table11[[#This Row],[clade.FP]], NA())</f>
        <v>26</v>
      </c>
      <c r="S561" s="24">
        <f>Table11[[#This Row],[clade.TP]]/Table11[[#This Row],[clade.P]]</f>
        <v>0.45454545454545453</v>
      </c>
      <c r="T561" s="24">
        <f>Table11[[#This Row],[clade.FN]]/Table11[[#This Row],[clade.P]]</f>
        <v>0.54545454545454541</v>
      </c>
      <c r="U561" s="24">
        <f>IFERROR(Table11[[#This Row],[clade.FP]]/Table11[[#This Row],[clade.N]],NA())</f>
        <v>0.9941625505163898</v>
      </c>
      <c r="V561" s="24">
        <f>IFERROR(Table11[[#This Row],[clade.TN]]/Table11[[#This Row],[clade.N]],NA())</f>
        <v>5.8374494836102376E-3</v>
      </c>
      <c r="AC561" s="11"/>
      <c r="AD561" s="11"/>
    </row>
    <row r="562" spans="1:30" ht="21" customHeight="1" x14ac:dyDescent="0.2">
      <c r="A562" s="25" t="s">
        <v>3109</v>
      </c>
      <c r="B562" s="20">
        <f>LOOKUP(Table11[[#This Row],[id]],'S1 - Assay'!A:A,'S1 - Assay'!B:B)</f>
        <v>10244</v>
      </c>
      <c r="C562" s="20" t="str">
        <f>LOOKUP(Table11[[#This Row],[id]],'S1 - Assay'!A:A,'S1 - Assay'!C:C)</f>
        <v>I</v>
      </c>
      <c r="D562" s="20">
        <f>COUNTIF('S6 - Table 1'!$B$3:$B$20,Table11[[#This Row],[id]])</f>
        <v>0</v>
      </c>
      <c r="E562" s="20">
        <v>2.7507366929999999</v>
      </c>
      <c r="F562" s="20">
        <v>3422</v>
      </c>
      <c r="G562" s="20">
        <v>0</v>
      </c>
      <c r="H562" s="20">
        <v>59</v>
      </c>
      <c r="I562" s="20">
        <v>255</v>
      </c>
      <c r="J562" s="20">
        <v>50</v>
      </c>
      <c r="K562" s="20">
        <v>4428</v>
      </c>
      <c r="L562" s="20">
        <v>59</v>
      </c>
      <c r="M562" s="26" cm="1">
        <f t="array" ref="M562">_xlfn.IFS(Table11[[#This Row],[target.clade]]="I",110,Table11[[#This Row],[target.clade]]="II",4454,TRUE,4652)</f>
        <v>110</v>
      </c>
      <c r="N562" s="26" cm="1">
        <f t="array" ref="N562">_xlfn.IFS(Table11[[#This Row],[target.clade]]="I",4454,Table11[[#This Row],[target.clade]]="II",110,TRUE,NA())</f>
        <v>4454</v>
      </c>
      <c r="O562" s="20" cm="1">
        <f t="array" ref="O562">_xlfn.IFS(Table11[[#This Row],[target.clade]]="I",Table11[[#This Row],[hits.I]],Table11[[#This Row],[target.clade]]="II",Table11[[#This Row],[hits.II]],TRUE,SUM(Table11[[#This Row],[hits.I]:[hits.?]]))</f>
        <v>50</v>
      </c>
      <c r="P562" s="26">
        <f>Table11[[#This Row],[clade.P]]-Table11[[#This Row],[clade.TP]]</f>
        <v>60</v>
      </c>
      <c r="Q562" s="26" cm="1">
        <f t="array" ref="Q562">_xlfn.IFS(Table11[[#This Row],[target.clade]]="I",Table11[[#This Row],[hits.II]],Table11[[#This Row],[target.clade]]="II",Table11[[#This Row],[hits.I]],TRUE,NA())</f>
        <v>4428</v>
      </c>
      <c r="R562" s="26">
        <f>IFERROR(Table11[[#This Row],[clade.N]]-Table11[[#This Row],[clade.FP]], NA())</f>
        <v>26</v>
      </c>
      <c r="S562" s="24">
        <f>Table11[[#This Row],[clade.TP]]/Table11[[#This Row],[clade.P]]</f>
        <v>0.45454545454545453</v>
      </c>
      <c r="T562" s="24">
        <f>Table11[[#This Row],[clade.FN]]/Table11[[#This Row],[clade.P]]</f>
        <v>0.54545454545454541</v>
      </c>
      <c r="U562" s="24">
        <f>IFERROR(Table11[[#This Row],[clade.FP]]/Table11[[#This Row],[clade.N]],NA())</f>
        <v>0.9941625505163898</v>
      </c>
      <c r="V562" s="24">
        <f>IFERROR(Table11[[#This Row],[clade.TN]]/Table11[[#This Row],[clade.N]],NA())</f>
        <v>5.8374494836102376E-3</v>
      </c>
      <c r="AC562" s="11"/>
      <c r="AD562" s="11"/>
    </row>
    <row r="563" spans="1:30" ht="21" customHeight="1" x14ac:dyDescent="0.2">
      <c r="A563" s="25" t="s">
        <v>3112</v>
      </c>
      <c r="B563" s="20">
        <f>LOOKUP(Table11[[#This Row],[id]],'S1 - Assay'!A:A,'S1 - Assay'!B:B)</f>
        <v>10244</v>
      </c>
      <c r="C563" s="20" t="str">
        <f>LOOKUP(Table11[[#This Row],[id]],'S1 - Assay'!A:A,'S1 - Assay'!C:C)</f>
        <v>I</v>
      </c>
      <c r="D563" s="20">
        <f>COUNTIF('S6 - Table 1'!$B$3:$B$20,Table11[[#This Row],[id]])</f>
        <v>0</v>
      </c>
      <c r="E563" s="20">
        <v>2.7680888970000002</v>
      </c>
      <c r="F563" s="20">
        <v>3176</v>
      </c>
      <c r="G563" s="20">
        <v>26</v>
      </c>
      <c r="H563" s="20">
        <v>0</v>
      </c>
      <c r="I563" s="20">
        <v>206</v>
      </c>
      <c r="J563" s="20">
        <v>43</v>
      </c>
      <c r="K563" s="20">
        <v>4109</v>
      </c>
      <c r="L563" s="20">
        <v>64</v>
      </c>
      <c r="M563" s="26" cm="1">
        <f t="array" ref="M563">_xlfn.IFS(Table11[[#This Row],[target.clade]]="I",110,Table11[[#This Row],[target.clade]]="II",4454,TRUE,4652)</f>
        <v>110</v>
      </c>
      <c r="N563" s="26" cm="1">
        <f t="array" ref="N563">_xlfn.IFS(Table11[[#This Row],[target.clade]]="I",4454,Table11[[#This Row],[target.clade]]="II",110,TRUE,NA())</f>
        <v>4454</v>
      </c>
      <c r="O563" s="20" cm="1">
        <f t="array" ref="O563">_xlfn.IFS(Table11[[#This Row],[target.clade]]="I",Table11[[#This Row],[hits.I]],Table11[[#This Row],[target.clade]]="II",Table11[[#This Row],[hits.II]],TRUE,SUM(Table11[[#This Row],[hits.I]:[hits.?]]))</f>
        <v>43</v>
      </c>
      <c r="P563" s="26">
        <f>Table11[[#This Row],[clade.P]]-Table11[[#This Row],[clade.TP]]</f>
        <v>67</v>
      </c>
      <c r="Q563" s="26" cm="1">
        <f t="array" ref="Q563">_xlfn.IFS(Table11[[#This Row],[target.clade]]="I",Table11[[#This Row],[hits.II]],Table11[[#This Row],[target.clade]]="II",Table11[[#This Row],[hits.I]],TRUE,NA())</f>
        <v>4109</v>
      </c>
      <c r="R563" s="26">
        <f>IFERROR(Table11[[#This Row],[clade.N]]-Table11[[#This Row],[clade.FP]], NA())</f>
        <v>345</v>
      </c>
      <c r="S563" s="24">
        <f>Table11[[#This Row],[clade.TP]]/Table11[[#This Row],[clade.P]]</f>
        <v>0.39090909090909093</v>
      </c>
      <c r="T563" s="24">
        <f>Table11[[#This Row],[clade.FN]]/Table11[[#This Row],[clade.P]]</f>
        <v>0.60909090909090913</v>
      </c>
      <c r="U563" s="24">
        <f>IFERROR(Table11[[#This Row],[clade.FP]]/Table11[[#This Row],[clade.N]],NA())</f>
        <v>0.92254153569824882</v>
      </c>
      <c r="V563" s="24">
        <f>IFERROR(Table11[[#This Row],[clade.TN]]/Table11[[#This Row],[clade.N]],NA())</f>
        <v>7.745846430175124E-2</v>
      </c>
      <c r="AC563" s="11"/>
      <c r="AD563" s="11"/>
    </row>
    <row r="564" spans="1:30" ht="21" customHeight="1" x14ac:dyDescent="0.2">
      <c r="A564" s="25" t="s">
        <v>3115</v>
      </c>
      <c r="B564" s="20">
        <f>LOOKUP(Table11[[#This Row],[id]],'S1 - Assay'!A:A,'S1 - Assay'!B:B)</f>
        <v>10244</v>
      </c>
      <c r="C564" s="20" t="str">
        <f>LOOKUP(Table11[[#This Row],[id]],'S1 - Assay'!A:A,'S1 - Assay'!C:C)</f>
        <v>I</v>
      </c>
      <c r="D564" s="20">
        <f>COUNTIF('S6 - Table 1'!$B$3:$B$20,Table11[[#This Row],[id]])</f>
        <v>0</v>
      </c>
      <c r="E564" s="20">
        <v>2.773056816</v>
      </c>
      <c r="F564" s="20">
        <v>3396</v>
      </c>
      <c r="G564" s="20">
        <v>2</v>
      </c>
      <c r="H564" s="20">
        <v>171</v>
      </c>
      <c r="I564" s="20">
        <v>205</v>
      </c>
      <c r="J564" s="20">
        <v>43</v>
      </c>
      <c r="K564" s="20">
        <v>4436</v>
      </c>
      <c r="L564" s="20">
        <v>50</v>
      </c>
      <c r="M564" s="26" cm="1">
        <f t="array" ref="M564">_xlfn.IFS(Table11[[#This Row],[target.clade]]="I",110,Table11[[#This Row],[target.clade]]="II",4454,TRUE,4652)</f>
        <v>110</v>
      </c>
      <c r="N564" s="26" cm="1">
        <f t="array" ref="N564">_xlfn.IFS(Table11[[#This Row],[target.clade]]="I",4454,Table11[[#This Row],[target.clade]]="II",110,TRUE,NA())</f>
        <v>4454</v>
      </c>
      <c r="O564" s="20" cm="1">
        <f t="array" ref="O564">_xlfn.IFS(Table11[[#This Row],[target.clade]]="I",Table11[[#This Row],[hits.I]],Table11[[#This Row],[target.clade]]="II",Table11[[#This Row],[hits.II]],TRUE,SUM(Table11[[#This Row],[hits.I]:[hits.?]]))</f>
        <v>43</v>
      </c>
      <c r="P564" s="26">
        <f>Table11[[#This Row],[clade.P]]-Table11[[#This Row],[clade.TP]]</f>
        <v>67</v>
      </c>
      <c r="Q564" s="26" cm="1">
        <f t="array" ref="Q564">_xlfn.IFS(Table11[[#This Row],[target.clade]]="I",Table11[[#This Row],[hits.II]],Table11[[#This Row],[target.clade]]="II",Table11[[#This Row],[hits.I]],TRUE,NA())</f>
        <v>4436</v>
      </c>
      <c r="R564" s="26">
        <f>IFERROR(Table11[[#This Row],[clade.N]]-Table11[[#This Row],[clade.FP]], NA())</f>
        <v>18</v>
      </c>
      <c r="S564" s="24">
        <f>Table11[[#This Row],[clade.TP]]/Table11[[#This Row],[clade.P]]</f>
        <v>0.39090909090909093</v>
      </c>
      <c r="T564" s="24">
        <f>Table11[[#This Row],[clade.FN]]/Table11[[#This Row],[clade.P]]</f>
        <v>0.60909090909090913</v>
      </c>
      <c r="U564" s="24">
        <f>IFERROR(Table11[[#This Row],[clade.FP]]/Table11[[#This Row],[clade.N]],NA())</f>
        <v>0.99595868881903904</v>
      </c>
      <c r="V564" s="24">
        <f>IFERROR(Table11[[#This Row],[clade.TN]]/Table11[[#This Row],[clade.N]],NA())</f>
        <v>4.0413111809609343E-3</v>
      </c>
      <c r="AC564" s="11"/>
      <c r="AD564" s="11"/>
    </row>
    <row r="565" spans="1:30" ht="21" customHeight="1" x14ac:dyDescent="0.2">
      <c r="A565" s="25" t="s">
        <v>3118</v>
      </c>
      <c r="B565" s="20">
        <f>LOOKUP(Table11[[#This Row],[id]],'S1 - Assay'!A:A,'S1 - Assay'!B:B)</f>
        <v>10244</v>
      </c>
      <c r="C565" s="20" t="str">
        <f>LOOKUP(Table11[[#This Row],[id]],'S1 - Assay'!A:A,'S1 - Assay'!C:C)</f>
        <v>I</v>
      </c>
      <c r="D565" s="20">
        <f>COUNTIF('S6 - Table 1'!$B$3:$B$20,Table11[[#This Row],[id]])</f>
        <v>0</v>
      </c>
      <c r="E565" s="20">
        <v>2.782937547</v>
      </c>
      <c r="F565" s="20">
        <v>3396</v>
      </c>
      <c r="G565" s="20">
        <v>2</v>
      </c>
      <c r="H565" s="20">
        <v>200</v>
      </c>
      <c r="I565" s="20">
        <v>176</v>
      </c>
      <c r="J565" s="20">
        <v>43</v>
      </c>
      <c r="K565" s="20">
        <v>4436</v>
      </c>
      <c r="L565" s="20">
        <v>50</v>
      </c>
      <c r="M565" s="26" cm="1">
        <f t="array" ref="M565">_xlfn.IFS(Table11[[#This Row],[target.clade]]="I",110,Table11[[#This Row],[target.clade]]="II",4454,TRUE,4652)</f>
        <v>110</v>
      </c>
      <c r="N565" s="26" cm="1">
        <f t="array" ref="N565">_xlfn.IFS(Table11[[#This Row],[target.clade]]="I",4454,Table11[[#This Row],[target.clade]]="II",110,TRUE,NA())</f>
        <v>4454</v>
      </c>
      <c r="O565" s="20" cm="1">
        <f t="array" ref="O565">_xlfn.IFS(Table11[[#This Row],[target.clade]]="I",Table11[[#This Row],[hits.I]],Table11[[#This Row],[target.clade]]="II",Table11[[#This Row],[hits.II]],TRUE,SUM(Table11[[#This Row],[hits.I]:[hits.?]]))</f>
        <v>43</v>
      </c>
      <c r="P565" s="26">
        <f>Table11[[#This Row],[clade.P]]-Table11[[#This Row],[clade.TP]]</f>
        <v>67</v>
      </c>
      <c r="Q565" s="26" cm="1">
        <f t="array" ref="Q565">_xlfn.IFS(Table11[[#This Row],[target.clade]]="I",Table11[[#This Row],[hits.II]],Table11[[#This Row],[target.clade]]="II",Table11[[#This Row],[hits.I]],TRUE,NA())</f>
        <v>4436</v>
      </c>
      <c r="R565" s="26">
        <f>IFERROR(Table11[[#This Row],[clade.N]]-Table11[[#This Row],[clade.FP]], NA())</f>
        <v>18</v>
      </c>
      <c r="S565" s="24">
        <f>Table11[[#This Row],[clade.TP]]/Table11[[#This Row],[clade.P]]</f>
        <v>0.39090909090909093</v>
      </c>
      <c r="T565" s="24">
        <f>Table11[[#This Row],[clade.FN]]/Table11[[#This Row],[clade.P]]</f>
        <v>0.60909090909090913</v>
      </c>
      <c r="U565" s="24">
        <f>IFERROR(Table11[[#This Row],[clade.FP]]/Table11[[#This Row],[clade.N]],NA())</f>
        <v>0.99595868881903904</v>
      </c>
      <c r="V565" s="24">
        <f>IFERROR(Table11[[#This Row],[clade.TN]]/Table11[[#This Row],[clade.N]],NA())</f>
        <v>4.0413111809609343E-3</v>
      </c>
      <c r="AC565" s="11"/>
      <c r="AD565" s="11"/>
    </row>
    <row r="566" spans="1:30" ht="21" customHeight="1" x14ac:dyDescent="0.2">
      <c r="A566" s="25" t="s">
        <v>3121</v>
      </c>
      <c r="B566" s="20">
        <f>LOOKUP(Table11[[#This Row],[id]],'S1 - Assay'!A:A,'S1 - Assay'!B:B)</f>
        <v>10244</v>
      </c>
      <c r="C566" s="20" t="str">
        <f>LOOKUP(Table11[[#This Row],[id]],'S1 - Assay'!A:A,'S1 - Assay'!C:C)</f>
        <v>I</v>
      </c>
      <c r="D566" s="20">
        <f>COUNTIF('S6 - Table 1'!$B$3:$B$20,Table11[[#This Row],[id]])</f>
        <v>0</v>
      </c>
      <c r="E566" s="20">
        <v>2.8070286530000002</v>
      </c>
      <c r="F566" s="20">
        <v>3422</v>
      </c>
      <c r="G566" s="20">
        <v>0</v>
      </c>
      <c r="H566" s="20">
        <v>135</v>
      </c>
      <c r="I566" s="20">
        <v>179</v>
      </c>
      <c r="J566" s="20">
        <v>50</v>
      </c>
      <c r="K566" s="20">
        <v>4428</v>
      </c>
      <c r="L566" s="20">
        <v>59</v>
      </c>
      <c r="M566" s="26" cm="1">
        <f t="array" ref="M566">_xlfn.IFS(Table11[[#This Row],[target.clade]]="I",110,Table11[[#This Row],[target.clade]]="II",4454,TRUE,4652)</f>
        <v>110</v>
      </c>
      <c r="N566" s="26" cm="1">
        <f t="array" ref="N566">_xlfn.IFS(Table11[[#This Row],[target.clade]]="I",4454,Table11[[#This Row],[target.clade]]="II",110,TRUE,NA())</f>
        <v>4454</v>
      </c>
      <c r="O566" s="20" cm="1">
        <f t="array" ref="O566">_xlfn.IFS(Table11[[#This Row],[target.clade]]="I",Table11[[#This Row],[hits.I]],Table11[[#This Row],[target.clade]]="II",Table11[[#This Row],[hits.II]],TRUE,SUM(Table11[[#This Row],[hits.I]:[hits.?]]))</f>
        <v>50</v>
      </c>
      <c r="P566" s="26">
        <f>Table11[[#This Row],[clade.P]]-Table11[[#This Row],[clade.TP]]</f>
        <v>60</v>
      </c>
      <c r="Q566" s="26" cm="1">
        <f t="array" ref="Q566">_xlfn.IFS(Table11[[#This Row],[target.clade]]="I",Table11[[#This Row],[hits.II]],Table11[[#This Row],[target.clade]]="II",Table11[[#This Row],[hits.I]],TRUE,NA())</f>
        <v>4428</v>
      </c>
      <c r="R566" s="26">
        <f>IFERROR(Table11[[#This Row],[clade.N]]-Table11[[#This Row],[clade.FP]], NA())</f>
        <v>26</v>
      </c>
      <c r="S566" s="24">
        <f>Table11[[#This Row],[clade.TP]]/Table11[[#This Row],[clade.P]]</f>
        <v>0.45454545454545453</v>
      </c>
      <c r="T566" s="24">
        <f>Table11[[#This Row],[clade.FN]]/Table11[[#This Row],[clade.P]]</f>
        <v>0.54545454545454541</v>
      </c>
      <c r="U566" s="24">
        <f>IFERROR(Table11[[#This Row],[clade.FP]]/Table11[[#This Row],[clade.N]],NA())</f>
        <v>0.9941625505163898</v>
      </c>
      <c r="V566" s="24">
        <f>IFERROR(Table11[[#This Row],[clade.TN]]/Table11[[#This Row],[clade.N]],NA())</f>
        <v>5.8374494836102376E-3</v>
      </c>
      <c r="AC566" s="11"/>
      <c r="AD566" s="11"/>
    </row>
    <row r="567" spans="1:30" ht="21" customHeight="1" x14ac:dyDescent="0.2">
      <c r="A567" s="25" t="s">
        <v>3124</v>
      </c>
      <c r="B567" s="20">
        <f>LOOKUP(Table11[[#This Row],[id]],'S1 - Assay'!A:A,'S1 - Assay'!B:B)</f>
        <v>10244</v>
      </c>
      <c r="C567" s="20" t="str">
        <f>LOOKUP(Table11[[#This Row],[id]],'S1 - Assay'!A:A,'S1 - Assay'!C:C)</f>
        <v>I</v>
      </c>
      <c r="D567" s="20">
        <f>COUNTIF('S6 - Table 1'!$B$3:$B$20,Table11[[#This Row],[id]])</f>
        <v>0</v>
      </c>
      <c r="E567" s="20">
        <v>2.847193538</v>
      </c>
      <c r="F567" s="20">
        <v>3325</v>
      </c>
      <c r="G567" s="20">
        <v>2</v>
      </c>
      <c r="H567" s="20">
        <v>287</v>
      </c>
      <c r="I567" s="20">
        <v>22</v>
      </c>
      <c r="J567" s="20">
        <v>43</v>
      </c>
      <c r="K567" s="20">
        <v>4414</v>
      </c>
      <c r="L567" s="20">
        <v>28</v>
      </c>
      <c r="M567" s="26" cm="1">
        <f t="array" ref="M567">_xlfn.IFS(Table11[[#This Row],[target.clade]]="I",110,Table11[[#This Row],[target.clade]]="II",4454,TRUE,4652)</f>
        <v>110</v>
      </c>
      <c r="N567" s="26" cm="1">
        <f t="array" ref="N567">_xlfn.IFS(Table11[[#This Row],[target.clade]]="I",4454,Table11[[#This Row],[target.clade]]="II",110,TRUE,NA())</f>
        <v>4454</v>
      </c>
      <c r="O567" s="20" cm="1">
        <f t="array" ref="O567">_xlfn.IFS(Table11[[#This Row],[target.clade]]="I",Table11[[#This Row],[hits.I]],Table11[[#This Row],[target.clade]]="II",Table11[[#This Row],[hits.II]],TRUE,SUM(Table11[[#This Row],[hits.I]:[hits.?]]))</f>
        <v>43</v>
      </c>
      <c r="P567" s="26">
        <f>Table11[[#This Row],[clade.P]]-Table11[[#This Row],[clade.TP]]</f>
        <v>67</v>
      </c>
      <c r="Q567" s="26" cm="1">
        <f t="array" ref="Q567">_xlfn.IFS(Table11[[#This Row],[target.clade]]="I",Table11[[#This Row],[hits.II]],Table11[[#This Row],[target.clade]]="II",Table11[[#This Row],[hits.I]],TRUE,NA())</f>
        <v>4414</v>
      </c>
      <c r="R567" s="26">
        <f>IFERROR(Table11[[#This Row],[clade.N]]-Table11[[#This Row],[clade.FP]], NA())</f>
        <v>40</v>
      </c>
      <c r="S567" s="24">
        <f>Table11[[#This Row],[clade.TP]]/Table11[[#This Row],[clade.P]]</f>
        <v>0.39090909090909093</v>
      </c>
      <c r="T567" s="24">
        <f>Table11[[#This Row],[clade.FN]]/Table11[[#This Row],[clade.P]]</f>
        <v>0.60909090909090913</v>
      </c>
      <c r="U567" s="24">
        <f>IFERROR(Table11[[#This Row],[clade.FP]]/Table11[[#This Row],[clade.N]],NA())</f>
        <v>0.99101930848675346</v>
      </c>
      <c r="V567" s="24">
        <f>IFERROR(Table11[[#This Row],[clade.TN]]/Table11[[#This Row],[clade.N]],NA())</f>
        <v>8.9806915132465207E-3</v>
      </c>
      <c r="AC567" s="11"/>
      <c r="AD567" s="11"/>
    </row>
    <row r="568" spans="1:30" ht="21" customHeight="1" x14ac:dyDescent="0.2">
      <c r="A568" s="25" t="s">
        <v>3129</v>
      </c>
      <c r="B568" s="20">
        <f>LOOKUP(Table11[[#This Row],[id]],'S1 - Assay'!A:A,'S1 - Assay'!B:B)</f>
        <v>10244</v>
      </c>
      <c r="C568" s="20" t="str">
        <f>LOOKUP(Table11[[#This Row],[id]],'S1 - Assay'!A:A,'S1 - Assay'!C:C)</f>
        <v>I</v>
      </c>
      <c r="D568" s="20">
        <f>COUNTIF('S6 - Table 1'!$B$3:$B$20,Table11[[#This Row],[id]])</f>
        <v>0</v>
      </c>
      <c r="E568" s="20">
        <v>2.8710811010000001</v>
      </c>
      <c r="F568" s="20">
        <v>3178</v>
      </c>
      <c r="G568" s="20">
        <v>22</v>
      </c>
      <c r="H568" s="20">
        <v>0</v>
      </c>
      <c r="I568" s="20">
        <v>206</v>
      </c>
      <c r="J568" s="20">
        <v>43</v>
      </c>
      <c r="K568" s="20">
        <v>4108</v>
      </c>
      <c r="L568" s="20">
        <v>64</v>
      </c>
      <c r="M568" s="26" cm="1">
        <f t="array" ref="M568">_xlfn.IFS(Table11[[#This Row],[target.clade]]="I",110,Table11[[#This Row],[target.clade]]="II",4454,TRUE,4652)</f>
        <v>110</v>
      </c>
      <c r="N568" s="26" cm="1">
        <f t="array" ref="N568">_xlfn.IFS(Table11[[#This Row],[target.clade]]="I",4454,Table11[[#This Row],[target.clade]]="II",110,TRUE,NA())</f>
        <v>4454</v>
      </c>
      <c r="O568" s="20" cm="1">
        <f t="array" ref="O568">_xlfn.IFS(Table11[[#This Row],[target.clade]]="I",Table11[[#This Row],[hits.I]],Table11[[#This Row],[target.clade]]="II",Table11[[#This Row],[hits.II]],TRUE,SUM(Table11[[#This Row],[hits.I]:[hits.?]]))</f>
        <v>43</v>
      </c>
      <c r="P568" s="26">
        <f>Table11[[#This Row],[clade.P]]-Table11[[#This Row],[clade.TP]]</f>
        <v>67</v>
      </c>
      <c r="Q568" s="26" cm="1">
        <f t="array" ref="Q568">_xlfn.IFS(Table11[[#This Row],[target.clade]]="I",Table11[[#This Row],[hits.II]],Table11[[#This Row],[target.clade]]="II",Table11[[#This Row],[hits.I]],TRUE,NA())</f>
        <v>4108</v>
      </c>
      <c r="R568" s="26">
        <f>IFERROR(Table11[[#This Row],[clade.N]]-Table11[[#This Row],[clade.FP]], NA())</f>
        <v>346</v>
      </c>
      <c r="S568" s="24">
        <f>Table11[[#This Row],[clade.TP]]/Table11[[#This Row],[clade.P]]</f>
        <v>0.39090909090909093</v>
      </c>
      <c r="T568" s="24">
        <f>Table11[[#This Row],[clade.FN]]/Table11[[#This Row],[clade.P]]</f>
        <v>0.60909090909090913</v>
      </c>
      <c r="U568" s="24">
        <f>IFERROR(Table11[[#This Row],[clade.FP]]/Table11[[#This Row],[clade.N]],NA())</f>
        <v>0.92231701841041758</v>
      </c>
      <c r="V568" s="24">
        <f>IFERROR(Table11[[#This Row],[clade.TN]]/Table11[[#This Row],[clade.N]],NA())</f>
        <v>7.7682981589582395E-2</v>
      </c>
      <c r="AC568" s="11"/>
      <c r="AD568" s="11"/>
    </row>
    <row r="569" spans="1:30" ht="21" customHeight="1" x14ac:dyDescent="0.2">
      <c r="A569" s="25" t="s">
        <v>3132</v>
      </c>
      <c r="B569" s="20">
        <f>LOOKUP(Table11[[#This Row],[id]],'S1 - Assay'!A:A,'S1 - Assay'!B:B)</f>
        <v>10244</v>
      </c>
      <c r="C569" s="20" t="str">
        <f>LOOKUP(Table11[[#This Row],[id]],'S1 - Assay'!A:A,'S1 - Assay'!C:C)</f>
        <v>I</v>
      </c>
      <c r="D569" s="20">
        <f>COUNTIF('S6 - Table 1'!$B$3:$B$20,Table11[[#This Row],[id]])</f>
        <v>0</v>
      </c>
      <c r="E569" s="20">
        <v>2.8840389380000002</v>
      </c>
      <c r="F569" s="20">
        <v>3396</v>
      </c>
      <c r="G569" s="20">
        <v>2</v>
      </c>
      <c r="H569" s="20">
        <v>156</v>
      </c>
      <c r="I569" s="20">
        <v>218</v>
      </c>
      <c r="J569" s="20">
        <v>43</v>
      </c>
      <c r="K569" s="20">
        <v>4436</v>
      </c>
      <c r="L569" s="20">
        <v>50</v>
      </c>
      <c r="M569" s="26" cm="1">
        <f t="array" ref="M569">_xlfn.IFS(Table11[[#This Row],[target.clade]]="I",110,Table11[[#This Row],[target.clade]]="II",4454,TRUE,4652)</f>
        <v>110</v>
      </c>
      <c r="N569" s="26" cm="1">
        <f t="array" ref="N569">_xlfn.IFS(Table11[[#This Row],[target.clade]]="I",4454,Table11[[#This Row],[target.clade]]="II",110,TRUE,NA())</f>
        <v>4454</v>
      </c>
      <c r="O569" s="20" cm="1">
        <f t="array" ref="O569">_xlfn.IFS(Table11[[#This Row],[target.clade]]="I",Table11[[#This Row],[hits.I]],Table11[[#This Row],[target.clade]]="II",Table11[[#This Row],[hits.II]],TRUE,SUM(Table11[[#This Row],[hits.I]:[hits.?]]))</f>
        <v>43</v>
      </c>
      <c r="P569" s="26">
        <f>Table11[[#This Row],[clade.P]]-Table11[[#This Row],[clade.TP]]</f>
        <v>67</v>
      </c>
      <c r="Q569" s="26" cm="1">
        <f t="array" ref="Q569">_xlfn.IFS(Table11[[#This Row],[target.clade]]="I",Table11[[#This Row],[hits.II]],Table11[[#This Row],[target.clade]]="II",Table11[[#This Row],[hits.I]],TRUE,NA())</f>
        <v>4436</v>
      </c>
      <c r="R569" s="26">
        <f>IFERROR(Table11[[#This Row],[clade.N]]-Table11[[#This Row],[clade.FP]], NA())</f>
        <v>18</v>
      </c>
      <c r="S569" s="24">
        <f>Table11[[#This Row],[clade.TP]]/Table11[[#This Row],[clade.P]]</f>
        <v>0.39090909090909093</v>
      </c>
      <c r="T569" s="24">
        <f>Table11[[#This Row],[clade.FN]]/Table11[[#This Row],[clade.P]]</f>
        <v>0.60909090909090913</v>
      </c>
      <c r="U569" s="24">
        <f>IFERROR(Table11[[#This Row],[clade.FP]]/Table11[[#This Row],[clade.N]],NA())</f>
        <v>0.99595868881903904</v>
      </c>
      <c r="V569" s="24">
        <f>IFERROR(Table11[[#This Row],[clade.TN]]/Table11[[#This Row],[clade.N]],NA())</f>
        <v>4.0413111809609343E-3</v>
      </c>
      <c r="AC569" s="11"/>
      <c r="AD569" s="11"/>
    </row>
    <row r="570" spans="1:30" ht="21" customHeight="1" x14ac:dyDescent="0.2">
      <c r="A570" s="25" t="s">
        <v>3135</v>
      </c>
      <c r="B570" s="20">
        <f>LOOKUP(Table11[[#This Row],[id]],'S1 - Assay'!A:A,'S1 - Assay'!B:B)</f>
        <v>10244</v>
      </c>
      <c r="C570" s="20" t="str">
        <f>LOOKUP(Table11[[#This Row],[id]],'S1 - Assay'!A:A,'S1 - Assay'!C:C)</f>
        <v>I</v>
      </c>
      <c r="D570" s="20">
        <f>COUNTIF('S6 - Table 1'!$B$3:$B$20,Table11[[#This Row],[id]])</f>
        <v>0</v>
      </c>
      <c r="E570" s="20">
        <v>2.893885584</v>
      </c>
      <c r="F570" s="20">
        <v>3269</v>
      </c>
      <c r="G570" s="20">
        <v>105</v>
      </c>
      <c r="H570" s="20">
        <v>87</v>
      </c>
      <c r="I570" s="20">
        <v>207</v>
      </c>
      <c r="J570" s="20">
        <v>43</v>
      </c>
      <c r="K570" s="20">
        <v>4363</v>
      </c>
      <c r="L570" s="20">
        <v>60</v>
      </c>
      <c r="M570" s="26" cm="1">
        <f t="array" ref="M570">_xlfn.IFS(Table11[[#This Row],[target.clade]]="I",110,Table11[[#This Row],[target.clade]]="II",4454,TRUE,4652)</f>
        <v>110</v>
      </c>
      <c r="N570" s="26" cm="1">
        <f t="array" ref="N570">_xlfn.IFS(Table11[[#This Row],[target.clade]]="I",4454,Table11[[#This Row],[target.clade]]="II",110,TRUE,NA())</f>
        <v>4454</v>
      </c>
      <c r="O570" s="20" cm="1">
        <f t="array" ref="O570">_xlfn.IFS(Table11[[#This Row],[target.clade]]="I",Table11[[#This Row],[hits.I]],Table11[[#This Row],[target.clade]]="II",Table11[[#This Row],[hits.II]],TRUE,SUM(Table11[[#This Row],[hits.I]:[hits.?]]))</f>
        <v>43</v>
      </c>
      <c r="P570" s="26">
        <f>Table11[[#This Row],[clade.P]]-Table11[[#This Row],[clade.TP]]</f>
        <v>67</v>
      </c>
      <c r="Q570" s="26" cm="1">
        <f t="array" ref="Q570">_xlfn.IFS(Table11[[#This Row],[target.clade]]="I",Table11[[#This Row],[hits.II]],Table11[[#This Row],[target.clade]]="II",Table11[[#This Row],[hits.I]],TRUE,NA())</f>
        <v>4363</v>
      </c>
      <c r="R570" s="26">
        <f>IFERROR(Table11[[#This Row],[clade.N]]-Table11[[#This Row],[clade.FP]], NA())</f>
        <v>91</v>
      </c>
      <c r="S570" s="24">
        <f>Table11[[#This Row],[clade.TP]]/Table11[[#This Row],[clade.P]]</f>
        <v>0.39090909090909093</v>
      </c>
      <c r="T570" s="24">
        <f>Table11[[#This Row],[clade.FN]]/Table11[[#This Row],[clade.P]]</f>
        <v>0.60909090909090913</v>
      </c>
      <c r="U570" s="24">
        <f>IFERROR(Table11[[#This Row],[clade.FP]]/Table11[[#This Row],[clade.N]],NA())</f>
        <v>0.97956892680736418</v>
      </c>
      <c r="V570" s="24">
        <f>IFERROR(Table11[[#This Row],[clade.TN]]/Table11[[#This Row],[clade.N]],NA())</f>
        <v>2.0431073192635832E-2</v>
      </c>
      <c r="AC570" s="11"/>
      <c r="AD570" s="11"/>
    </row>
    <row r="571" spans="1:30" ht="21" customHeight="1" x14ac:dyDescent="0.2">
      <c r="A571" s="25" t="s">
        <v>3140</v>
      </c>
      <c r="B571" s="20">
        <f>LOOKUP(Table11[[#This Row],[id]],'S1 - Assay'!A:A,'S1 - Assay'!B:B)</f>
        <v>10244</v>
      </c>
      <c r="C571" s="20" t="str">
        <f>LOOKUP(Table11[[#This Row],[id]],'S1 - Assay'!A:A,'S1 - Assay'!C:C)</f>
        <v>I</v>
      </c>
      <c r="D571" s="20">
        <f>COUNTIF('S6 - Table 1'!$B$3:$B$20,Table11[[#This Row],[id]])</f>
        <v>0</v>
      </c>
      <c r="E571" s="20">
        <v>2.8966355680000002</v>
      </c>
      <c r="F571" s="20">
        <v>3177</v>
      </c>
      <c r="G571" s="20">
        <v>22</v>
      </c>
      <c r="H571" s="20">
        <v>0</v>
      </c>
      <c r="I571" s="20">
        <v>206</v>
      </c>
      <c r="J571" s="20">
        <v>43</v>
      </c>
      <c r="K571" s="20">
        <v>4107</v>
      </c>
      <c r="L571" s="20">
        <v>64</v>
      </c>
      <c r="M571" s="26" cm="1">
        <f t="array" ref="M571">_xlfn.IFS(Table11[[#This Row],[target.clade]]="I",110,Table11[[#This Row],[target.clade]]="II",4454,TRUE,4652)</f>
        <v>110</v>
      </c>
      <c r="N571" s="26" cm="1">
        <f t="array" ref="N571">_xlfn.IFS(Table11[[#This Row],[target.clade]]="I",4454,Table11[[#This Row],[target.clade]]="II",110,TRUE,NA())</f>
        <v>4454</v>
      </c>
      <c r="O571" s="20" cm="1">
        <f t="array" ref="O571">_xlfn.IFS(Table11[[#This Row],[target.clade]]="I",Table11[[#This Row],[hits.I]],Table11[[#This Row],[target.clade]]="II",Table11[[#This Row],[hits.II]],TRUE,SUM(Table11[[#This Row],[hits.I]:[hits.?]]))</f>
        <v>43</v>
      </c>
      <c r="P571" s="26">
        <f>Table11[[#This Row],[clade.P]]-Table11[[#This Row],[clade.TP]]</f>
        <v>67</v>
      </c>
      <c r="Q571" s="26" cm="1">
        <f t="array" ref="Q571">_xlfn.IFS(Table11[[#This Row],[target.clade]]="I",Table11[[#This Row],[hits.II]],Table11[[#This Row],[target.clade]]="II",Table11[[#This Row],[hits.I]],TRUE,NA())</f>
        <v>4107</v>
      </c>
      <c r="R571" s="26">
        <f>IFERROR(Table11[[#This Row],[clade.N]]-Table11[[#This Row],[clade.FP]], NA())</f>
        <v>347</v>
      </c>
      <c r="S571" s="24">
        <f>Table11[[#This Row],[clade.TP]]/Table11[[#This Row],[clade.P]]</f>
        <v>0.39090909090909093</v>
      </c>
      <c r="T571" s="24">
        <f>Table11[[#This Row],[clade.FN]]/Table11[[#This Row],[clade.P]]</f>
        <v>0.60909090909090913</v>
      </c>
      <c r="U571" s="24">
        <f>IFERROR(Table11[[#This Row],[clade.FP]]/Table11[[#This Row],[clade.N]],NA())</f>
        <v>0.92209250112258645</v>
      </c>
      <c r="V571" s="24">
        <f>IFERROR(Table11[[#This Row],[clade.TN]]/Table11[[#This Row],[clade.N]],NA())</f>
        <v>7.7907498877413564E-2</v>
      </c>
      <c r="AC571" s="11"/>
      <c r="AD571" s="11"/>
    </row>
    <row r="572" spans="1:30" ht="21" customHeight="1" x14ac:dyDescent="0.2">
      <c r="A572" s="25" t="s">
        <v>3143</v>
      </c>
      <c r="B572" s="20">
        <f>LOOKUP(Table11[[#This Row],[id]],'S1 - Assay'!A:A,'S1 - Assay'!B:B)</f>
        <v>10244</v>
      </c>
      <c r="C572" s="20" t="str">
        <f>LOOKUP(Table11[[#This Row],[id]],'S1 - Assay'!A:A,'S1 - Assay'!C:C)</f>
        <v>I</v>
      </c>
      <c r="D572" s="20">
        <f>COUNTIF('S6 - Table 1'!$B$3:$B$20,Table11[[#This Row],[id]])</f>
        <v>0</v>
      </c>
      <c r="E572" s="20">
        <v>2.941795656</v>
      </c>
      <c r="F572" s="20">
        <v>3178</v>
      </c>
      <c r="G572" s="20">
        <v>25</v>
      </c>
      <c r="H572" s="20">
        <v>0</v>
      </c>
      <c r="I572" s="20">
        <v>206</v>
      </c>
      <c r="J572" s="20">
        <v>43</v>
      </c>
      <c r="K572" s="20">
        <v>4111</v>
      </c>
      <c r="L572" s="20">
        <v>64</v>
      </c>
      <c r="M572" s="26" cm="1">
        <f t="array" ref="M572">_xlfn.IFS(Table11[[#This Row],[target.clade]]="I",110,Table11[[#This Row],[target.clade]]="II",4454,TRUE,4652)</f>
        <v>110</v>
      </c>
      <c r="N572" s="26" cm="1">
        <f t="array" ref="N572">_xlfn.IFS(Table11[[#This Row],[target.clade]]="I",4454,Table11[[#This Row],[target.clade]]="II",110,TRUE,NA())</f>
        <v>4454</v>
      </c>
      <c r="O572" s="20" cm="1">
        <f t="array" ref="O572">_xlfn.IFS(Table11[[#This Row],[target.clade]]="I",Table11[[#This Row],[hits.I]],Table11[[#This Row],[target.clade]]="II",Table11[[#This Row],[hits.II]],TRUE,SUM(Table11[[#This Row],[hits.I]:[hits.?]]))</f>
        <v>43</v>
      </c>
      <c r="P572" s="26">
        <f>Table11[[#This Row],[clade.P]]-Table11[[#This Row],[clade.TP]]</f>
        <v>67</v>
      </c>
      <c r="Q572" s="26" cm="1">
        <f t="array" ref="Q572">_xlfn.IFS(Table11[[#This Row],[target.clade]]="I",Table11[[#This Row],[hits.II]],Table11[[#This Row],[target.clade]]="II",Table11[[#This Row],[hits.I]],TRUE,NA())</f>
        <v>4111</v>
      </c>
      <c r="R572" s="26">
        <f>IFERROR(Table11[[#This Row],[clade.N]]-Table11[[#This Row],[clade.FP]], NA())</f>
        <v>343</v>
      </c>
      <c r="S572" s="24">
        <f>Table11[[#This Row],[clade.TP]]/Table11[[#This Row],[clade.P]]</f>
        <v>0.39090909090909093</v>
      </c>
      <c r="T572" s="24">
        <f>Table11[[#This Row],[clade.FN]]/Table11[[#This Row],[clade.P]]</f>
        <v>0.60909090909090913</v>
      </c>
      <c r="U572" s="24">
        <f>IFERROR(Table11[[#This Row],[clade.FP]]/Table11[[#This Row],[clade.N]],NA())</f>
        <v>0.92299057027391107</v>
      </c>
      <c r="V572" s="24">
        <f>IFERROR(Table11[[#This Row],[clade.TN]]/Table11[[#This Row],[clade.N]],NA())</f>
        <v>7.7009429726088915E-2</v>
      </c>
      <c r="AC572" s="11"/>
      <c r="AD572" s="11"/>
    </row>
    <row r="573" spans="1:30" ht="21" customHeight="1" x14ac:dyDescent="0.2">
      <c r="A573" s="25" t="s">
        <v>3146</v>
      </c>
      <c r="B573" s="20">
        <f>LOOKUP(Table11[[#This Row],[id]],'S1 - Assay'!A:A,'S1 - Assay'!B:B)</f>
        <v>10244</v>
      </c>
      <c r="C573" s="20" t="str">
        <f>LOOKUP(Table11[[#This Row],[id]],'S1 - Assay'!A:A,'S1 - Assay'!C:C)</f>
        <v>I</v>
      </c>
      <c r="D573" s="20">
        <f>COUNTIF('S6 - Table 1'!$B$3:$B$20,Table11[[#This Row],[id]])</f>
        <v>0</v>
      </c>
      <c r="E573" s="20">
        <v>2.9912865960000001</v>
      </c>
      <c r="F573" s="20">
        <v>3324</v>
      </c>
      <c r="G573" s="20">
        <v>3</v>
      </c>
      <c r="H573" s="20">
        <v>285</v>
      </c>
      <c r="I573" s="20">
        <v>24</v>
      </c>
      <c r="J573" s="20">
        <v>43</v>
      </c>
      <c r="K573" s="20">
        <v>4414</v>
      </c>
      <c r="L573" s="20">
        <v>28</v>
      </c>
      <c r="M573" s="26" cm="1">
        <f t="array" ref="M573">_xlfn.IFS(Table11[[#This Row],[target.clade]]="I",110,Table11[[#This Row],[target.clade]]="II",4454,TRUE,4652)</f>
        <v>110</v>
      </c>
      <c r="N573" s="26" cm="1">
        <f t="array" ref="N573">_xlfn.IFS(Table11[[#This Row],[target.clade]]="I",4454,Table11[[#This Row],[target.clade]]="II",110,TRUE,NA())</f>
        <v>4454</v>
      </c>
      <c r="O573" s="20" cm="1">
        <f t="array" ref="O573">_xlfn.IFS(Table11[[#This Row],[target.clade]]="I",Table11[[#This Row],[hits.I]],Table11[[#This Row],[target.clade]]="II",Table11[[#This Row],[hits.II]],TRUE,SUM(Table11[[#This Row],[hits.I]:[hits.?]]))</f>
        <v>43</v>
      </c>
      <c r="P573" s="26">
        <f>Table11[[#This Row],[clade.P]]-Table11[[#This Row],[clade.TP]]</f>
        <v>67</v>
      </c>
      <c r="Q573" s="26" cm="1">
        <f t="array" ref="Q573">_xlfn.IFS(Table11[[#This Row],[target.clade]]="I",Table11[[#This Row],[hits.II]],Table11[[#This Row],[target.clade]]="II",Table11[[#This Row],[hits.I]],TRUE,NA())</f>
        <v>4414</v>
      </c>
      <c r="R573" s="26">
        <f>IFERROR(Table11[[#This Row],[clade.N]]-Table11[[#This Row],[clade.FP]], NA())</f>
        <v>40</v>
      </c>
      <c r="S573" s="24">
        <f>Table11[[#This Row],[clade.TP]]/Table11[[#This Row],[clade.P]]</f>
        <v>0.39090909090909093</v>
      </c>
      <c r="T573" s="24">
        <f>Table11[[#This Row],[clade.FN]]/Table11[[#This Row],[clade.P]]</f>
        <v>0.60909090909090913</v>
      </c>
      <c r="U573" s="24">
        <f>IFERROR(Table11[[#This Row],[clade.FP]]/Table11[[#This Row],[clade.N]],NA())</f>
        <v>0.99101930848675346</v>
      </c>
      <c r="V573" s="24">
        <f>IFERROR(Table11[[#This Row],[clade.TN]]/Table11[[#This Row],[clade.N]],NA())</f>
        <v>8.9806915132465207E-3</v>
      </c>
      <c r="AC573" s="11"/>
      <c r="AD573" s="11"/>
    </row>
    <row r="574" spans="1:30" ht="21" customHeight="1" x14ac:dyDescent="0.2">
      <c r="A574" s="25" t="s">
        <v>3149</v>
      </c>
      <c r="B574" s="20">
        <f>LOOKUP(Table11[[#This Row],[id]],'S1 - Assay'!A:A,'S1 - Assay'!B:B)</f>
        <v>10244</v>
      </c>
      <c r="C574" s="20" t="str">
        <f>LOOKUP(Table11[[#This Row],[id]],'S1 - Assay'!A:A,'S1 - Assay'!C:C)</f>
        <v>I</v>
      </c>
      <c r="D574" s="20">
        <f>COUNTIF('S6 - Table 1'!$B$3:$B$20,Table11[[#This Row],[id]])</f>
        <v>0</v>
      </c>
      <c r="E574" s="20">
        <v>2.9964246769999998</v>
      </c>
      <c r="F574" s="20">
        <v>3396</v>
      </c>
      <c r="G574" s="20">
        <v>2</v>
      </c>
      <c r="H574" s="20">
        <v>157</v>
      </c>
      <c r="I574" s="20">
        <v>219</v>
      </c>
      <c r="J574" s="20">
        <v>43</v>
      </c>
      <c r="K574" s="20">
        <v>4436</v>
      </c>
      <c r="L574" s="20">
        <v>50</v>
      </c>
      <c r="M574" s="26" cm="1">
        <f t="array" ref="M574">_xlfn.IFS(Table11[[#This Row],[target.clade]]="I",110,Table11[[#This Row],[target.clade]]="II",4454,TRUE,4652)</f>
        <v>110</v>
      </c>
      <c r="N574" s="26" cm="1">
        <f t="array" ref="N574">_xlfn.IFS(Table11[[#This Row],[target.clade]]="I",4454,Table11[[#This Row],[target.clade]]="II",110,TRUE,NA())</f>
        <v>4454</v>
      </c>
      <c r="O574" s="20" cm="1">
        <f t="array" ref="O574">_xlfn.IFS(Table11[[#This Row],[target.clade]]="I",Table11[[#This Row],[hits.I]],Table11[[#This Row],[target.clade]]="II",Table11[[#This Row],[hits.II]],TRUE,SUM(Table11[[#This Row],[hits.I]:[hits.?]]))</f>
        <v>43</v>
      </c>
      <c r="P574" s="26">
        <f>Table11[[#This Row],[clade.P]]-Table11[[#This Row],[clade.TP]]</f>
        <v>67</v>
      </c>
      <c r="Q574" s="26" cm="1">
        <f t="array" ref="Q574">_xlfn.IFS(Table11[[#This Row],[target.clade]]="I",Table11[[#This Row],[hits.II]],Table11[[#This Row],[target.clade]]="II",Table11[[#This Row],[hits.I]],TRUE,NA())</f>
        <v>4436</v>
      </c>
      <c r="R574" s="26">
        <f>IFERROR(Table11[[#This Row],[clade.N]]-Table11[[#This Row],[clade.FP]], NA())</f>
        <v>18</v>
      </c>
      <c r="S574" s="24">
        <f>Table11[[#This Row],[clade.TP]]/Table11[[#This Row],[clade.P]]</f>
        <v>0.39090909090909093</v>
      </c>
      <c r="T574" s="24">
        <f>Table11[[#This Row],[clade.FN]]/Table11[[#This Row],[clade.P]]</f>
        <v>0.60909090909090913</v>
      </c>
      <c r="U574" s="24">
        <f>IFERROR(Table11[[#This Row],[clade.FP]]/Table11[[#This Row],[clade.N]],NA())</f>
        <v>0.99595868881903904</v>
      </c>
      <c r="V574" s="24">
        <f>IFERROR(Table11[[#This Row],[clade.TN]]/Table11[[#This Row],[clade.N]],NA())</f>
        <v>4.0413111809609343E-3</v>
      </c>
      <c r="AC574" s="11"/>
      <c r="AD574" s="11"/>
    </row>
    <row r="575" spans="1:30" ht="21" customHeight="1" x14ac:dyDescent="0.2">
      <c r="A575" s="25" t="s">
        <v>3152</v>
      </c>
      <c r="B575" s="20">
        <f>LOOKUP(Table11[[#This Row],[id]],'S1 - Assay'!A:A,'S1 - Assay'!B:B)</f>
        <v>10244</v>
      </c>
      <c r="C575" s="20" t="str">
        <f>LOOKUP(Table11[[#This Row],[id]],'S1 - Assay'!A:A,'S1 - Assay'!C:C)</f>
        <v>I</v>
      </c>
      <c r="D575" s="20">
        <f>COUNTIF('S6 - Table 1'!$B$3:$B$20,Table11[[#This Row],[id]])</f>
        <v>0</v>
      </c>
      <c r="E575" s="20">
        <v>3.0675020800000001</v>
      </c>
      <c r="F575" s="20">
        <v>3325</v>
      </c>
      <c r="G575" s="20">
        <v>3</v>
      </c>
      <c r="H575" s="20">
        <v>287</v>
      </c>
      <c r="I575" s="20">
        <v>22</v>
      </c>
      <c r="J575" s="20">
        <v>43</v>
      </c>
      <c r="K575" s="20">
        <v>4415</v>
      </c>
      <c r="L575" s="20">
        <v>28</v>
      </c>
      <c r="M575" s="26" cm="1">
        <f t="array" ref="M575">_xlfn.IFS(Table11[[#This Row],[target.clade]]="I",110,Table11[[#This Row],[target.clade]]="II",4454,TRUE,4652)</f>
        <v>110</v>
      </c>
      <c r="N575" s="26" cm="1">
        <f t="array" ref="N575">_xlfn.IFS(Table11[[#This Row],[target.clade]]="I",4454,Table11[[#This Row],[target.clade]]="II",110,TRUE,NA())</f>
        <v>4454</v>
      </c>
      <c r="O575" s="20" cm="1">
        <f t="array" ref="O575">_xlfn.IFS(Table11[[#This Row],[target.clade]]="I",Table11[[#This Row],[hits.I]],Table11[[#This Row],[target.clade]]="II",Table11[[#This Row],[hits.II]],TRUE,SUM(Table11[[#This Row],[hits.I]:[hits.?]]))</f>
        <v>43</v>
      </c>
      <c r="P575" s="26">
        <f>Table11[[#This Row],[clade.P]]-Table11[[#This Row],[clade.TP]]</f>
        <v>67</v>
      </c>
      <c r="Q575" s="26" cm="1">
        <f t="array" ref="Q575">_xlfn.IFS(Table11[[#This Row],[target.clade]]="I",Table11[[#This Row],[hits.II]],Table11[[#This Row],[target.clade]]="II",Table11[[#This Row],[hits.I]],TRUE,NA())</f>
        <v>4415</v>
      </c>
      <c r="R575" s="26">
        <f>IFERROR(Table11[[#This Row],[clade.N]]-Table11[[#This Row],[clade.FP]], NA())</f>
        <v>39</v>
      </c>
      <c r="S575" s="24">
        <f>Table11[[#This Row],[clade.TP]]/Table11[[#This Row],[clade.P]]</f>
        <v>0.39090909090909093</v>
      </c>
      <c r="T575" s="24">
        <f>Table11[[#This Row],[clade.FN]]/Table11[[#This Row],[clade.P]]</f>
        <v>0.60909090909090913</v>
      </c>
      <c r="U575" s="24">
        <f>IFERROR(Table11[[#This Row],[clade.FP]]/Table11[[#This Row],[clade.N]],NA())</f>
        <v>0.9912438257745847</v>
      </c>
      <c r="V575" s="24">
        <f>IFERROR(Table11[[#This Row],[clade.TN]]/Table11[[#This Row],[clade.N]],NA())</f>
        <v>8.7561742254153568E-3</v>
      </c>
      <c r="AC575" s="11"/>
      <c r="AD575" s="11"/>
    </row>
    <row r="576" spans="1:30" ht="21" customHeight="1" x14ac:dyDescent="0.2">
      <c r="A576" s="25" t="s">
        <v>3155</v>
      </c>
      <c r="B576" s="20">
        <f>LOOKUP(Table11[[#This Row],[id]],'S1 - Assay'!A:A,'S1 - Assay'!B:B)</f>
        <v>10244</v>
      </c>
      <c r="C576" s="20" t="str">
        <f>LOOKUP(Table11[[#This Row],[id]],'S1 - Assay'!A:A,'S1 - Assay'!C:C)</f>
        <v>I</v>
      </c>
      <c r="D576" s="20">
        <f>COUNTIF('S6 - Table 1'!$B$3:$B$20,Table11[[#This Row],[id]])</f>
        <v>0</v>
      </c>
      <c r="E576" s="20">
        <v>3.1174279619999998</v>
      </c>
      <c r="F576" s="20">
        <v>3324</v>
      </c>
      <c r="G576" s="20">
        <v>3</v>
      </c>
      <c r="H576" s="20">
        <v>285</v>
      </c>
      <c r="I576" s="20">
        <v>24</v>
      </c>
      <c r="J576" s="20">
        <v>43</v>
      </c>
      <c r="K576" s="20">
        <v>4414</v>
      </c>
      <c r="L576" s="20">
        <v>28</v>
      </c>
      <c r="M576" s="26" cm="1">
        <f t="array" ref="M576">_xlfn.IFS(Table11[[#This Row],[target.clade]]="I",110,Table11[[#This Row],[target.clade]]="II",4454,TRUE,4652)</f>
        <v>110</v>
      </c>
      <c r="N576" s="26" cm="1">
        <f t="array" ref="N576">_xlfn.IFS(Table11[[#This Row],[target.clade]]="I",4454,Table11[[#This Row],[target.clade]]="II",110,TRUE,NA())</f>
        <v>4454</v>
      </c>
      <c r="O576" s="20" cm="1">
        <f t="array" ref="O576">_xlfn.IFS(Table11[[#This Row],[target.clade]]="I",Table11[[#This Row],[hits.I]],Table11[[#This Row],[target.clade]]="II",Table11[[#This Row],[hits.II]],TRUE,SUM(Table11[[#This Row],[hits.I]:[hits.?]]))</f>
        <v>43</v>
      </c>
      <c r="P576" s="26">
        <f>Table11[[#This Row],[clade.P]]-Table11[[#This Row],[clade.TP]]</f>
        <v>67</v>
      </c>
      <c r="Q576" s="26" cm="1">
        <f t="array" ref="Q576">_xlfn.IFS(Table11[[#This Row],[target.clade]]="I",Table11[[#This Row],[hits.II]],Table11[[#This Row],[target.clade]]="II",Table11[[#This Row],[hits.I]],TRUE,NA())</f>
        <v>4414</v>
      </c>
      <c r="R576" s="26">
        <f>IFERROR(Table11[[#This Row],[clade.N]]-Table11[[#This Row],[clade.FP]], NA())</f>
        <v>40</v>
      </c>
      <c r="S576" s="24">
        <f>Table11[[#This Row],[clade.TP]]/Table11[[#This Row],[clade.P]]</f>
        <v>0.39090909090909093</v>
      </c>
      <c r="T576" s="24">
        <f>Table11[[#This Row],[clade.FN]]/Table11[[#This Row],[clade.P]]</f>
        <v>0.60909090909090913</v>
      </c>
      <c r="U576" s="24">
        <f>IFERROR(Table11[[#This Row],[clade.FP]]/Table11[[#This Row],[clade.N]],NA())</f>
        <v>0.99101930848675346</v>
      </c>
      <c r="V576" s="24">
        <f>IFERROR(Table11[[#This Row],[clade.TN]]/Table11[[#This Row],[clade.N]],NA())</f>
        <v>8.9806915132465207E-3</v>
      </c>
      <c r="AC576" s="11"/>
      <c r="AD576" s="11"/>
    </row>
    <row r="577" spans="1:30" ht="21" customHeight="1" x14ac:dyDescent="0.2">
      <c r="A577" s="25" t="s">
        <v>3158</v>
      </c>
      <c r="B577" s="20">
        <f>LOOKUP(Table11[[#This Row],[id]],'S1 - Assay'!A:A,'S1 - Assay'!B:B)</f>
        <v>10244</v>
      </c>
      <c r="C577" s="20" t="str">
        <f>LOOKUP(Table11[[#This Row],[id]],'S1 - Assay'!A:A,'S1 - Assay'!C:C)</f>
        <v>I</v>
      </c>
      <c r="D577" s="20">
        <f>COUNTIF('S6 - Table 1'!$B$3:$B$20,Table11[[#This Row],[id]])</f>
        <v>0</v>
      </c>
      <c r="E577" s="20">
        <v>3.1231013999999999</v>
      </c>
      <c r="F577" s="20">
        <v>3325</v>
      </c>
      <c r="G577" s="20">
        <v>2</v>
      </c>
      <c r="H577" s="20">
        <v>286</v>
      </c>
      <c r="I577" s="20">
        <v>23</v>
      </c>
      <c r="J577" s="20">
        <v>43</v>
      </c>
      <c r="K577" s="20">
        <v>4414</v>
      </c>
      <c r="L577" s="20">
        <v>28</v>
      </c>
      <c r="M577" s="26" cm="1">
        <f t="array" ref="M577">_xlfn.IFS(Table11[[#This Row],[target.clade]]="I",110,Table11[[#This Row],[target.clade]]="II",4454,TRUE,4652)</f>
        <v>110</v>
      </c>
      <c r="N577" s="26" cm="1">
        <f t="array" ref="N577">_xlfn.IFS(Table11[[#This Row],[target.clade]]="I",4454,Table11[[#This Row],[target.clade]]="II",110,TRUE,NA())</f>
        <v>4454</v>
      </c>
      <c r="O577" s="20" cm="1">
        <f t="array" ref="O577">_xlfn.IFS(Table11[[#This Row],[target.clade]]="I",Table11[[#This Row],[hits.I]],Table11[[#This Row],[target.clade]]="II",Table11[[#This Row],[hits.II]],TRUE,SUM(Table11[[#This Row],[hits.I]:[hits.?]]))</f>
        <v>43</v>
      </c>
      <c r="P577" s="26">
        <f>Table11[[#This Row],[clade.P]]-Table11[[#This Row],[clade.TP]]</f>
        <v>67</v>
      </c>
      <c r="Q577" s="26" cm="1">
        <f t="array" ref="Q577">_xlfn.IFS(Table11[[#This Row],[target.clade]]="I",Table11[[#This Row],[hits.II]],Table11[[#This Row],[target.clade]]="II",Table11[[#This Row],[hits.I]],TRUE,NA())</f>
        <v>4414</v>
      </c>
      <c r="R577" s="26">
        <f>IFERROR(Table11[[#This Row],[clade.N]]-Table11[[#This Row],[clade.FP]], NA())</f>
        <v>40</v>
      </c>
      <c r="S577" s="24">
        <f>Table11[[#This Row],[clade.TP]]/Table11[[#This Row],[clade.P]]</f>
        <v>0.39090909090909093</v>
      </c>
      <c r="T577" s="24">
        <f>Table11[[#This Row],[clade.FN]]/Table11[[#This Row],[clade.P]]</f>
        <v>0.60909090909090913</v>
      </c>
      <c r="U577" s="24">
        <f>IFERROR(Table11[[#This Row],[clade.FP]]/Table11[[#This Row],[clade.N]],NA())</f>
        <v>0.99101930848675346</v>
      </c>
      <c r="V577" s="24">
        <f>IFERROR(Table11[[#This Row],[clade.TN]]/Table11[[#This Row],[clade.N]],NA())</f>
        <v>8.9806915132465207E-3</v>
      </c>
      <c r="AC577" s="11"/>
      <c r="AD577" s="11"/>
    </row>
    <row r="578" spans="1:30" ht="21" customHeight="1" x14ac:dyDescent="0.2">
      <c r="A578" s="25" t="s">
        <v>3161</v>
      </c>
      <c r="B578" s="20">
        <f>LOOKUP(Table11[[#This Row],[id]],'S1 - Assay'!A:A,'S1 - Assay'!B:B)</f>
        <v>10244</v>
      </c>
      <c r="C578" s="20" t="str">
        <f>LOOKUP(Table11[[#This Row],[id]],'S1 - Assay'!A:A,'S1 - Assay'!C:C)</f>
        <v>I</v>
      </c>
      <c r="D578" s="20">
        <f>COUNTIF('S6 - Table 1'!$B$3:$B$20,Table11[[#This Row],[id]])</f>
        <v>0</v>
      </c>
      <c r="E578" s="20">
        <v>3.1624795510000001</v>
      </c>
      <c r="F578" s="20">
        <v>3424</v>
      </c>
      <c r="G578" s="20">
        <v>4</v>
      </c>
      <c r="H578" s="20">
        <v>190</v>
      </c>
      <c r="I578" s="20">
        <v>93</v>
      </c>
      <c r="J578" s="20">
        <v>44</v>
      </c>
      <c r="K578" s="20">
        <v>4426</v>
      </c>
      <c r="L578" s="20">
        <v>63</v>
      </c>
      <c r="M578" s="26" cm="1">
        <f t="array" ref="M578">_xlfn.IFS(Table11[[#This Row],[target.clade]]="I",110,Table11[[#This Row],[target.clade]]="II",4454,TRUE,4652)</f>
        <v>110</v>
      </c>
      <c r="N578" s="26" cm="1">
        <f t="array" ref="N578">_xlfn.IFS(Table11[[#This Row],[target.clade]]="I",4454,Table11[[#This Row],[target.clade]]="II",110,TRUE,NA())</f>
        <v>4454</v>
      </c>
      <c r="O578" s="20" cm="1">
        <f t="array" ref="O578">_xlfn.IFS(Table11[[#This Row],[target.clade]]="I",Table11[[#This Row],[hits.I]],Table11[[#This Row],[target.clade]]="II",Table11[[#This Row],[hits.II]],TRUE,SUM(Table11[[#This Row],[hits.I]:[hits.?]]))</f>
        <v>44</v>
      </c>
      <c r="P578" s="26">
        <f>Table11[[#This Row],[clade.P]]-Table11[[#This Row],[clade.TP]]</f>
        <v>66</v>
      </c>
      <c r="Q578" s="26" cm="1">
        <f t="array" ref="Q578">_xlfn.IFS(Table11[[#This Row],[target.clade]]="I",Table11[[#This Row],[hits.II]],Table11[[#This Row],[target.clade]]="II",Table11[[#This Row],[hits.I]],TRUE,NA())</f>
        <v>4426</v>
      </c>
      <c r="R578" s="26">
        <f>IFERROR(Table11[[#This Row],[clade.N]]-Table11[[#This Row],[clade.FP]], NA())</f>
        <v>28</v>
      </c>
      <c r="S578" s="24">
        <f>Table11[[#This Row],[clade.TP]]/Table11[[#This Row],[clade.P]]</f>
        <v>0.4</v>
      </c>
      <c r="T578" s="24">
        <f>Table11[[#This Row],[clade.FN]]/Table11[[#This Row],[clade.P]]</f>
        <v>0.6</v>
      </c>
      <c r="U578" s="24">
        <f>IFERROR(Table11[[#This Row],[clade.FP]]/Table11[[#This Row],[clade.N]],NA())</f>
        <v>0.99371351594072743</v>
      </c>
      <c r="V578" s="24">
        <f>IFERROR(Table11[[#This Row],[clade.TN]]/Table11[[#This Row],[clade.N]],NA())</f>
        <v>6.2864840592725636E-3</v>
      </c>
      <c r="AC578" s="11"/>
      <c r="AD578" s="11"/>
    </row>
    <row r="579" spans="1:30" ht="21" customHeight="1" x14ac:dyDescent="0.2">
      <c r="A579" s="25" t="s">
        <v>3166</v>
      </c>
      <c r="B579" s="20">
        <f>LOOKUP(Table11[[#This Row],[id]],'S1 - Assay'!A:A,'S1 - Assay'!B:B)</f>
        <v>10244</v>
      </c>
      <c r="C579" s="20" t="str">
        <f>LOOKUP(Table11[[#This Row],[id]],'S1 - Assay'!A:A,'S1 - Assay'!C:C)</f>
        <v>I</v>
      </c>
      <c r="D579" s="20">
        <f>COUNTIF('S6 - Table 1'!$B$3:$B$20,Table11[[#This Row],[id]])</f>
        <v>0</v>
      </c>
      <c r="E579" s="20">
        <v>3.162493939</v>
      </c>
      <c r="F579" s="20">
        <v>3424</v>
      </c>
      <c r="G579" s="20">
        <v>4</v>
      </c>
      <c r="H579" s="20">
        <v>190</v>
      </c>
      <c r="I579" s="20">
        <v>93</v>
      </c>
      <c r="J579" s="20">
        <v>44</v>
      </c>
      <c r="K579" s="20">
        <v>4426</v>
      </c>
      <c r="L579" s="20">
        <v>63</v>
      </c>
      <c r="M579" s="26" cm="1">
        <f t="array" ref="M579">_xlfn.IFS(Table11[[#This Row],[target.clade]]="I",110,Table11[[#This Row],[target.clade]]="II",4454,TRUE,4652)</f>
        <v>110</v>
      </c>
      <c r="N579" s="26" cm="1">
        <f t="array" ref="N579">_xlfn.IFS(Table11[[#This Row],[target.clade]]="I",4454,Table11[[#This Row],[target.clade]]="II",110,TRUE,NA())</f>
        <v>4454</v>
      </c>
      <c r="O579" s="20" cm="1">
        <f t="array" ref="O579">_xlfn.IFS(Table11[[#This Row],[target.clade]]="I",Table11[[#This Row],[hits.I]],Table11[[#This Row],[target.clade]]="II",Table11[[#This Row],[hits.II]],TRUE,SUM(Table11[[#This Row],[hits.I]:[hits.?]]))</f>
        <v>44</v>
      </c>
      <c r="P579" s="26">
        <f>Table11[[#This Row],[clade.P]]-Table11[[#This Row],[clade.TP]]</f>
        <v>66</v>
      </c>
      <c r="Q579" s="26" cm="1">
        <f t="array" ref="Q579">_xlfn.IFS(Table11[[#This Row],[target.clade]]="I",Table11[[#This Row],[hits.II]],Table11[[#This Row],[target.clade]]="II",Table11[[#This Row],[hits.I]],TRUE,NA())</f>
        <v>4426</v>
      </c>
      <c r="R579" s="26">
        <f>IFERROR(Table11[[#This Row],[clade.N]]-Table11[[#This Row],[clade.FP]], NA())</f>
        <v>28</v>
      </c>
      <c r="S579" s="24">
        <f>Table11[[#This Row],[clade.TP]]/Table11[[#This Row],[clade.P]]</f>
        <v>0.4</v>
      </c>
      <c r="T579" s="24">
        <f>Table11[[#This Row],[clade.FN]]/Table11[[#This Row],[clade.P]]</f>
        <v>0.6</v>
      </c>
      <c r="U579" s="24">
        <f>IFERROR(Table11[[#This Row],[clade.FP]]/Table11[[#This Row],[clade.N]],NA())</f>
        <v>0.99371351594072743</v>
      </c>
      <c r="V579" s="24">
        <f>IFERROR(Table11[[#This Row],[clade.TN]]/Table11[[#This Row],[clade.N]],NA())</f>
        <v>6.2864840592725636E-3</v>
      </c>
      <c r="AC579" s="11"/>
      <c r="AD579" s="11"/>
    </row>
    <row r="580" spans="1:30" ht="21" customHeight="1" x14ac:dyDescent="0.2">
      <c r="A580" s="25" t="s">
        <v>3169</v>
      </c>
      <c r="B580" s="20">
        <f>LOOKUP(Table11[[#This Row],[id]],'S1 - Assay'!A:A,'S1 - Assay'!B:B)</f>
        <v>10244</v>
      </c>
      <c r="C580" s="20" t="str">
        <f>LOOKUP(Table11[[#This Row],[id]],'S1 - Assay'!A:A,'S1 - Assay'!C:C)</f>
        <v>I</v>
      </c>
      <c r="D580" s="20">
        <f>COUNTIF('S6 - Table 1'!$B$3:$B$20,Table11[[#This Row],[id]])</f>
        <v>0</v>
      </c>
      <c r="E580" s="20">
        <v>3.1830074540000002</v>
      </c>
      <c r="F580" s="20">
        <v>3424</v>
      </c>
      <c r="G580" s="20">
        <v>4</v>
      </c>
      <c r="H580" s="20">
        <v>190</v>
      </c>
      <c r="I580" s="20">
        <v>93</v>
      </c>
      <c r="J580" s="20">
        <v>44</v>
      </c>
      <c r="K580" s="20">
        <v>4426</v>
      </c>
      <c r="L580" s="20">
        <v>63</v>
      </c>
      <c r="M580" s="26" cm="1">
        <f t="array" ref="M580">_xlfn.IFS(Table11[[#This Row],[target.clade]]="I",110,Table11[[#This Row],[target.clade]]="II",4454,TRUE,4652)</f>
        <v>110</v>
      </c>
      <c r="N580" s="26" cm="1">
        <f t="array" ref="N580">_xlfn.IFS(Table11[[#This Row],[target.clade]]="I",4454,Table11[[#This Row],[target.clade]]="II",110,TRUE,NA())</f>
        <v>4454</v>
      </c>
      <c r="O580" s="20" cm="1">
        <f t="array" ref="O580">_xlfn.IFS(Table11[[#This Row],[target.clade]]="I",Table11[[#This Row],[hits.I]],Table11[[#This Row],[target.clade]]="II",Table11[[#This Row],[hits.II]],TRUE,SUM(Table11[[#This Row],[hits.I]:[hits.?]]))</f>
        <v>44</v>
      </c>
      <c r="P580" s="26">
        <f>Table11[[#This Row],[clade.P]]-Table11[[#This Row],[clade.TP]]</f>
        <v>66</v>
      </c>
      <c r="Q580" s="26" cm="1">
        <f t="array" ref="Q580">_xlfn.IFS(Table11[[#This Row],[target.clade]]="I",Table11[[#This Row],[hits.II]],Table11[[#This Row],[target.clade]]="II",Table11[[#This Row],[hits.I]],TRUE,NA())</f>
        <v>4426</v>
      </c>
      <c r="R580" s="26">
        <f>IFERROR(Table11[[#This Row],[clade.N]]-Table11[[#This Row],[clade.FP]], NA())</f>
        <v>28</v>
      </c>
      <c r="S580" s="24">
        <f>Table11[[#This Row],[clade.TP]]/Table11[[#This Row],[clade.P]]</f>
        <v>0.4</v>
      </c>
      <c r="T580" s="24">
        <f>Table11[[#This Row],[clade.FN]]/Table11[[#This Row],[clade.P]]</f>
        <v>0.6</v>
      </c>
      <c r="U580" s="24">
        <f>IFERROR(Table11[[#This Row],[clade.FP]]/Table11[[#This Row],[clade.N]],NA())</f>
        <v>0.99371351594072743</v>
      </c>
      <c r="V580" s="24">
        <f>IFERROR(Table11[[#This Row],[clade.TN]]/Table11[[#This Row],[clade.N]],NA())</f>
        <v>6.2864840592725636E-3</v>
      </c>
      <c r="AC580" s="11"/>
      <c r="AD580" s="11"/>
    </row>
    <row r="581" spans="1:30" ht="21" customHeight="1" x14ac:dyDescent="0.2">
      <c r="A581" s="25" t="s">
        <v>3172</v>
      </c>
      <c r="B581" s="20">
        <f>LOOKUP(Table11[[#This Row],[id]],'S1 - Assay'!A:A,'S1 - Assay'!B:B)</f>
        <v>10244</v>
      </c>
      <c r="C581" s="20" t="str">
        <f>LOOKUP(Table11[[#This Row],[id]],'S1 - Assay'!A:A,'S1 - Assay'!C:C)</f>
        <v>I</v>
      </c>
      <c r="D581" s="20">
        <f>COUNTIF('S6 - Table 1'!$B$3:$B$20,Table11[[#This Row],[id]])</f>
        <v>0</v>
      </c>
      <c r="E581" s="20">
        <v>3.2304412820000001</v>
      </c>
      <c r="F581" s="20">
        <v>3424</v>
      </c>
      <c r="G581" s="20">
        <v>4</v>
      </c>
      <c r="H581" s="20">
        <v>177</v>
      </c>
      <c r="I581" s="20">
        <v>106</v>
      </c>
      <c r="J581" s="20">
        <v>44</v>
      </c>
      <c r="K581" s="20">
        <v>4426</v>
      </c>
      <c r="L581" s="20">
        <v>63</v>
      </c>
      <c r="M581" s="26" cm="1">
        <f t="array" ref="M581">_xlfn.IFS(Table11[[#This Row],[target.clade]]="I",110,Table11[[#This Row],[target.clade]]="II",4454,TRUE,4652)</f>
        <v>110</v>
      </c>
      <c r="N581" s="26" cm="1">
        <f t="array" ref="N581">_xlfn.IFS(Table11[[#This Row],[target.clade]]="I",4454,Table11[[#This Row],[target.clade]]="II",110,TRUE,NA())</f>
        <v>4454</v>
      </c>
      <c r="O581" s="20" cm="1">
        <f t="array" ref="O581">_xlfn.IFS(Table11[[#This Row],[target.clade]]="I",Table11[[#This Row],[hits.I]],Table11[[#This Row],[target.clade]]="II",Table11[[#This Row],[hits.II]],TRUE,SUM(Table11[[#This Row],[hits.I]:[hits.?]]))</f>
        <v>44</v>
      </c>
      <c r="P581" s="26">
        <f>Table11[[#This Row],[clade.P]]-Table11[[#This Row],[clade.TP]]</f>
        <v>66</v>
      </c>
      <c r="Q581" s="26" cm="1">
        <f t="array" ref="Q581">_xlfn.IFS(Table11[[#This Row],[target.clade]]="I",Table11[[#This Row],[hits.II]],Table11[[#This Row],[target.clade]]="II",Table11[[#This Row],[hits.I]],TRUE,NA())</f>
        <v>4426</v>
      </c>
      <c r="R581" s="26">
        <f>IFERROR(Table11[[#This Row],[clade.N]]-Table11[[#This Row],[clade.FP]], NA())</f>
        <v>28</v>
      </c>
      <c r="S581" s="24">
        <f>Table11[[#This Row],[clade.TP]]/Table11[[#This Row],[clade.P]]</f>
        <v>0.4</v>
      </c>
      <c r="T581" s="24">
        <f>Table11[[#This Row],[clade.FN]]/Table11[[#This Row],[clade.P]]</f>
        <v>0.6</v>
      </c>
      <c r="U581" s="24">
        <f>IFERROR(Table11[[#This Row],[clade.FP]]/Table11[[#This Row],[clade.N]],NA())</f>
        <v>0.99371351594072743</v>
      </c>
      <c r="V581" s="24">
        <f>IFERROR(Table11[[#This Row],[clade.TN]]/Table11[[#This Row],[clade.N]],NA())</f>
        <v>6.2864840592725636E-3</v>
      </c>
      <c r="AC581" s="11"/>
      <c r="AD581" s="11"/>
    </row>
    <row r="582" spans="1:30" ht="21" customHeight="1" x14ac:dyDescent="0.2">
      <c r="A582" s="25" t="s">
        <v>3175</v>
      </c>
      <c r="B582" s="20">
        <f>LOOKUP(Table11[[#This Row],[id]],'S1 - Assay'!A:A,'S1 - Assay'!B:B)</f>
        <v>10244</v>
      </c>
      <c r="C582" s="20" t="str">
        <f>LOOKUP(Table11[[#This Row],[id]],'S1 - Assay'!A:A,'S1 - Assay'!C:C)</f>
        <v>I</v>
      </c>
      <c r="D582" s="20">
        <f>COUNTIF('S6 - Table 1'!$B$3:$B$20,Table11[[#This Row],[id]])</f>
        <v>0</v>
      </c>
      <c r="E582" s="20">
        <v>3.2304556710000001</v>
      </c>
      <c r="F582" s="20">
        <v>3424</v>
      </c>
      <c r="G582" s="20">
        <v>4</v>
      </c>
      <c r="H582" s="20">
        <v>177</v>
      </c>
      <c r="I582" s="20">
        <v>106</v>
      </c>
      <c r="J582" s="20">
        <v>44</v>
      </c>
      <c r="K582" s="20">
        <v>4426</v>
      </c>
      <c r="L582" s="20">
        <v>63</v>
      </c>
      <c r="M582" s="26" cm="1">
        <f t="array" ref="M582">_xlfn.IFS(Table11[[#This Row],[target.clade]]="I",110,Table11[[#This Row],[target.clade]]="II",4454,TRUE,4652)</f>
        <v>110</v>
      </c>
      <c r="N582" s="26" cm="1">
        <f t="array" ref="N582">_xlfn.IFS(Table11[[#This Row],[target.clade]]="I",4454,Table11[[#This Row],[target.clade]]="II",110,TRUE,NA())</f>
        <v>4454</v>
      </c>
      <c r="O582" s="20" cm="1">
        <f t="array" ref="O582">_xlfn.IFS(Table11[[#This Row],[target.clade]]="I",Table11[[#This Row],[hits.I]],Table11[[#This Row],[target.clade]]="II",Table11[[#This Row],[hits.II]],TRUE,SUM(Table11[[#This Row],[hits.I]:[hits.?]]))</f>
        <v>44</v>
      </c>
      <c r="P582" s="26">
        <f>Table11[[#This Row],[clade.P]]-Table11[[#This Row],[clade.TP]]</f>
        <v>66</v>
      </c>
      <c r="Q582" s="26" cm="1">
        <f t="array" ref="Q582">_xlfn.IFS(Table11[[#This Row],[target.clade]]="I",Table11[[#This Row],[hits.II]],Table11[[#This Row],[target.clade]]="II",Table11[[#This Row],[hits.I]],TRUE,NA())</f>
        <v>4426</v>
      </c>
      <c r="R582" s="26">
        <f>IFERROR(Table11[[#This Row],[clade.N]]-Table11[[#This Row],[clade.FP]], NA())</f>
        <v>28</v>
      </c>
      <c r="S582" s="24">
        <f>Table11[[#This Row],[clade.TP]]/Table11[[#This Row],[clade.P]]</f>
        <v>0.4</v>
      </c>
      <c r="T582" s="24">
        <f>Table11[[#This Row],[clade.FN]]/Table11[[#This Row],[clade.P]]</f>
        <v>0.6</v>
      </c>
      <c r="U582" s="24">
        <f>IFERROR(Table11[[#This Row],[clade.FP]]/Table11[[#This Row],[clade.N]],NA())</f>
        <v>0.99371351594072743</v>
      </c>
      <c r="V582" s="24">
        <f>IFERROR(Table11[[#This Row],[clade.TN]]/Table11[[#This Row],[clade.N]],NA())</f>
        <v>6.2864840592725636E-3</v>
      </c>
      <c r="AC582" s="11"/>
      <c r="AD582" s="11"/>
    </row>
    <row r="583" spans="1:30" ht="21" customHeight="1" x14ac:dyDescent="0.2">
      <c r="A583" s="25" t="s">
        <v>3177</v>
      </c>
      <c r="B583" s="20">
        <f>LOOKUP(Table11[[#This Row],[id]],'S1 - Assay'!A:A,'S1 - Assay'!B:B)</f>
        <v>10244</v>
      </c>
      <c r="C583" s="20" t="str">
        <f>LOOKUP(Table11[[#This Row],[id]],'S1 - Assay'!A:A,'S1 - Assay'!C:C)</f>
        <v>I</v>
      </c>
      <c r="D583" s="20">
        <f>COUNTIF('S6 - Table 1'!$B$3:$B$20,Table11[[#This Row],[id]])</f>
        <v>0</v>
      </c>
      <c r="E583" s="20">
        <v>3.254790077</v>
      </c>
      <c r="F583" s="20">
        <v>3393</v>
      </c>
      <c r="G583" s="20">
        <v>7</v>
      </c>
      <c r="H583" s="20">
        <v>97</v>
      </c>
      <c r="I583" s="20">
        <v>192</v>
      </c>
      <c r="J583" s="20">
        <v>43</v>
      </c>
      <c r="K583" s="20">
        <v>4396</v>
      </c>
      <c r="L583" s="20">
        <v>60</v>
      </c>
      <c r="M583" s="26" cm="1">
        <f t="array" ref="M583">_xlfn.IFS(Table11[[#This Row],[target.clade]]="I",110,Table11[[#This Row],[target.clade]]="II",4454,TRUE,4652)</f>
        <v>110</v>
      </c>
      <c r="N583" s="26" cm="1">
        <f t="array" ref="N583">_xlfn.IFS(Table11[[#This Row],[target.clade]]="I",4454,Table11[[#This Row],[target.clade]]="II",110,TRUE,NA())</f>
        <v>4454</v>
      </c>
      <c r="O583" s="20" cm="1">
        <f t="array" ref="O583">_xlfn.IFS(Table11[[#This Row],[target.clade]]="I",Table11[[#This Row],[hits.I]],Table11[[#This Row],[target.clade]]="II",Table11[[#This Row],[hits.II]],TRUE,SUM(Table11[[#This Row],[hits.I]:[hits.?]]))</f>
        <v>43</v>
      </c>
      <c r="P583" s="26">
        <f>Table11[[#This Row],[clade.P]]-Table11[[#This Row],[clade.TP]]</f>
        <v>67</v>
      </c>
      <c r="Q583" s="26" cm="1">
        <f t="array" ref="Q583">_xlfn.IFS(Table11[[#This Row],[target.clade]]="I",Table11[[#This Row],[hits.II]],Table11[[#This Row],[target.clade]]="II",Table11[[#This Row],[hits.I]],TRUE,NA())</f>
        <v>4396</v>
      </c>
      <c r="R583" s="26">
        <f>IFERROR(Table11[[#This Row],[clade.N]]-Table11[[#This Row],[clade.FP]], NA())</f>
        <v>58</v>
      </c>
      <c r="S583" s="24">
        <f>Table11[[#This Row],[clade.TP]]/Table11[[#This Row],[clade.P]]</f>
        <v>0.39090909090909093</v>
      </c>
      <c r="T583" s="24">
        <f>Table11[[#This Row],[clade.FN]]/Table11[[#This Row],[clade.P]]</f>
        <v>0.60909090909090913</v>
      </c>
      <c r="U583" s="24">
        <f>IFERROR(Table11[[#This Row],[clade.FP]]/Table11[[#This Row],[clade.N]],NA())</f>
        <v>0.9869779973057925</v>
      </c>
      <c r="V583" s="24">
        <f>IFERROR(Table11[[#This Row],[clade.TN]]/Table11[[#This Row],[clade.N]],NA())</f>
        <v>1.3022002694207453E-2</v>
      </c>
      <c r="AC583" s="11"/>
      <c r="AD583" s="11"/>
    </row>
    <row r="584" spans="1:30" ht="21" customHeight="1" x14ac:dyDescent="0.2">
      <c r="A584" s="25" t="s">
        <v>3182</v>
      </c>
      <c r="B584" s="20">
        <f>LOOKUP(Table11[[#This Row],[id]],'S1 - Assay'!A:A,'S1 - Assay'!B:B)</f>
        <v>10244</v>
      </c>
      <c r="C584" s="20" t="str">
        <f>LOOKUP(Table11[[#This Row],[id]],'S1 - Assay'!A:A,'S1 - Assay'!C:C)</f>
        <v>I</v>
      </c>
      <c r="D584" s="20">
        <f>COUNTIF('S6 - Table 1'!$B$3:$B$20,Table11[[#This Row],[id]])</f>
        <v>0</v>
      </c>
      <c r="E584" s="20">
        <v>3.254790077</v>
      </c>
      <c r="F584" s="20">
        <v>3393</v>
      </c>
      <c r="G584" s="20">
        <v>7</v>
      </c>
      <c r="H584" s="20">
        <v>97</v>
      </c>
      <c r="I584" s="20">
        <v>192</v>
      </c>
      <c r="J584" s="20">
        <v>43</v>
      </c>
      <c r="K584" s="20">
        <v>4396</v>
      </c>
      <c r="L584" s="20">
        <v>60</v>
      </c>
      <c r="M584" s="26" cm="1">
        <f t="array" ref="M584">_xlfn.IFS(Table11[[#This Row],[target.clade]]="I",110,Table11[[#This Row],[target.clade]]="II",4454,TRUE,4652)</f>
        <v>110</v>
      </c>
      <c r="N584" s="26" cm="1">
        <f t="array" ref="N584">_xlfn.IFS(Table11[[#This Row],[target.clade]]="I",4454,Table11[[#This Row],[target.clade]]="II",110,TRUE,NA())</f>
        <v>4454</v>
      </c>
      <c r="O584" s="20" cm="1">
        <f t="array" ref="O584">_xlfn.IFS(Table11[[#This Row],[target.clade]]="I",Table11[[#This Row],[hits.I]],Table11[[#This Row],[target.clade]]="II",Table11[[#This Row],[hits.II]],TRUE,SUM(Table11[[#This Row],[hits.I]:[hits.?]]))</f>
        <v>43</v>
      </c>
      <c r="P584" s="26">
        <f>Table11[[#This Row],[clade.P]]-Table11[[#This Row],[clade.TP]]</f>
        <v>67</v>
      </c>
      <c r="Q584" s="26" cm="1">
        <f t="array" ref="Q584">_xlfn.IFS(Table11[[#This Row],[target.clade]]="I",Table11[[#This Row],[hits.II]],Table11[[#This Row],[target.clade]]="II",Table11[[#This Row],[hits.I]],TRUE,NA())</f>
        <v>4396</v>
      </c>
      <c r="R584" s="26">
        <f>IFERROR(Table11[[#This Row],[clade.N]]-Table11[[#This Row],[clade.FP]], NA())</f>
        <v>58</v>
      </c>
      <c r="S584" s="24">
        <f>Table11[[#This Row],[clade.TP]]/Table11[[#This Row],[clade.P]]</f>
        <v>0.39090909090909093</v>
      </c>
      <c r="T584" s="24">
        <f>Table11[[#This Row],[clade.FN]]/Table11[[#This Row],[clade.P]]</f>
        <v>0.60909090909090913</v>
      </c>
      <c r="U584" s="24">
        <f>IFERROR(Table11[[#This Row],[clade.FP]]/Table11[[#This Row],[clade.N]],NA())</f>
        <v>0.9869779973057925</v>
      </c>
      <c r="V584" s="24">
        <f>IFERROR(Table11[[#This Row],[clade.TN]]/Table11[[#This Row],[clade.N]],NA())</f>
        <v>1.3022002694207453E-2</v>
      </c>
      <c r="AC584" s="11"/>
      <c r="AD584" s="11"/>
    </row>
    <row r="585" spans="1:30" ht="21" customHeight="1" x14ac:dyDescent="0.2">
      <c r="A585" s="25" t="s">
        <v>3185</v>
      </c>
      <c r="B585" s="20">
        <f>LOOKUP(Table11[[#This Row],[id]],'S1 - Assay'!A:A,'S1 - Assay'!B:B)</f>
        <v>10244</v>
      </c>
      <c r="C585" s="20" t="str">
        <f>LOOKUP(Table11[[#This Row],[id]],'S1 - Assay'!A:A,'S1 - Assay'!C:C)</f>
        <v>I</v>
      </c>
      <c r="D585" s="20">
        <f>COUNTIF('S6 - Table 1'!$B$3:$B$20,Table11[[#This Row],[id]])</f>
        <v>0</v>
      </c>
      <c r="E585" s="20">
        <v>3.281108074</v>
      </c>
      <c r="F585" s="20">
        <v>3393</v>
      </c>
      <c r="G585" s="20">
        <v>7</v>
      </c>
      <c r="H585" s="20">
        <v>96</v>
      </c>
      <c r="I585" s="20">
        <v>193</v>
      </c>
      <c r="J585" s="20">
        <v>43</v>
      </c>
      <c r="K585" s="20">
        <v>4396</v>
      </c>
      <c r="L585" s="20">
        <v>60</v>
      </c>
      <c r="M585" s="26" cm="1">
        <f t="array" ref="M585">_xlfn.IFS(Table11[[#This Row],[target.clade]]="I",110,Table11[[#This Row],[target.clade]]="II",4454,TRUE,4652)</f>
        <v>110</v>
      </c>
      <c r="N585" s="26" cm="1">
        <f t="array" ref="N585">_xlfn.IFS(Table11[[#This Row],[target.clade]]="I",4454,Table11[[#This Row],[target.clade]]="II",110,TRUE,NA())</f>
        <v>4454</v>
      </c>
      <c r="O585" s="20" cm="1">
        <f t="array" ref="O585">_xlfn.IFS(Table11[[#This Row],[target.clade]]="I",Table11[[#This Row],[hits.I]],Table11[[#This Row],[target.clade]]="II",Table11[[#This Row],[hits.II]],TRUE,SUM(Table11[[#This Row],[hits.I]:[hits.?]]))</f>
        <v>43</v>
      </c>
      <c r="P585" s="26">
        <f>Table11[[#This Row],[clade.P]]-Table11[[#This Row],[clade.TP]]</f>
        <v>67</v>
      </c>
      <c r="Q585" s="26" cm="1">
        <f t="array" ref="Q585">_xlfn.IFS(Table11[[#This Row],[target.clade]]="I",Table11[[#This Row],[hits.II]],Table11[[#This Row],[target.clade]]="II",Table11[[#This Row],[hits.I]],TRUE,NA())</f>
        <v>4396</v>
      </c>
      <c r="R585" s="26">
        <f>IFERROR(Table11[[#This Row],[clade.N]]-Table11[[#This Row],[clade.FP]], NA())</f>
        <v>58</v>
      </c>
      <c r="S585" s="24">
        <f>Table11[[#This Row],[clade.TP]]/Table11[[#This Row],[clade.P]]</f>
        <v>0.39090909090909093</v>
      </c>
      <c r="T585" s="24">
        <f>Table11[[#This Row],[clade.FN]]/Table11[[#This Row],[clade.P]]</f>
        <v>0.60909090909090913</v>
      </c>
      <c r="U585" s="24">
        <f>IFERROR(Table11[[#This Row],[clade.FP]]/Table11[[#This Row],[clade.N]],NA())</f>
        <v>0.9869779973057925</v>
      </c>
      <c r="V585" s="24">
        <f>IFERROR(Table11[[#This Row],[clade.TN]]/Table11[[#This Row],[clade.N]],NA())</f>
        <v>1.3022002694207453E-2</v>
      </c>
      <c r="AC585" s="11"/>
      <c r="AD585" s="11"/>
    </row>
    <row r="586" spans="1:30" ht="21" customHeight="1" x14ac:dyDescent="0.2">
      <c r="A586" s="25" t="s">
        <v>3188</v>
      </c>
      <c r="B586" s="20">
        <f>LOOKUP(Table11[[#This Row],[id]],'S1 - Assay'!A:A,'S1 - Assay'!B:B)</f>
        <v>10244</v>
      </c>
      <c r="C586" s="20" t="str">
        <f>LOOKUP(Table11[[#This Row],[id]],'S1 - Assay'!A:A,'S1 - Assay'!C:C)</f>
        <v>I</v>
      </c>
      <c r="D586" s="20">
        <f>COUNTIF('S6 - Table 1'!$B$3:$B$20,Table11[[#This Row],[id]])</f>
        <v>0</v>
      </c>
      <c r="E586" s="20">
        <v>3.281108074</v>
      </c>
      <c r="F586" s="20">
        <v>3393</v>
      </c>
      <c r="G586" s="20">
        <v>7</v>
      </c>
      <c r="H586" s="20">
        <v>96</v>
      </c>
      <c r="I586" s="20">
        <v>193</v>
      </c>
      <c r="J586" s="20">
        <v>43</v>
      </c>
      <c r="K586" s="20">
        <v>4396</v>
      </c>
      <c r="L586" s="20">
        <v>60</v>
      </c>
      <c r="M586" s="26" cm="1">
        <f t="array" ref="M586">_xlfn.IFS(Table11[[#This Row],[target.clade]]="I",110,Table11[[#This Row],[target.clade]]="II",4454,TRUE,4652)</f>
        <v>110</v>
      </c>
      <c r="N586" s="26" cm="1">
        <f t="array" ref="N586">_xlfn.IFS(Table11[[#This Row],[target.clade]]="I",4454,Table11[[#This Row],[target.clade]]="II",110,TRUE,NA())</f>
        <v>4454</v>
      </c>
      <c r="O586" s="20" cm="1">
        <f t="array" ref="O586">_xlfn.IFS(Table11[[#This Row],[target.clade]]="I",Table11[[#This Row],[hits.I]],Table11[[#This Row],[target.clade]]="II",Table11[[#This Row],[hits.II]],TRUE,SUM(Table11[[#This Row],[hits.I]:[hits.?]]))</f>
        <v>43</v>
      </c>
      <c r="P586" s="26">
        <f>Table11[[#This Row],[clade.P]]-Table11[[#This Row],[clade.TP]]</f>
        <v>67</v>
      </c>
      <c r="Q586" s="26" cm="1">
        <f t="array" ref="Q586">_xlfn.IFS(Table11[[#This Row],[target.clade]]="I",Table11[[#This Row],[hits.II]],Table11[[#This Row],[target.clade]]="II",Table11[[#This Row],[hits.I]],TRUE,NA())</f>
        <v>4396</v>
      </c>
      <c r="R586" s="26">
        <f>IFERROR(Table11[[#This Row],[clade.N]]-Table11[[#This Row],[clade.FP]], NA())</f>
        <v>58</v>
      </c>
      <c r="S586" s="24">
        <f>Table11[[#This Row],[clade.TP]]/Table11[[#This Row],[clade.P]]</f>
        <v>0.39090909090909093</v>
      </c>
      <c r="T586" s="24">
        <f>Table11[[#This Row],[clade.FN]]/Table11[[#This Row],[clade.P]]</f>
        <v>0.60909090909090913</v>
      </c>
      <c r="U586" s="24">
        <f>IFERROR(Table11[[#This Row],[clade.FP]]/Table11[[#This Row],[clade.N]],NA())</f>
        <v>0.9869779973057925</v>
      </c>
      <c r="V586" s="24">
        <f>IFERROR(Table11[[#This Row],[clade.TN]]/Table11[[#This Row],[clade.N]],NA())</f>
        <v>1.3022002694207453E-2</v>
      </c>
      <c r="AC586" s="11"/>
      <c r="AD586" s="11"/>
    </row>
    <row r="587" spans="1:30" ht="21" customHeight="1" x14ac:dyDescent="0.2">
      <c r="A587" s="25" t="s">
        <v>3191</v>
      </c>
      <c r="B587" s="20">
        <f>LOOKUP(Table11[[#This Row],[id]],'S1 - Assay'!A:A,'S1 - Assay'!B:B)</f>
        <v>10244</v>
      </c>
      <c r="C587" s="20" t="str">
        <f>LOOKUP(Table11[[#This Row],[id]],'S1 - Assay'!A:A,'S1 - Assay'!C:C)</f>
        <v>I</v>
      </c>
      <c r="D587" s="20">
        <f>COUNTIF('S6 - Table 1'!$B$3:$B$20,Table11[[#This Row],[id]])</f>
        <v>0</v>
      </c>
      <c r="E587" s="20">
        <v>3.3011140490000002</v>
      </c>
      <c r="F587" s="20">
        <v>3396</v>
      </c>
      <c r="G587" s="20">
        <v>1</v>
      </c>
      <c r="H587" s="20">
        <v>202</v>
      </c>
      <c r="I587" s="20">
        <v>31</v>
      </c>
      <c r="J587" s="20">
        <v>43</v>
      </c>
      <c r="K587" s="20">
        <v>4380</v>
      </c>
      <c r="L587" s="20">
        <v>64</v>
      </c>
      <c r="M587" s="26" cm="1">
        <f t="array" ref="M587">_xlfn.IFS(Table11[[#This Row],[target.clade]]="I",110,Table11[[#This Row],[target.clade]]="II",4454,TRUE,4652)</f>
        <v>110</v>
      </c>
      <c r="N587" s="26" cm="1">
        <f t="array" ref="N587">_xlfn.IFS(Table11[[#This Row],[target.clade]]="I",4454,Table11[[#This Row],[target.clade]]="II",110,TRUE,NA())</f>
        <v>4454</v>
      </c>
      <c r="O587" s="20" cm="1">
        <f t="array" ref="O587">_xlfn.IFS(Table11[[#This Row],[target.clade]]="I",Table11[[#This Row],[hits.I]],Table11[[#This Row],[target.clade]]="II",Table11[[#This Row],[hits.II]],TRUE,SUM(Table11[[#This Row],[hits.I]:[hits.?]]))</f>
        <v>43</v>
      </c>
      <c r="P587" s="26">
        <f>Table11[[#This Row],[clade.P]]-Table11[[#This Row],[clade.TP]]</f>
        <v>67</v>
      </c>
      <c r="Q587" s="26" cm="1">
        <f t="array" ref="Q587">_xlfn.IFS(Table11[[#This Row],[target.clade]]="I",Table11[[#This Row],[hits.II]],Table11[[#This Row],[target.clade]]="II",Table11[[#This Row],[hits.I]],TRUE,NA())</f>
        <v>4380</v>
      </c>
      <c r="R587" s="26">
        <f>IFERROR(Table11[[#This Row],[clade.N]]-Table11[[#This Row],[clade.FP]], NA())</f>
        <v>74</v>
      </c>
      <c r="S587" s="24">
        <f>Table11[[#This Row],[clade.TP]]/Table11[[#This Row],[clade.P]]</f>
        <v>0.39090909090909093</v>
      </c>
      <c r="T587" s="24">
        <f>Table11[[#This Row],[clade.FN]]/Table11[[#This Row],[clade.P]]</f>
        <v>0.60909090909090913</v>
      </c>
      <c r="U587" s="24">
        <f>IFERROR(Table11[[#This Row],[clade.FP]]/Table11[[#This Row],[clade.N]],NA())</f>
        <v>0.9833857207004939</v>
      </c>
      <c r="V587" s="24">
        <f>IFERROR(Table11[[#This Row],[clade.TN]]/Table11[[#This Row],[clade.N]],NA())</f>
        <v>1.6614279299506061E-2</v>
      </c>
      <c r="AC587" s="11"/>
      <c r="AD587" s="11"/>
    </row>
    <row r="588" spans="1:30" ht="21" customHeight="1" x14ac:dyDescent="0.2">
      <c r="A588" s="25" t="s">
        <v>3196</v>
      </c>
      <c r="B588" s="20">
        <f>LOOKUP(Table11[[#This Row],[id]],'S1 - Assay'!A:A,'S1 - Assay'!B:B)</f>
        <v>10244</v>
      </c>
      <c r="C588" s="20" t="str">
        <f>LOOKUP(Table11[[#This Row],[id]],'S1 - Assay'!A:A,'S1 - Assay'!C:C)</f>
        <v>I</v>
      </c>
      <c r="D588" s="20">
        <f>COUNTIF('S6 - Table 1'!$B$3:$B$20,Table11[[#This Row],[id]])</f>
        <v>0</v>
      </c>
      <c r="E588" s="20">
        <v>3.367944815</v>
      </c>
      <c r="F588" s="20">
        <v>3396</v>
      </c>
      <c r="G588" s="20">
        <v>1</v>
      </c>
      <c r="H588" s="20">
        <v>202</v>
      </c>
      <c r="I588" s="20">
        <v>31</v>
      </c>
      <c r="J588" s="20">
        <v>43</v>
      </c>
      <c r="K588" s="20">
        <v>4380</v>
      </c>
      <c r="L588" s="20">
        <v>64</v>
      </c>
      <c r="M588" s="26" cm="1">
        <f t="array" ref="M588">_xlfn.IFS(Table11[[#This Row],[target.clade]]="I",110,Table11[[#This Row],[target.clade]]="II",4454,TRUE,4652)</f>
        <v>110</v>
      </c>
      <c r="N588" s="26" cm="1">
        <f t="array" ref="N588">_xlfn.IFS(Table11[[#This Row],[target.clade]]="I",4454,Table11[[#This Row],[target.clade]]="II",110,TRUE,NA())</f>
        <v>4454</v>
      </c>
      <c r="O588" s="20" cm="1">
        <f t="array" ref="O588">_xlfn.IFS(Table11[[#This Row],[target.clade]]="I",Table11[[#This Row],[hits.I]],Table11[[#This Row],[target.clade]]="II",Table11[[#This Row],[hits.II]],TRUE,SUM(Table11[[#This Row],[hits.I]:[hits.?]]))</f>
        <v>43</v>
      </c>
      <c r="P588" s="26">
        <f>Table11[[#This Row],[clade.P]]-Table11[[#This Row],[clade.TP]]</f>
        <v>67</v>
      </c>
      <c r="Q588" s="26" cm="1">
        <f t="array" ref="Q588">_xlfn.IFS(Table11[[#This Row],[target.clade]]="I",Table11[[#This Row],[hits.II]],Table11[[#This Row],[target.clade]]="II",Table11[[#This Row],[hits.I]],TRUE,NA())</f>
        <v>4380</v>
      </c>
      <c r="R588" s="26">
        <f>IFERROR(Table11[[#This Row],[clade.N]]-Table11[[#This Row],[clade.FP]], NA())</f>
        <v>74</v>
      </c>
      <c r="S588" s="24">
        <f>Table11[[#This Row],[clade.TP]]/Table11[[#This Row],[clade.P]]</f>
        <v>0.39090909090909093</v>
      </c>
      <c r="T588" s="24">
        <f>Table11[[#This Row],[clade.FN]]/Table11[[#This Row],[clade.P]]</f>
        <v>0.60909090909090913</v>
      </c>
      <c r="U588" s="24">
        <f>IFERROR(Table11[[#This Row],[clade.FP]]/Table11[[#This Row],[clade.N]],NA())</f>
        <v>0.9833857207004939</v>
      </c>
      <c r="V588" s="24">
        <f>IFERROR(Table11[[#This Row],[clade.TN]]/Table11[[#This Row],[clade.N]],NA())</f>
        <v>1.6614279299506061E-2</v>
      </c>
      <c r="AC588" s="11"/>
      <c r="AD588" s="11"/>
    </row>
    <row r="589" spans="1:30" ht="21" customHeight="1" x14ac:dyDescent="0.2">
      <c r="A589" s="25" t="s">
        <v>3199</v>
      </c>
      <c r="B589" s="20">
        <f>LOOKUP(Table11[[#This Row],[id]],'S1 - Assay'!A:A,'S1 - Assay'!B:B)</f>
        <v>10244</v>
      </c>
      <c r="C589" s="20" t="str">
        <f>LOOKUP(Table11[[#This Row],[id]],'S1 - Assay'!A:A,'S1 - Assay'!C:C)</f>
        <v>I</v>
      </c>
      <c r="D589" s="20">
        <f>COUNTIF('S6 - Table 1'!$B$3:$B$20,Table11[[#This Row],[id]])</f>
        <v>0</v>
      </c>
      <c r="E589" s="20">
        <v>3.439539876</v>
      </c>
      <c r="F589" s="20">
        <v>3396</v>
      </c>
      <c r="G589" s="20">
        <v>1</v>
      </c>
      <c r="H589" s="20">
        <v>202</v>
      </c>
      <c r="I589" s="20">
        <v>31</v>
      </c>
      <c r="J589" s="20">
        <v>43</v>
      </c>
      <c r="K589" s="20">
        <v>4380</v>
      </c>
      <c r="L589" s="20">
        <v>64</v>
      </c>
      <c r="M589" s="26" cm="1">
        <f t="array" ref="M589">_xlfn.IFS(Table11[[#This Row],[target.clade]]="I",110,Table11[[#This Row],[target.clade]]="II",4454,TRUE,4652)</f>
        <v>110</v>
      </c>
      <c r="N589" s="26" cm="1">
        <f t="array" ref="N589">_xlfn.IFS(Table11[[#This Row],[target.clade]]="I",4454,Table11[[#This Row],[target.clade]]="II",110,TRUE,NA())</f>
        <v>4454</v>
      </c>
      <c r="O589" s="20" cm="1">
        <f t="array" ref="O589">_xlfn.IFS(Table11[[#This Row],[target.clade]]="I",Table11[[#This Row],[hits.I]],Table11[[#This Row],[target.clade]]="II",Table11[[#This Row],[hits.II]],TRUE,SUM(Table11[[#This Row],[hits.I]:[hits.?]]))</f>
        <v>43</v>
      </c>
      <c r="P589" s="26">
        <f>Table11[[#This Row],[clade.P]]-Table11[[#This Row],[clade.TP]]</f>
        <v>67</v>
      </c>
      <c r="Q589" s="26" cm="1">
        <f t="array" ref="Q589">_xlfn.IFS(Table11[[#This Row],[target.clade]]="I",Table11[[#This Row],[hits.II]],Table11[[#This Row],[target.clade]]="II",Table11[[#This Row],[hits.I]],TRUE,NA())</f>
        <v>4380</v>
      </c>
      <c r="R589" s="26">
        <f>IFERROR(Table11[[#This Row],[clade.N]]-Table11[[#This Row],[clade.FP]], NA())</f>
        <v>74</v>
      </c>
      <c r="S589" s="24">
        <f>Table11[[#This Row],[clade.TP]]/Table11[[#This Row],[clade.P]]</f>
        <v>0.39090909090909093</v>
      </c>
      <c r="T589" s="24">
        <f>Table11[[#This Row],[clade.FN]]/Table11[[#This Row],[clade.P]]</f>
        <v>0.60909090909090913</v>
      </c>
      <c r="U589" s="24">
        <f>IFERROR(Table11[[#This Row],[clade.FP]]/Table11[[#This Row],[clade.N]],NA())</f>
        <v>0.9833857207004939</v>
      </c>
      <c r="V589" s="24">
        <f>IFERROR(Table11[[#This Row],[clade.TN]]/Table11[[#This Row],[clade.N]],NA())</f>
        <v>1.6614279299506061E-2</v>
      </c>
      <c r="AC589" s="11"/>
      <c r="AD589" s="11"/>
    </row>
    <row r="590" spans="1:30" ht="21" customHeight="1" x14ac:dyDescent="0.2">
      <c r="A590" s="25" t="s">
        <v>3202</v>
      </c>
      <c r="B590" s="20">
        <f>LOOKUP(Table11[[#This Row],[id]],'S1 - Assay'!A:A,'S1 - Assay'!B:B)</f>
        <v>10244</v>
      </c>
      <c r="C590" s="20" t="str">
        <f>LOOKUP(Table11[[#This Row],[id]],'S1 - Assay'!A:A,'S1 - Assay'!C:C)</f>
        <v>I</v>
      </c>
      <c r="D590" s="20">
        <f>COUNTIF('S6 - Table 1'!$B$3:$B$20,Table11[[#This Row],[id]])</f>
        <v>0</v>
      </c>
      <c r="E590" s="20">
        <v>3.5026076330000002</v>
      </c>
      <c r="F590" s="20">
        <v>3252</v>
      </c>
      <c r="G590" s="20">
        <v>49</v>
      </c>
      <c r="H590" s="20">
        <v>0</v>
      </c>
      <c r="I590" s="20">
        <v>214</v>
      </c>
      <c r="J590" s="20">
        <v>50</v>
      </c>
      <c r="K590" s="20">
        <v>4276</v>
      </c>
      <c r="L590" s="20">
        <v>55</v>
      </c>
      <c r="M590" s="26" cm="1">
        <f t="array" ref="M590">_xlfn.IFS(Table11[[#This Row],[target.clade]]="I",110,Table11[[#This Row],[target.clade]]="II",4454,TRUE,4652)</f>
        <v>110</v>
      </c>
      <c r="N590" s="26" cm="1">
        <f t="array" ref="N590">_xlfn.IFS(Table11[[#This Row],[target.clade]]="I",4454,Table11[[#This Row],[target.clade]]="II",110,TRUE,NA())</f>
        <v>4454</v>
      </c>
      <c r="O590" s="20" cm="1">
        <f t="array" ref="O590">_xlfn.IFS(Table11[[#This Row],[target.clade]]="I",Table11[[#This Row],[hits.I]],Table11[[#This Row],[target.clade]]="II",Table11[[#This Row],[hits.II]],TRUE,SUM(Table11[[#This Row],[hits.I]:[hits.?]]))</f>
        <v>50</v>
      </c>
      <c r="P590" s="26">
        <f>Table11[[#This Row],[clade.P]]-Table11[[#This Row],[clade.TP]]</f>
        <v>60</v>
      </c>
      <c r="Q590" s="26" cm="1">
        <f t="array" ref="Q590">_xlfn.IFS(Table11[[#This Row],[target.clade]]="I",Table11[[#This Row],[hits.II]],Table11[[#This Row],[target.clade]]="II",Table11[[#This Row],[hits.I]],TRUE,NA())</f>
        <v>4276</v>
      </c>
      <c r="R590" s="26">
        <f>IFERROR(Table11[[#This Row],[clade.N]]-Table11[[#This Row],[clade.FP]], NA())</f>
        <v>178</v>
      </c>
      <c r="S590" s="24">
        <f>Table11[[#This Row],[clade.TP]]/Table11[[#This Row],[clade.P]]</f>
        <v>0.45454545454545453</v>
      </c>
      <c r="T590" s="24">
        <f>Table11[[#This Row],[clade.FN]]/Table11[[#This Row],[clade.P]]</f>
        <v>0.54545454545454541</v>
      </c>
      <c r="U590" s="24">
        <f>IFERROR(Table11[[#This Row],[clade.FP]]/Table11[[#This Row],[clade.N]],NA())</f>
        <v>0.96003592276605298</v>
      </c>
      <c r="V590" s="24">
        <f>IFERROR(Table11[[#This Row],[clade.TN]]/Table11[[#This Row],[clade.N]],NA())</f>
        <v>3.9964077233947015E-2</v>
      </c>
      <c r="AC590" s="11"/>
      <c r="AD590" s="11"/>
    </row>
    <row r="591" spans="1:30" ht="21" customHeight="1" x14ac:dyDescent="0.2">
      <c r="A591" s="25" t="s">
        <v>3207</v>
      </c>
      <c r="B591" s="20">
        <f>LOOKUP(Table11[[#This Row],[id]],'S1 - Assay'!A:A,'S1 - Assay'!B:B)</f>
        <v>10244</v>
      </c>
      <c r="C591" s="20" t="str">
        <f>LOOKUP(Table11[[#This Row],[id]],'S1 - Assay'!A:A,'S1 - Assay'!C:C)</f>
        <v>I</v>
      </c>
      <c r="D591" s="20">
        <f>COUNTIF('S6 - Table 1'!$B$3:$B$20,Table11[[#This Row],[id]])</f>
        <v>0</v>
      </c>
      <c r="E591" s="20">
        <v>3.5684535579999999</v>
      </c>
      <c r="F591" s="20">
        <v>3384</v>
      </c>
      <c r="G591" s="20">
        <v>8</v>
      </c>
      <c r="H591" s="20">
        <v>14</v>
      </c>
      <c r="I591" s="20">
        <v>185</v>
      </c>
      <c r="J591" s="20">
        <v>43</v>
      </c>
      <c r="K591" s="20">
        <v>4371</v>
      </c>
      <c r="L591" s="20">
        <v>62</v>
      </c>
      <c r="M591" s="26" cm="1">
        <f t="array" ref="M591">_xlfn.IFS(Table11[[#This Row],[target.clade]]="I",110,Table11[[#This Row],[target.clade]]="II",4454,TRUE,4652)</f>
        <v>110</v>
      </c>
      <c r="N591" s="26" cm="1">
        <f t="array" ref="N591">_xlfn.IFS(Table11[[#This Row],[target.clade]]="I",4454,Table11[[#This Row],[target.clade]]="II",110,TRUE,NA())</f>
        <v>4454</v>
      </c>
      <c r="O591" s="20" cm="1">
        <f t="array" ref="O591">_xlfn.IFS(Table11[[#This Row],[target.clade]]="I",Table11[[#This Row],[hits.I]],Table11[[#This Row],[target.clade]]="II",Table11[[#This Row],[hits.II]],TRUE,SUM(Table11[[#This Row],[hits.I]:[hits.?]]))</f>
        <v>43</v>
      </c>
      <c r="P591" s="26">
        <f>Table11[[#This Row],[clade.P]]-Table11[[#This Row],[clade.TP]]</f>
        <v>67</v>
      </c>
      <c r="Q591" s="26" cm="1">
        <f t="array" ref="Q591">_xlfn.IFS(Table11[[#This Row],[target.clade]]="I",Table11[[#This Row],[hits.II]],Table11[[#This Row],[target.clade]]="II",Table11[[#This Row],[hits.I]],TRUE,NA())</f>
        <v>4371</v>
      </c>
      <c r="R591" s="26">
        <f>IFERROR(Table11[[#This Row],[clade.N]]-Table11[[#This Row],[clade.FP]], NA())</f>
        <v>83</v>
      </c>
      <c r="S591" s="24">
        <f>Table11[[#This Row],[clade.TP]]/Table11[[#This Row],[clade.P]]</f>
        <v>0.39090909090909093</v>
      </c>
      <c r="T591" s="24">
        <f>Table11[[#This Row],[clade.FN]]/Table11[[#This Row],[clade.P]]</f>
        <v>0.60909090909090913</v>
      </c>
      <c r="U591" s="24">
        <f>IFERROR(Table11[[#This Row],[clade.FP]]/Table11[[#This Row],[clade.N]],NA())</f>
        <v>0.98136506511001342</v>
      </c>
      <c r="V591" s="24">
        <f>IFERROR(Table11[[#This Row],[clade.TN]]/Table11[[#This Row],[clade.N]],NA())</f>
        <v>1.8634934889986528E-2</v>
      </c>
      <c r="AC591" s="11"/>
      <c r="AD591" s="11"/>
    </row>
    <row r="592" spans="1:30" ht="21" customHeight="1" x14ac:dyDescent="0.2">
      <c r="A592" s="25" t="s">
        <v>3212</v>
      </c>
      <c r="B592" s="20">
        <f>LOOKUP(Table11[[#This Row],[id]],'S1 - Assay'!A:A,'S1 - Assay'!B:B)</f>
        <v>10244</v>
      </c>
      <c r="C592" s="20" t="str">
        <f>LOOKUP(Table11[[#This Row],[id]],'S1 - Assay'!A:A,'S1 - Assay'!C:C)</f>
        <v>I</v>
      </c>
      <c r="D592" s="20">
        <f>COUNTIF('S6 - Table 1'!$B$3:$B$20,Table11[[#This Row],[id]])</f>
        <v>0</v>
      </c>
      <c r="E592" s="20">
        <v>3.5689397170000001</v>
      </c>
      <c r="F592" s="20">
        <v>3384</v>
      </c>
      <c r="G592" s="20">
        <v>9</v>
      </c>
      <c r="H592" s="20">
        <v>14</v>
      </c>
      <c r="I592" s="20">
        <v>185</v>
      </c>
      <c r="J592" s="20">
        <v>43</v>
      </c>
      <c r="K592" s="20">
        <v>4372</v>
      </c>
      <c r="L592" s="20">
        <v>62</v>
      </c>
      <c r="M592" s="26" cm="1">
        <f t="array" ref="M592">_xlfn.IFS(Table11[[#This Row],[target.clade]]="I",110,Table11[[#This Row],[target.clade]]="II",4454,TRUE,4652)</f>
        <v>110</v>
      </c>
      <c r="N592" s="26" cm="1">
        <f t="array" ref="N592">_xlfn.IFS(Table11[[#This Row],[target.clade]]="I",4454,Table11[[#This Row],[target.clade]]="II",110,TRUE,NA())</f>
        <v>4454</v>
      </c>
      <c r="O592" s="20" cm="1">
        <f t="array" ref="O592">_xlfn.IFS(Table11[[#This Row],[target.clade]]="I",Table11[[#This Row],[hits.I]],Table11[[#This Row],[target.clade]]="II",Table11[[#This Row],[hits.II]],TRUE,SUM(Table11[[#This Row],[hits.I]:[hits.?]]))</f>
        <v>43</v>
      </c>
      <c r="P592" s="26">
        <f>Table11[[#This Row],[clade.P]]-Table11[[#This Row],[clade.TP]]</f>
        <v>67</v>
      </c>
      <c r="Q592" s="26" cm="1">
        <f t="array" ref="Q592">_xlfn.IFS(Table11[[#This Row],[target.clade]]="I",Table11[[#This Row],[hits.II]],Table11[[#This Row],[target.clade]]="II",Table11[[#This Row],[hits.I]],TRUE,NA())</f>
        <v>4372</v>
      </c>
      <c r="R592" s="26">
        <f>IFERROR(Table11[[#This Row],[clade.N]]-Table11[[#This Row],[clade.FP]], NA())</f>
        <v>82</v>
      </c>
      <c r="S592" s="24">
        <f>Table11[[#This Row],[clade.TP]]/Table11[[#This Row],[clade.P]]</f>
        <v>0.39090909090909093</v>
      </c>
      <c r="T592" s="24">
        <f>Table11[[#This Row],[clade.FN]]/Table11[[#This Row],[clade.P]]</f>
        <v>0.60909090909090913</v>
      </c>
      <c r="U592" s="24">
        <f>IFERROR(Table11[[#This Row],[clade.FP]]/Table11[[#This Row],[clade.N]],NA())</f>
        <v>0.98158958239784466</v>
      </c>
      <c r="V592" s="24">
        <f>IFERROR(Table11[[#This Row],[clade.TN]]/Table11[[#This Row],[clade.N]],NA())</f>
        <v>1.8410417602155366E-2</v>
      </c>
      <c r="AC592" s="11"/>
      <c r="AD592" s="11"/>
    </row>
    <row r="593" spans="1:30" ht="21" customHeight="1" x14ac:dyDescent="0.2">
      <c r="A593" s="25" t="s">
        <v>3215</v>
      </c>
      <c r="B593" s="20">
        <f>LOOKUP(Table11[[#This Row],[id]],'S1 - Assay'!A:A,'S1 - Assay'!B:B)</f>
        <v>10244</v>
      </c>
      <c r="C593" s="20" t="str">
        <f>LOOKUP(Table11[[#This Row],[id]],'S1 - Assay'!A:A,'S1 - Assay'!C:C)</f>
        <v>I</v>
      </c>
      <c r="D593" s="20">
        <f>COUNTIF('S6 - Table 1'!$B$3:$B$20,Table11[[#This Row],[id]])</f>
        <v>0</v>
      </c>
      <c r="E593" s="20">
        <v>3.5936099330000002</v>
      </c>
      <c r="F593" s="20">
        <v>3396</v>
      </c>
      <c r="G593" s="20">
        <v>1</v>
      </c>
      <c r="H593" s="20">
        <v>202</v>
      </c>
      <c r="I593" s="20">
        <v>31</v>
      </c>
      <c r="J593" s="20">
        <v>43</v>
      </c>
      <c r="K593" s="20">
        <v>4380</v>
      </c>
      <c r="L593" s="20">
        <v>64</v>
      </c>
      <c r="M593" s="26" cm="1">
        <f t="array" ref="M593">_xlfn.IFS(Table11[[#This Row],[target.clade]]="I",110,Table11[[#This Row],[target.clade]]="II",4454,TRUE,4652)</f>
        <v>110</v>
      </c>
      <c r="N593" s="26" cm="1">
        <f t="array" ref="N593">_xlfn.IFS(Table11[[#This Row],[target.clade]]="I",4454,Table11[[#This Row],[target.clade]]="II",110,TRUE,NA())</f>
        <v>4454</v>
      </c>
      <c r="O593" s="20" cm="1">
        <f t="array" ref="O593">_xlfn.IFS(Table11[[#This Row],[target.clade]]="I",Table11[[#This Row],[hits.I]],Table11[[#This Row],[target.clade]]="II",Table11[[#This Row],[hits.II]],TRUE,SUM(Table11[[#This Row],[hits.I]:[hits.?]]))</f>
        <v>43</v>
      </c>
      <c r="P593" s="26">
        <f>Table11[[#This Row],[clade.P]]-Table11[[#This Row],[clade.TP]]</f>
        <v>67</v>
      </c>
      <c r="Q593" s="26" cm="1">
        <f t="array" ref="Q593">_xlfn.IFS(Table11[[#This Row],[target.clade]]="I",Table11[[#This Row],[hits.II]],Table11[[#This Row],[target.clade]]="II",Table11[[#This Row],[hits.I]],TRUE,NA())</f>
        <v>4380</v>
      </c>
      <c r="R593" s="26">
        <f>IFERROR(Table11[[#This Row],[clade.N]]-Table11[[#This Row],[clade.FP]], NA())</f>
        <v>74</v>
      </c>
      <c r="S593" s="24">
        <f>Table11[[#This Row],[clade.TP]]/Table11[[#This Row],[clade.P]]</f>
        <v>0.39090909090909093</v>
      </c>
      <c r="T593" s="24">
        <f>Table11[[#This Row],[clade.FN]]/Table11[[#This Row],[clade.P]]</f>
        <v>0.60909090909090913</v>
      </c>
      <c r="U593" s="24">
        <f>IFERROR(Table11[[#This Row],[clade.FP]]/Table11[[#This Row],[clade.N]],NA())</f>
        <v>0.9833857207004939</v>
      </c>
      <c r="V593" s="24">
        <f>IFERROR(Table11[[#This Row],[clade.TN]]/Table11[[#This Row],[clade.N]],NA())</f>
        <v>1.6614279299506061E-2</v>
      </c>
      <c r="AC593" s="11"/>
      <c r="AD593" s="11"/>
    </row>
    <row r="594" spans="1:30" ht="21" customHeight="1" x14ac:dyDescent="0.2">
      <c r="A594" s="25" t="s">
        <v>3218</v>
      </c>
      <c r="B594" s="20">
        <f>LOOKUP(Table11[[#This Row],[id]],'S1 - Assay'!A:A,'S1 - Assay'!B:B)</f>
        <v>10244</v>
      </c>
      <c r="C594" s="20" t="str">
        <f>LOOKUP(Table11[[#This Row],[id]],'S1 - Assay'!A:A,'S1 - Assay'!C:C)</f>
        <v>I</v>
      </c>
      <c r="D594" s="20">
        <f>COUNTIF('S6 - Table 1'!$B$3:$B$20,Table11[[#This Row],[id]])</f>
        <v>0</v>
      </c>
      <c r="E594" s="20">
        <v>3.6039245630000001</v>
      </c>
      <c r="F594" s="20">
        <v>3336</v>
      </c>
      <c r="G594" s="20">
        <v>26</v>
      </c>
      <c r="H594" s="20">
        <v>17</v>
      </c>
      <c r="I594" s="20">
        <v>256</v>
      </c>
      <c r="J594" s="20">
        <v>50</v>
      </c>
      <c r="K594" s="20">
        <v>4362</v>
      </c>
      <c r="L594" s="20">
        <v>54</v>
      </c>
      <c r="M594" s="26" cm="1">
        <f t="array" ref="M594">_xlfn.IFS(Table11[[#This Row],[target.clade]]="I",110,Table11[[#This Row],[target.clade]]="II",4454,TRUE,4652)</f>
        <v>110</v>
      </c>
      <c r="N594" s="26" cm="1">
        <f t="array" ref="N594">_xlfn.IFS(Table11[[#This Row],[target.clade]]="I",4454,Table11[[#This Row],[target.clade]]="II",110,TRUE,NA())</f>
        <v>4454</v>
      </c>
      <c r="O594" s="20" cm="1">
        <f t="array" ref="O594">_xlfn.IFS(Table11[[#This Row],[target.clade]]="I",Table11[[#This Row],[hits.I]],Table11[[#This Row],[target.clade]]="II",Table11[[#This Row],[hits.II]],TRUE,SUM(Table11[[#This Row],[hits.I]:[hits.?]]))</f>
        <v>50</v>
      </c>
      <c r="P594" s="26">
        <f>Table11[[#This Row],[clade.P]]-Table11[[#This Row],[clade.TP]]</f>
        <v>60</v>
      </c>
      <c r="Q594" s="26" cm="1">
        <f t="array" ref="Q594">_xlfn.IFS(Table11[[#This Row],[target.clade]]="I",Table11[[#This Row],[hits.II]],Table11[[#This Row],[target.clade]]="II",Table11[[#This Row],[hits.I]],TRUE,NA())</f>
        <v>4362</v>
      </c>
      <c r="R594" s="26">
        <f>IFERROR(Table11[[#This Row],[clade.N]]-Table11[[#This Row],[clade.FP]], NA())</f>
        <v>92</v>
      </c>
      <c r="S594" s="24">
        <f>Table11[[#This Row],[clade.TP]]/Table11[[#This Row],[clade.P]]</f>
        <v>0.45454545454545453</v>
      </c>
      <c r="T594" s="24">
        <f>Table11[[#This Row],[clade.FN]]/Table11[[#This Row],[clade.P]]</f>
        <v>0.54545454545454541</v>
      </c>
      <c r="U594" s="24">
        <f>IFERROR(Table11[[#This Row],[clade.FP]]/Table11[[#This Row],[clade.N]],NA())</f>
        <v>0.97934440951953305</v>
      </c>
      <c r="V594" s="24">
        <f>IFERROR(Table11[[#This Row],[clade.TN]]/Table11[[#This Row],[clade.N]],NA())</f>
        <v>2.0655590480466997E-2</v>
      </c>
      <c r="AC594" s="11"/>
      <c r="AD594" s="11"/>
    </row>
    <row r="595" spans="1:30" ht="21" customHeight="1" x14ac:dyDescent="0.2">
      <c r="A595" s="25" t="s">
        <v>3223</v>
      </c>
      <c r="B595" s="20">
        <f>LOOKUP(Table11[[#This Row],[id]],'S1 - Assay'!A:A,'S1 - Assay'!B:B)</f>
        <v>10244</v>
      </c>
      <c r="C595" s="20" t="str">
        <f>LOOKUP(Table11[[#This Row],[id]],'S1 - Assay'!A:A,'S1 - Assay'!C:C)</f>
        <v>I</v>
      </c>
      <c r="D595" s="20">
        <f>COUNTIF('S6 - Table 1'!$B$3:$B$20,Table11[[#This Row],[id]])</f>
        <v>0</v>
      </c>
      <c r="E595" s="20">
        <v>3.6039245630000001</v>
      </c>
      <c r="F595" s="20">
        <v>3336</v>
      </c>
      <c r="G595" s="20">
        <v>26</v>
      </c>
      <c r="H595" s="20">
        <v>17</v>
      </c>
      <c r="I595" s="20">
        <v>256</v>
      </c>
      <c r="J595" s="20">
        <v>50</v>
      </c>
      <c r="K595" s="20">
        <v>4362</v>
      </c>
      <c r="L595" s="20">
        <v>54</v>
      </c>
      <c r="M595" s="26" cm="1">
        <f t="array" ref="M595">_xlfn.IFS(Table11[[#This Row],[target.clade]]="I",110,Table11[[#This Row],[target.clade]]="II",4454,TRUE,4652)</f>
        <v>110</v>
      </c>
      <c r="N595" s="26" cm="1">
        <f t="array" ref="N595">_xlfn.IFS(Table11[[#This Row],[target.clade]]="I",4454,Table11[[#This Row],[target.clade]]="II",110,TRUE,NA())</f>
        <v>4454</v>
      </c>
      <c r="O595" s="20" cm="1">
        <f t="array" ref="O595">_xlfn.IFS(Table11[[#This Row],[target.clade]]="I",Table11[[#This Row],[hits.I]],Table11[[#This Row],[target.clade]]="II",Table11[[#This Row],[hits.II]],TRUE,SUM(Table11[[#This Row],[hits.I]:[hits.?]]))</f>
        <v>50</v>
      </c>
      <c r="P595" s="26">
        <f>Table11[[#This Row],[clade.P]]-Table11[[#This Row],[clade.TP]]</f>
        <v>60</v>
      </c>
      <c r="Q595" s="26" cm="1">
        <f t="array" ref="Q595">_xlfn.IFS(Table11[[#This Row],[target.clade]]="I",Table11[[#This Row],[hits.II]],Table11[[#This Row],[target.clade]]="II",Table11[[#This Row],[hits.I]],TRUE,NA())</f>
        <v>4362</v>
      </c>
      <c r="R595" s="26">
        <f>IFERROR(Table11[[#This Row],[clade.N]]-Table11[[#This Row],[clade.FP]], NA())</f>
        <v>92</v>
      </c>
      <c r="S595" s="24">
        <f>Table11[[#This Row],[clade.TP]]/Table11[[#This Row],[clade.P]]</f>
        <v>0.45454545454545453</v>
      </c>
      <c r="T595" s="24">
        <f>Table11[[#This Row],[clade.FN]]/Table11[[#This Row],[clade.P]]</f>
        <v>0.54545454545454541</v>
      </c>
      <c r="U595" s="24">
        <f>IFERROR(Table11[[#This Row],[clade.FP]]/Table11[[#This Row],[clade.N]],NA())</f>
        <v>0.97934440951953305</v>
      </c>
      <c r="V595" s="24">
        <f>IFERROR(Table11[[#This Row],[clade.TN]]/Table11[[#This Row],[clade.N]],NA())</f>
        <v>2.0655590480466997E-2</v>
      </c>
      <c r="AC595" s="11"/>
      <c r="AD595" s="11"/>
    </row>
    <row r="596" spans="1:30" ht="21" customHeight="1" x14ac:dyDescent="0.2">
      <c r="A596" s="25" t="s">
        <v>3226</v>
      </c>
      <c r="B596" s="20">
        <f>LOOKUP(Table11[[#This Row],[id]],'S1 - Assay'!A:A,'S1 - Assay'!B:B)</f>
        <v>10244</v>
      </c>
      <c r="C596" s="20" t="str">
        <f>LOOKUP(Table11[[#This Row],[id]],'S1 - Assay'!A:A,'S1 - Assay'!C:C)</f>
        <v>I</v>
      </c>
      <c r="D596" s="20">
        <f>COUNTIF('S6 - Table 1'!$B$3:$B$20,Table11[[#This Row],[id]])</f>
        <v>0</v>
      </c>
      <c r="E596" s="20">
        <v>3.7001647599999998</v>
      </c>
      <c r="F596" s="20">
        <v>3394</v>
      </c>
      <c r="G596" s="20">
        <v>2</v>
      </c>
      <c r="H596" s="20">
        <v>200</v>
      </c>
      <c r="I596" s="20">
        <v>28</v>
      </c>
      <c r="J596" s="20">
        <v>43</v>
      </c>
      <c r="K596" s="20">
        <v>4378</v>
      </c>
      <c r="L596" s="20">
        <v>65</v>
      </c>
      <c r="M596" s="26" cm="1">
        <f t="array" ref="M596">_xlfn.IFS(Table11[[#This Row],[target.clade]]="I",110,Table11[[#This Row],[target.clade]]="II",4454,TRUE,4652)</f>
        <v>110</v>
      </c>
      <c r="N596" s="26" cm="1">
        <f t="array" ref="N596">_xlfn.IFS(Table11[[#This Row],[target.clade]]="I",4454,Table11[[#This Row],[target.clade]]="II",110,TRUE,NA())</f>
        <v>4454</v>
      </c>
      <c r="O596" s="20" cm="1">
        <f t="array" ref="O596">_xlfn.IFS(Table11[[#This Row],[target.clade]]="I",Table11[[#This Row],[hits.I]],Table11[[#This Row],[target.clade]]="II",Table11[[#This Row],[hits.II]],TRUE,SUM(Table11[[#This Row],[hits.I]:[hits.?]]))</f>
        <v>43</v>
      </c>
      <c r="P596" s="26">
        <f>Table11[[#This Row],[clade.P]]-Table11[[#This Row],[clade.TP]]</f>
        <v>67</v>
      </c>
      <c r="Q596" s="26" cm="1">
        <f t="array" ref="Q596">_xlfn.IFS(Table11[[#This Row],[target.clade]]="I",Table11[[#This Row],[hits.II]],Table11[[#This Row],[target.clade]]="II",Table11[[#This Row],[hits.I]],TRUE,NA())</f>
        <v>4378</v>
      </c>
      <c r="R596" s="26">
        <f>IFERROR(Table11[[#This Row],[clade.N]]-Table11[[#This Row],[clade.FP]], NA())</f>
        <v>76</v>
      </c>
      <c r="S596" s="24">
        <f>Table11[[#This Row],[clade.TP]]/Table11[[#This Row],[clade.P]]</f>
        <v>0.39090909090909093</v>
      </c>
      <c r="T596" s="24">
        <f>Table11[[#This Row],[clade.FN]]/Table11[[#This Row],[clade.P]]</f>
        <v>0.60909090909090913</v>
      </c>
      <c r="U596" s="24">
        <f>IFERROR(Table11[[#This Row],[clade.FP]]/Table11[[#This Row],[clade.N]],NA())</f>
        <v>0.98293668612483165</v>
      </c>
      <c r="V596" s="24">
        <f>IFERROR(Table11[[#This Row],[clade.TN]]/Table11[[#This Row],[clade.N]],NA())</f>
        <v>1.7063313875168389E-2</v>
      </c>
      <c r="AC596" s="11"/>
      <c r="AD596" s="11"/>
    </row>
    <row r="597" spans="1:30" ht="21" customHeight="1" x14ac:dyDescent="0.2">
      <c r="A597" s="25" t="s">
        <v>3229</v>
      </c>
      <c r="B597" s="20">
        <f>LOOKUP(Table11[[#This Row],[id]],'S1 - Assay'!A:A,'S1 - Assay'!B:B)</f>
        <v>10244</v>
      </c>
      <c r="C597" s="20" t="str">
        <f>LOOKUP(Table11[[#This Row],[id]],'S1 - Assay'!A:A,'S1 - Assay'!C:C)</f>
        <v>I</v>
      </c>
      <c r="D597" s="20">
        <f>COUNTIF('S6 - Table 1'!$B$3:$B$20,Table11[[#This Row],[id]])</f>
        <v>0</v>
      </c>
      <c r="E597" s="20">
        <v>3.7307765310000001</v>
      </c>
      <c r="F597" s="20">
        <v>3254</v>
      </c>
      <c r="G597" s="20">
        <v>37</v>
      </c>
      <c r="H597" s="20">
        <v>0</v>
      </c>
      <c r="I597" s="20">
        <v>290</v>
      </c>
      <c r="J597" s="20">
        <v>50</v>
      </c>
      <c r="K597" s="20">
        <v>4264</v>
      </c>
      <c r="L597" s="20">
        <v>56</v>
      </c>
      <c r="M597" s="26" cm="1">
        <f t="array" ref="M597">_xlfn.IFS(Table11[[#This Row],[target.clade]]="I",110,Table11[[#This Row],[target.clade]]="II",4454,TRUE,4652)</f>
        <v>110</v>
      </c>
      <c r="N597" s="26" cm="1">
        <f t="array" ref="N597">_xlfn.IFS(Table11[[#This Row],[target.clade]]="I",4454,Table11[[#This Row],[target.clade]]="II",110,TRUE,NA())</f>
        <v>4454</v>
      </c>
      <c r="O597" s="20" cm="1">
        <f t="array" ref="O597">_xlfn.IFS(Table11[[#This Row],[target.clade]]="I",Table11[[#This Row],[hits.I]],Table11[[#This Row],[target.clade]]="II",Table11[[#This Row],[hits.II]],TRUE,SUM(Table11[[#This Row],[hits.I]:[hits.?]]))</f>
        <v>50</v>
      </c>
      <c r="P597" s="26">
        <f>Table11[[#This Row],[clade.P]]-Table11[[#This Row],[clade.TP]]</f>
        <v>60</v>
      </c>
      <c r="Q597" s="26" cm="1">
        <f t="array" ref="Q597">_xlfn.IFS(Table11[[#This Row],[target.clade]]="I",Table11[[#This Row],[hits.II]],Table11[[#This Row],[target.clade]]="II",Table11[[#This Row],[hits.I]],TRUE,NA())</f>
        <v>4264</v>
      </c>
      <c r="R597" s="26">
        <f>IFERROR(Table11[[#This Row],[clade.N]]-Table11[[#This Row],[clade.FP]], NA())</f>
        <v>190</v>
      </c>
      <c r="S597" s="24">
        <f>Table11[[#This Row],[clade.TP]]/Table11[[#This Row],[clade.P]]</f>
        <v>0.45454545454545453</v>
      </c>
      <c r="T597" s="24">
        <f>Table11[[#This Row],[clade.FN]]/Table11[[#This Row],[clade.P]]</f>
        <v>0.54545454545454541</v>
      </c>
      <c r="U597" s="24">
        <f>IFERROR(Table11[[#This Row],[clade.FP]]/Table11[[#This Row],[clade.N]],NA())</f>
        <v>0.95734171531207901</v>
      </c>
      <c r="V597" s="24">
        <f>IFERROR(Table11[[#This Row],[clade.TN]]/Table11[[#This Row],[clade.N]],NA())</f>
        <v>4.2658284687920968E-2</v>
      </c>
      <c r="AC597" s="11"/>
      <c r="AD597" s="11"/>
    </row>
    <row r="598" spans="1:30" ht="21" customHeight="1" x14ac:dyDescent="0.2">
      <c r="A598" s="25" t="s">
        <v>3233</v>
      </c>
      <c r="B598" s="20">
        <f>LOOKUP(Table11[[#This Row],[id]],'S1 - Assay'!A:A,'S1 - Assay'!B:B)</f>
        <v>10244</v>
      </c>
      <c r="C598" s="20" t="str">
        <f>LOOKUP(Table11[[#This Row],[id]],'S1 - Assay'!A:A,'S1 - Assay'!C:C)</f>
        <v>I</v>
      </c>
      <c r="D598" s="20">
        <f>COUNTIF('S6 - Table 1'!$B$3:$B$20,Table11[[#This Row],[id]])</f>
        <v>0</v>
      </c>
      <c r="E598" s="20">
        <v>3.7479680360000001</v>
      </c>
      <c r="F598" s="20">
        <v>3422</v>
      </c>
      <c r="G598" s="20">
        <v>4</v>
      </c>
      <c r="H598" s="20">
        <v>103</v>
      </c>
      <c r="I598" s="20">
        <v>182</v>
      </c>
      <c r="J598" s="20">
        <v>43</v>
      </c>
      <c r="K598" s="20">
        <v>4426</v>
      </c>
      <c r="L598" s="20">
        <v>63</v>
      </c>
      <c r="M598" s="26" cm="1">
        <f t="array" ref="M598">_xlfn.IFS(Table11[[#This Row],[target.clade]]="I",110,Table11[[#This Row],[target.clade]]="II",4454,TRUE,4652)</f>
        <v>110</v>
      </c>
      <c r="N598" s="26" cm="1">
        <f t="array" ref="N598">_xlfn.IFS(Table11[[#This Row],[target.clade]]="I",4454,Table11[[#This Row],[target.clade]]="II",110,TRUE,NA())</f>
        <v>4454</v>
      </c>
      <c r="O598" s="20" cm="1">
        <f t="array" ref="O598">_xlfn.IFS(Table11[[#This Row],[target.clade]]="I",Table11[[#This Row],[hits.I]],Table11[[#This Row],[target.clade]]="II",Table11[[#This Row],[hits.II]],TRUE,SUM(Table11[[#This Row],[hits.I]:[hits.?]]))</f>
        <v>43</v>
      </c>
      <c r="P598" s="26">
        <f>Table11[[#This Row],[clade.P]]-Table11[[#This Row],[clade.TP]]</f>
        <v>67</v>
      </c>
      <c r="Q598" s="26" cm="1">
        <f t="array" ref="Q598">_xlfn.IFS(Table11[[#This Row],[target.clade]]="I",Table11[[#This Row],[hits.II]],Table11[[#This Row],[target.clade]]="II",Table11[[#This Row],[hits.I]],TRUE,NA())</f>
        <v>4426</v>
      </c>
      <c r="R598" s="26">
        <f>IFERROR(Table11[[#This Row],[clade.N]]-Table11[[#This Row],[clade.FP]], NA())</f>
        <v>28</v>
      </c>
      <c r="S598" s="24">
        <f>Table11[[#This Row],[clade.TP]]/Table11[[#This Row],[clade.P]]</f>
        <v>0.39090909090909093</v>
      </c>
      <c r="T598" s="24">
        <f>Table11[[#This Row],[clade.FN]]/Table11[[#This Row],[clade.P]]</f>
        <v>0.60909090909090913</v>
      </c>
      <c r="U598" s="24">
        <f>IFERROR(Table11[[#This Row],[clade.FP]]/Table11[[#This Row],[clade.N]],NA())</f>
        <v>0.99371351594072743</v>
      </c>
      <c r="V598" s="24">
        <f>IFERROR(Table11[[#This Row],[clade.TN]]/Table11[[#This Row],[clade.N]],NA())</f>
        <v>6.2864840592725636E-3</v>
      </c>
      <c r="AC598" s="11"/>
      <c r="AD598" s="11"/>
    </row>
    <row r="599" spans="1:30" ht="21" customHeight="1" x14ac:dyDescent="0.2">
      <c r="A599" s="25" t="s">
        <v>3238</v>
      </c>
      <c r="B599" s="20">
        <f>LOOKUP(Table11[[#This Row],[id]],'S1 - Assay'!A:A,'S1 - Assay'!B:B)</f>
        <v>10244</v>
      </c>
      <c r="C599" s="20" t="str">
        <f>LOOKUP(Table11[[#This Row],[id]],'S1 - Assay'!A:A,'S1 - Assay'!C:C)</f>
        <v>I</v>
      </c>
      <c r="D599" s="20">
        <f>COUNTIF('S6 - Table 1'!$B$3:$B$20,Table11[[#This Row],[id]])</f>
        <v>0</v>
      </c>
      <c r="E599" s="20">
        <v>3.7633329990000002</v>
      </c>
      <c r="F599" s="20">
        <v>3336</v>
      </c>
      <c r="G599" s="20">
        <v>26</v>
      </c>
      <c r="H599" s="20">
        <v>17</v>
      </c>
      <c r="I599" s="20">
        <v>256</v>
      </c>
      <c r="J599" s="20">
        <v>50</v>
      </c>
      <c r="K599" s="20">
        <v>4362</v>
      </c>
      <c r="L599" s="20">
        <v>54</v>
      </c>
      <c r="M599" s="26" cm="1">
        <f t="array" ref="M599">_xlfn.IFS(Table11[[#This Row],[target.clade]]="I",110,Table11[[#This Row],[target.clade]]="II",4454,TRUE,4652)</f>
        <v>110</v>
      </c>
      <c r="N599" s="26" cm="1">
        <f t="array" ref="N599">_xlfn.IFS(Table11[[#This Row],[target.clade]]="I",4454,Table11[[#This Row],[target.clade]]="II",110,TRUE,NA())</f>
        <v>4454</v>
      </c>
      <c r="O599" s="20" cm="1">
        <f t="array" ref="O599">_xlfn.IFS(Table11[[#This Row],[target.clade]]="I",Table11[[#This Row],[hits.I]],Table11[[#This Row],[target.clade]]="II",Table11[[#This Row],[hits.II]],TRUE,SUM(Table11[[#This Row],[hits.I]:[hits.?]]))</f>
        <v>50</v>
      </c>
      <c r="P599" s="26">
        <f>Table11[[#This Row],[clade.P]]-Table11[[#This Row],[clade.TP]]</f>
        <v>60</v>
      </c>
      <c r="Q599" s="26" cm="1">
        <f t="array" ref="Q599">_xlfn.IFS(Table11[[#This Row],[target.clade]]="I",Table11[[#This Row],[hits.II]],Table11[[#This Row],[target.clade]]="II",Table11[[#This Row],[hits.I]],TRUE,NA())</f>
        <v>4362</v>
      </c>
      <c r="R599" s="26">
        <f>IFERROR(Table11[[#This Row],[clade.N]]-Table11[[#This Row],[clade.FP]], NA())</f>
        <v>92</v>
      </c>
      <c r="S599" s="24">
        <f>Table11[[#This Row],[clade.TP]]/Table11[[#This Row],[clade.P]]</f>
        <v>0.45454545454545453</v>
      </c>
      <c r="T599" s="24">
        <f>Table11[[#This Row],[clade.FN]]/Table11[[#This Row],[clade.P]]</f>
        <v>0.54545454545454541</v>
      </c>
      <c r="U599" s="24">
        <f>IFERROR(Table11[[#This Row],[clade.FP]]/Table11[[#This Row],[clade.N]],NA())</f>
        <v>0.97934440951953305</v>
      </c>
      <c r="V599" s="24">
        <f>IFERROR(Table11[[#This Row],[clade.TN]]/Table11[[#This Row],[clade.N]],NA())</f>
        <v>2.0655590480466997E-2</v>
      </c>
      <c r="AC599" s="11"/>
      <c r="AD599" s="11"/>
    </row>
    <row r="600" spans="1:30" ht="21" customHeight="1" x14ac:dyDescent="0.2">
      <c r="A600" s="25" t="s">
        <v>3241</v>
      </c>
      <c r="B600" s="20">
        <f>LOOKUP(Table11[[#This Row],[id]],'S1 - Assay'!A:A,'S1 - Assay'!B:B)</f>
        <v>10244</v>
      </c>
      <c r="C600" s="20" t="str">
        <f>LOOKUP(Table11[[#This Row],[id]],'S1 - Assay'!A:A,'S1 - Assay'!C:C)</f>
        <v>I</v>
      </c>
      <c r="D600" s="20">
        <f>COUNTIF('S6 - Table 1'!$B$3:$B$20,Table11[[#This Row],[id]])</f>
        <v>0</v>
      </c>
      <c r="E600" s="20">
        <v>3.7885627749999999</v>
      </c>
      <c r="F600" s="20">
        <v>3410</v>
      </c>
      <c r="G600" s="20">
        <v>4</v>
      </c>
      <c r="H600" s="20">
        <v>139</v>
      </c>
      <c r="I600" s="20">
        <v>146</v>
      </c>
      <c r="J600" s="20">
        <v>43</v>
      </c>
      <c r="K600" s="20">
        <v>4413</v>
      </c>
      <c r="L600" s="20">
        <v>64</v>
      </c>
      <c r="M600" s="26" cm="1">
        <f t="array" ref="M600">_xlfn.IFS(Table11[[#This Row],[target.clade]]="I",110,Table11[[#This Row],[target.clade]]="II",4454,TRUE,4652)</f>
        <v>110</v>
      </c>
      <c r="N600" s="26" cm="1">
        <f t="array" ref="N600">_xlfn.IFS(Table11[[#This Row],[target.clade]]="I",4454,Table11[[#This Row],[target.clade]]="II",110,TRUE,NA())</f>
        <v>4454</v>
      </c>
      <c r="O600" s="20" cm="1">
        <f t="array" ref="O600">_xlfn.IFS(Table11[[#This Row],[target.clade]]="I",Table11[[#This Row],[hits.I]],Table11[[#This Row],[target.clade]]="II",Table11[[#This Row],[hits.II]],TRUE,SUM(Table11[[#This Row],[hits.I]:[hits.?]]))</f>
        <v>43</v>
      </c>
      <c r="P600" s="26">
        <f>Table11[[#This Row],[clade.P]]-Table11[[#This Row],[clade.TP]]</f>
        <v>67</v>
      </c>
      <c r="Q600" s="26" cm="1">
        <f t="array" ref="Q600">_xlfn.IFS(Table11[[#This Row],[target.clade]]="I",Table11[[#This Row],[hits.II]],Table11[[#This Row],[target.clade]]="II",Table11[[#This Row],[hits.I]],TRUE,NA())</f>
        <v>4413</v>
      </c>
      <c r="R600" s="26">
        <f>IFERROR(Table11[[#This Row],[clade.N]]-Table11[[#This Row],[clade.FP]], NA())</f>
        <v>41</v>
      </c>
      <c r="S600" s="24">
        <f>Table11[[#This Row],[clade.TP]]/Table11[[#This Row],[clade.P]]</f>
        <v>0.39090909090909093</v>
      </c>
      <c r="T600" s="24">
        <f>Table11[[#This Row],[clade.FN]]/Table11[[#This Row],[clade.P]]</f>
        <v>0.60909090909090913</v>
      </c>
      <c r="U600" s="24">
        <f>IFERROR(Table11[[#This Row],[clade.FP]]/Table11[[#This Row],[clade.N]],NA())</f>
        <v>0.99079479119892233</v>
      </c>
      <c r="V600" s="24">
        <f>IFERROR(Table11[[#This Row],[clade.TN]]/Table11[[#This Row],[clade.N]],NA())</f>
        <v>9.2052088010776828E-3</v>
      </c>
      <c r="AC600" s="11"/>
      <c r="AD600" s="11"/>
    </row>
    <row r="601" spans="1:30" ht="21" customHeight="1" x14ac:dyDescent="0.2">
      <c r="A601" s="25" t="s">
        <v>3244</v>
      </c>
      <c r="B601" s="20">
        <f>LOOKUP(Table11[[#This Row],[id]],'S1 - Assay'!A:A,'S1 - Assay'!B:B)</f>
        <v>10244</v>
      </c>
      <c r="C601" s="20" t="str">
        <f>LOOKUP(Table11[[#This Row],[id]],'S1 - Assay'!A:A,'S1 - Assay'!C:C)</f>
        <v>I</v>
      </c>
      <c r="D601" s="20">
        <f>COUNTIF('S6 - Table 1'!$B$3:$B$20,Table11[[#This Row],[id]])</f>
        <v>0</v>
      </c>
      <c r="E601" s="20">
        <v>3.823064778</v>
      </c>
      <c r="F601" s="20">
        <v>3333</v>
      </c>
      <c r="G601" s="20">
        <v>30</v>
      </c>
      <c r="H601" s="20">
        <v>17</v>
      </c>
      <c r="I601" s="20">
        <v>256</v>
      </c>
      <c r="J601" s="20">
        <v>50</v>
      </c>
      <c r="K601" s="20">
        <v>4363</v>
      </c>
      <c r="L601" s="20">
        <v>54</v>
      </c>
      <c r="M601" s="26" cm="1">
        <f t="array" ref="M601">_xlfn.IFS(Table11[[#This Row],[target.clade]]="I",110,Table11[[#This Row],[target.clade]]="II",4454,TRUE,4652)</f>
        <v>110</v>
      </c>
      <c r="N601" s="26" cm="1">
        <f t="array" ref="N601">_xlfn.IFS(Table11[[#This Row],[target.clade]]="I",4454,Table11[[#This Row],[target.clade]]="II",110,TRUE,NA())</f>
        <v>4454</v>
      </c>
      <c r="O601" s="20" cm="1">
        <f t="array" ref="O601">_xlfn.IFS(Table11[[#This Row],[target.clade]]="I",Table11[[#This Row],[hits.I]],Table11[[#This Row],[target.clade]]="II",Table11[[#This Row],[hits.II]],TRUE,SUM(Table11[[#This Row],[hits.I]:[hits.?]]))</f>
        <v>50</v>
      </c>
      <c r="P601" s="26">
        <f>Table11[[#This Row],[clade.P]]-Table11[[#This Row],[clade.TP]]</f>
        <v>60</v>
      </c>
      <c r="Q601" s="26" cm="1">
        <f t="array" ref="Q601">_xlfn.IFS(Table11[[#This Row],[target.clade]]="I",Table11[[#This Row],[hits.II]],Table11[[#This Row],[target.clade]]="II",Table11[[#This Row],[hits.I]],TRUE,NA())</f>
        <v>4363</v>
      </c>
      <c r="R601" s="26">
        <f>IFERROR(Table11[[#This Row],[clade.N]]-Table11[[#This Row],[clade.FP]], NA())</f>
        <v>91</v>
      </c>
      <c r="S601" s="24">
        <f>Table11[[#This Row],[clade.TP]]/Table11[[#This Row],[clade.P]]</f>
        <v>0.45454545454545453</v>
      </c>
      <c r="T601" s="24">
        <f>Table11[[#This Row],[clade.FN]]/Table11[[#This Row],[clade.P]]</f>
        <v>0.54545454545454541</v>
      </c>
      <c r="U601" s="24">
        <f>IFERROR(Table11[[#This Row],[clade.FP]]/Table11[[#This Row],[clade.N]],NA())</f>
        <v>0.97956892680736418</v>
      </c>
      <c r="V601" s="24">
        <f>IFERROR(Table11[[#This Row],[clade.TN]]/Table11[[#This Row],[clade.N]],NA())</f>
        <v>2.0431073192635832E-2</v>
      </c>
      <c r="AC601" s="11"/>
      <c r="AD601" s="11"/>
    </row>
    <row r="602" spans="1:30" ht="21" customHeight="1" x14ac:dyDescent="0.2">
      <c r="A602" s="25" t="s">
        <v>3247</v>
      </c>
      <c r="B602" s="20">
        <f>LOOKUP(Table11[[#This Row],[id]],'S1 - Assay'!A:A,'S1 - Assay'!B:B)</f>
        <v>10244</v>
      </c>
      <c r="C602" s="20" t="str">
        <f>LOOKUP(Table11[[#This Row],[id]],'S1 - Assay'!A:A,'S1 - Assay'!C:C)</f>
        <v>I</v>
      </c>
      <c r="D602" s="20">
        <f>COUNTIF('S6 - Table 1'!$B$3:$B$20,Table11[[#This Row],[id]])</f>
        <v>0</v>
      </c>
      <c r="E602" s="20">
        <v>3.823064778</v>
      </c>
      <c r="F602" s="20">
        <v>3333</v>
      </c>
      <c r="G602" s="20">
        <v>30</v>
      </c>
      <c r="H602" s="20">
        <v>17</v>
      </c>
      <c r="I602" s="20">
        <v>256</v>
      </c>
      <c r="J602" s="20">
        <v>50</v>
      </c>
      <c r="K602" s="20">
        <v>4363</v>
      </c>
      <c r="L602" s="20">
        <v>54</v>
      </c>
      <c r="M602" s="26" cm="1">
        <f t="array" ref="M602">_xlfn.IFS(Table11[[#This Row],[target.clade]]="I",110,Table11[[#This Row],[target.clade]]="II",4454,TRUE,4652)</f>
        <v>110</v>
      </c>
      <c r="N602" s="26" cm="1">
        <f t="array" ref="N602">_xlfn.IFS(Table11[[#This Row],[target.clade]]="I",4454,Table11[[#This Row],[target.clade]]="II",110,TRUE,NA())</f>
        <v>4454</v>
      </c>
      <c r="O602" s="20" cm="1">
        <f t="array" ref="O602">_xlfn.IFS(Table11[[#This Row],[target.clade]]="I",Table11[[#This Row],[hits.I]],Table11[[#This Row],[target.clade]]="II",Table11[[#This Row],[hits.II]],TRUE,SUM(Table11[[#This Row],[hits.I]:[hits.?]]))</f>
        <v>50</v>
      </c>
      <c r="P602" s="26">
        <f>Table11[[#This Row],[clade.P]]-Table11[[#This Row],[clade.TP]]</f>
        <v>60</v>
      </c>
      <c r="Q602" s="26" cm="1">
        <f t="array" ref="Q602">_xlfn.IFS(Table11[[#This Row],[target.clade]]="I",Table11[[#This Row],[hits.II]],Table11[[#This Row],[target.clade]]="II",Table11[[#This Row],[hits.I]],TRUE,NA())</f>
        <v>4363</v>
      </c>
      <c r="R602" s="26">
        <f>IFERROR(Table11[[#This Row],[clade.N]]-Table11[[#This Row],[clade.FP]], NA())</f>
        <v>91</v>
      </c>
      <c r="S602" s="24">
        <f>Table11[[#This Row],[clade.TP]]/Table11[[#This Row],[clade.P]]</f>
        <v>0.45454545454545453</v>
      </c>
      <c r="T602" s="24">
        <f>Table11[[#This Row],[clade.FN]]/Table11[[#This Row],[clade.P]]</f>
        <v>0.54545454545454541</v>
      </c>
      <c r="U602" s="24">
        <f>IFERROR(Table11[[#This Row],[clade.FP]]/Table11[[#This Row],[clade.N]],NA())</f>
        <v>0.97956892680736418</v>
      </c>
      <c r="V602" s="24">
        <f>IFERROR(Table11[[#This Row],[clade.TN]]/Table11[[#This Row],[clade.N]],NA())</f>
        <v>2.0431073192635832E-2</v>
      </c>
      <c r="AC602" s="11"/>
      <c r="AD602" s="11"/>
    </row>
    <row r="603" spans="1:30" ht="21" customHeight="1" x14ac:dyDescent="0.2">
      <c r="A603" s="25" t="s">
        <v>3249</v>
      </c>
      <c r="B603" s="20">
        <f>LOOKUP(Table11[[#This Row],[id]],'S1 - Assay'!A:A,'S1 - Assay'!B:B)</f>
        <v>10244</v>
      </c>
      <c r="C603" s="20" t="str">
        <f>LOOKUP(Table11[[#This Row],[id]],'S1 - Assay'!A:A,'S1 - Assay'!C:C)</f>
        <v>I</v>
      </c>
      <c r="D603" s="20">
        <f>COUNTIF('S6 - Table 1'!$B$3:$B$20,Table11[[#This Row],[id]])</f>
        <v>0</v>
      </c>
      <c r="E603" s="20">
        <v>3.8567735179999998</v>
      </c>
      <c r="F603" s="20">
        <v>3382</v>
      </c>
      <c r="G603" s="20">
        <v>7</v>
      </c>
      <c r="H603" s="20">
        <v>22</v>
      </c>
      <c r="I603" s="20">
        <v>177</v>
      </c>
      <c r="J603" s="20">
        <v>43</v>
      </c>
      <c r="K603" s="20">
        <v>4366</v>
      </c>
      <c r="L603" s="20">
        <v>61</v>
      </c>
      <c r="M603" s="26" cm="1">
        <f t="array" ref="M603">_xlfn.IFS(Table11[[#This Row],[target.clade]]="I",110,Table11[[#This Row],[target.clade]]="II",4454,TRUE,4652)</f>
        <v>110</v>
      </c>
      <c r="N603" s="26" cm="1">
        <f t="array" ref="N603">_xlfn.IFS(Table11[[#This Row],[target.clade]]="I",4454,Table11[[#This Row],[target.clade]]="II",110,TRUE,NA())</f>
        <v>4454</v>
      </c>
      <c r="O603" s="20" cm="1">
        <f t="array" ref="O603">_xlfn.IFS(Table11[[#This Row],[target.clade]]="I",Table11[[#This Row],[hits.I]],Table11[[#This Row],[target.clade]]="II",Table11[[#This Row],[hits.II]],TRUE,SUM(Table11[[#This Row],[hits.I]:[hits.?]]))</f>
        <v>43</v>
      </c>
      <c r="P603" s="26">
        <f>Table11[[#This Row],[clade.P]]-Table11[[#This Row],[clade.TP]]</f>
        <v>67</v>
      </c>
      <c r="Q603" s="26" cm="1">
        <f t="array" ref="Q603">_xlfn.IFS(Table11[[#This Row],[target.clade]]="I",Table11[[#This Row],[hits.II]],Table11[[#This Row],[target.clade]]="II",Table11[[#This Row],[hits.I]],TRUE,NA())</f>
        <v>4366</v>
      </c>
      <c r="R603" s="26">
        <f>IFERROR(Table11[[#This Row],[clade.N]]-Table11[[#This Row],[clade.FP]], NA())</f>
        <v>88</v>
      </c>
      <c r="S603" s="24">
        <f>Table11[[#This Row],[clade.TP]]/Table11[[#This Row],[clade.P]]</f>
        <v>0.39090909090909093</v>
      </c>
      <c r="T603" s="24">
        <f>Table11[[#This Row],[clade.FN]]/Table11[[#This Row],[clade.P]]</f>
        <v>0.60909090909090913</v>
      </c>
      <c r="U603" s="24">
        <f>IFERROR(Table11[[#This Row],[clade.FP]]/Table11[[#This Row],[clade.N]],NA())</f>
        <v>0.98024247867085768</v>
      </c>
      <c r="V603" s="24">
        <f>IFERROR(Table11[[#This Row],[clade.TN]]/Table11[[#This Row],[clade.N]],NA())</f>
        <v>1.9757521329142345E-2</v>
      </c>
      <c r="AC603" s="11"/>
      <c r="AD603" s="11"/>
    </row>
    <row r="604" spans="1:30" ht="21" customHeight="1" x14ac:dyDescent="0.2">
      <c r="A604" s="25" t="s">
        <v>3254</v>
      </c>
      <c r="B604" s="20">
        <f>LOOKUP(Table11[[#This Row],[id]],'S1 - Assay'!A:A,'S1 - Assay'!B:B)</f>
        <v>10244</v>
      </c>
      <c r="C604" s="20" t="str">
        <f>LOOKUP(Table11[[#This Row],[id]],'S1 - Assay'!A:A,'S1 - Assay'!C:C)</f>
        <v>I</v>
      </c>
      <c r="D604" s="20">
        <f>COUNTIF('S6 - Table 1'!$B$3:$B$20,Table11[[#This Row],[id]])</f>
        <v>0</v>
      </c>
      <c r="E604" s="20">
        <v>3.8715269889999999</v>
      </c>
      <c r="F604" s="20">
        <v>3255</v>
      </c>
      <c r="G604" s="20">
        <v>32</v>
      </c>
      <c r="H604" s="20">
        <v>0</v>
      </c>
      <c r="I604" s="20">
        <v>290</v>
      </c>
      <c r="J604" s="20">
        <v>50</v>
      </c>
      <c r="K604" s="20">
        <v>4263</v>
      </c>
      <c r="L604" s="20">
        <v>55</v>
      </c>
      <c r="M604" s="26" cm="1">
        <f t="array" ref="M604">_xlfn.IFS(Table11[[#This Row],[target.clade]]="I",110,Table11[[#This Row],[target.clade]]="II",4454,TRUE,4652)</f>
        <v>110</v>
      </c>
      <c r="N604" s="26" cm="1">
        <f t="array" ref="N604">_xlfn.IFS(Table11[[#This Row],[target.clade]]="I",4454,Table11[[#This Row],[target.clade]]="II",110,TRUE,NA())</f>
        <v>4454</v>
      </c>
      <c r="O604" s="20" cm="1">
        <f t="array" ref="O604">_xlfn.IFS(Table11[[#This Row],[target.clade]]="I",Table11[[#This Row],[hits.I]],Table11[[#This Row],[target.clade]]="II",Table11[[#This Row],[hits.II]],TRUE,SUM(Table11[[#This Row],[hits.I]:[hits.?]]))</f>
        <v>50</v>
      </c>
      <c r="P604" s="26">
        <f>Table11[[#This Row],[clade.P]]-Table11[[#This Row],[clade.TP]]</f>
        <v>60</v>
      </c>
      <c r="Q604" s="26" cm="1">
        <f t="array" ref="Q604">_xlfn.IFS(Table11[[#This Row],[target.clade]]="I",Table11[[#This Row],[hits.II]],Table11[[#This Row],[target.clade]]="II",Table11[[#This Row],[hits.I]],TRUE,NA())</f>
        <v>4263</v>
      </c>
      <c r="R604" s="26">
        <f>IFERROR(Table11[[#This Row],[clade.N]]-Table11[[#This Row],[clade.FP]], NA())</f>
        <v>191</v>
      </c>
      <c r="S604" s="24">
        <f>Table11[[#This Row],[clade.TP]]/Table11[[#This Row],[clade.P]]</f>
        <v>0.45454545454545453</v>
      </c>
      <c r="T604" s="24">
        <f>Table11[[#This Row],[clade.FN]]/Table11[[#This Row],[clade.P]]</f>
        <v>0.54545454545454541</v>
      </c>
      <c r="U604" s="24">
        <f>IFERROR(Table11[[#This Row],[clade.FP]]/Table11[[#This Row],[clade.N]],NA())</f>
        <v>0.95711719802424788</v>
      </c>
      <c r="V604" s="24">
        <f>IFERROR(Table11[[#This Row],[clade.TN]]/Table11[[#This Row],[clade.N]],NA())</f>
        <v>4.288280197575213E-2</v>
      </c>
      <c r="AC604" s="11"/>
      <c r="AD604" s="11"/>
    </row>
    <row r="605" spans="1:30" ht="21" customHeight="1" x14ac:dyDescent="0.2">
      <c r="A605" s="25" t="s">
        <v>3258</v>
      </c>
      <c r="B605" s="20">
        <f>LOOKUP(Table11[[#This Row],[id]],'S1 - Assay'!A:A,'S1 - Assay'!B:B)</f>
        <v>10244</v>
      </c>
      <c r="C605" s="20" t="str">
        <f>LOOKUP(Table11[[#This Row],[id]],'S1 - Assay'!A:A,'S1 - Assay'!C:C)</f>
        <v>I</v>
      </c>
      <c r="D605" s="20">
        <f>COUNTIF('S6 - Table 1'!$B$3:$B$20,Table11[[#This Row],[id]])</f>
        <v>0</v>
      </c>
      <c r="E605" s="20">
        <v>3.892236553</v>
      </c>
      <c r="F605" s="20">
        <v>3411</v>
      </c>
      <c r="G605" s="20">
        <v>3</v>
      </c>
      <c r="H605" s="20">
        <v>138</v>
      </c>
      <c r="I605" s="20">
        <v>147</v>
      </c>
      <c r="J605" s="20">
        <v>43</v>
      </c>
      <c r="K605" s="20">
        <v>4413</v>
      </c>
      <c r="L605" s="20">
        <v>64</v>
      </c>
      <c r="M605" s="26" cm="1">
        <f t="array" ref="M605">_xlfn.IFS(Table11[[#This Row],[target.clade]]="I",110,Table11[[#This Row],[target.clade]]="II",4454,TRUE,4652)</f>
        <v>110</v>
      </c>
      <c r="N605" s="26" cm="1">
        <f t="array" ref="N605">_xlfn.IFS(Table11[[#This Row],[target.clade]]="I",4454,Table11[[#This Row],[target.clade]]="II",110,TRUE,NA())</f>
        <v>4454</v>
      </c>
      <c r="O605" s="20" cm="1">
        <f t="array" ref="O605">_xlfn.IFS(Table11[[#This Row],[target.clade]]="I",Table11[[#This Row],[hits.I]],Table11[[#This Row],[target.clade]]="II",Table11[[#This Row],[hits.II]],TRUE,SUM(Table11[[#This Row],[hits.I]:[hits.?]]))</f>
        <v>43</v>
      </c>
      <c r="P605" s="26">
        <f>Table11[[#This Row],[clade.P]]-Table11[[#This Row],[clade.TP]]</f>
        <v>67</v>
      </c>
      <c r="Q605" s="26" cm="1">
        <f t="array" ref="Q605">_xlfn.IFS(Table11[[#This Row],[target.clade]]="I",Table11[[#This Row],[hits.II]],Table11[[#This Row],[target.clade]]="II",Table11[[#This Row],[hits.I]],TRUE,NA())</f>
        <v>4413</v>
      </c>
      <c r="R605" s="26">
        <f>IFERROR(Table11[[#This Row],[clade.N]]-Table11[[#This Row],[clade.FP]], NA())</f>
        <v>41</v>
      </c>
      <c r="S605" s="24">
        <f>Table11[[#This Row],[clade.TP]]/Table11[[#This Row],[clade.P]]</f>
        <v>0.39090909090909093</v>
      </c>
      <c r="T605" s="24">
        <f>Table11[[#This Row],[clade.FN]]/Table11[[#This Row],[clade.P]]</f>
        <v>0.60909090909090913</v>
      </c>
      <c r="U605" s="24">
        <f>IFERROR(Table11[[#This Row],[clade.FP]]/Table11[[#This Row],[clade.N]],NA())</f>
        <v>0.99079479119892233</v>
      </c>
      <c r="V605" s="24">
        <f>IFERROR(Table11[[#This Row],[clade.TN]]/Table11[[#This Row],[clade.N]],NA())</f>
        <v>9.2052088010776828E-3</v>
      </c>
      <c r="AC605" s="11"/>
      <c r="AD605" s="11"/>
    </row>
    <row r="606" spans="1:30" ht="21" customHeight="1" x14ac:dyDescent="0.2">
      <c r="A606" s="25" t="s">
        <v>3261</v>
      </c>
      <c r="B606" s="20">
        <f>LOOKUP(Table11[[#This Row],[id]],'S1 - Assay'!A:A,'S1 - Assay'!B:B)</f>
        <v>10244</v>
      </c>
      <c r="C606" s="20" t="str">
        <f>LOOKUP(Table11[[#This Row],[id]],'S1 - Assay'!A:A,'S1 - Assay'!C:C)</f>
        <v>I</v>
      </c>
      <c r="D606" s="20">
        <f>COUNTIF('S6 - Table 1'!$B$3:$B$20,Table11[[#This Row],[id]])</f>
        <v>0</v>
      </c>
      <c r="E606" s="20">
        <v>3.892236553</v>
      </c>
      <c r="F606" s="20">
        <v>3411</v>
      </c>
      <c r="G606" s="20">
        <v>3</v>
      </c>
      <c r="H606" s="20">
        <v>139</v>
      </c>
      <c r="I606" s="20">
        <v>146</v>
      </c>
      <c r="J606" s="20">
        <v>43</v>
      </c>
      <c r="K606" s="20">
        <v>4413</v>
      </c>
      <c r="L606" s="20">
        <v>64</v>
      </c>
      <c r="M606" s="26" cm="1">
        <f t="array" ref="M606">_xlfn.IFS(Table11[[#This Row],[target.clade]]="I",110,Table11[[#This Row],[target.clade]]="II",4454,TRUE,4652)</f>
        <v>110</v>
      </c>
      <c r="N606" s="26" cm="1">
        <f t="array" ref="N606">_xlfn.IFS(Table11[[#This Row],[target.clade]]="I",4454,Table11[[#This Row],[target.clade]]="II",110,TRUE,NA())</f>
        <v>4454</v>
      </c>
      <c r="O606" s="20" cm="1">
        <f t="array" ref="O606">_xlfn.IFS(Table11[[#This Row],[target.clade]]="I",Table11[[#This Row],[hits.I]],Table11[[#This Row],[target.clade]]="II",Table11[[#This Row],[hits.II]],TRUE,SUM(Table11[[#This Row],[hits.I]:[hits.?]]))</f>
        <v>43</v>
      </c>
      <c r="P606" s="26">
        <f>Table11[[#This Row],[clade.P]]-Table11[[#This Row],[clade.TP]]</f>
        <v>67</v>
      </c>
      <c r="Q606" s="26" cm="1">
        <f t="array" ref="Q606">_xlfn.IFS(Table11[[#This Row],[target.clade]]="I",Table11[[#This Row],[hits.II]],Table11[[#This Row],[target.clade]]="II",Table11[[#This Row],[hits.I]],TRUE,NA())</f>
        <v>4413</v>
      </c>
      <c r="R606" s="26">
        <f>IFERROR(Table11[[#This Row],[clade.N]]-Table11[[#This Row],[clade.FP]], NA())</f>
        <v>41</v>
      </c>
      <c r="S606" s="24">
        <f>Table11[[#This Row],[clade.TP]]/Table11[[#This Row],[clade.P]]</f>
        <v>0.39090909090909093</v>
      </c>
      <c r="T606" s="24">
        <f>Table11[[#This Row],[clade.FN]]/Table11[[#This Row],[clade.P]]</f>
        <v>0.60909090909090913</v>
      </c>
      <c r="U606" s="24">
        <f>IFERROR(Table11[[#This Row],[clade.FP]]/Table11[[#This Row],[clade.N]],NA())</f>
        <v>0.99079479119892233</v>
      </c>
      <c r="V606" s="24">
        <f>IFERROR(Table11[[#This Row],[clade.TN]]/Table11[[#This Row],[clade.N]],NA())</f>
        <v>9.2052088010776828E-3</v>
      </c>
      <c r="AC606" s="11"/>
      <c r="AD606" s="11"/>
    </row>
    <row r="607" spans="1:30" ht="21" customHeight="1" x14ac:dyDescent="0.2">
      <c r="A607" s="25" t="s">
        <v>3264</v>
      </c>
      <c r="B607" s="20">
        <f>LOOKUP(Table11[[#This Row],[id]],'S1 - Assay'!A:A,'S1 - Assay'!B:B)</f>
        <v>10244</v>
      </c>
      <c r="C607" s="20" t="str">
        <f>LOOKUP(Table11[[#This Row],[id]],'S1 - Assay'!A:A,'S1 - Assay'!C:C)</f>
        <v>I</v>
      </c>
      <c r="D607" s="20">
        <f>COUNTIF('S6 - Table 1'!$B$3:$B$20,Table11[[#This Row],[id]])</f>
        <v>0</v>
      </c>
      <c r="E607" s="20">
        <v>3.9191063719999999</v>
      </c>
      <c r="F607" s="20">
        <v>3247</v>
      </c>
      <c r="G607" s="20">
        <v>54</v>
      </c>
      <c r="H607" s="20">
        <v>0</v>
      </c>
      <c r="I607" s="20">
        <v>214</v>
      </c>
      <c r="J607" s="20">
        <v>50</v>
      </c>
      <c r="K607" s="20">
        <v>4276</v>
      </c>
      <c r="L607" s="20">
        <v>55</v>
      </c>
      <c r="M607" s="26" cm="1">
        <f t="array" ref="M607">_xlfn.IFS(Table11[[#This Row],[target.clade]]="I",110,Table11[[#This Row],[target.clade]]="II",4454,TRUE,4652)</f>
        <v>110</v>
      </c>
      <c r="N607" s="26" cm="1">
        <f t="array" ref="N607">_xlfn.IFS(Table11[[#This Row],[target.clade]]="I",4454,Table11[[#This Row],[target.clade]]="II",110,TRUE,NA())</f>
        <v>4454</v>
      </c>
      <c r="O607" s="20" cm="1">
        <f t="array" ref="O607">_xlfn.IFS(Table11[[#This Row],[target.clade]]="I",Table11[[#This Row],[hits.I]],Table11[[#This Row],[target.clade]]="II",Table11[[#This Row],[hits.II]],TRUE,SUM(Table11[[#This Row],[hits.I]:[hits.?]]))</f>
        <v>50</v>
      </c>
      <c r="P607" s="26">
        <f>Table11[[#This Row],[clade.P]]-Table11[[#This Row],[clade.TP]]</f>
        <v>60</v>
      </c>
      <c r="Q607" s="26" cm="1">
        <f t="array" ref="Q607">_xlfn.IFS(Table11[[#This Row],[target.clade]]="I",Table11[[#This Row],[hits.II]],Table11[[#This Row],[target.clade]]="II",Table11[[#This Row],[hits.I]],TRUE,NA())</f>
        <v>4276</v>
      </c>
      <c r="R607" s="26">
        <f>IFERROR(Table11[[#This Row],[clade.N]]-Table11[[#This Row],[clade.FP]], NA())</f>
        <v>178</v>
      </c>
      <c r="S607" s="24">
        <f>Table11[[#This Row],[clade.TP]]/Table11[[#This Row],[clade.P]]</f>
        <v>0.45454545454545453</v>
      </c>
      <c r="T607" s="24">
        <f>Table11[[#This Row],[clade.FN]]/Table11[[#This Row],[clade.P]]</f>
        <v>0.54545454545454541</v>
      </c>
      <c r="U607" s="24">
        <f>IFERROR(Table11[[#This Row],[clade.FP]]/Table11[[#This Row],[clade.N]],NA())</f>
        <v>0.96003592276605298</v>
      </c>
      <c r="V607" s="24">
        <f>IFERROR(Table11[[#This Row],[clade.TN]]/Table11[[#This Row],[clade.N]],NA())</f>
        <v>3.9964077233947015E-2</v>
      </c>
      <c r="AC607" s="11"/>
      <c r="AD607" s="11"/>
    </row>
    <row r="608" spans="1:30" ht="21" customHeight="1" x14ac:dyDescent="0.2">
      <c r="A608" s="25" t="s">
        <v>3267</v>
      </c>
      <c r="B608" s="20">
        <f>LOOKUP(Table11[[#This Row],[id]],'S1 - Assay'!A:A,'S1 - Assay'!B:B)</f>
        <v>10244</v>
      </c>
      <c r="C608" s="20" t="str">
        <f>LOOKUP(Table11[[#This Row],[id]],'S1 - Assay'!A:A,'S1 - Assay'!C:C)</f>
        <v>I</v>
      </c>
      <c r="D608" s="20">
        <f>COUNTIF('S6 - Table 1'!$B$3:$B$20,Table11[[#This Row],[id]])</f>
        <v>0</v>
      </c>
      <c r="E608" s="20">
        <v>3.9306613590000001</v>
      </c>
      <c r="F608" s="20">
        <v>3252</v>
      </c>
      <c r="G608" s="20">
        <v>49</v>
      </c>
      <c r="H608" s="20">
        <v>0</v>
      </c>
      <c r="I608" s="20">
        <v>214</v>
      </c>
      <c r="J608" s="20">
        <v>50</v>
      </c>
      <c r="K608" s="20">
        <v>4276</v>
      </c>
      <c r="L608" s="20">
        <v>55</v>
      </c>
      <c r="M608" s="26" cm="1">
        <f t="array" ref="M608">_xlfn.IFS(Table11[[#This Row],[target.clade]]="I",110,Table11[[#This Row],[target.clade]]="II",4454,TRUE,4652)</f>
        <v>110</v>
      </c>
      <c r="N608" s="26" cm="1">
        <f t="array" ref="N608">_xlfn.IFS(Table11[[#This Row],[target.clade]]="I",4454,Table11[[#This Row],[target.clade]]="II",110,TRUE,NA())</f>
        <v>4454</v>
      </c>
      <c r="O608" s="20" cm="1">
        <f t="array" ref="O608">_xlfn.IFS(Table11[[#This Row],[target.clade]]="I",Table11[[#This Row],[hits.I]],Table11[[#This Row],[target.clade]]="II",Table11[[#This Row],[hits.II]],TRUE,SUM(Table11[[#This Row],[hits.I]:[hits.?]]))</f>
        <v>50</v>
      </c>
      <c r="P608" s="26">
        <f>Table11[[#This Row],[clade.P]]-Table11[[#This Row],[clade.TP]]</f>
        <v>60</v>
      </c>
      <c r="Q608" s="26" cm="1">
        <f t="array" ref="Q608">_xlfn.IFS(Table11[[#This Row],[target.clade]]="I",Table11[[#This Row],[hits.II]],Table11[[#This Row],[target.clade]]="II",Table11[[#This Row],[hits.I]],TRUE,NA())</f>
        <v>4276</v>
      </c>
      <c r="R608" s="26">
        <f>IFERROR(Table11[[#This Row],[clade.N]]-Table11[[#This Row],[clade.FP]], NA())</f>
        <v>178</v>
      </c>
      <c r="S608" s="24">
        <f>Table11[[#This Row],[clade.TP]]/Table11[[#This Row],[clade.P]]</f>
        <v>0.45454545454545453</v>
      </c>
      <c r="T608" s="24">
        <f>Table11[[#This Row],[clade.FN]]/Table11[[#This Row],[clade.P]]</f>
        <v>0.54545454545454541</v>
      </c>
      <c r="U608" s="24">
        <f>IFERROR(Table11[[#This Row],[clade.FP]]/Table11[[#This Row],[clade.N]],NA())</f>
        <v>0.96003592276605298</v>
      </c>
      <c r="V608" s="24">
        <f>IFERROR(Table11[[#This Row],[clade.TN]]/Table11[[#This Row],[clade.N]],NA())</f>
        <v>3.9964077233947015E-2</v>
      </c>
      <c r="AC608" s="11"/>
      <c r="AD608" s="11"/>
    </row>
    <row r="609" spans="1:30" ht="21" customHeight="1" x14ac:dyDescent="0.2">
      <c r="A609" s="25" t="s">
        <v>3270</v>
      </c>
      <c r="B609" s="20">
        <f>LOOKUP(Table11[[#This Row],[id]],'S1 - Assay'!A:A,'S1 - Assay'!B:B)</f>
        <v>10244</v>
      </c>
      <c r="C609" s="20" t="str">
        <f>LOOKUP(Table11[[#This Row],[id]],'S1 - Assay'!A:A,'S1 - Assay'!C:C)</f>
        <v>I</v>
      </c>
      <c r="D609" s="20">
        <f>COUNTIF('S6 - Table 1'!$B$3:$B$20,Table11[[#This Row],[id]])</f>
        <v>0</v>
      </c>
      <c r="E609" s="20">
        <v>3.9350948479999999</v>
      </c>
      <c r="F609" s="20">
        <v>3333</v>
      </c>
      <c r="G609" s="20">
        <v>1</v>
      </c>
      <c r="H609" s="20">
        <v>211</v>
      </c>
      <c r="I609" s="20">
        <v>73</v>
      </c>
      <c r="J609" s="20">
        <v>43</v>
      </c>
      <c r="K609" s="20">
        <v>4426</v>
      </c>
      <c r="L609" s="20">
        <v>26</v>
      </c>
      <c r="M609" s="26" cm="1">
        <f t="array" ref="M609">_xlfn.IFS(Table11[[#This Row],[target.clade]]="I",110,Table11[[#This Row],[target.clade]]="II",4454,TRUE,4652)</f>
        <v>110</v>
      </c>
      <c r="N609" s="26" cm="1">
        <f t="array" ref="N609">_xlfn.IFS(Table11[[#This Row],[target.clade]]="I",4454,Table11[[#This Row],[target.clade]]="II",110,TRUE,NA())</f>
        <v>4454</v>
      </c>
      <c r="O609" s="20" cm="1">
        <f t="array" ref="O609">_xlfn.IFS(Table11[[#This Row],[target.clade]]="I",Table11[[#This Row],[hits.I]],Table11[[#This Row],[target.clade]]="II",Table11[[#This Row],[hits.II]],TRUE,SUM(Table11[[#This Row],[hits.I]:[hits.?]]))</f>
        <v>43</v>
      </c>
      <c r="P609" s="26">
        <f>Table11[[#This Row],[clade.P]]-Table11[[#This Row],[clade.TP]]</f>
        <v>67</v>
      </c>
      <c r="Q609" s="26" cm="1">
        <f t="array" ref="Q609">_xlfn.IFS(Table11[[#This Row],[target.clade]]="I",Table11[[#This Row],[hits.II]],Table11[[#This Row],[target.clade]]="II",Table11[[#This Row],[hits.I]],TRUE,NA())</f>
        <v>4426</v>
      </c>
      <c r="R609" s="26">
        <f>IFERROR(Table11[[#This Row],[clade.N]]-Table11[[#This Row],[clade.FP]], NA())</f>
        <v>28</v>
      </c>
      <c r="S609" s="24">
        <f>Table11[[#This Row],[clade.TP]]/Table11[[#This Row],[clade.P]]</f>
        <v>0.39090909090909093</v>
      </c>
      <c r="T609" s="24">
        <f>Table11[[#This Row],[clade.FN]]/Table11[[#This Row],[clade.P]]</f>
        <v>0.60909090909090913</v>
      </c>
      <c r="U609" s="24">
        <f>IFERROR(Table11[[#This Row],[clade.FP]]/Table11[[#This Row],[clade.N]],NA())</f>
        <v>0.99371351594072743</v>
      </c>
      <c r="V609" s="24">
        <f>IFERROR(Table11[[#This Row],[clade.TN]]/Table11[[#This Row],[clade.N]],NA())</f>
        <v>6.2864840592725636E-3</v>
      </c>
      <c r="AC609" s="11"/>
      <c r="AD609" s="11"/>
    </row>
    <row r="610" spans="1:30" ht="21" customHeight="1" x14ac:dyDescent="0.2">
      <c r="A610" s="25" t="s">
        <v>3275</v>
      </c>
      <c r="B610" s="20">
        <f>LOOKUP(Table11[[#This Row],[id]],'S1 - Assay'!A:A,'S1 - Assay'!B:B)</f>
        <v>10244</v>
      </c>
      <c r="C610" s="20" t="str">
        <f>LOOKUP(Table11[[#This Row],[id]],'S1 - Assay'!A:A,'S1 - Assay'!C:C)</f>
        <v>I</v>
      </c>
      <c r="D610" s="20">
        <f>COUNTIF('S6 - Table 1'!$B$3:$B$20,Table11[[#This Row],[id]])</f>
        <v>0</v>
      </c>
      <c r="E610" s="20">
        <v>3.9377521510000002</v>
      </c>
      <c r="F610" s="20">
        <v>3425</v>
      </c>
      <c r="G610" s="20">
        <v>1</v>
      </c>
      <c r="H610" s="20">
        <v>168</v>
      </c>
      <c r="I610" s="20">
        <v>117</v>
      </c>
      <c r="J610" s="20">
        <v>43</v>
      </c>
      <c r="K610" s="20">
        <v>4426</v>
      </c>
      <c r="L610" s="20">
        <v>64</v>
      </c>
      <c r="M610" s="26" cm="1">
        <f t="array" ref="M610">_xlfn.IFS(Table11[[#This Row],[target.clade]]="I",110,Table11[[#This Row],[target.clade]]="II",4454,TRUE,4652)</f>
        <v>110</v>
      </c>
      <c r="N610" s="26" cm="1">
        <f t="array" ref="N610">_xlfn.IFS(Table11[[#This Row],[target.clade]]="I",4454,Table11[[#This Row],[target.clade]]="II",110,TRUE,NA())</f>
        <v>4454</v>
      </c>
      <c r="O610" s="20" cm="1">
        <f t="array" ref="O610">_xlfn.IFS(Table11[[#This Row],[target.clade]]="I",Table11[[#This Row],[hits.I]],Table11[[#This Row],[target.clade]]="II",Table11[[#This Row],[hits.II]],TRUE,SUM(Table11[[#This Row],[hits.I]:[hits.?]]))</f>
        <v>43</v>
      </c>
      <c r="P610" s="26">
        <f>Table11[[#This Row],[clade.P]]-Table11[[#This Row],[clade.TP]]</f>
        <v>67</v>
      </c>
      <c r="Q610" s="26" cm="1">
        <f t="array" ref="Q610">_xlfn.IFS(Table11[[#This Row],[target.clade]]="I",Table11[[#This Row],[hits.II]],Table11[[#This Row],[target.clade]]="II",Table11[[#This Row],[hits.I]],TRUE,NA())</f>
        <v>4426</v>
      </c>
      <c r="R610" s="26">
        <f>IFERROR(Table11[[#This Row],[clade.N]]-Table11[[#This Row],[clade.FP]], NA())</f>
        <v>28</v>
      </c>
      <c r="S610" s="24">
        <f>Table11[[#This Row],[clade.TP]]/Table11[[#This Row],[clade.P]]</f>
        <v>0.39090909090909093</v>
      </c>
      <c r="T610" s="24">
        <f>Table11[[#This Row],[clade.FN]]/Table11[[#This Row],[clade.P]]</f>
        <v>0.60909090909090913</v>
      </c>
      <c r="U610" s="24">
        <f>IFERROR(Table11[[#This Row],[clade.FP]]/Table11[[#This Row],[clade.N]],NA())</f>
        <v>0.99371351594072743</v>
      </c>
      <c r="V610" s="24">
        <f>IFERROR(Table11[[#This Row],[clade.TN]]/Table11[[#This Row],[clade.N]],NA())</f>
        <v>6.2864840592725636E-3</v>
      </c>
      <c r="AC610" s="11"/>
      <c r="AD610" s="11"/>
    </row>
    <row r="611" spans="1:30" ht="21" customHeight="1" x14ac:dyDescent="0.2">
      <c r="A611" s="25" t="s">
        <v>3280</v>
      </c>
      <c r="B611" s="20">
        <f>LOOKUP(Table11[[#This Row],[id]],'S1 - Assay'!A:A,'S1 - Assay'!B:B)</f>
        <v>10244</v>
      </c>
      <c r="C611" s="20" t="str">
        <f>LOOKUP(Table11[[#This Row],[id]],'S1 - Assay'!A:A,'S1 - Assay'!C:C)</f>
        <v>I</v>
      </c>
      <c r="D611" s="20">
        <f>COUNTIF('S6 - Table 1'!$B$3:$B$20,Table11[[#This Row],[id]])</f>
        <v>0</v>
      </c>
      <c r="E611" s="20">
        <v>3.9475978629999999</v>
      </c>
      <c r="F611" s="20">
        <v>3384</v>
      </c>
      <c r="G611" s="20">
        <v>8</v>
      </c>
      <c r="H611" s="20">
        <v>14</v>
      </c>
      <c r="I611" s="20">
        <v>185</v>
      </c>
      <c r="J611" s="20">
        <v>43</v>
      </c>
      <c r="K611" s="20">
        <v>4371</v>
      </c>
      <c r="L611" s="20">
        <v>62</v>
      </c>
      <c r="M611" s="26" cm="1">
        <f t="array" ref="M611">_xlfn.IFS(Table11[[#This Row],[target.clade]]="I",110,Table11[[#This Row],[target.clade]]="II",4454,TRUE,4652)</f>
        <v>110</v>
      </c>
      <c r="N611" s="26" cm="1">
        <f t="array" ref="N611">_xlfn.IFS(Table11[[#This Row],[target.clade]]="I",4454,Table11[[#This Row],[target.clade]]="II",110,TRUE,NA())</f>
        <v>4454</v>
      </c>
      <c r="O611" s="20" cm="1">
        <f t="array" ref="O611">_xlfn.IFS(Table11[[#This Row],[target.clade]]="I",Table11[[#This Row],[hits.I]],Table11[[#This Row],[target.clade]]="II",Table11[[#This Row],[hits.II]],TRUE,SUM(Table11[[#This Row],[hits.I]:[hits.?]]))</f>
        <v>43</v>
      </c>
      <c r="P611" s="26">
        <f>Table11[[#This Row],[clade.P]]-Table11[[#This Row],[clade.TP]]</f>
        <v>67</v>
      </c>
      <c r="Q611" s="26" cm="1">
        <f t="array" ref="Q611">_xlfn.IFS(Table11[[#This Row],[target.clade]]="I",Table11[[#This Row],[hits.II]],Table11[[#This Row],[target.clade]]="II",Table11[[#This Row],[hits.I]],TRUE,NA())</f>
        <v>4371</v>
      </c>
      <c r="R611" s="26">
        <f>IFERROR(Table11[[#This Row],[clade.N]]-Table11[[#This Row],[clade.FP]], NA())</f>
        <v>83</v>
      </c>
      <c r="S611" s="24">
        <f>Table11[[#This Row],[clade.TP]]/Table11[[#This Row],[clade.P]]</f>
        <v>0.39090909090909093</v>
      </c>
      <c r="T611" s="24">
        <f>Table11[[#This Row],[clade.FN]]/Table11[[#This Row],[clade.P]]</f>
        <v>0.60909090909090913</v>
      </c>
      <c r="U611" s="24">
        <f>IFERROR(Table11[[#This Row],[clade.FP]]/Table11[[#This Row],[clade.N]],NA())</f>
        <v>0.98136506511001342</v>
      </c>
      <c r="V611" s="24">
        <f>IFERROR(Table11[[#This Row],[clade.TN]]/Table11[[#This Row],[clade.N]],NA())</f>
        <v>1.8634934889986528E-2</v>
      </c>
      <c r="AC611" s="11"/>
      <c r="AD611" s="11"/>
    </row>
    <row r="612" spans="1:30" ht="21" customHeight="1" x14ac:dyDescent="0.2">
      <c r="A612" s="25" t="s">
        <v>3283</v>
      </c>
      <c r="B612" s="20">
        <f>LOOKUP(Table11[[#This Row],[id]],'S1 - Assay'!A:A,'S1 - Assay'!B:B)</f>
        <v>10244</v>
      </c>
      <c r="C612" s="20" t="str">
        <f>LOOKUP(Table11[[#This Row],[id]],'S1 - Assay'!A:A,'S1 - Assay'!C:C)</f>
        <v>I</v>
      </c>
      <c r="D612" s="20">
        <f>COUNTIF('S6 - Table 1'!$B$3:$B$20,Table11[[#This Row],[id]])</f>
        <v>0</v>
      </c>
      <c r="E612" s="20">
        <v>3.9534375659999998</v>
      </c>
      <c r="F612" s="20">
        <v>3326</v>
      </c>
      <c r="G612" s="20">
        <v>3</v>
      </c>
      <c r="H612" s="20">
        <v>60</v>
      </c>
      <c r="I612" s="20">
        <v>146</v>
      </c>
      <c r="J612" s="20">
        <v>50</v>
      </c>
      <c r="K612" s="20">
        <v>4330</v>
      </c>
      <c r="L612" s="20">
        <v>49</v>
      </c>
      <c r="M612" s="26" cm="1">
        <f t="array" ref="M612">_xlfn.IFS(Table11[[#This Row],[target.clade]]="I",110,Table11[[#This Row],[target.clade]]="II",4454,TRUE,4652)</f>
        <v>110</v>
      </c>
      <c r="N612" s="26" cm="1">
        <f t="array" ref="N612">_xlfn.IFS(Table11[[#This Row],[target.clade]]="I",4454,Table11[[#This Row],[target.clade]]="II",110,TRUE,NA())</f>
        <v>4454</v>
      </c>
      <c r="O612" s="20" cm="1">
        <f t="array" ref="O612">_xlfn.IFS(Table11[[#This Row],[target.clade]]="I",Table11[[#This Row],[hits.I]],Table11[[#This Row],[target.clade]]="II",Table11[[#This Row],[hits.II]],TRUE,SUM(Table11[[#This Row],[hits.I]:[hits.?]]))</f>
        <v>50</v>
      </c>
      <c r="P612" s="26">
        <f>Table11[[#This Row],[clade.P]]-Table11[[#This Row],[clade.TP]]</f>
        <v>60</v>
      </c>
      <c r="Q612" s="26" cm="1">
        <f t="array" ref="Q612">_xlfn.IFS(Table11[[#This Row],[target.clade]]="I",Table11[[#This Row],[hits.II]],Table11[[#This Row],[target.clade]]="II",Table11[[#This Row],[hits.I]],TRUE,NA())</f>
        <v>4330</v>
      </c>
      <c r="R612" s="26">
        <f>IFERROR(Table11[[#This Row],[clade.N]]-Table11[[#This Row],[clade.FP]], NA())</f>
        <v>124</v>
      </c>
      <c r="S612" s="24">
        <f>Table11[[#This Row],[clade.TP]]/Table11[[#This Row],[clade.P]]</f>
        <v>0.45454545454545453</v>
      </c>
      <c r="T612" s="24">
        <f>Table11[[#This Row],[clade.FN]]/Table11[[#This Row],[clade.P]]</f>
        <v>0.54545454545454541</v>
      </c>
      <c r="U612" s="24">
        <f>IFERROR(Table11[[#This Row],[clade.FP]]/Table11[[#This Row],[clade.N]],NA())</f>
        <v>0.97215985630893575</v>
      </c>
      <c r="V612" s="24">
        <f>IFERROR(Table11[[#This Row],[clade.TN]]/Table11[[#This Row],[clade.N]],NA())</f>
        <v>2.7840143691064211E-2</v>
      </c>
      <c r="AC612" s="11"/>
      <c r="AD612" s="11"/>
    </row>
    <row r="613" spans="1:30" ht="21" customHeight="1" x14ac:dyDescent="0.2">
      <c r="A613" s="25" t="s">
        <v>3288</v>
      </c>
      <c r="B613" s="20">
        <f>LOOKUP(Table11[[#This Row],[id]],'S1 - Assay'!A:A,'S1 - Assay'!B:B)</f>
        <v>10244</v>
      </c>
      <c r="C613" s="20" t="str">
        <f>LOOKUP(Table11[[#This Row],[id]],'S1 - Assay'!A:A,'S1 - Assay'!C:C)</f>
        <v>I</v>
      </c>
      <c r="D613" s="20">
        <f>COUNTIF('S6 - Table 1'!$B$3:$B$20,Table11[[#This Row],[id]])</f>
        <v>0</v>
      </c>
      <c r="E613" s="20">
        <v>3.9534375659999998</v>
      </c>
      <c r="F613" s="20">
        <v>3326</v>
      </c>
      <c r="G613" s="20">
        <v>3</v>
      </c>
      <c r="H613" s="20">
        <v>60</v>
      </c>
      <c r="I613" s="20">
        <v>146</v>
      </c>
      <c r="J613" s="20">
        <v>50</v>
      </c>
      <c r="K613" s="20">
        <v>4330</v>
      </c>
      <c r="L613" s="20">
        <v>49</v>
      </c>
      <c r="M613" s="26" cm="1">
        <f t="array" ref="M613">_xlfn.IFS(Table11[[#This Row],[target.clade]]="I",110,Table11[[#This Row],[target.clade]]="II",4454,TRUE,4652)</f>
        <v>110</v>
      </c>
      <c r="N613" s="26" cm="1">
        <f t="array" ref="N613">_xlfn.IFS(Table11[[#This Row],[target.clade]]="I",4454,Table11[[#This Row],[target.clade]]="II",110,TRUE,NA())</f>
        <v>4454</v>
      </c>
      <c r="O613" s="20" cm="1">
        <f t="array" ref="O613">_xlfn.IFS(Table11[[#This Row],[target.clade]]="I",Table11[[#This Row],[hits.I]],Table11[[#This Row],[target.clade]]="II",Table11[[#This Row],[hits.II]],TRUE,SUM(Table11[[#This Row],[hits.I]:[hits.?]]))</f>
        <v>50</v>
      </c>
      <c r="P613" s="26">
        <f>Table11[[#This Row],[clade.P]]-Table11[[#This Row],[clade.TP]]</f>
        <v>60</v>
      </c>
      <c r="Q613" s="26" cm="1">
        <f t="array" ref="Q613">_xlfn.IFS(Table11[[#This Row],[target.clade]]="I",Table11[[#This Row],[hits.II]],Table11[[#This Row],[target.clade]]="II",Table11[[#This Row],[hits.I]],TRUE,NA())</f>
        <v>4330</v>
      </c>
      <c r="R613" s="26">
        <f>IFERROR(Table11[[#This Row],[clade.N]]-Table11[[#This Row],[clade.FP]], NA())</f>
        <v>124</v>
      </c>
      <c r="S613" s="24">
        <f>Table11[[#This Row],[clade.TP]]/Table11[[#This Row],[clade.P]]</f>
        <v>0.45454545454545453</v>
      </c>
      <c r="T613" s="24">
        <f>Table11[[#This Row],[clade.FN]]/Table11[[#This Row],[clade.P]]</f>
        <v>0.54545454545454541</v>
      </c>
      <c r="U613" s="24">
        <f>IFERROR(Table11[[#This Row],[clade.FP]]/Table11[[#This Row],[clade.N]],NA())</f>
        <v>0.97215985630893575</v>
      </c>
      <c r="V613" s="24">
        <f>IFERROR(Table11[[#This Row],[clade.TN]]/Table11[[#This Row],[clade.N]],NA())</f>
        <v>2.7840143691064211E-2</v>
      </c>
      <c r="AC613" s="11"/>
      <c r="AD613" s="11"/>
    </row>
    <row r="614" spans="1:30" ht="21" customHeight="1" x14ac:dyDescent="0.2">
      <c r="A614" s="25" t="s">
        <v>3291</v>
      </c>
      <c r="B614" s="20">
        <f>LOOKUP(Table11[[#This Row],[id]],'S1 - Assay'!A:A,'S1 - Assay'!B:B)</f>
        <v>10244</v>
      </c>
      <c r="C614" s="20" t="str">
        <f>LOOKUP(Table11[[#This Row],[id]],'S1 - Assay'!A:A,'S1 - Assay'!C:C)</f>
        <v>I</v>
      </c>
      <c r="D614" s="20">
        <f>COUNTIF('S6 - Table 1'!$B$3:$B$20,Table11[[#This Row],[id]])</f>
        <v>0</v>
      </c>
      <c r="E614" s="20">
        <v>3.972239981</v>
      </c>
      <c r="F614" s="20">
        <v>3382</v>
      </c>
      <c r="G614" s="20">
        <v>7</v>
      </c>
      <c r="H614" s="20">
        <v>22</v>
      </c>
      <c r="I614" s="20">
        <v>177</v>
      </c>
      <c r="J614" s="20">
        <v>43</v>
      </c>
      <c r="K614" s="20">
        <v>4366</v>
      </c>
      <c r="L614" s="20">
        <v>61</v>
      </c>
      <c r="M614" s="26" cm="1">
        <f t="array" ref="M614">_xlfn.IFS(Table11[[#This Row],[target.clade]]="I",110,Table11[[#This Row],[target.clade]]="II",4454,TRUE,4652)</f>
        <v>110</v>
      </c>
      <c r="N614" s="26" cm="1">
        <f t="array" ref="N614">_xlfn.IFS(Table11[[#This Row],[target.clade]]="I",4454,Table11[[#This Row],[target.clade]]="II",110,TRUE,NA())</f>
        <v>4454</v>
      </c>
      <c r="O614" s="20" cm="1">
        <f t="array" ref="O614">_xlfn.IFS(Table11[[#This Row],[target.clade]]="I",Table11[[#This Row],[hits.I]],Table11[[#This Row],[target.clade]]="II",Table11[[#This Row],[hits.II]],TRUE,SUM(Table11[[#This Row],[hits.I]:[hits.?]]))</f>
        <v>43</v>
      </c>
      <c r="P614" s="26">
        <f>Table11[[#This Row],[clade.P]]-Table11[[#This Row],[clade.TP]]</f>
        <v>67</v>
      </c>
      <c r="Q614" s="26" cm="1">
        <f t="array" ref="Q614">_xlfn.IFS(Table11[[#This Row],[target.clade]]="I",Table11[[#This Row],[hits.II]],Table11[[#This Row],[target.clade]]="II",Table11[[#This Row],[hits.I]],TRUE,NA())</f>
        <v>4366</v>
      </c>
      <c r="R614" s="26">
        <f>IFERROR(Table11[[#This Row],[clade.N]]-Table11[[#This Row],[clade.FP]], NA())</f>
        <v>88</v>
      </c>
      <c r="S614" s="24">
        <f>Table11[[#This Row],[clade.TP]]/Table11[[#This Row],[clade.P]]</f>
        <v>0.39090909090909093</v>
      </c>
      <c r="T614" s="24">
        <f>Table11[[#This Row],[clade.FN]]/Table11[[#This Row],[clade.P]]</f>
        <v>0.60909090909090913</v>
      </c>
      <c r="U614" s="24">
        <f>IFERROR(Table11[[#This Row],[clade.FP]]/Table11[[#This Row],[clade.N]],NA())</f>
        <v>0.98024247867085768</v>
      </c>
      <c r="V614" s="24">
        <f>IFERROR(Table11[[#This Row],[clade.TN]]/Table11[[#This Row],[clade.N]],NA())</f>
        <v>1.9757521329142345E-2</v>
      </c>
      <c r="AC614" s="11"/>
      <c r="AD614" s="11"/>
    </row>
    <row r="615" spans="1:30" ht="21" customHeight="1" x14ac:dyDescent="0.2">
      <c r="A615" s="25" t="s">
        <v>3294</v>
      </c>
      <c r="B615" s="20">
        <f>LOOKUP(Table11[[#This Row],[id]],'S1 - Assay'!A:A,'S1 - Assay'!B:B)</f>
        <v>10244</v>
      </c>
      <c r="C615" s="20" t="str">
        <f>LOOKUP(Table11[[#This Row],[id]],'S1 - Assay'!A:A,'S1 - Assay'!C:C)</f>
        <v>I</v>
      </c>
      <c r="D615" s="20">
        <f>COUNTIF('S6 - Table 1'!$B$3:$B$20,Table11[[#This Row],[id]])</f>
        <v>0</v>
      </c>
      <c r="E615" s="20">
        <v>4.0051592410000003</v>
      </c>
      <c r="F615" s="20">
        <v>3333</v>
      </c>
      <c r="G615" s="20">
        <v>1</v>
      </c>
      <c r="H615" s="20">
        <v>211</v>
      </c>
      <c r="I615" s="20">
        <v>73</v>
      </c>
      <c r="J615" s="20">
        <v>43</v>
      </c>
      <c r="K615" s="20">
        <v>4426</v>
      </c>
      <c r="L615" s="20">
        <v>26</v>
      </c>
      <c r="M615" s="26" cm="1">
        <f t="array" ref="M615">_xlfn.IFS(Table11[[#This Row],[target.clade]]="I",110,Table11[[#This Row],[target.clade]]="II",4454,TRUE,4652)</f>
        <v>110</v>
      </c>
      <c r="N615" s="26" cm="1">
        <f t="array" ref="N615">_xlfn.IFS(Table11[[#This Row],[target.clade]]="I",4454,Table11[[#This Row],[target.clade]]="II",110,TRUE,NA())</f>
        <v>4454</v>
      </c>
      <c r="O615" s="20" cm="1">
        <f t="array" ref="O615">_xlfn.IFS(Table11[[#This Row],[target.clade]]="I",Table11[[#This Row],[hits.I]],Table11[[#This Row],[target.clade]]="II",Table11[[#This Row],[hits.II]],TRUE,SUM(Table11[[#This Row],[hits.I]:[hits.?]]))</f>
        <v>43</v>
      </c>
      <c r="P615" s="26">
        <f>Table11[[#This Row],[clade.P]]-Table11[[#This Row],[clade.TP]]</f>
        <v>67</v>
      </c>
      <c r="Q615" s="26" cm="1">
        <f t="array" ref="Q615">_xlfn.IFS(Table11[[#This Row],[target.clade]]="I",Table11[[#This Row],[hits.II]],Table11[[#This Row],[target.clade]]="II",Table11[[#This Row],[hits.I]],TRUE,NA())</f>
        <v>4426</v>
      </c>
      <c r="R615" s="26">
        <f>IFERROR(Table11[[#This Row],[clade.N]]-Table11[[#This Row],[clade.FP]], NA())</f>
        <v>28</v>
      </c>
      <c r="S615" s="24">
        <f>Table11[[#This Row],[clade.TP]]/Table11[[#This Row],[clade.P]]</f>
        <v>0.39090909090909093</v>
      </c>
      <c r="T615" s="24">
        <f>Table11[[#This Row],[clade.FN]]/Table11[[#This Row],[clade.P]]</f>
        <v>0.60909090909090913</v>
      </c>
      <c r="U615" s="24">
        <f>IFERROR(Table11[[#This Row],[clade.FP]]/Table11[[#This Row],[clade.N]],NA())</f>
        <v>0.99371351594072743</v>
      </c>
      <c r="V615" s="24">
        <f>IFERROR(Table11[[#This Row],[clade.TN]]/Table11[[#This Row],[clade.N]],NA())</f>
        <v>6.2864840592725636E-3</v>
      </c>
      <c r="AC615" s="11"/>
      <c r="AD615" s="11"/>
    </row>
    <row r="616" spans="1:30" ht="21" customHeight="1" x14ac:dyDescent="0.2">
      <c r="A616" s="25" t="s">
        <v>3297</v>
      </c>
      <c r="B616" s="20">
        <f>LOOKUP(Table11[[#This Row],[id]],'S1 - Assay'!A:A,'S1 - Assay'!B:B)</f>
        <v>10244</v>
      </c>
      <c r="C616" s="20" t="str">
        <f>LOOKUP(Table11[[#This Row],[id]],'S1 - Assay'!A:A,'S1 - Assay'!C:C)</f>
        <v>I</v>
      </c>
      <c r="D616" s="20">
        <f>COUNTIF('S6 - Table 1'!$B$3:$B$20,Table11[[#This Row],[id]])</f>
        <v>0</v>
      </c>
      <c r="E616" s="20">
        <v>4.0244521689999999</v>
      </c>
      <c r="F616" s="20">
        <v>3326</v>
      </c>
      <c r="G616" s="20">
        <v>3</v>
      </c>
      <c r="H616" s="20">
        <v>60</v>
      </c>
      <c r="I616" s="20">
        <v>146</v>
      </c>
      <c r="J616" s="20">
        <v>50</v>
      </c>
      <c r="K616" s="20">
        <v>4330</v>
      </c>
      <c r="L616" s="20">
        <v>49</v>
      </c>
      <c r="M616" s="26" cm="1">
        <f t="array" ref="M616">_xlfn.IFS(Table11[[#This Row],[target.clade]]="I",110,Table11[[#This Row],[target.clade]]="II",4454,TRUE,4652)</f>
        <v>110</v>
      </c>
      <c r="N616" s="26" cm="1">
        <f t="array" ref="N616">_xlfn.IFS(Table11[[#This Row],[target.clade]]="I",4454,Table11[[#This Row],[target.clade]]="II",110,TRUE,NA())</f>
        <v>4454</v>
      </c>
      <c r="O616" s="20" cm="1">
        <f t="array" ref="O616">_xlfn.IFS(Table11[[#This Row],[target.clade]]="I",Table11[[#This Row],[hits.I]],Table11[[#This Row],[target.clade]]="II",Table11[[#This Row],[hits.II]],TRUE,SUM(Table11[[#This Row],[hits.I]:[hits.?]]))</f>
        <v>50</v>
      </c>
      <c r="P616" s="26">
        <f>Table11[[#This Row],[clade.P]]-Table11[[#This Row],[clade.TP]]</f>
        <v>60</v>
      </c>
      <c r="Q616" s="26" cm="1">
        <f t="array" ref="Q616">_xlfn.IFS(Table11[[#This Row],[target.clade]]="I",Table11[[#This Row],[hits.II]],Table11[[#This Row],[target.clade]]="II",Table11[[#This Row],[hits.I]],TRUE,NA())</f>
        <v>4330</v>
      </c>
      <c r="R616" s="26">
        <f>IFERROR(Table11[[#This Row],[clade.N]]-Table11[[#This Row],[clade.FP]], NA())</f>
        <v>124</v>
      </c>
      <c r="S616" s="24">
        <f>Table11[[#This Row],[clade.TP]]/Table11[[#This Row],[clade.P]]</f>
        <v>0.45454545454545453</v>
      </c>
      <c r="T616" s="24">
        <f>Table11[[#This Row],[clade.FN]]/Table11[[#This Row],[clade.P]]</f>
        <v>0.54545454545454541</v>
      </c>
      <c r="U616" s="24">
        <f>IFERROR(Table11[[#This Row],[clade.FP]]/Table11[[#This Row],[clade.N]],NA())</f>
        <v>0.97215985630893575</v>
      </c>
      <c r="V616" s="24">
        <f>IFERROR(Table11[[#This Row],[clade.TN]]/Table11[[#This Row],[clade.N]],NA())</f>
        <v>2.7840143691064211E-2</v>
      </c>
      <c r="AC616" s="11"/>
      <c r="AD616" s="11"/>
    </row>
    <row r="617" spans="1:30" ht="21" customHeight="1" x14ac:dyDescent="0.2">
      <c r="A617" s="25" t="s">
        <v>3300</v>
      </c>
      <c r="B617" s="20">
        <f>LOOKUP(Table11[[#This Row],[id]],'S1 - Assay'!A:A,'S1 - Assay'!B:B)</f>
        <v>10244</v>
      </c>
      <c r="C617" s="20" t="str">
        <f>LOOKUP(Table11[[#This Row],[id]],'S1 - Assay'!A:A,'S1 - Assay'!C:C)</f>
        <v>I</v>
      </c>
      <c r="D617" s="20">
        <f>COUNTIF('S6 - Table 1'!$B$3:$B$20,Table11[[#This Row],[id]])</f>
        <v>0</v>
      </c>
      <c r="E617" s="20">
        <v>4.0402567410000003</v>
      </c>
      <c r="F617" s="20">
        <v>3087</v>
      </c>
      <c r="G617" s="20">
        <v>19</v>
      </c>
      <c r="H617" s="20">
        <v>17</v>
      </c>
      <c r="I617" s="20">
        <v>140</v>
      </c>
      <c r="J617" s="20">
        <v>43</v>
      </c>
      <c r="K617" s="20">
        <v>4114</v>
      </c>
      <c r="L617" s="20">
        <v>14</v>
      </c>
      <c r="M617" s="26" cm="1">
        <f t="array" ref="M617">_xlfn.IFS(Table11[[#This Row],[target.clade]]="I",110,Table11[[#This Row],[target.clade]]="II",4454,TRUE,4652)</f>
        <v>110</v>
      </c>
      <c r="N617" s="26" cm="1">
        <f t="array" ref="N617">_xlfn.IFS(Table11[[#This Row],[target.clade]]="I",4454,Table11[[#This Row],[target.clade]]="II",110,TRUE,NA())</f>
        <v>4454</v>
      </c>
      <c r="O617" s="20" cm="1">
        <f t="array" ref="O617">_xlfn.IFS(Table11[[#This Row],[target.clade]]="I",Table11[[#This Row],[hits.I]],Table11[[#This Row],[target.clade]]="II",Table11[[#This Row],[hits.II]],TRUE,SUM(Table11[[#This Row],[hits.I]:[hits.?]]))</f>
        <v>43</v>
      </c>
      <c r="P617" s="26">
        <f>Table11[[#This Row],[clade.P]]-Table11[[#This Row],[clade.TP]]</f>
        <v>67</v>
      </c>
      <c r="Q617" s="26" cm="1">
        <f t="array" ref="Q617">_xlfn.IFS(Table11[[#This Row],[target.clade]]="I",Table11[[#This Row],[hits.II]],Table11[[#This Row],[target.clade]]="II",Table11[[#This Row],[hits.I]],TRUE,NA())</f>
        <v>4114</v>
      </c>
      <c r="R617" s="26">
        <f>IFERROR(Table11[[#This Row],[clade.N]]-Table11[[#This Row],[clade.FP]], NA())</f>
        <v>340</v>
      </c>
      <c r="S617" s="24">
        <f>Table11[[#This Row],[clade.TP]]/Table11[[#This Row],[clade.P]]</f>
        <v>0.39090909090909093</v>
      </c>
      <c r="T617" s="24">
        <f>Table11[[#This Row],[clade.FN]]/Table11[[#This Row],[clade.P]]</f>
        <v>0.60909090909090913</v>
      </c>
      <c r="U617" s="24">
        <f>IFERROR(Table11[[#This Row],[clade.FP]]/Table11[[#This Row],[clade.N]],NA())</f>
        <v>0.92366412213740456</v>
      </c>
      <c r="V617" s="24">
        <f>IFERROR(Table11[[#This Row],[clade.TN]]/Table11[[#This Row],[clade.N]],NA())</f>
        <v>7.6335877862595422E-2</v>
      </c>
      <c r="AC617" s="11"/>
      <c r="AD617" s="11"/>
    </row>
    <row r="618" spans="1:30" ht="21" customHeight="1" x14ac:dyDescent="0.2">
      <c r="A618" s="25" t="s">
        <v>3305</v>
      </c>
      <c r="B618" s="20">
        <f>LOOKUP(Table11[[#This Row],[id]],'S1 - Assay'!A:A,'S1 - Assay'!B:B)</f>
        <v>10244</v>
      </c>
      <c r="C618" s="20" t="str">
        <f>LOOKUP(Table11[[#This Row],[id]],'S1 - Assay'!A:A,'S1 - Assay'!C:C)</f>
        <v>I</v>
      </c>
      <c r="D618" s="20">
        <f>COUNTIF('S6 - Table 1'!$B$3:$B$20,Table11[[#This Row],[id]])</f>
        <v>0</v>
      </c>
      <c r="E618" s="20">
        <v>4.1241776000000003</v>
      </c>
      <c r="F618" s="20">
        <v>3340</v>
      </c>
      <c r="G618" s="20">
        <v>1</v>
      </c>
      <c r="H618" s="20">
        <v>197</v>
      </c>
      <c r="I618" s="20">
        <v>10</v>
      </c>
      <c r="J618" s="20">
        <v>50</v>
      </c>
      <c r="K618" s="20">
        <v>4335</v>
      </c>
      <c r="L618" s="20">
        <v>53</v>
      </c>
      <c r="M618" s="26" cm="1">
        <f t="array" ref="M618">_xlfn.IFS(Table11[[#This Row],[target.clade]]="I",110,Table11[[#This Row],[target.clade]]="II",4454,TRUE,4652)</f>
        <v>110</v>
      </c>
      <c r="N618" s="26" cm="1">
        <f t="array" ref="N618">_xlfn.IFS(Table11[[#This Row],[target.clade]]="I",4454,Table11[[#This Row],[target.clade]]="II",110,TRUE,NA())</f>
        <v>4454</v>
      </c>
      <c r="O618" s="20" cm="1">
        <f t="array" ref="O618">_xlfn.IFS(Table11[[#This Row],[target.clade]]="I",Table11[[#This Row],[hits.I]],Table11[[#This Row],[target.clade]]="II",Table11[[#This Row],[hits.II]],TRUE,SUM(Table11[[#This Row],[hits.I]:[hits.?]]))</f>
        <v>50</v>
      </c>
      <c r="P618" s="26">
        <f>Table11[[#This Row],[clade.P]]-Table11[[#This Row],[clade.TP]]</f>
        <v>60</v>
      </c>
      <c r="Q618" s="26" cm="1">
        <f t="array" ref="Q618">_xlfn.IFS(Table11[[#This Row],[target.clade]]="I",Table11[[#This Row],[hits.II]],Table11[[#This Row],[target.clade]]="II",Table11[[#This Row],[hits.I]],TRUE,NA())</f>
        <v>4335</v>
      </c>
      <c r="R618" s="26">
        <f>IFERROR(Table11[[#This Row],[clade.N]]-Table11[[#This Row],[clade.FP]], NA())</f>
        <v>119</v>
      </c>
      <c r="S618" s="24">
        <f>Table11[[#This Row],[clade.TP]]/Table11[[#This Row],[clade.P]]</f>
        <v>0.45454545454545453</v>
      </c>
      <c r="T618" s="24">
        <f>Table11[[#This Row],[clade.FN]]/Table11[[#This Row],[clade.P]]</f>
        <v>0.54545454545454541</v>
      </c>
      <c r="U618" s="24">
        <f>IFERROR(Table11[[#This Row],[clade.FP]]/Table11[[#This Row],[clade.N]],NA())</f>
        <v>0.97328244274809161</v>
      </c>
      <c r="V618" s="24">
        <f>IFERROR(Table11[[#This Row],[clade.TN]]/Table11[[#This Row],[clade.N]],NA())</f>
        <v>2.6717557251908396E-2</v>
      </c>
      <c r="AC618" s="11"/>
      <c r="AD618" s="11"/>
    </row>
    <row r="619" spans="1:30" ht="21" customHeight="1" x14ac:dyDescent="0.2">
      <c r="A619" s="25" t="s">
        <v>3310</v>
      </c>
      <c r="B619" s="20">
        <f>LOOKUP(Table11[[#This Row],[id]],'S1 - Assay'!A:A,'S1 - Assay'!B:B)</f>
        <v>10244</v>
      </c>
      <c r="C619" s="20" t="str">
        <f>LOOKUP(Table11[[#This Row],[id]],'S1 - Assay'!A:A,'S1 - Assay'!C:C)</f>
        <v>I</v>
      </c>
      <c r="D619" s="20">
        <f>COUNTIF('S6 - Table 1'!$B$3:$B$20,Table11[[#This Row],[id]])</f>
        <v>0</v>
      </c>
      <c r="E619" s="20">
        <v>4.1241776000000003</v>
      </c>
      <c r="F619" s="20">
        <v>3340</v>
      </c>
      <c r="G619" s="20">
        <v>1</v>
      </c>
      <c r="H619" s="20">
        <v>197</v>
      </c>
      <c r="I619" s="20">
        <v>10</v>
      </c>
      <c r="J619" s="20">
        <v>50</v>
      </c>
      <c r="K619" s="20">
        <v>4335</v>
      </c>
      <c r="L619" s="20">
        <v>53</v>
      </c>
      <c r="M619" s="26" cm="1">
        <f t="array" ref="M619">_xlfn.IFS(Table11[[#This Row],[target.clade]]="I",110,Table11[[#This Row],[target.clade]]="II",4454,TRUE,4652)</f>
        <v>110</v>
      </c>
      <c r="N619" s="26" cm="1">
        <f t="array" ref="N619">_xlfn.IFS(Table11[[#This Row],[target.clade]]="I",4454,Table11[[#This Row],[target.clade]]="II",110,TRUE,NA())</f>
        <v>4454</v>
      </c>
      <c r="O619" s="20" cm="1">
        <f t="array" ref="O619">_xlfn.IFS(Table11[[#This Row],[target.clade]]="I",Table11[[#This Row],[hits.I]],Table11[[#This Row],[target.clade]]="II",Table11[[#This Row],[hits.II]],TRUE,SUM(Table11[[#This Row],[hits.I]:[hits.?]]))</f>
        <v>50</v>
      </c>
      <c r="P619" s="26">
        <f>Table11[[#This Row],[clade.P]]-Table11[[#This Row],[clade.TP]]</f>
        <v>60</v>
      </c>
      <c r="Q619" s="26" cm="1">
        <f t="array" ref="Q619">_xlfn.IFS(Table11[[#This Row],[target.clade]]="I",Table11[[#This Row],[hits.II]],Table11[[#This Row],[target.clade]]="II",Table11[[#This Row],[hits.I]],TRUE,NA())</f>
        <v>4335</v>
      </c>
      <c r="R619" s="26">
        <f>IFERROR(Table11[[#This Row],[clade.N]]-Table11[[#This Row],[clade.FP]], NA())</f>
        <v>119</v>
      </c>
      <c r="S619" s="24">
        <f>Table11[[#This Row],[clade.TP]]/Table11[[#This Row],[clade.P]]</f>
        <v>0.45454545454545453</v>
      </c>
      <c r="T619" s="24">
        <f>Table11[[#This Row],[clade.FN]]/Table11[[#This Row],[clade.P]]</f>
        <v>0.54545454545454541</v>
      </c>
      <c r="U619" s="24">
        <f>IFERROR(Table11[[#This Row],[clade.FP]]/Table11[[#This Row],[clade.N]],NA())</f>
        <v>0.97328244274809161</v>
      </c>
      <c r="V619" s="24">
        <f>IFERROR(Table11[[#This Row],[clade.TN]]/Table11[[#This Row],[clade.N]],NA())</f>
        <v>2.6717557251908396E-2</v>
      </c>
      <c r="AC619" s="11"/>
      <c r="AD619" s="11"/>
    </row>
    <row r="620" spans="1:30" ht="21" customHeight="1" x14ac:dyDescent="0.2">
      <c r="A620" s="25" t="s">
        <v>3313</v>
      </c>
      <c r="B620" s="20">
        <f>LOOKUP(Table11[[#This Row],[id]],'S1 - Assay'!A:A,'S1 - Assay'!B:B)</f>
        <v>10244</v>
      </c>
      <c r="C620" s="20" t="str">
        <f>LOOKUP(Table11[[#This Row],[id]],'S1 - Assay'!A:A,'S1 - Assay'!C:C)</f>
        <v>I</v>
      </c>
      <c r="D620" s="20">
        <f>COUNTIF('S6 - Table 1'!$B$3:$B$20,Table11[[#This Row],[id]])</f>
        <v>0</v>
      </c>
      <c r="E620" s="20">
        <v>4.2592407550000004</v>
      </c>
      <c r="F620" s="20">
        <v>52</v>
      </c>
      <c r="G620" s="20">
        <v>0</v>
      </c>
      <c r="H620" s="20">
        <v>53</v>
      </c>
      <c r="I620" s="20">
        <v>240</v>
      </c>
      <c r="J620" s="20">
        <v>43</v>
      </c>
      <c r="K620" s="20">
        <v>0</v>
      </c>
      <c r="L620" s="20">
        <v>0</v>
      </c>
      <c r="M620" s="26" cm="1">
        <f t="array" ref="M620">_xlfn.IFS(Table11[[#This Row],[target.clade]]="I",110,Table11[[#This Row],[target.clade]]="II",4454,TRUE,4652)</f>
        <v>110</v>
      </c>
      <c r="N620" s="26" cm="1">
        <f t="array" ref="N620">_xlfn.IFS(Table11[[#This Row],[target.clade]]="I",4454,Table11[[#This Row],[target.clade]]="II",110,TRUE,NA())</f>
        <v>4454</v>
      </c>
      <c r="O620" s="20" cm="1">
        <f t="array" ref="O620">_xlfn.IFS(Table11[[#This Row],[target.clade]]="I",Table11[[#This Row],[hits.I]],Table11[[#This Row],[target.clade]]="II",Table11[[#This Row],[hits.II]],TRUE,SUM(Table11[[#This Row],[hits.I]:[hits.?]]))</f>
        <v>43</v>
      </c>
      <c r="P620" s="26">
        <f>Table11[[#This Row],[clade.P]]-Table11[[#This Row],[clade.TP]]</f>
        <v>67</v>
      </c>
      <c r="Q620" s="26" cm="1">
        <f t="array" ref="Q620">_xlfn.IFS(Table11[[#This Row],[target.clade]]="I",Table11[[#This Row],[hits.II]],Table11[[#This Row],[target.clade]]="II",Table11[[#This Row],[hits.I]],TRUE,NA())</f>
        <v>0</v>
      </c>
      <c r="R620" s="26">
        <f>IFERROR(Table11[[#This Row],[clade.N]]-Table11[[#This Row],[clade.FP]], NA())</f>
        <v>4454</v>
      </c>
      <c r="S620" s="24">
        <f>Table11[[#This Row],[clade.TP]]/Table11[[#This Row],[clade.P]]</f>
        <v>0.39090909090909093</v>
      </c>
      <c r="T620" s="24">
        <f>Table11[[#This Row],[clade.FN]]/Table11[[#This Row],[clade.P]]</f>
        <v>0.60909090909090913</v>
      </c>
      <c r="U620" s="24">
        <f>IFERROR(Table11[[#This Row],[clade.FP]]/Table11[[#This Row],[clade.N]],NA())</f>
        <v>0</v>
      </c>
      <c r="V620" s="24">
        <f>IFERROR(Table11[[#This Row],[clade.TN]]/Table11[[#This Row],[clade.N]],NA())</f>
        <v>1</v>
      </c>
      <c r="AC620" s="11"/>
      <c r="AD620" s="11"/>
    </row>
    <row r="621" spans="1:30" ht="21" customHeight="1" x14ac:dyDescent="0.2">
      <c r="A621" s="25" t="s">
        <v>3318</v>
      </c>
      <c r="B621" s="20">
        <f>LOOKUP(Table11[[#This Row],[id]],'S1 - Assay'!A:A,'S1 - Assay'!B:B)</f>
        <v>10244</v>
      </c>
      <c r="C621" s="20" t="str">
        <f>LOOKUP(Table11[[#This Row],[id]],'S1 - Assay'!A:A,'S1 - Assay'!C:C)</f>
        <v>I</v>
      </c>
      <c r="D621" s="20">
        <f>COUNTIF('S6 - Table 1'!$B$3:$B$20,Table11[[#This Row],[id]])</f>
        <v>0</v>
      </c>
      <c r="E621" s="20">
        <v>4.2837716480000001</v>
      </c>
      <c r="F621" s="20">
        <v>2365</v>
      </c>
      <c r="G621" s="20">
        <v>20</v>
      </c>
      <c r="H621" s="20">
        <v>176</v>
      </c>
      <c r="I621" s="20">
        <v>63</v>
      </c>
      <c r="J621" s="20">
        <v>50</v>
      </c>
      <c r="K621" s="20">
        <v>3171</v>
      </c>
      <c r="L621" s="20">
        <v>59</v>
      </c>
      <c r="M621" s="26" cm="1">
        <f t="array" ref="M621">_xlfn.IFS(Table11[[#This Row],[target.clade]]="I",110,Table11[[#This Row],[target.clade]]="II",4454,TRUE,4652)</f>
        <v>110</v>
      </c>
      <c r="N621" s="26" cm="1">
        <f t="array" ref="N621">_xlfn.IFS(Table11[[#This Row],[target.clade]]="I",4454,Table11[[#This Row],[target.clade]]="II",110,TRUE,NA())</f>
        <v>4454</v>
      </c>
      <c r="O621" s="20" cm="1">
        <f t="array" ref="O621">_xlfn.IFS(Table11[[#This Row],[target.clade]]="I",Table11[[#This Row],[hits.I]],Table11[[#This Row],[target.clade]]="II",Table11[[#This Row],[hits.II]],TRUE,SUM(Table11[[#This Row],[hits.I]:[hits.?]]))</f>
        <v>50</v>
      </c>
      <c r="P621" s="26">
        <f>Table11[[#This Row],[clade.P]]-Table11[[#This Row],[clade.TP]]</f>
        <v>60</v>
      </c>
      <c r="Q621" s="26" cm="1">
        <f t="array" ref="Q621">_xlfn.IFS(Table11[[#This Row],[target.clade]]="I",Table11[[#This Row],[hits.II]],Table11[[#This Row],[target.clade]]="II",Table11[[#This Row],[hits.I]],TRUE,NA())</f>
        <v>3171</v>
      </c>
      <c r="R621" s="26">
        <f>IFERROR(Table11[[#This Row],[clade.N]]-Table11[[#This Row],[clade.FP]], NA())</f>
        <v>1283</v>
      </c>
      <c r="S621" s="24">
        <f>Table11[[#This Row],[clade.TP]]/Table11[[#This Row],[clade.P]]</f>
        <v>0.45454545454545453</v>
      </c>
      <c r="T621" s="24">
        <f>Table11[[#This Row],[clade.FN]]/Table11[[#This Row],[clade.P]]</f>
        <v>0.54545454545454541</v>
      </c>
      <c r="U621" s="24">
        <f>IFERROR(Table11[[#This Row],[clade.FP]]/Table11[[#This Row],[clade.N]],NA())</f>
        <v>0.71194431971261785</v>
      </c>
      <c r="V621" s="24">
        <f>IFERROR(Table11[[#This Row],[clade.TN]]/Table11[[#This Row],[clade.N]],NA())</f>
        <v>0.28805568028738215</v>
      </c>
      <c r="AC621" s="11"/>
      <c r="AD621" s="11"/>
    </row>
    <row r="622" spans="1:30" ht="21" customHeight="1" x14ac:dyDescent="0.2">
      <c r="A622" s="25" t="s">
        <v>3323</v>
      </c>
      <c r="B622" s="20">
        <f>LOOKUP(Table11[[#This Row],[id]],'S1 - Assay'!A:A,'S1 - Assay'!B:B)</f>
        <v>10244</v>
      </c>
      <c r="C622" s="20" t="str">
        <f>LOOKUP(Table11[[#This Row],[id]],'S1 - Assay'!A:A,'S1 - Assay'!C:C)</f>
        <v>I</v>
      </c>
      <c r="D622" s="20">
        <f>COUNTIF('S6 - Table 1'!$B$3:$B$20,Table11[[#This Row],[id]])</f>
        <v>0</v>
      </c>
      <c r="E622" s="20">
        <v>4.2899656369999999</v>
      </c>
      <c r="F622" s="20">
        <v>3333</v>
      </c>
      <c r="G622" s="20">
        <v>1</v>
      </c>
      <c r="H622" s="20">
        <v>211</v>
      </c>
      <c r="I622" s="20">
        <v>73</v>
      </c>
      <c r="J622" s="20">
        <v>43</v>
      </c>
      <c r="K622" s="20">
        <v>4426</v>
      </c>
      <c r="L622" s="20">
        <v>26</v>
      </c>
      <c r="M622" s="26" cm="1">
        <f t="array" ref="M622">_xlfn.IFS(Table11[[#This Row],[target.clade]]="I",110,Table11[[#This Row],[target.clade]]="II",4454,TRUE,4652)</f>
        <v>110</v>
      </c>
      <c r="N622" s="26" cm="1">
        <f t="array" ref="N622">_xlfn.IFS(Table11[[#This Row],[target.clade]]="I",4454,Table11[[#This Row],[target.clade]]="II",110,TRUE,NA())</f>
        <v>4454</v>
      </c>
      <c r="O622" s="20" cm="1">
        <f t="array" ref="O622">_xlfn.IFS(Table11[[#This Row],[target.clade]]="I",Table11[[#This Row],[hits.I]],Table11[[#This Row],[target.clade]]="II",Table11[[#This Row],[hits.II]],TRUE,SUM(Table11[[#This Row],[hits.I]:[hits.?]]))</f>
        <v>43</v>
      </c>
      <c r="P622" s="26">
        <f>Table11[[#This Row],[clade.P]]-Table11[[#This Row],[clade.TP]]</f>
        <v>67</v>
      </c>
      <c r="Q622" s="26" cm="1">
        <f t="array" ref="Q622">_xlfn.IFS(Table11[[#This Row],[target.clade]]="I",Table11[[#This Row],[hits.II]],Table11[[#This Row],[target.clade]]="II",Table11[[#This Row],[hits.I]],TRUE,NA())</f>
        <v>4426</v>
      </c>
      <c r="R622" s="26">
        <f>IFERROR(Table11[[#This Row],[clade.N]]-Table11[[#This Row],[clade.FP]], NA())</f>
        <v>28</v>
      </c>
      <c r="S622" s="24">
        <f>Table11[[#This Row],[clade.TP]]/Table11[[#This Row],[clade.P]]</f>
        <v>0.39090909090909093</v>
      </c>
      <c r="T622" s="24">
        <f>Table11[[#This Row],[clade.FN]]/Table11[[#This Row],[clade.P]]</f>
        <v>0.60909090909090913</v>
      </c>
      <c r="U622" s="24">
        <f>IFERROR(Table11[[#This Row],[clade.FP]]/Table11[[#This Row],[clade.N]],NA())</f>
        <v>0.99371351594072743</v>
      </c>
      <c r="V622" s="24">
        <f>IFERROR(Table11[[#This Row],[clade.TN]]/Table11[[#This Row],[clade.N]],NA())</f>
        <v>6.2864840592725636E-3</v>
      </c>
      <c r="AC622" s="11"/>
      <c r="AD622" s="11"/>
    </row>
    <row r="623" spans="1:30" ht="21" customHeight="1" x14ac:dyDescent="0.2">
      <c r="A623" s="25" t="s">
        <v>3326</v>
      </c>
      <c r="B623" s="20">
        <f>LOOKUP(Table11[[#This Row],[id]],'S1 - Assay'!A:A,'S1 - Assay'!B:B)</f>
        <v>10244</v>
      </c>
      <c r="C623" s="20" t="str">
        <f>LOOKUP(Table11[[#This Row],[id]],'S1 - Assay'!A:A,'S1 - Assay'!C:C)</f>
        <v>I</v>
      </c>
      <c r="D623" s="20">
        <f>COUNTIF('S6 - Table 1'!$B$3:$B$20,Table11[[#This Row],[id]])</f>
        <v>0</v>
      </c>
      <c r="E623" s="20">
        <v>4.3225595180000003</v>
      </c>
      <c r="F623" s="20">
        <v>2365</v>
      </c>
      <c r="G623" s="20">
        <v>20</v>
      </c>
      <c r="H623" s="20">
        <v>176</v>
      </c>
      <c r="I623" s="20">
        <v>63</v>
      </c>
      <c r="J623" s="20">
        <v>50</v>
      </c>
      <c r="K623" s="20">
        <v>3171</v>
      </c>
      <c r="L623" s="20">
        <v>59</v>
      </c>
      <c r="M623" s="26" cm="1">
        <f t="array" ref="M623">_xlfn.IFS(Table11[[#This Row],[target.clade]]="I",110,Table11[[#This Row],[target.clade]]="II",4454,TRUE,4652)</f>
        <v>110</v>
      </c>
      <c r="N623" s="26" cm="1">
        <f t="array" ref="N623">_xlfn.IFS(Table11[[#This Row],[target.clade]]="I",4454,Table11[[#This Row],[target.clade]]="II",110,TRUE,NA())</f>
        <v>4454</v>
      </c>
      <c r="O623" s="20" cm="1">
        <f t="array" ref="O623">_xlfn.IFS(Table11[[#This Row],[target.clade]]="I",Table11[[#This Row],[hits.I]],Table11[[#This Row],[target.clade]]="II",Table11[[#This Row],[hits.II]],TRUE,SUM(Table11[[#This Row],[hits.I]:[hits.?]]))</f>
        <v>50</v>
      </c>
      <c r="P623" s="26">
        <f>Table11[[#This Row],[clade.P]]-Table11[[#This Row],[clade.TP]]</f>
        <v>60</v>
      </c>
      <c r="Q623" s="26" cm="1">
        <f t="array" ref="Q623">_xlfn.IFS(Table11[[#This Row],[target.clade]]="I",Table11[[#This Row],[hits.II]],Table11[[#This Row],[target.clade]]="II",Table11[[#This Row],[hits.I]],TRUE,NA())</f>
        <v>3171</v>
      </c>
      <c r="R623" s="26">
        <f>IFERROR(Table11[[#This Row],[clade.N]]-Table11[[#This Row],[clade.FP]], NA())</f>
        <v>1283</v>
      </c>
      <c r="S623" s="24">
        <f>Table11[[#This Row],[clade.TP]]/Table11[[#This Row],[clade.P]]</f>
        <v>0.45454545454545453</v>
      </c>
      <c r="T623" s="24">
        <f>Table11[[#This Row],[clade.FN]]/Table11[[#This Row],[clade.P]]</f>
        <v>0.54545454545454541</v>
      </c>
      <c r="U623" s="24">
        <f>IFERROR(Table11[[#This Row],[clade.FP]]/Table11[[#This Row],[clade.N]],NA())</f>
        <v>0.71194431971261785</v>
      </c>
      <c r="V623" s="24">
        <f>IFERROR(Table11[[#This Row],[clade.TN]]/Table11[[#This Row],[clade.N]],NA())</f>
        <v>0.28805568028738215</v>
      </c>
      <c r="AC623" s="11"/>
      <c r="AD623" s="11"/>
    </row>
    <row r="624" spans="1:30" ht="21" customHeight="1" x14ac:dyDescent="0.2">
      <c r="A624" s="25" t="s">
        <v>3329</v>
      </c>
      <c r="B624" s="20">
        <f>LOOKUP(Table11[[#This Row],[id]],'S1 - Assay'!A:A,'S1 - Assay'!B:B)</f>
        <v>10244</v>
      </c>
      <c r="C624" s="20" t="str">
        <f>LOOKUP(Table11[[#This Row],[id]],'S1 - Assay'!A:A,'S1 - Assay'!C:C)</f>
        <v>I</v>
      </c>
      <c r="D624" s="20">
        <f>COUNTIF('S6 - Table 1'!$B$3:$B$20,Table11[[#This Row],[id]])</f>
        <v>0</v>
      </c>
      <c r="E624" s="20">
        <v>4.3225947219999998</v>
      </c>
      <c r="F624" s="20">
        <v>2365</v>
      </c>
      <c r="G624" s="20">
        <v>20</v>
      </c>
      <c r="H624" s="20">
        <v>176</v>
      </c>
      <c r="I624" s="20">
        <v>63</v>
      </c>
      <c r="J624" s="20">
        <v>50</v>
      </c>
      <c r="K624" s="20">
        <v>3171</v>
      </c>
      <c r="L624" s="20">
        <v>59</v>
      </c>
      <c r="M624" s="26" cm="1">
        <f t="array" ref="M624">_xlfn.IFS(Table11[[#This Row],[target.clade]]="I",110,Table11[[#This Row],[target.clade]]="II",4454,TRUE,4652)</f>
        <v>110</v>
      </c>
      <c r="N624" s="26" cm="1">
        <f t="array" ref="N624">_xlfn.IFS(Table11[[#This Row],[target.clade]]="I",4454,Table11[[#This Row],[target.clade]]="II",110,TRUE,NA())</f>
        <v>4454</v>
      </c>
      <c r="O624" s="20" cm="1">
        <f t="array" ref="O624">_xlfn.IFS(Table11[[#This Row],[target.clade]]="I",Table11[[#This Row],[hits.I]],Table11[[#This Row],[target.clade]]="II",Table11[[#This Row],[hits.II]],TRUE,SUM(Table11[[#This Row],[hits.I]:[hits.?]]))</f>
        <v>50</v>
      </c>
      <c r="P624" s="26">
        <f>Table11[[#This Row],[clade.P]]-Table11[[#This Row],[clade.TP]]</f>
        <v>60</v>
      </c>
      <c r="Q624" s="26" cm="1">
        <f t="array" ref="Q624">_xlfn.IFS(Table11[[#This Row],[target.clade]]="I",Table11[[#This Row],[hits.II]],Table11[[#This Row],[target.clade]]="II",Table11[[#This Row],[hits.I]],TRUE,NA())</f>
        <v>3171</v>
      </c>
      <c r="R624" s="26">
        <f>IFERROR(Table11[[#This Row],[clade.N]]-Table11[[#This Row],[clade.FP]], NA())</f>
        <v>1283</v>
      </c>
      <c r="S624" s="24">
        <f>Table11[[#This Row],[clade.TP]]/Table11[[#This Row],[clade.P]]</f>
        <v>0.45454545454545453</v>
      </c>
      <c r="T624" s="24">
        <f>Table11[[#This Row],[clade.FN]]/Table11[[#This Row],[clade.P]]</f>
        <v>0.54545454545454541</v>
      </c>
      <c r="U624" s="24">
        <f>IFERROR(Table11[[#This Row],[clade.FP]]/Table11[[#This Row],[clade.N]],NA())</f>
        <v>0.71194431971261785</v>
      </c>
      <c r="V624" s="24">
        <f>IFERROR(Table11[[#This Row],[clade.TN]]/Table11[[#This Row],[clade.N]],NA())</f>
        <v>0.28805568028738215</v>
      </c>
      <c r="AC624" s="11"/>
      <c r="AD624" s="11"/>
    </row>
    <row r="625" spans="1:30" ht="21" customHeight="1" x14ac:dyDescent="0.2">
      <c r="A625" s="25" t="s">
        <v>3332</v>
      </c>
      <c r="B625" s="20">
        <f>LOOKUP(Table11[[#This Row],[id]],'S1 - Assay'!A:A,'S1 - Assay'!B:B)</f>
        <v>10244</v>
      </c>
      <c r="C625" s="20" t="str">
        <f>LOOKUP(Table11[[#This Row],[id]],'S1 - Assay'!A:A,'S1 - Assay'!C:C)</f>
        <v>I</v>
      </c>
      <c r="D625" s="20">
        <f>COUNTIF('S6 - Table 1'!$B$3:$B$20,Table11[[#This Row],[id]])</f>
        <v>0</v>
      </c>
      <c r="E625" s="20">
        <v>4.3825579599999998</v>
      </c>
      <c r="F625" s="20">
        <v>3333</v>
      </c>
      <c r="G625" s="20">
        <v>1</v>
      </c>
      <c r="H625" s="20">
        <v>211</v>
      </c>
      <c r="I625" s="20">
        <v>73</v>
      </c>
      <c r="J625" s="20">
        <v>43</v>
      </c>
      <c r="K625" s="20">
        <v>4426</v>
      </c>
      <c r="L625" s="20">
        <v>26</v>
      </c>
      <c r="M625" s="26" cm="1">
        <f t="array" ref="M625">_xlfn.IFS(Table11[[#This Row],[target.clade]]="I",110,Table11[[#This Row],[target.clade]]="II",4454,TRUE,4652)</f>
        <v>110</v>
      </c>
      <c r="N625" s="26" cm="1">
        <f t="array" ref="N625">_xlfn.IFS(Table11[[#This Row],[target.clade]]="I",4454,Table11[[#This Row],[target.clade]]="II",110,TRUE,NA())</f>
        <v>4454</v>
      </c>
      <c r="O625" s="20" cm="1">
        <f t="array" ref="O625">_xlfn.IFS(Table11[[#This Row],[target.clade]]="I",Table11[[#This Row],[hits.I]],Table11[[#This Row],[target.clade]]="II",Table11[[#This Row],[hits.II]],TRUE,SUM(Table11[[#This Row],[hits.I]:[hits.?]]))</f>
        <v>43</v>
      </c>
      <c r="P625" s="26">
        <f>Table11[[#This Row],[clade.P]]-Table11[[#This Row],[clade.TP]]</f>
        <v>67</v>
      </c>
      <c r="Q625" s="26" cm="1">
        <f t="array" ref="Q625">_xlfn.IFS(Table11[[#This Row],[target.clade]]="I",Table11[[#This Row],[hits.II]],Table11[[#This Row],[target.clade]]="II",Table11[[#This Row],[hits.I]],TRUE,NA())</f>
        <v>4426</v>
      </c>
      <c r="R625" s="26">
        <f>IFERROR(Table11[[#This Row],[clade.N]]-Table11[[#This Row],[clade.FP]], NA())</f>
        <v>28</v>
      </c>
      <c r="S625" s="24">
        <f>Table11[[#This Row],[clade.TP]]/Table11[[#This Row],[clade.P]]</f>
        <v>0.39090909090909093</v>
      </c>
      <c r="T625" s="24">
        <f>Table11[[#This Row],[clade.FN]]/Table11[[#This Row],[clade.P]]</f>
        <v>0.60909090909090913</v>
      </c>
      <c r="U625" s="24">
        <f>IFERROR(Table11[[#This Row],[clade.FP]]/Table11[[#This Row],[clade.N]],NA())</f>
        <v>0.99371351594072743</v>
      </c>
      <c r="V625" s="24">
        <f>IFERROR(Table11[[#This Row],[clade.TN]]/Table11[[#This Row],[clade.N]],NA())</f>
        <v>6.2864840592725636E-3</v>
      </c>
      <c r="AC625" s="11"/>
      <c r="AD625" s="11"/>
    </row>
    <row r="626" spans="1:30" ht="21" customHeight="1" x14ac:dyDescent="0.2">
      <c r="A626" s="25" t="s">
        <v>3335</v>
      </c>
      <c r="B626" s="20">
        <f>LOOKUP(Table11[[#This Row],[id]],'S1 - Assay'!A:A,'S1 - Assay'!B:B)</f>
        <v>10244</v>
      </c>
      <c r="C626" s="20" t="str">
        <f>LOOKUP(Table11[[#This Row],[id]],'S1 - Assay'!A:A,'S1 - Assay'!C:C)</f>
        <v>I</v>
      </c>
      <c r="D626" s="20">
        <f>COUNTIF('S6 - Table 1'!$B$3:$B$20,Table11[[#This Row],[id]])</f>
        <v>0</v>
      </c>
      <c r="E626" s="20">
        <v>4.3825579599999998</v>
      </c>
      <c r="F626" s="20">
        <v>3333</v>
      </c>
      <c r="G626" s="20">
        <v>1</v>
      </c>
      <c r="H626" s="20">
        <v>211</v>
      </c>
      <c r="I626" s="20">
        <v>73</v>
      </c>
      <c r="J626" s="20">
        <v>43</v>
      </c>
      <c r="K626" s="20">
        <v>4426</v>
      </c>
      <c r="L626" s="20">
        <v>26</v>
      </c>
      <c r="M626" s="26" cm="1">
        <f t="array" ref="M626">_xlfn.IFS(Table11[[#This Row],[target.clade]]="I",110,Table11[[#This Row],[target.clade]]="II",4454,TRUE,4652)</f>
        <v>110</v>
      </c>
      <c r="N626" s="26" cm="1">
        <f t="array" ref="N626">_xlfn.IFS(Table11[[#This Row],[target.clade]]="I",4454,Table11[[#This Row],[target.clade]]="II",110,TRUE,NA())</f>
        <v>4454</v>
      </c>
      <c r="O626" s="20" cm="1">
        <f t="array" ref="O626">_xlfn.IFS(Table11[[#This Row],[target.clade]]="I",Table11[[#This Row],[hits.I]],Table11[[#This Row],[target.clade]]="II",Table11[[#This Row],[hits.II]],TRUE,SUM(Table11[[#This Row],[hits.I]:[hits.?]]))</f>
        <v>43</v>
      </c>
      <c r="P626" s="26">
        <f>Table11[[#This Row],[clade.P]]-Table11[[#This Row],[clade.TP]]</f>
        <v>67</v>
      </c>
      <c r="Q626" s="26" cm="1">
        <f t="array" ref="Q626">_xlfn.IFS(Table11[[#This Row],[target.clade]]="I",Table11[[#This Row],[hits.II]],Table11[[#This Row],[target.clade]]="II",Table11[[#This Row],[hits.I]],TRUE,NA())</f>
        <v>4426</v>
      </c>
      <c r="R626" s="26">
        <f>IFERROR(Table11[[#This Row],[clade.N]]-Table11[[#This Row],[clade.FP]], NA())</f>
        <v>28</v>
      </c>
      <c r="S626" s="24">
        <f>Table11[[#This Row],[clade.TP]]/Table11[[#This Row],[clade.P]]</f>
        <v>0.39090909090909093</v>
      </c>
      <c r="T626" s="24">
        <f>Table11[[#This Row],[clade.FN]]/Table11[[#This Row],[clade.P]]</f>
        <v>0.60909090909090913</v>
      </c>
      <c r="U626" s="24">
        <f>IFERROR(Table11[[#This Row],[clade.FP]]/Table11[[#This Row],[clade.N]],NA())</f>
        <v>0.99371351594072743</v>
      </c>
      <c r="V626" s="24">
        <f>IFERROR(Table11[[#This Row],[clade.TN]]/Table11[[#This Row],[clade.N]],NA())</f>
        <v>6.2864840592725636E-3</v>
      </c>
      <c r="AC626" s="11"/>
      <c r="AD626" s="11"/>
    </row>
    <row r="627" spans="1:30" ht="21" customHeight="1" x14ac:dyDescent="0.2">
      <c r="A627" s="25" t="s">
        <v>3338</v>
      </c>
      <c r="B627" s="20">
        <f>LOOKUP(Table11[[#This Row],[id]],'S1 - Assay'!A:A,'S1 - Assay'!B:B)</f>
        <v>10244</v>
      </c>
      <c r="C627" s="20" t="str">
        <f>LOOKUP(Table11[[#This Row],[id]],'S1 - Assay'!A:A,'S1 - Assay'!C:C)</f>
        <v>I</v>
      </c>
      <c r="D627" s="20">
        <f>COUNTIF('S6 - Table 1'!$B$3:$B$20,Table11[[#This Row],[id]])</f>
        <v>0</v>
      </c>
      <c r="E627" s="20">
        <v>4.5597257420000004</v>
      </c>
      <c r="F627" s="20">
        <v>3378</v>
      </c>
      <c r="G627" s="20">
        <v>1</v>
      </c>
      <c r="H627" s="20">
        <v>98</v>
      </c>
      <c r="I627" s="20">
        <v>28</v>
      </c>
      <c r="J627" s="20">
        <v>47</v>
      </c>
      <c r="K627" s="20">
        <v>4382</v>
      </c>
      <c r="L627" s="20">
        <v>62</v>
      </c>
      <c r="M627" s="26" cm="1">
        <f t="array" ref="M627">_xlfn.IFS(Table11[[#This Row],[target.clade]]="I",110,Table11[[#This Row],[target.clade]]="II",4454,TRUE,4652)</f>
        <v>110</v>
      </c>
      <c r="N627" s="26" cm="1">
        <f t="array" ref="N627">_xlfn.IFS(Table11[[#This Row],[target.clade]]="I",4454,Table11[[#This Row],[target.clade]]="II",110,TRUE,NA())</f>
        <v>4454</v>
      </c>
      <c r="O627" s="20" cm="1">
        <f t="array" ref="O627">_xlfn.IFS(Table11[[#This Row],[target.clade]]="I",Table11[[#This Row],[hits.I]],Table11[[#This Row],[target.clade]]="II",Table11[[#This Row],[hits.II]],TRUE,SUM(Table11[[#This Row],[hits.I]:[hits.?]]))</f>
        <v>47</v>
      </c>
      <c r="P627" s="26">
        <f>Table11[[#This Row],[clade.P]]-Table11[[#This Row],[clade.TP]]</f>
        <v>63</v>
      </c>
      <c r="Q627" s="26" cm="1">
        <f t="array" ref="Q627">_xlfn.IFS(Table11[[#This Row],[target.clade]]="I",Table11[[#This Row],[hits.II]],Table11[[#This Row],[target.clade]]="II",Table11[[#This Row],[hits.I]],TRUE,NA())</f>
        <v>4382</v>
      </c>
      <c r="R627" s="26">
        <f>IFERROR(Table11[[#This Row],[clade.N]]-Table11[[#This Row],[clade.FP]], NA())</f>
        <v>72</v>
      </c>
      <c r="S627" s="24">
        <f>Table11[[#This Row],[clade.TP]]/Table11[[#This Row],[clade.P]]</f>
        <v>0.42727272727272725</v>
      </c>
      <c r="T627" s="24">
        <f>Table11[[#This Row],[clade.FN]]/Table11[[#This Row],[clade.P]]</f>
        <v>0.57272727272727275</v>
      </c>
      <c r="U627" s="24">
        <f>IFERROR(Table11[[#This Row],[clade.FP]]/Table11[[#This Row],[clade.N]],NA())</f>
        <v>0.98383475527615627</v>
      </c>
      <c r="V627" s="24">
        <f>IFERROR(Table11[[#This Row],[clade.TN]]/Table11[[#This Row],[clade.N]],NA())</f>
        <v>1.6165244723843737E-2</v>
      </c>
      <c r="AC627" s="11"/>
      <c r="AD627" s="11"/>
    </row>
    <row r="628" spans="1:30" ht="21" customHeight="1" x14ac:dyDescent="0.2">
      <c r="A628" s="25" t="s">
        <v>3343</v>
      </c>
      <c r="B628" s="20">
        <f>LOOKUP(Table11[[#This Row],[id]],'S1 - Assay'!A:A,'S1 - Assay'!B:B)</f>
        <v>10244</v>
      </c>
      <c r="C628" s="20" t="str">
        <f>LOOKUP(Table11[[#This Row],[id]],'S1 - Assay'!A:A,'S1 - Assay'!C:C)</f>
        <v>I</v>
      </c>
      <c r="D628" s="20">
        <f>COUNTIF('S6 - Table 1'!$B$3:$B$20,Table11[[#This Row],[id]])</f>
        <v>0</v>
      </c>
      <c r="E628" s="20">
        <v>4.5934314909999996</v>
      </c>
      <c r="F628" s="20">
        <v>3378</v>
      </c>
      <c r="G628" s="20">
        <v>1</v>
      </c>
      <c r="H628" s="20">
        <v>103</v>
      </c>
      <c r="I628" s="20">
        <v>23</v>
      </c>
      <c r="J628" s="20">
        <v>47</v>
      </c>
      <c r="K628" s="20">
        <v>4382</v>
      </c>
      <c r="L628" s="20">
        <v>62</v>
      </c>
      <c r="M628" s="26" cm="1">
        <f t="array" ref="M628">_xlfn.IFS(Table11[[#This Row],[target.clade]]="I",110,Table11[[#This Row],[target.clade]]="II",4454,TRUE,4652)</f>
        <v>110</v>
      </c>
      <c r="N628" s="26" cm="1">
        <f t="array" ref="N628">_xlfn.IFS(Table11[[#This Row],[target.clade]]="I",4454,Table11[[#This Row],[target.clade]]="II",110,TRUE,NA())</f>
        <v>4454</v>
      </c>
      <c r="O628" s="20" cm="1">
        <f t="array" ref="O628">_xlfn.IFS(Table11[[#This Row],[target.clade]]="I",Table11[[#This Row],[hits.I]],Table11[[#This Row],[target.clade]]="II",Table11[[#This Row],[hits.II]],TRUE,SUM(Table11[[#This Row],[hits.I]:[hits.?]]))</f>
        <v>47</v>
      </c>
      <c r="P628" s="26">
        <f>Table11[[#This Row],[clade.P]]-Table11[[#This Row],[clade.TP]]</f>
        <v>63</v>
      </c>
      <c r="Q628" s="26" cm="1">
        <f t="array" ref="Q628">_xlfn.IFS(Table11[[#This Row],[target.clade]]="I",Table11[[#This Row],[hits.II]],Table11[[#This Row],[target.clade]]="II",Table11[[#This Row],[hits.I]],TRUE,NA())</f>
        <v>4382</v>
      </c>
      <c r="R628" s="26">
        <f>IFERROR(Table11[[#This Row],[clade.N]]-Table11[[#This Row],[clade.FP]], NA())</f>
        <v>72</v>
      </c>
      <c r="S628" s="24">
        <f>Table11[[#This Row],[clade.TP]]/Table11[[#This Row],[clade.P]]</f>
        <v>0.42727272727272725</v>
      </c>
      <c r="T628" s="24">
        <f>Table11[[#This Row],[clade.FN]]/Table11[[#This Row],[clade.P]]</f>
        <v>0.57272727272727275</v>
      </c>
      <c r="U628" s="24">
        <f>IFERROR(Table11[[#This Row],[clade.FP]]/Table11[[#This Row],[clade.N]],NA())</f>
        <v>0.98383475527615627</v>
      </c>
      <c r="V628" s="24">
        <f>IFERROR(Table11[[#This Row],[clade.TN]]/Table11[[#This Row],[clade.N]],NA())</f>
        <v>1.6165244723843737E-2</v>
      </c>
      <c r="AC628" s="11"/>
      <c r="AD628" s="11"/>
    </row>
    <row r="629" spans="1:30" ht="21" customHeight="1" x14ac:dyDescent="0.2">
      <c r="A629" s="25" t="s">
        <v>3346</v>
      </c>
      <c r="B629" s="20">
        <f>LOOKUP(Table11[[#This Row],[id]],'S1 - Assay'!A:A,'S1 - Assay'!B:B)</f>
        <v>10244</v>
      </c>
      <c r="C629" s="20" t="str">
        <f>LOOKUP(Table11[[#This Row],[id]],'S1 - Assay'!A:A,'S1 - Assay'!C:C)</f>
        <v>I</v>
      </c>
      <c r="D629" s="20">
        <f>COUNTIF('S6 - Table 1'!$B$3:$B$20,Table11[[#This Row],[id]])</f>
        <v>0</v>
      </c>
      <c r="E629" s="20">
        <v>4.5934314909999996</v>
      </c>
      <c r="F629" s="20">
        <v>3378</v>
      </c>
      <c r="G629" s="20">
        <v>1</v>
      </c>
      <c r="H629" s="20">
        <v>98</v>
      </c>
      <c r="I629" s="20">
        <v>28</v>
      </c>
      <c r="J629" s="20">
        <v>47</v>
      </c>
      <c r="K629" s="20">
        <v>4382</v>
      </c>
      <c r="L629" s="20">
        <v>62</v>
      </c>
      <c r="M629" s="26" cm="1">
        <f t="array" ref="M629">_xlfn.IFS(Table11[[#This Row],[target.clade]]="I",110,Table11[[#This Row],[target.clade]]="II",4454,TRUE,4652)</f>
        <v>110</v>
      </c>
      <c r="N629" s="26" cm="1">
        <f t="array" ref="N629">_xlfn.IFS(Table11[[#This Row],[target.clade]]="I",4454,Table11[[#This Row],[target.clade]]="II",110,TRUE,NA())</f>
        <v>4454</v>
      </c>
      <c r="O629" s="20" cm="1">
        <f t="array" ref="O629">_xlfn.IFS(Table11[[#This Row],[target.clade]]="I",Table11[[#This Row],[hits.I]],Table11[[#This Row],[target.clade]]="II",Table11[[#This Row],[hits.II]],TRUE,SUM(Table11[[#This Row],[hits.I]:[hits.?]]))</f>
        <v>47</v>
      </c>
      <c r="P629" s="26">
        <f>Table11[[#This Row],[clade.P]]-Table11[[#This Row],[clade.TP]]</f>
        <v>63</v>
      </c>
      <c r="Q629" s="26" cm="1">
        <f t="array" ref="Q629">_xlfn.IFS(Table11[[#This Row],[target.clade]]="I",Table11[[#This Row],[hits.II]],Table11[[#This Row],[target.clade]]="II",Table11[[#This Row],[hits.I]],TRUE,NA())</f>
        <v>4382</v>
      </c>
      <c r="R629" s="26">
        <f>IFERROR(Table11[[#This Row],[clade.N]]-Table11[[#This Row],[clade.FP]], NA())</f>
        <v>72</v>
      </c>
      <c r="S629" s="24">
        <f>Table11[[#This Row],[clade.TP]]/Table11[[#This Row],[clade.P]]</f>
        <v>0.42727272727272725</v>
      </c>
      <c r="T629" s="24">
        <f>Table11[[#This Row],[clade.FN]]/Table11[[#This Row],[clade.P]]</f>
        <v>0.57272727272727275</v>
      </c>
      <c r="U629" s="24">
        <f>IFERROR(Table11[[#This Row],[clade.FP]]/Table11[[#This Row],[clade.N]],NA())</f>
        <v>0.98383475527615627</v>
      </c>
      <c r="V629" s="24">
        <f>IFERROR(Table11[[#This Row],[clade.TN]]/Table11[[#This Row],[clade.N]],NA())</f>
        <v>1.6165244723843737E-2</v>
      </c>
      <c r="AC629" s="11"/>
      <c r="AD629" s="11"/>
    </row>
    <row r="630" spans="1:30" ht="21" customHeight="1" x14ac:dyDescent="0.2">
      <c r="A630" s="25" t="s">
        <v>3349</v>
      </c>
      <c r="B630" s="20">
        <f>LOOKUP(Table11[[#This Row],[id]],'S1 - Assay'!A:A,'S1 - Assay'!B:B)</f>
        <v>10244</v>
      </c>
      <c r="C630" s="20" t="str">
        <f>LOOKUP(Table11[[#This Row],[id]],'S1 - Assay'!A:A,'S1 - Assay'!C:C)</f>
        <v>I</v>
      </c>
      <c r="D630" s="20">
        <f>COUNTIF('S6 - Table 1'!$B$3:$B$20,Table11[[#This Row],[id]])</f>
        <v>0</v>
      </c>
      <c r="E630" s="20">
        <v>4.599385893</v>
      </c>
      <c r="F630" s="20">
        <v>2366</v>
      </c>
      <c r="G630" s="20">
        <v>19</v>
      </c>
      <c r="H630" s="20">
        <v>176</v>
      </c>
      <c r="I630" s="20">
        <v>63</v>
      </c>
      <c r="J630" s="20">
        <v>50</v>
      </c>
      <c r="K630" s="20">
        <v>3171</v>
      </c>
      <c r="L630" s="20">
        <v>59</v>
      </c>
      <c r="M630" s="26" cm="1">
        <f t="array" ref="M630">_xlfn.IFS(Table11[[#This Row],[target.clade]]="I",110,Table11[[#This Row],[target.clade]]="II",4454,TRUE,4652)</f>
        <v>110</v>
      </c>
      <c r="N630" s="26" cm="1">
        <f t="array" ref="N630">_xlfn.IFS(Table11[[#This Row],[target.clade]]="I",4454,Table11[[#This Row],[target.clade]]="II",110,TRUE,NA())</f>
        <v>4454</v>
      </c>
      <c r="O630" s="20" cm="1">
        <f t="array" ref="O630">_xlfn.IFS(Table11[[#This Row],[target.clade]]="I",Table11[[#This Row],[hits.I]],Table11[[#This Row],[target.clade]]="II",Table11[[#This Row],[hits.II]],TRUE,SUM(Table11[[#This Row],[hits.I]:[hits.?]]))</f>
        <v>50</v>
      </c>
      <c r="P630" s="26">
        <f>Table11[[#This Row],[clade.P]]-Table11[[#This Row],[clade.TP]]</f>
        <v>60</v>
      </c>
      <c r="Q630" s="26" cm="1">
        <f t="array" ref="Q630">_xlfn.IFS(Table11[[#This Row],[target.clade]]="I",Table11[[#This Row],[hits.II]],Table11[[#This Row],[target.clade]]="II",Table11[[#This Row],[hits.I]],TRUE,NA())</f>
        <v>3171</v>
      </c>
      <c r="R630" s="26">
        <f>IFERROR(Table11[[#This Row],[clade.N]]-Table11[[#This Row],[clade.FP]], NA())</f>
        <v>1283</v>
      </c>
      <c r="S630" s="24">
        <f>Table11[[#This Row],[clade.TP]]/Table11[[#This Row],[clade.P]]</f>
        <v>0.45454545454545453</v>
      </c>
      <c r="T630" s="24">
        <f>Table11[[#This Row],[clade.FN]]/Table11[[#This Row],[clade.P]]</f>
        <v>0.54545454545454541</v>
      </c>
      <c r="U630" s="24">
        <f>IFERROR(Table11[[#This Row],[clade.FP]]/Table11[[#This Row],[clade.N]],NA())</f>
        <v>0.71194431971261785</v>
      </c>
      <c r="V630" s="24">
        <f>IFERROR(Table11[[#This Row],[clade.TN]]/Table11[[#This Row],[clade.N]],NA())</f>
        <v>0.28805568028738215</v>
      </c>
      <c r="AC630" s="11"/>
      <c r="AD630" s="11"/>
    </row>
    <row r="631" spans="1:30" ht="21" customHeight="1" x14ac:dyDescent="0.2">
      <c r="A631" s="25" t="s">
        <v>3352</v>
      </c>
      <c r="B631" s="20">
        <f>LOOKUP(Table11[[#This Row],[id]],'S1 - Assay'!A:A,'S1 - Assay'!B:B)</f>
        <v>10244</v>
      </c>
      <c r="C631" s="20" t="str">
        <f>LOOKUP(Table11[[#This Row],[id]],'S1 - Assay'!A:A,'S1 - Assay'!C:C)</f>
        <v>I</v>
      </c>
      <c r="D631" s="20">
        <f>COUNTIF('S6 - Table 1'!$B$3:$B$20,Table11[[#This Row],[id]])</f>
        <v>0</v>
      </c>
      <c r="E631" s="20">
        <v>4.6004697380000001</v>
      </c>
      <c r="F631" s="20">
        <v>2366</v>
      </c>
      <c r="G631" s="20">
        <v>19</v>
      </c>
      <c r="H631" s="20">
        <v>176</v>
      </c>
      <c r="I631" s="20">
        <v>63</v>
      </c>
      <c r="J631" s="20">
        <v>50</v>
      </c>
      <c r="K631" s="20">
        <v>3171</v>
      </c>
      <c r="L631" s="20">
        <v>59</v>
      </c>
      <c r="M631" s="26" cm="1">
        <f t="array" ref="M631">_xlfn.IFS(Table11[[#This Row],[target.clade]]="I",110,Table11[[#This Row],[target.clade]]="II",4454,TRUE,4652)</f>
        <v>110</v>
      </c>
      <c r="N631" s="26" cm="1">
        <f t="array" ref="N631">_xlfn.IFS(Table11[[#This Row],[target.clade]]="I",4454,Table11[[#This Row],[target.clade]]="II",110,TRUE,NA())</f>
        <v>4454</v>
      </c>
      <c r="O631" s="20" cm="1">
        <f t="array" ref="O631">_xlfn.IFS(Table11[[#This Row],[target.clade]]="I",Table11[[#This Row],[hits.I]],Table11[[#This Row],[target.clade]]="II",Table11[[#This Row],[hits.II]],TRUE,SUM(Table11[[#This Row],[hits.I]:[hits.?]]))</f>
        <v>50</v>
      </c>
      <c r="P631" s="26">
        <f>Table11[[#This Row],[clade.P]]-Table11[[#This Row],[clade.TP]]</f>
        <v>60</v>
      </c>
      <c r="Q631" s="26" cm="1">
        <f t="array" ref="Q631">_xlfn.IFS(Table11[[#This Row],[target.clade]]="I",Table11[[#This Row],[hits.II]],Table11[[#This Row],[target.clade]]="II",Table11[[#This Row],[hits.I]],TRUE,NA())</f>
        <v>3171</v>
      </c>
      <c r="R631" s="26">
        <f>IFERROR(Table11[[#This Row],[clade.N]]-Table11[[#This Row],[clade.FP]], NA())</f>
        <v>1283</v>
      </c>
      <c r="S631" s="24">
        <f>Table11[[#This Row],[clade.TP]]/Table11[[#This Row],[clade.P]]</f>
        <v>0.45454545454545453</v>
      </c>
      <c r="T631" s="24">
        <f>Table11[[#This Row],[clade.FN]]/Table11[[#This Row],[clade.P]]</f>
        <v>0.54545454545454541</v>
      </c>
      <c r="U631" s="24">
        <f>IFERROR(Table11[[#This Row],[clade.FP]]/Table11[[#This Row],[clade.N]],NA())</f>
        <v>0.71194431971261785</v>
      </c>
      <c r="V631" s="24">
        <f>IFERROR(Table11[[#This Row],[clade.TN]]/Table11[[#This Row],[clade.N]],NA())</f>
        <v>0.28805568028738215</v>
      </c>
      <c r="AC631" s="11"/>
      <c r="AD631" s="11"/>
    </row>
    <row r="632" spans="1:30" ht="21" customHeight="1" x14ac:dyDescent="0.2">
      <c r="A632" s="25" t="s">
        <v>3355</v>
      </c>
      <c r="B632" s="20">
        <f>LOOKUP(Table11[[#This Row],[id]],'S1 - Assay'!A:A,'S1 - Assay'!B:B)</f>
        <v>10244</v>
      </c>
      <c r="C632" s="20" t="str">
        <f>LOOKUP(Table11[[#This Row],[id]],'S1 - Assay'!A:A,'S1 - Assay'!C:C)</f>
        <v>I</v>
      </c>
      <c r="D632" s="20">
        <f>COUNTIF('S6 - Table 1'!$B$3:$B$20,Table11[[#This Row],[id]])</f>
        <v>0</v>
      </c>
      <c r="E632" s="20">
        <v>4.64215394</v>
      </c>
      <c r="F632" s="20">
        <v>52</v>
      </c>
      <c r="G632" s="20">
        <v>0</v>
      </c>
      <c r="H632" s="20">
        <v>53</v>
      </c>
      <c r="I632" s="20">
        <v>240</v>
      </c>
      <c r="J632" s="20">
        <v>43</v>
      </c>
      <c r="K632" s="20">
        <v>0</v>
      </c>
      <c r="L632" s="20">
        <v>0</v>
      </c>
      <c r="M632" s="26" cm="1">
        <f t="array" ref="M632">_xlfn.IFS(Table11[[#This Row],[target.clade]]="I",110,Table11[[#This Row],[target.clade]]="II",4454,TRUE,4652)</f>
        <v>110</v>
      </c>
      <c r="N632" s="26" cm="1">
        <f t="array" ref="N632">_xlfn.IFS(Table11[[#This Row],[target.clade]]="I",4454,Table11[[#This Row],[target.clade]]="II",110,TRUE,NA())</f>
        <v>4454</v>
      </c>
      <c r="O632" s="20" cm="1">
        <f t="array" ref="O632">_xlfn.IFS(Table11[[#This Row],[target.clade]]="I",Table11[[#This Row],[hits.I]],Table11[[#This Row],[target.clade]]="II",Table11[[#This Row],[hits.II]],TRUE,SUM(Table11[[#This Row],[hits.I]:[hits.?]]))</f>
        <v>43</v>
      </c>
      <c r="P632" s="26">
        <f>Table11[[#This Row],[clade.P]]-Table11[[#This Row],[clade.TP]]</f>
        <v>67</v>
      </c>
      <c r="Q632" s="26" cm="1">
        <f t="array" ref="Q632">_xlfn.IFS(Table11[[#This Row],[target.clade]]="I",Table11[[#This Row],[hits.II]],Table11[[#This Row],[target.clade]]="II",Table11[[#This Row],[hits.I]],TRUE,NA())</f>
        <v>0</v>
      </c>
      <c r="R632" s="26">
        <f>IFERROR(Table11[[#This Row],[clade.N]]-Table11[[#This Row],[clade.FP]], NA())</f>
        <v>4454</v>
      </c>
      <c r="S632" s="24">
        <f>Table11[[#This Row],[clade.TP]]/Table11[[#This Row],[clade.P]]</f>
        <v>0.39090909090909093</v>
      </c>
      <c r="T632" s="24">
        <f>Table11[[#This Row],[clade.FN]]/Table11[[#This Row],[clade.P]]</f>
        <v>0.60909090909090913</v>
      </c>
      <c r="U632" s="24">
        <f>IFERROR(Table11[[#This Row],[clade.FP]]/Table11[[#This Row],[clade.N]],NA())</f>
        <v>0</v>
      </c>
      <c r="V632" s="24">
        <f>IFERROR(Table11[[#This Row],[clade.TN]]/Table11[[#This Row],[clade.N]],NA())</f>
        <v>1</v>
      </c>
      <c r="AC632" s="11"/>
      <c r="AD632" s="11"/>
    </row>
    <row r="633" spans="1:30" ht="21" customHeight="1" x14ac:dyDescent="0.2">
      <c r="A633" s="25" t="s">
        <v>3358</v>
      </c>
      <c r="B633" s="20">
        <f>LOOKUP(Table11[[#This Row],[id]],'S1 - Assay'!A:A,'S1 - Assay'!B:B)</f>
        <v>10244</v>
      </c>
      <c r="C633" s="20" t="str">
        <f>LOOKUP(Table11[[#This Row],[id]],'S1 - Assay'!A:A,'S1 - Assay'!C:C)</f>
        <v>I</v>
      </c>
      <c r="D633" s="20">
        <f>COUNTIF('S6 - Table 1'!$B$3:$B$20,Table11[[#This Row],[id]])</f>
        <v>0</v>
      </c>
      <c r="E633" s="20">
        <v>4.7666759250000004</v>
      </c>
      <c r="F633" s="20">
        <v>3080</v>
      </c>
      <c r="G633" s="20">
        <v>24</v>
      </c>
      <c r="H633" s="20">
        <v>54</v>
      </c>
      <c r="I633" s="20">
        <v>103</v>
      </c>
      <c r="J633" s="20">
        <v>43</v>
      </c>
      <c r="K633" s="20">
        <v>4112</v>
      </c>
      <c r="L633" s="20">
        <v>14</v>
      </c>
      <c r="M633" s="26" cm="1">
        <f t="array" ref="M633">_xlfn.IFS(Table11[[#This Row],[target.clade]]="I",110,Table11[[#This Row],[target.clade]]="II",4454,TRUE,4652)</f>
        <v>110</v>
      </c>
      <c r="N633" s="26" cm="1">
        <f t="array" ref="N633">_xlfn.IFS(Table11[[#This Row],[target.clade]]="I",4454,Table11[[#This Row],[target.clade]]="II",110,TRUE,NA())</f>
        <v>4454</v>
      </c>
      <c r="O633" s="20" cm="1">
        <f t="array" ref="O633">_xlfn.IFS(Table11[[#This Row],[target.clade]]="I",Table11[[#This Row],[hits.I]],Table11[[#This Row],[target.clade]]="II",Table11[[#This Row],[hits.II]],TRUE,SUM(Table11[[#This Row],[hits.I]:[hits.?]]))</f>
        <v>43</v>
      </c>
      <c r="P633" s="26">
        <f>Table11[[#This Row],[clade.P]]-Table11[[#This Row],[clade.TP]]</f>
        <v>67</v>
      </c>
      <c r="Q633" s="26" cm="1">
        <f t="array" ref="Q633">_xlfn.IFS(Table11[[#This Row],[target.clade]]="I",Table11[[#This Row],[hits.II]],Table11[[#This Row],[target.clade]]="II",Table11[[#This Row],[hits.I]],TRUE,NA())</f>
        <v>4112</v>
      </c>
      <c r="R633" s="26">
        <f>IFERROR(Table11[[#This Row],[clade.N]]-Table11[[#This Row],[clade.FP]], NA())</f>
        <v>342</v>
      </c>
      <c r="S633" s="24">
        <f>Table11[[#This Row],[clade.TP]]/Table11[[#This Row],[clade.P]]</f>
        <v>0.39090909090909093</v>
      </c>
      <c r="T633" s="24">
        <f>Table11[[#This Row],[clade.FN]]/Table11[[#This Row],[clade.P]]</f>
        <v>0.60909090909090913</v>
      </c>
      <c r="U633" s="24">
        <f>IFERROR(Table11[[#This Row],[clade.FP]]/Table11[[#This Row],[clade.N]],NA())</f>
        <v>0.92321508756174231</v>
      </c>
      <c r="V633" s="24">
        <f>IFERROR(Table11[[#This Row],[clade.TN]]/Table11[[#This Row],[clade.N]],NA())</f>
        <v>7.6784912438257746E-2</v>
      </c>
      <c r="AC633" s="11"/>
      <c r="AD633" s="11"/>
    </row>
    <row r="634" spans="1:30" ht="21" customHeight="1" x14ac:dyDescent="0.2">
      <c r="A634" s="25" t="s">
        <v>3361</v>
      </c>
      <c r="B634" s="20">
        <f>LOOKUP(Table11[[#This Row],[id]],'S1 - Assay'!A:A,'S1 - Assay'!B:B)</f>
        <v>10244</v>
      </c>
      <c r="C634" s="20" t="str">
        <f>LOOKUP(Table11[[#This Row],[id]],'S1 - Assay'!A:A,'S1 - Assay'!C:C)</f>
        <v>I</v>
      </c>
      <c r="D634" s="20">
        <f>COUNTIF('S6 - Table 1'!$B$3:$B$20,Table11[[#This Row],[id]])</f>
        <v>0</v>
      </c>
      <c r="E634" s="20">
        <v>4.7964845370000004</v>
      </c>
      <c r="F634" s="20">
        <v>52</v>
      </c>
      <c r="G634" s="20">
        <v>0</v>
      </c>
      <c r="H634" s="20">
        <v>53</v>
      </c>
      <c r="I634" s="20">
        <v>240</v>
      </c>
      <c r="J634" s="20">
        <v>43</v>
      </c>
      <c r="K634" s="20">
        <v>0</v>
      </c>
      <c r="L634" s="20">
        <v>0</v>
      </c>
      <c r="M634" s="26" cm="1">
        <f t="array" ref="M634">_xlfn.IFS(Table11[[#This Row],[target.clade]]="I",110,Table11[[#This Row],[target.clade]]="II",4454,TRUE,4652)</f>
        <v>110</v>
      </c>
      <c r="N634" s="26" cm="1">
        <f t="array" ref="N634">_xlfn.IFS(Table11[[#This Row],[target.clade]]="I",4454,Table11[[#This Row],[target.clade]]="II",110,TRUE,NA())</f>
        <v>4454</v>
      </c>
      <c r="O634" s="20" cm="1">
        <f t="array" ref="O634">_xlfn.IFS(Table11[[#This Row],[target.clade]]="I",Table11[[#This Row],[hits.I]],Table11[[#This Row],[target.clade]]="II",Table11[[#This Row],[hits.II]],TRUE,SUM(Table11[[#This Row],[hits.I]:[hits.?]]))</f>
        <v>43</v>
      </c>
      <c r="P634" s="26">
        <f>Table11[[#This Row],[clade.P]]-Table11[[#This Row],[clade.TP]]</f>
        <v>67</v>
      </c>
      <c r="Q634" s="26" cm="1">
        <f t="array" ref="Q634">_xlfn.IFS(Table11[[#This Row],[target.clade]]="I",Table11[[#This Row],[hits.II]],Table11[[#This Row],[target.clade]]="II",Table11[[#This Row],[hits.I]],TRUE,NA())</f>
        <v>0</v>
      </c>
      <c r="R634" s="26">
        <f>IFERROR(Table11[[#This Row],[clade.N]]-Table11[[#This Row],[clade.FP]], NA())</f>
        <v>4454</v>
      </c>
      <c r="S634" s="24">
        <f>Table11[[#This Row],[clade.TP]]/Table11[[#This Row],[clade.P]]</f>
        <v>0.39090909090909093</v>
      </c>
      <c r="T634" s="24">
        <f>Table11[[#This Row],[clade.FN]]/Table11[[#This Row],[clade.P]]</f>
        <v>0.60909090909090913</v>
      </c>
      <c r="U634" s="24">
        <f>IFERROR(Table11[[#This Row],[clade.FP]]/Table11[[#This Row],[clade.N]],NA())</f>
        <v>0</v>
      </c>
      <c r="V634" s="24">
        <f>IFERROR(Table11[[#This Row],[clade.TN]]/Table11[[#This Row],[clade.N]],NA())</f>
        <v>1</v>
      </c>
      <c r="AC634" s="11"/>
      <c r="AD634" s="11"/>
    </row>
    <row r="635" spans="1:30" ht="21" customHeight="1" x14ac:dyDescent="0.2">
      <c r="A635" s="25" t="s">
        <v>3364</v>
      </c>
      <c r="B635" s="20">
        <f>LOOKUP(Table11[[#This Row],[id]],'S1 - Assay'!A:A,'S1 - Assay'!B:B)</f>
        <v>10244</v>
      </c>
      <c r="C635" s="20" t="str">
        <f>LOOKUP(Table11[[#This Row],[id]],'S1 - Assay'!A:A,'S1 - Assay'!C:C)</f>
        <v>I</v>
      </c>
      <c r="D635" s="20">
        <f>COUNTIF('S6 - Table 1'!$B$3:$B$20,Table11[[#This Row],[id]])</f>
        <v>0</v>
      </c>
      <c r="E635" s="20">
        <v>4.8244278700000001</v>
      </c>
      <c r="F635" s="20">
        <v>3333</v>
      </c>
      <c r="G635" s="20">
        <v>17</v>
      </c>
      <c r="H635" s="20">
        <v>0</v>
      </c>
      <c r="I635" s="20">
        <v>273</v>
      </c>
      <c r="J635" s="20">
        <v>50</v>
      </c>
      <c r="K635" s="20">
        <v>4347</v>
      </c>
      <c r="L635" s="20">
        <v>54</v>
      </c>
      <c r="M635" s="26" cm="1">
        <f t="array" ref="M635">_xlfn.IFS(Table11[[#This Row],[target.clade]]="I",110,Table11[[#This Row],[target.clade]]="II",4454,TRUE,4652)</f>
        <v>110</v>
      </c>
      <c r="N635" s="26" cm="1">
        <f t="array" ref="N635">_xlfn.IFS(Table11[[#This Row],[target.clade]]="I",4454,Table11[[#This Row],[target.clade]]="II",110,TRUE,NA())</f>
        <v>4454</v>
      </c>
      <c r="O635" s="20" cm="1">
        <f t="array" ref="O635">_xlfn.IFS(Table11[[#This Row],[target.clade]]="I",Table11[[#This Row],[hits.I]],Table11[[#This Row],[target.clade]]="II",Table11[[#This Row],[hits.II]],TRUE,SUM(Table11[[#This Row],[hits.I]:[hits.?]]))</f>
        <v>50</v>
      </c>
      <c r="P635" s="26">
        <f>Table11[[#This Row],[clade.P]]-Table11[[#This Row],[clade.TP]]</f>
        <v>60</v>
      </c>
      <c r="Q635" s="26" cm="1">
        <f t="array" ref="Q635">_xlfn.IFS(Table11[[#This Row],[target.clade]]="I",Table11[[#This Row],[hits.II]],Table11[[#This Row],[target.clade]]="II",Table11[[#This Row],[hits.I]],TRUE,NA())</f>
        <v>4347</v>
      </c>
      <c r="R635" s="26">
        <f>IFERROR(Table11[[#This Row],[clade.N]]-Table11[[#This Row],[clade.FP]], NA())</f>
        <v>107</v>
      </c>
      <c r="S635" s="24">
        <f>Table11[[#This Row],[clade.TP]]/Table11[[#This Row],[clade.P]]</f>
        <v>0.45454545454545453</v>
      </c>
      <c r="T635" s="24">
        <f>Table11[[#This Row],[clade.FN]]/Table11[[#This Row],[clade.P]]</f>
        <v>0.54545454545454541</v>
      </c>
      <c r="U635" s="24">
        <f>IFERROR(Table11[[#This Row],[clade.FP]]/Table11[[#This Row],[clade.N]],NA())</f>
        <v>0.97597665020206559</v>
      </c>
      <c r="V635" s="24">
        <f>IFERROR(Table11[[#This Row],[clade.TN]]/Table11[[#This Row],[clade.N]],NA())</f>
        <v>2.402334979793444E-2</v>
      </c>
      <c r="AC635" s="11"/>
      <c r="AD635" s="11"/>
    </row>
    <row r="636" spans="1:30" ht="21" customHeight="1" x14ac:dyDescent="0.2">
      <c r="A636" s="25" t="s">
        <v>3369</v>
      </c>
      <c r="B636" s="20">
        <f>LOOKUP(Table11[[#This Row],[id]],'S1 - Assay'!A:A,'S1 - Assay'!B:B)</f>
        <v>10244</v>
      </c>
      <c r="C636" s="20" t="str">
        <f>LOOKUP(Table11[[#This Row],[id]],'S1 - Assay'!A:A,'S1 - Assay'!C:C)</f>
        <v>I</v>
      </c>
      <c r="D636" s="20">
        <f>COUNTIF('S6 - Table 1'!$B$3:$B$20,Table11[[#This Row],[id]])</f>
        <v>0</v>
      </c>
      <c r="E636" s="20">
        <v>4.8244278700000001</v>
      </c>
      <c r="F636" s="20">
        <v>3332</v>
      </c>
      <c r="G636" s="20">
        <v>18</v>
      </c>
      <c r="H636" s="20">
        <v>0</v>
      </c>
      <c r="I636" s="20">
        <v>273</v>
      </c>
      <c r="J636" s="20">
        <v>50</v>
      </c>
      <c r="K636" s="20">
        <v>4347</v>
      </c>
      <c r="L636" s="20">
        <v>54</v>
      </c>
      <c r="M636" s="26" cm="1">
        <f t="array" ref="M636">_xlfn.IFS(Table11[[#This Row],[target.clade]]="I",110,Table11[[#This Row],[target.clade]]="II",4454,TRUE,4652)</f>
        <v>110</v>
      </c>
      <c r="N636" s="26" cm="1">
        <f t="array" ref="N636">_xlfn.IFS(Table11[[#This Row],[target.clade]]="I",4454,Table11[[#This Row],[target.clade]]="II",110,TRUE,NA())</f>
        <v>4454</v>
      </c>
      <c r="O636" s="20" cm="1">
        <f t="array" ref="O636">_xlfn.IFS(Table11[[#This Row],[target.clade]]="I",Table11[[#This Row],[hits.I]],Table11[[#This Row],[target.clade]]="II",Table11[[#This Row],[hits.II]],TRUE,SUM(Table11[[#This Row],[hits.I]:[hits.?]]))</f>
        <v>50</v>
      </c>
      <c r="P636" s="26">
        <f>Table11[[#This Row],[clade.P]]-Table11[[#This Row],[clade.TP]]</f>
        <v>60</v>
      </c>
      <c r="Q636" s="26" cm="1">
        <f t="array" ref="Q636">_xlfn.IFS(Table11[[#This Row],[target.clade]]="I",Table11[[#This Row],[hits.II]],Table11[[#This Row],[target.clade]]="II",Table11[[#This Row],[hits.I]],TRUE,NA())</f>
        <v>4347</v>
      </c>
      <c r="R636" s="26">
        <f>IFERROR(Table11[[#This Row],[clade.N]]-Table11[[#This Row],[clade.FP]], NA())</f>
        <v>107</v>
      </c>
      <c r="S636" s="24">
        <f>Table11[[#This Row],[clade.TP]]/Table11[[#This Row],[clade.P]]</f>
        <v>0.45454545454545453</v>
      </c>
      <c r="T636" s="24">
        <f>Table11[[#This Row],[clade.FN]]/Table11[[#This Row],[clade.P]]</f>
        <v>0.54545454545454541</v>
      </c>
      <c r="U636" s="24">
        <f>IFERROR(Table11[[#This Row],[clade.FP]]/Table11[[#This Row],[clade.N]],NA())</f>
        <v>0.97597665020206559</v>
      </c>
      <c r="V636" s="24">
        <f>IFERROR(Table11[[#This Row],[clade.TN]]/Table11[[#This Row],[clade.N]],NA())</f>
        <v>2.402334979793444E-2</v>
      </c>
      <c r="AC636" s="11"/>
      <c r="AD636" s="11"/>
    </row>
    <row r="637" spans="1:30" ht="21" customHeight="1" x14ac:dyDescent="0.2">
      <c r="A637" s="25" t="s">
        <v>3372</v>
      </c>
      <c r="B637" s="20">
        <f>LOOKUP(Table11[[#This Row],[id]],'S1 - Assay'!A:A,'S1 - Assay'!B:B)</f>
        <v>10244</v>
      </c>
      <c r="C637" s="20" t="str">
        <f>LOOKUP(Table11[[#This Row],[id]],'S1 - Assay'!A:A,'S1 - Assay'!C:C)</f>
        <v>I</v>
      </c>
      <c r="D637" s="20">
        <f>COUNTIF('S6 - Table 1'!$B$3:$B$20,Table11[[#This Row],[id]])</f>
        <v>0</v>
      </c>
      <c r="E637" s="20">
        <v>4.8244278700000001</v>
      </c>
      <c r="F637" s="20">
        <v>3332</v>
      </c>
      <c r="G637" s="20">
        <v>18</v>
      </c>
      <c r="H637" s="20">
        <v>0</v>
      </c>
      <c r="I637" s="20">
        <v>273</v>
      </c>
      <c r="J637" s="20">
        <v>50</v>
      </c>
      <c r="K637" s="20">
        <v>4347</v>
      </c>
      <c r="L637" s="20">
        <v>54</v>
      </c>
      <c r="M637" s="26" cm="1">
        <f t="array" ref="M637">_xlfn.IFS(Table11[[#This Row],[target.clade]]="I",110,Table11[[#This Row],[target.clade]]="II",4454,TRUE,4652)</f>
        <v>110</v>
      </c>
      <c r="N637" s="26" cm="1">
        <f t="array" ref="N637">_xlfn.IFS(Table11[[#This Row],[target.clade]]="I",4454,Table11[[#This Row],[target.clade]]="II",110,TRUE,NA())</f>
        <v>4454</v>
      </c>
      <c r="O637" s="20" cm="1">
        <f t="array" ref="O637">_xlfn.IFS(Table11[[#This Row],[target.clade]]="I",Table11[[#This Row],[hits.I]],Table11[[#This Row],[target.clade]]="II",Table11[[#This Row],[hits.II]],TRUE,SUM(Table11[[#This Row],[hits.I]:[hits.?]]))</f>
        <v>50</v>
      </c>
      <c r="P637" s="26">
        <f>Table11[[#This Row],[clade.P]]-Table11[[#This Row],[clade.TP]]</f>
        <v>60</v>
      </c>
      <c r="Q637" s="26" cm="1">
        <f t="array" ref="Q637">_xlfn.IFS(Table11[[#This Row],[target.clade]]="I",Table11[[#This Row],[hits.II]],Table11[[#This Row],[target.clade]]="II",Table11[[#This Row],[hits.I]],TRUE,NA())</f>
        <v>4347</v>
      </c>
      <c r="R637" s="26">
        <f>IFERROR(Table11[[#This Row],[clade.N]]-Table11[[#This Row],[clade.FP]], NA())</f>
        <v>107</v>
      </c>
      <c r="S637" s="24">
        <f>Table11[[#This Row],[clade.TP]]/Table11[[#This Row],[clade.P]]</f>
        <v>0.45454545454545453</v>
      </c>
      <c r="T637" s="24">
        <f>Table11[[#This Row],[clade.FN]]/Table11[[#This Row],[clade.P]]</f>
        <v>0.54545454545454541</v>
      </c>
      <c r="U637" s="24">
        <f>IFERROR(Table11[[#This Row],[clade.FP]]/Table11[[#This Row],[clade.N]],NA())</f>
        <v>0.97597665020206559</v>
      </c>
      <c r="V637" s="24">
        <f>IFERROR(Table11[[#This Row],[clade.TN]]/Table11[[#This Row],[clade.N]],NA())</f>
        <v>2.402334979793444E-2</v>
      </c>
      <c r="AC637" s="11"/>
      <c r="AD637" s="11"/>
    </row>
    <row r="638" spans="1:30" ht="21" customHeight="1" x14ac:dyDescent="0.2">
      <c r="A638" s="25" t="s">
        <v>3375</v>
      </c>
      <c r="B638" s="20">
        <f>LOOKUP(Table11[[#This Row],[id]],'S1 - Assay'!A:A,'S1 - Assay'!B:B)</f>
        <v>10244</v>
      </c>
      <c r="C638" s="20" t="str">
        <f>LOOKUP(Table11[[#This Row],[id]],'S1 - Assay'!A:A,'S1 - Assay'!C:C)</f>
        <v>I</v>
      </c>
      <c r="D638" s="20">
        <f>COUNTIF('S6 - Table 1'!$B$3:$B$20,Table11[[#This Row],[id]])</f>
        <v>0</v>
      </c>
      <c r="E638" s="20">
        <v>4.8267313070000002</v>
      </c>
      <c r="F638" s="20">
        <v>3080</v>
      </c>
      <c r="G638" s="20">
        <v>24</v>
      </c>
      <c r="H638" s="20">
        <v>54</v>
      </c>
      <c r="I638" s="20">
        <v>103</v>
      </c>
      <c r="J638" s="20">
        <v>43</v>
      </c>
      <c r="K638" s="20">
        <v>4112</v>
      </c>
      <c r="L638" s="20">
        <v>14</v>
      </c>
      <c r="M638" s="26" cm="1">
        <f t="array" ref="M638">_xlfn.IFS(Table11[[#This Row],[target.clade]]="I",110,Table11[[#This Row],[target.clade]]="II",4454,TRUE,4652)</f>
        <v>110</v>
      </c>
      <c r="N638" s="26" cm="1">
        <f t="array" ref="N638">_xlfn.IFS(Table11[[#This Row],[target.clade]]="I",4454,Table11[[#This Row],[target.clade]]="II",110,TRUE,NA())</f>
        <v>4454</v>
      </c>
      <c r="O638" s="20" cm="1">
        <f t="array" ref="O638">_xlfn.IFS(Table11[[#This Row],[target.clade]]="I",Table11[[#This Row],[hits.I]],Table11[[#This Row],[target.clade]]="II",Table11[[#This Row],[hits.II]],TRUE,SUM(Table11[[#This Row],[hits.I]:[hits.?]]))</f>
        <v>43</v>
      </c>
      <c r="P638" s="26">
        <f>Table11[[#This Row],[clade.P]]-Table11[[#This Row],[clade.TP]]</f>
        <v>67</v>
      </c>
      <c r="Q638" s="26" cm="1">
        <f t="array" ref="Q638">_xlfn.IFS(Table11[[#This Row],[target.clade]]="I",Table11[[#This Row],[hits.II]],Table11[[#This Row],[target.clade]]="II",Table11[[#This Row],[hits.I]],TRUE,NA())</f>
        <v>4112</v>
      </c>
      <c r="R638" s="26">
        <f>IFERROR(Table11[[#This Row],[clade.N]]-Table11[[#This Row],[clade.FP]], NA())</f>
        <v>342</v>
      </c>
      <c r="S638" s="24">
        <f>Table11[[#This Row],[clade.TP]]/Table11[[#This Row],[clade.P]]</f>
        <v>0.39090909090909093</v>
      </c>
      <c r="T638" s="24">
        <f>Table11[[#This Row],[clade.FN]]/Table11[[#This Row],[clade.P]]</f>
        <v>0.60909090909090913</v>
      </c>
      <c r="U638" s="24">
        <f>IFERROR(Table11[[#This Row],[clade.FP]]/Table11[[#This Row],[clade.N]],NA())</f>
        <v>0.92321508756174231</v>
      </c>
      <c r="V638" s="24">
        <f>IFERROR(Table11[[#This Row],[clade.TN]]/Table11[[#This Row],[clade.N]],NA())</f>
        <v>7.6784912438257746E-2</v>
      </c>
      <c r="AC638" s="11"/>
      <c r="AD638" s="11"/>
    </row>
    <row r="639" spans="1:30" ht="21" customHeight="1" x14ac:dyDescent="0.2">
      <c r="A639" s="25" t="s">
        <v>3378</v>
      </c>
      <c r="B639" s="20">
        <f>LOOKUP(Table11[[#This Row],[id]],'S1 - Assay'!A:A,'S1 - Assay'!B:B)</f>
        <v>10244</v>
      </c>
      <c r="C639" s="20" t="str">
        <f>LOOKUP(Table11[[#This Row],[id]],'S1 - Assay'!A:A,'S1 - Assay'!C:C)</f>
        <v>I</v>
      </c>
      <c r="D639" s="20">
        <f>COUNTIF('S6 - Table 1'!$B$3:$B$20,Table11[[#This Row],[id]])</f>
        <v>1</v>
      </c>
      <c r="E639" s="20">
        <v>4.8689833519999999</v>
      </c>
      <c r="F639" s="20">
        <v>52</v>
      </c>
      <c r="G639" s="20">
        <v>0</v>
      </c>
      <c r="H639" s="20">
        <v>53</v>
      </c>
      <c r="I639" s="20">
        <v>240</v>
      </c>
      <c r="J639" s="20">
        <v>43</v>
      </c>
      <c r="K639" s="20">
        <v>0</v>
      </c>
      <c r="L639" s="20">
        <v>0</v>
      </c>
      <c r="M639" s="26" cm="1">
        <f t="array" ref="M639">_xlfn.IFS(Table11[[#This Row],[target.clade]]="I",110,Table11[[#This Row],[target.clade]]="II",4454,TRUE,4652)</f>
        <v>110</v>
      </c>
      <c r="N639" s="26" cm="1">
        <f t="array" ref="N639">_xlfn.IFS(Table11[[#This Row],[target.clade]]="I",4454,Table11[[#This Row],[target.clade]]="II",110,TRUE,NA())</f>
        <v>4454</v>
      </c>
      <c r="O639" s="20" cm="1">
        <f t="array" ref="O639">_xlfn.IFS(Table11[[#This Row],[target.clade]]="I",Table11[[#This Row],[hits.I]],Table11[[#This Row],[target.clade]]="II",Table11[[#This Row],[hits.II]],TRUE,SUM(Table11[[#This Row],[hits.I]:[hits.?]]))</f>
        <v>43</v>
      </c>
      <c r="P639" s="26">
        <f>Table11[[#This Row],[clade.P]]-Table11[[#This Row],[clade.TP]]</f>
        <v>67</v>
      </c>
      <c r="Q639" s="26" cm="1">
        <f t="array" ref="Q639">_xlfn.IFS(Table11[[#This Row],[target.clade]]="I",Table11[[#This Row],[hits.II]],Table11[[#This Row],[target.clade]]="II",Table11[[#This Row],[hits.I]],TRUE,NA())</f>
        <v>0</v>
      </c>
      <c r="R639" s="26">
        <f>IFERROR(Table11[[#This Row],[clade.N]]-Table11[[#This Row],[clade.FP]], NA())</f>
        <v>4454</v>
      </c>
      <c r="S639" s="24">
        <f>Table11[[#This Row],[clade.TP]]/Table11[[#This Row],[clade.P]]</f>
        <v>0.39090909090909093</v>
      </c>
      <c r="T639" s="24">
        <f>Table11[[#This Row],[clade.FN]]/Table11[[#This Row],[clade.P]]</f>
        <v>0.60909090909090913</v>
      </c>
      <c r="U639" s="24">
        <f>IFERROR(Table11[[#This Row],[clade.FP]]/Table11[[#This Row],[clade.N]],NA())</f>
        <v>0</v>
      </c>
      <c r="V639" s="24">
        <f>IFERROR(Table11[[#This Row],[clade.TN]]/Table11[[#This Row],[clade.N]],NA())</f>
        <v>1</v>
      </c>
      <c r="AC639" s="11"/>
      <c r="AD639" s="11"/>
    </row>
    <row r="640" spans="1:30" ht="21" customHeight="1" x14ac:dyDescent="0.2">
      <c r="A640" s="25" t="s">
        <v>3381</v>
      </c>
      <c r="B640" s="20">
        <f>LOOKUP(Table11[[#This Row],[id]],'S1 - Assay'!A:A,'S1 - Assay'!B:B)</f>
        <v>10244</v>
      </c>
      <c r="C640" s="20" t="str">
        <f>LOOKUP(Table11[[#This Row],[id]],'S1 - Assay'!A:A,'S1 - Assay'!C:C)</f>
        <v>I</v>
      </c>
      <c r="D640" s="20">
        <f>COUNTIF('S6 - Table 1'!$B$3:$B$20,Table11[[#This Row],[id]])</f>
        <v>0</v>
      </c>
      <c r="E640" s="20">
        <v>4.8775376680000004</v>
      </c>
      <c r="F640" s="20">
        <v>52</v>
      </c>
      <c r="G640" s="20">
        <v>0</v>
      </c>
      <c r="H640" s="20">
        <v>53</v>
      </c>
      <c r="I640" s="20">
        <v>240</v>
      </c>
      <c r="J640" s="20">
        <v>43</v>
      </c>
      <c r="K640" s="20">
        <v>0</v>
      </c>
      <c r="L640" s="20">
        <v>0</v>
      </c>
      <c r="M640" s="26" cm="1">
        <f t="array" ref="M640">_xlfn.IFS(Table11[[#This Row],[target.clade]]="I",110,Table11[[#This Row],[target.clade]]="II",4454,TRUE,4652)</f>
        <v>110</v>
      </c>
      <c r="N640" s="26" cm="1">
        <f t="array" ref="N640">_xlfn.IFS(Table11[[#This Row],[target.clade]]="I",4454,Table11[[#This Row],[target.clade]]="II",110,TRUE,NA())</f>
        <v>4454</v>
      </c>
      <c r="O640" s="20" cm="1">
        <f t="array" ref="O640">_xlfn.IFS(Table11[[#This Row],[target.clade]]="I",Table11[[#This Row],[hits.I]],Table11[[#This Row],[target.clade]]="II",Table11[[#This Row],[hits.II]],TRUE,SUM(Table11[[#This Row],[hits.I]:[hits.?]]))</f>
        <v>43</v>
      </c>
      <c r="P640" s="26">
        <f>Table11[[#This Row],[clade.P]]-Table11[[#This Row],[clade.TP]]</f>
        <v>67</v>
      </c>
      <c r="Q640" s="26" cm="1">
        <f t="array" ref="Q640">_xlfn.IFS(Table11[[#This Row],[target.clade]]="I",Table11[[#This Row],[hits.II]],Table11[[#This Row],[target.clade]]="II",Table11[[#This Row],[hits.I]],TRUE,NA())</f>
        <v>0</v>
      </c>
      <c r="R640" s="26">
        <f>IFERROR(Table11[[#This Row],[clade.N]]-Table11[[#This Row],[clade.FP]], NA())</f>
        <v>4454</v>
      </c>
      <c r="S640" s="24">
        <f>Table11[[#This Row],[clade.TP]]/Table11[[#This Row],[clade.P]]</f>
        <v>0.39090909090909093</v>
      </c>
      <c r="T640" s="24">
        <f>Table11[[#This Row],[clade.FN]]/Table11[[#This Row],[clade.P]]</f>
        <v>0.60909090909090913</v>
      </c>
      <c r="U640" s="24">
        <f>IFERROR(Table11[[#This Row],[clade.FP]]/Table11[[#This Row],[clade.N]],NA())</f>
        <v>0</v>
      </c>
      <c r="V640" s="24">
        <f>IFERROR(Table11[[#This Row],[clade.TN]]/Table11[[#This Row],[clade.N]],NA())</f>
        <v>1</v>
      </c>
      <c r="AC640" s="11"/>
      <c r="AD640" s="11"/>
    </row>
    <row r="641" spans="1:30" ht="21" customHeight="1" x14ac:dyDescent="0.2">
      <c r="A641" s="25" t="s">
        <v>3384</v>
      </c>
      <c r="B641" s="20">
        <f>LOOKUP(Table11[[#This Row],[id]],'S1 - Assay'!A:A,'S1 - Assay'!B:B)</f>
        <v>10244</v>
      </c>
      <c r="C641" s="20" t="str">
        <f>LOOKUP(Table11[[#This Row],[id]],'S1 - Assay'!A:A,'S1 - Assay'!C:C)</f>
        <v>I</v>
      </c>
      <c r="D641" s="20">
        <f>COUNTIF('S6 - Table 1'!$B$3:$B$20,Table11[[#This Row],[id]])</f>
        <v>0</v>
      </c>
      <c r="E641" s="20">
        <v>4.9457159930000003</v>
      </c>
      <c r="F641" s="20">
        <v>3378</v>
      </c>
      <c r="G641" s="20">
        <v>1</v>
      </c>
      <c r="H641" s="20">
        <v>98</v>
      </c>
      <c r="I641" s="20">
        <v>24</v>
      </c>
      <c r="J641" s="20">
        <v>47</v>
      </c>
      <c r="K641" s="20">
        <v>4382</v>
      </c>
      <c r="L641" s="20">
        <v>62</v>
      </c>
      <c r="M641" s="26" cm="1">
        <f t="array" ref="M641">_xlfn.IFS(Table11[[#This Row],[target.clade]]="I",110,Table11[[#This Row],[target.clade]]="II",4454,TRUE,4652)</f>
        <v>110</v>
      </c>
      <c r="N641" s="26" cm="1">
        <f t="array" ref="N641">_xlfn.IFS(Table11[[#This Row],[target.clade]]="I",4454,Table11[[#This Row],[target.clade]]="II",110,TRUE,NA())</f>
        <v>4454</v>
      </c>
      <c r="O641" s="20" cm="1">
        <f t="array" ref="O641">_xlfn.IFS(Table11[[#This Row],[target.clade]]="I",Table11[[#This Row],[hits.I]],Table11[[#This Row],[target.clade]]="II",Table11[[#This Row],[hits.II]],TRUE,SUM(Table11[[#This Row],[hits.I]:[hits.?]]))</f>
        <v>47</v>
      </c>
      <c r="P641" s="26">
        <f>Table11[[#This Row],[clade.P]]-Table11[[#This Row],[clade.TP]]</f>
        <v>63</v>
      </c>
      <c r="Q641" s="26" cm="1">
        <f t="array" ref="Q641">_xlfn.IFS(Table11[[#This Row],[target.clade]]="I",Table11[[#This Row],[hits.II]],Table11[[#This Row],[target.clade]]="II",Table11[[#This Row],[hits.I]],TRUE,NA())</f>
        <v>4382</v>
      </c>
      <c r="R641" s="26">
        <f>IFERROR(Table11[[#This Row],[clade.N]]-Table11[[#This Row],[clade.FP]], NA())</f>
        <v>72</v>
      </c>
      <c r="S641" s="24">
        <f>Table11[[#This Row],[clade.TP]]/Table11[[#This Row],[clade.P]]</f>
        <v>0.42727272727272725</v>
      </c>
      <c r="T641" s="24">
        <f>Table11[[#This Row],[clade.FN]]/Table11[[#This Row],[clade.P]]</f>
        <v>0.57272727272727275</v>
      </c>
      <c r="U641" s="24">
        <f>IFERROR(Table11[[#This Row],[clade.FP]]/Table11[[#This Row],[clade.N]],NA())</f>
        <v>0.98383475527615627</v>
      </c>
      <c r="V641" s="24">
        <f>IFERROR(Table11[[#This Row],[clade.TN]]/Table11[[#This Row],[clade.N]],NA())</f>
        <v>1.6165244723843737E-2</v>
      </c>
      <c r="AC641" s="11"/>
      <c r="AD641" s="11"/>
    </row>
    <row r="642" spans="1:30" ht="21" customHeight="1" x14ac:dyDescent="0.2">
      <c r="A642" s="25" t="s">
        <v>3387</v>
      </c>
      <c r="B642" s="20">
        <f>LOOKUP(Table11[[#This Row],[id]],'S1 - Assay'!A:A,'S1 - Assay'!B:B)</f>
        <v>10244</v>
      </c>
      <c r="C642" s="20" t="str">
        <f>LOOKUP(Table11[[#This Row],[id]],'S1 - Assay'!A:A,'S1 - Assay'!C:C)</f>
        <v>I</v>
      </c>
      <c r="D642" s="20">
        <f>COUNTIF('S6 - Table 1'!$B$3:$B$20,Table11[[#This Row],[id]])</f>
        <v>0</v>
      </c>
      <c r="E642" s="20">
        <v>4.9457159930000003</v>
      </c>
      <c r="F642" s="20">
        <v>3378</v>
      </c>
      <c r="G642" s="20">
        <v>1</v>
      </c>
      <c r="H642" s="20">
        <v>0</v>
      </c>
      <c r="I642" s="20">
        <v>121</v>
      </c>
      <c r="J642" s="20">
        <v>47</v>
      </c>
      <c r="K642" s="20">
        <v>4383</v>
      </c>
      <c r="L642" s="20">
        <v>62</v>
      </c>
      <c r="M642" s="26" cm="1">
        <f t="array" ref="M642">_xlfn.IFS(Table11[[#This Row],[target.clade]]="I",110,Table11[[#This Row],[target.clade]]="II",4454,TRUE,4652)</f>
        <v>110</v>
      </c>
      <c r="N642" s="26" cm="1">
        <f t="array" ref="N642">_xlfn.IFS(Table11[[#This Row],[target.clade]]="I",4454,Table11[[#This Row],[target.clade]]="II",110,TRUE,NA())</f>
        <v>4454</v>
      </c>
      <c r="O642" s="20" cm="1">
        <f t="array" ref="O642">_xlfn.IFS(Table11[[#This Row],[target.clade]]="I",Table11[[#This Row],[hits.I]],Table11[[#This Row],[target.clade]]="II",Table11[[#This Row],[hits.II]],TRUE,SUM(Table11[[#This Row],[hits.I]:[hits.?]]))</f>
        <v>47</v>
      </c>
      <c r="P642" s="26">
        <f>Table11[[#This Row],[clade.P]]-Table11[[#This Row],[clade.TP]]</f>
        <v>63</v>
      </c>
      <c r="Q642" s="26" cm="1">
        <f t="array" ref="Q642">_xlfn.IFS(Table11[[#This Row],[target.clade]]="I",Table11[[#This Row],[hits.II]],Table11[[#This Row],[target.clade]]="II",Table11[[#This Row],[hits.I]],TRUE,NA())</f>
        <v>4383</v>
      </c>
      <c r="R642" s="26">
        <f>IFERROR(Table11[[#This Row],[clade.N]]-Table11[[#This Row],[clade.FP]], NA())</f>
        <v>71</v>
      </c>
      <c r="S642" s="24">
        <f>Table11[[#This Row],[clade.TP]]/Table11[[#This Row],[clade.P]]</f>
        <v>0.42727272727272725</v>
      </c>
      <c r="T642" s="24">
        <f>Table11[[#This Row],[clade.FN]]/Table11[[#This Row],[clade.P]]</f>
        <v>0.57272727272727275</v>
      </c>
      <c r="U642" s="24">
        <f>IFERROR(Table11[[#This Row],[clade.FP]]/Table11[[#This Row],[clade.N]],NA())</f>
        <v>0.9840592725639874</v>
      </c>
      <c r="V642" s="24">
        <f>IFERROR(Table11[[#This Row],[clade.TN]]/Table11[[#This Row],[clade.N]],NA())</f>
        <v>1.5940727436012572E-2</v>
      </c>
      <c r="AC642" s="11"/>
      <c r="AD642" s="11"/>
    </row>
    <row r="643" spans="1:30" ht="21" customHeight="1" x14ac:dyDescent="0.2">
      <c r="A643" s="25" t="s">
        <v>3390</v>
      </c>
      <c r="B643" s="20">
        <f>LOOKUP(Table11[[#This Row],[id]],'S1 - Assay'!A:A,'S1 - Assay'!B:B)</f>
        <v>10244</v>
      </c>
      <c r="C643" s="20" t="str">
        <f>LOOKUP(Table11[[#This Row],[id]],'S1 - Assay'!A:A,'S1 - Assay'!C:C)</f>
        <v>I</v>
      </c>
      <c r="D643" s="20">
        <f>COUNTIF('S6 - Table 1'!$B$3:$B$20,Table11[[#This Row],[id]])</f>
        <v>0</v>
      </c>
      <c r="E643" s="20">
        <v>4.964897423</v>
      </c>
      <c r="F643" s="20">
        <v>2026</v>
      </c>
      <c r="G643" s="20">
        <v>35</v>
      </c>
      <c r="H643" s="20">
        <v>0</v>
      </c>
      <c r="I643" s="20">
        <v>151</v>
      </c>
      <c r="J643" s="20">
        <v>50</v>
      </c>
      <c r="K643" s="20">
        <v>2731</v>
      </c>
      <c r="L643" s="20">
        <v>23</v>
      </c>
      <c r="M643" s="26" cm="1">
        <f t="array" ref="M643">_xlfn.IFS(Table11[[#This Row],[target.clade]]="I",110,Table11[[#This Row],[target.clade]]="II",4454,TRUE,4652)</f>
        <v>110</v>
      </c>
      <c r="N643" s="26" cm="1">
        <f t="array" ref="N643">_xlfn.IFS(Table11[[#This Row],[target.clade]]="I",4454,Table11[[#This Row],[target.clade]]="II",110,TRUE,NA())</f>
        <v>4454</v>
      </c>
      <c r="O643" s="20" cm="1">
        <f t="array" ref="O643">_xlfn.IFS(Table11[[#This Row],[target.clade]]="I",Table11[[#This Row],[hits.I]],Table11[[#This Row],[target.clade]]="II",Table11[[#This Row],[hits.II]],TRUE,SUM(Table11[[#This Row],[hits.I]:[hits.?]]))</f>
        <v>50</v>
      </c>
      <c r="P643" s="26">
        <f>Table11[[#This Row],[clade.P]]-Table11[[#This Row],[clade.TP]]</f>
        <v>60</v>
      </c>
      <c r="Q643" s="26" cm="1">
        <f t="array" ref="Q643">_xlfn.IFS(Table11[[#This Row],[target.clade]]="I",Table11[[#This Row],[hits.II]],Table11[[#This Row],[target.clade]]="II",Table11[[#This Row],[hits.I]],TRUE,NA())</f>
        <v>2731</v>
      </c>
      <c r="R643" s="26">
        <f>IFERROR(Table11[[#This Row],[clade.N]]-Table11[[#This Row],[clade.FP]], NA())</f>
        <v>1723</v>
      </c>
      <c r="S643" s="24">
        <f>Table11[[#This Row],[clade.TP]]/Table11[[#This Row],[clade.P]]</f>
        <v>0.45454545454545453</v>
      </c>
      <c r="T643" s="24">
        <f>Table11[[#This Row],[clade.FN]]/Table11[[#This Row],[clade.P]]</f>
        <v>0.54545454545454541</v>
      </c>
      <c r="U643" s="24">
        <f>IFERROR(Table11[[#This Row],[clade.FP]]/Table11[[#This Row],[clade.N]],NA())</f>
        <v>0.61315671306690611</v>
      </c>
      <c r="V643" s="24">
        <f>IFERROR(Table11[[#This Row],[clade.TN]]/Table11[[#This Row],[clade.N]],NA())</f>
        <v>0.38684328693309383</v>
      </c>
      <c r="AC643" s="11"/>
      <c r="AD643" s="11"/>
    </row>
    <row r="644" spans="1:30" ht="21" customHeight="1" x14ac:dyDescent="0.2">
      <c r="A644" s="25" t="s">
        <v>3395</v>
      </c>
      <c r="B644" s="20">
        <f>LOOKUP(Table11[[#This Row],[id]],'S1 - Assay'!A:A,'S1 - Assay'!B:B)</f>
        <v>10244</v>
      </c>
      <c r="C644" s="20" t="str">
        <f>LOOKUP(Table11[[#This Row],[id]],'S1 - Assay'!A:A,'S1 - Assay'!C:C)</f>
        <v>I</v>
      </c>
      <c r="D644" s="20">
        <f>COUNTIF('S6 - Table 1'!$B$3:$B$20,Table11[[#This Row],[id]])</f>
        <v>0</v>
      </c>
      <c r="E644" s="20">
        <v>4.964897423</v>
      </c>
      <c r="F644" s="20">
        <v>2026</v>
      </c>
      <c r="G644" s="20">
        <v>35</v>
      </c>
      <c r="H644" s="20">
        <v>0</v>
      </c>
      <c r="I644" s="20">
        <v>136</v>
      </c>
      <c r="J644" s="20">
        <v>50</v>
      </c>
      <c r="K644" s="20">
        <v>2731</v>
      </c>
      <c r="L644" s="20">
        <v>23</v>
      </c>
      <c r="M644" s="26" cm="1">
        <f t="array" ref="M644">_xlfn.IFS(Table11[[#This Row],[target.clade]]="I",110,Table11[[#This Row],[target.clade]]="II",4454,TRUE,4652)</f>
        <v>110</v>
      </c>
      <c r="N644" s="26" cm="1">
        <f t="array" ref="N644">_xlfn.IFS(Table11[[#This Row],[target.clade]]="I",4454,Table11[[#This Row],[target.clade]]="II",110,TRUE,NA())</f>
        <v>4454</v>
      </c>
      <c r="O644" s="20" cm="1">
        <f t="array" ref="O644">_xlfn.IFS(Table11[[#This Row],[target.clade]]="I",Table11[[#This Row],[hits.I]],Table11[[#This Row],[target.clade]]="II",Table11[[#This Row],[hits.II]],TRUE,SUM(Table11[[#This Row],[hits.I]:[hits.?]]))</f>
        <v>50</v>
      </c>
      <c r="P644" s="26">
        <f>Table11[[#This Row],[clade.P]]-Table11[[#This Row],[clade.TP]]</f>
        <v>60</v>
      </c>
      <c r="Q644" s="26" cm="1">
        <f t="array" ref="Q644">_xlfn.IFS(Table11[[#This Row],[target.clade]]="I",Table11[[#This Row],[hits.II]],Table11[[#This Row],[target.clade]]="II",Table11[[#This Row],[hits.I]],TRUE,NA())</f>
        <v>2731</v>
      </c>
      <c r="R644" s="26">
        <f>IFERROR(Table11[[#This Row],[clade.N]]-Table11[[#This Row],[clade.FP]], NA())</f>
        <v>1723</v>
      </c>
      <c r="S644" s="24">
        <f>Table11[[#This Row],[clade.TP]]/Table11[[#This Row],[clade.P]]</f>
        <v>0.45454545454545453</v>
      </c>
      <c r="T644" s="24">
        <f>Table11[[#This Row],[clade.FN]]/Table11[[#This Row],[clade.P]]</f>
        <v>0.54545454545454541</v>
      </c>
      <c r="U644" s="24">
        <f>IFERROR(Table11[[#This Row],[clade.FP]]/Table11[[#This Row],[clade.N]],NA())</f>
        <v>0.61315671306690611</v>
      </c>
      <c r="V644" s="24">
        <f>IFERROR(Table11[[#This Row],[clade.TN]]/Table11[[#This Row],[clade.N]],NA())</f>
        <v>0.38684328693309383</v>
      </c>
      <c r="AC644" s="11"/>
      <c r="AD644" s="11"/>
    </row>
    <row r="645" spans="1:30" ht="21" customHeight="1" x14ac:dyDescent="0.2">
      <c r="A645" s="25" t="s">
        <v>3398</v>
      </c>
      <c r="B645" s="20">
        <f>LOOKUP(Table11[[#This Row],[id]],'S1 - Assay'!A:A,'S1 - Assay'!B:B)</f>
        <v>10244</v>
      </c>
      <c r="C645" s="20" t="str">
        <f>LOOKUP(Table11[[#This Row],[id]],'S1 - Assay'!A:A,'S1 - Assay'!C:C)</f>
        <v>I</v>
      </c>
      <c r="D645" s="20">
        <f>COUNTIF('S6 - Table 1'!$B$3:$B$20,Table11[[#This Row],[id]])</f>
        <v>0</v>
      </c>
      <c r="E645" s="20">
        <v>4.9671596979999997</v>
      </c>
      <c r="F645" s="20">
        <v>2026</v>
      </c>
      <c r="G645" s="20">
        <v>35</v>
      </c>
      <c r="H645" s="20">
        <v>0</v>
      </c>
      <c r="I645" s="20">
        <v>152</v>
      </c>
      <c r="J645" s="20">
        <v>50</v>
      </c>
      <c r="K645" s="20">
        <v>2731</v>
      </c>
      <c r="L645" s="20">
        <v>23</v>
      </c>
      <c r="M645" s="26" cm="1">
        <f t="array" ref="M645">_xlfn.IFS(Table11[[#This Row],[target.clade]]="I",110,Table11[[#This Row],[target.clade]]="II",4454,TRUE,4652)</f>
        <v>110</v>
      </c>
      <c r="N645" s="26" cm="1">
        <f t="array" ref="N645">_xlfn.IFS(Table11[[#This Row],[target.clade]]="I",4454,Table11[[#This Row],[target.clade]]="II",110,TRUE,NA())</f>
        <v>4454</v>
      </c>
      <c r="O645" s="20" cm="1">
        <f t="array" ref="O645">_xlfn.IFS(Table11[[#This Row],[target.clade]]="I",Table11[[#This Row],[hits.I]],Table11[[#This Row],[target.clade]]="II",Table11[[#This Row],[hits.II]],TRUE,SUM(Table11[[#This Row],[hits.I]:[hits.?]]))</f>
        <v>50</v>
      </c>
      <c r="P645" s="26">
        <f>Table11[[#This Row],[clade.P]]-Table11[[#This Row],[clade.TP]]</f>
        <v>60</v>
      </c>
      <c r="Q645" s="26" cm="1">
        <f t="array" ref="Q645">_xlfn.IFS(Table11[[#This Row],[target.clade]]="I",Table11[[#This Row],[hits.II]],Table11[[#This Row],[target.clade]]="II",Table11[[#This Row],[hits.I]],TRUE,NA())</f>
        <v>2731</v>
      </c>
      <c r="R645" s="26">
        <f>IFERROR(Table11[[#This Row],[clade.N]]-Table11[[#This Row],[clade.FP]], NA())</f>
        <v>1723</v>
      </c>
      <c r="S645" s="24">
        <f>Table11[[#This Row],[clade.TP]]/Table11[[#This Row],[clade.P]]</f>
        <v>0.45454545454545453</v>
      </c>
      <c r="T645" s="24">
        <f>Table11[[#This Row],[clade.FN]]/Table11[[#This Row],[clade.P]]</f>
        <v>0.54545454545454541</v>
      </c>
      <c r="U645" s="24">
        <f>IFERROR(Table11[[#This Row],[clade.FP]]/Table11[[#This Row],[clade.N]],NA())</f>
        <v>0.61315671306690611</v>
      </c>
      <c r="V645" s="24">
        <f>IFERROR(Table11[[#This Row],[clade.TN]]/Table11[[#This Row],[clade.N]],NA())</f>
        <v>0.38684328693309383</v>
      </c>
      <c r="AC645" s="11"/>
      <c r="AD645" s="11"/>
    </row>
    <row r="646" spans="1:30" ht="21" customHeight="1" x14ac:dyDescent="0.2">
      <c r="A646" s="25" t="s">
        <v>3401</v>
      </c>
      <c r="B646" s="20">
        <f>LOOKUP(Table11[[#This Row],[id]],'S1 - Assay'!A:A,'S1 - Assay'!B:B)</f>
        <v>10244</v>
      </c>
      <c r="C646" s="20" t="str">
        <f>LOOKUP(Table11[[#This Row],[id]],'S1 - Assay'!A:A,'S1 - Assay'!C:C)</f>
        <v>I</v>
      </c>
      <c r="D646" s="20">
        <f>COUNTIF('S6 - Table 1'!$B$3:$B$20,Table11[[#This Row],[id]])</f>
        <v>0</v>
      </c>
      <c r="E646" s="20">
        <v>4.9671596979999997</v>
      </c>
      <c r="F646" s="20">
        <v>2026</v>
      </c>
      <c r="G646" s="20">
        <v>35</v>
      </c>
      <c r="H646" s="20">
        <v>0</v>
      </c>
      <c r="I646" s="20">
        <v>137</v>
      </c>
      <c r="J646" s="20">
        <v>50</v>
      </c>
      <c r="K646" s="20">
        <v>2731</v>
      </c>
      <c r="L646" s="20">
        <v>23</v>
      </c>
      <c r="M646" s="26" cm="1">
        <f t="array" ref="M646">_xlfn.IFS(Table11[[#This Row],[target.clade]]="I",110,Table11[[#This Row],[target.clade]]="II",4454,TRUE,4652)</f>
        <v>110</v>
      </c>
      <c r="N646" s="26" cm="1">
        <f t="array" ref="N646">_xlfn.IFS(Table11[[#This Row],[target.clade]]="I",4454,Table11[[#This Row],[target.clade]]="II",110,TRUE,NA())</f>
        <v>4454</v>
      </c>
      <c r="O646" s="20" cm="1">
        <f t="array" ref="O646">_xlfn.IFS(Table11[[#This Row],[target.clade]]="I",Table11[[#This Row],[hits.I]],Table11[[#This Row],[target.clade]]="II",Table11[[#This Row],[hits.II]],TRUE,SUM(Table11[[#This Row],[hits.I]:[hits.?]]))</f>
        <v>50</v>
      </c>
      <c r="P646" s="26">
        <f>Table11[[#This Row],[clade.P]]-Table11[[#This Row],[clade.TP]]</f>
        <v>60</v>
      </c>
      <c r="Q646" s="26" cm="1">
        <f t="array" ref="Q646">_xlfn.IFS(Table11[[#This Row],[target.clade]]="I",Table11[[#This Row],[hits.II]],Table11[[#This Row],[target.clade]]="II",Table11[[#This Row],[hits.I]],TRUE,NA())</f>
        <v>2731</v>
      </c>
      <c r="R646" s="26">
        <f>IFERROR(Table11[[#This Row],[clade.N]]-Table11[[#This Row],[clade.FP]], NA())</f>
        <v>1723</v>
      </c>
      <c r="S646" s="24">
        <f>Table11[[#This Row],[clade.TP]]/Table11[[#This Row],[clade.P]]</f>
        <v>0.45454545454545453</v>
      </c>
      <c r="T646" s="24">
        <f>Table11[[#This Row],[clade.FN]]/Table11[[#This Row],[clade.P]]</f>
        <v>0.54545454545454541</v>
      </c>
      <c r="U646" s="24">
        <f>IFERROR(Table11[[#This Row],[clade.FP]]/Table11[[#This Row],[clade.N]],NA())</f>
        <v>0.61315671306690611</v>
      </c>
      <c r="V646" s="24">
        <f>IFERROR(Table11[[#This Row],[clade.TN]]/Table11[[#This Row],[clade.N]],NA())</f>
        <v>0.38684328693309383</v>
      </c>
      <c r="AC646" s="11"/>
      <c r="AD646" s="11"/>
    </row>
    <row r="647" spans="1:30" ht="21" customHeight="1" x14ac:dyDescent="0.2">
      <c r="A647" s="25" t="s">
        <v>3403</v>
      </c>
      <c r="B647" s="20">
        <f>LOOKUP(Table11[[#This Row],[id]],'S1 - Assay'!A:A,'S1 - Assay'!B:B)</f>
        <v>10244</v>
      </c>
      <c r="C647" s="20" t="str">
        <f>LOOKUP(Table11[[#This Row],[id]],'S1 - Assay'!A:A,'S1 - Assay'!C:C)</f>
        <v>I</v>
      </c>
      <c r="D647" s="20">
        <f>COUNTIF('S6 - Table 1'!$B$3:$B$20,Table11[[#This Row],[id]])</f>
        <v>0</v>
      </c>
      <c r="E647" s="20">
        <v>5.0372462489999998</v>
      </c>
      <c r="F647" s="20">
        <v>3332</v>
      </c>
      <c r="G647" s="20">
        <v>18</v>
      </c>
      <c r="H647" s="20">
        <v>0</v>
      </c>
      <c r="I647" s="20">
        <v>273</v>
      </c>
      <c r="J647" s="20">
        <v>50</v>
      </c>
      <c r="K647" s="20">
        <v>4346</v>
      </c>
      <c r="L647" s="20">
        <v>54</v>
      </c>
      <c r="M647" s="26" cm="1">
        <f t="array" ref="M647">_xlfn.IFS(Table11[[#This Row],[target.clade]]="I",110,Table11[[#This Row],[target.clade]]="II",4454,TRUE,4652)</f>
        <v>110</v>
      </c>
      <c r="N647" s="26" cm="1">
        <f t="array" ref="N647">_xlfn.IFS(Table11[[#This Row],[target.clade]]="I",4454,Table11[[#This Row],[target.clade]]="II",110,TRUE,NA())</f>
        <v>4454</v>
      </c>
      <c r="O647" s="20" cm="1">
        <f t="array" ref="O647">_xlfn.IFS(Table11[[#This Row],[target.clade]]="I",Table11[[#This Row],[hits.I]],Table11[[#This Row],[target.clade]]="II",Table11[[#This Row],[hits.II]],TRUE,SUM(Table11[[#This Row],[hits.I]:[hits.?]]))</f>
        <v>50</v>
      </c>
      <c r="P647" s="26">
        <f>Table11[[#This Row],[clade.P]]-Table11[[#This Row],[clade.TP]]</f>
        <v>60</v>
      </c>
      <c r="Q647" s="26" cm="1">
        <f t="array" ref="Q647">_xlfn.IFS(Table11[[#This Row],[target.clade]]="I",Table11[[#This Row],[hits.II]],Table11[[#This Row],[target.clade]]="II",Table11[[#This Row],[hits.I]],TRUE,NA())</f>
        <v>4346</v>
      </c>
      <c r="R647" s="26">
        <f>IFERROR(Table11[[#This Row],[clade.N]]-Table11[[#This Row],[clade.FP]], NA())</f>
        <v>108</v>
      </c>
      <c r="S647" s="24">
        <f>Table11[[#This Row],[clade.TP]]/Table11[[#This Row],[clade.P]]</f>
        <v>0.45454545454545453</v>
      </c>
      <c r="T647" s="24">
        <f>Table11[[#This Row],[clade.FN]]/Table11[[#This Row],[clade.P]]</f>
        <v>0.54545454545454541</v>
      </c>
      <c r="U647" s="24">
        <f>IFERROR(Table11[[#This Row],[clade.FP]]/Table11[[#This Row],[clade.N]],NA())</f>
        <v>0.97575213291423435</v>
      </c>
      <c r="V647" s="24">
        <f>IFERROR(Table11[[#This Row],[clade.TN]]/Table11[[#This Row],[clade.N]],NA())</f>
        <v>2.4247867085765602E-2</v>
      </c>
      <c r="AC647" s="11"/>
      <c r="AD647" s="11"/>
    </row>
    <row r="648" spans="1:30" ht="21" customHeight="1" x14ac:dyDescent="0.2">
      <c r="A648" s="25" t="s">
        <v>3406</v>
      </c>
      <c r="B648" s="20">
        <f>LOOKUP(Table11[[#This Row],[id]],'S1 - Assay'!A:A,'S1 - Assay'!B:B)</f>
        <v>10244</v>
      </c>
      <c r="C648" s="20" t="str">
        <f>LOOKUP(Table11[[#This Row],[id]],'S1 - Assay'!A:A,'S1 - Assay'!C:C)</f>
        <v>I</v>
      </c>
      <c r="D648" s="20">
        <f>COUNTIF('S6 - Table 1'!$B$3:$B$20,Table11[[#This Row],[id]])</f>
        <v>0</v>
      </c>
      <c r="E648" s="20">
        <v>5.0564340789999997</v>
      </c>
      <c r="F648" s="20">
        <v>2026</v>
      </c>
      <c r="G648" s="20">
        <v>35</v>
      </c>
      <c r="H648" s="20">
        <v>0</v>
      </c>
      <c r="I648" s="20">
        <v>152</v>
      </c>
      <c r="J648" s="20">
        <v>50</v>
      </c>
      <c r="K648" s="20">
        <v>2731</v>
      </c>
      <c r="L648" s="20">
        <v>23</v>
      </c>
      <c r="M648" s="26" cm="1">
        <f t="array" ref="M648">_xlfn.IFS(Table11[[#This Row],[target.clade]]="I",110,Table11[[#This Row],[target.clade]]="II",4454,TRUE,4652)</f>
        <v>110</v>
      </c>
      <c r="N648" s="26" cm="1">
        <f t="array" ref="N648">_xlfn.IFS(Table11[[#This Row],[target.clade]]="I",4454,Table11[[#This Row],[target.clade]]="II",110,TRUE,NA())</f>
        <v>4454</v>
      </c>
      <c r="O648" s="20" cm="1">
        <f t="array" ref="O648">_xlfn.IFS(Table11[[#This Row],[target.clade]]="I",Table11[[#This Row],[hits.I]],Table11[[#This Row],[target.clade]]="II",Table11[[#This Row],[hits.II]],TRUE,SUM(Table11[[#This Row],[hits.I]:[hits.?]]))</f>
        <v>50</v>
      </c>
      <c r="P648" s="26">
        <f>Table11[[#This Row],[clade.P]]-Table11[[#This Row],[clade.TP]]</f>
        <v>60</v>
      </c>
      <c r="Q648" s="26" cm="1">
        <f t="array" ref="Q648">_xlfn.IFS(Table11[[#This Row],[target.clade]]="I",Table11[[#This Row],[hits.II]],Table11[[#This Row],[target.clade]]="II",Table11[[#This Row],[hits.I]],TRUE,NA())</f>
        <v>2731</v>
      </c>
      <c r="R648" s="26">
        <f>IFERROR(Table11[[#This Row],[clade.N]]-Table11[[#This Row],[clade.FP]], NA())</f>
        <v>1723</v>
      </c>
      <c r="S648" s="24">
        <f>Table11[[#This Row],[clade.TP]]/Table11[[#This Row],[clade.P]]</f>
        <v>0.45454545454545453</v>
      </c>
      <c r="T648" s="24">
        <f>Table11[[#This Row],[clade.FN]]/Table11[[#This Row],[clade.P]]</f>
        <v>0.54545454545454541</v>
      </c>
      <c r="U648" s="24">
        <f>IFERROR(Table11[[#This Row],[clade.FP]]/Table11[[#This Row],[clade.N]],NA())</f>
        <v>0.61315671306690611</v>
      </c>
      <c r="V648" s="24">
        <f>IFERROR(Table11[[#This Row],[clade.TN]]/Table11[[#This Row],[clade.N]],NA())</f>
        <v>0.38684328693309383</v>
      </c>
      <c r="AC648" s="11"/>
      <c r="AD648" s="11"/>
    </row>
    <row r="649" spans="1:30" ht="21" customHeight="1" x14ac:dyDescent="0.2">
      <c r="A649" s="25" t="s">
        <v>3409</v>
      </c>
      <c r="B649" s="20">
        <f>LOOKUP(Table11[[#This Row],[id]],'S1 - Assay'!A:A,'S1 - Assay'!B:B)</f>
        <v>10244</v>
      </c>
      <c r="C649" s="20" t="str">
        <f>LOOKUP(Table11[[#This Row],[id]],'S1 - Assay'!A:A,'S1 - Assay'!C:C)</f>
        <v>I</v>
      </c>
      <c r="D649" s="20">
        <f>COUNTIF('S6 - Table 1'!$B$3:$B$20,Table11[[#This Row],[id]])</f>
        <v>0</v>
      </c>
      <c r="E649" s="20">
        <v>5.0564340789999997</v>
      </c>
      <c r="F649" s="20">
        <v>2026</v>
      </c>
      <c r="G649" s="20">
        <v>35</v>
      </c>
      <c r="H649" s="20">
        <v>0</v>
      </c>
      <c r="I649" s="20">
        <v>137</v>
      </c>
      <c r="J649" s="20">
        <v>50</v>
      </c>
      <c r="K649" s="20">
        <v>2731</v>
      </c>
      <c r="L649" s="20">
        <v>23</v>
      </c>
      <c r="M649" s="26" cm="1">
        <f t="array" ref="M649">_xlfn.IFS(Table11[[#This Row],[target.clade]]="I",110,Table11[[#This Row],[target.clade]]="II",4454,TRUE,4652)</f>
        <v>110</v>
      </c>
      <c r="N649" s="26" cm="1">
        <f t="array" ref="N649">_xlfn.IFS(Table11[[#This Row],[target.clade]]="I",4454,Table11[[#This Row],[target.clade]]="II",110,TRUE,NA())</f>
        <v>4454</v>
      </c>
      <c r="O649" s="20" cm="1">
        <f t="array" ref="O649">_xlfn.IFS(Table11[[#This Row],[target.clade]]="I",Table11[[#This Row],[hits.I]],Table11[[#This Row],[target.clade]]="II",Table11[[#This Row],[hits.II]],TRUE,SUM(Table11[[#This Row],[hits.I]:[hits.?]]))</f>
        <v>50</v>
      </c>
      <c r="P649" s="26">
        <f>Table11[[#This Row],[clade.P]]-Table11[[#This Row],[clade.TP]]</f>
        <v>60</v>
      </c>
      <c r="Q649" s="26" cm="1">
        <f t="array" ref="Q649">_xlfn.IFS(Table11[[#This Row],[target.clade]]="I",Table11[[#This Row],[hits.II]],Table11[[#This Row],[target.clade]]="II",Table11[[#This Row],[hits.I]],TRUE,NA())</f>
        <v>2731</v>
      </c>
      <c r="R649" s="26">
        <f>IFERROR(Table11[[#This Row],[clade.N]]-Table11[[#This Row],[clade.FP]], NA())</f>
        <v>1723</v>
      </c>
      <c r="S649" s="24">
        <f>Table11[[#This Row],[clade.TP]]/Table11[[#This Row],[clade.P]]</f>
        <v>0.45454545454545453</v>
      </c>
      <c r="T649" s="24">
        <f>Table11[[#This Row],[clade.FN]]/Table11[[#This Row],[clade.P]]</f>
        <v>0.54545454545454541</v>
      </c>
      <c r="U649" s="24">
        <f>IFERROR(Table11[[#This Row],[clade.FP]]/Table11[[#This Row],[clade.N]],NA())</f>
        <v>0.61315671306690611</v>
      </c>
      <c r="V649" s="24">
        <f>IFERROR(Table11[[#This Row],[clade.TN]]/Table11[[#This Row],[clade.N]],NA())</f>
        <v>0.38684328693309383</v>
      </c>
      <c r="AC649" s="11"/>
      <c r="AD649" s="11"/>
    </row>
    <row r="650" spans="1:30" ht="21" customHeight="1" x14ac:dyDescent="0.2">
      <c r="A650" s="25" t="s">
        <v>3411</v>
      </c>
      <c r="B650" s="20">
        <f>LOOKUP(Table11[[#This Row],[id]],'S1 - Assay'!A:A,'S1 - Assay'!B:B)</f>
        <v>10244</v>
      </c>
      <c r="C650" s="20" t="str">
        <f>LOOKUP(Table11[[#This Row],[id]],'S1 - Assay'!A:A,'S1 - Assay'!C:C)</f>
        <v>I</v>
      </c>
      <c r="D650" s="20">
        <f>COUNTIF('S6 - Table 1'!$B$3:$B$20,Table11[[#This Row],[id]])</f>
        <v>0</v>
      </c>
      <c r="E650" s="20">
        <v>5.1321644920000002</v>
      </c>
      <c r="F650" s="20">
        <v>3086</v>
      </c>
      <c r="G650" s="20">
        <v>20</v>
      </c>
      <c r="H650" s="20">
        <v>17</v>
      </c>
      <c r="I650" s="20">
        <v>140</v>
      </c>
      <c r="J650" s="20">
        <v>43</v>
      </c>
      <c r="K650" s="20">
        <v>4114</v>
      </c>
      <c r="L650" s="20">
        <v>14</v>
      </c>
      <c r="M650" s="26" cm="1">
        <f t="array" ref="M650">_xlfn.IFS(Table11[[#This Row],[target.clade]]="I",110,Table11[[#This Row],[target.clade]]="II",4454,TRUE,4652)</f>
        <v>110</v>
      </c>
      <c r="N650" s="26" cm="1">
        <f t="array" ref="N650">_xlfn.IFS(Table11[[#This Row],[target.clade]]="I",4454,Table11[[#This Row],[target.clade]]="II",110,TRUE,NA())</f>
        <v>4454</v>
      </c>
      <c r="O650" s="20" cm="1">
        <f t="array" ref="O650">_xlfn.IFS(Table11[[#This Row],[target.clade]]="I",Table11[[#This Row],[hits.I]],Table11[[#This Row],[target.clade]]="II",Table11[[#This Row],[hits.II]],TRUE,SUM(Table11[[#This Row],[hits.I]:[hits.?]]))</f>
        <v>43</v>
      </c>
      <c r="P650" s="26">
        <f>Table11[[#This Row],[clade.P]]-Table11[[#This Row],[clade.TP]]</f>
        <v>67</v>
      </c>
      <c r="Q650" s="26" cm="1">
        <f t="array" ref="Q650">_xlfn.IFS(Table11[[#This Row],[target.clade]]="I",Table11[[#This Row],[hits.II]],Table11[[#This Row],[target.clade]]="II",Table11[[#This Row],[hits.I]],TRUE,NA())</f>
        <v>4114</v>
      </c>
      <c r="R650" s="26">
        <f>IFERROR(Table11[[#This Row],[clade.N]]-Table11[[#This Row],[clade.FP]], NA())</f>
        <v>340</v>
      </c>
      <c r="S650" s="24">
        <f>Table11[[#This Row],[clade.TP]]/Table11[[#This Row],[clade.P]]</f>
        <v>0.39090909090909093</v>
      </c>
      <c r="T650" s="24">
        <f>Table11[[#This Row],[clade.FN]]/Table11[[#This Row],[clade.P]]</f>
        <v>0.60909090909090913</v>
      </c>
      <c r="U650" s="24">
        <f>IFERROR(Table11[[#This Row],[clade.FP]]/Table11[[#This Row],[clade.N]],NA())</f>
        <v>0.92366412213740456</v>
      </c>
      <c r="V650" s="24">
        <f>IFERROR(Table11[[#This Row],[clade.TN]]/Table11[[#This Row],[clade.N]],NA())</f>
        <v>7.6335877862595422E-2</v>
      </c>
      <c r="AC650" s="11"/>
      <c r="AD650" s="11"/>
    </row>
    <row r="651" spans="1:30" ht="21" customHeight="1" x14ac:dyDescent="0.2">
      <c r="A651" s="25" t="s">
        <v>3414</v>
      </c>
      <c r="B651" s="20">
        <f>LOOKUP(Table11[[#This Row],[id]],'S1 - Assay'!A:A,'S1 - Assay'!B:B)</f>
        <v>10244</v>
      </c>
      <c r="C651" s="20" t="str">
        <f>LOOKUP(Table11[[#This Row],[id]],'S1 - Assay'!A:A,'S1 - Assay'!C:C)</f>
        <v>I</v>
      </c>
      <c r="D651" s="20">
        <f>COUNTIF('S6 - Table 1'!$B$3:$B$20,Table11[[#This Row],[id]])</f>
        <v>0</v>
      </c>
      <c r="E651" s="20">
        <v>5.1353574550000003</v>
      </c>
      <c r="F651" s="20">
        <v>3333</v>
      </c>
      <c r="G651" s="20">
        <v>17</v>
      </c>
      <c r="H651" s="20">
        <v>2</v>
      </c>
      <c r="I651" s="20">
        <v>271</v>
      </c>
      <c r="J651" s="20">
        <v>50</v>
      </c>
      <c r="K651" s="20">
        <v>4347</v>
      </c>
      <c r="L651" s="20">
        <v>54</v>
      </c>
      <c r="M651" s="26" cm="1">
        <f t="array" ref="M651">_xlfn.IFS(Table11[[#This Row],[target.clade]]="I",110,Table11[[#This Row],[target.clade]]="II",4454,TRUE,4652)</f>
        <v>110</v>
      </c>
      <c r="N651" s="26" cm="1">
        <f t="array" ref="N651">_xlfn.IFS(Table11[[#This Row],[target.clade]]="I",4454,Table11[[#This Row],[target.clade]]="II",110,TRUE,NA())</f>
        <v>4454</v>
      </c>
      <c r="O651" s="20" cm="1">
        <f t="array" ref="O651">_xlfn.IFS(Table11[[#This Row],[target.clade]]="I",Table11[[#This Row],[hits.I]],Table11[[#This Row],[target.clade]]="II",Table11[[#This Row],[hits.II]],TRUE,SUM(Table11[[#This Row],[hits.I]:[hits.?]]))</f>
        <v>50</v>
      </c>
      <c r="P651" s="26">
        <f>Table11[[#This Row],[clade.P]]-Table11[[#This Row],[clade.TP]]</f>
        <v>60</v>
      </c>
      <c r="Q651" s="26" cm="1">
        <f t="array" ref="Q651">_xlfn.IFS(Table11[[#This Row],[target.clade]]="I",Table11[[#This Row],[hits.II]],Table11[[#This Row],[target.clade]]="II",Table11[[#This Row],[hits.I]],TRUE,NA())</f>
        <v>4347</v>
      </c>
      <c r="R651" s="26">
        <f>IFERROR(Table11[[#This Row],[clade.N]]-Table11[[#This Row],[clade.FP]], NA())</f>
        <v>107</v>
      </c>
      <c r="S651" s="24">
        <f>Table11[[#This Row],[clade.TP]]/Table11[[#This Row],[clade.P]]</f>
        <v>0.45454545454545453</v>
      </c>
      <c r="T651" s="24">
        <f>Table11[[#This Row],[clade.FN]]/Table11[[#This Row],[clade.P]]</f>
        <v>0.54545454545454541</v>
      </c>
      <c r="U651" s="24">
        <f>IFERROR(Table11[[#This Row],[clade.FP]]/Table11[[#This Row],[clade.N]],NA())</f>
        <v>0.97597665020206559</v>
      </c>
      <c r="V651" s="24">
        <f>IFERROR(Table11[[#This Row],[clade.TN]]/Table11[[#This Row],[clade.N]],NA())</f>
        <v>2.402334979793444E-2</v>
      </c>
      <c r="AC651" s="11"/>
      <c r="AD651" s="11"/>
    </row>
    <row r="652" spans="1:30" ht="21" customHeight="1" x14ac:dyDescent="0.2">
      <c r="A652" s="25" t="s">
        <v>3417</v>
      </c>
      <c r="B652" s="20">
        <f>LOOKUP(Table11[[#This Row],[id]],'S1 - Assay'!A:A,'S1 - Assay'!B:B)</f>
        <v>10244</v>
      </c>
      <c r="C652" s="20" t="str">
        <f>LOOKUP(Table11[[#This Row],[id]],'S1 - Assay'!A:A,'S1 - Assay'!C:C)</f>
        <v>I</v>
      </c>
      <c r="D652" s="20">
        <f>COUNTIF('S6 - Table 1'!$B$3:$B$20,Table11[[#This Row],[id]])</f>
        <v>0</v>
      </c>
      <c r="E652" s="20">
        <v>5.1871962610000004</v>
      </c>
      <c r="F652" s="20">
        <v>3087</v>
      </c>
      <c r="G652" s="20">
        <v>19</v>
      </c>
      <c r="H652" s="20">
        <v>17</v>
      </c>
      <c r="I652" s="20">
        <v>140</v>
      </c>
      <c r="J652" s="20">
        <v>43</v>
      </c>
      <c r="K652" s="20">
        <v>4114</v>
      </c>
      <c r="L652" s="20">
        <v>14</v>
      </c>
      <c r="M652" s="26" cm="1">
        <f t="array" ref="M652">_xlfn.IFS(Table11[[#This Row],[target.clade]]="I",110,Table11[[#This Row],[target.clade]]="II",4454,TRUE,4652)</f>
        <v>110</v>
      </c>
      <c r="N652" s="26" cm="1">
        <f t="array" ref="N652">_xlfn.IFS(Table11[[#This Row],[target.clade]]="I",4454,Table11[[#This Row],[target.clade]]="II",110,TRUE,NA())</f>
        <v>4454</v>
      </c>
      <c r="O652" s="20" cm="1">
        <f t="array" ref="O652">_xlfn.IFS(Table11[[#This Row],[target.clade]]="I",Table11[[#This Row],[hits.I]],Table11[[#This Row],[target.clade]]="II",Table11[[#This Row],[hits.II]],TRUE,SUM(Table11[[#This Row],[hits.I]:[hits.?]]))</f>
        <v>43</v>
      </c>
      <c r="P652" s="26">
        <f>Table11[[#This Row],[clade.P]]-Table11[[#This Row],[clade.TP]]</f>
        <v>67</v>
      </c>
      <c r="Q652" s="26" cm="1">
        <f t="array" ref="Q652">_xlfn.IFS(Table11[[#This Row],[target.clade]]="I",Table11[[#This Row],[hits.II]],Table11[[#This Row],[target.clade]]="II",Table11[[#This Row],[hits.I]],TRUE,NA())</f>
        <v>4114</v>
      </c>
      <c r="R652" s="26">
        <f>IFERROR(Table11[[#This Row],[clade.N]]-Table11[[#This Row],[clade.FP]], NA())</f>
        <v>340</v>
      </c>
      <c r="S652" s="24">
        <f>Table11[[#This Row],[clade.TP]]/Table11[[#This Row],[clade.P]]</f>
        <v>0.39090909090909093</v>
      </c>
      <c r="T652" s="24">
        <f>Table11[[#This Row],[clade.FN]]/Table11[[#This Row],[clade.P]]</f>
        <v>0.60909090909090913</v>
      </c>
      <c r="U652" s="24">
        <f>IFERROR(Table11[[#This Row],[clade.FP]]/Table11[[#This Row],[clade.N]],NA())</f>
        <v>0.92366412213740456</v>
      </c>
      <c r="V652" s="24">
        <f>IFERROR(Table11[[#This Row],[clade.TN]]/Table11[[#This Row],[clade.N]],NA())</f>
        <v>7.6335877862595422E-2</v>
      </c>
      <c r="AC652" s="11"/>
      <c r="AD652" s="11"/>
    </row>
    <row r="653" spans="1:30" ht="21" customHeight="1" x14ac:dyDescent="0.2">
      <c r="A653" s="25" t="s">
        <v>3420</v>
      </c>
      <c r="B653" s="20">
        <f>LOOKUP(Table11[[#This Row],[id]],'S1 - Assay'!A:A,'S1 - Assay'!B:B)</f>
        <v>10244</v>
      </c>
      <c r="C653" s="20" t="str">
        <f>LOOKUP(Table11[[#This Row],[id]],'S1 - Assay'!A:A,'S1 - Assay'!C:C)</f>
        <v>I</v>
      </c>
      <c r="D653" s="20">
        <f>COUNTIF('S6 - Table 1'!$B$3:$B$20,Table11[[#This Row],[id]])</f>
        <v>0</v>
      </c>
      <c r="E653" s="20">
        <v>5.2387215029999998</v>
      </c>
      <c r="F653" s="20">
        <v>2027</v>
      </c>
      <c r="G653" s="20">
        <v>34</v>
      </c>
      <c r="H653" s="20">
        <v>0</v>
      </c>
      <c r="I653" s="20">
        <v>152</v>
      </c>
      <c r="J653" s="20">
        <v>50</v>
      </c>
      <c r="K653" s="20">
        <v>2731</v>
      </c>
      <c r="L653" s="20">
        <v>23</v>
      </c>
      <c r="M653" s="26" cm="1">
        <f t="array" ref="M653">_xlfn.IFS(Table11[[#This Row],[target.clade]]="I",110,Table11[[#This Row],[target.clade]]="II",4454,TRUE,4652)</f>
        <v>110</v>
      </c>
      <c r="N653" s="26" cm="1">
        <f t="array" ref="N653">_xlfn.IFS(Table11[[#This Row],[target.clade]]="I",4454,Table11[[#This Row],[target.clade]]="II",110,TRUE,NA())</f>
        <v>4454</v>
      </c>
      <c r="O653" s="20" cm="1">
        <f t="array" ref="O653">_xlfn.IFS(Table11[[#This Row],[target.clade]]="I",Table11[[#This Row],[hits.I]],Table11[[#This Row],[target.clade]]="II",Table11[[#This Row],[hits.II]],TRUE,SUM(Table11[[#This Row],[hits.I]:[hits.?]]))</f>
        <v>50</v>
      </c>
      <c r="P653" s="26">
        <f>Table11[[#This Row],[clade.P]]-Table11[[#This Row],[clade.TP]]</f>
        <v>60</v>
      </c>
      <c r="Q653" s="26" cm="1">
        <f t="array" ref="Q653">_xlfn.IFS(Table11[[#This Row],[target.clade]]="I",Table11[[#This Row],[hits.II]],Table11[[#This Row],[target.clade]]="II",Table11[[#This Row],[hits.I]],TRUE,NA())</f>
        <v>2731</v>
      </c>
      <c r="R653" s="26">
        <f>IFERROR(Table11[[#This Row],[clade.N]]-Table11[[#This Row],[clade.FP]], NA())</f>
        <v>1723</v>
      </c>
      <c r="S653" s="24">
        <f>Table11[[#This Row],[clade.TP]]/Table11[[#This Row],[clade.P]]</f>
        <v>0.45454545454545453</v>
      </c>
      <c r="T653" s="24">
        <f>Table11[[#This Row],[clade.FN]]/Table11[[#This Row],[clade.P]]</f>
        <v>0.54545454545454541</v>
      </c>
      <c r="U653" s="24">
        <f>IFERROR(Table11[[#This Row],[clade.FP]]/Table11[[#This Row],[clade.N]],NA())</f>
        <v>0.61315671306690611</v>
      </c>
      <c r="V653" s="24">
        <f>IFERROR(Table11[[#This Row],[clade.TN]]/Table11[[#This Row],[clade.N]],NA())</f>
        <v>0.38684328693309383</v>
      </c>
      <c r="AC653" s="11"/>
      <c r="AD653" s="11"/>
    </row>
    <row r="654" spans="1:30" ht="21" customHeight="1" x14ac:dyDescent="0.2">
      <c r="A654" s="25" t="s">
        <v>3423</v>
      </c>
      <c r="B654" s="20">
        <f>LOOKUP(Table11[[#This Row],[id]],'S1 - Assay'!A:A,'S1 - Assay'!B:B)</f>
        <v>10244</v>
      </c>
      <c r="C654" s="20" t="str">
        <f>LOOKUP(Table11[[#This Row],[id]],'S1 - Assay'!A:A,'S1 - Assay'!C:C)</f>
        <v>I</v>
      </c>
      <c r="D654" s="20">
        <f>COUNTIF('S6 - Table 1'!$B$3:$B$20,Table11[[#This Row],[id]])</f>
        <v>0</v>
      </c>
      <c r="E654" s="20">
        <v>5.2387215029999998</v>
      </c>
      <c r="F654" s="20">
        <v>2027</v>
      </c>
      <c r="G654" s="20">
        <v>34</v>
      </c>
      <c r="H654" s="20">
        <v>0</v>
      </c>
      <c r="I654" s="20">
        <v>137</v>
      </c>
      <c r="J654" s="20">
        <v>50</v>
      </c>
      <c r="K654" s="20">
        <v>2731</v>
      </c>
      <c r="L654" s="20">
        <v>23</v>
      </c>
      <c r="M654" s="26" cm="1">
        <f t="array" ref="M654">_xlfn.IFS(Table11[[#This Row],[target.clade]]="I",110,Table11[[#This Row],[target.clade]]="II",4454,TRUE,4652)</f>
        <v>110</v>
      </c>
      <c r="N654" s="26" cm="1">
        <f t="array" ref="N654">_xlfn.IFS(Table11[[#This Row],[target.clade]]="I",4454,Table11[[#This Row],[target.clade]]="II",110,TRUE,NA())</f>
        <v>4454</v>
      </c>
      <c r="O654" s="20" cm="1">
        <f t="array" ref="O654">_xlfn.IFS(Table11[[#This Row],[target.clade]]="I",Table11[[#This Row],[hits.I]],Table11[[#This Row],[target.clade]]="II",Table11[[#This Row],[hits.II]],TRUE,SUM(Table11[[#This Row],[hits.I]:[hits.?]]))</f>
        <v>50</v>
      </c>
      <c r="P654" s="26">
        <f>Table11[[#This Row],[clade.P]]-Table11[[#This Row],[clade.TP]]</f>
        <v>60</v>
      </c>
      <c r="Q654" s="26" cm="1">
        <f t="array" ref="Q654">_xlfn.IFS(Table11[[#This Row],[target.clade]]="I",Table11[[#This Row],[hits.II]],Table11[[#This Row],[target.clade]]="II",Table11[[#This Row],[hits.I]],TRUE,NA())</f>
        <v>2731</v>
      </c>
      <c r="R654" s="26">
        <f>IFERROR(Table11[[#This Row],[clade.N]]-Table11[[#This Row],[clade.FP]], NA())</f>
        <v>1723</v>
      </c>
      <c r="S654" s="24">
        <f>Table11[[#This Row],[clade.TP]]/Table11[[#This Row],[clade.P]]</f>
        <v>0.45454545454545453</v>
      </c>
      <c r="T654" s="24">
        <f>Table11[[#This Row],[clade.FN]]/Table11[[#This Row],[clade.P]]</f>
        <v>0.54545454545454541</v>
      </c>
      <c r="U654" s="24">
        <f>IFERROR(Table11[[#This Row],[clade.FP]]/Table11[[#This Row],[clade.N]],NA())</f>
        <v>0.61315671306690611</v>
      </c>
      <c r="V654" s="24">
        <f>IFERROR(Table11[[#This Row],[clade.TN]]/Table11[[#This Row],[clade.N]],NA())</f>
        <v>0.38684328693309383</v>
      </c>
      <c r="AC654" s="11"/>
      <c r="AD654" s="11"/>
    </row>
    <row r="655" spans="1:30" ht="21" customHeight="1" x14ac:dyDescent="0.2">
      <c r="A655" s="25" t="s">
        <v>3425</v>
      </c>
      <c r="B655" s="20">
        <f>LOOKUP(Table11[[#This Row],[id]],'S1 - Assay'!A:A,'S1 - Assay'!B:B)</f>
        <v>10244</v>
      </c>
      <c r="C655" s="20" t="str">
        <f>LOOKUP(Table11[[#This Row],[id]],'S1 - Assay'!A:A,'S1 - Assay'!C:C)</f>
        <v>I</v>
      </c>
      <c r="D655" s="20">
        <f>COUNTIF('S6 - Table 1'!$B$3:$B$20,Table11[[#This Row],[id]])</f>
        <v>0</v>
      </c>
      <c r="E655" s="20">
        <v>5.3758975390000003</v>
      </c>
      <c r="F655" s="20">
        <v>2682</v>
      </c>
      <c r="G655" s="20">
        <v>70</v>
      </c>
      <c r="H655" s="20">
        <v>269</v>
      </c>
      <c r="I655" s="20">
        <v>16</v>
      </c>
      <c r="J655" s="20">
        <v>43</v>
      </c>
      <c r="K655" s="20">
        <v>3622</v>
      </c>
      <c r="L655" s="20">
        <v>60</v>
      </c>
      <c r="M655" s="26" cm="1">
        <f t="array" ref="M655">_xlfn.IFS(Table11[[#This Row],[target.clade]]="I",110,Table11[[#This Row],[target.clade]]="II",4454,TRUE,4652)</f>
        <v>110</v>
      </c>
      <c r="N655" s="26" cm="1">
        <f t="array" ref="N655">_xlfn.IFS(Table11[[#This Row],[target.clade]]="I",4454,Table11[[#This Row],[target.clade]]="II",110,TRUE,NA())</f>
        <v>4454</v>
      </c>
      <c r="O655" s="20" cm="1">
        <f t="array" ref="O655">_xlfn.IFS(Table11[[#This Row],[target.clade]]="I",Table11[[#This Row],[hits.I]],Table11[[#This Row],[target.clade]]="II",Table11[[#This Row],[hits.II]],TRUE,SUM(Table11[[#This Row],[hits.I]:[hits.?]]))</f>
        <v>43</v>
      </c>
      <c r="P655" s="26">
        <f>Table11[[#This Row],[clade.P]]-Table11[[#This Row],[clade.TP]]</f>
        <v>67</v>
      </c>
      <c r="Q655" s="26" cm="1">
        <f t="array" ref="Q655">_xlfn.IFS(Table11[[#This Row],[target.clade]]="I",Table11[[#This Row],[hits.II]],Table11[[#This Row],[target.clade]]="II",Table11[[#This Row],[hits.I]],TRUE,NA())</f>
        <v>3622</v>
      </c>
      <c r="R655" s="26">
        <f>IFERROR(Table11[[#This Row],[clade.N]]-Table11[[#This Row],[clade.FP]], NA())</f>
        <v>832</v>
      </c>
      <c r="S655" s="24">
        <f>Table11[[#This Row],[clade.TP]]/Table11[[#This Row],[clade.P]]</f>
        <v>0.39090909090909093</v>
      </c>
      <c r="T655" s="24">
        <f>Table11[[#This Row],[clade.FN]]/Table11[[#This Row],[clade.P]]</f>
        <v>0.60909090909090913</v>
      </c>
      <c r="U655" s="24">
        <f>IFERROR(Table11[[#This Row],[clade.FP]]/Table11[[#This Row],[clade.N]],NA())</f>
        <v>0.81320161652447243</v>
      </c>
      <c r="V655" s="24">
        <f>IFERROR(Table11[[#This Row],[clade.TN]]/Table11[[#This Row],[clade.N]],NA())</f>
        <v>0.1867983834755276</v>
      </c>
      <c r="AC655" s="11"/>
      <c r="AD655" s="11"/>
    </row>
    <row r="656" spans="1:30" ht="21" customHeight="1" x14ac:dyDescent="0.2">
      <c r="A656" s="25" t="s">
        <v>3430</v>
      </c>
      <c r="B656" s="20">
        <f>LOOKUP(Table11[[#This Row],[id]],'S1 - Assay'!A:A,'S1 - Assay'!B:B)</f>
        <v>10244</v>
      </c>
      <c r="C656" s="20" t="str">
        <f>LOOKUP(Table11[[#This Row],[id]],'S1 - Assay'!A:A,'S1 - Assay'!C:C)</f>
        <v>I</v>
      </c>
      <c r="D656" s="20">
        <f>COUNTIF('S6 - Table 1'!$B$3:$B$20,Table11[[#This Row],[id]])</f>
        <v>0</v>
      </c>
      <c r="E656" s="20">
        <v>5.4172347749999998</v>
      </c>
      <c r="F656" s="20">
        <v>2026</v>
      </c>
      <c r="G656" s="20">
        <v>35</v>
      </c>
      <c r="H656" s="20">
        <v>0</v>
      </c>
      <c r="I656" s="20">
        <v>151</v>
      </c>
      <c r="J656" s="20">
        <v>50</v>
      </c>
      <c r="K656" s="20">
        <v>2731</v>
      </c>
      <c r="L656" s="20">
        <v>23</v>
      </c>
      <c r="M656" s="26" cm="1">
        <f t="array" ref="M656">_xlfn.IFS(Table11[[#This Row],[target.clade]]="I",110,Table11[[#This Row],[target.clade]]="II",4454,TRUE,4652)</f>
        <v>110</v>
      </c>
      <c r="N656" s="26" cm="1">
        <f t="array" ref="N656">_xlfn.IFS(Table11[[#This Row],[target.clade]]="I",4454,Table11[[#This Row],[target.clade]]="II",110,TRUE,NA())</f>
        <v>4454</v>
      </c>
      <c r="O656" s="20" cm="1">
        <f t="array" ref="O656">_xlfn.IFS(Table11[[#This Row],[target.clade]]="I",Table11[[#This Row],[hits.I]],Table11[[#This Row],[target.clade]]="II",Table11[[#This Row],[hits.II]],TRUE,SUM(Table11[[#This Row],[hits.I]:[hits.?]]))</f>
        <v>50</v>
      </c>
      <c r="P656" s="26">
        <f>Table11[[#This Row],[clade.P]]-Table11[[#This Row],[clade.TP]]</f>
        <v>60</v>
      </c>
      <c r="Q656" s="26" cm="1">
        <f t="array" ref="Q656">_xlfn.IFS(Table11[[#This Row],[target.clade]]="I",Table11[[#This Row],[hits.II]],Table11[[#This Row],[target.clade]]="II",Table11[[#This Row],[hits.I]],TRUE,NA())</f>
        <v>2731</v>
      </c>
      <c r="R656" s="26">
        <f>IFERROR(Table11[[#This Row],[clade.N]]-Table11[[#This Row],[clade.FP]], NA())</f>
        <v>1723</v>
      </c>
      <c r="S656" s="24">
        <f>Table11[[#This Row],[clade.TP]]/Table11[[#This Row],[clade.P]]</f>
        <v>0.45454545454545453</v>
      </c>
      <c r="T656" s="24">
        <f>Table11[[#This Row],[clade.FN]]/Table11[[#This Row],[clade.P]]</f>
        <v>0.54545454545454541</v>
      </c>
      <c r="U656" s="24">
        <f>IFERROR(Table11[[#This Row],[clade.FP]]/Table11[[#This Row],[clade.N]],NA())</f>
        <v>0.61315671306690611</v>
      </c>
      <c r="V656" s="24">
        <f>IFERROR(Table11[[#This Row],[clade.TN]]/Table11[[#This Row],[clade.N]],NA())</f>
        <v>0.38684328693309383</v>
      </c>
      <c r="AC656" s="11"/>
      <c r="AD656" s="11"/>
    </row>
    <row r="657" spans="1:30" ht="21" customHeight="1" x14ac:dyDescent="0.2">
      <c r="A657" s="25" t="s">
        <v>3433</v>
      </c>
      <c r="B657" s="20">
        <f>LOOKUP(Table11[[#This Row],[id]],'S1 - Assay'!A:A,'S1 - Assay'!B:B)</f>
        <v>10244</v>
      </c>
      <c r="C657" s="20" t="str">
        <f>LOOKUP(Table11[[#This Row],[id]],'S1 - Assay'!A:A,'S1 - Assay'!C:C)</f>
        <v>I</v>
      </c>
      <c r="D657" s="20">
        <f>COUNTIF('S6 - Table 1'!$B$3:$B$20,Table11[[#This Row],[id]])</f>
        <v>0</v>
      </c>
      <c r="E657" s="20">
        <v>5.4172347749999998</v>
      </c>
      <c r="F657" s="20">
        <v>2026</v>
      </c>
      <c r="G657" s="20">
        <v>35</v>
      </c>
      <c r="H657" s="20">
        <v>0</v>
      </c>
      <c r="I657" s="20">
        <v>136</v>
      </c>
      <c r="J657" s="20">
        <v>50</v>
      </c>
      <c r="K657" s="20">
        <v>2731</v>
      </c>
      <c r="L657" s="20">
        <v>23</v>
      </c>
      <c r="M657" s="26" cm="1">
        <f t="array" ref="M657">_xlfn.IFS(Table11[[#This Row],[target.clade]]="I",110,Table11[[#This Row],[target.clade]]="II",4454,TRUE,4652)</f>
        <v>110</v>
      </c>
      <c r="N657" s="26" cm="1">
        <f t="array" ref="N657">_xlfn.IFS(Table11[[#This Row],[target.clade]]="I",4454,Table11[[#This Row],[target.clade]]="II",110,TRUE,NA())</f>
        <v>4454</v>
      </c>
      <c r="O657" s="20" cm="1">
        <f t="array" ref="O657">_xlfn.IFS(Table11[[#This Row],[target.clade]]="I",Table11[[#This Row],[hits.I]],Table11[[#This Row],[target.clade]]="II",Table11[[#This Row],[hits.II]],TRUE,SUM(Table11[[#This Row],[hits.I]:[hits.?]]))</f>
        <v>50</v>
      </c>
      <c r="P657" s="26">
        <f>Table11[[#This Row],[clade.P]]-Table11[[#This Row],[clade.TP]]</f>
        <v>60</v>
      </c>
      <c r="Q657" s="26" cm="1">
        <f t="array" ref="Q657">_xlfn.IFS(Table11[[#This Row],[target.clade]]="I",Table11[[#This Row],[hits.II]],Table11[[#This Row],[target.clade]]="II",Table11[[#This Row],[hits.I]],TRUE,NA())</f>
        <v>2731</v>
      </c>
      <c r="R657" s="26">
        <f>IFERROR(Table11[[#This Row],[clade.N]]-Table11[[#This Row],[clade.FP]], NA())</f>
        <v>1723</v>
      </c>
      <c r="S657" s="24">
        <f>Table11[[#This Row],[clade.TP]]/Table11[[#This Row],[clade.P]]</f>
        <v>0.45454545454545453</v>
      </c>
      <c r="T657" s="24">
        <f>Table11[[#This Row],[clade.FN]]/Table11[[#This Row],[clade.P]]</f>
        <v>0.54545454545454541</v>
      </c>
      <c r="U657" s="24">
        <f>IFERROR(Table11[[#This Row],[clade.FP]]/Table11[[#This Row],[clade.N]],NA())</f>
        <v>0.61315671306690611</v>
      </c>
      <c r="V657" s="24">
        <f>IFERROR(Table11[[#This Row],[clade.TN]]/Table11[[#This Row],[clade.N]],NA())</f>
        <v>0.38684328693309383</v>
      </c>
      <c r="AC657" s="11"/>
      <c r="AD657" s="11"/>
    </row>
    <row r="658" spans="1:30" ht="21" customHeight="1" x14ac:dyDescent="0.2">
      <c r="A658" s="25" t="s">
        <v>3435</v>
      </c>
      <c r="B658" s="20">
        <f>LOOKUP(Table11[[#This Row],[id]],'S1 - Assay'!A:A,'S1 - Assay'!B:B)</f>
        <v>10244</v>
      </c>
      <c r="C658" s="20" t="str">
        <f>LOOKUP(Table11[[#This Row],[id]],'S1 - Assay'!A:A,'S1 - Assay'!C:C)</f>
        <v>I</v>
      </c>
      <c r="D658" s="20">
        <f>COUNTIF('S6 - Table 1'!$B$3:$B$20,Table11[[#This Row],[id]])</f>
        <v>0</v>
      </c>
      <c r="E658" s="20">
        <v>5.5000675189999999</v>
      </c>
      <c r="F658" s="20">
        <v>2684</v>
      </c>
      <c r="G658" s="20">
        <v>68</v>
      </c>
      <c r="H658" s="20">
        <v>269</v>
      </c>
      <c r="I658" s="20">
        <v>16</v>
      </c>
      <c r="J658" s="20">
        <v>43</v>
      </c>
      <c r="K658" s="20">
        <v>3622</v>
      </c>
      <c r="L658" s="20">
        <v>60</v>
      </c>
      <c r="M658" s="26" cm="1">
        <f t="array" ref="M658">_xlfn.IFS(Table11[[#This Row],[target.clade]]="I",110,Table11[[#This Row],[target.clade]]="II",4454,TRUE,4652)</f>
        <v>110</v>
      </c>
      <c r="N658" s="26" cm="1">
        <f t="array" ref="N658">_xlfn.IFS(Table11[[#This Row],[target.clade]]="I",4454,Table11[[#This Row],[target.clade]]="II",110,TRUE,NA())</f>
        <v>4454</v>
      </c>
      <c r="O658" s="20" cm="1">
        <f t="array" ref="O658">_xlfn.IFS(Table11[[#This Row],[target.clade]]="I",Table11[[#This Row],[hits.I]],Table11[[#This Row],[target.clade]]="II",Table11[[#This Row],[hits.II]],TRUE,SUM(Table11[[#This Row],[hits.I]:[hits.?]]))</f>
        <v>43</v>
      </c>
      <c r="P658" s="26">
        <f>Table11[[#This Row],[clade.P]]-Table11[[#This Row],[clade.TP]]</f>
        <v>67</v>
      </c>
      <c r="Q658" s="26" cm="1">
        <f t="array" ref="Q658">_xlfn.IFS(Table11[[#This Row],[target.clade]]="I",Table11[[#This Row],[hits.II]],Table11[[#This Row],[target.clade]]="II",Table11[[#This Row],[hits.I]],TRUE,NA())</f>
        <v>3622</v>
      </c>
      <c r="R658" s="26">
        <f>IFERROR(Table11[[#This Row],[clade.N]]-Table11[[#This Row],[clade.FP]], NA())</f>
        <v>832</v>
      </c>
      <c r="S658" s="24">
        <f>Table11[[#This Row],[clade.TP]]/Table11[[#This Row],[clade.P]]</f>
        <v>0.39090909090909093</v>
      </c>
      <c r="T658" s="24">
        <f>Table11[[#This Row],[clade.FN]]/Table11[[#This Row],[clade.P]]</f>
        <v>0.60909090909090913</v>
      </c>
      <c r="U658" s="24">
        <f>IFERROR(Table11[[#This Row],[clade.FP]]/Table11[[#This Row],[clade.N]],NA())</f>
        <v>0.81320161652447243</v>
      </c>
      <c r="V658" s="24">
        <f>IFERROR(Table11[[#This Row],[clade.TN]]/Table11[[#This Row],[clade.N]],NA())</f>
        <v>0.1867983834755276</v>
      </c>
      <c r="AC658" s="11"/>
      <c r="AD658" s="11"/>
    </row>
    <row r="659" spans="1:30" ht="21" customHeight="1" x14ac:dyDescent="0.2">
      <c r="A659" s="25" t="s">
        <v>3438</v>
      </c>
      <c r="B659" s="20">
        <f>LOOKUP(Table11[[#This Row],[id]],'S1 - Assay'!A:A,'S1 - Assay'!B:B)</f>
        <v>10244</v>
      </c>
      <c r="C659" s="20" t="str">
        <f>LOOKUP(Table11[[#This Row],[id]],'S1 - Assay'!A:A,'S1 - Assay'!C:C)</f>
        <v>I</v>
      </c>
      <c r="D659" s="20">
        <f>COUNTIF('S6 - Table 1'!$B$3:$B$20,Table11[[#This Row],[id]])</f>
        <v>0</v>
      </c>
      <c r="E659" s="20">
        <v>5.6080977409999999</v>
      </c>
      <c r="F659" s="20">
        <v>2684</v>
      </c>
      <c r="G659" s="20">
        <v>68</v>
      </c>
      <c r="H659" s="20">
        <v>269</v>
      </c>
      <c r="I659" s="20">
        <v>16</v>
      </c>
      <c r="J659" s="20">
        <v>43</v>
      </c>
      <c r="K659" s="20">
        <v>3622</v>
      </c>
      <c r="L659" s="20">
        <v>60</v>
      </c>
      <c r="M659" s="26" cm="1">
        <f t="array" ref="M659">_xlfn.IFS(Table11[[#This Row],[target.clade]]="I",110,Table11[[#This Row],[target.clade]]="II",4454,TRUE,4652)</f>
        <v>110</v>
      </c>
      <c r="N659" s="26" cm="1">
        <f t="array" ref="N659">_xlfn.IFS(Table11[[#This Row],[target.clade]]="I",4454,Table11[[#This Row],[target.clade]]="II",110,TRUE,NA())</f>
        <v>4454</v>
      </c>
      <c r="O659" s="20" cm="1">
        <f t="array" ref="O659">_xlfn.IFS(Table11[[#This Row],[target.clade]]="I",Table11[[#This Row],[hits.I]],Table11[[#This Row],[target.clade]]="II",Table11[[#This Row],[hits.II]],TRUE,SUM(Table11[[#This Row],[hits.I]:[hits.?]]))</f>
        <v>43</v>
      </c>
      <c r="P659" s="26">
        <f>Table11[[#This Row],[clade.P]]-Table11[[#This Row],[clade.TP]]</f>
        <v>67</v>
      </c>
      <c r="Q659" s="26" cm="1">
        <f t="array" ref="Q659">_xlfn.IFS(Table11[[#This Row],[target.clade]]="I",Table11[[#This Row],[hits.II]],Table11[[#This Row],[target.clade]]="II",Table11[[#This Row],[hits.I]],TRUE,NA())</f>
        <v>3622</v>
      </c>
      <c r="R659" s="26">
        <f>IFERROR(Table11[[#This Row],[clade.N]]-Table11[[#This Row],[clade.FP]], NA())</f>
        <v>832</v>
      </c>
      <c r="S659" s="24">
        <f>Table11[[#This Row],[clade.TP]]/Table11[[#This Row],[clade.P]]</f>
        <v>0.39090909090909093</v>
      </c>
      <c r="T659" s="24">
        <f>Table11[[#This Row],[clade.FN]]/Table11[[#This Row],[clade.P]]</f>
        <v>0.60909090909090913</v>
      </c>
      <c r="U659" s="24">
        <f>IFERROR(Table11[[#This Row],[clade.FP]]/Table11[[#This Row],[clade.N]],NA())</f>
        <v>0.81320161652447243</v>
      </c>
      <c r="V659" s="24">
        <f>IFERROR(Table11[[#This Row],[clade.TN]]/Table11[[#This Row],[clade.N]],NA())</f>
        <v>0.1867983834755276</v>
      </c>
      <c r="AC659" s="11"/>
      <c r="AD659" s="11"/>
    </row>
    <row r="660" spans="1:30" ht="21" customHeight="1" x14ac:dyDescent="0.2">
      <c r="A660" s="25" t="s">
        <v>3441</v>
      </c>
      <c r="B660" s="20">
        <f>LOOKUP(Table11[[#This Row],[id]],'S1 - Assay'!A:A,'S1 - Assay'!B:B)</f>
        <v>10244</v>
      </c>
      <c r="C660" s="20" t="str">
        <f>LOOKUP(Table11[[#This Row],[id]],'S1 - Assay'!A:A,'S1 - Assay'!C:C)</f>
        <v>I</v>
      </c>
      <c r="D660" s="20">
        <f>COUNTIF('S6 - Table 1'!$B$3:$B$20,Table11[[#This Row],[id]])</f>
        <v>0</v>
      </c>
      <c r="E660" s="20">
        <v>5.8365993889999999</v>
      </c>
      <c r="F660" s="20">
        <v>3333</v>
      </c>
      <c r="G660" s="20">
        <v>12</v>
      </c>
      <c r="H660" s="20">
        <v>279</v>
      </c>
      <c r="I660" s="20">
        <v>16</v>
      </c>
      <c r="J660" s="20">
        <v>44</v>
      </c>
      <c r="K660" s="20">
        <v>4313</v>
      </c>
      <c r="L660" s="20">
        <v>58</v>
      </c>
      <c r="M660" s="26" cm="1">
        <f t="array" ref="M660">_xlfn.IFS(Table11[[#This Row],[target.clade]]="I",110,Table11[[#This Row],[target.clade]]="II",4454,TRUE,4652)</f>
        <v>110</v>
      </c>
      <c r="N660" s="26" cm="1">
        <f t="array" ref="N660">_xlfn.IFS(Table11[[#This Row],[target.clade]]="I",4454,Table11[[#This Row],[target.clade]]="II",110,TRUE,NA())</f>
        <v>4454</v>
      </c>
      <c r="O660" s="20" cm="1">
        <f t="array" ref="O660">_xlfn.IFS(Table11[[#This Row],[target.clade]]="I",Table11[[#This Row],[hits.I]],Table11[[#This Row],[target.clade]]="II",Table11[[#This Row],[hits.II]],TRUE,SUM(Table11[[#This Row],[hits.I]:[hits.?]]))</f>
        <v>44</v>
      </c>
      <c r="P660" s="26">
        <f>Table11[[#This Row],[clade.P]]-Table11[[#This Row],[clade.TP]]</f>
        <v>66</v>
      </c>
      <c r="Q660" s="26" cm="1">
        <f t="array" ref="Q660">_xlfn.IFS(Table11[[#This Row],[target.clade]]="I",Table11[[#This Row],[hits.II]],Table11[[#This Row],[target.clade]]="II",Table11[[#This Row],[hits.I]],TRUE,NA())</f>
        <v>4313</v>
      </c>
      <c r="R660" s="26">
        <f>IFERROR(Table11[[#This Row],[clade.N]]-Table11[[#This Row],[clade.FP]], NA())</f>
        <v>141</v>
      </c>
      <c r="S660" s="24">
        <f>Table11[[#This Row],[clade.TP]]/Table11[[#This Row],[clade.P]]</f>
        <v>0.4</v>
      </c>
      <c r="T660" s="24">
        <f>Table11[[#This Row],[clade.FN]]/Table11[[#This Row],[clade.P]]</f>
        <v>0.6</v>
      </c>
      <c r="U660" s="24">
        <f>IFERROR(Table11[[#This Row],[clade.FP]]/Table11[[#This Row],[clade.N]],NA())</f>
        <v>0.96834306241580603</v>
      </c>
      <c r="V660" s="24">
        <f>IFERROR(Table11[[#This Row],[clade.TN]]/Table11[[#This Row],[clade.N]],NA())</f>
        <v>3.1656937584193981E-2</v>
      </c>
      <c r="AC660" s="11"/>
      <c r="AD660" s="11"/>
    </row>
    <row r="661" spans="1:30" ht="21" customHeight="1" x14ac:dyDescent="0.2">
      <c r="A661" s="25" t="s">
        <v>3446</v>
      </c>
      <c r="B661" s="20">
        <f>LOOKUP(Table11[[#This Row],[id]],'S1 - Assay'!A:A,'S1 - Assay'!B:B)</f>
        <v>10244</v>
      </c>
      <c r="C661" s="20" t="str">
        <f>LOOKUP(Table11[[#This Row],[id]],'S1 - Assay'!A:A,'S1 - Assay'!C:C)</f>
        <v>I</v>
      </c>
      <c r="D661" s="20">
        <f>COUNTIF('S6 - Table 1'!$B$3:$B$20,Table11[[#This Row],[id]])</f>
        <v>0</v>
      </c>
      <c r="E661" s="20">
        <v>6.0375227120000003</v>
      </c>
      <c r="F661" s="20">
        <v>3432</v>
      </c>
      <c r="G661" s="20">
        <v>1</v>
      </c>
      <c r="H661" s="20">
        <v>254</v>
      </c>
      <c r="I661" s="20">
        <v>30</v>
      </c>
      <c r="J661" s="20">
        <v>43</v>
      </c>
      <c r="K661" s="20">
        <v>4439</v>
      </c>
      <c r="L661" s="20">
        <v>66</v>
      </c>
      <c r="M661" s="26" cm="1">
        <f t="array" ref="M661">_xlfn.IFS(Table11[[#This Row],[target.clade]]="I",110,Table11[[#This Row],[target.clade]]="II",4454,TRUE,4652)</f>
        <v>110</v>
      </c>
      <c r="N661" s="26" cm="1">
        <f t="array" ref="N661">_xlfn.IFS(Table11[[#This Row],[target.clade]]="I",4454,Table11[[#This Row],[target.clade]]="II",110,TRUE,NA())</f>
        <v>4454</v>
      </c>
      <c r="O661" s="20" cm="1">
        <f t="array" ref="O661">_xlfn.IFS(Table11[[#This Row],[target.clade]]="I",Table11[[#This Row],[hits.I]],Table11[[#This Row],[target.clade]]="II",Table11[[#This Row],[hits.II]],TRUE,SUM(Table11[[#This Row],[hits.I]:[hits.?]]))</f>
        <v>43</v>
      </c>
      <c r="P661" s="26">
        <f>Table11[[#This Row],[clade.P]]-Table11[[#This Row],[clade.TP]]</f>
        <v>67</v>
      </c>
      <c r="Q661" s="26" cm="1">
        <f t="array" ref="Q661">_xlfn.IFS(Table11[[#This Row],[target.clade]]="I",Table11[[#This Row],[hits.II]],Table11[[#This Row],[target.clade]]="II",Table11[[#This Row],[hits.I]],TRUE,NA())</f>
        <v>4439</v>
      </c>
      <c r="R661" s="26">
        <f>IFERROR(Table11[[#This Row],[clade.N]]-Table11[[#This Row],[clade.FP]], NA())</f>
        <v>15</v>
      </c>
      <c r="S661" s="24">
        <f>Table11[[#This Row],[clade.TP]]/Table11[[#This Row],[clade.P]]</f>
        <v>0.39090909090909093</v>
      </c>
      <c r="T661" s="24">
        <f>Table11[[#This Row],[clade.FN]]/Table11[[#This Row],[clade.P]]</f>
        <v>0.60909090909090913</v>
      </c>
      <c r="U661" s="24">
        <f>IFERROR(Table11[[#This Row],[clade.FP]]/Table11[[#This Row],[clade.N]],NA())</f>
        <v>0.99663224068253253</v>
      </c>
      <c r="V661" s="24">
        <f>IFERROR(Table11[[#This Row],[clade.TN]]/Table11[[#This Row],[clade.N]],NA())</f>
        <v>3.3677593174674448E-3</v>
      </c>
      <c r="AC661" s="11"/>
      <c r="AD661" s="11"/>
    </row>
    <row r="662" spans="1:30" ht="21" customHeight="1" x14ac:dyDescent="0.2">
      <c r="A662" s="25" t="s">
        <v>3451</v>
      </c>
      <c r="B662" s="20">
        <f>LOOKUP(Table11[[#This Row],[id]],'S1 - Assay'!A:A,'S1 - Assay'!B:B)</f>
        <v>10244</v>
      </c>
      <c r="C662" s="20" t="str">
        <f>LOOKUP(Table11[[#This Row],[id]],'S1 - Assay'!A:A,'S1 - Assay'!C:C)</f>
        <v>I</v>
      </c>
      <c r="D662" s="20">
        <f>COUNTIF('S6 - Table 1'!$B$3:$B$20,Table11[[#This Row],[id]])</f>
        <v>0</v>
      </c>
      <c r="E662" s="20">
        <v>6.0375227120000003</v>
      </c>
      <c r="F662" s="20">
        <v>3432</v>
      </c>
      <c r="G662" s="20">
        <v>1</v>
      </c>
      <c r="H662" s="20">
        <v>242</v>
      </c>
      <c r="I662" s="20">
        <v>42</v>
      </c>
      <c r="J662" s="20">
        <v>43</v>
      </c>
      <c r="K662" s="20">
        <v>4439</v>
      </c>
      <c r="L662" s="20">
        <v>66</v>
      </c>
      <c r="M662" s="26" cm="1">
        <f t="array" ref="M662">_xlfn.IFS(Table11[[#This Row],[target.clade]]="I",110,Table11[[#This Row],[target.clade]]="II",4454,TRUE,4652)</f>
        <v>110</v>
      </c>
      <c r="N662" s="26" cm="1">
        <f t="array" ref="N662">_xlfn.IFS(Table11[[#This Row],[target.clade]]="I",4454,Table11[[#This Row],[target.clade]]="II",110,TRUE,NA())</f>
        <v>4454</v>
      </c>
      <c r="O662" s="20" cm="1">
        <f t="array" ref="O662">_xlfn.IFS(Table11[[#This Row],[target.clade]]="I",Table11[[#This Row],[hits.I]],Table11[[#This Row],[target.clade]]="II",Table11[[#This Row],[hits.II]],TRUE,SUM(Table11[[#This Row],[hits.I]:[hits.?]]))</f>
        <v>43</v>
      </c>
      <c r="P662" s="26">
        <f>Table11[[#This Row],[clade.P]]-Table11[[#This Row],[clade.TP]]</f>
        <v>67</v>
      </c>
      <c r="Q662" s="26" cm="1">
        <f t="array" ref="Q662">_xlfn.IFS(Table11[[#This Row],[target.clade]]="I",Table11[[#This Row],[hits.II]],Table11[[#This Row],[target.clade]]="II",Table11[[#This Row],[hits.I]],TRUE,NA())</f>
        <v>4439</v>
      </c>
      <c r="R662" s="26">
        <f>IFERROR(Table11[[#This Row],[clade.N]]-Table11[[#This Row],[clade.FP]], NA())</f>
        <v>15</v>
      </c>
      <c r="S662" s="24">
        <f>Table11[[#This Row],[clade.TP]]/Table11[[#This Row],[clade.P]]</f>
        <v>0.39090909090909093</v>
      </c>
      <c r="T662" s="24">
        <f>Table11[[#This Row],[clade.FN]]/Table11[[#This Row],[clade.P]]</f>
        <v>0.60909090909090913</v>
      </c>
      <c r="U662" s="24">
        <f>IFERROR(Table11[[#This Row],[clade.FP]]/Table11[[#This Row],[clade.N]],NA())</f>
        <v>0.99663224068253253</v>
      </c>
      <c r="V662" s="24">
        <f>IFERROR(Table11[[#This Row],[clade.TN]]/Table11[[#This Row],[clade.N]],NA())</f>
        <v>3.3677593174674448E-3</v>
      </c>
      <c r="AC662" s="11"/>
      <c r="AD662" s="11"/>
    </row>
    <row r="663" spans="1:30" ht="21" customHeight="1" x14ac:dyDescent="0.2">
      <c r="A663" s="25" t="s">
        <v>3454</v>
      </c>
      <c r="B663" s="20">
        <f>LOOKUP(Table11[[#This Row],[id]],'S1 - Assay'!A:A,'S1 - Assay'!B:B)</f>
        <v>10244</v>
      </c>
      <c r="C663" s="20" t="str">
        <f>LOOKUP(Table11[[#This Row],[id]],'S1 - Assay'!A:A,'S1 - Assay'!C:C)</f>
        <v>I</v>
      </c>
      <c r="D663" s="20">
        <f>COUNTIF('S6 - Table 1'!$B$3:$B$20,Table11[[#This Row],[id]])</f>
        <v>0</v>
      </c>
      <c r="E663" s="20">
        <v>6.0679836849999997</v>
      </c>
      <c r="F663" s="20">
        <v>3323</v>
      </c>
      <c r="G663" s="20">
        <v>15</v>
      </c>
      <c r="H663" s="20">
        <v>277</v>
      </c>
      <c r="I663" s="20">
        <v>110</v>
      </c>
      <c r="J663" s="20">
        <v>44</v>
      </c>
      <c r="K663" s="20">
        <v>4302</v>
      </c>
      <c r="L663" s="20">
        <v>58</v>
      </c>
      <c r="M663" s="26" cm="1">
        <f t="array" ref="M663">_xlfn.IFS(Table11[[#This Row],[target.clade]]="I",110,Table11[[#This Row],[target.clade]]="II",4454,TRUE,4652)</f>
        <v>110</v>
      </c>
      <c r="N663" s="26" cm="1">
        <f t="array" ref="N663">_xlfn.IFS(Table11[[#This Row],[target.clade]]="I",4454,Table11[[#This Row],[target.clade]]="II",110,TRUE,NA())</f>
        <v>4454</v>
      </c>
      <c r="O663" s="20" cm="1">
        <f t="array" ref="O663">_xlfn.IFS(Table11[[#This Row],[target.clade]]="I",Table11[[#This Row],[hits.I]],Table11[[#This Row],[target.clade]]="II",Table11[[#This Row],[hits.II]],TRUE,SUM(Table11[[#This Row],[hits.I]:[hits.?]]))</f>
        <v>44</v>
      </c>
      <c r="P663" s="26">
        <f>Table11[[#This Row],[clade.P]]-Table11[[#This Row],[clade.TP]]</f>
        <v>66</v>
      </c>
      <c r="Q663" s="26" cm="1">
        <f t="array" ref="Q663">_xlfn.IFS(Table11[[#This Row],[target.clade]]="I",Table11[[#This Row],[hits.II]],Table11[[#This Row],[target.clade]]="II",Table11[[#This Row],[hits.I]],TRUE,NA())</f>
        <v>4302</v>
      </c>
      <c r="R663" s="26">
        <f>IFERROR(Table11[[#This Row],[clade.N]]-Table11[[#This Row],[clade.FP]], NA())</f>
        <v>152</v>
      </c>
      <c r="S663" s="24">
        <f>Table11[[#This Row],[clade.TP]]/Table11[[#This Row],[clade.P]]</f>
        <v>0.4</v>
      </c>
      <c r="T663" s="24">
        <f>Table11[[#This Row],[clade.FN]]/Table11[[#This Row],[clade.P]]</f>
        <v>0.6</v>
      </c>
      <c r="U663" s="24">
        <f>IFERROR(Table11[[#This Row],[clade.FP]]/Table11[[#This Row],[clade.N]],NA())</f>
        <v>0.96587337224966319</v>
      </c>
      <c r="V663" s="24">
        <f>IFERROR(Table11[[#This Row],[clade.TN]]/Table11[[#This Row],[clade.N]],NA())</f>
        <v>3.4126627750336778E-2</v>
      </c>
      <c r="AC663" s="11"/>
      <c r="AD663" s="11"/>
    </row>
    <row r="664" spans="1:30" ht="21" customHeight="1" x14ac:dyDescent="0.2">
      <c r="A664" s="25" t="s">
        <v>3459</v>
      </c>
      <c r="B664" s="20">
        <f>LOOKUP(Table11[[#This Row],[id]],'S1 - Assay'!A:A,'S1 - Assay'!B:B)</f>
        <v>10244</v>
      </c>
      <c r="C664" s="20" t="str">
        <f>LOOKUP(Table11[[#This Row],[id]],'S1 - Assay'!A:A,'S1 - Assay'!C:C)</f>
        <v>I</v>
      </c>
      <c r="D664" s="20">
        <f>COUNTIF('S6 - Table 1'!$B$3:$B$20,Table11[[#This Row],[id]])</f>
        <v>0</v>
      </c>
      <c r="E664" s="20">
        <v>6.0777203889999996</v>
      </c>
      <c r="F664" s="20">
        <v>3323</v>
      </c>
      <c r="G664" s="20">
        <v>15</v>
      </c>
      <c r="H664" s="20">
        <v>277</v>
      </c>
      <c r="I664" s="20">
        <v>110</v>
      </c>
      <c r="J664" s="20">
        <v>44</v>
      </c>
      <c r="K664" s="20">
        <v>4302</v>
      </c>
      <c r="L664" s="20">
        <v>58</v>
      </c>
      <c r="M664" s="26" cm="1">
        <f t="array" ref="M664">_xlfn.IFS(Table11[[#This Row],[target.clade]]="I",110,Table11[[#This Row],[target.clade]]="II",4454,TRUE,4652)</f>
        <v>110</v>
      </c>
      <c r="N664" s="26" cm="1">
        <f t="array" ref="N664">_xlfn.IFS(Table11[[#This Row],[target.clade]]="I",4454,Table11[[#This Row],[target.clade]]="II",110,TRUE,NA())</f>
        <v>4454</v>
      </c>
      <c r="O664" s="20" cm="1">
        <f t="array" ref="O664">_xlfn.IFS(Table11[[#This Row],[target.clade]]="I",Table11[[#This Row],[hits.I]],Table11[[#This Row],[target.clade]]="II",Table11[[#This Row],[hits.II]],TRUE,SUM(Table11[[#This Row],[hits.I]:[hits.?]]))</f>
        <v>44</v>
      </c>
      <c r="P664" s="26">
        <f>Table11[[#This Row],[clade.P]]-Table11[[#This Row],[clade.TP]]</f>
        <v>66</v>
      </c>
      <c r="Q664" s="26" cm="1">
        <f t="array" ref="Q664">_xlfn.IFS(Table11[[#This Row],[target.clade]]="I",Table11[[#This Row],[hits.II]],Table11[[#This Row],[target.clade]]="II",Table11[[#This Row],[hits.I]],TRUE,NA())</f>
        <v>4302</v>
      </c>
      <c r="R664" s="26">
        <f>IFERROR(Table11[[#This Row],[clade.N]]-Table11[[#This Row],[clade.FP]], NA())</f>
        <v>152</v>
      </c>
      <c r="S664" s="24">
        <f>Table11[[#This Row],[clade.TP]]/Table11[[#This Row],[clade.P]]</f>
        <v>0.4</v>
      </c>
      <c r="T664" s="24">
        <f>Table11[[#This Row],[clade.FN]]/Table11[[#This Row],[clade.P]]</f>
        <v>0.6</v>
      </c>
      <c r="U664" s="24">
        <f>IFERROR(Table11[[#This Row],[clade.FP]]/Table11[[#This Row],[clade.N]],NA())</f>
        <v>0.96587337224966319</v>
      </c>
      <c r="V664" s="24">
        <f>IFERROR(Table11[[#This Row],[clade.TN]]/Table11[[#This Row],[clade.N]],NA())</f>
        <v>3.4126627750336778E-2</v>
      </c>
      <c r="AC664" s="11"/>
      <c r="AD664" s="11"/>
    </row>
    <row r="665" spans="1:30" ht="21" customHeight="1" x14ac:dyDescent="0.2">
      <c r="A665" s="25" t="s">
        <v>3462</v>
      </c>
      <c r="B665" s="20">
        <f>LOOKUP(Table11[[#This Row],[id]],'S1 - Assay'!A:A,'S1 - Assay'!B:B)</f>
        <v>10244</v>
      </c>
      <c r="C665" s="20" t="str">
        <f>LOOKUP(Table11[[#This Row],[id]],'S1 - Assay'!A:A,'S1 - Assay'!C:C)</f>
        <v>I</v>
      </c>
      <c r="D665" s="20">
        <f>COUNTIF('S6 - Table 1'!$B$3:$B$20,Table11[[#This Row],[id]])</f>
        <v>0</v>
      </c>
      <c r="E665" s="20">
        <v>6.079027967</v>
      </c>
      <c r="F665" s="20">
        <v>3332</v>
      </c>
      <c r="G665" s="20">
        <v>13</v>
      </c>
      <c r="H665" s="20">
        <v>271</v>
      </c>
      <c r="I665" s="20">
        <v>59</v>
      </c>
      <c r="J665" s="20">
        <v>44</v>
      </c>
      <c r="K665" s="20">
        <v>4313</v>
      </c>
      <c r="L665" s="20">
        <v>58</v>
      </c>
      <c r="M665" s="26" cm="1">
        <f t="array" ref="M665">_xlfn.IFS(Table11[[#This Row],[target.clade]]="I",110,Table11[[#This Row],[target.clade]]="II",4454,TRUE,4652)</f>
        <v>110</v>
      </c>
      <c r="N665" s="26" cm="1">
        <f t="array" ref="N665">_xlfn.IFS(Table11[[#This Row],[target.clade]]="I",4454,Table11[[#This Row],[target.clade]]="II",110,TRUE,NA())</f>
        <v>4454</v>
      </c>
      <c r="O665" s="20" cm="1">
        <f t="array" ref="O665">_xlfn.IFS(Table11[[#This Row],[target.clade]]="I",Table11[[#This Row],[hits.I]],Table11[[#This Row],[target.clade]]="II",Table11[[#This Row],[hits.II]],TRUE,SUM(Table11[[#This Row],[hits.I]:[hits.?]]))</f>
        <v>44</v>
      </c>
      <c r="P665" s="26">
        <f>Table11[[#This Row],[clade.P]]-Table11[[#This Row],[clade.TP]]</f>
        <v>66</v>
      </c>
      <c r="Q665" s="26" cm="1">
        <f t="array" ref="Q665">_xlfn.IFS(Table11[[#This Row],[target.clade]]="I",Table11[[#This Row],[hits.II]],Table11[[#This Row],[target.clade]]="II",Table11[[#This Row],[hits.I]],TRUE,NA())</f>
        <v>4313</v>
      </c>
      <c r="R665" s="26">
        <f>IFERROR(Table11[[#This Row],[clade.N]]-Table11[[#This Row],[clade.FP]], NA())</f>
        <v>141</v>
      </c>
      <c r="S665" s="24">
        <f>Table11[[#This Row],[clade.TP]]/Table11[[#This Row],[clade.P]]</f>
        <v>0.4</v>
      </c>
      <c r="T665" s="24">
        <f>Table11[[#This Row],[clade.FN]]/Table11[[#This Row],[clade.P]]</f>
        <v>0.6</v>
      </c>
      <c r="U665" s="24">
        <f>IFERROR(Table11[[#This Row],[clade.FP]]/Table11[[#This Row],[clade.N]],NA())</f>
        <v>0.96834306241580603</v>
      </c>
      <c r="V665" s="24">
        <f>IFERROR(Table11[[#This Row],[clade.TN]]/Table11[[#This Row],[clade.N]],NA())</f>
        <v>3.1656937584193981E-2</v>
      </c>
      <c r="AC665" s="11"/>
      <c r="AD665" s="11"/>
    </row>
    <row r="666" spans="1:30" ht="21" customHeight="1" x14ac:dyDescent="0.2">
      <c r="A666" s="25" t="s">
        <v>3465</v>
      </c>
      <c r="B666" s="20">
        <f>LOOKUP(Table11[[#This Row],[id]],'S1 - Assay'!A:A,'S1 - Assay'!B:B)</f>
        <v>10244</v>
      </c>
      <c r="C666" s="20" t="str">
        <f>LOOKUP(Table11[[#This Row],[id]],'S1 - Assay'!A:A,'S1 - Assay'!C:C)</f>
        <v>I</v>
      </c>
      <c r="D666" s="20">
        <f>COUNTIF('S6 - Table 1'!$B$3:$B$20,Table11[[#This Row],[id]])</f>
        <v>0</v>
      </c>
      <c r="E666" s="20">
        <v>6.1061080949999997</v>
      </c>
      <c r="F666" s="20">
        <v>3333</v>
      </c>
      <c r="G666" s="20">
        <v>10</v>
      </c>
      <c r="H666" s="20">
        <v>279</v>
      </c>
      <c r="I666" s="20">
        <v>16</v>
      </c>
      <c r="J666" s="20">
        <v>44</v>
      </c>
      <c r="K666" s="20">
        <v>4310</v>
      </c>
      <c r="L666" s="20">
        <v>58</v>
      </c>
      <c r="M666" s="26" cm="1">
        <f t="array" ref="M666">_xlfn.IFS(Table11[[#This Row],[target.clade]]="I",110,Table11[[#This Row],[target.clade]]="II",4454,TRUE,4652)</f>
        <v>110</v>
      </c>
      <c r="N666" s="26" cm="1">
        <f t="array" ref="N666">_xlfn.IFS(Table11[[#This Row],[target.clade]]="I",4454,Table11[[#This Row],[target.clade]]="II",110,TRUE,NA())</f>
        <v>4454</v>
      </c>
      <c r="O666" s="20" cm="1">
        <f t="array" ref="O666">_xlfn.IFS(Table11[[#This Row],[target.clade]]="I",Table11[[#This Row],[hits.I]],Table11[[#This Row],[target.clade]]="II",Table11[[#This Row],[hits.II]],TRUE,SUM(Table11[[#This Row],[hits.I]:[hits.?]]))</f>
        <v>44</v>
      </c>
      <c r="P666" s="26">
        <f>Table11[[#This Row],[clade.P]]-Table11[[#This Row],[clade.TP]]</f>
        <v>66</v>
      </c>
      <c r="Q666" s="26" cm="1">
        <f t="array" ref="Q666">_xlfn.IFS(Table11[[#This Row],[target.clade]]="I",Table11[[#This Row],[hits.II]],Table11[[#This Row],[target.clade]]="II",Table11[[#This Row],[hits.I]],TRUE,NA())</f>
        <v>4310</v>
      </c>
      <c r="R666" s="26">
        <f>IFERROR(Table11[[#This Row],[clade.N]]-Table11[[#This Row],[clade.FP]], NA())</f>
        <v>144</v>
      </c>
      <c r="S666" s="24">
        <f>Table11[[#This Row],[clade.TP]]/Table11[[#This Row],[clade.P]]</f>
        <v>0.4</v>
      </c>
      <c r="T666" s="24">
        <f>Table11[[#This Row],[clade.FN]]/Table11[[#This Row],[clade.P]]</f>
        <v>0.6</v>
      </c>
      <c r="U666" s="24">
        <f>IFERROR(Table11[[#This Row],[clade.FP]]/Table11[[#This Row],[clade.N]],NA())</f>
        <v>0.96766951055231254</v>
      </c>
      <c r="V666" s="24">
        <f>IFERROR(Table11[[#This Row],[clade.TN]]/Table11[[#This Row],[clade.N]],NA())</f>
        <v>3.2330489447687474E-2</v>
      </c>
      <c r="AC666" s="11"/>
      <c r="AD666" s="11"/>
    </row>
    <row r="667" spans="1:30" ht="21" customHeight="1" x14ac:dyDescent="0.2">
      <c r="A667" s="25" t="s">
        <v>3468</v>
      </c>
      <c r="B667" s="20">
        <f>LOOKUP(Table11[[#This Row],[id]],'S1 - Assay'!A:A,'S1 - Assay'!B:B)</f>
        <v>10244</v>
      </c>
      <c r="C667" s="20" t="str">
        <f>LOOKUP(Table11[[#This Row],[id]],'S1 - Assay'!A:A,'S1 - Assay'!C:C)</f>
        <v>I</v>
      </c>
      <c r="D667" s="20">
        <f>COUNTIF('S6 - Table 1'!$B$3:$B$20,Table11[[#This Row],[id]])</f>
        <v>0</v>
      </c>
      <c r="E667" s="20">
        <v>6.112768333</v>
      </c>
      <c r="F667" s="20">
        <v>2687</v>
      </c>
      <c r="G667" s="20">
        <v>68</v>
      </c>
      <c r="H667" s="20">
        <v>269</v>
      </c>
      <c r="I667" s="20">
        <v>16</v>
      </c>
      <c r="J667" s="20">
        <v>43</v>
      </c>
      <c r="K667" s="20">
        <v>3625</v>
      </c>
      <c r="L667" s="20">
        <v>60</v>
      </c>
      <c r="M667" s="26" cm="1">
        <f t="array" ref="M667">_xlfn.IFS(Table11[[#This Row],[target.clade]]="I",110,Table11[[#This Row],[target.clade]]="II",4454,TRUE,4652)</f>
        <v>110</v>
      </c>
      <c r="N667" s="26" cm="1">
        <f t="array" ref="N667">_xlfn.IFS(Table11[[#This Row],[target.clade]]="I",4454,Table11[[#This Row],[target.clade]]="II",110,TRUE,NA())</f>
        <v>4454</v>
      </c>
      <c r="O667" s="20" cm="1">
        <f t="array" ref="O667">_xlfn.IFS(Table11[[#This Row],[target.clade]]="I",Table11[[#This Row],[hits.I]],Table11[[#This Row],[target.clade]]="II",Table11[[#This Row],[hits.II]],TRUE,SUM(Table11[[#This Row],[hits.I]:[hits.?]]))</f>
        <v>43</v>
      </c>
      <c r="P667" s="26">
        <f>Table11[[#This Row],[clade.P]]-Table11[[#This Row],[clade.TP]]</f>
        <v>67</v>
      </c>
      <c r="Q667" s="26" cm="1">
        <f t="array" ref="Q667">_xlfn.IFS(Table11[[#This Row],[target.clade]]="I",Table11[[#This Row],[hits.II]],Table11[[#This Row],[target.clade]]="II",Table11[[#This Row],[hits.I]],TRUE,NA())</f>
        <v>3625</v>
      </c>
      <c r="R667" s="26">
        <f>IFERROR(Table11[[#This Row],[clade.N]]-Table11[[#This Row],[clade.FP]], NA())</f>
        <v>829</v>
      </c>
      <c r="S667" s="24">
        <f>Table11[[#This Row],[clade.TP]]/Table11[[#This Row],[clade.P]]</f>
        <v>0.39090909090909093</v>
      </c>
      <c r="T667" s="24">
        <f>Table11[[#This Row],[clade.FN]]/Table11[[#This Row],[clade.P]]</f>
        <v>0.60909090909090913</v>
      </c>
      <c r="U667" s="24">
        <f>IFERROR(Table11[[#This Row],[clade.FP]]/Table11[[#This Row],[clade.N]],NA())</f>
        <v>0.81387516838796592</v>
      </c>
      <c r="V667" s="24">
        <f>IFERROR(Table11[[#This Row],[clade.TN]]/Table11[[#This Row],[clade.N]],NA())</f>
        <v>0.18612483161203414</v>
      </c>
      <c r="AC667" s="11"/>
      <c r="AD667" s="11"/>
    </row>
    <row r="668" spans="1:30" ht="21" customHeight="1" x14ac:dyDescent="0.2">
      <c r="A668" s="25" t="s">
        <v>3471</v>
      </c>
      <c r="B668" s="20">
        <f>LOOKUP(Table11[[#This Row],[id]],'S1 - Assay'!A:A,'S1 - Assay'!B:B)</f>
        <v>10244</v>
      </c>
      <c r="C668" s="20" t="str">
        <f>LOOKUP(Table11[[#This Row],[id]],'S1 - Assay'!A:A,'S1 - Assay'!C:C)</f>
        <v>I</v>
      </c>
      <c r="D668" s="20">
        <f>COUNTIF('S6 - Table 1'!$B$3:$B$20,Table11[[#This Row],[id]])</f>
        <v>0</v>
      </c>
      <c r="E668" s="20">
        <v>6.1231422899999997</v>
      </c>
      <c r="F668" s="20">
        <v>2680</v>
      </c>
      <c r="G668" s="20">
        <v>72</v>
      </c>
      <c r="H668" s="20">
        <v>130</v>
      </c>
      <c r="I668" s="20">
        <v>155</v>
      </c>
      <c r="J668" s="20">
        <v>43</v>
      </c>
      <c r="K668" s="20">
        <v>3622</v>
      </c>
      <c r="L668" s="20">
        <v>60</v>
      </c>
      <c r="M668" s="26" cm="1">
        <f t="array" ref="M668">_xlfn.IFS(Table11[[#This Row],[target.clade]]="I",110,Table11[[#This Row],[target.clade]]="II",4454,TRUE,4652)</f>
        <v>110</v>
      </c>
      <c r="N668" s="26" cm="1">
        <f t="array" ref="N668">_xlfn.IFS(Table11[[#This Row],[target.clade]]="I",4454,Table11[[#This Row],[target.clade]]="II",110,TRUE,NA())</f>
        <v>4454</v>
      </c>
      <c r="O668" s="20" cm="1">
        <f t="array" ref="O668">_xlfn.IFS(Table11[[#This Row],[target.clade]]="I",Table11[[#This Row],[hits.I]],Table11[[#This Row],[target.clade]]="II",Table11[[#This Row],[hits.II]],TRUE,SUM(Table11[[#This Row],[hits.I]:[hits.?]]))</f>
        <v>43</v>
      </c>
      <c r="P668" s="26">
        <f>Table11[[#This Row],[clade.P]]-Table11[[#This Row],[clade.TP]]</f>
        <v>67</v>
      </c>
      <c r="Q668" s="26" cm="1">
        <f t="array" ref="Q668">_xlfn.IFS(Table11[[#This Row],[target.clade]]="I",Table11[[#This Row],[hits.II]],Table11[[#This Row],[target.clade]]="II",Table11[[#This Row],[hits.I]],TRUE,NA())</f>
        <v>3622</v>
      </c>
      <c r="R668" s="26">
        <f>IFERROR(Table11[[#This Row],[clade.N]]-Table11[[#This Row],[clade.FP]], NA())</f>
        <v>832</v>
      </c>
      <c r="S668" s="24">
        <f>Table11[[#This Row],[clade.TP]]/Table11[[#This Row],[clade.P]]</f>
        <v>0.39090909090909093</v>
      </c>
      <c r="T668" s="24">
        <f>Table11[[#This Row],[clade.FN]]/Table11[[#This Row],[clade.P]]</f>
        <v>0.60909090909090913</v>
      </c>
      <c r="U668" s="24">
        <f>IFERROR(Table11[[#This Row],[clade.FP]]/Table11[[#This Row],[clade.N]],NA())</f>
        <v>0.81320161652447243</v>
      </c>
      <c r="V668" s="24">
        <f>IFERROR(Table11[[#This Row],[clade.TN]]/Table11[[#This Row],[clade.N]],NA())</f>
        <v>0.1867983834755276</v>
      </c>
      <c r="AC668" s="11"/>
      <c r="AD668" s="11"/>
    </row>
    <row r="669" spans="1:30" ht="21" customHeight="1" x14ac:dyDescent="0.2">
      <c r="A669" s="25" t="s">
        <v>3474</v>
      </c>
      <c r="B669" s="20">
        <f>LOOKUP(Table11[[#This Row],[id]],'S1 - Assay'!A:A,'S1 - Assay'!B:B)</f>
        <v>10244</v>
      </c>
      <c r="C669" s="20" t="str">
        <f>LOOKUP(Table11[[#This Row],[id]],'S1 - Assay'!A:A,'S1 - Assay'!C:C)</f>
        <v>I</v>
      </c>
      <c r="D669" s="20">
        <f>COUNTIF('S6 - Table 1'!$B$3:$B$20,Table11[[#This Row],[id]])</f>
        <v>0</v>
      </c>
      <c r="E669" s="20">
        <v>6.1541134069999996</v>
      </c>
      <c r="F669" s="20">
        <v>3432</v>
      </c>
      <c r="G669" s="20">
        <v>1</v>
      </c>
      <c r="H669" s="20">
        <v>242</v>
      </c>
      <c r="I669" s="20">
        <v>42</v>
      </c>
      <c r="J669" s="20">
        <v>43</v>
      </c>
      <c r="K669" s="20">
        <v>4439</v>
      </c>
      <c r="L669" s="20">
        <v>66</v>
      </c>
      <c r="M669" s="26" cm="1">
        <f t="array" ref="M669">_xlfn.IFS(Table11[[#This Row],[target.clade]]="I",110,Table11[[#This Row],[target.clade]]="II",4454,TRUE,4652)</f>
        <v>110</v>
      </c>
      <c r="N669" s="26" cm="1">
        <f t="array" ref="N669">_xlfn.IFS(Table11[[#This Row],[target.clade]]="I",4454,Table11[[#This Row],[target.clade]]="II",110,TRUE,NA())</f>
        <v>4454</v>
      </c>
      <c r="O669" s="20" cm="1">
        <f t="array" ref="O669">_xlfn.IFS(Table11[[#This Row],[target.clade]]="I",Table11[[#This Row],[hits.I]],Table11[[#This Row],[target.clade]]="II",Table11[[#This Row],[hits.II]],TRUE,SUM(Table11[[#This Row],[hits.I]:[hits.?]]))</f>
        <v>43</v>
      </c>
      <c r="P669" s="26">
        <f>Table11[[#This Row],[clade.P]]-Table11[[#This Row],[clade.TP]]</f>
        <v>67</v>
      </c>
      <c r="Q669" s="26" cm="1">
        <f t="array" ref="Q669">_xlfn.IFS(Table11[[#This Row],[target.clade]]="I",Table11[[#This Row],[hits.II]],Table11[[#This Row],[target.clade]]="II",Table11[[#This Row],[hits.I]],TRUE,NA())</f>
        <v>4439</v>
      </c>
      <c r="R669" s="26">
        <f>IFERROR(Table11[[#This Row],[clade.N]]-Table11[[#This Row],[clade.FP]], NA())</f>
        <v>15</v>
      </c>
      <c r="S669" s="24">
        <f>Table11[[#This Row],[clade.TP]]/Table11[[#This Row],[clade.P]]</f>
        <v>0.39090909090909093</v>
      </c>
      <c r="T669" s="24">
        <f>Table11[[#This Row],[clade.FN]]/Table11[[#This Row],[clade.P]]</f>
        <v>0.60909090909090913</v>
      </c>
      <c r="U669" s="24">
        <f>IFERROR(Table11[[#This Row],[clade.FP]]/Table11[[#This Row],[clade.N]],NA())</f>
        <v>0.99663224068253253</v>
      </c>
      <c r="V669" s="24">
        <f>IFERROR(Table11[[#This Row],[clade.TN]]/Table11[[#This Row],[clade.N]],NA())</f>
        <v>3.3677593174674448E-3</v>
      </c>
      <c r="AC669" s="11"/>
      <c r="AD669" s="11"/>
    </row>
    <row r="670" spans="1:30" ht="21" customHeight="1" x14ac:dyDescent="0.2">
      <c r="A670" s="25" t="s">
        <v>3477</v>
      </c>
      <c r="B670" s="20">
        <f>LOOKUP(Table11[[#This Row],[id]],'S1 - Assay'!A:A,'S1 - Assay'!B:B)</f>
        <v>10244</v>
      </c>
      <c r="C670" s="20" t="str">
        <f>LOOKUP(Table11[[#This Row],[id]],'S1 - Assay'!A:A,'S1 - Assay'!C:C)</f>
        <v>I</v>
      </c>
      <c r="D670" s="20">
        <f>COUNTIF('S6 - Table 1'!$B$3:$B$20,Table11[[#This Row],[id]])</f>
        <v>0</v>
      </c>
      <c r="E670" s="20">
        <v>6.3516806089999998</v>
      </c>
      <c r="F670" s="20">
        <v>3432</v>
      </c>
      <c r="G670" s="20">
        <v>1</v>
      </c>
      <c r="H670" s="20">
        <v>254</v>
      </c>
      <c r="I670" s="20">
        <v>30</v>
      </c>
      <c r="J670" s="20">
        <v>43</v>
      </c>
      <c r="K670" s="20">
        <v>4439</v>
      </c>
      <c r="L670" s="20">
        <v>66</v>
      </c>
      <c r="M670" s="26" cm="1">
        <f t="array" ref="M670">_xlfn.IFS(Table11[[#This Row],[target.clade]]="I",110,Table11[[#This Row],[target.clade]]="II",4454,TRUE,4652)</f>
        <v>110</v>
      </c>
      <c r="N670" s="26" cm="1">
        <f t="array" ref="N670">_xlfn.IFS(Table11[[#This Row],[target.clade]]="I",4454,Table11[[#This Row],[target.clade]]="II",110,TRUE,NA())</f>
        <v>4454</v>
      </c>
      <c r="O670" s="20" cm="1">
        <f t="array" ref="O670">_xlfn.IFS(Table11[[#This Row],[target.clade]]="I",Table11[[#This Row],[hits.I]],Table11[[#This Row],[target.clade]]="II",Table11[[#This Row],[hits.II]],TRUE,SUM(Table11[[#This Row],[hits.I]:[hits.?]]))</f>
        <v>43</v>
      </c>
      <c r="P670" s="26">
        <f>Table11[[#This Row],[clade.P]]-Table11[[#This Row],[clade.TP]]</f>
        <v>67</v>
      </c>
      <c r="Q670" s="26" cm="1">
        <f t="array" ref="Q670">_xlfn.IFS(Table11[[#This Row],[target.clade]]="I",Table11[[#This Row],[hits.II]],Table11[[#This Row],[target.clade]]="II",Table11[[#This Row],[hits.I]],TRUE,NA())</f>
        <v>4439</v>
      </c>
      <c r="R670" s="26">
        <f>IFERROR(Table11[[#This Row],[clade.N]]-Table11[[#This Row],[clade.FP]], NA())</f>
        <v>15</v>
      </c>
      <c r="S670" s="24">
        <f>Table11[[#This Row],[clade.TP]]/Table11[[#This Row],[clade.P]]</f>
        <v>0.39090909090909093</v>
      </c>
      <c r="T670" s="24">
        <f>Table11[[#This Row],[clade.FN]]/Table11[[#This Row],[clade.P]]</f>
        <v>0.60909090909090913</v>
      </c>
      <c r="U670" s="24">
        <f>IFERROR(Table11[[#This Row],[clade.FP]]/Table11[[#This Row],[clade.N]],NA())</f>
        <v>0.99663224068253253</v>
      </c>
      <c r="V670" s="24">
        <f>IFERROR(Table11[[#This Row],[clade.TN]]/Table11[[#This Row],[clade.N]],NA())</f>
        <v>3.3677593174674448E-3</v>
      </c>
      <c r="AC670" s="11"/>
      <c r="AD670" s="11"/>
    </row>
    <row r="671" spans="1:30" ht="21" customHeight="1" x14ac:dyDescent="0.2">
      <c r="A671" s="25" t="s">
        <v>3480</v>
      </c>
      <c r="B671" s="20">
        <f>LOOKUP(Table11[[#This Row],[id]],'S1 - Assay'!A:A,'S1 - Assay'!B:B)</f>
        <v>10244</v>
      </c>
      <c r="C671" s="20" t="str">
        <f>LOOKUP(Table11[[#This Row],[id]],'S1 - Assay'!A:A,'S1 - Assay'!C:C)</f>
        <v>I</v>
      </c>
      <c r="D671" s="20">
        <f>COUNTIF('S6 - Table 1'!$B$3:$B$20,Table11[[#This Row],[id]])</f>
        <v>0</v>
      </c>
      <c r="E671" s="20">
        <v>6.3516806089999998</v>
      </c>
      <c r="F671" s="20">
        <v>3432</v>
      </c>
      <c r="G671" s="20">
        <v>1</v>
      </c>
      <c r="H671" s="20">
        <v>242</v>
      </c>
      <c r="I671" s="20">
        <v>42</v>
      </c>
      <c r="J671" s="20">
        <v>43</v>
      </c>
      <c r="K671" s="20">
        <v>4439</v>
      </c>
      <c r="L671" s="20">
        <v>66</v>
      </c>
      <c r="M671" s="26" cm="1">
        <f t="array" ref="M671">_xlfn.IFS(Table11[[#This Row],[target.clade]]="I",110,Table11[[#This Row],[target.clade]]="II",4454,TRUE,4652)</f>
        <v>110</v>
      </c>
      <c r="N671" s="26" cm="1">
        <f t="array" ref="N671">_xlfn.IFS(Table11[[#This Row],[target.clade]]="I",4454,Table11[[#This Row],[target.clade]]="II",110,TRUE,NA())</f>
        <v>4454</v>
      </c>
      <c r="O671" s="20" cm="1">
        <f t="array" ref="O671">_xlfn.IFS(Table11[[#This Row],[target.clade]]="I",Table11[[#This Row],[hits.I]],Table11[[#This Row],[target.clade]]="II",Table11[[#This Row],[hits.II]],TRUE,SUM(Table11[[#This Row],[hits.I]:[hits.?]]))</f>
        <v>43</v>
      </c>
      <c r="P671" s="26">
        <f>Table11[[#This Row],[clade.P]]-Table11[[#This Row],[clade.TP]]</f>
        <v>67</v>
      </c>
      <c r="Q671" s="26" cm="1">
        <f t="array" ref="Q671">_xlfn.IFS(Table11[[#This Row],[target.clade]]="I",Table11[[#This Row],[hits.II]],Table11[[#This Row],[target.clade]]="II",Table11[[#This Row],[hits.I]],TRUE,NA())</f>
        <v>4439</v>
      </c>
      <c r="R671" s="26">
        <f>IFERROR(Table11[[#This Row],[clade.N]]-Table11[[#This Row],[clade.FP]], NA())</f>
        <v>15</v>
      </c>
      <c r="S671" s="24">
        <f>Table11[[#This Row],[clade.TP]]/Table11[[#This Row],[clade.P]]</f>
        <v>0.39090909090909093</v>
      </c>
      <c r="T671" s="24">
        <f>Table11[[#This Row],[clade.FN]]/Table11[[#This Row],[clade.P]]</f>
        <v>0.60909090909090913</v>
      </c>
      <c r="U671" s="24">
        <f>IFERROR(Table11[[#This Row],[clade.FP]]/Table11[[#This Row],[clade.N]],NA())</f>
        <v>0.99663224068253253</v>
      </c>
      <c r="V671" s="24">
        <f>IFERROR(Table11[[#This Row],[clade.TN]]/Table11[[#This Row],[clade.N]],NA())</f>
        <v>3.3677593174674448E-3</v>
      </c>
      <c r="AC671" s="11"/>
      <c r="AD671" s="11"/>
    </row>
    <row r="672" spans="1:30" ht="21" customHeight="1" x14ac:dyDescent="0.2">
      <c r="A672" s="25" t="s">
        <v>3482</v>
      </c>
      <c r="B672" s="20">
        <f>LOOKUP(Table11[[#This Row],[id]],'S1 - Assay'!A:A,'S1 - Assay'!B:B)</f>
        <v>10244</v>
      </c>
      <c r="C672" s="20" t="str">
        <f>LOOKUP(Table11[[#This Row],[id]],'S1 - Assay'!A:A,'S1 - Assay'!C:C)</f>
        <v>I</v>
      </c>
      <c r="D672" s="20">
        <f>COUNTIF('S6 - Table 1'!$B$3:$B$20,Table11[[#This Row],[id]])</f>
        <v>0</v>
      </c>
      <c r="E672" s="20">
        <v>6.5811502229999999</v>
      </c>
      <c r="F672" s="20">
        <v>3315</v>
      </c>
      <c r="G672" s="20">
        <v>12</v>
      </c>
      <c r="H672" s="20">
        <v>265</v>
      </c>
      <c r="I672" s="20">
        <v>20</v>
      </c>
      <c r="J672" s="20">
        <v>43</v>
      </c>
      <c r="K672" s="20">
        <v>4417</v>
      </c>
      <c r="L672" s="20">
        <v>26</v>
      </c>
      <c r="M672" s="26" cm="1">
        <f t="array" ref="M672">_xlfn.IFS(Table11[[#This Row],[target.clade]]="I",110,Table11[[#This Row],[target.clade]]="II",4454,TRUE,4652)</f>
        <v>110</v>
      </c>
      <c r="N672" s="26" cm="1">
        <f t="array" ref="N672">_xlfn.IFS(Table11[[#This Row],[target.clade]]="I",4454,Table11[[#This Row],[target.clade]]="II",110,TRUE,NA())</f>
        <v>4454</v>
      </c>
      <c r="O672" s="20" cm="1">
        <f t="array" ref="O672">_xlfn.IFS(Table11[[#This Row],[target.clade]]="I",Table11[[#This Row],[hits.I]],Table11[[#This Row],[target.clade]]="II",Table11[[#This Row],[hits.II]],TRUE,SUM(Table11[[#This Row],[hits.I]:[hits.?]]))</f>
        <v>43</v>
      </c>
      <c r="P672" s="26">
        <f>Table11[[#This Row],[clade.P]]-Table11[[#This Row],[clade.TP]]</f>
        <v>67</v>
      </c>
      <c r="Q672" s="26" cm="1">
        <f t="array" ref="Q672">_xlfn.IFS(Table11[[#This Row],[target.clade]]="I",Table11[[#This Row],[hits.II]],Table11[[#This Row],[target.clade]]="II",Table11[[#This Row],[hits.I]],TRUE,NA())</f>
        <v>4417</v>
      </c>
      <c r="R672" s="26">
        <f>IFERROR(Table11[[#This Row],[clade.N]]-Table11[[#This Row],[clade.FP]], NA())</f>
        <v>37</v>
      </c>
      <c r="S672" s="24">
        <f>Table11[[#This Row],[clade.TP]]/Table11[[#This Row],[clade.P]]</f>
        <v>0.39090909090909093</v>
      </c>
      <c r="T672" s="24">
        <f>Table11[[#This Row],[clade.FN]]/Table11[[#This Row],[clade.P]]</f>
        <v>0.60909090909090913</v>
      </c>
      <c r="U672" s="24">
        <f>IFERROR(Table11[[#This Row],[clade.FP]]/Table11[[#This Row],[clade.N]],NA())</f>
        <v>0.99169286035024695</v>
      </c>
      <c r="V672" s="24">
        <f>IFERROR(Table11[[#This Row],[clade.TN]]/Table11[[#This Row],[clade.N]],NA())</f>
        <v>8.3071396497530307E-3</v>
      </c>
      <c r="AC672" s="11"/>
      <c r="AD672" s="11"/>
    </row>
    <row r="673" spans="1:30" ht="21" customHeight="1" x14ac:dyDescent="0.2">
      <c r="A673" s="25" t="s">
        <v>3487</v>
      </c>
      <c r="B673" s="20">
        <f>LOOKUP(Table11[[#This Row],[id]],'S1 - Assay'!A:A,'S1 - Assay'!B:B)</f>
        <v>10244</v>
      </c>
      <c r="C673" s="20" t="str">
        <f>LOOKUP(Table11[[#This Row],[id]],'S1 - Assay'!A:A,'S1 - Assay'!C:C)</f>
        <v>I</v>
      </c>
      <c r="D673" s="20">
        <f>COUNTIF('S6 - Table 1'!$B$3:$B$20,Table11[[#This Row],[id]])</f>
        <v>0</v>
      </c>
      <c r="E673" s="20">
        <v>6.6041262400000003</v>
      </c>
      <c r="F673" s="20">
        <v>3349</v>
      </c>
      <c r="G673" s="20">
        <v>18</v>
      </c>
      <c r="H673" s="20">
        <v>24</v>
      </c>
      <c r="I673" s="20">
        <v>162</v>
      </c>
      <c r="J673" s="20">
        <v>50</v>
      </c>
      <c r="K673" s="20">
        <v>4352</v>
      </c>
      <c r="L673" s="20">
        <v>54</v>
      </c>
      <c r="M673" s="26" cm="1">
        <f t="array" ref="M673">_xlfn.IFS(Table11[[#This Row],[target.clade]]="I",110,Table11[[#This Row],[target.clade]]="II",4454,TRUE,4652)</f>
        <v>110</v>
      </c>
      <c r="N673" s="26" cm="1">
        <f t="array" ref="N673">_xlfn.IFS(Table11[[#This Row],[target.clade]]="I",4454,Table11[[#This Row],[target.clade]]="II",110,TRUE,NA())</f>
        <v>4454</v>
      </c>
      <c r="O673" s="20" cm="1">
        <f t="array" ref="O673">_xlfn.IFS(Table11[[#This Row],[target.clade]]="I",Table11[[#This Row],[hits.I]],Table11[[#This Row],[target.clade]]="II",Table11[[#This Row],[hits.II]],TRUE,SUM(Table11[[#This Row],[hits.I]:[hits.?]]))</f>
        <v>50</v>
      </c>
      <c r="P673" s="26">
        <f>Table11[[#This Row],[clade.P]]-Table11[[#This Row],[clade.TP]]</f>
        <v>60</v>
      </c>
      <c r="Q673" s="26" cm="1">
        <f t="array" ref="Q673">_xlfn.IFS(Table11[[#This Row],[target.clade]]="I",Table11[[#This Row],[hits.II]],Table11[[#This Row],[target.clade]]="II",Table11[[#This Row],[hits.I]],TRUE,NA())</f>
        <v>4352</v>
      </c>
      <c r="R673" s="26">
        <f>IFERROR(Table11[[#This Row],[clade.N]]-Table11[[#This Row],[clade.FP]], NA())</f>
        <v>102</v>
      </c>
      <c r="S673" s="24">
        <f>Table11[[#This Row],[clade.TP]]/Table11[[#This Row],[clade.P]]</f>
        <v>0.45454545454545453</v>
      </c>
      <c r="T673" s="24">
        <f>Table11[[#This Row],[clade.FN]]/Table11[[#This Row],[clade.P]]</f>
        <v>0.54545454545454541</v>
      </c>
      <c r="U673" s="24">
        <f>IFERROR(Table11[[#This Row],[clade.FP]]/Table11[[#This Row],[clade.N]],NA())</f>
        <v>0.97709923664122134</v>
      </c>
      <c r="V673" s="24">
        <f>IFERROR(Table11[[#This Row],[clade.TN]]/Table11[[#This Row],[clade.N]],NA())</f>
        <v>2.2900763358778626E-2</v>
      </c>
      <c r="AC673" s="11"/>
      <c r="AD673" s="11"/>
    </row>
    <row r="674" spans="1:30" ht="21" customHeight="1" x14ac:dyDescent="0.2">
      <c r="A674" s="25" t="s">
        <v>3492</v>
      </c>
      <c r="B674" s="20">
        <f>LOOKUP(Table11[[#This Row],[id]],'S1 - Assay'!A:A,'S1 - Assay'!B:B)</f>
        <v>10244</v>
      </c>
      <c r="C674" s="20" t="str">
        <f>LOOKUP(Table11[[#This Row],[id]],'S1 - Assay'!A:A,'S1 - Assay'!C:C)</f>
        <v>I</v>
      </c>
      <c r="D674" s="20">
        <f>COUNTIF('S6 - Table 1'!$B$3:$B$20,Table11[[#This Row],[id]])</f>
        <v>0</v>
      </c>
      <c r="E674" s="20">
        <v>6.6742342949999998</v>
      </c>
      <c r="F674" s="20">
        <v>3346</v>
      </c>
      <c r="G674" s="20">
        <v>21</v>
      </c>
      <c r="H674" s="20">
        <v>137</v>
      </c>
      <c r="I674" s="20">
        <v>49</v>
      </c>
      <c r="J674" s="20">
        <v>50</v>
      </c>
      <c r="K674" s="20">
        <v>4352</v>
      </c>
      <c r="L674" s="20">
        <v>54</v>
      </c>
      <c r="M674" s="26" cm="1">
        <f t="array" ref="M674">_xlfn.IFS(Table11[[#This Row],[target.clade]]="I",110,Table11[[#This Row],[target.clade]]="II",4454,TRUE,4652)</f>
        <v>110</v>
      </c>
      <c r="N674" s="26" cm="1">
        <f t="array" ref="N674">_xlfn.IFS(Table11[[#This Row],[target.clade]]="I",4454,Table11[[#This Row],[target.clade]]="II",110,TRUE,NA())</f>
        <v>4454</v>
      </c>
      <c r="O674" s="20" cm="1">
        <f t="array" ref="O674">_xlfn.IFS(Table11[[#This Row],[target.clade]]="I",Table11[[#This Row],[hits.I]],Table11[[#This Row],[target.clade]]="II",Table11[[#This Row],[hits.II]],TRUE,SUM(Table11[[#This Row],[hits.I]:[hits.?]]))</f>
        <v>50</v>
      </c>
      <c r="P674" s="26">
        <f>Table11[[#This Row],[clade.P]]-Table11[[#This Row],[clade.TP]]</f>
        <v>60</v>
      </c>
      <c r="Q674" s="26" cm="1">
        <f t="array" ref="Q674">_xlfn.IFS(Table11[[#This Row],[target.clade]]="I",Table11[[#This Row],[hits.II]],Table11[[#This Row],[target.clade]]="II",Table11[[#This Row],[hits.I]],TRUE,NA())</f>
        <v>4352</v>
      </c>
      <c r="R674" s="26">
        <f>IFERROR(Table11[[#This Row],[clade.N]]-Table11[[#This Row],[clade.FP]], NA())</f>
        <v>102</v>
      </c>
      <c r="S674" s="24">
        <f>Table11[[#This Row],[clade.TP]]/Table11[[#This Row],[clade.P]]</f>
        <v>0.45454545454545453</v>
      </c>
      <c r="T674" s="24">
        <f>Table11[[#This Row],[clade.FN]]/Table11[[#This Row],[clade.P]]</f>
        <v>0.54545454545454541</v>
      </c>
      <c r="U674" s="24">
        <f>IFERROR(Table11[[#This Row],[clade.FP]]/Table11[[#This Row],[clade.N]],NA())</f>
        <v>0.97709923664122134</v>
      </c>
      <c r="V674" s="24">
        <f>IFERROR(Table11[[#This Row],[clade.TN]]/Table11[[#This Row],[clade.N]],NA())</f>
        <v>2.2900763358778626E-2</v>
      </c>
      <c r="AC674" s="11"/>
      <c r="AD674" s="11"/>
    </row>
    <row r="675" spans="1:30" ht="21" customHeight="1" x14ac:dyDescent="0.2">
      <c r="A675" s="25" t="s">
        <v>3495</v>
      </c>
      <c r="B675" s="20">
        <f>LOOKUP(Table11[[#This Row],[id]],'S1 - Assay'!A:A,'S1 - Assay'!B:B)</f>
        <v>10244</v>
      </c>
      <c r="C675" s="20" t="str">
        <f>LOOKUP(Table11[[#This Row],[id]],'S1 - Assay'!A:A,'S1 - Assay'!C:C)</f>
        <v>I</v>
      </c>
      <c r="D675" s="20">
        <f>COUNTIF('S6 - Table 1'!$B$3:$B$20,Table11[[#This Row],[id]])</f>
        <v>0</v>
      </c>
      <c r="E675" s="20">
        <v>6.7396648079999997</v>
      </c>
      <c r="F675" s="20">
        <v>3349</v>
      </c>
      <c r="G675" s="20">
        <v>18</v>
      </c>
      <c r="H675" s="20">
        <v>27</v>
      </c>
      <c r="I675" s="20">
        <v>159</v>
      </c>
      <c r="J675" s="20">
        <v>50</v>
      </c>
      <c r="K675" s="20">
        <v>4352</v>
      </c>
      <c r="L675" s="20">
        <v>54</v>
      </c>
      <c r="M675" s="26" cm="1">
        <f t="array" ref="M675">_xlfn.IFS(Table11[[#This Row],[target.clade]]="I",110,Table11[[#This Row],[target.clade]]="II",4454,TRUE,4652)</f>
        <v>110</v>
      </c>
      <c r="N675" s="26" cm="1">
        <f t="array" ref="N675">_xlfn.IFS(Table11[[#This Row],[target.clade]]="I",4454,Table11[[#This Row],[target.clade]]="II",110,TRUE,NA())</f>
        <v>4454</v>
      </c>
      <c r="O675" s="20" cm="1">
        <f t="array" ref="O675">_xlfn.IFS(Table11[[#This Row],[target.clade]]="I",Table11[[#This Row],[hits.I]],Table11[[#This Row],[target.clade]]="II",Table11[[#This Row],[hits.II]],TRUE,SUM(Table11[[#This Row],[hits.I]:[hits.?]]))</f>
        <v>50</v>
      </c>
      <c r="P675" s="26">
        <f>Table11[[#This Row],[clade.P]]-Table11[[#This Row],[clade.TP]]</f>
        <v>60</v>
      </c>
      <c r="Q675" s="26" cm="1">
        <f t="array" ref="Q675">_xlfn.IFS(Table11[[#This Row],[target.clade]]="I",Table11[[#This Row],[hits.II]],Table11[[#This Row],[target.clade]]="II",Table11[[#This Row],[hits.I]],TRUE,NA())</f>
        <v>4352</v>
      </c>
      <c r="R675" s="26">
        <f>IFERROR(Table11[[#This Row],[clade.N]]-Table11[[#This Row],[clade.FP]], NA())</f>
        <v>102</v>
      </c>
      <c r="S675" s="24">
        <f>Table11[[#This Row],[clade.TP]]/Table11[[#This Row],[clade.P]]</f>
        <v>0.45454545454545453</v>
      </c>
      <c r="T675" s="24">
        <f>Table11[[#This Row],[clade.FN]]/Table11[[#This Row],[clade.P]]</f>
        <v>0.54545454545454541</v>
      </c>
      <c r="U675" s="24">
        <f>IFERROR(Table11[[#This Row],[clade.FP]]/Table11[[#This Row],[clade.N]],NA())</f>
        <v>0.97709923664122134</v>
      </c>
      <c r="V675" s="24">
        <f>IFERROR(Table11[[#This Row],[clade.TN]]/Table11[[#This Row],[clade.N]],NA())</f>
        <v>2.2900763358778626E-2</v>
      </c>
      <c r="AC675" s="11"/>
      <c r="AD675" s="11"/>
    </row>
    <row r="676" spans="1:30" ht="21" customHeight="1" x14ac:dyDescent="0.2">
      <c r="A676" s="25" t="s">
        <v>3498</v>
      </c>
      <c r="B676" s="20">
        <f>LOOKUP(Table11[[#This Row],[id]],'S1 - Assay'!A:A,'S1 - Assay'!B:B)</f>
        <v>10244</v>
      </c>
      <c r="C676" s="20" t="str">
        <f>LOOKUP(Table11[[#This Row],[id]],'S1 - Assay'!A:A,'S1 - Assay'!C:C)</f>
        <v>I</v>
      </c>
      <c r="D676" s="20">
        <f>COUNTIF('S6 - Table 1'!$B$3:$B$20,Table11[[#This Row],[id]])</f>
        <v>0</v>
      </c>
      <c r="E676" s="20">
        <v>6.8371235099999996</v>
      </c>
      <c r="F676" s="20">
        <v>3315</v>
      </c>
      <c r="G676" s="20">
        <v>12</v>
      </c>
      <c r="H676" s="20">
        <v>265</v>
      </c>
      <c r="I676" s="20">
        <v>20</v>
      </c>
      <c r="J676" s="20">
        <v>43</v>
      </c>
      <c r="K676" s="20">
        <v>4417</v>
      </c>
      <c r="L676" s="20">
        <v>26</v>
      </c>
      <c r="M676" s="26" cm="1">
        <f t="array" ref="M676">_xlfn.IFS(Table11[[#This Row],[target.clade]]="I",110,Table11[[#This Row],[target.clade]]="II",4454,TRUE,4652)</f>
        <v>110</v>
      </c>
      <c r="N676" s="26" cm="1">
        <f t="array" ref="N676">_xlfn.IFS(Table11[[#This Row],[target.clade]]="I",4454,Table11[[#This Row],[target.clade]]="II",110,TRUE,NA())</f>
        <v>4454</v>
      </c>
      <c r="O676" s="20" cm="1">
        <f t="array" ref="O676">_xlfn.IFS(Table11[[#This Row],[target.clade]]="I",Table11[[#This Row],[hits.I]],Table11[[#This Row],[target.clade]]="II",Table11[[#This Row],[hits.II]],TRUE,SUM(Table11[[#This Row],[hits.I]:[hits.?]]))</f>
        <v>43</v>
      </c>
      <c r="P676" s="26">
        <f>Table11[[#This Row],[clade.P]]-Table11[[#This Row],[clade.TP]]</f>
        <v>67</v>
      </c>
      <c r="Q676" s="26" cm="1">
        <f t="array" ref="Q676">_xlfn.IFS(Table11[[#This Row],[target.clade]]="I",Table11[[#This Row],[hits.II]],Table11[[#This Row],[target.clade]]="II",Table11[[#This Row],[hits.I]],TRUE,NA())</f>
        <v>4417</v>
      </c>
      <c r="R676" s="26">
        <f>IFERROR(Table11[[#This Row],[clade.N]]-Table11[[#This Row],[clade.FP]], NA())</f>
        <v>37</v>
      </c>
      <c r="S676" s="24">
        <f>Table11[[#This Row],[clade.TP]]/Table11[[#This Row],[clade.P]]</f>
        <v>0.39090909090909093</v>
      </c>
      <c r="T676" s="24">
        <f>Table11[[#This Row],[clade.FN]]/Table11[[#This Row],[clade.P]]</f>
        <v>0.60909090909090913</v>
      </c>
      <c r="U676" s="24">
        <f>IFERROR(Table11[[#This Row],[clade.FP]]/Table11[[#This Row],[clade.N]],NA())</f>
        <v>0.99169286035024695</v>
      </c>
      <c r="V676" s="24">
        <f>IFERROR(Table11[[#This Row],[clade.TN]]/Table11[[#This Row],[clade.N]],NA())</f>
        <v>8.3071396497530307E-3</v>
      </c>
      <c r="AC676" s="11"/>
      <c r="AD676" s="11"/>
    </row>
    <row r="677" spans="1:30" ht="21" customHeight="1" x14ac:dyDescent="0.2">
      <c r="A677" s="25" t="s">
        <v>3501</v>
      </c>
      <c r="B677" s="20">
        <f>LOOKUP(Table11[[#This Row],[id]],'S1 - Assay'!A:A,'S1 - Assay'!B:B)</f>
        <v>10244</v>
      </c>
      <c r="C677" s="20" t="str">
        <f>LOOKUP(Table11[[#This Row],[id]],'S1 - Assay'!A:A,'S1 - Assay'!C:C)</f>
        <v>I</v>
      </c>
      <c r="D677" s="20">
        <f>COUNTIF('S6 - Table 1'!$B$3:$B$20,Table11[[#This Row],[id]])</f>
        <v>0</v>
      </c>
      <c r="E677" s="20">
        <v>6.8492986729999998</v>
      </c>
      <c r="F677" s="20">
        <v>3315</v>
      </c>
      <c r="G677" s="20">
        <v>12</v>
      </c>
      <c r="H677" s="20">
        <v>270</v>
      </c>
      <c r="I677" s="20">
        <v>15</v>
      </c>
      <c r="J677" s="20">
        <v>43</v>
      </c>
      <c r="K677" s="20">
        <v>4417</v>
      </c>
      <c r="L677" s="20">
        <v>26</v>
      </c>
      <c r="M677" s="26" cm="1">
        <f t="array" ref="M677">_xlfn.IFS(Table11[[#This Row],[target.clade]]="I",110,Table11[[#This Row],[target.clade]]="II",4454,TRUE,4652)</f>
        <v>110</v>
      </c>
      <c r="N677" s="26" cm="1">
        <f t="array" ref="N677">_xlfn.IFS(Table11[[#This Row],[target.clade]]="I",4454,Table11[[#This Row],[target.clade]]="II",110,TRUE,NA())</f>
        <v>4454</v>
      </c>
      <c r="O677" s="20" cm="1">
        <f t="array" ref="O677">_xlfn.IFS(Table11[[#This Row],[target.clade]]="I",Table11[[#This Row],[hits.I]],Table11[[#This Row],[target.clade]]="II",Table11[[#This Row],[hits.II]],TRUE,SUM(Table11[[#This Row],[hits.I]:[hits.?]]))</f>
        <v>43</v>
      </c>
      <c r="P677" s="26">
        <f>Table11[[#This Row],[clade.P]]-Table11[[#This Row],[clade.TP]]</f>
        <v>67</v>
      </c>
      <c r="Q677" s="26" cm="1">
        <f t="array" ref="Q677">_xlfn.IFS(Table11[[#This Row],[target.clade]]="I",Table11[[#This Row],[hits.II]],Table11[[#This Row],[target.clade]]="II",Table11[[#This Row],[hits.I]],TRUE,NA())</f>
        <v>4417</v>
      </c>
      <c r="R677" s="26">
        <f>IFERROR(Table11[[#This Row],[clade.N]]-Table11[[#This Row],[clade.FP]], NA())</f>
        <v>37</v>
      </c>
      <c r="S677" s="24">
        <f>Table11[[#This Row],[clade.TP]]/Table11[[#This Row],[clade.P]]</f>
        <v>0.39090909090909093</v>
      </c>
      <c r="T677" s="24">
        <f>Table11[[#This Row],[clade.FN]]/Table11[[#This Row],[clade.P]]</f>
        <v>0.60909090909090913</v>
      </c>
      <c r="U677" s="24">
        <f>IFERROR(Table11[[#This Row],[clade.FP]]/Table11[[#This Row],[clade.N]],NA())</f>
        <v>0.99169286035024695</v>
      </c>
      <c r="V677" s="24">
        <f>IFERROR(Table11[[#This Row],[clade.TN]]/Table11[[#This Row],[clade.N]],NA())</f>
        <v>8.3071396497530307E-3</v>
      </c>
      <c r="AC677" s="11"/>
      <c r="AD677" s="11"/>
    </row>
    <row r="678" spans="1:30" ht="21" customHeight="1" x14ac:dyDescent="0.2">
      <c r="A678" s="25" t="s">
        <v>3504</v>
      </c>
      <c r="B678" s="20">
        <f>LOOKUP(Table11[[#This Row],[id]],'S1 - Assay'!A:A,'S1 - Assay'!B:B)</f>
        <v>10244</v>
      </c>
      <c r="C678" s="20" t="str">
        <f>LOOKUP(Table11[[#This Row],[id]],'S1 - Assay'!A:A,'S1 - Assay'!C:C)</f>
        <v>I</v>
      </c>
      <c r="D678" s="20">
        <f>COUNTIF('S6 - Table 1'!$B$3:$B$20,Table11[[#This Row],[id]])</f>
        <v>0</v>
      </c>
      <c r="E678" s="20">
        <v>6.931624963</v>
      </c>
      <c r="F678" s="20">
        <v>3315</v>
      </c>
      <c r="G678" s="20">
        <v>12</v>
      </c>
      <c r="H678" s="20">
        <v>265</v>
      </c>
      <c r="I678" s="20">
        <v>20</v>
      </c>
      <c r="J678" s="20">
        <v>43</v>
      </c>
      <c r="K678" s="20">
        <v>4417</v>
      </c>
      <c r="L678" s="20">
        <v>26</v>
      </c>
      <c r="M678" s="26" cm="1">
        <f t="array" ref="M678">_xlfn.IFS(Table11[[#This Row],[target.clade]]="I",110,Table11[[#This Row],[target.clade]]="II",4454,TRUE,4652)</f>
        <v>110</v>
      </c>
      <c r="N678" s="26" cm="1">
        <f t="array" ref="N678">_xlfn.IFS(Table11[[#This Row],[target.clade]]="I",4454,Table11[[#This Row],[target.clade]]="II",110,TRUE,NA())</f>
        <v>4454</v>
      </c>
      <c r="O678" s="20" cm="1">
        <f t="array" ref="O678">_xlfn.IFS(Table11[[#This Row],[target.clade]]="I",Table11[[#This Row],[hits.I]],Table11[[#This Row],[target.clade]]="II",Table11[[#This Row],[hits.II]],TRUE,SUM(Table11[[#This Row],[hits.I]:[hits.?]]))</f>
        <v>43</v>
      </c>
      <c r="P678" s="26">
        <f>Table11[[#This Row],[clade.P]]-Table11[[#This Row],[clade.TP]]</f>
        <v>67</v>
      </c>
      <c r="Q678" s="26" cm="1">
        <f t="array" ref="Q678">_xlfn.IFS(Table11[[#This Row],[target.clade]]="I",Table11[[#This Row],[hits.II]],Table11[[#This Row],[target.clade]]="II",Table11[[#This Row],[hits.I]],TRUE,NA())</f>
        <v>4417</v>
      </c>
      <c r="R678" s="26">
        <f>IFERROR(Table11[[#This Row],[clade.N]]-Table11[[#This Row],[clade.FP]], NA())</f>
        <v>37</v>
      </c>
      <c r="S678" s="24">
        <f>Table11[[#This Row],[clade.TP]]/Table11[[#This Row],[clade.P]]</f>
        <v>0.39090909090909093</v>
      </c>
      <c r="T678" s="24">
        <f>Table11[[#This Row],[clade.FN]]/Table11[[#This Row],[clade.P]]</f>
        <v>0.60909090909090913</v>
      </c>
      <c r="U678" s="24">
        <f>IFERROR(Table11[[#This Row],[clade.FP]]/Table11[[#This Row],[clade.N]],NA())</f>
        <v>0.99169286035024695</v>
      </c>
      <c r="V678" s="24">
        <f>IFERROR(Table11[[#This Row],[clade.TN]]/Table11[[#This Row],[clade.N]],NA())</f>
        <v>8.3071396497530307E-3</v>
      </c>
      <c r="AC678" s="11"/>
      <c r="AD678" s="11"/>
    </row>
    <row r="679" spans="1:30" ht="21" customHeight="1" x14ac:dyDescent="0.2">
      <c r="A679" s="25" t="s">
        <v>3507</v>
      </c>
      <c r="B679" s="20">
        <f>LOOKUP(Table11[[#This Row],[id]],'S1 - Assay'!A:A,'S1 - Assay'!B:B)</f>
        <v>10244</v>
      </c>
      <c r="C679" s="20" t="str">
        <f>LOOKUP(Table11[[#This Row],[id]],'S1 - Assay'!A:A,'S1 - Assay'!C:C)</f>
        <v>I</v>
      </c>
      <c r="D679" s="20">
        <f>COUNTIF('S6 - Table 1'!$B$3:$B$20,Table11[[#This Row],[id]])</f>
        <v>0</v>
      </c>
      <c r="E679" s="20">
        <v>6.9615574020000004</v>
      </c>
      <c r="F679" s="20">
        <v>3346</v>
      </c>
      <c r="G679" s="20">
        <v>21</v>
      </c>
      <c r="H679" s="20">
        <v>151</v>
      </c>
      <c r="I679" s="20">
        <v>35</v>
      </c>
      <c r="J679" s="20">
        <v>50</v>
      </c>
      <c r="K679" s="20">
        <v>4352</v>
      </c>
      <c r="L679" s="20">
        <v>54</v>
      </c>
      <c r="M679" s="26" cm="1">
        <f t="array" ref="M679">_xlfn.IFS(Table11[[#This Row],[target.clade]]="I",110,Table11[[#This Row],[target.clade]]="II",4454,TRUE,4652)</f>
        <v>110</v>
      </c>
      <c r="N679" s="26" cm="1">
        <f t="array" ref="N679">_xlfn.IFS(Table11[[#This Row],[target.clade]]="I",4454,Table11[[#This Row],[target.clade]]="II",110,TRUE,NA())</f>
        <v>4454</v>
      </c>
      <c r="O679" s="20" cm="1">
        <f t="array" ref="O679">_xlfn.IFS(Table11[[#This Row],[target.clade]]="I",Table11[[#This Row],[hits.I]],Table11[[#This Row],[target.clade]]="II",Table11[[#This Row],[hits.II]],TRUE,SUM(Table11[[#This Row],[hits.I]:[hits.?]]))</f>
        <v>50</v>
      </c>
      <c r="P679" s="26">
        <f>Table11[[#This Row],[clade.P]]-Table11[[#This Row],[clade.TP]]</f>
        <v>60</v>
      </c>
      <c r="Q679" s="26" cm="1">
        <f t="array" ref="Q679">_xlfn.IFS(Table11[[#This Row],[target.clade]]="I",Table11[[#This Row],[hits.II]],Table11[[#This Row],[target.clade]]="II",Table11[[#This Row],[hits.I]],TRUE,NA())</f>
        <v>4352</v>
      </c>
      <c r="R679" s="26">
        <f>IFERROR(Table11[[#This Row],[clade.N]]-Table11[[#This Row],[clade.FP]], NA())</f>
        <v>102</v>
      </c>
      <c r="S679" s="24">
        <f>Table11[[#This Row],[clade.TP]]/Table11[[#This Row],[clade.P]]</f>
        <v>0.45454545454545453</v>
      </c>
      <c r="T679" s="24">
        <f>Table11[[#This Row],[clade.FN]]/Table11[[#This Row],[clade.P]]</f>
        <v>0.54545454545454541</v>
      </c>
      <c r="U679" s="24">
        <f>IFERROR(Table11[[#This Row],[clade.FP]]/Table11[[#This Row],[clade.N]],NA())</f>
        <v>0.97709923664122134</v>
      </c>
      <c r="V679" s="24">
        <f>IFERROR(Table11[[#This Row],[clade.TN]]/Table11[[#This Row],[clade.N]],NA())</f>
        <v>2.2900763358778626E-2</v>
      </c>
      <c r="AC679" s="11"/>
      <c r="AD679" s="11"/>
    </row>
    <row r="680" spans="1:30" ht="21" customHeight="1" x14ac:dyDescent="0.2">
      <c r="A680" s="25" t="s">
        <v>3510</v>
      </c>
      <c r="B680" s="20">
        <f>LOOKUP(Table11[[#This Row],[id]],'S1 - Assay'!A:A,'S1 - Assay'!B:B)</f>
        <v>10244</v>
      </c>
      <c r="C680" s="20" t="str">
        <f>LOOKUP(Table11[[#This Row],[id]],'S1 - Assay'!A:A,'S1 - Assay'!C:C)</f>
        <v>I</v>
      </c>
      <c r="D680" s="20">
        <f>COUNTIF('S6 - Table 1'!$B$3:$B$20,Table11[[#This Row],[id]])</f>
        <v>0</v>
      </c>
      <c r="E680" s="20">
        <v>7.0217005989999999</v>
      </c>
      <c r="F680" s="20">
        <v>3346</v>
      </c>
      <c r="G680" s="20">
        <v>21</v>
      </c>
      <c r="H680" s="20">
        <v>19</v>
      </c>
      <c r="I680" s="20">
        <v>167</v>
      </c>
      <c r="J680" s="20">
        <v>50</v>
      </c>
      <c r="K680" s="20">
        <v>4352</v>
      </c>
      <c r="L680" s="20">
        <v>54</v>
      </c>
      <c r="M680" s="26" cm="1">
        <f t="array" ref="M680">_xlfn.IFS(Table11[[#This Row],[target.clade]]="I",110,Table11[[#This Row],[target.clade]]="II",4454,TRUE,4652)</f>
        <v>110</v>
      </c>
      <c r="N680" s="26" cm="1">
        <f t="array" ref="N680">_xlfn.IFS(Table11[[#This Row],[target.clade]]="I",4454,Table11[[#This Row],[target.clade]]="II",110,TRUE,NA())</f>
        <v>4454</v>
      </c>
      <c r="O680" s="20" cm="1">
        <f t="array" ref="O680">_xlfn.IFS(Table11[[#This Row],[target.clade]]="I",Table11[[#This Row],[hits.I]],Table11[[#This Row],[target.clade]]="II",Table11[[#This Row],[hits.II]],TRUE,SUM(Table11[[#This Row],[hits.I]:[hits.?]]))</f>
        <v>50</v>
      </c>
      <c r="P680" s="26">
        <f>Table11[[#This Row],[clade.P]]-Table11[[#This Row],[clade.TP]]</f>
        <v>60</v>
      </c>
      <c r="Q680" s="26" cm="1">
        <f t="array" ref="Q680">_xlfn.IFS(Table11[[#This Row],[target.clade]]="I",Table11[[#This Row],[hits.II]],Table11[[#This Row],[target.clade]]="II",Table11[[#This Row],[hits.I]],TRUE,NA())</f>
        <v>4352</v>
      </c>
      <c r="R680" s="26">
        <f>IFERROR(Table11[[#This Row],[clade.N]]-Table11[[#This Row],[clade.FP]], NA())</f>
        <v>102</v>
      </c>
      <c r="S680" s="24">
        <f>Table11[[#This Row],[clade.TP]]/Table11[[#This Row],[clade.P]]</f>
        <v>0.45454545454545453</v>
      </c>
      <c r="T680" s="24">
        <f>Table11[[#This Row],[clade.FN]]/Table11[[#This Row],[clade.P]]</f>
        <v>0.54545454545454541</v>
      </c>
      <c r="U680" s="24">
        <f>IFERROR(Table11[[#This Row],[clade.FP]]/Table11[[#This Row],[clade.N]],NA())</f>
        <v>0.97709923664122134</v>
      </c>
      <c r="V680" s="24">
        <f>IFERROR(Table11[[#This Row],[clade.TN]]/Table11[[#This Row],[clade.N]],NA())</f>
        <v>2.2900763358778626E-2</v>
      </c>
      <c r="AC680" s="11"/>
      <c r="AD680" s="11"/>
    </row>
    <row r="681" spans="1:30" ht="21" customHeight="1" x14ac:dyDescent="0.2">
      <c r="A681" s="25" t="s">
        <v>3513</v>
      </c>
      <c r="B681" s="20">
        <f>LOOKUP(Table11[[#This Row],[id]],'S1 - Assay'!A:A,'S1 - Assay'!B:B)</f>
        <v>10244</v>
      </c>
      <c r="C681" s="20" t="str">
        <f>LOOKUP(Table11[[#This Row],[id]],'S1 - Assay'!A:A,'S1 - Assay'!C:C)</f>
        <v>I</v>
      </c>
      <c r="D681" s="20">
        <f>COUNTIF('S6 - Table 1'!$B$3:$B$20,Table11[[#This Row],[id]])</f>
        <v>0</v>
      </c>
      <c r="E681" s="20">
        <v>7.0633520289999998</v>
      </c>
      <c r="F681" s="20">
        <v>3315</v>
      </c>
      <c r="G681" s="20">
        <v>12</v>
      </c>
      <c r="H681" s="20">
        <v>265</v>
      </c>
      <c r="I681" s="20">
        <v>20</v>
      </c>
      <c r="J681" s="20">
        <v>43</v>
      </c>
      <c r="K681" s="20">
        <v>4417</v>
      </c>
      <c r="L681" s="20">
        <v>26</v>
      </c>
      <c r="M681" s="26" cm="1">
        <f t="array" ref="M681">_xlfn.IFS(Table11[[#This Row],[target.clade]]="I",110,Table11[[#This Row],[target.clade]]="II",4454,TRUE,4652)</f>
        <v>110</v>
      </c>
      <c r="N681" s="26" cm="1">
        <f t="array" ref="N681">_xlfn.IFS(Table11[[#This Row],[target.clade]]="I",4454,Table11[[#This Row],[target.clade]]="II",110,TRUE,NA())</f>
        <v>4454</v>
      </c>
      <c r="O681" s="20" cm="1">
        <f t="array" ref="O681">_xlfn.IFS(Table11[[#This Row],[target.clade]]="I",Table11[[#This Row],[hits.I]],Table11[[#This Row],[target.clade]]="II",Table11[[#This Row],[hits.II]],TRUE,SUM(Table11[[#This Row],[hits.I]:[hits.?]]))</f>
        <v>43</v>
      </c>
      <c r="P681" s="26">
        <f>Table11[[#This Row],[clade.P]]-Table11[[#This Row],[clade.TP]]</f>
        <v>67</v>
      </c>
      <c r="Q681" s="26" cm="1">
        <f t="array" ref="Q681">_xlfn.IFS(Table11[[#This Row],[target.clade]]="I",Table11[[#This Row],[hits.II]],Table11[[#This Row],[target.clade]]="II",Table11[[#This Row],[hits.I]],TRUE,NA())</f>
        <v>4417</v>
      </c>
      <c r="R681" s="26">
        <f>IFERROR(Table11[[#This Row],[clade.N]]-Table11[[#This Row],[clade.FP]], NA())</f>
        <v>37</v>
      </c>
      <c r="S681" s="24">
        <f>Table11[[#This Row],[clade.TP]]/Table11[[#This Row],[clade.P]]</f>
        <v>0.39090909090909093</v>
      </c>
      <c r="T681" s="24">
        <f>Table11[[#This Row],[clade.FN]]/Table11[[#This Row],[clade.P]]</f>
        <v>0.60909090909090913</v>
      </c>
      <c r="U681" s="24">
        <f>IFERROR(Table11[[#This Row],[clade.FP]]/Table11[[#This Row],[clade.N]],NA())</f>
        <v>0.99169286035024695</v>
      </c>
      <c r="V681" s="24">
        <f>IFERROR(Table11[[#This Row],[clade.TN]]/Table11[[#This Row],[clade.N]],NA())</f>
        <v>8.3071396497530307E-3</v>
      </c>
      <c r="AC681" s="11"/>
      <c r="AD681" s="11"/>
    </row>
    <row r="682" spans="1:30" ht="21" customHeight="1" x14ac:dyDescent="0.2">
      <c r="A682" s="25" t="s">
        <v>3516</v>
      </c>
      <c r="B682" s="20">
        <f>LOOKUP(Table11[[#This Row],[id]],'S1 - Assay'!A:A,'S1 - Assay'!B:B)</f>
        <v>10244</v>
      </c>
      <c r="C682" s="20" t="str">
        <f>LOOKUP(Table11[[#This Row],[id]],'S1 - Assay'!A:A,'S1 - Assay'!C:C)</f>
        <v>I</v>
      </c>
      <c r="D682" s="20">
        <f>COUNTIF('S6 - Table 1'!$B$3:$B$20,Table11[[#This Row],[id]])</f>
        <v>0</v>
      </c>
      <c r="E682" s="20">
        <v>7.9149938259999999</v>
      </c>
      <c r="F682" s="20">
        <v>3320</v>
      </c>
      <c r="G682" s="20">
        <v>70</v>
      </c>
      <c r="H682" s="20">
        <v>280</v>
      </c>
      <c r="I682" s="20">
        <v>60</v>
      </c>
      <c r="J682" s="20">
        <v>44</v>
      </c>
      <c r="K682" s="20">
        <v>4384</v>
      </c>
      <c r="L682" s="20">
        <v>58</v>
      </c>
      <c r="M682" s="26" cm="1">
        <f t="array" ref="M682">_xlfn.IFS(Table11[[#This Row],[target.clade]]="I",110,Table11[[#This Row],[target.clade]]="II",4454,TRUE,4652)</f>
        <v>110</v>
      </c>
      <c r="N682" s="26" cm="1">
        <f t="array" ref="N682">_xlfn.IFS(Table11[[#This Row],[target.clade]]="I",4454,Table11[[#This Row],[target.clade]]="II",110,TRUE,NA())</f>
        <v>4454</v>
      </c>
      <c r="O682" s="20" cm="1">
        <f t="array" ref="O682">_xlfn.IFS(Table11[[#This Row],[target.clade]]="I",Table11[[#This Row],[hits.I]],Table11[[#This Row],[target.clade]]="II",Table11[[#This Row],[hits.II]],TRUE,SUM(Table11[[#This Row],[hits.I]:[hits.?]]))</f>
        <v>44</v>
      </c>
      <c r="P682" s="26">
        <f>Table11[[#This Row],[clade.P]]-Table11[[#This Row],[clade.TP]]</f>
        <v>66</v>
      </c>
      <c r="Q682" s="26" cm="1">
        <f t="array" ref="Q682">_xlfn.IFS(Table11[[#This Row],[target.clade]]="I",Table11[[#This Row],[hits.II]],Table11[[#This Row],[target.clade]]="II",Table11[[#This Row],[hits.I]],TRUE,NA())</f>
        <v>4384</v>
      </c>
      <c r="R682" s="26">
        <f>IFERROR(Table11[[#This Row],[clade.N]]-Table11[[#This Row],[clade.FP]], NA())</f>
        <v>70</v>
      </c>
      <c r="S682" s="24">
        <f>Table11[[#This Row],[clade.TP]]/Table11[[#This Row],[clade.P]]</f>
        <v>0.4</v>
      </c>
      <c r="T682" s="24">
        <f>Table11[[#This Row],[clade.FN]]/Table11[[#This Row],[clade.P]]</f>
        <v>0.6</v>
      </c>
      <c r="U682" s="24">
        <f>IFERROR(Table11[[#This Row],[clade.FP]]/Table11[[#This Row],[clade.N]],NA())</f>
        <v>0.98428378985181864</v>
      </c>
      <c r="V682" s="24">
        <f>IFERROR(Table11[[#This Row],[clade.TN]]/Table11[[#This Row],[clade.N]],NA())</f>
        <v>1.5716210148181409E-2</v>
      </c>
      <c r="AC682" s="11"/>
      <c r="AD682" s="11"/>
    </row>
    <row r="683" spans="1:30" ht="21" customHeight="1" x14ac:dyDescent="0.2">
      <c r="A683" s="25" t="s">
        <v>3521</v>
      </c>
      <c r="B683" s="20">
        <f>LOOKUP(Table11[[#This Row],[id]],'S1 - Assay'!A:A,'S1 - Assay'!B:B)</f>
        <v>10244</v>
      </c>
      <c r="C683" s="20" t="str">
        <f>LOOKUP(Table11[[#This Row],[id]],'S1 - Assay'!A:A,'S1 - Assay'!C:C)</f>
        <v>I</v>
      </c>
      <c r="D683" s="20">
        <f>COUNTIF('S6 - Table 1'!$B$3:$B$20,Table11[[#This Row],[id]])</f>
        <v>0</v>
      </c>
      <c r="E683" s="20">
        <v>7.9973191100000003</v>
      </c>
      <c r="F683" s="20">
        <v>3332</v>
      </c>
      <c r="G683" s="20">
        <v>14</v>
      </c>
      <c r="H683" s="20">
        <v>280</v>
      </c>
      <c r="I683" s="20">
        <v>11</v>
      </c>
      <c r="J683" s="20">
        <v>44</v>
      </c>
      <c r="K683" s="20">
        <v>4317</v>
      </c>
      <c r="L683" s="20">
        <v>59</v>
      </c>
      <c r="M683" s="26" cm="1">
        <f t="array" ref="M683">_xlfn.IFS(Table11[[#This Row],[target.clade]]="I",110,Table11[[#This Row],[target.clade]]="II",4454,TRUE,4652)</f>
        <v>110</v>
      </c>
      <c r="N683" s="26" cm="1">
        <f t="array" ref="N683">_xlfn.IFS(Table11[[#This Row],[target.clade]]="I",4454,Table11[[#This Row],[target.clade]]="II",110,TRUE,NA())</f>
        <v>4454</v>
      </c>
      <c r="O683" s="20" cm="1">
        <f t="array" ref="O683">_xlfn.IFS(Table11[[#This Row],[target.clade]]="I",Table11[[#This Row],[hits.I]],Table11[[#This Row],[target.clade]]="II",Table11[[#This Row],[hits.II]],TRUE,SUM(Table11[[#This Row],[hits.I]:[hits.?]]))</f>
        <v>44</v>
      </c>
      <c r="P683" s="26">
        <f>Table11[[#This Row],[clade.P]]-Table11[[#This Row],[clade.TP]]</f>
        <v>66</v>
      </c>
      <c r="Q683" s="26" cm="1">
        <f t="array" ref="Q683">_xlfn.IFS(Table11[[#This Row],[target.clade]]="I",Table11[[#This Row],[hits.II]],Table11[[#This Row],[target.clade]]="II",Table11[[#This Row],[hits.I]],TRUE,NA())</f>
        <v>4317</v>
      </c>
      <c r="R683" s="26">
        <f>IFERROR(Table11[[#This Row],[clade.N]]-Table11[[#This Row],[clade.FP]], NA())</f>
        <v>137</v>
      </c>
      <c r="S683" s="24">
        <f>Table11[[#This Row],[clade.TP]]/Table11[[#This Row],[clade.P]]</f>
        <v>0.4</v>
      </c>
      <c r="T683" s="24">
        <f>Table11[[#This Row],[clade.FN]]/Table11[[#This Row],[clade.P]]</f>
        <v>0.6</v>
      </c>
      <c r="U683" s="24">
        <f>IFERROR(Table11[[#This Row],[clade.FP]]/Table11[[#This Row],[clade.N]],NA())</f>
        <v>0.96924113156713065</v>
      </c>
      <c r="V683" s="24">
        <f>IFERROR(Table11[[#This Row],[clade.TN]]/Table11[[#This Row],[clade.N]],NA())</f>
        <v>3.0758868432869332E-2</v>
      </c>
      <c r="AC683" s="11"/>
      <c r="AD683" s="11"/>
    </row>
    <row r="684" spans="1:30" ht="21" customHeight="1" x14ac:dyDescent="0.2">
      <c r="A684" s="25" t="s">
        <v>3524</v>
      </c>
      <c r="B684" s="20">
        <f>LOOKUP(Table11[[#This Row],[id]],'S1 - Assay'!A:A,'S1 - Assay'!B:B)</f>
        <v>10244</v>
      </c>
      <c r="C684" s="20" t="str">
        <f>LOOKUP(Table11[[#This Row],[id]],'S1 - Assay'!A:A,'S1 - Assay'!C:C)</f>
        <v>I</v>
      </c>
      <c r="D684" s="20">
        <f>COUNTIF('S6 - Table 1'!$B$3:$B$20,Table11[[#This Row],[id]])</f>
        <v>0</v>
      </c>
      <c r="E684" s="20">
        <v>8.0022297099999999</v>
      </c>
      <c r="F684" s="20">
        <v>3156</v>
      </c>
      <c r="G684" s="20">
        <v>70</v>
      </c>
      <c r="H684" s="20">
        <v>74</v>
      </c>
      <c r="I684" s="20">
        <v>212</v>
      </c>
      <c r="J684" s="20">
        <v>43</v>
      </c>
      <c r="K684" s="20">
        <v>4264</v>
      </c>
      <c r="L684" s="20">
        <v>17</v>
      </c>
      <c r="M684" s="26" cm="1">
        <f t="array" ref="M684">_xlfn.IFS(Table11[[#This Row],[target.clade]]="I",110,Table11[[#This Row],[target.clade]]="II",4454,TRUE,4652)</f>
        <v>110</v>
      </c>
      <c r="N684" s="26" cm="1">
        <f t="array" ref="N684">_xlfn.IFS(Table11[[#This Row],[target.clade]]="I",4454,Table11[[#This Row],[target.clade]]="II",110,TRUE,NA())</f>
        <v>4454</v>
      </c>
      <c r="O684" s="20" cm="1">
        <f t="array" ref="O684">_xlfn.IFS(Table11[[#This Row],[target.clade]]="I",Table11[[#This Row],[hits.I]],Table11[[#This Row],[target.clade]]="II",Table11[[#This Row],[hits.II]],TRUE,SUM(Table11[[#This Row],[hits.I]:[hits.?]]))</f>
        <v>43</v>
      </c>
      <c r="P684" s="26">
        <f>Table11[[#This Row],[clade.P]]-Table11[[#This Row],[clade.TP]]</f>
        <v>67</v>
      </c>
      <c r="Q684" s="26" cm="1">
        <f t="array" ref="Q684">_xlfn.IFS(Table11[[#This Row],[target.clade]]="I",Table11[[#This Row],[hits.II]],Table11[[#This Row],[target.clade]]="II",Table11[[#This Row],[hits.I]],TRUE,NA())</f>
        <v>4264</v>
      </c>
      <c r="R684" s="26">
        <f>IFERROR(Table11[[#This Row],[clade.N]]-Table11[[#This Row],[clade.FP]], NA())</f>
        <v>190</v>
      </c>
      <c r="S684" s="24">
        <f>Table11[[#This Row],[clade.TP]]/Table11[[#This Row],[clade.P]]</f>
        <v>0.39090909090909093</v>
      </c>
      <c r="T684" s="24">
        <f>Table11[[#This Row],[clade.FN]]/Table11[[#This Row],[clade.P]]</f>
        <v>0.60909090909090913</v>
      </c>
      <c r="U684" s="24">
        <f>IFERROR(Table11[[#This Row],[clade.FP]]/Table11[[#This Row],[clade.N]],NA())</f>
        <v>0.95734171531207901</v>
      </c>
      <c r="V684" s="24">
        <f>IFERROR(Table11[[#This Row],[clade.TN]]/Table11[[#This Row],[clade.N]],NA())</f>
        <v>4.2658284687920968E-2</v>
      </c>
      <c r="AC684" s="11"/>
      <c r="AD684" s="11"/>
    </row>
    <row r="685" spans="1:30" ht="21" customHeight="1" x14ac:dyDescent="0.2">
      <c r="A685" s="25" t="s">
        <v>3529</v>
      </c>
      <c r="B685" s="20">
        <f>LOOKUP(Table11[[#This Row],[id]],'S1 - Assay'!A:A,'S1 - Assay'!B:B)</f>
        <v>10244</v>
      </c>
      <c r="C685" s="20" t="str">
        <f>LOOKUP(Table11[[#This Row],[id]],'S1 - Assay'!A:A,'S1 - Assay'!C:C)</f>
        <v>I</v>
      </c>
      <c r="D685" s="20">
        <f>COUNTIF('S6 - Table 1'!$B$3:$B$20,Table11[[#This Row],[id]])</f>
        <v>0</v>
      </c>
      <c r="E685" s="20">
        <v>8.1180370160000006</v>
      </c>
      <c r="F685" s="20">
        <v>3155</v>
      </c>
      <c r="G685" s="20">
        <v>71</v>
      </c>
      <c r="H685" s="20">
        <v>74</v>
      </c>
      <c r="I685" s="20">
        <v>212</v>
      </c>
      <c r="J685" s="20">
        <v>43</v>
      </c>
      <c r="K685" s="20">
        <v>4264</v>
      </c>
      <c r="L685" s="20">
        <v>17</v>
      </c>
      <c r="M685" s="26" cm="1">
        <f t="array" ref="M685">_xlfn.IFS(Table11[[#This Row],[target.clade]]="I",110,Table11[[#This Row],[target.clade]]="II",4454,TRUE,4652)</f>
        <v>110</v>
      </c>
      <c r="N685" s="26" cm="1">
        <f t="array" ref="N685">_xlfn.IFS(Table11[[#This Row],[target.clade]]="I",4454,Table11[[#This Row],[target.clade]]="II",110,TRUE,NA())</f>
        <v>4454</v>
      </c>
      <c r="O685" s="20" cm="1">
        <f t="array" ref="O685">_xlfn.IFS(Table11[[#This Row],[target.clade]]="I",Table11[[#This Row],[hits.I]],Table11[[#This Row],[target.clade]]="II",Table11[[#This Row],[hits.II]],TRUE,SUM(Table11[[#This Row],[hits.I]:[hits.?]]))</f>
        <v>43</v>
      </c>
      <c r="P685" s="26">
        <f>Table11[[#This Row],[clade.P]]-Table11[[#This Row],[clade.TP]]</f>
        <v>67</v>
      </c>
      <c r="Q685" s="26" cm="1">
        <f t="array" ref="Q685">_xlfn.IFS(Table11[[#This Row],[target.clade]]="I",Table11[[#This Row],[hits.II]],Table11[[#This Row],[target.clade]]="II",Table11[[#This Row],[hits.I]],TRUE,NA())</f>
        <v>4264</v>
      </c>
      <c r="R685" s="26">
        <f>IFERROR(Table11[[#This Row],[clade.N]]-Table11[[#This Row],[clade.FP]], NA())</f>
        <v>190</v>
      </c>
      <c r="S685" s="24">
        <f>Table11[[#This Row],[clade.TP]]/Table11[[#This Row],[clade.P]]</f>
        <v>0.39090909090909093</v>
      </c>
      <c r="T685" s="24">
        <f>Table11[[#This Row],[clade.FN]]/Table11[[#This Row],[clade.P]]</f>
        <v>0.60909090909090913</v>
      </c>
      <c r="U685" s="24">
        <f>IFERROR(Table11[[#This Row],[clade.FP]]/Table11[[#This Row],[clade.N]],NA())</f>
        <v>0.95734171531207901</v>
      </c>
      <c r="V685" s="24">
        <f>IFERROR(Table11[[#This Row],[clade.TN]]/Table11[[#This Row],[clade.N]],NA())</f>
        <v>4.2658284687920968E-2</v>
      </c>
      <c r="AC685" s="11"/>
      <c r="AD685" s="11"/>
    </row>
    <row r="686" spans="1:30" ht="21" customHeight="1" x14ac:dyDescent="0.2">
      <c r="A686" s="25" t="s">
        <v>3532</v>
      </c>
      <c r="B686" s="20">
        <f>LOOKUP(Table11[[#This Row],[id]],'S1 - Assay'!A:A,'S1 - Assay'!B:B)</f>
        <v>10244</v>
      </c>
      <c r="C686" s="20" t="str">
        <f>LOOKUP(Table11[[#This Row],[id]],'S1 - Assay'!A:A,'S1 - Assay'!C:C)</f>
        <v>I</v>
      </c>
      <c r="D686" s="20">
        <f>COUNTIF('S6 - Table 1'!$B$3:$B$20,Table11[[#This Row],[id]])</f>
        <v>0</v>
      </c>
      <c r="E686" s="20">
        <v>8.2603069629999997</v>
      </c>
      <c r="F686" s="20">
        <v>3320</v>
      </c>
      <c r="G686" s="20">
        <v>70</v>
      </c>
      <c r="H686" s="20">
        <v>280</v>
      </c>
      <c r="I686" s="20">
        <v>60</v>
      </c>
      <c r="J686" s="20">
        <v>44</v>
      </c>
      <c r="K686" s="20">
        <v>4384</v>
      </c>
      <c r="L686" s="20">
        <v>58</v>
      </c>
      <c r="M686" s="26" cm="1">
        <f t="array" ref="M686">_xlfn.IFS(Table11[[#This Row],[target.clade]]="I",110,Table11[[#This Row],[target.clade]]="II",4454,TRUE,4652)</f>
        <v>110</v>
      </c>
      <c r="N686" s="26" cm="1">
        <f t="array" ref="N686">_xlfn.IFS(Table11[[#This Row],[target.clade]]="I",4454,Table11[[#This Row],[target.clade]]="II",110,TRUE,NA())</f>
        <v>4454</v>
      </c>
      <c r="O686" s="20" cm="1">
        <f t="array" ref="O686">_xlfn.IFS(Table11[[#This Row],[target.clade]]="I",Table11[[#This Row],[hits.I]],Table11[[#This Row],[target.clade]]="II",Table11[[#This Row],[hits.II]],TRUE,SUM(Table11[[#This Row],[hits.I]:[hits.?]]))</f>
        <v>44</v>
      </c>
      <c r="P686" s="26">
        <f>Table11[[#This Row],[clade.P]]-Table11[[#This Row],[clade.TP]]</f>
        <v>66</v>
      </c>
      <c r="Q686" s="26" cm="1">
        <f t="array" ref="Q686">_xlfn.IFS(Table11[[#This Row],[target.clade]]="I",Table11[[#This Row],[hits.II]],Table11[[#This Row],[target.clade]]="II",Table11[[#This Row],[hits.I]],TRUE,NA())</f>
        <v>4384</v>
      </c>
      <c r="R686" s="26">
        <f>IFERROR(Table11[[#This Row],[clade.N]]-Table11[[#This Row],[clade.FP]], NA())</f>
        <v>70</v>
      </c>
      <c r="S686" s="24">
        <f>Table11[[#This Row],[clade.TP]]/Table11[[#This Row],[clade.P]]</f>
        <v>0.4</v>
      </c>
      <c r="T686" s="24">
        <f>Table11[[#This Row],[clade.FN]]/Table11[[#This Row],[clade.P]]</f>
        <v>0.6</v>
      </c>
      <c r="U686" s="24">
        <f>IFERROR(Table11[[#This Row],[clade.FP]]/Table11[[#This Row],[clade.N]],NA())</f>
        <v>0.98428378985181864</v>
      </c>
      <c r="V686" s="24">
        <f>IFERROR(Table11[[#This Row],[clade.TN]]/Table11[[#This Row],[clade.N]],NA())</f>
        <v>1.5716210148181409E-2</v>
      </c>
      <c r="AC686" s="11"/>
      <c r="AD686" s="11"/>
    </row>
    <row r="687" spans="1:30" ht="21" customHeight="1" x14ac:dyDescent="0.2">
      <c r="A687" s="25" t="s">
        <v>3535</v>
      </c>
      <c r="B687" s="20">
        <f>LOOKUP(Table11[[#This Row],[id]],'S1 - Assay'!A:A,'S1 - Assay'!B:B)</f>
        <v>10244</v>
      </c>
      <c r="C687" s="20" t="str">
        <f>LOOKUP(Table11[[#This Row],[id]],'S1 - Assay'!A:A,'S1 - Assay'!C:C)</f>
        <v>I</v>
      </c>
      <c r="D687" s="20">
        <f>COUNTIF('S6 - Table 1'!$B$3:$B$20,Table11[[#This Row],[id]])</f>
        <v>0</v>
      </c>
      <c r="E687" s="20">
        <v>8.2703660229999993</v>
      </c>
      <c r="F687" s="20">
        <v>3320</v>
      </c>
      <c r="G687" s="20">
        <v>70</v>
      </c>
      <c r="H687" s="20">
        <v>280</v>
      </c>
      <c r="I687" s="20">
        <v>60</v>
      </c>
      <c r="J687" s="20">
        <v>44</v>
      </c>
      <c r="K687" s="20">
        <v>4384</v>
      </c>
      <c r="L687" s="20">
        <v>58</v>
      </c>
      <c r="M687" s="26" cm="1">
        <f t="array" ref="M687">_xlfn.IFS(Table11[[#This Row],[target.clade]]="I",110,Table11[[#This Row],[target.clade]]="II",4454,TRUE,4652)</f>
        <v>110</v>
      </c>
      <c r="N687" s="26" cm="1">
        <f t="array" ref="N687">_xlfn.IFS(Table11[[#This Row],[target.clade]]="I",4454,Table11[[#This Row],[target.clade]]="II",110,TRUE,NA())</f>
        <v>4454</v>
      </c>
      <c r="O687" s="20" cm="1">
        <f t="array" ref="O687">_xlfn.IFS(Table11[[#This Row],[target.clade]]="I",Table11[[#This Row],[hits.I]],Table11[[#This Row],[target.clade]]="II",Table11[[#This Row],[hits.II]],TRUE,SUM(Table11[[#This Row],[hits.I]:[hits.?]]))</f>
        <v>44</v>
      </c>
      <c r="P687" s="26">
        <f>Table11[[#This Row],[clade.P]]-Table11[[#This Row],[clade.TP]]</f>
        <v>66</v>
      </c>
      <c r="Q687" s="26" cm="1">
        <f t="array" ref="Q687">_xlfn.IFS(Table11[[#This Row],[target.clade]]="I",Table11[[#This Row],[hits.II]],Table11[[#This Row],[target.clade]]="II",Table11[[#This Row],[hits.I]],TRUE,NA())</f>
        <v>4384</v>
      </c>
      <c r="R687" s="26">
        <f>IFERROR(Table11[[#This Row],[clade.N]]-Table11[[#This Row],[clade.FP]], NA())</f>
        <v>70</v>
      </c>
      <c r="S687" s="24">
        <f>Table11[[#This Row],[clade.TP]]/Table11[[#This Row],[clade.P]]</f>
        <v>0.4</v>
      </c>
      <c r="T687" s="24">
        <f>Table11[[#This Row],[clade.FN]]/Table11[[#This Row],[clade.P]]</f>
        <v>0.6</v>
      </c>
      <c r="U687" s="24">
        <f>IFERROR(Table11[[#This Row],[clade.FP]]/Table11[[#This Row],[clade.N]],NA())</f>
        <v>0.98428378985181864</v>
      </c>
      <c r="V687" s="24">
        <f>IFERROR(Table11[[#This Row],[clade.TN]]/Table11[[#This Row],[clade.N]],NA())</f>
        <v>1.5716210148181409E-2</v>
      </c>
      <c r="AC687" s="11"/>
      <c r="AD687" s="11"/>
    </row>
    <row r="688" spans="1:30" ht="21" customHeight="1" x14ac:dyDescent="0.2">
      <c r="A688" s="25" t="s">
        <v>3538</v>
      </c>
      <c r="B688" s="20">
        <f>LOOKUP(Table11[[#This Row],[id]],'S1 - Assay'!A:A,'S1 - Assay'!B:B)</f>
        <v>10244</v>
      </c>
      <c r="C688" s="20" t="str">
        <f>LOOKUP(Table11[[#This Row],[id]],'S1 - Assay'!A:A,'S1 - Assay'!C:C)</f>
        <v>I</v>
      </c>
      <c r="D688" s="20">
        <f>COUNTIF('S6 - Table 1'!$B$3:$B$20,Table11[[#This Row],[id]])</f>
        <v>0</v>
      </c>
      <c r="E688" s="20">
        <v>8.2886589560000008</v>
      </c>
      <c r="F688" s="20">
        <v>3320</v>
      </c>
      <c r="G688" s="20">
        <v>70</v>
      </c>
      <c r="H688" s="20">
        <v>280</v>
      </c>
      <c r="I688" s="20">
        <v>60</v>
      </c>
      <c r="J688" s="20">
        <v>44</v>
      </c>
      <c r="K688" s="20">
        <v>4384</v>
      </c>
      <c r="L688" s="20">
        <v>58</v>
      </c>
      <c r="M688" s="26" cm="1">
        <f t="array" ref="M688">_xlfn.IFS(Table11[[#This Row],[target.clade]]="I",110,Table11[[#This Row],[target.clade]]="II",4454,TRUE,4652)</f>
        <v>110</v>
      </c>
      <c r="N688" s="26" cm="1">
        <f t="array" ref="N688">_xlfn.IFS(Table11[[#This Row],[target.clade]]="I",4454,Table11[[#This Row],[target.clade]]="II",110,TRUE,NA())</f>
        <v>4454</v>
      </c>
      <c r="O688" s="20" cm="1">
        <f t="array" ref="O688">_xlfn.IFS(Table11[[#This Row],[target.clade]]="I",Table11[[#This Row],[hits.I]],Table11[[#This Row],[target.clade]]="II",Table11[[#This Row],[hits.II]],TRUE,SUM(Table11[[#This Row],[hits.I]:[hits.?]]))</f>
        <v>44</v>
      </c>
      <c r="P688" s="26">
        <f>Table11[[#This Row],[clade.P]]-Table11[[#This Row],[clade.TP]]</f>
        <v>66</v>
      </c>
      <c r="Q688" s="26" cm="1">
        <f t="array" ref="Q688">_xlfn.IFS(Table11[[#This Row],[target.clade]]="I",Table11[[#This Row],[hits.II]],Table11[[#This Row],[target.clade]]="II",Table11[[#This Row],[hits.I]],TRUE,NA())</f>
        <v>4384</v>
      </c>
      <c r="R688" s="26">
        <f>IFERROR(Table11[[#This Row],[clade.N]]-Table11[[#This Row],[clade.FP]], NA())</f>
        <v>70</v>
      </c>
      <c r="S688" s="24">
        <f>Table11[[#This Row],[clade.TP]]/Table11[[#This Row],[clade.P]]</f>
        <v>0.4</v>
      </c>
      <c r="T688" s="24">
        <f>Table11[[#This Row],[clade.FN]]/Table11[[#This Row],[clade.P]]</f>
        <v>0.6</v>
      </c>
      <c r="U688" s="24">
        <f>IFERROR(Table11[[#This Row],[clade.FP]]/Table11[[#This Row],[clade.N]],NA())</f>
        <v>0.98428378985181864</v>
      </c>
      <c r="V688" s="24">
        <f>IFERROR(Table11[[#This Row],[clade.TN]]/Table11[[#This Row],[clade.N]],NA())</f>
        <v>1.5716210148181409E-2</v>
      </c>
      <c r="AC688" s="11"/>
      <c r="AD688" s="11"/>
    </row>
    <row r="689" spans="1:30" ht="21" customHeight="1" x14ac:dyDescent="0.2">
      <c r="A689" s="25" t="s">
        <v>3541</v>
      </c>
      <c r="B689" s="20">
        <f>LOOKUP(Table11[[#This Row],[id]],'S1 - Assay'!A:A,'S1 - Assay'!B:B)</f>
        <v>10244</v>
      </c>
      <c r="C689" s="20" t="str">
        <f>LOOKUP(Table11[[#This Row],[id]],'S1 - Assay'!A:A,'S1 - Assay'!C:C)</f>
        <v>I</v>
      </c>
      <c r="D689" s="20">
        <f>COUNTIF('S6 - Table 1'!$B$3:$B$20,Table11[[#This Row],[id]])</f>
        <v>0</v>
      </c>
      <c r="E689" s="20">
        <v>8.3486904790000001</v>
      </c>
      <c r="F689" s="20">
        <v>3157</v>
      </c>
      <c r="G689" s="20">
        <v>69</v>
      </c>
      <c r="H689" s="20">
        <v>91</v>
      </c>
      <c r="I689" s="20">
        <v>195</v>
      </c>
      <c r="J689" s="20">
        <v>43</v>
      </c>
      <c r="K689" s="20">
        <v>4266</v>
      </c>
      <c r="L689" s="20">
        <v>17</v>
      </c>
      <c r="M689" s="26" cm="1">
        <f t="array" ref="M689">_xlfn.IFS(Table11[[#This Row],[target.clade]]="I",110,Table11[[#This Row],[target.clade]]="II",4454,TRUE,4652)</f>
        <v>110</v>
      </c>
      <c r="N689" s="26" cm="1">
        <f t="array" ref="N689">_xlfn.IFS(Table11[[#This Row],[target.clade]]="I",4454,Table11[[#This Row],[target.clade]]="II",110,TRUE,NA())</f>
        <v>4454</v>
      </c>
      <c r="O689" s="20" cm="1">
        <f t="array" ref="O689">_xlfn.IFS(Table11[[#This Row],[target.clade]]="I",Table11[[#This Row],[hits.I]],Table11[[#This Row],[target.clade]]="II",Table11[[#This Row],[hits.II]],TRUE,SUM(Table11[[#This Row],[hits.I]:[hits.?]]))</f>
        <v>43</v>
      </c>
      <c r="P689" s="26">
        <f>Table11[[#This Row],[clade.P]]-Table11[[#This Row],[clade.TP]]</f>
        <v>67</v>
      </c>
      <c r="Q689" s="26" cm="1">
        <f t="array" ref="Q689">_xlfn.IFS(Table11[[#This Row],[target.clade]]="I",Table11[[#This Row],[hits.II]],Table11[[#This Row],[target.clade]]="II",Table11[[#This Row],[hits.I]],TRUE,NA())</f>
        <v>4266</v>
      </c>
      <c r="R689" s="26">
        <f>IFERROR(Table11[[#This Row],[clade.N]]-Table11[[#This Row],[clade.FP]], NA())</f>
        <v>188</v>
      </c>
      <c r="S689" s="24">
        <f>Table11[[#This Row],[clade.TP]]/Table11[[#This Row],[clade.P]]</f>
        <v>0.39090909090909093</v>
      </c>
      <c r="T689" s="24">
        <f>Table11[[#This Row],[clade.FN]]/Table11[[#This Row],[clade.P]]</f>
        <v>0.60909090909090913</v>
      </c>
      <c r="U689" s="24">
        <f>IFERROR(Table11[[#This Row],[clade.FP]]/Table11[[#This Row],[clade.N]],NA())</f>
        <v>0.95779074988774138</v>
      </c>
      <c r="V689" s="24">
        <f>IFERROR(Table11[[#This Row],[clade.TN]]/Table11[[#This Row],[clade.N]],NA())</f>
        <v>4.2209250112258644E-2</v>
      </c>
      <c r="AC689" s="11"/>
      <c r="AD689" s="11"/>
    </row>
    <row r="690" spans="1:30" ht="21" customHeight="1" x14ac:dyDescent="0.2">
      <c r="A690" s="25" t="s">
        <v>3544</v>
      </c>
      <c r="B690" s="20">
        <f>LOOKUP(Table11[[#This Row],[id]],'S1 - Assay'!A:A,'S1 - Assay'!B:B)</f>
        <v>10244</v>
      </c>
      <c r="C690" s="20" t="str">
        <f>LOOKUP(Table11[[#This Row],[id]],'S1 - Assay'!A:A,'S1 - Assay'!C:C)</f>
        <v>I</v>
      </c>
      <c r="D690" s="20">
        <f>COUNTIF('S6 - Table 1'!$B$3:$B$20,Table11[[#This Row],[id]])</f>
        <v>0</v>
      </c>
      <c r="E690" s="20">
        <v>8.5438305939999992</v>
      </c>
      <c r="F690" s="20">
        <v>51</v>
      </c>
      <c r="G690" s="20">
        <v>0</v>
      </c>
      <c r="H690" s="20">
        <v>0</v>
      </c>
      <c r="I690" s="20">
        <v>292</v>
      </c>
      <c r="J690" s="20">
        <v>50</v>
      </c>
      <c r="K690" s="20">
        <v>0</v>
      </c>
      <c r="L690" s="20">
        <v>0</v>
      </c>
      <c r="M690" s="26" cm="1">
        <f t="array" ref="M690">_xlfn.IFS(Table11[[#This Row],[target.clade]]="I",110,Table11[[#This Row],[target.clade]]="II",4454,TRUE,4652)</f>
        <v>110</v>
      </c>
      <c r="N690" s="26" cm="1">
        <f t="array" ref="N690">_xlfn.IFS(Table11[[#This Row],[target.clade]]="I",4454,Table11[[#This Row],[target.clade]]="II",110,TRUE,NA())</f>
        <v>4454</v>
      </c>
      <c r="O690" s="20" cm="1">
        <f t="array" ref="O690">_xlfn.IFS(Table11[[#This Row],[target.clade]]="I",Table11[[#This Row],[hits.I]],Table11[[#This Row],[target.clade]]="II",Table11[[#This Row],[hits.II]],TRUE,SUM(Table11[[#This Row],[hits.I]:[hits.?]]))</f>
        <v>50</v>
      </c>
      <c r="P690" s="26">
        <f>Table11[[#This Row],[clade.P]]-Table11[[#This Row],[clade.TP]]</f>
        <v>60</v>
      </c>
      <c r="Q690" s="26" cm="1">
        <f t="array" ref="Q690">_xlfn.IFS(Table11[[#This Row],[target.clade]]="I",Table11[[#This Row],[hits.II]],Table11[[#This Row],[target.clade]]="II",Table11[[#This Row],[hits.I]],TRUE,NA())</f>
        <v>0</v>
      </c>
      <c r="R690" s="26">
        <f>IFERROR(Table11[[#This Row],[clade.N]]-Table11[[#This Row],[clade.FP]], NA())</f>
        <v>4454</v>
      </c>
      <c r="S690" s="24">
        <f>Table11[[#This Row],[clade.TP]]/Table11[[#This Row],[clade.P]]</f>
        <v>0.45454545454545453</v>
      </c>
      <c r="T690" s="24">
        <f>Table11[[#This Row],[clade.FN]]/Table11[[#This Row],[clade.P]]</f>
        <v>0.54545454545454541</v>
      </c>
      <c r="U690" s="24">
        <f>IFERROR(Table11[[#This Row],[clade.FP]]/Table11[[#This Row],[clade.N]],NA())</f>
        <v>0</v>
      </c>
      <c r="V690" s="24">
        <f>IFERROR(Table11[[#This Row],[clade.TN]]/Table11[[#This Row],[clade.N]],NA())</f>
        <v>1</v>
      </c>
      <c r="AC690" s="11"/>
      <c r="AD690" s="11"/>
    </row>
    <row r="691" spans="1:30" ht="21" customHeight="1" x14ac:dyDescent="0.2">
      <c r="A691" s="25" t="s">
        <v>3549</v>
      </c>
      <c r="B691" s="20">
        <f>LOOKUP(Table11[[#This Row],[id]],'S1 - Assay'!A:A,'S1 - Assay'!B:B)</f>
        <v>10244</v>
      </c>
      <c r="C691" s="20" t="str">
        <f>LOOKUP(Table11[[#This Row],[id]],'S1 - Assay'!A:A,'S1 - Assay'!C:C)</f>
        <v>I</v>
      </c>
      <c r="D691" s="20">
        <f>COUNTIF('S6 - Table 1'!$B$3:$B$20,Table11[[#This Row],[id]])</f>
        <v>0</v>
      </c>
      <c r="E691" s="20">
        <v>8.5579472219999992</v>
      </c>
      <c r="F691" s="20">
        <v>3158</v>
      </c>
      <c r="G691" s="20">
        <v>68</v>
      </c>
      <c r="H691" s="20">
        <v>91</v>
      </c>
      <c r="I691" s="20">
        <v>195</v>
      </c>
      <c r="J691" s="20">
        <v>43</v>
      </c>
      <c r="K691" s="20">
        <v>4266</v>
      </c>
      <c r="L691" s="20">
        <v>17</v>
      </c>
      <c r="M691" s="26" cm="1">
        <f t="array" ref="M691">_xlfn.IFS(Table11[[#This Row],[target.clade]]="I",110,Table11[[#This Row],[target.clade]]="II",4454,TRUE,4652)</f>
        <v>110</v>
      </c>
      <c r="N691" s="26" cm="1">
        <f t="array" ref="N691">_xlfn.IFS(Table11[[#This Row],[target.clade]]="I",4454,Table11[[#This Row],[target.clade]]="II",110,TRUE,NA())</f>
        <v>4454</v>
      </c>
      <c r="O691" s="20" cm="1">
        <f t="array" ref="O691">_xlfn.IFS(Table11[[#This Row],[target.clade]]="I",Table11[[#This Row],[hits.I]],Table11[[#This Row],[target.clade]]="II",Table11[[#This Row],[hits.II]],TRUE,SUM(Table11[[#This Row],[hits.I]:[hits.?]]))</f>
        <v>43</v>
      </c>
      <c r="P691" s="26">
        <f>Table11[[#This Row],[clade.P]]-Table11[[#This Row],[clade.TP]]</f>
        <v>67</v>
      </c>
      <c r="Q691" s="26" cm="1">
        <f t="array" ref="Q691">_xlfn.IFS(Table11[[#This Row],[target.clade]]="I",Table11[[#This Row],[hits.II]],Table11[[#This Row],[target.clade]]="II",Table11[[#This Row],[hits.I]],TRUE,NA())</f>
        <v>4266</v>
      </c>
      <c r="R691" s="26">
        <f>IFERROR(Table11[[#This Row],[clade.N]]-Table11[[#This Row],[clade.FP]], NA())</f>
        <v>188</v>
      </c>
      <c r="S691" s="24">
        <f>Table11[[#This Row],[clade.TP]]/Table11[[#This Row],[clade.P]]</f>
        <v>0.39090909090909093</v>
      </c>
      <c r="T691" s="24">
        <f>Table11[[#This Row],[clade.FN]]/Table11[[#This Row],[clade.P]]</f>
        <v>0.60909090909090913</v>
      </c>
      <c r="U691" s="24">
        <f>IFERROR(Table11[[#This Row],[clade.FP]]/Table11[[#This Row],[clade.N]],NA())</f>
        <v>0.95779074988774138</v>
      </c>
      <c r="V691" s="24">
        <f>IFERROR(Table11[[#This Row],[clade.TN]]/Table11[[#This Row],[clade.N]],NA())</f>
        <v>4.2209250112258644E-2</v>
      </c>
      <c r="AC691" s="11"/>
      <c r="AD691" s="11"/>
    </row>
    <row r="692" spans="1:30" ht="21" customHeight="1" x14ac:dyDescent="0.2">
      <c r="A692" s="25" t="s">
        <v>3552</v>
      </c>
      <c r="B692" s="20">
        <f>LOOKUP(Table11[[#This Row],[id]],'S1 - Assay'!A:A,'S1 - Assay'!B:B)</f>
        <v>10244</v>
      </c>
      <c r="C692" s="20" t="str">
        <f>LOOKUP(Table11[[#This Row],[id]],'S1 - Assay'!A:A,'S1 - Assay'!C:C)</f>
        <v>I</v>
      </c>
      <c r="D692" s="20">
        <f>COUNTIF('S6 - Table 1'!$B$3:$B$20,Table11[[#This Row],[id]])</f>
        <v>0</v>
      </c>
      <c r="E692" s="20">
        <v>8.5579472219999992</v>
      </c>
      <c r="F692" s="20">
        <v>3156</v>
      </c>
      <c r="G692" s="20">
        <v>70</v>
      </c>
      <c r="H692" s="20">
        <v>74</v>
      </c>
      <c r="I692" s="20">
        <v>212</v>
      </c>
      <c r="J692" s="20">
        <v>43</v>
      </c>
      <c r="K692" s="20">
        <v>4264</v>
      </c>
      <c r="L692" s="20">
        <v>17</v>
      </c>
      <c r="M692" s="26" cm="1">
        <f t="array" ref="M692">_xlfn.IFS(Table11[[#This Row],[target.clade]]="I",110,Table11[[#This Row],[target.clade]]="II",4454,TRUE,4652)</f>
        <v>110</v>
      </c>
      <c r="N692" s="26" cm="1">
        <f t="array" ref="N692">_xlfn.IFS(Table11[[#This Row],[target.clade]]="I",4454,Table11[[#This Row],[target.clade]]="II",110,TRUE,NA())</f>
        <v>4454</v>
      </c>
      <c r="O692" s="20" cm="1">
        <f t="array" ref="O692">_xlfn.IFS(Table11[[#This Row],[target.clade]]="I",Table11[[#This Row],[hits.I]],Table11[[#This Row],[target.clade]]="II",Table11[[#This Row],[hits.II]],TRUE,SUM(Table11[[#This Row],[hits.I]:[hits.?]]))</f>
        <v>43</v>
      </c>
      <c r="P692" s="26">
        <f>Table11[[#This Row],[clade.P]]-Table11[[#This Row],[clade.TP]]</f>
        <v>67</v>
      </c>
      <c r="Q692" s="26" cm="1">
        <f t="array" ref="Q692">_xlfn.IFS(Table11[[#This Row],[target.clade]]="I",Table11[[#This Row],[hits.II]],Table11[[#This Row],[target.clade]]="II",Table11[[#This Row],[hits.I]],TRUE,NA())</f>
        <v>4264</v>
      </c>
      <c r="R692" s="26">
        <f>IFERROR(Table11[[#This Row],[clade.N]]-Table11[[#This Row],[clade.FP]], NA())</f>
        <v>190</v>
      </c>
      <c r="S692" s="24">
        <f>Table11[[#This Row],[clade.TP]]/Table11[[#This Row],[clade.P]]</f>
        <v>0.39090909090909093</v>
      </c>
      <c r="T692" s="24">
        <f>Table11[[#This Row],[clade.FN]]/Table11[[#This Row],[clade.P]]</f>
        <v>0.60909090909090913</v>
      </c>
      <c r="U692" s="24">
        <f>IFERROR(Table11[[#This Row],[clade.FP]]/Table11[[#This Row],[clade.N]],NA())</f>
        <v>0.95734171531207901</v>
      </c>
      <c r="V692" s="24">
        <f>IFERROR(Table11[[#This Row],[clade.TN]]/Table11[[#This Row],[clade.N]],NA())</f>
        <v>4.2658284687920968E-2</v>
      </c>
      <c r="AC692" s="11"/>
      <c r="AD692" s="11"/>
    </row>
    <row r="693" spans="1:30" ht="21" customHeight="1" x14ac:dyDescent="0.2">
      <c r="A693" s="25" t="s">
        <v>3555</v>
      </c>
      <c r="B693" s="20">
        <f>LOOKUP(Table11[[#This Row],[id]],'S1 - Assay'!A:A,'S1 - Assay'!B:B)</f>
        <v>10244</v>
      </c>
      <c r="C693" s="20" t="str">
        <f>LOOKUP(Table11[[#This Row],[id]],'S1 - Assay'!A:A,'S1 - Assay'!C:C)</f>
        <v>I</v>
      </c>
      <c r="D693" s="20">
        <f>COUNTIF('S6 - Table 1'!$B$3:$B$20,Table11[[#This Row],[id]])</f>
        <v>0</v>
      </c>
      <c r="E693" s="20">
        <v>8.6938651849999999</v>
      </c>
      <c r="F693" s="20">
        <v>3407</v>
      </c>
      <c r="G693" s="20">
        <v>9</v>
      </c>
      <c r="H693" s="20">
        <v>290</v>
      </c>
      <c r="I693" s="20">
        <v>10</v>
      </c>
      <c r="J693" s="20">
        <v>50</v>
      </c>
      <c r="K693" s="20">
        <v>4419</v>
      </c>
      <c r="L693" s="20">
        <v>60</v>
      </c>
      <c r="M693" s="26" cm="1">
        <f t="array" ref="M693">_xlfn.IFS(Table11[[#This Row],[target.clade]]="I",110,Table11[[#This Row],[target.clade]]="II",4454,TRUE,4652)</f>
        <v>110</v>
      </c>
      <c r="N693" s="26" cm="1">
        <f t="array" ref="N693">_xlfn.IFS(Table11[[#This Row],[target.clade]]="I",4454,Table11[[#This Row],[target.clade]]="II",110,TRUE,NA())</f>
        <v>4454</v>
      </c>
      <c r="O693" s="20" cm="1">
        <f t="array" ref="O693">_xlfn.IFS(Table11[[#This Row],[target.clade]]="I",Table11[[#This Row],[hits.I]],Table11[[#This Row],[target.clade]]="II",Table11[[#This Row],[hits.II]],TRUE,SUM(Table11[[#This Row],[hits.I]:[hits.?]]))</f>
        <v>50</v>
      </c>
      <c r="P693" s="26">
        <f>Table11[[#This Row],[clade.P]]-Table11[[#This Row],[clade.TP]]</f>
        <v>60</v>
      </c>
      <c r="Q693" s="26" cm="1">
        <f t="array" ref="Q693">_xlfn.IFS(Table11[[#This Row],[target.clade]]="I",Table11[[#This Row],[hits.II]],Table11[[#This Row],[target.clade]]="II",Table11[[#This Row],[hits.I]],TRUE,NA())</f>
        <v>4419</v>
      </c>
      <c r="R693" s="26">
        <f>IFERROR(Table11[[#This Row],[clade.N]]-Table11[[#This Row],[clade.FP]], NA())</f>
        <v>35</v>
      </c>
      <c r="S693" s="24">
        <f>Table11[[#This Row],[clade.TP]]/Table11[[#This Row],[clade.P]]</f>
        <v>0.45454545454545453</v>
      </c>
      <c r="T693" s="24">
        <f>Table11[[#This Row],[clade.FN]]/Table11[[#This Row],[clade.P]]</f>
        <v>0.54545454545454541</v>
      </c>
      <c r="U693" s="24">
        <f>IFERROR(Table11[[#This Row],[clade.FP]]/Table11[[#This Row],[clade.N]],NA())</f>
        <v>0.99214189492590932</v>
      </c>
      <c r="V693" s="24">
        <f>IFERROR(Table11[[#This Row],[clade.TN]]/Table11[[#This Row],[clade.N]],NA())</f>
        <v>7.8581050740907047E-3</v>
      </c>
      <c r="AC693" s="11"/>
      <c r="AD693" s="11"/>
    </row>
    <row r="694" spans="1:30" ht="21" customHeight="1" x14ac:dyDescent="0.2">
      <c r="A694" s="25" t="s">
        <v>3560</v>
      </c>
      <c r="B694" s="20">
        <f>LOOKUP(Table11[[#This Row],[id]],'S1 - Assay'!A:A,'S1 - Assay'!B:B)</f>
        <v>10244</v>
      </c>
      <c r="C694" s="20" t="str">
        <f>LOOKUP(Table11[[#This Row],[id]],'S1 - Assay'!A:A,'S1 - Assay'!C:C)</f>
        <v>I</v>
      </c>
      <c r="D694" s="20">
        <f>COUNTIF('S6 - Table 1'!$B$3:$B$20,Table11[[#This Row],[id]])</f>
        <v>0</v>
      </c>
      <c r="E694" s="20">
        <v>8.7957757159999996</v>
      </c>
      <c r="F694" s="20">
        <v>51</v>
      </c>
      <c r="G694" s="20">
        <v>0</v>
      </c>
      <c r="H694" s="20">
        <v>0</v>
      </c>
      <c r="I694" s="20">
        <v>292</v>
      </c>
      <c r="J694" s="20">
        <v>50</v>
      </c>
      <c r="K694" s="20">
        <v>0</v>
      </c>
      <c r="L694" s="20">
        <v>0</v>
      </c>
      <c r="M694" s="26" cm="1">
        <f t="array" ref="M694">_xlfn.IFS(Table11[[#This Row],[target.clade]]="I",110,Table11[[#This Row],[target.clade]]="II",4454,TRUE,4652)</f>
        <v>110</v>
      </c>
      <c r="N694" s="26" cm="1">
        <f t="array" ref="N694">_xlfn.IFS(Table11[[#This Row],[target.clade]]="I",4454,Table11[[#This Row],[target.clade]]="II",110,TRUE,NA())</f>
        <v>4454</v>
      </c>
      <c r="O694" s="20" cm="1">
        <f t="array" ref="O694">_xlfn.IFS(Table11[[#This Row],[target.clade]]="I",Table11[[#This Row],[hits.I]],Table11[[#This Row],[target.clade]]="II",Table11[[#This Row],[hits.II]],TRUE,SUM(Table11[[#This Row],[hits.I]:[hits.?]]))</f>
        <v>50</v>
      </c>
      <c r="P694" s="26">
        <f>Table11[[#This Row],[clade.P]]-Table11[[#This Row],[clade.TP]]</f>
        <v>60</v>
      </c>
      <c r="Q694" s="26" cm="1">
        <f t="array" ref="Q694">_xlfn.IFS(Table11[[#This Row],[target.clade]]="I",Table11[[#This Row],[hits.II]],Table11[[#This Row],[target.clade]]="II",Table11[[#This Row],[hits.I]],TRUE,NA())</f>
        <v>0</v>
      </c>
      <c r="R694" s="26">
        <f>IFERROR(Table11[[#This Row],[clade.N]]-Table11[[#This Row],[clade.FP]], NA())</f>
        <v>4454</v>
      </c>
      <c r="S694" s="24">
        <f>Table11[[#This Row],[clade.TP]]/Table11[[#This Row],[clade.P]]</f>
        <v>0.45454545454545453</v>
      </c>
      <c r="T694" s="24">
        <f>Table11[[#This Row],[clade.FN]]/Table11[[#This Row],[clade.P]]</f>
        <v>0.54545454545454541</v>
      </c>
      <c r="U694" s="24">
        <f>IFERROR(Table11[[#This Row],[clade.FP]]/Table11[[#This Row],[clade.N]],NA())</f>
        <v>0</v>
      </c>
      <c r="V694" s="24">
        <f>IFERROR(Table11[[#This Row],[clade.TN]]/Table11[[#This Row],[clade.N]],NA())</f>
        <v>1</v>
      </c>
      <c r="AC694" s="11"/>
      <c r="AD694" s="11"/>
    </row>
    <row r="695" spans="1:30" ht="21" customHeight="1" x14ac:dyDescent="0.2">
      <c r="A695" s="25" t="s">
        <v>3563</v>
      </c>
      <c r="B695" s="20">
        <f>LOOKUP(Table11[[#This Row],[id]],'S1 - Assay'!A:A,'S1 - Assay'!B:B)</f>
        <v>10244</v>
      </c>
      <c r="C695" s="20" t="str">
        <f>LOOKUP(Table11[[#This Row],[id]],'S1 - Assay'!A:A,'S1 - Assay'!C:C)</f>
        <v>I</v>
      </c>
      <c r="D695" s="20">
        <f>COUNTIF('S6 - Table 1'!$B$3:$B$20,Table11[[#This Row],[id]])</f>
        <v>1</v>
      </c>
      <c r="E695" s="20">
        <v>8.7957757159999996</v>
      </c>
      <c r="F695" s="20">
        <v>51</v>
      </c>
      <c r="G695" s="20">
        <v>0</v>
      </c>
      <c r="H695" s="20">
        <v>0</v>
      </c>
      <c r="I695" s="20">
        <v>292</v>
      </c>
      <c r="J695" s="20">
        <v>50</v>
      </c>
      <c r="K695" s="20">
        <v>0</v>
      </c>
      <c r="L695" s="20">
        <v>0</v>
      </c>
      <c r="M695" s="26" cm="1">
        <f t="array" ref="M695">_xlfn.IFS(Table11[[#This Row],[target.clade]]="I",110,Table11[[#This Row],[target.clade]]="II",4454,TRUE,4652)</f>
        <v>110</v>
      </c>
      <c r="N695" s="26" cm="1">
        <f t="array" ref="N695">_xlfn.IFS(Table11[[#This Row],[target.clade]]="I",4454,Table11[[#This Row],[target.clade]]="II",110,TRUE,NA())</f>
        <v>4454</v>
      </c>
      <c r="O695" s="20" cm="1">
        <f t="array" ref="O695">_xlfn.IFS(Table11[[#This Row],[target.clade]]="I",Table11[[#This Row],[hits.I]],Table11[[#This Row],[target.clade]]="II",Table11[[#This Row],[hits.II]],TRUE,SUM(Table11[[#This Row],[hits.I]:[hits.?]]))</f>
        <v>50</v>
      </c>
      <c r="P695" s="26">
        <f>Table11[[#This Row],[clade.P]]-Table11[[#This Row],[clade.TP]]</f>
        <v>60</v>
      </c>
      <c r="Q695" s="26" cm="1">
        <f t="array" ref="Q695">_xlfn.IFS(Table11[[#This Row],[target.clade]]="I",Table11[[#This Row],[hits.II]],Table11[[#This Row],[target.clade]]="II",Table11[[#This Row],[hits.I]],TRUE,NA())</f>
        <v>0</v>
      </c>
      <c r="R695" s="26">
        <f>IFERROR(Table11[[#This Row],[clade.N]]-Table11[[#This Row],[clade.FP]], NA())</f>
        <v>4454</v>
      </c>
      <c r="S695" s="24">
        <f>Table11[[#This Row],[clade.TP]]/Table11[[#This Row],[clade.P]]</f>
        <v>0.45454545454545453</v>
      </c>
      <c r="T695" s="24">
        <f>Table11[[#This Row],[clade.FN]]/Table11[[#This Row],[clade.P]]</f>
        <v>0.54545454545454541</v>
      </c>
      <c r="U695" s="24">
        <f>IFERROR(Table11[[#This Row],[clade.FP]]/Table11[[#This Row],[clade.N]],NA())</f>
        <v>0</v>
      </c>
      <c r="V695" s="24">
        <f>IFERROR(Table11[[#This Row],[clade.TN]]/Table11[[#This Row],[clade.N]],NA())</f>
        <v>1</v>
      </c>
      <c r="AC695" s="11"/>
      <c r="AD695" s="11"/>
    </row>
    <row r="696" spans="1:30" ht="21" customHeight="1" x14ac:dyDescent="0.2">
      <c r="A696" s="25" t="s">
        <v>3566</v>
      </c>
      <c r="B696" s="20">
        <f>LOOKUP(Table11[[#This Row],[id]],'S1 - Assay'!A:A,'S1 - Assay'!B:B)</f>
        <v>10244</v>
      </c>
      <c r="C696" s="20" t="str">
        <f>LOOKUP(Table11[[#This Row],[id]],'S1 - Assay'!A:A,'S1 - Assay'!C:C)</f>
        <v>I</v>
      </c>
      <c r="D696" s="20">
        <f>COUNTIF('S6 - Table 1'!$B$3:$B$20,Table11[[#This Row],[id]])</f>
        <v>0</v>
      </c>
      <c r="E696" s="20">
        <v>8.7957757159999996</v>
      </c>
      <c r="F696" s="20">
        <v>51</v>
      </c>
      <c r="G696" s="20">
        <v>0</v>
      </c>
      <c r="H696" s="20">
        <v>0</v>
      </c>
      <c r="I696" s="20">
        <v>292</v>
      </c>
      <c r="J696" s="20">
        <v>50</v>
      </c>
      <c r="K696" s="20">
        <v>0</v>
      </c>
      <c r="L696" s="20">
        <v>0</v>
      </c>
      <c r="M696" s="26" cm="1">
        <f t="array" ref="M696">_xlfn.IFS(Table11[[#This Row],[target.clade]]="I",110,Table11[[#This Row],[target.clade]]="II",4454,TRUE,4652)</f>
        <v>110</v>
      </c>
      <c r="N696" s="26" cm="1">
        <f t="array" ref="N696">_xlfn.IFS(Table11[[#This Row],[target.clade]]="I",4454,Table11[[#This Row],[target.clade]]="II",110,TRUE,NA())</f>
        <v>4454</v>
      </c>
      <c r="O696" s="20" cm="1">
        <f t="array" ref="O696">_xlfn.IFS(Table11[[#This Row],[target.clade]]="I",Table11[[#This Row],[hits.I]],Table11[[#This Row],[target.clade]]="II",Table11[[#This Row],[hits.II]],TRUE,SUM(Table11[[#This Row],[hits.I]:[hits.?]]))</f>
        <v>50</v>
      </c>
      <c r="P696" s="26">
        <f>Table11[[#This Row],[clade.P]]-Table11[[#This Row],[clade.TP]]</f>
        <v>60</v>
      </c>
      <c r="Q696" s="26" cm="1">
        <f t="array" ref="Q696">_xlfn.IFS(Table11[[#This Row],[target.clade]]="I",Table11[[#This Row],[hits.II]],Table11[[#This Row],[target.clade]]="II",Table11[[#This Row],[hits.I]],TRUE,NA())</f>
        <v>0</v>
      </c>
      <c r="R696" s="26">
        <f>IFERROR(Table11[[#This Row],[clade.N]]-Table11[[#This Row],[clade.FP]], NA())</f>
        <v>4454</v>
      </c>
      <c r="S696" s="24">
        <f>Table11[[#This Row],[clade.TP]]/Table11[[#This Row],[clade.P]]</f>
        <v>0.45454545454545453</v>
      </c>
      <c r="T696" s="24">
        <f>Table11[[#This Row],[clade.FN]]/Table11[[#This Row],[clade.P]]</f>
        <v>0.54545454545454541</v>
      </c>
      <c r="U696" s="24">
        <f>IFERROR(Table11[[#This Row],[clade.FP]]/Table11[[#This Row],[clade.N]],NA())</f>
        <v>0</v>
      </c>
      <c r="V696" s="24">
        <f>IFERROR(Table11[[#This Row],[clade.TN]]/Table11[[#This Row],[clade.N]],NA())</f>
        <v>1</v>
      </c>
      <c r="AC696" s="11"/>
      <c r="AD696" s="11"/>
    </row>
    <row r="697" spans="1:30" ht="21" customHeight="1" x14ac:dyDescent="0.2">
      <c r="A697" s="25" t="s">
        <v>3569</v>
      </c>
      <c r="B697" s="20">
        <f>LOOKUP(Table11[[#This Row],[id]],'S1 - Assay'!A:A,'S1 - Assay'!B:B)</f>
        <v>10244</v>
      </c>
      <c r="C697" s="20" t="str">
        <f>LOOKUP(Table11[[#This Row],[id]],'S1 - Assay'!A:A,'S1 - Assay'!C:C)</f>
        <v>I</v>
      </c>
      <c r="D697" s="20">
        <f>COUNTIF('S6 - Table 1'!$B$3:$B$20,Table11[[#This Row],[id]])</f>
        <v>0</v>
      </c>
      <c r="E697" s="20">
        <v>8.8558777559999999</v>
      </c>
      <c r="F697" s="20">
        <v>50</v>
      </c>
      <c r="G697" s="20">
        <v>0</v>
      </c>
      <c r="H697" s="20">
        <v>280</v>
      </c>
      <c r="I697" s="20">
        <v>18</v>
      </c>
      <c r="J697" s="20">
        <v>50</v>
      </c>
      <c r="K697" s="20">
        <v>0</v>
      </c>
      <c r="L697" s="20">
        <v>0</v>
      </c>
      <c r="M697" s="26" cm="1">
        <f t="array" ref="M697">_xlfn.IFS(Table11[[#This Row],[target.clade]]="I",110,Table11[[#This Row],[target.clade]]="II",4454,TRUE,4652)</f>
        <v>110</v>
      </c>
      <c r="N697" s="26" cm="1">
        <f t="array" ref="N697">_xlfn.IFS(Table11[[#This Row],[target.clade]]="I",4454,Table11[[#This Row],[target.clade]]="II",110,TRUE,NA())</f>
        <v>4454</v>
      </c>
      <c r="O697" s="20" cm="1">
        <f t="array" ref="O697">_xlfn.IFS(Table11[[#This Row],[target.clade]]="I",Table11[[#This Row],[hits.I]],Table11[[#This Row],[target.clade]]="II",Table11[[#This Row],[hits.II]],TRUE,SUM(Table11[[#This Row],[hits.I]:[hits.?]]))</f>
        <v>50</v>
      </c>
      <c r="P697" s="26">
        <f>Table11[[#This Row],[clade.P]]-Table11[[#This Row],[clade.TP]]</f>
        <v>60</v>
      </c>
      <c r="Q697" s="26" cm="1">
        <f t="array" ref="Q697">_xlfn.IFS(Table11[[#This Row],[target.clade]]="I",Table11[[#This Row],[hits.II]],Table11[[#This Row],[target.clade]]="II",Table11[[#This Row],[hits.I]],TRUE,NA())</f>
        <v>0</v>
      </c>
      <c r="R697" s="26">
        <f>IFERROR(Table11[[#This Row],[clade.N]]-Table11[[#This Row],[clade.FP]], NA())</f>
        <v>4454</v>
      </c>
      <c r="S697" s="24">
        <f>Table11[[#This Row],[clade.TP]]/Table11[[#This Row],[clade.P]]</f>
        <v>0.45454545454545453</v>
      </c>
      <c r="T697" s="24">
        <f>Table11[[#This Row],[clade.FN]]/Table11[[#This Row],[clade.P]]</f>
        <v>0.54545454545454541</v>
      </c>
      <c r="U697" s="24">
        <f>IFERROR(Table11[[#This Row],[clade.FP]]/Table11[[#This Row],[clade.N]],NA())</f>
        <v>0</v>
      </c>
      <c r="V697" s="24">
        <f>IFERROR(Table11[[#This Row],[clade.TN]]/Table11[[#This Row],[clade.N]],NA())</f>
        <v>1</v>
      </c>
      <c r="AC697" s="11"/>
      <c r="AD697" s="11"/>
    </row>
    <row r="698" spans="1:30" ht="21" customHeight="1" x14ac:dyDescent="0.2">
      <c r="A698" s="25" t="s">
        <v>3574</v>
      </c>
      <c r="B698" s="20">
        <f>LOOKUP(Table11[[#This Row],[id]],'S1 - Assay'!A:A,'S1 - Assay'!B:B)</f>
        <v>10244</v>
      </c>
      <c r="C698" s="20" t="str">
        <f>LOOKUP(Table11[[#This Row],[id]],'S1 - Assay'!A:A,'S1 - Assay'!C:C)</f>
        <v>I</v>
      </c>
      <c r="D698" s="20">
        <f>COUNTIF('S6 - Table 1'!$B$3:$B$20,Table11[[#This Row],[id]])</f>
        <v>0</v>
      </c>
      <c r="E698" s="20">
        <v>8.8682807439999998</v>
      </c>
      <c r="F698" s="20">
        <v>51</v>
      </c>
      <c r="G698" s="20">
        <v>0</v>
      </c>
      <c r="H698" s="20">
        <v>0</v>
      </c>
      <c r="I698" s="20">
        <v>292</v>
      </c>
      <c r="J698" s="20">
        <v>50</v>
      </c>
      <c r="K698" s="20">
        <v>0</v>
      </c>
      <c r="L698" s="20">
        <v>0</v>
      </c>
      <c r="M698" s="26" cm="1">
        <f t="array" ref="M698">_xlfn.IFS(Table11[[#This Row],[target.clade]]="I",110,Table11[[#This Row],[target.clade]]="II",4454,TRUE,4652)</f>
        <v>110</v>
      </c>
      <c r="N698" s="26" cm="1">
        <f t="array" ref="N698">_xlfn.IFS(Table11[[#This Row],[target.clade]]="I",4454,Table11[[#This Row],[target.clade]]="II",110,TRUE,NA())</f>
        <v>4454</v>
      </c>
      <c r="O698" s="20" cm="1">
        <f t="array" ref="O698">_xlfn.IFS(Table11[[#This Row],[target.clade]]="I",Table11[[#This Row],[hits.I]],Table11[[#This Row],[target.clade]]="II",Table11[[#This Row],[hits.II]],TRUE,SUM(Table11[[#This Row],[hits.I]:[hits.?]]))</f>
        <v>50</v>
      </c>
      <c r="P698" s="26">
        <f>Table11[[#This Row],[clade.P]]-Table11[[#This Row],[clade.TP]]</f>
        <v>60</v>
      </c>
      <c r="Q698" s="26" cm="1">
        <f t="array" ref="Q698">_xlfn.IFS(Table11[[#This Row],[target.clade]]="I",Table11[[#This Row],[hits.II]],Table11[[#This Row],[target.clade]]="II",Table11[[#This Row],[hits.I]],TRUE,NA())</f>
        <v>0</v>
      </c>
      <c r="R698" s="26">
        <f>IFERROR(Table11[[#This Row],[clade.N]]-Table11[[#This Row],[clade.FP]], NA())</f>
        <v>4454</v>
      </c>
      <c r="S698" s="24">
        <f>Table11[[#This Row],[clade.TP]]/Table11[[#This Row],[clade.P]]</f>
        <v>0.45454545454545453</v>
      </c>
      <c r="T698" s="24">
        <f>Table11[[#This Row],[clade.FN]]/Table11[[#This Row],[clade.P]]</f>
        <v>0.54545454545454541</v>
      </c>
      <c r="U698" s="24">
        <f>IFERROR(Table11[[#This Row],[clade.FP]]/Table11[[#This Row],[clade.N]],NA())</f>
        <v>0</v>
      </c>
      <c r="V698" s="24">
        <f>IFERROR(Table11[[#This Row],[clade.TN]]/Table11[[#This Row],[clade.N]],NA())</f>
        <v>1</v>
      </c>
      <c r="AC698" s="11"/>
      <c r="AD698" s="11"/>
    </row>
    <row r="699" spans="1:30" ht="21" customHeight="1" x14ac:dyDescent="0.2">
      <c r="A699" s="25" t="s">
        <v>3577</v>
      </c>
      <c r="B699" s="20">
        <f>LOOKUP(Table11[[#This Row],[id]],'S1 - Assay'!A:A,'S1 - Assay'!B:B)</f>
        <v>10244</v>
      </c>
      <c r="C699" s="20" t="str">
        <f>LOOKUP(Table11[[#This Row],[id]],'S1 - Assay'!A:A,'S1 - Assay'!C:C)</f>
        <v>I</v>
      </c>
      <c r="D699" s="20">
        <f>COUNTIF('S6 - Table 1'!$B$3:$B$20,Table11[[#This Row],[id]])</f>
        <v>0</v>
      </c>
      <c r="E699" s="20">
        <v>8.9094273269999995</v>
      </c>
      <c r="F699" s="20">
        <v>50</v>
      </c>
      <c r="G699" s="20">
        <v>0</v>
      </c>
      <c r="H699" s="20">
        <v>238</v>
      </c>
      <c r="I699" s="20">
        <v>60</v>
      </c>
      <c r="J699" s="20">
        <v>50</v>
      </c>
      <c r="K699" s="20">
        <v>0</v>
      </c>
      <c r="L699" s="20">
        <v>0</v>
      </c>
      <c r="M699" s="26" cm="1">
        <f t="array" ref="M699">_xlfn.IFS(Table11[[#This Row],[target.clade]]="I",110,Table11[[#This Row],[target.clade]]="II",4454,TRUE,4652)</f>
        <v>110</v>
      </c>
      <c r="N699" s="26" cm="1">
        <f t="array" ref="N699">_xlfn.IFS(Table11[[#This Row],[target.clade]]="I",4454,Table11[[#This Row],[target.clade]]="II",110,TRUE,NA())</f>
        <v>4454</v>
      </c>
      <c r="O699" s="20" cm="1">
        <f t="array" ref="O699">_xlfn.IFS(Table11[[#This Row],[target.clade]]="I",Table11[[#This Row],[hits.I]],Table11[[#This Row],[target.clade]]="II",Table11[[#This Row],[hits.II]],TRUE,SUM(Table11[[#This Row],[hits.I]:[hits.?]]))</f>
        <v>50</v>
      </c>
      <c r="P699" s="26">
        <f>Table11[[#This Row],[clade.P]]-Table11[[#This Row],[clade.TP]]</f>
        <v>60</v>
      </c>
      <c r="Q699" s="26" cm="1">
        <f t="array" ref="Q699">_xlfn.IFS(Table11[[#This Row],[target.clade]]="I",Table11[[#This Row],[hits.II]],Table11[[#This Row],[target.clade]]="II",Table11[[#This Row],[hits.I]],TRUE,NA())</f>
        <v>0</v>
      </c>
      <c r="R699" s="26">
        <f>IFERROR(Table11[[#This Row],[clade.N]]-Table11[[#This Row],[clade.FP]], NA())</f>
        <v>4454</v>
      </c>
      <c r="S699" s="24">
        <f>Table11[[#This Row],[clade.TP]]/Table11[[#This Row],[clade.P]]</f>
        <v>0.45454545454545453</v>
      </c>
      <c r="T699" s="24">
        <f>Table11[[#This Row],[clade.FN]]/Table11[[#This Row],[clade.P]]</f>
        <v>0.54545454545454541</v>
      </c>
      <c r="U699" s="24">
        <f>IFERROR(Table11[[#This Row],[clade.FP]]/Table11[[#This Row],[clade.N]],NA())</f>
        <v>0</v>
      </c>
      <c r="V699" s="24">
        <f>IFERROR(Table11[[#This Row],[clade.TN]]/Table11[[#This Row],[clade.N]],NA())</f>
        <v>1</v>
      </c>
      <c r="AC699" s="11"/>
      <c r="AD699" s="11"/>
    </row>
    <row r="700" spans="1:30" ht="21" customHeight="1" x14ac:dyDescent="0.2">
      <c r="A700" s="25" t="s">
        <v>3580</v>
      </c>
      <c r="B700" s="20">
        <f>LOOKUP(Table11[[#This Row],[id]],'S1 - Assay'!A:A,'S1 - Assay'!B:B)</f>
        <v>10244</v>
      </c>
      <c r="C700" s="20" t="str">
        <f>LOOKUP(Table11[[#This Row],[id]],'S1 - Assay'!A:A,'S1 - Assay'!C:C)</f>
        <v>I</v>
      </c>
      <c r="D700" s="20">
        <f>COUNTIF('S6 - Table 1'!$B$3:$B$20,Table11[[#This Row],[id]])</f>
        <v>0</v>
      </c>
      <c r="E700" s="20">
        <v>8.9825448300000001</v>
      </c>
      <c r="F700" s="20">
        <v>3388</v>
      </c>
      <c r="G700" s="20">
        <v>7</v>
      </c>
      <c r="H700" s="20">
        <v>12</v>
      </c>
      <c r="I700" s="20">
        <v>277</v>
      </c>
      <c r="J700" s="20">
        <v>43</v>
      </c>
      <c r="K700" s="20">
        <v>4385</v>
      </c>
      <c r="L700" s="20">
        <v>67</v>
      </c>
      <c r="M700" s="26" cm="1">
        <f t="array" ref="M700">_xlfn.IFS(Table11[[#This Row],[target.clade]]="I",110,Table11[[#This Row],[target.clade]]="II",4454,TRUE,4652)</f>
        <v>110</v>
      </c>
      <c r="N700" s="26" cm="1">
        <f t="array" ref="N700">_xlfn.IFS(Table11[[#This Row],[target.clade]]="I",4454,Table11[[#This Row],[target.clade]]="II",110,TRUE,NA())</f>
        <v>4454</v>
      </c>
      <c r="O700" s="20" cm="1">
        <f t="array" ref="O700">_xlfn.IFS(Table11[[#This Row],[target.clade]]="I",Table11[[#This Row],[hits.I]],Table11[[#This Row],[target.clade]]="II",Table11[[#This Row],[hits.II]],TRUE,SUM(Table11[[#This Row],[hits.I]:[hits.?]]))</f>
        <v>43</v>
      </c>
      <c r="P700" s="26">
        <f>Table11[[#This Row],[clade.P]]-Table11[[#This Row],[clade.TP]]</f>
        <v>67</v>
      </c>
      <c r="Q700" s="26" cm="1">
        <f t="array" ref="Q700">_xlfn.IFS(Table11[[#This Row],[target.clade]]="I",Table11[[#This Row],[hits.II]],Table11[[#This Row],[target.clade]]="II",Table11[[#This Row],[hits.I]],TRUE,NA())</f>
        <v>4385</v>
      </c>
      <c r="R700" s="26">
        <f>IFERROR(Table11[[#This Row],[clade.N]]-Table11[[#This Row],[clade.FP]], NA())</f>
        <v>69</v>
      </c>
      <c r="S700" s="24">
        <f>Table11[[#This Row],[clade.TP]]/Table11[[#This Row],[clade.P]]</f>
        <v>0.39090909090909093</v>
      </c>
      <c r="T700" s="24">
        <f>Table11[[#This Row],[clade.FN]]/Table11[[#This Row],[clade.P]]</f>
        <v>0.60909090909090913</v>
      </c>
      <c r="U700" s="24">
        <f>IFERROR(Table11[[#This Row],[clade.FP]]/Table11[[#This Row],[clade.N]],NA())</f>
        <v>0.98450830713964976</v>
      </c>
      <c r="V700" s="24">
        <f>IFERROR(Table11[[#This Row],[clade.TN]]/Table11[[#This Row],[clade.N]],NA())</f>
        <v>1.5491692860350247E-2</v>
      </c>
      <c r="AC700" s="11"/>
      <c r="AD700" s="11"/>
    </row>
    <row r="701" spans="1:30" ht="21" customHeight="1" x14ac:dyDescent="0.2">
      <c r="A701" s="25" t="s">
        <v>3585</v>
      </c>
      <c r="B701" s="20">
        <f>LOOKUP(Table11[[#This Row],[id]],'S1 - Assay'!A:A,'S1 - Assay'!B:B)</f>
        <v>10244</v>
      </c>
      <c r="C701" s="20" t="str">
        <f>LOOKUP(Table11[[#This Row],[id]],'S1 - Assay'!A:A,'S1 - Assay'!C:C)</f>
        <v>I</v>
      </c>
      <c r="D701" s="20">
        <f>COUNTIF('S6 - Table 1'!$B$3:$B$20,Table11[[#This Row],[id]])</f>
        <v>1</v>
      </c>
      <c r="E701" s="20">
        <v>9.0272555640000007</v>
      </c>
      <c r="F701" s="20">
        <v>50</v>
      </c>
      <c r="G701" s="20">
        <v>0</v>
      </c>
      <c r="H701" s="20">
        <v>284</v>
      </c>
      <c r="I701" s="20">
        <v>14</v>
      </c>
      <c r="J701" s="20">
        <v>50</v>
      </c>
      <c r="K701" s="20">
        <v>0</v>
      </c>
      <c r="L701" s="20">
        <v>0</v>
      </c>
      <c r="M701" s="26" cm="1">
        <f t="array" ref="M701">_xlfn.IFS(Table11[[#This Row],[target.clade]]="I",110,Table11[[#This Row],[target.clade]]="II",4454,TRUE,4652)</f>
        <v>110</v>
      </c>
      <c r="N701" s="26" cm="1">
        <f t="array" ref="N701">_xlfn.IFS(Table11[[#This Row],[target.clade]]="I",4454,Table11[[#This Row],[target.clade]]="II",110,TRUE,NA())</f>
        <v>4454</v>
      </c>
      <c r="O701" s="20" cm="1">
        <f t="array" ref="O701">_xlfn.IFS(Table11[[#This Row],[target.clade]]="I",Table11[[#This Row],[hits.I]],Table11[[#This Row],[target.clade]]="II",Table11[[#This Row],[hits.II]],TRUE,SUM(Table11[[#This Row],[hits.I]:[hits.?]]))</f>
        <v>50</v>
      </c>
      <c r="P701" s="26">
        <f>Table11[[#This Row],[clade.P]]-Table11[[#This Row],[clade.TP]]</f>
        <v>60</v>
      </c>
      <c r="Q701" s="26" cm="1">
        <f t="array" ref="Q701">_xlfn.IFS(Table11[[#This Row],[target.clade]]="I",Table11[[#This Row],[hits.II]],Table11[[#This Row],[target.clade]]="II",Table11[[#This Row],[hits.I]],TRUE,NA())</f>
        <v>0</v>
      </c>
      <c r="R701" s="26">
        <f>IFERROR(Table11[[#This Row],[clade.N]]-Table11[[#This Row],[clade.FP]], NA())</f>
        <v>4454</v>
      </c>
      <c r="S701" s="24">
        <f>Table11[[#This Row],[clade.TP]]/Table11[[#This Row],[clade.P]]</f>
        <v>0.45454545454545453</v>
      </c>
      <c r="T701" s="24">
        <f>Table11[[#This Row],[clade.FN]]/Table11[[#This Row],[clade.P]]</f>
        <v>0.54545454545454541</v>
      </c>
      <c r="U701" s="24">
        <f>IFERROR(Table11[[#This Row],[clade.FP]]/Table11[[#This Row],[clade.N]],NA())</f>
        <v>0</v>
      </c>
      <c r="V701" s="24">
        <f>IFERROR(Table11[[#This Row],[clade.TN]]/Table11[[#This Row],[clade.N]],NA())</f>
        <v>1</v>
      </c>
      <c r="AC701" s="11"/>
      <c r="AD701" s="11"/>
    </row>
    <row r="702" spans="1:30" ht="21" customHeight="1" x14ac:dyDescent="0.2">
      <c r="A702" s="25" t="s">
        <v>3588</v>
      </c>
      <c r="B702" s="20">
        <f>LOOKUP(Table11[[#This Row],[id]],'S1 - Assay'!A:A,'S1 - Assay'!B:B)</f>
        <v>10244</v>
      </c>
      <c r="C702" s="20" t="str">
        <f>LOOKUP(Table11[[#This Row],[id]],'S1 - Assay'!A:A,'S1 - Assay'!C:C)</f>
        <v>I</v>
      </c>
      <c r="D702" s="20">
        <f>COUNTIF('S6 - Table 1'!$B$3:$B$20,Table11[[#This Row],[id]])</f>
        <v>0</v>
      </c>
      <c r="E702" s="20">
        <v>9.0808051350000003</v>
      </c>
      <c r="F702" s="20">
        <v>50</v>
      </c>
      <c r="G702" s="20">
        <v>0</v>
      </c>
      <c r="H702" s="20">
        <v>242</v>
      </c>
      <c r="I702" s="20">
        <v>56</v>
      </c>
      <c r="J702" s="20">
        <v>50</v>
      </c>
      <c r="K702" s="20">
        <v>0</v>
      </c>
      <c r="L702" s="20">
        <v>0</v>
      </c>
      <c r="M702" s="26" cm="1">
        <f t="array" ref="M702">_xlfn.IFS(Table11[[#This Row],[target.clade]]="I",110,Table11[[#This Row],[target.clade]]="II",4454,TRUE,4652)</f>
        <v>110</v>
      </c>
      <c r="N702" s="26" cm="1">
        <f t="array" ref="N702">_xlfn.IFS(Table11[[#This Row],[target.clade]]="I",4454,Table11[[#This Row],[target.clade]]="II",110,TRUE,NA())</f>
        <v>4454</v>
      </c>
      <c r="O702" s="20" cm="1">
        <f t="array" ref="O702">_xlfn.IFS(Table11[[#This Row],[target.clade]]="I",Table11[[#This Row],[hits.I]],Table11[[#This Row],[target.clade]]="II",Table11[[#This Row],[hits.II]],TRUE,SUM(Table11[[#This Row],[hits.I]:[hits.?]]))</f>
        <v>50</v>
      </c>
      <c r="P702" s="26">
        <f>Table11[[#This Row],[clade.P]]-Table11[[#This Row],[clade.TP]]</f>
        <v>60</v>
      </c>
      <c r="Q702" s="26" cm="1">
        <f t="array" ref="Q702">_xlfn.IFS(Table11[[#This Row],[target.clade]]="I",Table11[[#This Row],[hits.II]],Table11[[#This Row],[target.clade]]="II",Table11[[#This Row],[hits.I]],TRUE,NA())</f>
        <v>0</v>
      </c>
      <c r="R702" s="26">
        <f>IFERROR(Table11[[#This Row],[clade.N]]-Table11[[#This Row],[clade.FP]], NA())</f>
        <v>4454</v>
      </c>
      <c r="S702" s="24">
        <f>Table11[[#This Row],[clade.TP]]/Table11[[#This Row],[clade.P]]</f>
        <v>0.45454545454545453</v>
      </c>
      <c r="T702" s="24">
        <f>Table11[[#This Row],[clade.FN]]/Table11[[#This Row],[clade.P]]</f>
        <v>0.54545454545454541</v>
      </c>
      <c r="U702" s="24">
        <f>IFERROR(Table11[[#This Row],[clade.FP]]/Table11[[#This Row],[clade.N]],NA())</f>
        <v>0</v>
      </c>
      <c r="V702" s="24">
        <f>IFERROR(Table11[[#This Row],[clade.TN]]/Table11[[#This Row],[clade.N]],NA())</f>
        <v>1</v>
      </c>
      <c r="AC702" s="11"/>
      <c r="AD702" s="11"/>
    </row>
    <row r="703" spans="1:30" ht="21" customHeight="1" x14ac:dyDescent="0.2">
      <c r="A703" s="25" t="s">
        <v>3590</v>
      </c>
      <c r="B703" s="20">
        <f>LOOKUP(Table11[[#This Row],[id]],'S1 - Assay'!A:A,'S1 - Assay'!B:B)</f>
        <v>10244</v>
      </c>
      <c r="C703" s="20" t="str">
        <f>LOOKUP(Table11[[#This Row],[id]],'S1 - Assay'!A:A,'S1 - Assay'!C:C)</f>
        <v>I</v>
      </c>
      <c r="D703" s="20">
        <f>COUNTIF('S6 - Table 1'!$B$3:$B$20,Table11[[#This Row],[id]])</f>
        <v>0</v>
      </c>
      <c r="E703" s="20">
        <v>9.1869062219999993</v>
      </c>
      <c r="F703" s="20">
        <v>50</v>
      </c>
      <c r="G703" s="20">
        <v>0</v>
      </c>
      <c r="H703" s="20">
        <v>280</v>
      </c>
      <c r="I703" s="20">
        <v>18</v>
      </c>
      <c r="J703" s="20">
        <v>50</v>
      </c>
      <c r="K703" s="20">
        <v>0</v>
      </c>
      <c r="L703" s="20">
        <v>0</v>
      </c>
      <c r="M703" s="26" cm="1">
        <f t="array" ref="M703">_xlfn.IFS(Table11[[#This Row],[target.clade]]="I",110,Table11[[#This Row],[target.clade]]="II",4454,TRUE,4652)</f>
        <v>110</v>
      </c>
      <c r="N703" s="26" cm="1">
        <f t="array" ref="N703">_xlfn.IFS(Table11[[#This Row],[target.clade]]="I",4454,Table11[[#This Row],[target.clade]]="II",110,TRUE,NA())</f>
        <v>4454</v>
      </c>
      <c r="O703" s="20" cm="1">
        <f t="array" ref="O703">_xlfn.IFS(Table11[[#This Row],[target.clade]]="I",Table11[[#This Row],[hits.I]],Table11[[#This Row],[target.clade]]="II",Table11[[#This Row],[hits.II]],TRUE,SUM(Table11[[#This Row],[hits.I]:[hits.?]]))</f>
        <v>50</v>
      </c>
      <c r="P703" s="26">
        <f>Table11[[#This Row],[clade.P]]-Table11[[#This Row],[clade.TP]]</f>
        <v>60</v>
      </c>
      <c r="Q703" s="26" cm="1">
        <f t="array" ref="Q703">_xlfn.IFS(Table11[[#This Row],[target.clade]]="I",Table11[[#This Row],[hits.II]],Table11[[#This Row],[target.clade]]="II",Table11[[#This Row],[hits.I]],TRUE,NA())</f>
        <v>0</v>
      </c>
      <c r="R703" s="26">
        <f>IFERROR(Table11[[#This Row],[clade.N]]-Table11[[#This Row],[clade.FP]], NA())</f>
        <v>4454</v>
      </c>
      <c r="S703" s="24">
        <f>Table11[[#This Row],[clade.TP]]/Table11[[#This Row],[clade.P]]</f>
        <v>0.45454545454545453</v>
      </c>
      <c r="T703" s="24">
        <f>Table11[[#This Row],[clade.FN]]/Table11[[#This Row],[clade.P]]</f>
        <v>0.54545454545454541</v>
      </c>
      <c r="U703" s="24">
        <f>IFERROR(Table11[[#This Row],[clade.FP]]/Table11[[#This Row],[clade.N]],NA())</f>
        <v>0</v>
      </c>
      <c r="V703" s="24">
        <f>IFERROR(Table11[[#This Row],[clade.TN]]/Table11[[#This Row],[clade.N]],NA())</f>
        <v>1</v>
      </c>
      <c r="AC703" s="11"/>
      <c r="AD703" s="11"/>
    </row>
    <row r="704" spans="1:30" ht="21" customHeight="1" x14ac:dyDescent="0.2">
      <c r="A704" s="25" t="s">
        <v>3593</v>
      </c>
      <c r="B704" s="20">
        <f>LOOKUP(Table11[[#This Row],[id]],'S1 - Assay'!A:A,'S1 - Assay'!B:B)</f>
        <v>10244</v>
      </c>
      <c r="C704" s="20" t="str">
        <f>LOOKUP(Table11[[#This Row],[id]],'S1 - Assay'!A:A,'S1 - Assay'!C:C)</f>
        <v>I</v>
      </c>
      <c r="D704" s="20">
        <f>COUNTIF('S6 - Table 1'!$B$3:$B$20,Table11[[#This Row],[id]])</f>
        <v>0</v>
      </c>
      <c r="E704" s="20">
        <v>9.2308295040000008</v>
      </c>
      <c r="F704" s="20">
        <v>3407</v>
      </c>
      <c r="G704" s="20">
        <v>9</v>
      </c>
      <c r="H704" s="20">
        <v>290</v>
      </c>
      <c r="I704" s="20">
        <v>10</v>
      </c>
      <c r="J704" s="20">
        <v>50</v>
      </c>
      <c r="K704" s="20">
        <v>4419</v>
      </c>
      <c r="L704" s="20">
        <v>60</v>
      </c>
      <c r="M704" s="26" cm="1">
        <f t="array" ref="M704">_xlfn.IFS(Table11[[#This Row],[target.clade]]="I",110,Table11[[#This Row],[target.clade]]="II",4454,TRUE,4652)</f>
        <v>110</v>
      </c>
      <c r="N704" s="26" cm="1">
        <f t="array" ref="N704">_xlfn.IFS(Table11[[#This Row],[target.clade]]="I",4454,Table11[[#This Row],[target.clade]]="II",110,TRUE,NA())</f>
        <v>4454</v>
      </c>
      <c r="O704" s="20" cm="1">
        <f t="array" ref="O704">_xlfn.IFS(Table11[[#This Row],[target.clade]]="I",Table11[[#This Row],[hits.I]],Table11[[#This Row],[target.clade]]="II",Table11[[#This Row],[hits.II]],TRUE,SUM(Table11[[#This Row],[hits.I]:[hits.?]]))</f>
        <v>50</v>
      </c>
      <c r="P704" s="26">
        <f>Table11[[#This Row],[clade.P]]-Table11[[#This Row],[clade.TP]]</f>
        <v>60</v>
      </c>
      <c r="Q704" s="26" cm="1">
        <f t="array" ref="Q704">_xlfn.IFS(Table11[[#This Row],[target.clade]]="I",Table11[[#This Row],[hits.II]],Table11[[#This Row],[target.clade]]="II",Table11[[#This Row],[hits.I]],TRUE,NA())</f>
        <v>4419</v>
      </c>
      <c r="R704" s="26">
        <f>IFERROR(Table11[[#This Row],[clade.N]]-Table11[[#This Row],[clade.FP]], NA())</f>
        <v>35</v>
      </c>
      <c r="S704" s="24">
        <f>Table11[[#This Row],[clade.TP]]/Table11[[#This Row],[clade.P]]</f>
        <v>0.45454545454545453</v>
      </c>
      <c r="T704" s="24">
        <f>Table11[[#This Row],[clade.FN]]/Table11[[#This Row],[clade.P]]</f>
        <v>0.54545454545454541</v>
      </c>
      <c r="U704" s="24">
        <f>IFERROR(Table11[[#This Row],[clade.FP]]/Table11[[#This Row],[clade.N]],NA())</f>
        <v>0.99214189492590932</v>
      </c>
      <c r="V704" s="24">
        <f>IFERROR(Table11[[#This Row],[clade.TN]]/Table11[[#This Row],[clade.N]],NA())</f>
        <v>7.8581050740907047E-3</v>
      </c>
      <c r="AC704" s="11"/>
      <c r="AD704" s="11"/>
    </row>
    <row r="705" spans="1:30" ht="21" customHeight="1" x14ac:dyDescent="0.2">
      <c r="A705" s="25" t="s">
        <v>3596</v>
      </c>
      <c r="B705" s="20">
        <f>LOOKUP(Table11[[#This Row],[id]],'S1 - Assay'!A:A,'S1 - Assay'!B:B)</f>
        <v>10244</v>
      </c>
      <c r="C705" s="20" t="str">
        <f>LOOKUP(Table11[[#This Row],[id]],'S1 - Assay'!A:A,'S1 - Assay'!C:C)</f>
        <v>I</v>
      </c>
      <c r="D705" s="20">
        <f>COUNTIF('S6 - Table 1'!$B$3:$B$20,Table11[[#This Row],[id]])</f>
        <v>0</v>
      </c>
      <c r="E705" s="20">
        <v>9.2728115849999995</v>
      </c>
      <c r="F705" s="20">
        <v>3407</v>
      </c>
      <c r="G705" s="20">
        <v>9</v>
      </c>
      <c r="H705" s="20">
        <v>290</v>
      </c>
      <c r="I705" s="20">
        <v>10</v>
      </c>
      <c r="J705" s="20">
        <v>50</v>
      </c>
      <c r="K705" s="20">
        <v>4419</v>
      </c>
      <c r="L705" s="20">
        <v>60</v>
      </c>
      <c r="M705" s="26" cm="1">
        <f t="array" ref="M705">_xlfn.IFS(Table11[[#This Row],[target.clade]]="I",110,Table11[[#This Row],[target.clade]]="II",4454,TRUE,4652)</f>
        <v>110</v>
      </c>
      <c r="N705" s="26" cm="1">
        <f t="array" ref="N705">_xlfn.IFS(Table11[[#This Row],[target.clade]]="I",4454,Table11[[#This Row],[target.clade]]="II",110,TRUE,NA())</f>
        <v>4454</v>
      </c>
      <c r="O705" s="20" cm="1">
        <f t="array" ref="O705">_xlfn.IFS(Table11[[#This Row],[target.clade]]="I",Table11[[#This Row],[hits.I]],Table11[[#This Row],[target.clade]]="II",Table11[[#This Row],[hits.II]],TRUE,SUM(Table11[[#This Row],[hits.I]:[hits.?]]))</f>
        <v>50</v>
      </c>
      <c r="P705" s="26">
        <f>Table11[[#This Row],[clade.P]]-Table11[[#This Row],[clade.TP]]</f>
        <v>60</v>
      </c>
      <c r="Q705" s="26" cm="1">
        <f t="array" ref="Q705">_xlfn.IFS(Table11[[#This Row],[target.clade]]="I",Table11[[#This Row],[hits.II]],Table11[[#This Row],[target.clade]]="II",Table11[[#This Row],[hits.I]],TRUE,NA())</f>
        <v>4419</v>
      </c>
      <c r="R705" s="26">
        <f>IFERROR(Table11[[#This Row],[clade.N]]-Table11[[#This Row],[clade.FP]], NA())</f>
        <v>35</v>
      </c>
      <c r="S705" s="24">
        <f>Table11[[#This Row],[clade.TP]]/Table11[[#This Row],[clade.P]]</f>
        <v>0.45454545454545453</v>
      </c>
      <c r="T705" s="24">
        <f>Table11[[#This Row],[clade.FN]]/Table11[[#This Row],[clade.P]]</f>
        <v>0.54545454545454541</v>
      </c>
      <c r="U705" s="24">
        <f>IFERROR(Table11[[#This Row],[clade.FP]]/Table11[[#This Row],[clade.N]],NA())</f>
        <v>0.99214189492590932</v>
      </c>
      <c r="V705" s="24">
        <f>IFERROR(Table11[[#This Row],[clade.TN]]/Table11[[#This Row],[clade.N]],NA())</f>
        <v>7.8581050740907047E-3</v>
      </c>
      <c r="AC705" s="11"/>
      <c r="AD705" s="11"/>
    </row>
    <row r="706" spans="1:30" ht="21" customHeight="1" x14ac:dyDescent="0.2">
      <c r="A706" s="25" t="s">
        <v>3599</v>
      </c>
      <c r="B706" s="20">
        <f>LOOKUP(Table11[[#This Row],[id]],'S1 - Assay'!A:A,'S1 - Assay'!B:B)</f>
        <v>10244</v>
      </c>
      <c r="C706" s="20" t="str">
        <f>LOOKUP(Table11[[#This Row],[id]],'S1 - Assay'!A:A,'S1 - Assay'!C:C)</f>
        <v>I</v>
      </c>
      <c r="D706" s="20">
        <f>COUNTIF('S6 - Table 1'!$B$3:$B$20,Table11[[#This Row],[id]])</f>
        <v>0</v>
      </c>
      <c r="E706" s="20">
        <v>9.3353007590000008</v>
      </c>
      <c r="F706" s="20">
        <v>3406</v>
      </c>
      <c r="G706" s="20">
        <v>3</v>
      </c>
      <c r="H706" s="20">
        <v>124</v>
      </c>
      <c r="I706" s="20">
        <v>126</v>
      </c>
      <c r="J706" s="20">
        <v>43</v>
      </c>
      <c r="K706" s="20">
        <v>4392</v>
      </c>
      <c r="L706" s="20">
        <v>63</v>
      </c>
      <c r="M706" s="26" cm="1">
        <f t="array" ref="M706">_xlfn.IFS(Table11[[#This Row],[target.clade]]="I",110,Table11[[#This Row],[target.clade]]="II",4454,TRUE,4652)</f>
        <v>110</v>
      </c>
      <c r="N706" s="26" cm="1">
        <f t="array" ref="N706">_xlfn.IFS(Table11[[#This Row],[target.clade]]="I",4454,Table11[[#This Row],[target.clade]]="II",110,TRUE,NA())</f>
        <v>4454</v>
      </c>
      <c r="O706" s="20" cm="1">
        <f t="array" ref="O706">_xlfn.IFS(Table11[[#This Row],[target.clade]]="I",Table11[[#This Row],[hits.I]],Table11[[#This Row],[target.clade]]="II",Table11[[#This Row],[hits.II]],TRUE,SUM(Table11[[#This Row],[hits.I]:[hits.?]]))</f>
        <v>43</v>
      </c>
      <c r="P706" s="26">
        <f>Table11[[#This Row],[clade.P]]-Table11[[#This Row],[clade.TP]]</f>
        <v>67</v>
      </c>
      <c r="Q706" s="26" cm="1">
        <f t="array" ref="Q706">_xlfn.IFS(Table11[[#This Row],[target.clade]]="I",Table11[[#This Row],[hits.II]],Table11[[#This Row],[target.clade]]="II",Table11[[#This Row],[hits.I]],TRUE,NA())</f>
        <v>4392</v>
      </c>
      <c r="R706" s="26">
        <f>IFERROR(Table11[[#This Row],[clade.N]]-Table11[[#This Row],[clade.FP]], NA())</f>
        <v>62</v>
      </c>
      <c r="S706" s="24">
        <f>Table11[[#This Row],[clade.TP]]/Table11[[#This Row],[clade.P]]</f>
        <v>0.39090909090909093</v>
      </c>
      <c r="T706" s="24">
        <f>Table11[[#This Row],[clade.FN]]/Table11[[#This Row],[clade.P]]</f>
        <v>0.60909090909090913</v>
      </c>
      <c r="U706" s="24">
        <f>IFERROR(Table11[[#This Row],[clade.FP]]/Table11[[#This Row],[clade.N]],NA())</f>
        <v>0.98607992815446788</v>
      </c>
      <c r="V706" s="24">
        <f>IFERROR(Table11[[#This Row],[clade.TN]]/Table11[[#This Row],[clade.N]],NA())</f>
        <v>1.3920071845532105E-2</v>
      </c>
      <c r="AC706" s="11"/>
      <c r="AD706" s="11"/>
    </row>
    <row r="707" spans="1:30" ht="21" customHeight="1" x14ac:dyDescent="0.2">
      <c r="A707" s="25" t="s">
        <v>3604</v>
      </c>
      <c r="B707" s="20">
        <f>LOOKUP(Table11[[#This Row],[id]],'S1 - Assay'!A:A,'S1 - Assay'!B:B)</f>
        <v>10244</v>
      </c>
      <c r="C707" s="20" t="str">
        <f>LOOKUP(Table11[[#This Row],[id]],'S1 - Assay'!A:A,'S1 - Assay'!C:C)</f>
        <v>I</v>
      </c>
      <c r="D707" s="20">
        <f>COUNTIF('S6 - Table 1'!$B$3:$B$20,Table11[[#This Row],[id]])</f>
        <v>0</v>
      </c>
      <c r="E707" s="20">
        <v>9.5080462319999999</v>
      </c>
      <c r="F707" s="20">
        <v>3388</v>
      </c>
      <c r="G707" s="20">
        <v>7</v>
      </c>
      <c r="H707" s="20">
        <v>12</v>
      </c>
      <c r="I707" s="20">
        <v>277</v>
      </c>
      <c r="J707" s="20">
        <v>43</v>
      </c>
      <c r="K707" s="20">
        <v>4385</v>
      </c>
      <c r="L707" s="20">
        <v>67</v>
      </c>
      <c r="M707" s="26" cm="1">
        <f t="array" ref="M707">_xlfn.IFS(Table11[[#This Row],[target.clade]]="I",110,Table11[[#This Row],[target.clade]]="II",4454,TRUE,4652)</f>
        <v>110</v>
      </c>
      <c r="N707" s="26" cm="1">
        <f t="array" ref="N707">_xlfn.IFS(Table11[[#This Row],[target.clade]]="I",4454,Table11[[#This Row],[target.clade]]="II",110,TRUE,NA())</f>
        <v>4454</v>
      </c>
      <c r="O707" s="20" cm="1">
        <f t="array" ref="O707">_xlfn.IFS(Table11[[#This Row],[target.clade]]="I",Table11[[#This Row],[hits.I]],Table11[[#This Row],[target.clade]]="II",Table11[[#This Row],[hits.II]],TRUE,SUM(Table11[[#This Row],[hits.I]:[hits.?]]))</f>
        <v>43</v>
      </c>
      <c r="P707" s="26">
        <f>Table11[[#This Row],[clade.P]]-Table11[[#This Row],[clade.TP]]</f>
        <v>67</v>
      </c>
      <c r="Q707" s="26" cm="1">
        <f t="array" ref="Q707">_xlfn.IFS(Table11[[#This Row],[target.clade]]="I",Table11[[#This Row],[hits.II]],Table11[[#This Row],[target.clade]]="II",Table11[[#This Row],[hits.I]],TRUE,NA())</f>
        <v>4385</v>
      </c>
      <c r="R707" s="26">
        <f>IFERROR(Table11[[#This Row],[clade.N]]-Table11[[#This Row],[clade.FP]], NA())</f>
        <v>69</v>
      </c>
      <c r="S707" s="24">
        <f>Table11[[#This Row],[clade.TP]]/Table11[[#This Row],[clade.P]]</f>
        <v>0.39090909090909093</v>
      </c>
      <c r="T707" s="24">
        <f>Table11[[#This Row],[clade.FN]]/Table11[[#This Row],[clade.P]]</f>
        <v>0.60909090909090913</v>
      </c>
      <c r="U707" s="24">
        <f>IFERROR(Table11[[#This Row],[clade.FP]]/Table11[[#This Row],[clade.N]],NA())</f>
        <v>0.98450830713964976</v>
      </c>
      <c r="V707" s="24">
        <f>IFERROR(Table11[[#This Row],[clade.TN]]/Table11[[#This Row],[clade.N]],NA())</f>
        <v>1.5491692860350247E-2</v>
      </c>
      <c r="AC707" s="11"/>
      <c r="AD707" s="11"/>
    </row>
    <row r="708" spans="1:30" ht="21" customHeight="1" x14ac:dyDescent="0.2">
      <c r="A708" s="25" t="s">
        <v>3607</v>
      </c>
      <c r="B708" s="20">
        <f>LOOKUP(Table11[[#This Row],[id]],'S1 - Assay'!A:A,'S1 - Assay'!B:B)</f>
        <v>10244</v>
      </c>
      <c r="C708" s="20" t="str">
        <f>LOOKUP(Table11[[#This Row],[id]],'S1 - Assay'!A:A,'S1 - Assay'!C:C)</f>
        <v>I</v>
      </c>
      <c r="D708" s="20">
        <f>COUNTIF('S6 - Table 1'!$B$3:$B$20,Table11[[#This Row],[id]])</f>
        <v>0</v>
      </c>
      <c r="E708" s="20">
        <v>9.5618399660000009</v>
      </c>
      <c r="F708" s="20">
        <v>3375</v>
      </c>
      <c r="G708" s="20">
        <v>12</v>
      </c>
      <c r="H708" s="20">
        <v>287</v>
      </c>
      <c r="I708" s="20">
        <v>124</v>
      </c>
      <c r="J708" s="20">
        <v>44</v>
      </c>
      <c r="K708" s="20">
        <v>4380</v>
      </c>
      <c r="L708" s="20">
        <v>59</v>
      </c>
      <c r="M708" s="26" cm="1">
        <f t="array" ref="M708">_xlfn.IFS(Table11[[#This Row],[target.clade]]="I",110,Table11[[#This Row],[target.clade]]="II",4454,TRUE,4652)</f>
        <v>110</v>
      </c>
      <c r="N708" s="26" cm="1">
        <f t="array" ref="N708">_xlfn.IFS(Table11[[#This Row],[target.clade]]="I",4454,Table11[[#This Row],[target.clade]]="II",110,TRUE,NA())</f>
        <v>4454</v>
      </c>
      <c r="O708" s="20" cm="1">
        <f t="array" ref="O708">_xlfn.IFS(Table11[[#This Row],[target.clade]]="I",Table11[[#This Row],[hits.I]],Table11[[#This Row],[target.clade]]="II",Table11[[#This Row],[hits.II]],TRUE,SUM(Table11[[#This Row],[hits.I]:[hits.?]]))</f>
        <v>44</v>
      </c>
      <c r="P708" s="26">
        <f>Table11[[#This Row],[clade.P]]-Table11[[#This Row],[clade.TP]]</f>
        <v>66</v>
      </c>
      <c r="Q708" s="26" cm="1">
        <f t="array" ref="Q708">_xlfn.IFS(Table11[[#This Row],[target.clade]]="I",Table11[[#This Row],[hits.II]],Table11[[#This Row],[target.clade]]="II",Table11[[#This Row],[hits.I]],TRUE,NA())</f>
        <v>4380</v>
      </c>
      <c r="R708" s="26">
        <f>IFERROR(Table11[[#This Row],[clade.N]]-Table11[[#This Row],[clade.FP]], NA())</f>
        <v>74</v>
      </c>
      <c r="S708" s="24">
        <f>Table11[[#This Row],[clade.TP]]/Table11[[#This Row],[clade.P]]</f>
        <v>0.4</v>
      </c>
      <c r="T708" s="24">
        <f>Table11[[#This Row],[clade.FN]]/Table11[[#This Row],[clade.P]]</f>
        <v>0.6</v>
      </c>
      <c r="U708" s="24">
        <f>IFERROR(Table11[[#This Row],[clade.FP]]/Table11[[#This Row],[clade.N]],NA())</f>
        <v>0.9833857207004939</v>
      </c>
      <c r="V708" s="24">
        <f>IFERROR(Table11[[#This Row],[clade.TN]]/Table11[[#This Row],[clade.N]],NA())</f>
        <v>1.6614279299506061E-2</v>
      </c>
      <c r="AC708" s="11"/>
      <c r="AD708" s="11"/>
    </row>
    <row r="709" spans="1:30" ht="21" customHeight="1" x14ac:dyDescent="0.2">
      <c r="A709" s="25" t="s">
        <v>3612</v>
      </c>
      <c r="B709" s="20">
        <f>LOOKUP(Table11[[#This Row],[id]],'S1 - Assay'!A:A,'S1 - Assay'!B:B)</f>
        <v>10244</v>
      </c>
      <c r="C709" s="20" t="str">
        <f>LOOKUP(Table11[[#This Row],[id]],'S1 - Assay'!A:A,'S1 - Assay'!C:C)</f>
        <v>I</v>
      </c>
      <c r="D709" s="20">
        <f>COUNTIF('S6 - Table 1'!$B$3:$B$20,Table11[[#This Row],[id]])</f>
        <v>0</v>
      </c>
      <c r="E709" s="20">
        <v>9.5624287270000004</v>
      </c>
      <c r="F709" s="20">
        <v>3388</v>
      </c>
      <c r="G709" s="20">
        <v>7</v>
      </c>
      <c r="H709" s="20">
        <v>12</v>
      </c>
      <c r="I709" s="20">
        <v>277</v>
      </c>
      <c r="J709" s="20">
        <v>43</v>
      </c>
      <c r="K709" s="20">
        <v>4385</v>
      </c>
      <c r="L709" s="20">
        <v>67</v>
      </c>
      <c r="M709" s="26" cm="1">
        <f t="array" ref="M709">_xlfn.IFS(Table11[[#This Row],[target.clade]]="I",110,Table11[[#This Row],[target.clade]]="II",4454,TRUE,4652)</f>
        <v>110</v>
      </c>
      <c r="N709" s="26" cm="1">
        <f t="array" ref="N709">_xlfn.IFS(Table11[[#This Row],[target.clade]]="I",4454,Table11[[#This Row],[target.clade]]="II",110,TRUE,NA())</f>
        <v>4454</v>
      </c>
      <c r="O709" s="20" cm="1">
        <f t="array" ref="O709">_xlfn.IFS(Table11[[#This Row],[target.clade]]="I",Table11[[#This Row],[hits.I]],Table11[[#This Row],[target.clade]]="II",Table11[[#This Row],[hits.II]],TRUE,SUM(Table11[[#This Row],[hits.I]:[hits.?]]))</f>
        <v>43</v>
      </c>
      <c r="P709" s="26">
        <f>Table11[[#This Row],[clade.P]]-Table11[[#This Row],[clade.TP]]</f>
        <v>67</v>
      </c>
      <c r="Q709" s="26" cm="1">
        <f t="array" ref="Q709">_xlfn.IFS(Table11[[#This Row],[target.clade]]="I",Table11[[#This Row],[hits.II]],Table11[[#This Row],[target.clade]]="II",Table11[[#This Row],[hits.I]],TRUE,NA())</f>
        <v>4385</v>
      </c>
      <c r="R709" s="26">
        <f>IFERROR(Table11[[#This Row],[clade.N]]-Table11[[#This Row],[clade.FP]], NA())</f>
        <v>69</v>
      </c>
      <c r="S709" s="24">
        <f>Table11[[#This Row],[clade.TP]]/Table11[[#This Row],[clade.P]]</f>
        <v>0.39090909090909093</v>
      </c>
      <c r="T709" s="24">
        <f>Table11[[#This Row],[clade.FN]]/Table11[[#This Row],[clade.P]]</f>
        <v>0.60909090909090913</v>
      </c>
      <c r="U709" s="24">
        <f>IFERROR(Table11[[#This Row],[clade.FP]]/Table11[[#This Row],[clade.N]],NA())</f>
        <v>0.98450830713964976</v>
      </c>
      <c r="V709" s="24">
        <f>IFERROR(Table11[[#This Row],[clade.TN]]/Table11[[#This Row],[clade.N]],NA())</f>
        <v>1.5491692860350247E-2</v>
      </c>
      <c r="AC709" s="11"/>
      <c r="AD709" s="11"/>
    </row>
    <row r="710" spans="1:30" ht="21" customHeight="1" x14ac:dyDescent="0.2">
      <c r="A710" s="25" t="s">
        <v>3615</v>
      </c>
      <c r="B710" s="20">
        <f>LOOKUP(Table11[[#This Row],[id]],'S1 - Assay'!A:A,'S1 - Assay'!B:B)</f>
        <v>10244</v>
      </c>
      <c r="C710" s="20" t="str">
        <f>LOOKUP(Table11[[#This Row],[id]],'S1 - Assay'!A:A,'S1 - Assay'!C:C)</f>
        <v>I</v>
      </c>
      <c r="D710" s="20">
        <f>COUNTIF('S6 - Table 1'!$B$3:$B$20,Table11[[#This Row],[id]])</f>
        <v>0</v>
      </c>
      <c r="E710" s="20">
        <v>9.5624287270000004</v>
      </c>
      <c r="F710" s="20">
        <v>3388</v>
      </c>
      <c r="G710" s="20">
        <v>7</v>
      </c>
      <c r="H710" s="20">
        <v>12</v>
      </c>
      <c r="I710" s="20">
        <v>277</v>
      </c>
      <c r="J710" s="20">
        <v>43</v>
      </c>
      <c r="K710" s="20">
        <v>4386</v>
      </c>
      <c r="L710" s="20">
        <v>67</v>
      </c>
      <c r="M710" s="26" cm="1">
        <f t="array" ref="M710">_xlfn.IFS(Table11[[#This Row],[target.clade]]="I",110,Table11[[#This Row],[target.clade]]="II",4454,TRUE,4652)</f>
        <v>110</v>
      </c>
      <c r="N710" s="26" cm="1">
        <f t="array" ref="N710">_xlfn.IFS(Table11[[#This Row],[target.clade]]="I",4454,Table11[[#This Row],[target.clade]]="II",110,TRUE,NA())</f>
        <v>4454</v>
      </c>
      <c r="O710" s="20" cm="1">
        <f t="array" ref="O710">_xlfn.IFS(Table11[[#This Row],[target.clade]]="I",Table11[[#This Row],[hits.I]],Table11[[#This Row],[target.clade]]="II",Table11[[#This Row],[hits.II]],TRUE,SUM(Table11[[#This Row],[hits.I]:[hits.?]]))</f>
        <v>43</v>
      </c>
      <c r="P710" s="26">
        <f>Table11[[#This Row],[clade.P]]-Table11[[#This Row],[clade.TP]]</f>
        <v>67</v>
      </c>
      <c r="Q710" s="26" cm="1">
        <f t="array" ref="Q710">_xlfn.IFS(Table11[[#This Row],[target.clade]]="I",Table11[[#This Row],[hits.II]],Table11[[#This Row],[target.clade]]="II",Table11[[#This Row],[hits.I]],TRUE,NA())</f>
        <v>4386</v>
      </c>
      <c r="R710" s="26">
        <f>IFERROR(Table11[[#This Row],[clade.N]]-Table11[[#This Row],[clade.FP]], NA())</f>
        <v>68</v>
      </c>
      <c r="S710" s="24">
        <f>Table11[[#This Row],[clade.TP]]/Table11[[#This Row],[clade.P]]</f>
        <v>0.39090909090909093</v>
      </c>
      <c r="T710" s="24">
        <f>Table11[[#This Row],[clade.FN]]/Table11[[#This Row],[clade.P]]</f>
        <v>0.60909090909090913</v>
      </c>
      <c r="U710" s="24">
        <f>IFERROR(Table11[[#This Row],[clade.FP]]/Table11[[#This Row],[clade.N]],NA())</f>
        <v>0.98473282442748089</v>
      </c>
      <c r="V710" s="24">
        <f>IFERROR(Table11[[#This Row],[clade.TN]]/Table11[[#This Row],[clade.N]],NA())</f>
        <v>1.5267175572519083E-2</v>
      </c>
      <c r="AC710" s="11"/>
      <c r="AD710" s="11"/>
    </row>
    <row r="711" spans="1:30" ht="21" customHeight="1" x14ac:dyDescent="0.2">
      <c r="A711" s="25" t="s">
        <v>3618</v>
      </c>
      <c r="B711" s="20">
        <f>LOOKUP(Table11[[#This Row],[id]],'S1 - Assay'!A:A,'S1 - Assay'!B:B)</f>
        <v>10244</v>
      </c>
      <c r="C711" s="20" t="str">
        <f>LOOKUP(Table11[[#This Row],[id]],'S1 - Assay'!A:A,'S1 - Assay'!C:C)</f>
        <v>I</v>
      </c>
      <c r="D711" s="20">
        <f>COUNTIF('S6 - Table 1'!$B$3:$B$20,Table11[[#This Row],[id]])</f>
        <v>0</v>
      </c>
      <c r="E711" s="20">
        <v>9.5954475509999995</v>
      </c>
      <c r="F711" s="20">
        <v>3406</v>
      </c>
      <c r="G711" s="20">
        <v>3</v>
      </c>
      <c r="H711" s="20">
        <v>124</v>
      </c>
      <c r="I711" s="20">
        <v>104</v>
      </c>
      <c r="J711" s="20">
        <v>43</v>
      </c>
      <c r="K711" s="20">
        <v>4392</v>
      </c>
      <c r="L711" s="20">
        <v>63</v>
      </c>
      <c r="M711" s="26" cm="1">
        <f t="array" ref="M711">_xlfn.IFS(Table11[[#This Row],[target.clade]]="I",110,Table11[[#This Row],[target.clade]]="II",4454,TRUE,4652)</f>
        <v>110</v>
      </c>
      <c r="N711" s="26" cm="1">
        <f t="array" ref="N711">_xlfn.IFS(Table11[[#This Row],[target.clade]]="I",4454,Table11[[#This Row],[target.clade]]="II",110,TRUE,NA())</f>
        <v>4454</v>
      </c>
      <c r="O711" s="20" cm="1">
        <f t="array" ref="O711">_xlfn.IFS(Table11[[#This Row],[target.clade]]="I",Table11[[#This Row],[hits.I]],Table11[[#This Row],[target.clade]]="II",Table11[[#This Row],[hits.II]],TRUE,SUM(Table11[[#This Row],[hits.I]:[hits.?]]))</f>
        <v>43</v>
      </c>
      <c r="P711" s="26">
        <f>Table11[[#This Row],[clade.P]]-Table11[[#This Row],[clade.TP]]</f>
        <v>67</v>
      </c>
      <c r="Q711" s="26" cm="1">
        <f t="array" ref="Q711">_xlfn.IFS(Table11[[#This Row],[target.clade]]="I",Table11[[#This Row],[hits.II]],Table11[[#This Row],[target.clade]]="II",Table11[[#This Row],[hits.I]],TRUE,NA())</f>
        <v>4392</v>
      </c>
      <c r="R711" s="26">
        <f>IFERROR(Table11[[#This Row],[clade.N]]-Table11[[#This Row],[clade.FP]], NA())</f>
        <v>62</v>
      </c>
      <c r="S711" s="24">
        <f>Table11[[#This Row],[clade.TP]]/Table11[[#This Row],[clade.P]]</f>
        <v>0.39090909090909093</v>
      </c>
      <c r="T711" s="24">
        <f>Table11[[#This Row],[clade.FN]]/Table11[[#This Row],[clade.P]]</f>
        <v>0.60909090909090913</v>
      </c>
      <c r="U711" s="24">
        <f>IFERROR(Table11[[#This Row],[clade.FP]]/Table11[[#This Row],[clade.N]],NA())</f>
        <v>0.98607992815446788</v>
      </c>
      <c r="V711" s="24">
        <f>IFERROR(Table11[[#This Row],[clade.TN]]/Table11[[#This Row],[clade.N]],NA())</f>
        <v>1.3920071845532105E-2</v>
      </c>
      <c r="AC711" s="11"/>
      <c r="AD711" s="11"/>
    </row>
    <row r="712" spans="1:30" ht="21" customHeight="1" x14ac:dyDescent="0.2">
      <c r="A712" s="25" t="s">
        <v>3621</v>
      </c>
      <c r="B712" s="20">
        <f>LOOKUP(Table11[[#This Row],[id]],'S1 - Assay'!A:A,'S1 - Assay'!B:B)</f>
        <v>10244</v>
      </c>
      <c r="C712" s="20" t="str">
        <f>LOOKUP(Table11[[#This Row],[id]],'S1 - Assay'!A:A,'S1 - Assay'!C:C)</f>
        <v>I</v>
      </c>
      <c r="D712" s="20">
        <f>COUNTIF('S6 - Table 1'!$B$3:$B$20,Table11[[#This Row],[id]])</f>
        <v>0</v>
      </c>
      <c r="E712" s="20">
        <v>9.6036834530000004</v>
      </c>
      <c r="F712" s="20">
        <v>3407</v>
      </c>
      <c r="G712" s="20">
        <v>9</v>
      </c>
      <c r="H712" s="20">
        <v>290</v>
      </c>
      <c r="I712" s="20">
        <v>10</v>
      </c>
      <c r="J712" s="20">
        <v>50</v>
      </c>
      <c r="K712" s="20">
        <v>4419</v>
      </c>
      <c r="L712" s="20">
        <v>60</v>
      </c>
      <c r="M712" s="26" cm="1">
        <f t="array" ref="M712">_xlfn.IFS(Table11[[#This Row],[target.clade]]="I",110,Table11[[#This Row],[target.clade]]="II",4454,TRUE,4652)</f>
        <v>110</v>
      </c>
      <c r="N712" s="26" cm="1">
        <f t="array" ref="N712">_xlfn.IFS(Table11[[#This Row],[target.clade]]="I",4454,Table11[[#This Row],[target.clade]]="II",110,TRUE,NA())</f>
        <v>4454</v>
      </c>
      <c r="O712" s="20" cm="1">
        <f t="array" ref="O712">_xlfn.IFS(Table11[[#This Row],[target.clade]]="I",Table11[[#This Row],[hits.I]],Table11[[#This Row],[target.clade]]="II",Table11[[#This Row],[hits.II]],TRUE,SUM(Table11[[#This Row],[hits.I]:[hits.?]]))</f>
        <v>50</v>
      </c>
      <c r="P712" s="26">
        <f>Table11[[#This Row],[clade.P]]-Table11[[#This Row],[clade.TP]]</f>
        <v>60</v>
      </c>
      <c r="Q712" s="26" cm="1">
        <f t="array" ref="Q712">_xlfn.IFS(Table11[[#This Row],[target.clade]]="I",Table11[[#This Row],[hits.II]],Table11[[#This Row],[target.clade]]="II",Table11[[#This Row],[hits.I]],TRUE,NA())</f>
        <v>4419</v>
      </c>
      <c r="R712" s="26">
        <f>IFERROR(Table11[[#This Row],[clade.N]]-Table11[[#This Row],[clade.FP]], NA())</f>
        <v>35</v>
      </c>
      <c r="S712" s="24">
        <f>Table11[[#This Row],[clade.TP]]/Table11[[#This Row],[clade.P]]</f>
        <v>0.45454545454545453</v>
      </c>
      <c r="T712" s="24">
        <f>Table11[[#This Row],[clade.FN]]/Table11[[#This Row],[clade.P]]</f>
        <v>0.54545454545454541</v>
      </c>
      <c r="U712" s="24">
        <f>IFERROR(Table11[[#This Row],[clade.FP]]/Table11[[#This Row],[clade.N]],NA())</f>
        <v>0.99214189492590932</v>
      </c>
      <c r="V712" s="24">
        <f>IFERROR(Table11[[#This Row],[clade.TN]]/Table11[[#This Row],[clade.N]],NA())</f>
        <v>7.8581050740907047E-3</v>
      </c>
      <c r="AC712" s="11"/>
      <c r="AD712" s="11"/>
    </row>
    <row r="713" spans="1:30" ht="21" customHeight="1" x14ac:dyDescent="0.2">
      <c r="A713" s="25" t="s">
        <v>3624</v>
      </c>
      <c r="B713" s="20">
        <f>LOOKUP(Table11[[#This Row],[id]],'S1 - Assay'!A:A,'S1 - Assay'!B:B)</f>
        <v>10244</v>
      </c>
      <c r="C713" s="20" t="str">
        <f>LOOKUP(Table11[[#This Row],[id]],'S1 - Assay'!A:A,'S1 - Assay'!C:C)</f>
        <v>I</v>
      </c>
      <c r="D713" s="20">
        <f>COUNTIF('S6 - Table 1'!$B$3:$B$20,Table11[[#This Row],[id]])</f>
        <v>0</v>
      </c>
      <c r="E713" s="20">
        <v>9.6164645459999996</v>
      </c>
      <c r="F713" s="20">
        <v>3377</v>
      </c>
      <c r="G713" s="20">
        <v>10</v>
      </c>
      <c r="H713" s="20">
        <v>287</v>
      </c>
      <c r="I713" s="20">
        <v>121</v>
      </c>
      <c r="J713" s="20">
        <v>44</v>
      </c>
      <c r="K713" s="20">
        <v>4380</v>
      </c>
      <c r="L713" s="20">
        <v>59</v>
      </c>
      <c r="M713" s="26" cm="1">
        <f t="array" ref="M713">_xlfn.IFS(Table11[[#This Row],[target.clade]]="I",110,Table11[[#This Row],[target.clade]]="II",4454,TRUE,4652)</f>
        <v>110</v>
      </c>
      <c r="N713" s="26" cm="1">
        <f t="array" ref="N713">_xlfn.IFS(Table11[[#This Row],[target.clade]]="I",4454,Table11[[#This Row],[target.clade]]="II",110,TRUE,NA())</f>
        <v>4454</v>
      </c>
      <c r="O713" s="20" cm="1">
        <f t="array" ref="O713">_xlfn.IFS(Table11[[#This Row],[target.clade]]="I",Table11[[#This Row],[hits.I]],Table11[[#This Row],[target.clade]]="II",Table11[[#This Row],[hits.II]],TRUE,SUM(Table11[[#This Row],[hits.I]:[hits.?]]))</f>
        <v>44</v>
      </c>
      <c r="P713" s="26">
        <f>Table11[[#This Row],[clade.P]]-Table11[[#This Row],[clade.TP]]</f>
        <v>66</v>
      </c>
      <c r="Q713" s="26" cm="1">
        <f t="array" ref="Q713">_xlfn.IFS(Table11[[#This Row],[target.clade]]="I",Table11[[#This Row],[hits.II]],Table11[[#This Row],[target.clade]]="II",Table11[[#This Row],[hits.I]],TRUE,NA())</f>
        <v>4380</v>
      </c>
      <c r="R713" s="26">
        <f>IFERROR(Table11[[#This Row],[clade.N]]-Table11[[#This Row],[clade.FP]], NA())</f>
        <v>74</v>
      </c>
      <c r="S713" s="24">
        <f>Table11[[#This Row],[clade.TP]]/Table11[[#This Row],[clade.P]]</f>
        <v>0.4</v>
      </c>
      <c r="T713" s="24">
        <f>Table11[[#This Row],[clade.FN]]/Table11[[#This Row],[clade.P]]</f>
        <v>0.6</v>
      </c>
      <c r="U713" s="24">
        <f>IFERROR(Table11[[#This Row],[clade.FP]]/Table11[[#This Row],[clade.N]],NA())</f>
        <v>0.9833857207004939</v>
      </c>
      <c r="V713" s="24">
        <f>IFERROR(Table11[[#This Row],[clade.TN]]/Table11[[#This Row],[clade.N]],NA())</f>
        <v>1.6614279299506061E-2</v>
      </c>
      <c r="AC713" s="11"/>
      <c r="AD713" s="11"/>
    </row>
    <row r="714" spans="1:30" ht="21" customHeight="1" x14ac:dyDescent="0.2">
      <c r="A714" s="25" t="s">
        <v>3627</v>
      </c>
      <c r="B714" s="20">
        <f>LOOKUP(Table11[[#This Row],[id]],'S1 - Assay'!A:A,'S1 - Assay'!B:B)</f>
        <v>10244</v>
      </c>
      <c r="C714" s="20" t="str">
        <f>LOOKUP(Table11[[#This Row],[id]],'S1 - Assay'!A:A,'S1 - Assay'!C:C)</f>
        <v>I</v>
      </c>
      <c r="D714" s="20">
        <f>COUNTIF('S6 - Table 1'!$B$3:$B$20,Table11[[#This Row],[id]])</f>
        <v>0</v>
      </c>
      <c r="E714" s="20">
        <v>9.7883814870000005</v>
      </c>
      <c r="F714" s="20">
        <v>3376</v>
      </c>
      <c r="G714" s="20">
        <v>11</v>
      </c>
      <c r="H714" s="20">
        <v>287</v>
      </c>
      <c r="I714" s="20">
        <v>124</v>
      </c>
      <c r="J714" s="20">
        <v>44</v>
      </c>
      <c r="K714" s="20">
        <v>4380</v>
      </c>
      <c r="L714" s="20">
        <v>59</v>
      </c>
      <c r="M714" s="26" cm="1">
        <f t="array" ref="M714">_xlfn.IFS(Table11[[#This Row],[target.clade]]="I",110,Table11[[#This Row],[target.clade]]="II",4454,TRUE,4652)</f>
        <v>110</v>
      </c>
      <c r="N714" s="26" cm="1">
        <f t="array" ref="N714">_xlfn.IFS(Table11[[#This Row],[target.clade]]="I",4454,Table11[[#This Row],[target.clade]]="II",110,TRUE,NA())</f>
        <v>4454</v>
      </c>
      <c r="O714" s="20" cm="1">
        <f t="array" ref="O714">_xlfn.IFS(Table11[[#This Row],[target.clade]]="I",Table11[[#This Row],[hits.I]],Table11[[#This Row],[target.clade]]="II",Table11[[#This Row],[hits.II]],TRUE,SUM(Table11[[#This Row],[hits.I]:[hits.?]]))</f>
        <v>44</v>
      </c>
      <c r="P714" s="26">
        <f>Table11[[#This Row],[clade.P]]-Table11[[#This Row],[clade.TP]]</f>
        <v>66</v>
      </c>
      <c r="Q714" s="26" cm="1">
        <f t="array" ref="Q714">_xlfn.IFS(Table11[[#This Row],[target.clade]]="I",Table11[[#This Row],[hits.II]],Table11[[#This Row],[target.clade]]="II",Table11[[#This Row],[hits.I]],TRUE,NA())</f>
        <v>4380</v>
      </c>
      <c r="R714" s="26">
        <f>IFERROR(Table11[[#This Row],[clade.N]]-Table11[[#This Row],[clade.FP]], NA())</f>
        <v>74</v>
      </c>
      <c r="S714" s="24">
        <f>Table11[[#This Row],[clade.TP]]/Table11[[#This Row],[clade.P]]</f>
        <v>0.4</v>
      </c>
      <c r="T714" s="24">
        <f>Table11[[#This Row],[clade.FN]]/Table11[[#This Row],[clade.P]]</f>
        <v>0.6</v>
      </c>
      <c r="U714" s="24">
        <f>IFERROR(Table11[[#This Row],[clade.FP]]/Table11[[#This Row],[clade.N]],NA())</f>
        <v>0.9833857207004939</v>
      </c>
      <c r="V714" s="24">
        <f>IFERROR(Table11[[#This Row],[clade.TN]]/Table11[[#This Row],[clade.N]],NA())</f>
        <v>1.6614279299506061E-2</v>
      </c>
      <c r="AC714" s="11"/>
      <c r="AD714" s="11"/>
    </row>
    <row r="715" spans="1:30" ht="21" customHeight="1" x14ac:dyDescent="0.2">
      <c r="A715" s="25" t="s">
        <v>3630</v>
      </c>
      <c r="B715" s="20">
        <f>LOOKUP(Table11[[#This Row],[id]],'S1 - Assay'!A:A,'S1 - Assay'!B:B)</f>
        <v>10244</v>
      </c>
      <c r="C715" s="20" t="str">
        <f>LOOKUP(Table11[[#This Row],[id]],'S1 - Assay'!A:A,'S1 - Assay'!C:C)</f>
        <v>I</v>
      </c>
      <c r="D715" s="20">
        <f>COUNTIF('S6 - Table 1'!$B$3:$B$20,Table11[[#This Row],[id]])</f>
        <v>0</v>
      </c>
      <c r="E715" s="20">
        <v>9.7883814870000005</v>
      </c>
      <c r="F715" s="20">
        <v>3375</v>
      </c>
      <c r="G715" s="20">
        <v>12</v>
      </c>
      <c r="H715" s="20">
        <v>287</v>
      </c>
      <c r="I715" s="20">
        <v>124</v>
      </c>
      <c r="J715" s="20">
        <v>44</v>
      </c>
      <c r="K715" s="20">
        <v>4380</v>
      </c>
      <c r="L715" s="20">
        <v>59</v>
      </c>
      <c r="M715" s="26" cm="1">
        <f t="array" ref="M715">_xlfn.IFS(Table11[[#This Row],[target.clade]]="I",110,Table11[[#This Row],[target.clade]]="II",4454,TRUE,4652)</f>
        <v>110</v>
      </c>
      <c r="N715" s="26" cm="1">
        <f t="array" ref="N715">_xlfn.IFS(Table11[[#This Row],[target.clade]]="I",4454,Table11[[#This Row],[target.clade]]="II",110,TRUE,NA())</f>
        <v>4454</v>
      </c>
      <c r="O715" s="20" cm="1">
        <f t="array" ref="O715">_xlfn.IFS(Table11[[#This Row],[target.clade]]="I",Table11[[#This Row],[hits.I]],Table11[[#This Row],[target.clade]]="II",Table11[[#This Row],[hits.II]],TRUE,SUM(Table11[[#This Row],[hits.I]:[hits.?]]))</f>
        <v>44</v>
      </c>
      <c r="P715" s="26">
        <f>Table11[[#This Row],[clade.P]]-Table11[[#This Row],[clade.TP]]</f>
        <v>66</v>
      </c>
      <c r="Q715" s="26" cm="1">
        <f t="array" ref="Q715">_xlfn.IFS(Table11[[#This Row],[target.clade]]="I",Table11[[#This Row],[hits.II]],Table11[[#This Row],[target.clade]]="II",Table11[[#This Row],[hits.I]],TRUE,NA())</f>
        <v>4380</v>
      </c>
      <c r="R715" s="26">
        <f>IFERROR(Table11[[#This Row],[clade.N]]-Table11[[#This Row],[clade.FP]], NA())</f>
        <v>74</v>
      </c>
      <c r="S715" s="24">
        <f>Table11[[#This Row],[clade.TP]]/Table11[[#This Row],[clade.P]]</f>
        <v>0.4</v>
      </c>
      <c r="T715" s="24">
        <f>Table11[[#This Row],[clade.FN]]/Table11[[#This Row],[clade.P]]</f>
        <v>0.6</v>
      </c>
      <c r="U715" s="24">
        <f>IFERROR(Table11[[#This Row],[clade.FP]]/Table11[[#This Row],[clade.N]],NA())</f>
        <v>0.9833857207004939</v>
      </c>
      <c r="V715" s="24">
        <f>IFERROR(Table11[[#This Row],[clade.TN]]/Table11[[#This Row],[clade.N]],NA())</f>
        <v>1.6614279299506061E-2</v>
      </c>
      <c r="AC715" s="11"/>
      <c r="AD715" s="11"/>
    </row>
    <row r="716" spans="1:30" ht="21" customHeight="1" x14ac:dyDescent="0.2">
      <c r="A716" s="25" t="s">
        <v>3633</v>
      </c>
      <c r="B716" s="20">
        <f>LOOKUP(Table11[[#This Row],[id]],'S1 - Assay'!A:A,'S1 - Assay'!B:B)</f>
        <v>10244</v>
      </c>
      <c r="C716" s="20" t="str">
        <f>LOOKUP(Table11[[#This Row],[id]],'S1 - Assay'!A:A,'S1 - Assay'!C:C)</f>
        <v>I</v>
      </c>
      <c r="D716" s="20">
        <f>COUNTIF('S6 - Table 1'!$B$3:$B$20,Table11[[#This Row],[id]])</f>
        <v>0</v>
      </c>
      <c r="E716" s="20">
        <v>9.8045235430000002</v>
      </c>
      <c r="F716" s="20">
        <v>3406</v>
      </c>
      <c r="G716" s="20">
        <v>3</v>
      </c>
      <c r="H716" s="20">
        <v>124</v>
      </c>
      <c r="I716" s="20">
        <v>126</v>
      </c>
      <c r="J716" s="20">
        <v>43</v>
      </c>
      <c r="K716" s="20">
        <v>4392</v>
      </c>
      <c r="L716" s="20">
        <v>63</v>
      </c>
      <c r="M716" s="26" cm="1">
        <f t="array" ref="M716">_xlfn.IFS(Table11[[#This Row],[target.clade]]="I",110,Table11[[#This Row],[target.clade]]="II",4454,TRUE,4652)</f>
        <v>110</v>
      </c>
      <c r="N716" s="26" cm="1">
        <f t="array" ref="N716">_xlfn.IFS(Table11[[#This Row],[target.clade]]="I",4454,Table11[[#This Row],[target.clade]]="II",110,TRUE,NA())</f>
        <v>4454</v>
      </c>
      <c r="O716" s="20" cm="1">
        <f t="array" ref="O716">_xlfn.IFS(Table11[[#This Row],[target.clade]]="I",Table11[[#This Row],[hits.I]],Table11[[#This Row],[target.clade]]="II",Table11[[#This Row],[hits.II]],TRUE,SUM(Table11[[#This Row],[hits.I]:[hits.?]]))</f>
        <v>43</v>
      </c>
      <c r="P716" s="26">
        <f>Table11[[#This Row],[clade.P]]-Table11[[#This Row],[clade.TP]]</f>
        <v>67</v>
      </c>
      <c r="Q716" s="26" cm="1">
        <f t="array" ref="Q716">_xlfn.IFS(Table11[[#This Row],[target.clade]]="I",Table11[[#This Row],[hits.II]],Table11[[#This Row],[target.clade]]="II",Table11[[#This Row],[hits.I]],TRUE,NA())</f>
        <v>4392</v>
      </c>
      <c r="R716" s="26">
        <f>IFERROR(Table11[[#This Row],[clade.N]]-Table11[[#This Row],[clade.FP]], NA())</f>
        <v>62</v>
      </c>
      <c r="S716" s="24">
        <f>Table11[[#This Row],[clade.TP]]/Table11[[#This Row],[clade.P]]</f>
        <v>0.39090909090909093</v>
      </c>
      <c r="T716" s="24">
        <f>Table11[[#This Row],[clade.FN]]/Table11[[#This Row],[clade.P]]</f>
        <v>0.60909090909090913</v>
      </c>
      <c r="U716" s="24">
        <f>IFERROR(Table11[[#This Row],[clade.FP]]/Table11[[#This Row],[clade.N]],NA())</f>
        <v>0.98607992815446788</v>
      </c>
      <c r="V716" s="24">
        <f>IFERROR(Table11[[#This Row],[clade.TN]]/Table11[[#This Row],[clade.N]],NA())</f>
        <v>1.3920071845532105E-2</v>
      </c>
      <c r="AC716" s="11"/>
      <c r="AD716" s="11"/>
    </row>
    <row r="717" spans="1:30" ht="21" customHeight="1" x14ac:dyDescent="0.2">
      <c r="A717" s="25" t="s">
        <v>3637</v>
      </c>
      <c r="B717" s="20">
        <f>LOOKUP(Table11[[#This Row],[id]],'S1 - Assay'!A:A,'S1 - Assay'!B:B)</f>
        <v>10244</v>
      </c>
      <c r="C717" s="20" t="str">
        <f>LOOKUP(Table11[[#This Row],[id]],'S1 - Assay'!A:A,'S1 - Assay'!C:C)</f>
        <v>I</v>
      </c>
      <c r="D717" s="20">
        <f>COUNTIF('S6 - Table 1'!$B$3:$B$20,Table11[[#This Row],[id]])</f>
        <v>0</v>
      </c>
      <c r="E717" s="20">
        <v>9.8045235430000002</v>
      </c>
      <c r="F717" s="20">
        <v>3406</v>
      </c>
      <c r="G717" s="20">
        <v>3</v>
      </c>
      <c r="H717" s="20">
        <v>124</v>
      </c>
      <c r="I717" s="20">
        <v>126</v>
      </c>
      <c r="J717" s="20">
        <v>43</v>
      </c>
      <c r="K717" s="20">
        <v>4392</v>
      </c>
      <c r="L717" s="20">
        <v>63</v>
      </c>
      <c r="M717" s="26" cm="1">
        <f t="array" ref="M717">_xlfn.IFS(Table11[[#This Row],[target.clade]]="I",110,Table11[[#This Row],[target.clade]]="II",4454,TRUE,4652)</f>
        <v>110</v>
      </c>
      <c r="N717" s="26" cm="1">
        <f t="array" ref="N717">_xlfn.IFS(Table11[[#This Row],[target.clade]]="I",4454,Table11[[#This Row],[target.clade]]="II",110,TRUE,NA())</f>
        <v>4454</v>
      </c>
      <c r="O717" s="20" cm="1">
        <f t="array" ref="O717">_xlfn.IFS(Table11[[#This Row],[target.clade]]="I",Table11[[#This Row],[hits.I]],Table11[[#This Row],[target.clade]]="II",Table11[[#This Row],[hits.II]],TRUE,SUM(Table11[[#This Row],[hits.I]:[hits.?]]))</f>
        <v>43</v>
      </c>
      <c r="P717" s="26">
        <f>Table11[[#This Row],[clade.P]]-Table11[[#This Row],[clade.TP]]</f>
        <v>67</v>
      </c>
      <c r="Q717" s="26" cm="1">
        <f t="array" ref="Q717">_xlfn.IFS(Table11[[#This Row],[target.clade]]="I",Table11[[#This Row],[hits.II]],Table11[[#This Row],[target.clade]]="II",Table11[[#This Row],[hits.I]],TRUE,NA())</f>
        <v>4392</v>
      </c>
      <c r="R717" s="26">
        <f>IFERROR(Table11[[#This Row],[clade.N]]-Table11[[#This Row],[clade.FP]], NA())</f>
        <v>62</v>
      </c>
      <c r="S717" s="24">
        <f>Table11[[#This Row],[clade.TP]]/Table11[[#This Row],[clade.P]]</f>
        <v>0.39090909090909093</v>
      </c>
      <c r="T717" s="24">
        <f>Table11[[#This Row],[clade.FN]]/Table11[[#This Row],[clade.P]]</f>
        <v>0.60909090909090913</v>
      </c>
      <c r="U717" s="24">
        <f>IFERROR(Table11[[#This Row],[clade.FP]]/Table11[[#This Row],[clade.N]],NA())</f>
        <v>0.98607992815446788</v>
      </c>
      <c r="V717" s="24">
        <f>IFERROR(Table11[[#This Row],[clade.TN]]/Table11[[#This Row],[clade.N]],NA())</f>
        <v>1.3920071845532105E-2</v>
      </c>
      <c r="AC717" s="11"/>
      <c r="AD717" s="11"/>
    </row>
    <row r="718" spans="1:30" ht="21" customHeight="1" x14ac:dyDescent="0.2">
      <c r="A718" s="25" t="s">
        <v>3640</v>
      </c>
      <c r="B718" s="20">
        <f>LOOKUP(Table11[[#This Row],[id]],'S1 - Assay'!A:A,'S1 - Assay'!B:B)</f>
        <v>10244</v>
      </c>
      <c r="C718" s="20" t="str">
        <f>LOOKUP(Table11[[#This Row],[id]],'S1 - Assay'!A:A,'S1 - Assay'!C:C)</f>
        <v>I</v>
      </c>
      <c r="D718" s="20">
        <f>COUNTIF('S6 - Table 1'!$B$3:$B$20,Table11[[#This Row],[id]])</f>
        <v>0</v>
      </c>
      <c r="E718" s="20">
        <v>9.8097759040000003</v>
      </c>
      <c r="F718" s="20">
        <v>3407</v>
      </c>
      <c r="G718" s="20">
        <v>9</v>
      </c>
      <c r="H718" s="20">
        <v>290</v>
      </c>
      <c r="I718" s="20">
        <v>10</v>
      </c>
      <c r="J718" s="20">
        <v>50</v>
      </c>
      <c r="K718" s="20">
        <v>4419</v>
      </c>
      <c r="L718" s="20">
        <v>60</v>
      </c>
      <c r="M718" s="26" cm="1">
        <f t="array" ref="M718">_xlfn.IFS(Table11[[#This Row],[target.clade]]="I",110,Table11[[#This Row],[target.clade]]="II",4454,TRUE,4652)</f>
        <v>110</v>
      </c>
      <c r="N718" s="26" cm="1">
        <f t="array" ref="N718">_xlfn.IFS(Table11[[#This Row],[target.clade]]="I",4454,Table11[[#This Row],[target.clade]]="II",110,TRUE,NA())</f>
        <v>4454</v>
      </c>
      <c r="O718" s="20" cm="1">
        <f t="array" ref="O718">_xlfn.IFS(Table11[[#This Row],[target.clade]]="I",Table11[[#This Row],[hits.I]],Table11[[#This Row],[target.clade]]="II",Table11[[#This Row],[hits.II]],TRUE,SUM(Table11[[#This Row],[hits.I]:[hits.?]]))</f>
        <v>50</v>
      </c>
      <c r="P718" s="26">
        <f>Table11[[#This Row],[clade.P]]-Table11[[#This Row],[clade.TP]]</f>
        <v>60</v>
      </c>
      <c r="Q718" s="26" cm="1">
        <f t="array" ref="Q718">_xlfn.IFS(Table11[[#This Row],[target.clade]]="I",Table11[[#This Row],[hits.II]],Table11[[#This Row],[target.clade]]="II",Table11[[#This Row],[hits.I]],TRUE,NA())</f>
        <v>4419</v>
      </c>
      <c r="R718" s="26">
        <f>IFERROR(Table11[[#This Row],[clade.N]]-Table11[[#This Row],[clade.FP]], NA())</f>
        <v>35</v>
      </c>
      <c r="S718" s="24">
        <f>Table11[[#This Row],[clade.TP]]/Table11[[#This Row],[clade.P]]</f>
        <v>0.45454545454545453</v>
      </c>
      <c r="T718" s="24">
        <f>Table11[[#This Row],[clade.FN]]/Table11[[#This Row],[clade.P]]</f>
        <v>0.54545454545454541</v>
      </c>
      <c r="U718" s="24">
        <f>IFERROR(Table11[[#This Row],[clade.FP]]/Table11[[#This Row],[clade.N]],NA())</f>
        <v>0.99214189492590932</v>
      </c>
      <c r="V718" s="24">
        <f>IFERROR(Table11[[#This Row],[clade.TN]]/Table11[[#This Row],[clade.N]],NA())</f>
        <v>7.8581050740907047E-3</v>
      </c>
      <c r="AC718" s="11"/>
      <c r="AD718" s="11"/>
    </row>
    <row r="719" spans="1:30" ht="21" customHeight="1" x14ac:dyDescent="0.2">
      <c r="A719" s="25" t="s">
        <v>3642</v>
      </c>
      <c r="B719" s="20">
        <f>LOOKUP(Table11[[#This Row],[id]],'S1 - Assay'!A:A,'S1 - Assay'!B:B)</f>
        <v>10244</v>
      </c>
      <c r="C719" s="20" t="str">
        <f>LOOKUP(Table11[[#This Row],[id]],'S1 - Assay'!A:A,'S1 - Assay'!C:C)</f>
        <v>I</v>
      </c>
      <c r="D719" s="20">
        <f>COUNTIF('S6 - Table 1'!$B$3:$B$20,Table11[[#This Row],[id]])</f>
        <v>0</v>
      </c>
      <c r="E719" s="20">
        <v>9.8425554519999991</v>
      </c>
      <c r="F719" s="20">
        <v>3406</v>
      </c>
      <c r="G719" s="20">
        <v>3</v>
      </c>
      <c r="H719" s="20">
        <v>124</v>
      </c>
      <c r="I719" s="20">
        <v>126</v>
      </c>
      <c r="J719" s="20">
        <v>43</v>
      </c>
      <c r="K719" s="20">
        <v>4392</v>
      </c>
      <c r="L719" s="20">
        <v>63</v>
      </c>
      <c r="M719" s="26" cm="1">
        <f t="array" ref="M719">_xlfn.IFS(Table11[[#This Row],[target.clade]]="I",110,Table11[[#This Row],[target.clade]]="II",4454,TRUE,4652)</f>
        <v>110</v>
      </c>
      <c r="N719" s="26" cm="1">
        <f t="array" ref="N719">_xlfn.IFS(Table11[[#This Row],[target.clade]]="I",4454,Table11[[#This Row],[target.clade]]="II",110,TRUE,NA())</f>
        <v>4454</v>
      </c>
      <c r="O719" s="20" cm="1">
        <f t="array" ref="O719">_xlfn.IFS(Table11[[#This Row],[target.clade]]="I",Table11[[#This Row],[hits.I]],Table11[[#This Row],[target.clade]]="II",Table11[[#This Row],[hits.II]],TRUE,SUM(Table11[[#This Row],[hits.I]:[hits.?]]))</f>
        <v>43</v>
      </c>
      <c r="P719" s="26">
        <f>Table11[[#This Row],[clade.P]]-Table11[[#This Row],[clade.TP]]</f>
        <v>67</v>
      </c>
      <c r="Q719" s="26" cm="1">
        <f t="array" ref="Q719">_xlfn.IFS(Table11[[#This Row],[target.clade]]="I",Table11[[#This Row],[hits.II]],Table11[[#This Row],[target.clade]]="II",Table11[[#This Row],[hits.I]],TRUE,NA())</f>
        <v>4392</v>
      </c>
      <c r="R719" s="26">
        <f>IFERROR(Table11[[#This Row],[clade.N]]-Table11[[#This Row],[clade.FP]], NA())</f>
        <v>62</v>
      </c>
      <c r="S719" s="24">
        <f>Table11[[#This Row],[clade.TP]]/Table11[[#This Row],[clade.P]]</f>
        <v>0.39090909090909093</v>
      </c>
      <c r="T719" s="24">
        <f>Table11[[#This Row],[clade.FN]]/Table11[[#This Row],[clade.P]]</f>
        <v>0.60909090909090913</v>
      </c>
      <c r="U719" s="24">
        <f>IFERROR(Table11[[#This Row],[clade.FP]]/Table11[[#This Row],[clade.N]],NA())</f>
        <v>0.98607992815446788</v>
      </c>
      <c r="V719" s="24">
        <f>IFERROR(Table11[[#This Row],[clade.TN]]/Table11[[#This Row],[clade.N]],NA())</f>
        <v>1.3920071845532105E-2</v>
      </c>
      <c r="AC719" s="11"/>
      <c r="AD719" s="11"/>
    </row>
    <row r="720" spans="1:30" ht="21" customHeight="1" x14ac:dyDescent="0.2">
      <c r="A720" s="25" t="s">
        <v>3645</v>
      </c>
      <c r="B720" s="20">
        <f>LOOKUP(Table11[[#This Row],[id]],'S1 - Assay'!A:A,'S1 - Assay'!B:B)</f>
        <v>10244</v>
      </c>
      <c r="C720" s="20" t="str">
        <f>LOOKUP(Table11[[#This Row],[id]],'S1 - Assay'!A:A,'S1 - Assay'!C:C)</f>
        <v>I</v>
      </c>
      <c r="D720" s="20">
        <f>COUNTIF('S6 - Table 1'!$B$3:$B$20,Table11[[#This Row],[id]])</f>
        <v>0</v>
      </c>
      <c r="E720" s="20">
        <v>9.8430060659999992</v>
      </c>
      <c r="F720" s="20">
        <v>3378</v>
      </c>
      <c r="G720" s="20">
        <v>9</v>
      </c>
      <c r="H720" s="20">
        <v>287</v>
      </c>
      <c r="I720" s="20">
        <v>121</v>
      </c>
      <c r="J720" s="20">
        <v>44</v>
      </c>
      <c r="K720" s="20">
        <v>4380</v>
      </c>
      <c r="L720" s="20">
        <v>59</v>
      </c>
      <c r="M720" s="26" cm="1">
        <f t="array" ref="M720">_xlfn.IFS(Table11[[#This Row],[target.clade]]="I",110,Table11[[#This Row],[target.clade]]="II",4454,TRUE,4652)</f>
        <v>110</v>
      </c>
      <c r="N720" s="26" cm="1">
        <f t="array" ref="N720">_xlfn.IFS(Table11[[#This Row],[target.clade]]="I",4454,Table11[[#This Row],[target.clade]]="II",110,TRUE,NA())</f>
        <v>4454</v>
      </c>
      <c r="O720" s="20" cm="1">
        <f t="array" ref="O720">_xlfn.IFS(Table11[[#This Row],[target.clade]]="I",Table11[[#This Row],[hits.I]],Table11[[#This Row],[target.clade]]="II",Table11[[#This Row],[hits.II]],TRUE,SUM(Table11[[#This Row],[hits.I]:[hits.?]]))</f>
        <v>44</v>
      </c>
      <c r="P720" s="26">
        <f>Table11[[#This Row],[clade.P]]-Table11[[#This Row],[clade.TP]]</f>
        <v>66</v>
      </c>
      <c r="Q720" s="26" cm="1">
        <f t="array" ref="Q720">_xlfn.IFS(Table11[[#This Row],[target.clade]]="I",Table11[[#This Row],[hits.II]],Table11[[#This Row],[target.clade]]="II",Table11[[#This Row],[hits.I]],TRUE,NA())</f>
        <v>4380</v>
      </c>
      <c r="R720" s="26">
        <f>IFERROR(Table11[[#This Row],[clade.N]]-Table11[[#This Row],[clade.FP]], NA())</f>
        <v>74</v>
      </c>
      <c r="S720" s="24">
        <f>Table11[[#This Row],[clade.TP]]/Table11[[#This Row],[clade.P]]</f>
        <v>0.4</v>
      </c>
      <c r="T720" s="24">
        <f>Table11[[#This Row],[clade.FN]]/Table11[[#This Row],[clade.P]]</f>
        <v>0.6</v>
      </c>
      <c r="U720" s="24">
        <f>IFERROR(Table11[[#This Row],[clade.FP]]/Table11[[#This Row],[clade.N]],NA())</f>
        <v>0.9833857207004939</v>
      </c>
      <c r="V720" s="24">
        <f>IFERROR(Table11[[#This Row],[clade.TN]]/Table11[[#This Row],[clade.N]],NA())</f>
        <v>1.6614279299506061E-2</v>
      </c>
      <c r="AC720" s="11"/>
      <c r="AD720" s="11"/>
    </row>
    <row r="721" spans="1:30" ht="21" customHeight="1" x14ac:dyDescent="0.2">
      <c r="A721" s="25" t="s">
        <v>3647</v>
      </c>
      <c r="B721" s="20">
        <f>LOOKUP(Table11[[#This Row],[id]],'S1 - Assay'!A:A,'S1 - Assay'!B:B)</f>
        <v>10244</v>
      </c>
      <c r="C721" s="20" t="str">
        <f>LOOKUP(Table11[[#This Row],[id]],'S1 - Assay'!A:A,'S1 - Assay'!C:C)</f>
        <v>I</v>
      </c>
      <c r="D721" s="20">
        <f>COUNTIF('S6 - Table 1'!$B$3:$B$20,Table11[[#This Row],[id]])</f>
        <v>0</v>
      </c>
      <c r="E721" s="20">
        <v>9.9934639250000004</v>
      </c>
      <c r="F721" s="20">
        <v>3388</v>
      </c>
      <c r="G721" s="20">
        <v>7</v>
      </c>
      <c r="H721" s="20">
        <v>12</v>
      </c>
      <c r="I721" s="20">
        <v>277</v>
      </c>
      <c r="J721" s="20">
        <v>43</v>
      </c>
      <c r="K721" s="20">
        <v>4385</v>
      </c>
      <c r="L721" s="20">
        <v>67</v>
      </c>
      <c r="M721" s="26" cm="1">
        <f t="array" ref="M721">_xlfn.IFS(Table11[[#This Row],[target.clade]]="I",110,Table11[[#This Row],[target.clade]]="II",4454,TRUE,4652)</f>
        <v>110</v>
      </c>
      <c r="N721" s="26" cm="1">
        <f t="array" ref="N721">_xlfn.IFS(Table11[[#This Row],[target.clade]]="I",4454,Table11[[#This Row],[target.clade]]="II",110,TRUE,NA())</f>
        <v>4454</v>
      </c>
      <c r="O721" s="20" cm="1">
        <f t="array" ref="O721">_xlfn.IFS(Table11[[#This Row],[target.clade]]="I",Table11[[#This Row],[hits.I]],Table11[[#This Row],[target.clade]]="II",Table11[[#This Row],[hits.II]],TRUE,SUM(Table11[[#This Row],[hits.I]:[hits.?]]))</f>
        <v>43</v>
      </c>
      <c r="P721" s="26">
        <f>Table11[[#This Row],[clade.P]]-Table11[[#This Row],[clade.TP]]</f>
        <v>67</v>
      </c>
      <c r="Q721" s="26" cm="1">
        <f t="array" ref="Q721">_xlfn.IFS(Table11[[#This Row],[target.clade]]="I",Table11[[#This Row],[hits.II]],Table11[[#This Row],[target.clade]]="II",Table11[[#This Row],[hits.I]],TRUE,NA())</f>
        <v>4385</v>
      </c>
      <c r="R721" s="26">
        <f>IFERROR(Table11[[#This Row],[clade.N]]-Table11[[#This Row],[clade.FP]], NA())</f>
        <v>69</v>
      </c>
      <c r="S721" s="24">
        <f>Table11[[#This Row],[clade.TP]]/Table11[[#This Row],[clade.P]]</f>
        <v>0.39090909090909093</v>
      </c>
      <c r="T721" s="24">
        <f>Table11[[#This Row],[clade.FN]]/Table11[[#This Row],[clade.P]]</f>
        <v>0.60909090909090913</v>
      </c>
      <c r="U721" s="24">
        <f>IFERROR(Table11[[#This Row],[clade.FP]]/Table11[[#This Row],[clade.N]],NA())</f>
        <v>0.98450830713964976</v>
      </c>
      <c r="V721" s="24">
        <f>IFERROR(Table11[[#This Row],[clade.TN]]/Table11[[#This Row],[clade.N]],NA())</f>
        <v>1.5491692860350247E-2</v>
      </c>
      <c r="AC721" s="11"/>
      <c r="AD721" s="11"/>
    </row>
    <row r="722" spans="1:30" ht="21" customHeight="1" x14ac:dyDescent="0.2">
      <c r="A722" s="25" t="s">
        <v>3650</v>
      </c>
      <c r="B722" s="20">
        <f>LOOKUP(Table11[[#This Row],[id]],'S1 - Assay'!A:A,'S1 - Assay'!B:B)</f>
        <v>10244</v>
      </c>
      <c r="C722" s="20" t="str">
        <f>LOOKUP(Table11[[#This Row],[id]],'S1 - Assay'!A:A,'S1 - Assay'!C:C)</f>
        <v>I</v>
      </c>
      <c r="D722" s="20">
        <f>COUNTIF('S6 - Table 1'!$B$3:$B$20,Table11[[#This Row],[id]])</f>
        <v>0</v>
      </c>
      <c r="E722" s="20">
        <v>10.978501</v>
      </c>
      <c r="F722" s="20">
        <v>3363</v>
      </c>
      <c r="G722" s="20">
        <v>4</v>
      </c>
      <c r="H722" s="20">
        <v>89</v>
      </c>
      <c r="I722" s="20">
        <v>187</v>
      </c>
      <c r="J722" s="20">
        <v>43</v>
      </c>
      <c r="K722" s="20">
        <v>4387</v>
      </c>
      <c r="L722" s="20">
        <v>49</v>
      </c>
      <c r="M722" s="26" cm="1">
        <f t="array" ref="M722">_xlfn.IFS(Table11[[#This Row],[target.clade]]="I",110,Table11[[#This Row],[target.clade]]="II",4454,TRUE,4652)</f>
        <v>110</v>
      </c>
      <c r="N722" s="26" cm="1">
        <f t="array" ref="N722">_xlfn.IFS(Table11[[#This Row],[target.clade]]="I",4454,Table11[[#This Row],[target.clade]]="II",110,TRUE,NA())</f>
        <v>4454</v>
      </c>
      <c r="O722" s="20" cm="1">
        <f t="array" ref="O722">_xlfn.IFS(Table11[[#This Row],[target.clade]]="I",Table11[[#This Row],[hits.I]],Table11[[#This Row],[target.clade]]="II",Table11[[#This Row],[hits.II]],TRUE,SUM(Table11[[#This Row],[hits.I]:[hits.?]]))</f>
        <v>43</v>
      </c>
      <c r="P722" s="26">
        <f>Table11[[#This Row],[clade.P]]-Table11[[#This Row],[clade.TP]]</f>
        <v>67</v>
      </c>
      <c r="Q722" s="26" cm="1">
        <f t="array" ref="Q722">_xlfn.IFS(Table11[[#This Row],[target.clade]]="I",Table11[[#This Row],[hits.II]],Table11[[#This Row],[target.clade]]="II",Table11[[#This Row],[hits.I]],TRUE,NA())</f>
        <v>4387</v>
      </c>
      <c r="R722" s="26">
        <f>IFERROR(Table11[[#This Row],[clade.N]]-Table11[[#This Row],[clade.FP]], NA())</f>
        <v>67</v>
      </c>
      <c r="S722" s="24">
        <f>Table11[[#This Row],[clade.TP]]/Table11[[#This Row],[clade.P]]</f>
        <v>0.39090909090909093</v>
      </c>
      <c r="T722" s="24">
        <f>Table11[[#This Row],[clade.FN]]/Table11[[#This Row],[clade.P]]</f>
        <v>0.60909090909090913</v>
      </c>
      <c r="U722" s="24">
        <f>IFERROR(Table11[[#This Row],[clade.FP]]/Table11[[#This Row],[clade.N]],NA())</f>
        <v>0.98495734171531213</v>
      </c>
      <c r="V722" s="24">
        <f>IFERROR(Table11[[#This Row],[clade.TN]]/Table11[[#This Row],[clade.N]],NA())</f>
        <v>1.5042658284687921E-2</v>
      </c>
      <c r="AC722" s="11"/>
      <c r="AD722" s="11"/>
    </row>
    <row r="723" spans="1:30" ht="21" customHeight="1" x14ac:dyDescent="0.2">
      <c r="A723" s="25" t="s">
        <v>3655</v>
      </c>
      <c r="B723" s="20">
        <f>LOOKUP(Table11[[#This Row],[id]],'S1 - Assay'!A:A,'S1 - Assay'!B:B)</f>
        <v>10244</v>
      </c>
      <c r="C723" s="20" t="str">
        <f>LOOKUP(Table11[[#This Row],[id]],'S1 - Assay'!A:A,'S1 - Assay'!C:C)</f>
        <v>I</v>
      </c>
      <c r="D723" s="20">
        <f>COUNTIF('S6 - Table 1'!$B$3:$B$20,Table11[[#This Row],[id]])</f>
        <v>0</v>
      </c>
      <c r="E723" s="20">
        <v>11.011192579999999</v>
      </c>
      <c r="F723" s="20">
        <v>3344</v>
      </c>
      <c r="G723" s="20">
        <v>22</v>
      </c>
      <c r="H723" s="20">
        <v>18</v>
      </c>
      <c r="I723" s="20">
        <v>262</v>
      </c>
      <c r="J723" s="20">
        <v>43</v>
      </c>
      <c r="K723" s="20">
        <v>4343</v>
      </c>
      <c r="L723" s="20">
        <v>61</v>
      </c>
      <c r="M723" s="26" cm="1">
        <f t="array" ref="M723">_xlfn.IFS(Table11[[#This Row],[target.clade]]="I",110,Table11[[#This Row],[target.clade]]="II",4454,TRUE,4652)</f>
        <v>110</v>
      </c>
      <c r="N723" s="26" cm="1">
        <f t="array" ref="N723">_xlfn.IFS(Table11[[#This Row],[target.clade]]="I",4454,Table11[[#This Row],[target.clade]]="II",110,TRUE,NA())</f>
        <v>4454</v>
      </c>
      <c r="O723" s="20" cm="1">
        <f t="array" ref="O723">_xlfn.IFS(Table11[[#This Row],[target.clade]]="I",Table11[[#This Row],[hits.I]],Table11[[#This Row],[target.clade]]="II",Table11[[#This Row],[hits.II]],TRUE,SUM(Table11[[#This Row],[hits.I]:[hits.?]]))</f>
        <v>43</v>
      </c>
      <c r="P723" s="26">
        <f>Table11[[#This Row],[clade.P]]-Table11[[#This Row],[clade.TP]]</f>
        <v>67</v>
      </c>
      <c r="Q723" s="26" cm="1">
        <f t="array" ref="Q723">_xlfn.IFS(Table11[[#This Row],[target.clade]]="I",Table11[[#This Row],[hits.II]],Table11[[#This Row],[target.clade]]="II",Table11[[#This Row],[hits.I]],TRUE,NA())</f>
        <v>4343</v>
      </c>
      <c r="R723" s="26">
        <f>IFERROR(Table11[[#This Row],[clade.N]]-Table11[[#This Row],[clade.FP]], NA())</f>
        <v>111</v>
      </c>
      <c r="S723" s="24">
        <f>Table11[[#This Row],[clade.TP]]/Table11[[#This Row],[clade.P]]</f>
        <v>0.39090909090909093</v>
      </c>
      <c r="T723" s="24">
        <f>Table11[[#This Row],[clade.FN]]/Table11[[#This Row],[clade.P]]</f>
        <v>0.60909090909090913</v>
      </c>
      <c r="U723" s="24">
        <f>IFERROR(Table11[[#This Row],[clade.FP]]/Table11[[#This Row],[clade.N]],NA())</f>
        <v>0.97507858105074086</v>
      </c>
      <c r="V723" s="24">
        <f>IFERROR(Table11[[#This Row],[clade.TN]]/Table11[[#This Row],[clade.N]],NA())</f>
        <v>2.4921418949259092E-2</v>
      </c>
      <c r="AC723" s="11"/>
      <c r="AD723" s="11"/>
    </row>
    <row r="724" spans="1:30" ht="21" customHeight="1" x14ac:dyDescent="0.2">
      <c r="A724" s="25" t="s">
        <v>3660</v>
      </c>
      <c r="B724" s="20">
        <f>LOOKUP(Table11[[#This Row],[id]],'S1 - Assay'!A:A,'S1 - Assay'!B:B)</f>
        <v>10244</v>
      </c>
      <c r="C724" s="20" t="str">
        <f>LOOKUP(Table11[[#This Row],[id]],'S1 - Assay'!A:A,'S1 - Assay'!C:C)</f>
        <v>I</v>
      </c>
      <c r="D724" s="20">
        <f>COUNTIF('S6 - Table 1'!$B$3:$B$20,Table11[[#This Row],[id]])</f>
        <v>0</v>
      </c>
      <c r="E724" s="20">
        <v>11.030314799999999</v>
      </c>
      <c r="F724" s="20">
        <v>3102</v>
      </c>
      <c r="G724" s="20">
        <v>62</v>
      </c>
      <c r="H724" s="20">
        <v>276</v>
      </c>
      <c r="I724" s="20">
        <v>15</v>
      </c>
      <c r="J724" s="20">
        <v>43</v>
      </c>
      <c r="K724" s="20">
        <v>4177</v>
      </c>
      <c r="L724" s="20">
        <v>22</v>
      </c>
      <c r="M724" s="26" cm="1">
        <f t="array" ref="M724">_xlfn.IFS(Table11[[#This Row],[target.clade]]="I",110,Table11[[#This Row],[target.clade]]="II",4454,TRUE,4652)</f>
        <v>110</v>
      </c>
      <c r="N724" s="26" cm="1">
        <f t="array" ref="N724">_xlfn.IFS(Table11[[#This Row],[target.clade]]="I",4454,Table11[[#This Row],[target.clade]]="II",110,TRUE,NA())</f>
        <v>4454</v>
      </c>
      <c r="O724" s="20" cm="1">
        <f t="array" ref="O724">_xlfn.IFS(Table11[[#This Row],[target.clade]]="I",Table11[[#This Row],[hits.I]],Table11[[#This Row],[target.clade]]="II",Table11[[#This Row],[hits.II]],TRUE,SUM(Table11[[#This Row],[hits.I]:[hits.?]]))</f>
        <v>43</v>
      </c>
      <c r="P724" s="26">
        <f>Table11[[#This Row],[clade.P]]-Table11[[#This Row],[clade.TP]]</f>
        <v>67</v>
      </c>
      <c r="Q724" s="26" cm="1">
        <f t="array" ref="Q724">_xlfn.IFS(Table11[[#This Row],[target.clade]]="I",Table11[[#This Row],[hits.II]],Table11[[#This Row],[target.clade]]="II",Table11[[#This Row],[hits.I]],TRUE,NA())</f>
        <v>4177</v>
      </c>
      <c r="R724" s="26">
        <f>IFERROR(Table11[[#This Row],[clade.N]]-Table11[[#This Row],[clade.FP]], NA())</f>
        <v>277</v>
      </c>
      <c r="S724" s="24">
        <f>Table11[[#This Row],[clade.TP]]/Table11[[#This Row],[clade.P]]</f>
        <v>0.39090909090909093</v>
      </c>
      <c r="T724" s="24">
        <f>Table11[[#This Row],[clade.FN]]/Table11[[#This Row],[clade.P]]</f>
        <v>0.60909090909090913</v>
      </c>
      <c r="U724" s="24">
        <f>IFERROR(Table11[[#This Row],[clade.FP]]/Table11[[#This Row],[clade.N]],NA())</f>
        <v>0.93780871127076781</v>
      </c>
      <c r="V724" s="24">
        <f>IFERROR(Table11[[#This Row],[clade.TN]]/Table11[[#This Row],[clade.N]],NA())</f>
        <v>6.2191288729232151E-2</v>
      </c>
      <c r="AC724" s="11"/>
      <c r="AD724" s="11"/>
    </row>
    <row r="725" spans="1:30" ht="21" customHeight="1" x14ac:dyDescent="0.2">
      <c r="A725" s="25" t="s">
        <v>3665</v>
      </c>
      <c r="B725" s="20">
        <f>LOOKUP(Table11[[#This Row],[id]],'S1 - Assay'!A:A,'S1 - Assay'!B:B)</f>
        <v>10244</v>
      </c>
      <c r="C725" s="20" t="str">
        <f>LOOKUP(Table11[[#This Row],[id]],'S1 - Assay'!A:A,'S1 - Assay'!C:C)</f>
        <v>I</v>
      </c>
      <c r="D725" s="20">
        <f>COUNTIF('S6 - Table 1'!$B$3:$B$20,Table11[[#This Row],[id]])</f>
        <v>0</v>
      </c>
      <c r="E725" s="20">
        <v>11.076962290000001</v>
      </c>
      <c r="F725" s="20">
        <v>49</v>
      </c>
      <c r="G725" s="20">
        <v>3304</v>
      </c>
      <c r="H725" s="20">
        <v>158</v>
      </c>
      <c r="I725" s="20">
        <v>25</v>
      </c>
      <c r="J725" s="20">
        <v>50</v>
      </c>
      <c r="K725" s="20">
        <v>4338</v>
      </c>
      <c r="L725" s="20">
        <v>55</v>
      </c>
      <c r="M725" s="26" cm="1">
        <f t="array" ref="M725">_xlfn.IFS(Table11[[#This Row],[target.clade]]="I",110,Table11[[#This Row],[target.clade]]="II",4454,TRUE,4652)</f>
        <v>110</v>
      </c>
      <c r="N725" s="26" cm="1">
        <f t="array" ref="N725">_xlfn.IFS(Table11[[#This Row],[target.clade]]="I",4454,Table11[[#This Row],[target.clade]]="II",110,TRUE,NA())</f>
        <v>4454</v>
      </c>
      <c r="O725" s="20" cm="1">
        <f t="array" ref="O725">_xlfn.IFS(Table11[[#This Row],[target.clade]]="I",Table11[[#This Row],[hits.I]],Table11[[#This Row],[target.clade]]="II",Table11[[#This Row],[hits.II]],TRUE,SUM(Table11[[#This Row],[hits.I]:[hits.?]]))</f>
        <v>50</v>
      </c>
      <c r="P725" s="26">
        <f>Table11[[#This Row],[clade.P]]-Table11[[#This Row],[clade.TP]]</f>
        <v>60</v>
      </c>
      <c r="Q725" s="26" cm="1">
        <f t="array" ref="Q725">_xlfn.IFS(Table11[[#This Row],[target.clade]]="I",Table11[[#This Row],[hits.II]],Table11[[#This Row],[target.clade]]="II",Table11[[#This Row],[hits.I]],TRUE,NA())</f>
        <v>4338</v>
      </c>
      <c r="R725" s="26">
        <f>IFERROR(Table11[[#This Row],[clade.N]]-Table11[[#This Row],[clade.FP]], NA())</f>
        <v>116</v>
      </c>
      <c r="S725" s="24">
        <f>Table11[[#This Row],[clade.TP]]/Table11[[#This Row],[clade.P]]</f>
        <v>0.45454545454545453</v>
      </c>
      <c r="T725" s="24">
        <f>Table11[[#This Row],[clade.FN]]/Table11[[#This Row],[clade.P]]</f>
        <v>0.54545454545454541</v>
      </c>
      <c r="U725" s="24">
        <f>IFERROR(Table11[[#This Row],[clade.FP]]/Table11[[#This Row],[clade.N]],NA())</f>
        <v>0.97395599461158511</v>
      </c>
      <c r="V725" s="24">
        <f>IFERROR(Table11[[#This Row],[clade.TN]]/Table11[[#This Row],[clade.N]],NA())</f>
        <v>2.6044005388414906E-2</v>
      </c>
      <c r="AC725" s="11"/>
      <c r="AD725" s="11"/>
    </row>
    <row r="726" spans="1:30" ht="21" customHeight="1" x14ac:dyDescent="0.2">
      <c r="A726" s="25" t="s">
        <v>3670</v>
      </c>
      <c r="B726" s="20">
        <f>LOOKUP(Table11[[#This Row],[id]],'S1 - Assay'!A:A,'S1 - Assay'!B:B)</f>
        <v>10244</v>
      </c>
      <c r="C726" s="20" t="str">
        <f>LOOKUP(Table11[[#This Row],[id]],'S1 - Assay'!A:A,'S1 - Assay'!C:C)</f>
        <v>I</v>
      </c>
      <c r="D726" s="20">
        <f>COUNTIF('S6 - Table 1'!$B$3:$B$20,Table11[[#This Row],[id]])</f>
        <v>0</v>
      </c>
      <c r="E726" s="20">
        <v>11.08185087</v>
      </c>
      <c r="F726" s="20">
        <v>3101</v>
      </c>
      <c r="G726" s="20">
        <v>61</v>
      </c>
      <c r="H726" s="20">
        <v>276</v>
      </c>
      <c r="I726" s="20">
        <v>15</v>
      </c>
      <c r="J726" s="20">
        <v>43</v>
      </c>
      <c r="K726" s="20">
        <v>4175</v>
      </c>
      <c r="L726" s="20">
        <v>22</v>
      </c>
      <c r="M726" s="26" cm="1">
        <f t="array" ref="M726">_xlfn.IFS(Table11[[#This Row],[target.clade]]="I",110,Table11[[#This Row],[target.clade]]="II",4454,TRUE,4652)</f>
        <v>110</v>
      </c>
      <c r="N726" s="26" cm="1">
        <f t="array" ref="N726">_xlfn.IFS(Table11[[#This Row],[target.clade]]="I",4454,Table11[[#This Row],[target.clade]]="II",110,TRUE,NA())</f>
        <v>4454</v>
      </c>
      <c r="O726" s="20" cm="1">
        <f t="array" ref="O726">_xlfn.IFS(Table11[[#This Row],[target.clade]]="I",Table11[[#This Row],[hits.I]],Table11[[#This Row],[target.clade]]="II",Table11[[#This Row],[hits.II]],TRUE,SUM(Table11[[#This Row],[hits.I]:[hits.?]]))</f>
        <v>43</v>
      </c>
      <c r="P726" s="26">
        <f>Table11[[#This Row],[clade.P]]-Table11[[#This Row],[clade.TP]]</f>
        <v>67</v>
      </c>
      <c r="Q726" s="26" cm="1">
        <f t="array" ref="Q726">_xlfn.IFS(Table11[[#This Row],[target.clade]]="I",Table11[[#This Row],[hits.II]],Table11[[#This Row],[target.clade]]="II",Table11[[#This Row],[hits.I]],TRUE,NA())</f>
        <v>4175</v>
      </c>
      <c r="R726" s="26">
        <f>IFERROR(Table11[[#This Row],[clade.N]]-Table11[[#This Row],[clade.FP]], NA())</f>
        <v>279</v>
      </c>
      <c r="S726" s="24">
        <f>Table11[[#This Row],[clade.TP]]/Table11[[#This Row],[clade.P]]</f>
        <v>0.39090909090909093</v>
      </c>
      <c r="T726" s="24">
        <f>Table11[[#This Row],[clade.FN]]/Table11[[#This Row],[clade.P]]</f>
        <v>0.60909090909090913</v>
      </c>
      <c r="U726" s="24">
        <f>IFERROR(Table11[[#This Row],[clade.FP]]/Table11[[#This Row],[clade.N]],NA())</f>
        <v>0.93735967669510556</v>
      </c>
      <c r="V726" s="24">
        <f>IFERROR(Table11[[#This Row],[clade.TN]]/Table11[[#This Row],[clade.N]],NA())</f>
        <v>6.2640323304894482E-2</v>
      </c>
      <c r="AC726" s="11"/>
      <c r="AD726" s="11"/>
    </row>
    <row r="727" spans="1:30" ht="21" customHeight="1" x14ac:dyDescent="0.2">
      <c r="A727" s="25" t="s">
        <v>3673</v>
      </c>
      <c r="B727" s="20">
        <f>LOOKUP(Table11[[#This Row],[id]],'S1 - Assay'!A:A,'S1 - Assay'!B:B)</f>
        <v>10244</v>
      </c>
      <c r="C727" s="20" t="str">
        <f>LOOKUP(Table11[[#This Row],[id]],'S1 - Assay'!A:A,'S1 - Assay'!C:C)</f>
        <v>I</v>
      </c>
      <c r="D727" s="20">
        <f>COUNTIF('S6 - Table 1'!$B$3:$B$20,Table11[[#This Row],[id]])</f>
        <v>0</v>
      </c>
      <c r="E727" s="20">
        <v>11.21948119</v>
      </c>
      <c r="F727" s="20">
        <v>3344</v>
      </c>
      <c r="G727" s="20">
        <v>22</v>
      </c>
      <c r="H727" s="20">
        <v>18</v>
      </c>
      <c r="I727" s="20">
        <v>262</v>
      </c>
      <c r="J727" s="20">
        <v>43</v>
      </c>
      <c r="K727" s="20">
        <v>4343</v>
      </c>
      <c r="L727" s="20">
        <v>61</v>
      </c>
      <c r="M727" s="26" cm="1">
        <f t="array" ref="M727">_xlfn.IFS(Table11[[#This Row],[target.clade]]="I",110,Table11[[#This Row],[target.clade]]="II",4454,TRUE,4652)</f>
        <v>110</v>
      </c>
      <c r="N727" s="26" cm="1">
        <f t="array" ref="N727">_xlfn.IFS(Table11[[#This Row],[target.clade]]="I",4454,Table11[[#This Row],[target.clade]]="II",110,TRUE,NA())</f>
        <v>4454</v>
      </c>
      <c r="O727" s="20" cm="1">
        <f t="array" ref="O727">_xlfn.IFS(Table11[[#This Row],[target.clade]]="I",Table11[[#This Row],[hits.I]],Table11[[#This Row],[target.clade]]="II",Table11[[#This Row],[hits.II]],TRUE,SUM(Table11[[#This Row],[hits.I]:[hits.?]]))</f>
        <v>43</v>
      </c>
      <c r="P727" s="26">
        <f>Table11[[#This Row],[clade.P]]-Table11[[#This Row],[clade.TP]]</f>
        <v>67</v>
      </c>
      <c r="Q727" s="26" cm="1">
        <f t="array" ref="Q727">_xlfn.IFS(Table11[[#This Row],[target.clade]]="I",Table11[[#This Row],[hits.II]],Table11[[#This Row],[target.clade]]="II",Table11[[#This Row],[hits.I]],TRUE,NA())</f>
        <v>4343</v>
      </c>
      <c r="R727" s="26">
        <f>IFERROR(Table11[[#This Row],[clade.N]]-Table11[[#This Row],[clade.FP]], NA())</f>
        <v>111</v>
      </c>
      <c r="S727" s="24">
        <f>Table11[[#This Row],[clade.TP]]/Table11[[#This Row],[clade.P]]</f>
        <v>0.39090909090909093</v>
      </c>
      <c r="T727" s="24">
        <f>Table11[[#This Row],[clade.FN]]/Table11[[#This Row],[clade.P]]</f>
        <v>0.60909090909090913</v>
      </c>
      <c r="U727" s="24">
        <f>IFERROR(Table11[[#This Row],[clade.FP]]/Table11[[#This Row],[clade.N]],NA())</f>
        <v>0.97507858105074086</v>
      </c>
      <c r="V727" s="24">
        <f>IFERROR(Table11[[#This Row],[clade.TN]]/Table11[[#This Row],[clade.N]],NA())</f>
        <v>2.4921418949259092E-2</v>
      </c>
      <c r="AC727" s="11"/>
      <c r="AD727" s="11"/>
    </row>
    <row r="728" spans="1:30" ht="21" customHeight="1" x14ac:dyDescent="0.2">
      <c r="A728" s="25" t="s">
        <v>3676</v>
      </c>
      <c r="B728" s="20">
        <f>LOOKUP(Table11[[#This Row],[id]],'S1 - Assay'!A:A,'S1 - Assay'!B:B)</f>
        <v>10244</v>
      </c>
      <c r="C728" s="20" t="str">
        <f>LOOKUP(Table11[[#This Row],[id]],'S1 - Assay'!A:A,'S1 - Assay'!C:C)</f>
        <v>I</v>
      </c>
      <c r="D728" s="20">
        <f>COUNTIF('S6 - Table 1'!$B$3:$B$20,Table11[[#This Row],[id]])</f>
        <v>0</v>
      </c>
      <c r="E728" s="20">
        <v>11.2307744</v>
      </c>
      <c r="F728" s="20">
        <v>3363</v>
      </c>
      <c r="G728" s="20">
        <v>4</v>
      </c>
      <c r="H728" s="20">
        <v>89</v>
      </c>
      <c r="I728" s="20">
        <v>187</v>
      </c>
      <c r="J728" s="20">
        <v>43</v>
      </c>
      <c r="K728" s="20">
        <v>4387</v>
      </c>
      <c r="L728" s="20">
        <v>49</v>
      </c>
      <c r="M728" s="26" cm="1">
        <f t="array" ref="M728">_xlfn.IFS(Table11[[#This Row],[target.clade]]="I",110,Table11[[#This Row],[target.clade]]="II",4454,TRUE,4652)</f>
        <v>110</v>
      </c>
      <c r="N728" s="26" cm="1">
        <f t="array" ref="N728">_xlfn.IFS(Table11[[#This Row],[target.clade]]="I",4454,Table11[[#This Row],[target.clade]]="II",110,TRUE,NA())</f>
        <v>4454</v>
      </c>
      <c r="O728" s="20" cm="1">
        <f t="array" ref="O728">_xlfn.IFS(Table11[[#This Row],[target.clade]]="I",Table11[[#This Row],[hits.I]],Table11[[#This Row],[target.clade]]="II",Table11[[#This Row],[hits.II]],TRUE,SUM(Table11[[#This Row],[hits.I]:[hits.?]]))</f>
        <v>43</v>
      </c>
      <c r="P728" s="26">
        <f>Table11[[#This Row],[clade.P]]-Table11[[#This Row],[clade.TP]]</f>
        <v>67</v>
      </c>
      <c r="Q728" s="26" cm="1">
        <f t="array" ref="Q728">_xlfn.IFS(Table11[[#This Row],[target.clade]]="I",Table11[[#This Row],[hits.II]],Table11[[#This Row],[target.clade]]="II",Table11[[#This Row],[hits.I]],TRUE,NA())</f>
        <v>4387</v>
      </c>
      <c r="R728" s="26">
        <f>IFERROR(Table11[[#This Row],[clade.N]]-Table11[[#This Row],[clade.FP]], NA())</f>
        <v>67</v>
      </c>
      <c r="S728" s="24">
        <f>Table11[[#This Row],[clade.TP]]/Table11[[#This Row],[clade.P]]</f>
        <v>0.39090909090909093</v>
      </c>
      <c r="T728" s="24">
        <f>Table11[[#This Row],[clade.FN]]/Table11[[#This Row],[clade.P]]</f>
        <v>0.60909090909090913</v>
      </c>
      <c r="U728" s="24">
        <f>IFERROR(Table11[[#This Row],[clade.FP]]/Table11[[#This Row],[clade.N]],NA())</f>
        <v>0.98495734171531213</v>
      </c>
      <c r="V728" s="24">
        <f>IFERROR(Table11[[#This Row],[clade.TN]]/Table11[[#This Row],[clade.N]],NA())</f>
        <v>1.5042658284687921E-2</v>
      </c>
      <c r="AC728" s="11"/>
      <c r="AD728" s="11"/>
    </row>
    <row r="729" spans="1:30" ht="21" customHeight="1" x14ac:dyDescent="0.2">
      <c r="A729" s="25" t="s">
        <v>3679</v>
      </c>
      <c r="B729" s="20">
        <f>LOOKUP(Table11[[#This Row],[id]],'S1 - Assay'!A:A,'S1 - Assay'!B:B)</f>
        <v>10244</v>
      </c>
      <c r="C729" s="20" t="str">
        <f>LOOKUP(Table11[[#This Row],[id]],'S1 - Assay'!A:A,'S1 - Assay'!C:C)</f>
        <v>I</v>
      </c>
      <c r="D729" s="20">
        <f>COUNTIF('S6 - Table 1'!$B$3:$B$20,Table11[[#This Row],[id]])</f>
        <v>0</v>
      </c>
      <c r="E729" s="20">
        <v>11.236292389999999</v>
      </c>
      <c r="F729" s="20">
        <v>3363</v>
      </c>
      <c r="G729" s="20">
        <v>4</v>
      </c>
      <c r="H729" s="20">
        <v>89</v>
      </c>
      <c r="I729" s="20">
        <v>187</v>
      </c>
      <c r="J729" s="20">
        <v>43</v>
      </c>
      <c r="K729" s="20">
        <v>4387</v>
      </c>
      <c r="L729" s="20">
        <v>49</v>
      </c>
      <c r="M729" s="26" cm="1">
        <f t="array" ref="M729">_xlfn.IFS(Table11[[#This Row],[target.clade]]="I",110,Table11[[#This Row],[target.clade]]="II",4454,TRUE,4652)</f>
        <v>110</v>
      </c>
      <c r="N729" s="26" cm="1">
        <f t="array" ref="N729">_xlfn.IFS(Table11[[#This Row],[target.clade]]="I",4454,Table11[[#This Row],[target.clade]]="II",110,TRUE,NA())</f>
        <v>4454</v>
      </c>
      <c r="O729" s="20" cm="1">
        <f t="array" ref="O729">_xlfn.IFS(Table11[[#This Row],[target.clade]]="I",Table11[[#This Row],[hits.I]],Table11[[#This Row],[target.clade]]="II",Table11[[#This Row],[hits.II]],TRUE,SUM(Table11[[#This Row],[hits.I]:[hits.?]]))</f>
        <v>43</v>
      </c>
      <c r="P729" s="26">
        <f>Table11[[#This Row],[clade.P]]-Table11[[#This Row],[clade.TP]]</f>
        <v>67</v>
      </c>
      <c r="Q729" s="26" cm="1">
        <f t="array" ref="Q729">_xlfn.IFS(Table11[[#This Row],[target.clade]]="I",Table11[[#This Row],[hits.II]],Table11[[#This Row],[target.clade]]="II",Table11[[#This Row],[hits.I]],TRUE,NA())</f>
        <v>4387</v>
      </c>
      <c r="R729" s="26">
        <f>IFERROR(Table11[[#This Row],[clade.N]]-Table11[[#This Row],[clade.FP]], NA())</f>
        <v>67</v>
      </c>
      <c r="S729" s="24">
        <f>Table11[[#This Row],[clade.TP]]/Table11[[#This Row],[clade.P]]</f>
        <v>0.39090909090909093</v>
      </c>
      <c r="T729" s="24">
        <f>Table11[[#This Row],[clade.FN]]/Table11[[#This Row],[clade.P]]</f>
        <v>0.60909090909090913</v>
      </c>
      <c r="U729" s="24">
        <f>IFERROR(Table11[[#This Row],[clade.FP]]/Table11[[#This Row],[clade.N]],NA())</f>
        <v>0.98495734171531213</v>
      </c>
      <c r="V729" s="24">
        <f>IFERROR(Table11[[#This Row],[clade.TN]]/Table11[[#This Row],[clade.N]],NA())</f>
        <v>1.5042658284687921E-2</v>
      </c>
      <c r="AC729" s="11"/>
      <c r="AD729" s="11"/>
    </row>
    <row r="730" spans="1:30" ht="21" customHeight="1" x14ac:dyDescent="0.2">
      <c r="A730" s="25" t="s">
        <v>3682</v>
      </c>
      <c r="B730" s="20">
        <f>LOOKUP(Table11[[#This Row],[id]],'S1 - Assay'!A:A,'S1 - Assay'!B:B)</f>
        <v>10244</v>
      </c>
      <c r="C730" s="20" t="str">
        <f>LOOKUP(Table11[[#This Row],[id]],'S1 - Assay'!A:A,'S1 - Assay'!C:C)</f>
        <v>I</v>
      </c>
      <c r="D730" s="20">
        <f>COUNTIF('S6 - Table 1'!$B$3:$B$20,Table11[[#This Row],[id]])</f>
        <v>0</v>
      </c>
      <c r="E730" s="20">
        <v>11.239060329999999</v>
      </c>
      <c r="F730" s="20">
        <v>3363</v>
      </c>
      <c r="G730" s="20">
        <v>4</v>
      </c>
      <c r="H730" s="20">
        <v>89</v>
      </c>
      <c r="I730" s="20">
        <v>187</v>
      </c>
      <c r="J730" s="20">
        <v>43</v>
      </c>
      <c r="K730" s="20">
        <v>4386</v>
      </c>
      <c r="L730" s="20">
        <v>49</v>
      </c>
      <c r="M730" s="26" cm="1">
        <f t="array" ref="M730">_xlfn.IFS(Table11[[#This Row],[target.clade]]="I",110,Table11[[#This Row],[target.clade]]="II",4454,TRUE,4652)</f>
        <v>110</v>
      </c>
      <c r="N730" s="26" cm="1">
        <f t="array" ref="N730">_xlfn.IFS(Table11[[#This Row],[target.clade]]="I",4454,Table11[[#This Row],[target.clade]]="II",110,TRUE,NA())</f>
        <v>4454</v>
      </c>
      <c r="O730" s="20" cm="1">
        <f t="array" ref="O730">_xlfn.IFS(Table11[[#This Row],[target.clade]]="I",Table11[[#This Row],[hits.I]],Table11[[#This Row],[target.clade]]="II",Table11[[#This Row],[hits.II]],TRUE,SUM(Table11[[#This Row],[hits.I]:[hits.?]]))</f>
        <v>43</v>
      </c>
      <c r="P730" s="26">
        <f>Table11[[#This Row],[clade.P]]-Table11[[#This Row],[clade.TP]]</f>
        <v>67</v>
      </c>
      <c r="Q730" s="26" cm="1">
        <f t="array" ref="Q730">_xlfn.IFS(Table11[[#This Row],[target.clade]]="I",Table11[[#This Row],[hits.II]],Table11[[#This Row],[target.clade]]="II",Table11[[#This Row],[hits.I]],TRUE,NA())</f>
        <v>4386</v>
      </c>
      <c r="R730" s="26">
        <f>IFERROR(Table11[[#This Row],[clade.N]]-Table11[[#This Row],[clade.FP]], NA())</f>
        <v>68</v>
      </c>
      <c r="S730" s="24">
        <f>Table11[[#This Row],[clade.TP]]/Table11[[#This Row],[clade.P]]</f>
        <v>0.39090909090909093</v>
      </c>
      <c r="T730" s="24">
        <f>Table11[[#This Row],[clade.FN]]/Table11[[#This Row],[clade.P]]</f>
        <v>0.60909090909090913</v>
      </c>
      <c r="U730" s="24">
        <f>IFERROR(Table11[[#This Row],[clade.FP]]/Table11[[#This Row],[clade.N]],NA())</f>
        <v>0.98473282442748089</v>
      </c>
      <c r="V730" s="24">
        <f>IFERROR(Table11[[#This Row],[clade.TN]]/Table11[[#This Row],[clade.N]],NA())</f>
        <v>1.5267175572519083E-2</v>
      </c>
      <c r="AC730" s="11"/>
      <c r="AD730" s="11"/>
    </row>
    <row r="731" spans="1:30" ht="21" customHeight="1" x14ac:dyDescent="0.2">
      <c r="A731" s="25" t="s">
        <v>3685</v>
      </c>
      <c r="B731" s="20">
        <f>LOOKUP(Table11[[#This Row],[id]],'S1 - Assay'!A:A,'S1 - Assay'!B:B)</f>
        <v>10244</v>
      </c>
      <c r="C731" s="20" t="str">
        <f>LOOKUP(Table11[[#This Row],[id]],'S1 - Assay'!A:A,'S1 - Assay'!C:C)</f>
        <v>I</v>
      </c>
      <c r="D731" s="20">
        <f>COUNTIF('S6 - Table 1'!$B$3:$B$20,Table11[[#This Row],[id]])</f>
        <v>0</v>
      </c>
      <c r="E731" s="20">
        <v>11.239060329999999</v>
      </c>
      <c r="F731" s="20">
        <v>3363</v>
      </c>
      <c r="G731" s="20">
        <v>4</v>
      </c>
      <c r="H731" s="20">
        <v>89</v>
      </c>
      <c r="I731" s="20">
        <v>187</v>
      </c>
      <c r="J731" s="20">
        <v>43</v>
      </c>
      <c r="K731" s="20">
        <v>4387</v>
      </c>
      <c r="L731" s="20">
        <v>49</v>
      </c>
      <c r="M731" s="26" cm="1">
        <f t="array" ref="M731">_xlfn.IFS(Table11[[#This Row],[target.clade]]="I",110,Table11[[#This Row],[target.clade]]="II",4454,TRUE,4652)</f>
        <v>110</v>
      </c>
      <c r="N731" s="26" cm="1">
        <f t="array" ref="N731">_xlfn.IFS(Table11[[#This Row],[target.clade]]="I",4454,Table11[[#This Row],[target.clade]]="II",110,TRUE,NA())</f>
        <v>4454</v>
      </c>
      <c r="O731" s="20" cm="1">
        <f t="array" ref="O731">_xlfn.IFS(Table11[[#This Row],[target.clade]]="I",Table11[[#This Row],[hits.I]],Table11[[#This Row],[target.clade]]="II",Table11[[#This Row],[hits.II]],TRUE,SUM(Table11[[#This Row],[hits.I]:[hits.?]]))</f>
        <v>43</v>
      </c>
      <c r="P731" s="26">
        <f>Table11[[#This Row],[clade.P]]-Table11[[#This Row],[clade.TP]]</f>
        <v>67</v>
      </c>
      <c r="Q731" s="26" cm="1">
        <f t="array" ref="Q731">_xlfn.IFS(Table11[[#This Row],[target.clade]]="I",Table11[[#This Row],[hits.II]],Table11[[#This Row],[target.clade]]="II",Table11[[#This Row],[hits.I]],TRUE,NA())</f>
        <v>4387</v>
      </c>
      <c r="R731" s="26">
        <f>IFERROR(Table11[[#This Row],[clade.N]]-Table11[[#This Row],[clade.FP]], NA())</f>
        <v>67</v>
      </c>
      <c r="S731" s="24">
        <f>Table11[[#This Row],[clade.TP]]/Table11[[#This Row],[clade.P]]</f>
        <v>0.39090909090909093</v>
      </c>
      <c r="T731" s="24">
        <f>Table11[[#This Row],[clade.FN]]/Table11[[#This Row],[clade.P]]</f>
        <v>0.60909090909090913</v>
      </c>
      <c r="U731" s="24">
        <f>IFERROR(Table11[[#This Row],[clade.FP]]/Table11[[#This Row],[clade.N]],NA())</f>
        <v>0.98495734171531213</v>
      </c>
      <c r="V731" s="24">
        <f>IFERROR(Table11[[#This Row],[clade.TN]]/Table11[[#This Row],[clade.N]],NA())</f>
        <v>1.5042658284687921E-2</v>
      </c>
      <c r="AC731" s="11"/>
      <c r="AD731" s="11"/>
    </row>
    <row r="732" spans="1:30" ht="21" customHeight="1" x14ac:dyDescent="0.2">
      <c r="A732" s="25" t="s">
        <v>3688</v>
      </c>
      <c r="B732" s="20">
        <f>LOOKUP(Table11[[#This Row],[id]],'S1 - Assay'!A:A,'S1 - Assay'!B:B)</f>
        <v>10244</v>
      </c>
      <c r="C732" s="20" t="str">
        <f>LOOKUP(Table11[[#This Row],[id]],'S1 - Assay'!A:A,'S1 - Assay'!C:C)</f>
        <v>I</v>
      </c>
      <c r="D732" s="20">
        <f>COUNTIF('S6 - Table 1'!$B$3:$B$20,Table11[[#This Row],[id]])</f>
        <v>0</v>
      </c>
      <c r="E732" s="20">
        <v>11.286193219999999</v>
      </c>
      <c r="F732" s="20">
        <v>49</v>
      </c>
      <c r="G732" s="20">
        <v>3304</v>
      </c>
      <c r="H732" s="20">
        <v>158</v>
      </c>
      <c r="I732" s="20">
        <v>25</v>
      </c>
      <c r="J732" s="20">
        <v>50</v>
      </c>
      <c r="K732" s="20">
        <v>4338</v>
      </c>
      <c r="L732" s="20">
        <v>55</v>
      </c>
      <c r="M732" s="26" cm="1">
        <f t="array" ref="M732">_xlfn.IFS(Table11[[#This Row],[target.clade]]="I",110,Table11[[#This Row],[target.clade]]="II",4454,TRUE,4652)</f>
        <v>110</v>
      </c>
      <c r="N732" s="26" cm="1">
        <f t="array" ref="N732">_xlfn.IFS(Table11[[#This Row],[target.clade]]="I",4454,Table11[[#This Row],[target.clade]]="II",110,TRUE,NA())</f>
        <v>4454</v>
      </c>
      <c r="O732" s="20" cm="1">
        <f t="array" ref="O732">_xlfn.IFS(Table11[[#This Row],[target.clade]]="I",Table11[[#This Row],[hits.I]],Table11[[#This Row],[target.clade]]="II",Table11[[#This Row],[hits.II]],TRUE,SUM(Table11[[#This Row],[hits.I]:[hits.?]]))</f>
        <v>50</v>
      </c>
      <c r="P732" s="26">
        <f>Table11[[#This Row],[clade.P]]-Table11[[#This Row],[clade.TP]]</f>
        <v>60</v>
      </c>
      <c r="Q732" s="26" cm="1">
        <f t="array" ref="Q732">_xlfn.IFS(Table11[[#This Row],[target.clade]]="I",Table11[[#This Row],[hits.II]],Table11[[#This Row],[target.clade]]="II",Table11[[#This Row],[hits.I]],TRUE,NA())</f>
        <v>4338</v>
      </c>
      <c r="R732" s="26">
        <f>IFERROR(Table11[[#This Row],[clade.N]]-Table11[[#This Row],[clade.FP]], NA())</f>
        <v>116</v>
      </c>
      <c r="S732" s="24">
        <f>Table11[[#This Row],[clade.TP]]/Table11[[#This Row],[clade.P]]</f>
        <v>0.45454545454545453</v>
      </c>
      <c r="T732" s="24">
        <f>Table11[[#This Row],[clade.FN]]/Table11[[#This Row],[clade.P]]</f>
        <v>0.54545454545454541</v>
      </c>
      <c r="U732" s="24">
        <f>IFERROR(Table11[[#This Row],[clade.FP]]/Table11[[#This Row],[clade.N]],NA())</f>
        <v>0.97395599461158511</v>
      </c>
      <c r="V732" s="24">
        <f>IFERROR(Table11[[#This Row],[clade.TN]]/Table11[[#This Row],[clade.N]],NA())</f>
        <v>2.6044005388414906E-2</v>
      </c>
      <c r="AC732" s="11"/>
      <c r="AD732" s="11"/>
    </row>
    <row r="733" spans="1:30" ht="21" customHeight="1" x14ac:dyDescent="0.2">
      <c r="A733" s="25" t="s">
        <v>3691</v>
      </c>
      <c r="B733" s="20">
        <f>LOOKUP(Table11[[#This Row],[id]],'S1 - Assay'!A:A,'S1 - Assay'!B:B)</f>
        <v>10244</v>
      </c>
      <c r="C733" s="20" t="str">
        <f>LOOKUP(Table11[[#This Row],[id]],'S1 - Assay'!A:A,'S1 - Assay'!C:C)</f>
        <v>I</v>
      </c>
      <c r="D733" s="20">
        <f>COUNTIF('S6 - Table 1'!$B$3:$B$20,Table11[[#This Row],[id]])</f>
        <v>0</v>
      </c>
      <c r="E733" s="20">
        <v>11.302784539999999</v>
      </c>
      <c r="F733" s="20">
        <v>3102</v>
      </c>
      <c r="G733" s="20">
        <v>61</v>
      </c>
      <c r="H733" s="20">
        <v>276</v>
      </c>
      <c r="I733" s="20">
        <v>15</v>
      </c>
      <c r="J733" s="20">
        <v>43</v>
      </c>
      <c r="K733" s="20">
        <v>4176</v>
      </c>
      <c r="L733" s="20">
        <v>22</v>
      </c>
      <c r="M733" s="26" cm="1">
        <f t="array" ref="M733">_xlfn.IFS(Table11[[#This Row],[target.clade]]="I",110,Table11[[#This Row],[target.clade]]="II",4454,TRUE,4652)</f>
        <v>110</v>
      </c>
      <c r="N733" s="26" cm="1">
        <f t="array" ref="N733">_xlfn.IFS(Table11[[#This Row],[target.clade]]="I",4454,Table11[[#This Row],[target.clade]]="II",110,TRUE,NA())</f>
        <v>4454</v>
      </c>
      <c r="O733" s="20" cm="1">
        <f t="array" ref="O733">_xlfn.IFS(Table11[[#This Row],[target.clade]]="I",Table11[[#This Row],[hits.I]],Table11[[#This Row],[target.clade]]="II",Table11[[#This Row],[hits.II]],TRUE,SUM(Table11[[#This Row],[hits.I]:[hits.?]]))</f>
        <v>43</v>
      </c>
      <c r="P733" s="26">
        <f>Table11[[#This Row],[clade.P]]-Table11[[#This Row],[clade.TP]]</f>
        <v>67</v>
      </c>
      <c r="Q733" s="26" cm="1">
        <f t="array" ref="Q733">_xlfn.IFS(Table11[[#This Row],[target.clade]]="I",Table11[[#This Row],[hits.II]],Table11[[#This Row],[target.clade]]="II",Table11[[#This Row],[hits.I]],TRUE,NA())</f>
        <v>4176</v>
      </c>
      <c r="R733" s="26">
        <f>IFERROR(Table11[[#This Row],[clade.N]]-Table11[[#This Row],[clade.FP]], NA())</f>
        <v>278</v>
      </c>
      <c r="S733" s="24">
        <f>Table11[[#This Row],[clade.TP]]/Table11[[#This Row],[clade.P]]</f>
        <v>0.39090909090909093</v>
      </c>
      <c r="T733" s="24">
        <f>Table11[[#This Row],[clade.FN]]/Table11[[#This Row],[clade.P]]</f>
        <v>0.60909090909090913</v>
      </c>
      <c r="U733" s="24">
        <f>IFERROR(Table11[[#This Row],[clade.FP]]/Table11[[#This Row],[clade.N]],NA())</f>
        <v>0.93758419398293669</v>
      </c>
      <c r="V733" s="24">
        <f>IFERROR(Table11[[#This Row],[clade.TN]]/Table11[[#This Row],[clade.N]],NA())</f>
        <v>6.2415806017063313E-2</v>
      </c>
      <c r="AC733" s="11"/>
      <c r="AD733" s="11"/>
    </row>
    <row r="734" spans="1:30" ht="21" customHeight="1" x14ac:dyDescent="0.2">
      <c r="A734" s="25" t="s">
        <v>3694</v>
      </c>
      <c r="B734" s="20">
        <f>LOOKUP(Table11[[#This Row],[id]],'S1 - Assay'!A:A,'S1 - Assay'!B:B)</f>
        <v>10244</v>
      </c>
      <c r="C734" s="20" t="str">
        <f>LOOKUP(Table11[[#This Row],[id]],'S1 - Assay'!A:A,'S1 - Assay'!C:C)</f>
        <v>I</v>
      </c>
      <c r="D734" s="20">
        <f>COUNTIF('S6 - Table 1'!$B$3:$B$20,Table11[[#This Row],[id]])</f>
        <v>0</v>
      </c>
      <c r="E734" s="20">
        <v>11.306143929999999</v>
      </c>
      <c r="F734" s="20">
        <v>3103</v>
      </c>
      <c r="G734" s="20">
        <v>61</v>
      </c>
      <c r="H734" s="20">
        <v>276</v>
      </c>
      <c r="I734" s="20">
        <v>15</v>
      </c>
      <c r="J734" s="20">
        <v>43</v>
      </c>
      <c r="K734" s="20">
        <v>4177</v>
      </c>
      <c r="L734" s="20">
        <v>22</v>
      </c>
      <c r="M734" s="26" cm="1">
        <f t="array" ref="M734">_xlfn.IFS(Table11[[#This Row],[target.clade]]="I",110,Table11[[#This Row],[target.clade]]="II",4454,TRUE,4652)</f>
        <v>110</v>
      </c>
      <c r="N734" s="26" cm="1">
        <f t="array" ref="N734">_xlfn.IFS(Table11[[#This Row],[target.clade]]="I",4454,Table11[[#This Row],[target.clade]]="II",110,TRUE,NA())</f>
        <v>4454</v>
      </c>
      <c r="O734" s="20" cm="1">
        <f t="array" ref="O734">_xlfn.IFS(Table11[[#This Row],[target.clade]]="I",Table11[[#This Row],[hits.I]],Table11[[#This Row],[target.clade]]="II",Table11[[#This Row],[hits.II]],TRUE,SUM(Table11[[#This Row],[hits.I]:[hits.?]]))</f>
        <v>43</v>
      </c>
      <c r="P734" s="26">
        <f>Table11[[#This Row],[clade.P]]-Table11[[#This Row],[clade.TP]]</f>
        <v>67</v>
      </c>
      <c r="Q734" s="26" cm="1">
        <f t="array" ref="Q734">_xlfn.IFS(Table11[[#This Row],[target.clade]]="I",Table11[[#This Row],[hits.II]],Table11[[#This Row],[target.clade]]="II",Table11[[#This Row],[hits.I]],TRUE,NA())</f>
        <v>4177</v>
      </c>
      <c r="R734" s="26">
        <f>IFERROR(Table11[[#This Row],[clade.N]]-Table11[[#This Row],[clade.FP]], NA())</f>
        <v>277</v>
      </c>
      <c r="S734" s="24">
        <f>Table11[[#This Row],[clade.TP]]/Table11[[#This Row],[clade.P]]</f>
        <v>0.39090909090909093</v>
      </c>
      <c r="T734" s="24">
        <f>Table11[[#This Row],[clade.FN]]/Table11[[#This Row],[clade.P]]</f>
        <v>0.60909090909090913</v>
      </c>
      <c r="U734" s="24">
        <f>IFERROR(Table11[[#This Row],[clade.FP]]/Table11[[#This Row],[clade.N]],NA())</f>
        <v>0.93780871127076781</v>
      </c>
      <c r="V734" s="24">
        <f>IFERROR(Table11[[#This Row],[clade.TN]]/Table11[[#This Row],[clade.N]],NA())</f>
        <v>6.2191288729232151E-2</v>
      </c>
      <c r="AC734" s="11"/>
      <c r="AD734" s="11"/>
    </row>
    <row r="735" spans="1:30" ht="21" customHeight="1" x14ac:dyDescent="0.2">
      <c r="A735" s="25" t="s">
        <v>3697</v>
      </c>
      <c r="B735" s="20">
        <f>LOOKUP(Table11[[#This Row],[id]],'S1 - Assay'!A:A,'S1 - Assay'!B:B)</f>
        <v>10244</v>
      </c>
      <c r="C735" s="20" t="str">
        <f>LOOKUP(Table11[[#This Row],[id]],'S1 - Assay'!A:A,'S1 - Assay'!C:C)</f>
        <v>I</v>
      </c>
      <c r="D735" s="20">
        <f>COUNTIF('S6 - Table 1'!$B$3:$B$20,Table11[[#This Row],[id]])</f>
        <v>0</v>
      </c>
      <c r="E735" s="20">
        <v>11.33620013</v>
      </c>
      <c r="F735" s="20">
        <v>3102</v>
      </c>
      <c r="G735" s="20">
        <v>63</v>
      </c>
      <c r="H735" s="20">
        <v>276</v>
      </c>
      <c r="I735" s="20">
        <v>15</v>
      </c>
      <c r="J735" s="20">
        <v>43</v>
      </c>
      <c r="K735" s="20">
        <v>4178</v>
      </c>
      <c r="L735" s="20">
        <v>22</v>
      </c>
      <c r="M735" s="26" cm="1">
        <f t="array" ref="M735">_xlfn.IFS(Table11[[#This Row],[target.clade]]="I",110,Table11[[#This Row],[target.clade]]="II",4454,TRUE,4652)</f>
        <v>110</v>
      </c>
      <c r="N735" s="26" cm="1">
        <f t="array" ref="N735">_xlfn.IFS(Table11[[#This Row],[target.clade]]="I",4454,Table11[[#This Row],[target.clade]]="II",110,TRUE,NA())</f>
        <v>4454</v>
      </c>
      <c r="O735" s="20" cm="1">
        <f t="array" ref="O735">_xlfn.IFS(Table11[[#This Row],[target.clade]]="I",Table11[[#This Row],[hits.I]],Table11[[#This Row],[target.clade]]="II",Table11[[#This Row],[hits.II]],TRUE,SUM(Table11[[#This Row],[hits.I]:[hits.?]]))</f>
        <v>43</v>
      </c>
      <c r="P735" s="26">
        <f>Table11[[#This Row],[clade.P]]-Table11[[#This Row],[clade.TP]]</f>
        <v>67</v>
      </c>
      <c r="Q735" s="26" cm="1">
        <f t="array" ref="Q735">_xlfn.IFS(Table11[[#This Row],[target.clade]]="I",Table11[[#This Row],[hits.II]],Table11[[#This Row],[target.clade]]="II",Table11[[#This Row],[hits.I]],TRUE,NA())</f>
        <v>4178</v>
      </c>
      <c r="R735" s="26">
        <f>IFERROR(Table11[[#This Row],[clade.N]]-Table11[[#This Row],[clade.FP]], NA())</f>
        <v>276</v>
      </c>
      <c r="S735" s="24">
        <f>Table11[[#This Row],[clade.TP]]/Table11[[#This Row],[clade.P]]</f>
        <v>0.39090909090909093</v>
      </c>
      <c r="T735" s="24">
        <f>Table11[[#This Row],[clade.FN]]/Table11[[#This Row],[clade.P]]</f>
        <v>0.60909090909090913</v>
      </c>
      <c r="U735" s="24">
        <f>IFERROR(Table11[[#This Row],[clade.FP]]/Table11[[#This Row],[clade.N]],NA())</f>
        <v>0.93803322855859905</v>
      </c>
      <c r="V735" s="24">
        <f>IFERROR(Table11[[#This Row],[clade.TN]]/Table11[[#This Row],[clade.N]],NA())</f>
        <v>6.1966771441400989E-2</v>
      </c>
      <c r="AC735" s="11"/>
      <c r="AD735" s="11"/>
    </row>
    <row r="736" spans="1:30" ht="21" customHeight="1" x14ac:dyDescent="0.2">
      <c r="A736" s="25" t="s">
        <v>3700</v>
      </c>
      <c r="B736" s="20">
        <f>LOOKUP(Table11[[#This Row],[id]],'S1 - Assay'!A:A,'S1 - Assay'!B:B)</f>
        <v>10244</v>
      </c>
      <c r="C736" s="20" t="str">
        <f>LOOKUP(Table11[[#This Row],[id]],'S1 - Assay'!A:A,'S1 - Assay'!C:C)</f>
        <v>I</v>
      </c>
      <c r="D736" s="20">
        <f>COUNTIF('S6 - Table 1'!$B$3:$B$20,Table11[[#This Row],[id]])</f>
        <v>0</v>
      </c>
      <c r="E736" s="20">
        <v>11.40297387</v>
      </c>
      <c r="F736" s="20">
        <v>3340</v>
      </c>
      <c r="G736" s="20">
        <v>26</v>
      </c>
      <c r="H736" s="20">
        <v>18</v>
      </c>
      <c r="I736" s="20">
        <v>262</v>
      </c>
      <c r="J736" s="20">
        <v>43</v>
      </c>
      <c r="K736" s="20">
        <v>4343</v>
      </c>
      <c r="L736" s="20">
        <v>61</v>
      </c>
      <c r="M736" s="26" cm="1">
        <f t="array" ref="M736">_xlfn.IFS(Table11[[#This Row],[target.clade]]="I",110,Table11[[#This Row],[target.clade]]="II",4454,TRUE,4652)</f>
        <v>110</v>
      </c>
      <c r="N736" s="26" cm="1">
        <f t="array" ref="N736">_xlfn.IFS(Table11[[#This Row],[target.clade]]="I",4454,Table11[[#This Row],[target.clade]]="II",110,TRUE,NA())</f>
        <v>4454</v>
      </c>
      <c r="O736" s="20" cm="1">
        <f t="array" ref="O736">_xlfn.IFS(Table11[[#This Row],[target.clade]]="I",Table11[[#This Row],[hits.I]],Table11[[#This Row],[target.clade]]="II",Table11[[#This Row],[hits.II]],TRUE,SUM(Table11[[#This Row],[hits.I]:[hits.?]]))</f>
        <v>43</v>
      </c>
      <c r="P736" s="26">
        <f>Table11[[#This Row],[clade.P]]-Table11[[#This Row],[clade.TP]]</f>
        <v>67</v>
      </c>
      <c r="Q736" s="26" cm="1">
        <f t="array" ref="Q736">_xlfn.IFS(Table11[[#This Row],[target.clade]]="I",Table11[[#This Row],[hits.II]],Table11[[#This Row],[target.clade]]="II",Table11[[#This Row],[hits.I]],TRUE,NA())</f>
        <v>4343</v>
      </c>
      <c r="R736" s="26">
        <f>IFERROR(Table11[[#This Row],[clade.N]]-Table11[[#This Row],[clade.FP]], NA())</f>
        <v>111</v>
      </c>
      <c r="S736" s="24">
        <f>Table11[[#This Row],[clade.TP]]/Table11[[#This Row],[clade.P]]</f>
        <v>0.39090909090909093</v>
      </c>
      <c r="T736" s="24">
        <f>Table11[[#This Row],[clade.FN]]/Table11[[#This Row],[clade.P]]</f>
        <v>0.60909090909090913</v>
      </c>
      <c r="U736" s="24">
        <f>IFERROR(Table11[[#This Row],[clade.FP]]/Table11[[#This Row],[clade.N]],NA())</f>
        <v>0.97507858105074086</v>
      </c>
      <c r="V736" s="24">
        <f>IFERROR(Table11[[#This Row],[clade.TN]]/Table11[[#This Row],[clade.N]],NA())</f>
        <v>2.4921418949259092E-2</v>
      </c>
      <c r="AC736" s="11"/>
      <c r="AD736" s="11"/>
    </row>
    <row r="737" spans="1:30" ht="21" customHeight="1" x14ac:dyDescent="0.2">
      <c r="A737" s="25" t="s">
        <v>3703</v>
      </c>
      <c r="B737" s="20">
        <f>LOOKUP(Table11[[#This Row],[id]],'S1 - Assay'!A:A,'S1 - Assay'!B:B)</f>
        <v>10244</v>
      </c>
      <c r="C737" s="20" t="str">
        <f>LOOKUP(Table11[[#This Row],[id]],'S1 - Assay'!A:A,'S1 - Assay'!C:C)</f>
        <v>I</v>
      </c>
      <c r="D737" s="20">
        <f>COUNTIF('S6 - Table 1'!$B$3:$B$20,Table11[[#This Row],[id]])</f>
        <v>0</v>
      </c>
      <c r="E737" s="20">
        <v>11.451029739999999</v>
      </c>
      <c r="F737" s="20">
        <v>3344</v>
      </c>
      <c r="G737" s="20">
        <v>22</v>
      </c>
      <c r="H737" s="20">
        <v>18</v>
      </c>
      <c r="I737" s="20">
        <v>262</v>
      </c>
      <c r="J737" s="20">
        <v>43</v>
      </c>
      <c r="K737" s="20">
        <v>4343</v>
      </c>
      <c r="L737" s="20">
        <v>61</v>
      </c>
      <c r="M737" s="26" cm="1">
        <f t="array" ref="M737">_xlfn.IFS(Table11[[#This Row],[target.clade]]="I",110,Table11[[#This Row],[target.clade]]="II",4454,TRUE,4652)</f>
        <v>110</v>
      </c>
      <c r="N737" s="26" cm="1">
        <f t="array" ref="N737">_xlfn.IFS(Table11[[#This Row],[target.clade]]="I",4454,Table11[[#This Row],[target.clade]]="II",110,TRUE,NA())</f>
        <v>4454</v>
      </c>
      <c r="O737" s="20" cm="1">
        <f t="array" ref="O737">_xlfn.IFS(Table11[[#This Row],[target.clade]]="I",Table11[[#This Row],[hits.I]],Table11[[#This Row],[target.clade]]="II",Table11[[#This Row],[hits.II]],TRUE,SUM(Table11[[#This Row],[hits.I]:[hits.?]]))</f>
        <v>43</v>
      </c>
      <c r="P737" s="26">
        <f>Table11[[#This Row],[clade.P]]-Table11[[#This Row],[clade.TP]]</f>
        <v>67</v>
      </c>
      <c r="Q737" s="26" cm="1">
        <f t="array" ref="Q737">_xlfn.IFS(Table11[[#This Row],[target.clade]]="I",Table11[[#This Row],[hits.II]],Table11[[#This Row],[target.clade]]="II",Table11[[#This Row],[hits.I]],TRUE,NA())</f>
        <v>4343</v>
      </c>
      <c r="R737" s="26">
        <f>IFERROR(Table11[[#This Row],[clade.N]]-Table11[[#This Row],[clade.FP]], NA())</f>
        <v>111</v>
      </c>
      <c r="S737" s="24">
        <f>Table11[[#This Row],[clade.TP]]/Table11[[#This Row],[clade.P]]</f>
        <v>0.39090909090909093</v>
      </c>
      <c r="T737" s="24">
        <f>Table11[[#This Row],[clade.FN]]/Table11[[#This Row],[clade.P]]</f>
        <v>0.60909090909090913</v>
      </c>
      <c r="U737" s="24">
        <f>IFERROR(Table11[[#This Row],[clade.FP]]/Table11[[#This Row],[clade.N]],NA())</f>
        <v>0.97507858105074086</v>
      </c>
      <c r="V737" s="24">
        <f>IFERROR(Table11[[#This Row],[clade.TN]]/Table11[[#This Row],[clade.N]],NA())</f>
        <v>2.4921418949259092E-2</v>
      </c>
      <c r="AC737" s="11"/>
      <c r="AD737" s="11"/>
    </row>
    <row r="738" spans="1:30" ht="21" customHeight="1" x14ac:dyDescent="0.2">
      <c r="A738" s="25" t="s">
        <v>3706</v>
      </c>
      <c r="B738" s="20">
        <f>LOOKUP(Table11[[#This Row],[id]],'S1 - Assay'!A:A,'S1 - Assay'!B:B)</f>
        <v>10244</v>
      </c>
      <c r="C738" s="20" t="str">
        <f>LOOKUP(Table11[[#This Row],[id]],'S1 - Assay'!A:A,'S1 - Assay'!C:C)</f>
        <v>I</v>
      </c>
      <c r="D738" s="20">
        <f>COUNTIF('S6 - Table 1'!$B$3:$B$20,Table11[[#This Row],[id]])</f>
        <v>0</v>
      </c>
      <c r="E738" s="20">
        <v>11.519211329999999</v>
      </c>
      <c r="F738" s="20">
        <v>49</v>
      </c>
      <c r="G738" s="20">
        <v>3304</v>
      </c>
      <c r="H738" s="20">
        <v>158</v>
      </c>
      <c r="I738" s="20">
        <v>25</v>
      </c>
      <c r="J738" s="20">
        <v>50</v>
      </c>
      <c r="K738" s="20">
        <v>4338</v>
      </c>
      <c r="L738" s="20">
        <v>55</v>
      </c>
      <c r="M738" s="26" cm="1">
        <f t="array" ref="M738">_xlfn.IFS(Table11[[#This Row],[target.clade]]="I",110,Table11[[#This Row],[target.clade]]="II",4454,TRUE,4652)</f>
        <v>110</v>
      </c>
      <c r="N738" s="26" cm="1">
        <f t="array" ref="N738">_xlfn.IFS(Table11[[#This Row],[target.clade]]="I",4454,Table11[[#This Row],[target.clade]]="II",110,TRUE,NA())</f>
        <v>4454</v>
      </c>
      <c r="O738" s="20" cm="1">
        <f t="array" ref="O738">_xlfn.IFS(Table11[[#This Row],[target.clade]]="I",Table11[[#This Row],[hits.I]],Table11[[#This Row],[target.clade]]="II",Table11[[#This Row],[hits.II]],TRUE,SUM(Table11[[#This Row],[hits.I]:[hits.?]]))</f>
        <v>50</v>
      </c>
      <c r="P738" s="26">
        <f>Table11[[#This Row],[clade.P]]-Table11[[#This Row],[clade.TP]]</f>
        <v>60</v>
      </c>
      <c r="Q738" s="26" cm="1">
        <f t="array" ref="Q738">_xlfn.IFS(Table11[[#This Row],[target.clade]]="I",Table11[[#This Row],[hits.II]],Table11[[#This Row],[target.clade]]="II",Table11[[#This Row],[hits.I]],TRUE,NA())</f>
        <v>4338</v>
      </c>
      <c r="R738" s="26">
        <f>IFERROR(Table11[[#This Row],[clade.N]]-Table11[[#This Row],[clade.FP]], NA())</f>
        <v>116</v>
      </c>
      <c r="S738" s="24">
        <f>Table11[[#This Row],[clade.TP]]/Table11[[#This Row],[clade.P]]</f>
        <v>0.45454545454545453</v>
      </c>
      <c r="T738" s="24">
        <f>Table11[[#This Row],[clade.FN]]/Table11[[#This Row],[clade.P]]</f>
        <v>0.54545454545454541</v>
      </c>
      <c r="U738" s="24">
        <f>IFERROR(Table11[[#This Row],[clade.FP]]/Table11[[#This Row],[clade.N]],NA())</f>
        <v>0.97395599461158511</v>
      </c>
      <c r="V738" s="24">
        <f>IFERROR(Table11[[#This Row],[clade.TN]]/Table11[[#This Row],[clade.N]],NA())</f>
        <v>2.6044005388414906E-2</v>
      </c>
      <c r="AC738" s="11"/>
      <c r="AD738" s="11"/>
    </row>
    <row r="739" spans="1:30" ht="21" customHeight="1" x14ac:dyDescent="0.2">
      <c r="A739" s="25" t="s">
        <v>3709</v>
      </c>
      <c r="B739" s="20">
        <f>LOOKUP(Table11[[#This Row],[id]],'S1 - Assay'!A:A,'S1 - Assay'!B:B)</f>
        <v>10244</v>
      </c>
      <c r="C739" s="20" t="str">
        <f>LOOKUP(Table11[[#This Row],[id]],'S1 - Assay'!A:A,'S1 - Assay'!C:C)</f>
        <v>I</v>
      </c>
      <c r="D739" s="20">
        <f>COUNTIF('S6 - Table 1'!$B$3:$B$20,Table11[[#This Row],[id]])</f>
        <v>0</v>
      </c>
      <c r="E739" s="20">
        <v>11.523222560000001</v>
      </c>
      <c r="F739" s="20">
        <v>49</v>
      </c>
      <c r="G739" s="20">
        <v>3304</v>
      </c>
      <c r="H739" s="20">
        <v>158</v>
      </c>
      <c r="I739" s="20">
        <v>25</v>
      </c>
      <c r="J739" s="20">
        <v>50</v>
      </c>
      <c r="K739" s="20">
        <v>4338</v>
      </c>
      <c r="L739" s="20">
        <v>55</v>
      </c>
      <c r="M739" s="26" cm="1">
        <f t="array" ref="M739">_xlfn.IFS(Table11[[#This Row],[target.clade]]="I",110,Table11[[#This Row],[target.clade]]="II",4454,TRUE,4652)</f>
        <v>110</v>
      </c>
      <c r="N739" s="26" cm="1">
        <f t="array" ref="N739">_xlfn.IFS(Table11[[#This Row],[target.clade]]="I",4454,Table11[[#This Row],[target.clade]]="II",110,TRUE,NA())</f>
        <v>4454</v>
      </c>
      <c r="O739" s="20" cm="1">
        <f t="array" ref="O739">_xlfn.IFS(Table11[[#This Row],[target.clade]]="I",Table11[[#This Row],[hits.I]],Table11[[#This Row],[target.clade]]="II",Table11[[#This Row],[hits.II]],TRUE,SUM(Table11[[#This Row],[hits.I]:[hits.?]]))</f>
        <v>50</v>
      </c>
      <c r="P739" s="26">
        <f>Table11[[#This Row],[clade.P]]-Table11[[#This Row],[clade.TP]]</f>
        <v>60</v>
      </c>
      <c r="Q739" s="26" cm="1">
        <f t="array" ref="Q739">_xlfn.IFS(Table11[[#This Row],[target.clade]]="I",Table11[[#This Row],[hits.II]],Table11[[#This Row],[target.clade]]="II",Table11[[#This Row],[hits.I]],TRUE,NA())</f>
        <v>4338</v>
      </c>
      <c r="R739" s="26">
        <f>IFERROR(Table11[[#This Row],[clade.N]]-Table11[[#This Row],[clade.FP]], NA())</f>
        <v>116</v>
      </c>
      <c r="S739" s="24">
        <f>Table11[[#This Row],[clade.TP]]/Table11[[#This Row],[clade.P]]</f>
        <v>0.45454545454545453</v>
      </c>
      <c r="T739" s="24">
        <f>Table11[[#This Row],[clade.FN]]/Table11[[#This Row],[clade.P]]</f>
        <v>0.54545454545454541</v>
      </c>
      <c r="U739" s="24">
        <f>IFERROR(Table11[[#This Row],[clade.FP]]/Table11[[#This Row],[clade.N]],NA())</f>
        <v>0.97395599461158511</v>
      </c>
      <c r="V739" s="24">
        <f>IFERROR(Table11[[#This Row],[clade.TN]]/Table11[[#This Row],[clade.N]],NA())</f>
        <v>2.6044005388414906E-2</v>
      </c>
      <c r="AC739" s="11"/>
      <c r="AD739" s="11"/>
    </row>
    <row r="740" spans="1:30" ht="21" customHeight="1" x14ac:dyDescent="0.2">
      <c r="A740" s="25" t="s">
        <v>3712</v>
      </c>
      <c r="B740" s="20">
        <f>LOOKUP(Table11[[#This Row],[id]],'S1 - Assay'!A:A,'S1 - Assay'!B:B)</f>
        <v>10244</v>
      </c>
      <c r="C740" s="20" t="str">
        <f>LOOKUP(Table11[[#This Row],[id]],'S1 - Assay'!A:A,'S1 - Assay'!C:C)</f>
        <v>I</v>
      </c>
      <c r="D740" s="20">
        <f>COUNTIF('S6 - Table 1'!$B$3:$B$20,Table11[[#This Row],[id]])</f>
        <v>0</v>
      </c>
      <c r="E740" s="20">
        <v>11.548139279999999</v>
      </c>
      <c r="F740" s="20">
        <v>3340</v>
      </c>
      <c r="G740" s="20">
        <v>26</v>
      </c>
      <c r="H740" s="20">
        <v>18</v>
      </c>
      <c r="I740" s="20">
        <v>262</v>
      </c>
      <c r="J740" s="20">
        <v>43</v>
      </c>
      <c r="K740" s="20">
        <v>4343</v>
      </c>
      <c r="L740" s="20">
        <v>61</v>
      </c>
      <c r="M740" s="26" cm="1">
        <f t="array" ref="M740">_xlfn.IFS(Table11[[#This Row],[target.clade]]="I",110,Table11[[#This Row],[target.clade]]="II",4454,TRUE,4652)</f>
        <v>110</v>
      </c>
      <c r="N740" s="26" cm="1">
        <f t="array" ref="N740">_xlfn.IFS(Table11[[#This Row],[target.clade]]="I",4454,Table11[[#This Row],[target.clade]]="II",110,TRUE,NA())</f>
        <v>4454</v>
      </c>
      <c r="O740" s="20" cm="1">
        <f t="array" ref="O740">_xlfn.IFS(Table11[[#This Row],[target.clade]]="I",Table11[[#This Row],[hits.I]],Table11[[#This Row],[target.clade]]="II",Table11[[#This Row],[hits.II]],TRUE,SUM(Table11[[#This Row],[hits.I]:[hits.?]]))</f>
        <v>43</v>
      </c>
      <c r="P740" s="26">
        <f>Table11[[#This Row],[clade.P]]-Table11[[#This Row],[clade.TP]]</f>
        <v>67</v>
      </c>
      <c r="Q740" s="26" cm="1">
        <f t="array" ref="Q740">_xlfn.IFS(Table11[[#This Row],[target.clade]]="I",Table11[[#This Row],[hits.II]],Table11[[#This Row],[target.clade]]="II",Table11[[#This Row],[hits.I]],TRUE,NA())</f>
        <v>4343</v>
      </c>
      <c r="R740" s="26">
        <f>IFERROR(Table11[[#This Row],[clade.N]]-Table11[[#This Row],[clade.FP]], NA())</f>
        <v>111</v>
      </c>
      <c r="S740" s="24">
        <f>Table11[[#This Row],[clade.TP]]/Table11[[#This Row],[clade.P]]</f>
        <v>0.39090909090909093</v>
      </c>
      <c r="T740" s="24">
        <f>Table11[[#This Row],[clade.FN]]/Table11[[#This Row],[clade.P]]</f>
        <v>0.60909090909090913</v>
      </c>
      <c r="U740" s="24">
        <f>IFERROR(Table11[[#This Row],[clade.FP]]/Table11[[#This Row],[clade.N]],NA())</f>
        <v>0.97507858105074086</v>
      </c>
      <c r="V740" s="24">
        <f>IFERROR(Table11[[#This Row],[clade.TN]]/Table11[[#This Row],[clade.N]],NA())</f>
        <v>2.4921418949259092E-2</v>
      </c>
      <c r="AC740" s="11"/>
      <c r="AD740" s="11"/>
    </row>
    <row r="741" spans="1:30" ht="21" customHeight="1" x14ac:dyDescent="0.2">
      <c r="A741" s="25" t="s">
        <v>3715</v>
      </c>
      <c r="B741" s="20">
        <f>LOOKUP(Table11[[#This Row],[id]],'S1 - Assay'!A:A,'S1 - Assay'!B:B)</f>
        <v>10244</v>
      </c>
      <c r="C741" s="20" t="str">
        <f>LOOKUP(Table11[[#This Row],[id]],'S1 - Assay'!A:A,'S1 - Assay'!C:C)</f>
        <v>I</v>
      </c>
      <c r="D741" s="20">
        <f>COUNTIF('S6 - Table 1'!$B$3:$B$20,Table11[[#This Row],[id]])</f>
        <v>0</v>
      </c>
      <c r="E741" s="20">
        <v>11.61416837</v>
      </c>
      <c r="F741" s="20">
        <v>49</v>
      </c>
      <c r="G741" s="20">
        <v>3303</v>
      </c>
      <c r="H741" s="20">
        <v>158</v>
      </c>
      <c r="I741" s="20">
        <v>25</v>
      </c>
      <c r="J741" s="20">
        <v>50</v>
      </c>
      <c r="K741" s="20">
        <v>4335</v>
      </c>
      <c r="L741" s="20">
        <v>55</v>
      </c>
      <c r="M741" s="26" cm="1">
        <f t="array" ref="M741">_xlfn.IFS(Table11[[#This Row],[target.clade]]="I",110,Table11[[#This Row],[target.clade]]="II",4454,TRUE,4652)</f>
        <v>110</v>
      </c>
      <c r="N741" s="26" cm="1">
        <f t="array" ref="N741">_xlfn.IFS(Table11[[#This Row],[target.clade]]="I",4454,Table11[[#This Row],[target.clade]]="II",110,TRUE,NA())</f>
        <v>4454</v>
      </c>
      <c r="O741" s="20" cm="1">
        <f t="array" ref="O741">_xlfn.IFS(Table11[[#This Row],[target.clade]]="I",Table11[[#This Row],[hits.I]],Table11[[#This Row],[target.clade]]="II",Table11[[#This Row],[hits.II]],TRUE,SUM(Table11[[#This Row],[hits.I]:[hits.?]]))</f>
        <v>50</v>
      </c>
      <c r="P741" s="26">
        <f>Table11[[#This Row],[clade.P]]-Table11[[#This Row],[clade.TP]]</f>
        <v>60</v>
      </c>
      <c r="Q741" s="26" cm="1">
        <f t="array" ref="Q741">_xlfn.IFS(Table11[[#This Row],[target.clade]]="I",Table11[[#This Row],[hits.II]],Table11[[#This Row],[target.clade]]="II",Table11[[#This Row],[hits.I]],TRUE,NA())</f>
        <v>4335</v>
      </c>
      <c r="R741" s="26">
        <f>IFERROR(Table11[[#This Row],[clade.N]]-Table11[[#This Row],[clade.FP]], NA())</f>
        <v>119</v>
      </c>
      <c r="S741" s="24">
        <f>Table11[[#This Row],[clade.TP]]/Table11[[#This Row],[clade.P]]</f>
        <v>0.45454545454545453</v>
      </c>
      <c r="T741" s="24">
        <f>Table11[[#This Row],[clade.FN]]/Table11[[#This Row],[clade.P]]</f>
        <v>0.54545454545454541</v>
      </c>
      <c r="U741" s="24">
        <f>IFERROR(Table11[[#This Row],[clade.FP]]/Table11[[#This Row],[clade.N]],NA())</f>
        <v>0.97328244274809161</v>
      </c>
      <c r="V741" s="24">
        <f>IFERROR(Table11[[#This Row],[clade.TN]]/Table11[[#This Row],[clade.N]],NA())</f>
        <v>2.6717557251908396E-2</v>
      </c>
      <c r="AC741" s="11"/>
      <c r="AD741" s="11"/>
    </row>
    <row r="742" spans="1:30" ht="21" customHeight="1" x14ac:dyDescent="0.2">
      <c r="A742" s="25" t="s">
        <v>3718</v>
      </c>
      <c r="B742" s="20">
        <f>LOOKUP(Table11[[#This Row],[id]],'S1 - Assay'!A:A,'S1 - Assay'!B:B)</f>
        <v>10244</v>
      </c>
      <c r="C742" s="20" t="str">
        <f>LOOKUP(Table11[[#This Row],[id]],'S1 - Assay'!A:A,'S1 - Assay'!C:C)</f>
        <v>I</v>
      </c>
      <c r="D742" s="20">
        <f>COUNTIF('S6 - Table 1'!$B$3:$B$20,Table11[[#This Row],[id]])</f>
        <v>0</v>
      </c>
      <c r="E742" s="20">
        <v>12.252466119999999</v>
      </c>
      <c r="F742" s="20">
        <v>3390</v>
      </c>
      <c r="G742" s="20">
        <v>3</v>
      </c>
      <c r="H742" s="20">
        <v>75</v>
      </c>
      <c r="I742" s="20">
        <v>166</v>
      </c>
      <c r="J742" s="20">
        <v>42</v>
      </c>
      <c r="K742" s="20">
        <v>4383</v>
      </c>
      <c r="L742" s="20">
        <v>65</v>
      </c>
      <c r="M742" s="26" cm="1">
        <f t="array" ref="M742">_xlfn.IFS(Table11[[#This Row],[target.clade]]="I",110,Table11[[#This Row],[target.clade]]="II",4454,TRUE,4652)</f>
        <v>110</v>
      </c>
      <c r="N742" s="26" cm="1">
        <f t="array" ref="N742">_xlfn.IFS(Table11[[#This Row],[target.clade]]="I",4454,Table11[[#This Row],[target.clade]]="II",110,TRUE,NA())</f>
        <v>4454</v>
      </c>
      <c r="O742" s="20" cm="1">
        <f t="array" ref="O742">_xlfn.IFS(Table11[[#This Row],[target.clade]]="I",Table11[[#This Row],[hits.I]],Table11[[#This Row],[target.clade]]="II",Table11[[#This Row],[hits.II]],TRUE,SUM(Table11[[#This Row],[hits.I]:[hits.?]]))</f>
        <v>42</v>
      </c>
      <c r="P742" s="26">
        <f>Table11[[#This Row],[clade.P]]-Table11[[#This Row],[clade.TP]]</f>
        <v>68</v>
      </c>
      <c r="Q742" s="26" cm="1">
        <f t="array" ref="Q742">_xlfn.IFS(Table11[[#This Row],[target.clade]]="I",Table11[[#This Row],[hits.II]],Table11[[#This Row],[target.clade]]="II",Table11[[#This Row],[hits.I]],TRUE,NA())</f>
        <v>4383</v>
      </c>
      <c r="R742" s="26">
        <f>IFERROR(Table11[[#This Row],[clade.N]]-Table11[[#This Row],[clade.FP]], NA())</f>
        <v>71</v>
      </c>
      <c r="S742" s="24">
        <f>Table11[[#This Row],[clade.TP]]/Table11[[#This Row],[clade.P]]</f>
        <v>0.38181818181818183</v>
      </c>
      <c r="T742" s="24">
        <f>Table11[[#This Row],[clade.FN]]/Table11[[#This Row],[clade.P]]</f>
        <v>0.61818181818181817</v>
      </c>
      <c r="U742" s="24">
        <f>IFERROR(Table11[[#This Row],[clade.FP]]/Table11[[#This Row],[clade.N]],NA())</f>
        <v>0.9840592725639874</v>
      </c>
      <c r="V742" s="24">
        <f>IFERROR(Table11[[#This Row],[clade.TN]]/Table11[[#This Row],[clade.N]],NA())</f>
        <v>1.5940727436012572E-2</v>
      </c>
      <c r="AC742" s="11"/>
      <c r="AD742" s="11"/>
    </row>
    <row r="743" spans="1:30" ht="21" customHeight="1" x14ac:dyDescent="0.2">
      <c r="A743" s="25" t="s">
        <v>3723</v>
      </c>
      <c r="B743" s="20">
        <f>LOOKUP(Table11[[#This Row],[id]],'S1 - Assay'!A:A,'S1 - Assay'!B:B)</f>
        <v>10244</v>
      </c>
      <c r="C743" s="20" t="str">
        <f>LOOKUP(Table11[[#This Row],[id]],'S1 - Assay'!A:A,'S1 - Assay'!C:C)</f>
        <v>I</v>
      </c>
      <c r="D743" s="20">
        <f>COUNTIF('S6 - Table 1'!$B$3:$B$20,Table11[[#This Row],[id]])</f>
        <v>0</v>
      </c>
      <c r="E743" s="20">
        <v>12.487877689999999</v>
      </c>
      <c r="F743" s="20">
        <v>3390</v>
      </c>
      <c r="G743" s="20">
        <v>3</v>
      </c>
      <c r="H743" s="20">
        <v>75</v>
      </c>
      <c r="I743" s="20">
        <v>166</v>
      </c>
      <c r="J743" s="20">
        <v>42</v>
      </c>
      <c r="K743" s="20">
        <v>4383</v>
      </c>
      <c r="L743" s="20">
        <v>65</v>
      </c>
      <c r="M743" s="26" cm="1">
        <f t="array" ref="M743">_xlfn.IFS(Table11[[#This Row],[target.clade]]="I",110,Table11[[#This Row],[target.clade]]="II",4454,TRUE,4652)</f>
        <v>110</v>
      </c>
      <c r="N743" s="26" cm="1">
        <f t="array" ref="N743">_xlfn.IFS(Table11[[#This Row],[target.clade]]="I",4454,Table11[[#This Row],[target.clade]]="II",110,TRUE,NA())</f>
        <v>4454</v>
      </c>
      <c r="O743" s="20" cm="1">
        <f t="array" ref="O743">_xlfn.IFS(Table11[[#This Row],[target.clade]]="I",Table11[[#This Row],[hits.I]],Table11[[#This Row],[target.clade]]="II",Table11[[#This Row],[hits.II]],TRUE,SUM(Table11[[#This Row],[hits.I]:[hits.?]]))</f>
        <v>42</v>
      </c>
      <c r="P743" s="26">
        <f>Table11[[#This Row],[clade.P]]-Table11[[#This Row],[clade.TP]]</f>
        <v>68</v>
      </c>
      <c r="Q743" s="26" cm="1">
        <f t="array" ref="Q743">_xlfn.IFS(Table11[[#This Row],[target.clade]]="I",Table11[[#This Row],[hits.II]],Table11[[#This Row],[target.clade]]="II",Table11[[#This Row],[hits.I]],TRUE,NA())</f>
        <v>4383</v>
      </c>
      <c r="R743" s="26">
        <f>IFERROR(Table11[[#This Row],[clade.N]]-Table11[[#This Row],[clade.FP]], NA())</f>
        <v>71</v>
      </c>
      <c r="S743" s="24">
        <f>Table11[[#This Row],[clade.TP]]/Table11[[#This Row],[clade.P]]</f>
        <v>0.38181818181818183</v>
      </c>
      <c r="T743" s="24">
        <f>Table11[[#This Row],[clade.FN]]/Table11[[#This Row],[clade.P]]</f>
        <v>0.61818181818181817</v>
      </c>
      <c r="U743" s="24">
        <f>IFERROR(Table11[[#This Row],[clade.FP]]/Table11[[#This Row],[clade.N]],NA())</f>
        <v>0.9840592725639874</v>
      </c>
      <c r="V743" s="24">
        <f>IFERROR(Table11[[#This Row],[clade.TN]]/Table11[[#This Row],[clade.N]],NA())</f>
        <v>1.5940727436012572E-2</v>
      </c>
      <c r="AC743" s="11"/>
      <c r="AD743" s="11"/>
    </row>
    <row r="744" spans="1:30" ht="21" customHeight="1" x14ac:dyDescent="0.2">
      <c r="A744" s="25" t="s">
        <v>3726</v>
      </c>
      <c r="B744" s="20">
        <f>LOOKUP(Table11[[#This Row],[id]],'S1 - Assay'!A:A,'S1 - Assay'!B:B)</f>
        <v>10244</v>
      </c>
      <c r="C744" s="20" t="str">
        <f>LOOKUP(Table11[[#This Row],[id]],'S1 - Assay'!A:A,'S1 - Assay'!C:C)</f>
        <v>I</v>
      </c>
      <c r="D744" s="20">
        <f>COUNTIF('S6 - Table 1'!$B$3:$B$20,Table11[[#This Row],[id]])</f>
        <v>0</v>
      </c>
      <c r="E744" s="20">
        <v>12.717596370000001</v>
      </c>
      <c r="F744" s="20">
        <v>3390</v>
      </c>
      <c r="G744" s="20">
        <v>3</v>
      </c>
      <c r="H744" s="20">
        <v>74</v>
      </c>
      <c r="I744" s="20">
        <v>167</v>
      </c>
      <c r="J744" s="20">
        <v>42</v>
      </c>
      <c r="K744" s="20">
        <v>4383</v>
      </c>
      <c r="L744" s="20">
        <v>65</v>
      </c>
      <c r="M744" s="26" cm="1">
        <f t="array" ref="M744">_xlfn.IFS(Table11[[#This Row],[target.clade]]="I",110,Table11[[#This Row],[target.clade]]="II",4454,TRUE,4652)</f>
        <v>110</v>
      </c>
      <c r="N744" s="26" cm="1">
        <f t="array" ref="N744">_xlfn.IFS(Table11[[#This Row],[target.clade]]="I",4454,Table11[[#This Row],[target.clade]]="II",110,TRUE,NA())</f>
        <v>4454</v>
      </c>
      <c r="O744" s="20" cm="1">
        <f t="array" ref="O744">_xlfn.IFS(Table11[[#This Row],[target.clade]]="I",Table11[[#This Row],[hits.I]],Table11[[#This Row],[target.clade]]="II",Table11[[#This Row],[hits.II]],TRUE,SUM(Table11[[#This Row],[hits.I]:[hits.?]]))</f>
        <v>42</v>
      </c>
      <c r="P744" s="26">
        <f>Table11[[#This Row],[clade.P]]-Table11[[#This Row],[clade.TP]]</f>
        <v>68</v>
      </c>
      <c r="Q744" s="26" cm="1">
        <f t="array" ref="Q744">_xlfn.IFS(Table11[[#This Row],[target.clade]]="I",Table11[[#This Row],[hits.II]],Table11[[#This Row],[target.clade]]="II",Table11[[#This Row],[hits.I]],TRUE,NA())</f>
        <v>4383</v>
      </c>
      <c r="R744" s="26">
        <f>IFERROR(Table11[[#This Row],[clade.N]]-Table11[[#This Row],[clade.FP]], NA())</f>
        <v>71</v>
      </c>
      <c r="S744" s="24">
        <f>Table11[[#This Row],[clade.TP]]/Table11[[#This Row],[clade.P]]</f>
        <v>0.38181818181818183</v>
      </c>
      <c r="T744" s="24">
        <f>Table11[[#This Row],[clade.FN]]/Table11[[#This Row],[clade.P]]</f>
        <v>0.61818181818181817</v>
      </c>
      <c r="U744" s="24">
        <f>IFERROR(Table11[[#This Row],[clade.FP]]/Table11[[#This Row],[clade.N]],NA())</f>
        <v>0.9840592725639874</v>
      </c>
      <c r="V744" s="24">
        <f>IFERROR(Table11[[#This Row],[clade.TN]]/Table11[[#This Row],[clade.N]],NA())</f>
        <v>1.5940727436012572E-2</v>
      </c>
      <c r="AC744" s="11"/>
      <c r="AD744" s="11"/>
    </row>
    <row r="745" spans="1:30" ht="21" customHeight="1" x14ac:dyDescent="0.2">
      <c r="A745" s="25" t="s">
        <v>3729</v>
      </c>
      <c r="B745" s="20">
        <f>LOOKUP(Table11[[#This Row],[id]],'S1 - Assay'!A:A,'S1 - Assay'!B:B)</f>
        <v>10244</v>
      </c>
      <c r="C745" s="20" t="str">
        <f>LOOKUP(Table11[[#This Row],[id]],'S1 - Assay'!A:A,'S1 - Assay'!C:C)</f>
        <v>I</v>
      </c>
      <c r="D745" s="20">
        <f>COUNTIF('S6 - Table 1'!$B$3:$B$20,Table11[[#This Row],[id]])</f>
        <v>0</v>
      </c>
      <c r="E745" s="20">
        <v>12.73336563</v>
      </c>
      <c r="F745" s="20">
        <v>3390</v>
      </c>
      <c r="G745" s="20">
        <v>3</v>
      </c>
      <c r="H745" s="20">
        <v>75</v>
      </c>
      <c r="I745" s="20">
        <v>166</v>
      </c>
      <c r="J745" s="20">
        <v>42</v>
      </c>
      <c r="K745" s="20">
        <v>4383</v>
      </c>
      <c r="L745" s="20">
        <v>65</v>
      </c>
      <c r="M745" s="26" cm="1">
        <f t="array" ref="M745">_xlfn.IFS(Table11[[#This Row],[target.clade]]="I",110,Table11[[#This Row],[target.clade]]="II",4454,TRUE,4652)</f>
        <v>110</v>
      </c>
      <c r="N745" s="26" cm="1">
        <f t="array" ref="N745">_xlfn.IFS(Table11[[#This Row],[target.clade]]="I",4454,Table11[[#This Row],[target.clade]]="II",110,TRUE,NA())</f>
        <v>4454</v>
      </c>
      <c r="O745" s="20" cm="1">
        <f t="array" ref="O745">_xlfn.IFS(Table11[[#This Row],[target.clade]]="I",Table11[[#This Row],[hits.I]],Table11[[#This Row],[target.clade]]="II",Table11[[#This Row],[hits.II]],TRUE,SUM(Table11[[#This Row],[hits.I]:[hits.?]]))</f>
        <v>42</v>
      </c>
      <c r="P745" s="26">
        <f>Table11[[#This Row],[clade.P]]-Table11[[#This Row],[clade.TP]]</f>
        <v>68</v>
      </c>
      <c r="Q745" s="26" cm="1">
        <f t="array" ref="Q745">_xlfn.IFS(Table11[[#This Row],[target.clade]]="I",Table11[[#This Row],[hits.II]],Table11[[#This Row],[target.clade]]="II",Table11[[#This Row],[hits.I]],TRUE,NA())</f>
        <v>4383</v>
      </c>
      <c r="R745" s="26">
        <f>IFERROR(Table11[[#This Row],[clade.N]]-Table11[[#This Row],[clade.FP]], NA())</f>
        <v>71</v>
      </c>
      <c r="S745" s="24">
        <f>Table11[[#This Row],[clade.TP]]/Table11[[#This Row],[clade.P]]</f>
        <v>0.38181818181818183</v>
      </c>
      <c r="T745" s="24">
        <f>Table11[[#This Row],[clade.FN]]/Table11[[#This Row],[clade.P]]</f>
        <v>0.61818181818181817</v>
      </c>
      <c r="U745" s="24">
        <f>IFERROR(Table11[[#This Row],[clade.FP]]/Table11[[#This Row],[clade.N]],NA())</f>
        <v>0.9840592725639874</v>
      </c>
      <c r="V745" s="24">
        <f>IFERROR(Table11[[#This Row],[clade.TN]]/Table11[[#This Row],[clade.N]],NA())</f>
        <v>1.5940727436012572E-2</v>
      </c>
      <c r="AC745" s="11"/>
      <c r="AD745" s="11"/>
    </row>
    <row r="746" spans="1:30" ht="21" customHeight="1" x14ac:dyDescent="0.2">
      <c r="A746" s="25" t="s">
        <v>3732</v>
      </c>
      <c r="B746" s="20">
        <f>LOOKUP(Table11[[#This Row],[id]],'S1 - Assay'!A:A,'S1 - Assay'!B:B)</f>
        <v>10244</v>
      </c>
      <c r="C746" s="20" t="str">
        <f>LOOKUP(Table11[[#This Row],[id]],'S1 - Assay'!A:A,'S1 - Assay'!C:C)</f>
        <v>I</v>
      </c>
      <c r="D746" s="20">
        <f>COUNTIF('S6 - Table 1'!$B$3:$B$20,Table11[[#This Row],[id]])</f>
        <v>0</v>
      </c>
      <c r="E746" s="20">
        <v>12.76020864</v>
      </c>
      <c r="F746" s="20">
        <v>3391</v>
      </c>
      <c r="G746" s="20">
        <v>2</v>
      </c>
      <c r="H746" s="20">
        <v>66</v>
      </c>
      <c r="I746" s="20">
        <v>175</v>
      </c>
      <c r="J746" s="20">
        <v>42</v>
      </c>
      <c r="K746" s="20">
        <v>4383</v>
      </c>
      <c r="L746" s="20">
        <v>65</v>
      </c>
      <c r="M746" s="26" cm="1">
        <f t="array" ref="M746">_xlfn.IFS(Table11[[#This Row],[target.clade]]="I",110,Table11[[#This Row],[target.clade]]="II",4454,TRUE,4652)</f>
        <v>110</v>
      </c>
      <c r="N746" s="26" cm="1">
        <f t="array" ref="N746">_xlfn.IFS(Table11[[#This Row],[target.clade]]="I",4454,Table11[[#This Row],[target.clade]]="II",110,TRUE,NA())</f>
        <v>4454</v>
      </c>
      <c r="O746" s="20" cm="1">
        <f t="array" ref="O746">_xlfn.IFS(Table11[[#This Row],[target.clade]]="I",Table11[[#This Row],[hits.I]],Table11[[#This Row],[target.clade]]="II",Table11[[#This Row],[hits.II]],TRUE,SUM(Table11[[#This Row],[hits.I]:[hits.?]]))</f>
        <v>42</v>
      </c>
      <c r="P746" s="26">
        <f>Table11[[#This Row],[clade.P]]-Table11[[#This Row],[clade.TP]]</f>
        <v>68</v>
      </c>
      <c r="Q746" s="26" cm="1">
        <f t="array" ref="Q746">_xlfn.IFS(Table11[[#This Row],[target.clade]]="I",Table11[[#This Row],[hits.II]],Table11[[#This Row],[target.clade]]="II",Table11[[#This Row],[hits.I]],TRUE,NA())</f>
        <v>4383</v>
      </c>
      <c r="R746" s="26">
        <f>IFERROR(Table11[[#This Row],[clade.N]]-Table11[[#This Row],[clade.FP]], NA())</f>
        <v>71</v>
      </c>
      <c r="S746" s="24">
        <f>Table11[[#This Row],[clade.TP]]/Table11[[#This Row],[clade.P]]</f>
        <v>0.38181818181818183</v>
      </c>
      <c r="T746" s="24">
        <f>Table11[[#This Row],[clade.FN]]/Table11[[#This Row],[clade.P]]</f>
        <v>0.61818181818181817</v>
      </c>
      <c r="U746" s="24">
        <f>IFERROR(Table11[[#This Row],[clade.FP]]/Table11[[#This Row],[clade.N]],NA())</f>
        <v>0.9840592725639874</v>
      </c>
      <c r="V746" s="24">
        <f>IFERROR(Table11[[#This Row],[clade.TN]]/Table11[[#This Row],[clade.N]],NA())</f>
        <v>1.5940727436012572E-2</v>
      </c>
      <c r="AC746" s="11"/>
      <c r="AD746" s="11"/>
    </row>
    <row r="747" spans="1:30" ht="21" customHeight="1" x14ac:dyDescent="0.2">
      <c r="A747" s="25" t="s">
        <v>3736</v>
      </c>
      <c r="B747" s="20">
        <f>LOOKUP(Table11[[#This Row],[id]],'S1 - Assay'!A:A,'S1 - Assay'!B:B)</f>
        <v>10244</v>
      </c>
      <c r="C747" s="20" t="str">
        <f>LOOKUP(Table11[[#This Row],[id]],'S1 - Assay'!A:A,'S1 - Assay'!C:C)</f>
        <v>I</v>
      </c>
      <c r="D747" s="20">
        <f>COUNTIF('S6 - Table 1'!$B$3:$B$20,Table11[[#This Row],[id]])</f>
        <v>0</v>
      </c>
      <c r="E747" s="20">
        <v>14.20865942</v>
      </c>
      <c r="F747" s="20">
        <v>3414</v>
      </c>
      <c r="G747" s="20">
        <v>4</v>
      </c>
      <c r="H747" s="20">
        <v>261</v>
      </c>
      <c r="I747" s="20">
        <v>300</v>
      </c>
      <c r="J747" s="20">
        <v>44</v>
      </c>
      <c r="K747" s="20">
        <v>4427</v>
      </c>
      <c r="L747" s="20">
        <v>54</v>
      </c>
      <c r="M747" s="26" cm="1">
        <f t="array" ref="M747">_xlfn.IFS(Table11[[#This Row],[target.clade]]="I",110,Table11[[#This Row],[target.clade]]="II",4454,TRUE,4652)</f>
        <v>110</v>
      </c>
      <c r="N747" s="26" cm="1">
        <f t="array" ref="N747">_xlfn.IFS(Table11[[#This Row],[target.clade]]="I",4454,Table11[[#This Row],[target.clade]]="II",110,TRUE,NA())</f>
        <v>4454</v>
      </c>
      <c r="O747" s="20" cm="1">
        <f t="array" ref="O747">_xlfn.IFS(Table11[[#This Row],[target.clade]]="I",Table11[[#This Row],[hits.I]],Table11[[#This Row],[target.clade]]="II",Table11[[#This Row],[hits.II]],TRUE,SUM(Table11[[#This Row],[hits.I]:[hits.?]]))</f>
        <v>44</v>
      </c>
      <c r="P747" s="26">
        <f>Table11[[#This Row],[clade.P]]-Table11[[#This Row],[clade.TP]]</f>
        <v>66</v>
      </c>
      <c r="Q747" s="26" cm="1">
        <f t="array" ref="Q747">_xlfn.IFS(Table11[[#This Row],[target.clade]]="I",Table11[[#This Row],[hits.II]],Table11[[#This Row],[target.clade]]="II",Table11[[#This Row],[hits.I]],TRUE,NA())</f>
        <v>4427</v>
      </c>
      <c r="R747" s="26">
        <f>IFERROR(Table11[[#This Row],[clade.N]]-Table11[[#This Row],[clade.FP]], NA())</f>
        <v>27</v>
      </c>
      <c r="S747" s="24">
        <f>Table11[[#This Row],[clade.TP]]/Table11[[#This Row],[clade.P]]</f>
        <v>0.4</v>
      </c>
      <c r="T747" s="24">
        <f>Table11[[#This Row],[clade.FN]]/Table11[[#This Row],[clade.P]]</f>
        <v>0.6</v>
      </c>
      <c r="U747" s="24">
        <f>IFERROR(Table11[[#This Row],[clade.FP]]/Table11[[#This Row],[clade.N]],NA())</f>
        <v>0.99393803322855856</v>
      </c>
      <c r="V747" s="24">
        <f>IFERROR(Table11[[#This Row],[clade.TN]]/Table11[[#This Row],[clade.N]],NA())</f>
        <v>6.0619667714414006E-3</v>
      </c>
      <c r="AC747" s="11"/>
      <c r="AD747" s="11"/>
    </row>
    <row r="748" spans="1:30" ht="21" customHeight="1" x14ac:dyDescent="0.2">
      <c r="A748" s="25" t="s">
        <v>3741</v>
      </c>
      <c r="B748" s="20">
        <f>LOOKUP(Table11[[#This Row],[id]],'S1 - Assay'!A:A,'S1 - Assay'!B:B)</f>
        <v>10244</v>
      </c>
      <c r="C748" s="20" t="str">
        <f>LOOKUP(Table11[[#This Row],[id]],'S1 - Assay'!A:A,'S1 - Assay'!C:C)</f>
        <v>I</v>
      </c>
      <c r="D748" s="20">
        <f>COUNTIF('S6 - Table 1'!$B$3:$B$20,Table11[[#This Row],[id]])</f>
        <v>0</v>
      </c>
      <c r="E748" s="20">
        <v>14.23603658</v>
      </c>
      <c r="F748" s="20">
        <v>3414</v>
      </c>
      <c r="G748" s="20">
        <v>4</v>
      </c>
      <c r="H748" s="20">
        <v>288</v>
      </c>
      <c r="I748" s="20">
        <v>271</v>
      </c>
      <c r="J748" s="20">
        <v>44</v>
      </c>
      <c r="K748" s="20">
        <v>4427</v>
      </c>
      <c r="L748" s="20">
        <v>54</v>
      </c>
      <c r="M748" s="26" cm="1">
        <f t="array" ref="M748">_xlfn.IFS(Table11[[#This Row],[target.clade]]="I",110,Table11[[#This Row],[target.clade]]="II",4454,TRUE,4652)</f>
        <v>110</v>
      </c>
      <c r="N748" s="26" cm="1">
        <f t="array" ref="N748">_xlfn.IFS(Table11[[#This Row],[target.clade]]="I",4454,Table11[[#This Row],[target.clade]]="II",110,TRUE,NA())</f>
        <v>4454</v>
      </c>
      <c r="O748" s="20" cm="1">
        <f t="array" ref="O748">_xlfn.IFS(Table11[[#This Row],[target.clade]]="I",Table11[[#This Row],[hits.I]],Table11[[#This Row],[target.clade]]="II",Table11[[#This Row],[hits.II]],TRUE,SUM(Table11[[#This Row],[hits.I]:[hits.?]]))</f>
        <v>44</v>
      </c>
      <c r="P748" s="26">
        <f>Table11[[#This Row],[clade.P]]-Table11[[#This Row],[clade.TP]]</f>
        <v>66</v>
      </c>
      <c r="Q748" s="26" cm="1">
        <f t="array" ref="Q748">_xlfn.IFS(Table11[[#This Row],[target.clade]]="I",Table11[[#This Row],[hits.II]],Table11[[#This Row],[target.clade]]="II",Table11[[#This Row],[hits.I]],TRUE,NA())</f>
        <v>4427</v>
      </c>
      <c r="R748" s="26">
        <f>IFERROR(Table11[[#This Row],[clade.N]]-Table11[[#This Row],[clade.FP]], NA())</f>
        <v>27</v>
      </c>
      <c r="S748" s="24">
        <f>Table11[[#This Row],[clade.TP]]/Table11[[#This Row],[clade.P]]</f>
        <v>0.4</v>
      </c>
      <c r="T748" s="24">
        <f>Table11[[#This Row],[clade.FN]]/Table11[[#This Row],[clade.P]]</f>
        <v>0.6</v>
      </c>
      <c r="U748" s="24">
        <f>IFERROR(Table11[[#This Row],[clade.FP]]/Table11[[#This Row],[clade.N]],NA())</f>
        <v>0.99393803322855856</v>
      </c>
      <c r="V748" s="24">
        <f>IFERROR(Table11[[#This Row],[clade.TN]]/Table11[[#This Row],[clade.N]],NA())</f>
        <v>6.0619667714414006E-3</v>
      </c>
      <c r="AC748" s="11"/>
      <c r="AD748" s="11"/>
    </row>
    <row r="749" spans="1:30" ht="21" customHeight="1" x14ac:dyDescent="0.2">
      <c r="A749" s="25" t="s">
        <v>3744</v>
      </c>
      <c r="B749" s="20">
        <f>LOOKUP(Table11[[#This Row],[id]],'S1 - Assay'!A:A,'S1 - Assay'!B:B)</f>
        <v>10244</v>
      </c>
      <c r="C749" s="20" t="str">
        <f>LOOKUP(Table11[[#This Row],[id]],'S1 - Assay'!A:A,'S1 - Assay'!C:C)</f>
        <v>I</v>
      </c>
      <c r="D749" s="20">
        <f>COUNTIF('S6 - Table 1'!$B$3:$B$20,Table11[[#This Row],[id]])</f>
        <v>0</v>
      </c>
      <c r="E749" s="20">
        <v>14.3697949</v>
      </c>
      <c r="F749" s="20">
        <v>3413</v>
      </c>
      <c r="G749" s="20">
        <v>5</v>
      </c>
      <c r="H749" s="20">
        <v>261</v>
      </c>
      <c r="I749" s="20">
        <v>300</v>
      </c>
      <c r="J749" s="20">
        <v>44</v>
      </c>
      <c r="K749" s="20">
        <v>4427</v>
      </c>
      <c r="L749" s="20">
        <v>54</v>
      </c>
      <c r="M749" s="26" cm="1">
        <f t="array" ref="M749">_xlfn.IFS(Table11[[#This Row],[target.clade]]="I",110,Table11[[#This Row],[target.clade]]="II",4454,TRUE,4652)</f>
        <v>110</v>
      </c>
      <c r="N749" s="26" cm="1">
        <f t="array" ref="N749">_xlfn.IFS(Table11[[#This Row],[target.clade]]="I",4454,Table11[[#This Row],[target.clade]]="II",110,TRUE,NA())</f>
        <v>4454</v>
      </c>
      <c r="O749" s="20" cm="1">
        <f t="array" ref="O749">_xlfn.IFS(Table11[[#This Row],[target.clade]]="I",Table11[[#This Row],[hits.I]],Table11[[#This Row],[target.clade]]="II",Table11[[#This Row],[hits.II]],TRUE,SUM(Table11[[#This Row],[hits.I]:[hits.?]]))</f>
        <v>44</v>
      </c>
      <c r="P749" s="26">
        <f>Table11[[#This Row],[clade.P]]-Table11[[#This Row],[clade.TP]]</f>
        <v>66</v>
      </c>
      <c r="Q749" s="26" cm="1">
        <f t="array" ref="Q749">_xlfn.IFS(Table11[[#This Row],[target.clade]]="I",Table11[[#This Row],[hits.II]],Table11[[#This Row],[target.clade]]="II",Table11[[#This Row],[hits.I]],TRUE,NA())</f>
        <v>4427</v>
      </c>
      <c r="R749" s="26">
        <f>IFERROR(Table11[[#This Row],[clade.N]]-Table11[[#This Row],[clade.FP]], NA())</f>
        <v>27</v>
      </c>
      <c r="S749" s="24">
        <f>Table11[[#This Row],[clade.TP]]/Table11[[#This Row],[clade.P]]</f>
        <v>0.4</v>
      </c>
      <c r="T749" s="24">
        <f>Table11[[#This Row],[clade.FN]]/Table11[[#This Row],[clade.P]]</f>
        <v>0.6</v>
      </c>
      <c r="U749" s="24">
        <f>IFERROR(Table11[[#This Row],[clade.FP]]/Table11[[#This Row],[clade.N]],NA())</f>
        <v>0.99393803322855856</v>
      </c>
      <c r="V749" s="24">
        <f>IFERROR(Table11[[#This Row],[clade.TN]]/Table11[[#This Row],[clade.N]],NA())</f>
        <v>6.0619667714414006E-3</v>
      </c>
      <c r="AC749" s="11"/>
      <c r="AD749" s="11"/>
    </row>
    <row r="750" spans="1:30" ht="21" customHeight="1" x14ac:dyDescent="0.2">
      <c r="A750" s="25" t="s">
        <v>3747</v>
      </c>
      <c r="B750" s="20">
        <f>LOOKUP(Table11[[#This Row],[id]],'S1 - Assay'!A:A,'S1 - Assay'!B:B)</f>
        <v>10244</v>
      </c>
      <c r="C750" s="20" t="str">
        <f>LOOKUP(Table11[[#This Row],[id]],'S1 - Assay'!A:A,'S1 - Assay'!C:C)</f>
        <v>I</v>
      </c>
      <c r="D750" s="20">
        <f>COUNTIF('S6 - Table 1'!$B$3:$B$20,Table11[[#This Row],[id]])</f>
        <v>0</v>
      </c>
      <c r="E750" s="20">
        <v>14.397172060000001</v>
      </c>
      <c r="F750" s="20">
        <v>3413</v>
      </c>
      <c r="G750" s="20">
        <v>5</v>
      </c>
      <c r="H750" s="20">
        <v>288</v>
      </c>
      <c r="I750" s="20">
        <v>271</v>
      </c>
      <c r="J750" s="20">
        <v>44</v>
      </c>
      <c r="K750" s="20">
        <v>4427</v>
      </c>
      <c r="L750" s="20">
        <v>54</v>
      </c>
      <c r="M750" s="26" cm="1">
        <f t="array" ref="M750">_xlfn.IFS(Table11[[#This Row],[target.clade]]="I",110,Table11[[#This Row],[target.clade]]="II",4454,TRUE,4652)</f>
        <v>110</v>
      </c>
      <c r="N750" s="26" cm="1">
        <f t="array" ref="N750">_xlfn.IFS(Table11[[#This Row],[target.clade]]="I",4454,Table11[[#This Row],[target.clade]]="II",110,TRUE,NA())</f>
        <v>4454</v>
      </c>
      <c r="O750" s="20" cm="1">
        <f t="array" ref="O750">_xlfn.IFS(Table11[[#This Row],[target.clade]]="I",Table11[[#This Row],[hits.I]],Table11[[#This Row],[target.clade]]="II",Table11[[#This Row],[hits.II]],TRUE,SUM(Table11[[#This Row],[hits.I]:[hits.?]]))</f>
        <v>44</v>
      </c>
      <c r="P750" s="26">
        <f>Table11[[#This Row],[clade.P]]-Table11[[#This Row],[clade.TP]]</f>
        <v>66</v>
      </c>
      <c r="Q750" s="26" cm="1">
        <f t="array" ref="Q750">_xlfn.IFS(Table11[[#This Row],[target.clade]]="I",Table11[[#This Row],[hits.II]],Table11[[#This Row],[target.clade]]="II",Table11[[#This Row],[hits.I]],TRUE,NA())</f>
        <v>4427</v>
      </c>
      <c r="R750" s="26">
        <f>IFERROR(Table11[[#This Row],[clade.N]]-Table11[[#This Row],[clade.FP]], NA())</f>
        <v>27</v>
      </c>
      <c r="S750" s="24">
        <f>Table11[[#This Row],[clade.TP]]/Table11[[#This Row],[clade.P]]</f>
        <v>0.4</v>
      </c>
      <c r="T750" s="24">
        <f>Table11[[#This Row],[clade.FN]]/Table11[[#This Row],[clade.P]]</f>
        <v>0.6</v>
      </c>
      <c r="U750" s="24">
        <f>IFERROR(Table11[[#This Row],[clade.FP]]/Table11[[#This Row],[clade.N]],NA())</f>
        <v>0.99393803322855856</v>
      </c>
      <c r="V750" s="24">
        <f>IFERROR(Table11[[#This Row],[clade.TN]]/Table11[[#This Row],[clade.N]],NA())</f>
        <v>6.0619667714414006E-3</v>
      </c>
      <c r="AC750" s="11"/>
      <c r="AD750" s="11"/>
    </row>
    <row r="751" spans="1:30" ht="21" customHeight="1" x14ac:dyDescent="0.2">
      <c r="A751" s="25" t="s">
        <v>3749</v>
      </c>
      <c r="B751" s="20">
        <f>LOOKUP(Table11[[#This Row],[id]],'S1 - Assay'!A:A,'S1 - Assay'!B:B)</f>
        <v>10244</v>
      </c>
      <c r="C751" s="20" t="str">
        <f>LOOKUP(Table11[[#This Row],[id]],'S1 - Assay'!A:A,'S1 - Assay'!C:C)</f>
        <v>I</v>
      </c>
      <c r="D751" s="20">
        <f>COUNTIF('S6 - Table 1'!$B$3:$B$20,Table11[[#This Row],[id]])</f>
        <v>0</v>
      </c>
      <c r="E751" s="20">
        <v>14.696025860000001</v>
      </c>
      <c r="F751" s="20">
        <v>3414</v>
      </c>
      <c r="G751" s="20">
        <v>4</v>
      </c>
      <c r="H751" s="20">
        <v>288</v>
      </c>
      <c r="I751" s="20">
        <v>271</v>
      </c>
      <c r="J751" s="20">
        <v>44</v>
      </c>
      <c r="K751" s="20">
        <v>4427</v>
      </c>
      <c r="L751" s="20">
        <v>54</v>
      </c>
      <c r="M751" s="26" cm="1">
        <f t="array" ref="M751">_xlfn.IFS(Table11[[#This Row],[target.clade]]="I",110,Table11[[#This Row],[target.clade]]="II",4454,TRUE,4652)</f>
        <v>110</v>
      </c>
      <c r="N751" s="26" cm="1">
        <f t="array" ref="N751">_xlfn.IFS(Table11[[#This Row],[target.clade]]="I",4454,Table11[[#This Row],[target.clade]]="II",110,TRUE,NA())</f>
        <v>4454</v>
      </c>
      <c r="O751" s="20" cm="1">
        <f t="array" ref="O751">_xlfn.IFS(Table11[[#This Row],[target.clade]]="I",Table11[[#This Row],[hits.I]],Table11[[#This Row],[target.clade]]="II",Table11[[#This Row],[hits.II]],TRUE,SUM(Table11[[#This Row],[hits.I]:[hits.?]]))</f>
        <v>44</v>
      </c>
      <c r="P751" s="26">
        <f>Table11[[#This Row],[clade.P]]-Table11[[#This Row],[clade.TP]]</f>
        <v>66</v>
      </c>
      <c r="Q751" s="26" cm="1">
        <f t="array" ref="Q751">_xlfn.IFS(Table11[[#This Row],[target.clade]]="I",Table11[[#This Row],[hits.II]],Table11[[#This Row],[target.clade]]="II",Table11[[#This Row],[hits.I]],TRUE,NA())</f>
        <v>4427</v>
      </c>
      <c r="R751" s="26">
        <f>IFERROR(Table11[[#This Row],[clade.N]]-Table11[[#This Row],[clade.FP]], NA())</f>
        <v>27</v>
      </c>
      <c r="S751" s="24">
        <f>Table11[[#This Row],[clade.TP]]/Table11[[#This Row],[clade.P]]</f>
        <v>0.4</v>
      </c>
      <c r="T751" s="24">
        <f>Table11[[#This Row],[clade.FN]]/Table11[[#This Row],[clade.P]]</f>
        <v>0.6</v>
      </c>
      <c r="U751" s="24">
        <f>IFERROR(Table11[[#This Row],[clade.FP]]/Table11[[#This Row],[clade.N]],NA())</f>
        <v>0.99393803322855856</v>
      </c>
      <c r="V751" s="24">
        <f>IFERROR(Table11[[#This Row],[clade.TN]]/Table11[[#This Row],[clade.N]],NA())</f>
        <v>6.0619667714414006E-3</v>
      </c>
      <c r="AC751" s="11"/>
      <c r="AD751" s="11"/>
    </row>
    <row r="752" spans="1:30" ht="21" customHeight="1" x14ac:dyDescent="0.2">
      <c r="A752" s="25" t="s">
        <v>3752</v>
      </c>
      <c r="B752" s="20">
        <f>LOOKUP(Table11[[#This Row],[id]],'S1 - Assay'!A:A,'S1 - Assay'!B:B)</f>
        <v>10244</v>
      </c>
      <c r="C752" s="20" t="str">
        <f>LOOKUP(Table11[[#This Row],[id]],'S1 - Assay'!A:A,'S1 - Assay'!C:C)</f>
        <v>II</v>
      </c>
      <c r="D752" s="20">
        <f>COUNTIF('S6 - Table 1'!$B$3:$B$20,Table11[[#This Row],[id]])</f>
        <v>0</v>
      </c>
      <c r="E752" s="20">
        <v>5.6962063E-2</v>
      </c>
      <c r="F752" s="20">
        <v>3439</v>
      </c>
      <c r="G752" s="20">
        <v>0</v>
      </c>
      <c r="H752" s="20">
        <v>340</v>
      </c>
      <c r="I752" s="20">
        <v>19</v>
      </c>
      <c r="J752" s="20">
        <v>43</v>
      </c>
      <c r="K752" s="20">
        <v>4437</v>
      </c>
      <c r="L752" s="20">
        <v>68</v>
      </c>
      <c r="M752" s="26" cm="1">
        <f t="array" ref="M752">_xlfn.IFS(Table11[[#This Row],[target.clade]]="I",110,Table11[[#This Row],[target.clade]]="II",4454,TRUE,4652)</f>
        <v>4454</v>
      </c>
      <c r="N752" s="26" cm="1">
        <f t="array" ref="N752">_xlfn.IFS(Table11[[#This Row],[target.clade]]="I",4454,Table11[[#This Row],[target.clade]]="II",110,TRUE,NA())</f>
        <v>110</v>
      </c>
      <c r="O752" s="20" cm="1">
        <f t="array" ref="O752">_xlfn.IFS(Table11[[#This Row],[target.clade]]="I",Table11[[#This Row],[hits.I]],Table11[[#This Row],[target.clade]]="II",Table11[[#This Row],[hits.II]],TRUE,SUM(Table11[[#This Row],[hits.I]:[hits.?]]))</f>
        <v>4437</v>
      </c>
      <c r="P752" s="26">
        <f>Table11[[#This Row],[clade.P]]-Table11[[#This Row],[clade.TP]]</f>
        <v>17</v>
      </c>
      <c r="Q752" s="26" cm="1">
        <f t="array" ref="Q752">_xlfn.IFS(Table11[[#This Row],[target.clade]]="I",Table11[[#This Row],[hits.II]],Table11[[#This Row],[target.clade]]="II",Table11[[#This Row],[hits.I]],TRUE,NA())</f>
        <v>43</v>
      </c>
      <c r="R752" s="26">
        <f>IFERROR(Table11[[#This Row],[clade.N]]-Table11[[#This Row],[clade.FP]], NA())</f>
        <v>67</v>
      </c>
      <c r="S752" s="24">
        <f>Table11[[#This Row],[clade.TP]]/Table11[[#This Row],[clade.P]]</f>
        <v>0.99618320610687028</v>
      </c>
      <c r="T752" s="24">
        <f>Table11[[#This Row],[clade.FN]]/Table11[[#This Row],[clade.P]]</f>
        <v>3.8167938931297708E-3</v>
      </c>
      <c r="U752" s="24">
        <f>IFERROR(Table11[[#This Row],[clade.FP]]/Table11[[#This Row],[clade.N]],NA())</f>
        <v>0.39090909090909093</v>
      </c>
      <c r="V752" s="24">
        <f>IFERROR(Table11[[#This Row],[clade.TN]]/Table11[[#This Row],[clade.N]],NA())</f>
        <v>0.60909090909090913</v>
      </c>
      <c r="AC752" s="11"/>
      <c r="AD752" s="11"/>
    </row>
    <row r="753" spans="1:30" ht="21" customHeight="1" x14ac:dyDescent="0.2">
      <c r="A753" s="25" t="s">
        <v>3756</v>
      </c>
      <c r="B753" s="20">
        <f>LOOKUP(Table11[[#This Row],[id]],'S1 - Assay'!A:A,'S1 - Assay'!B:B)</f>
        <v>10244</v>
      </c>
      <c r="C753" s="20" t="str">
        <f>LOOKUP(Table11[[#This Row],[id]],'S1 - Assay'!A:A,'S1 - Assay'!C:C)</f>
        <v>II</v>
      </c>
      <c r="D753" s="20">
        <f>COUNTIF('S6 - Table 1'!$B$3:$B$20,Table11[[#This Row],[id]])</f>
        <v>0</v>
      </c>
      <c r="E753" s="20">
        <v>6.1594615999999998E-2</v>
      </c>
      <c r="F753" s="20">
        <v>3415</v>
      </c>
      <c r="G753" s="20">
        <v>20</v>
      </c>
      <c r="H753" s="20">
        <v>282</v>
      </c>
      <c r="I753" s="20">
        <v>2056</v>
      </c>
      <c r="J753" s="20">
        <v>44</v>
      </c>
      <c r="K753" s="20">
        <v>4433</v>
      </c>
      <c r="L753" s="20">
        <v>63</v>
      </c>
      <c r="M753" s="26" cm="1">
        <f t="array" ref="M753">_xlfn.IFS(Table11[[#This Row],[target.clade]]="I",110,Table11[[#This Row],[target.clade]]="II",4454,TRUE,4652)</f>
        <v>4454</v>
      </c>
      <c r="N753" s="26" cm="1">
        <f t="array" ref="N753">_xlfn.IFS(Table11[[#This Row],[target.clade]]="I",4454,Table11[[#This Row],[target.clade]]="II",110,TRUE,NA())</f>
        <v>110</v>
      </c>
      <c r="O753" s="20" cm="1">
        <f t="array" ref="O753">_xlfn.IFS(Table11[[#This Row],[target.clade]]="I",Table11[[#This Row],[hits.I]],Table11[[#This Row],[target.clade]]="II",Table11[[#This Row],[hits.II]],TRUE,SUM(Table11[[#This Row],[hits.I]:[hits.?]]))</f>
        <v>4433</v>
      </c>
      <c r="P753" s="26">
        <f>Table11[[#This Row],[clade.P]]-Table11[[#This Row],[clade.TP]]</f>
        <v>21</v>
      </c>
      <c r="Q753" s="26" cm="1">
        <f t="array" ref="Q753">_xlfn.IFS(Table11[[#This Row],[target.clade]]="I",Table11[[#This Row],[hits.II]],Table11[[#This Row],[target.clade]]="II",Table11[[#This Row],[hits.I]],TRUE,NA())</f>
        <v>44</v>
      </c>
      <c r="R753" s="26">
        <f>IFERROR(Table11[[#This Row],[clade.N]]-Table11[[#This Row],[clade.FP]], NA())</f>
        <v>66</v>
      </c>
      <c r="S753" s="24">
        <f>Table11[[#This Row],[clade.TP]]/Table11[[#This Row],[clade.P]]</f>
        <v>0.99528513695554555</v>
      </c>
      <c r="T753" s="24">
        <f>Table11[[#This Row],[clade.FN]]/Table11[[#This Row],[clade.P]]</f>
        <v>4.7148630444544233E-3</v>
      </c>
      <c r="U753" s="24">
        <f>IFERROR(Table11[[#This Row],[clade.FP]]/Table11[[#This Row],[clade.N]],NA())</f>
        <v>0.4</v>
      </c>
      <c r="V753" s="24">
        <f>IFERROR(Table11[[#This Row],[clade.TN]]/Table11[[#This Row],[clade.N]],NA())</f>
        <v>0.6</v>
      </c>
      <c r="AC753" s="11"/>
      <c r="AD753" s="11"/>
    </row>
    <row r="754" spans="1:30" ht="21" customHeight="1" x14ac:dyDescent="0.2">
      <c r="A754" s="25" t="s">
        <v>3759</v>
      </c>
      <c r="B754" s="20">
        <f>LOOKUP(Table11[[#This Row],[id]],'S1 - Assay'!A:A,'S1 - Assay'!B:B)</f>
        <v>10244</v>
      </c>
      <c r="C754" s="20" t="str">
        <f>LOOKUP(Table11[[#This Row],[id]],'S1 - Assay'!A:A,'S1 - Assay'!C:C)</f>
        <v>II</v>
      </c>
      <c r="D754" s="20">
        <f>COUNTIF('S6 - Table 1'!$B$3:$B$20,Table11[[#This Row],[id]])</f>
        <v>0</v>
      </c>
      <c r="E754" s="20">
        <v>6.2728191000000003E-2</v>
      </c>
      <c r="F754" s="20">
        <v>3175</v>
      </c>
      <c r="G754" s="20">
        <v>26</v>
      </c>
      <c r="H754" s="20">
        <v>215</v>
      </c>
      <c r="I754" s="20">
        <v>318</v>
      </c>
      <c r="J754" s="20">
        <v>44</v>
      </c>
      <c r="K754" s="20">
        <v>4148</v>
      </c>
      <c r="L754" s="20">
        <v>65</v>
      </c>
      <c r="M754" s="26" cm="1">
        <f t="array" ref="M754">_xlfn.IFS(Table11[[#This Row],[target.clade]]="I",110,Table11[[#This Row],[target.clade]]="II",4454,TRUE,4652)</f>
        <v>4454</v>
      </c>
      <c r="N754" s="26" cm="1">
        <f t="array" ref="N754">_xlfn.IFS(Table11[[#This Row],[target.clade]]="I",4454,Table11[[#This Row],[target.clade]]="II",110,TRUE,NA())</f>
        <v>110</v>
      </c>
      <c r="O754" s="20" cm="1">
        <f t="array" ref="O754">_xlfn.IFS(Table11[[#This Row],[target.clade]]="I",Table11[[#This Row],[hits.I]],Table11[[#This Row],[target.clade]]="II",Table11[[#This Row],[hits.II]],TRUE,SUM(Table11[[#This Row],[hits.I]:[hits.?]]))</f>
        <v>4148</v>
      </c>
      <c r="P754" s="26">
        <f>Table11[[#This Row],[clade.P]]-Table11[[#This Row],[clade.TP]]</f>
        <v>306</v>
      </c>
      <c r="Q754" s="26" cm="1">
        <f t="array" ref="Q754">_xlfn.IFS(Table11[[#This Row],[target.clade]]="I",Table11[[#This Row],[hits.II]],Table11[[#This Row],[target.clade]]="II",Table11[[#This Row],[hits.I]],TRUE,NA())</f>
        <v>44</v>
      </c>
      <c r="R754" s="26">
        <f>IFERROR(Table11[[#This Row],[clade.N]]-Table11[[#This Row],[clade.FP]], NA())</f>
        <v>66</v>
      </c>
      <c r="S754" s="24">
        <f>Table11[[#This Row],[clade.TP]]/Table11[[#This Row],[clade.P]]</f>
        <v>0.93129770992366412</v>
      </c>
      <c r="T754" s="24">
        <f>Table11[[#This Row],[clade.FN]]/Table11[[#This Row],[clade.P]]</f>
        <v>6.8702290076335881E-2</v>
      </c>
      <c r="U754" s="24">
        <f>IFERROR(Table11[[#This Row],[clade.FP]]/Table11[[#This Row],[clade.N]],NA())</f>
        <v>0.4</v>
      </c>
      <c r="V754" s="24">
        <f>IFERROR(Table11[[#This Row],[clade.TN]]/Table11[[#This Row],[clade.N]],NA())</f>
        <v>0.6</v>
      </c>
      <c r="AC754" s="11"/>
      <c r="AD754" s="11"/>
    </row>
    <row r="755" spans="1:30" ht="21" customHeight="1" x14ac:dyDescent="0.2">
      <c r="A755" s="25" t="s">
        <v>3760</v>
      </c>
      <c r="B755" s="20">
        <f>LOOKUP(Table11[[#This Row],[id]],'S1 - Assay'!A:A,'S1 - Assay'!B:B)</f>
        <v>10244</v>
      </c>
      <c r="C755" s="20" t="str">
        <f>LOOKUP(Table11[[#This Row],[id]],'S1 - Assay'!A:A,'S1 - Assay'!C:C)</f>
        <v>II</v>
      </c>
      <c r="D755" s="20">
        <f>COUNTIF('S6 - Table 1'!$B$3:$B$20,Table11[[#This Row],[id]])</f>
        <v>0</v>
      </c>
      <c r="E755" s="20">
        <v>6.3860424999999998E-2</v>
      </c>
      <c r="F755" s="20">
        <v>2807</v>
      </c>
      <c r="G755" s="20">
        <v>45</v>
      </c>
      <c r="H755" s="20">
        <v>300</v>
      </c>
      <c r="I755" s="20">
        <v>600</v>
      </c>
      <c r="J755" s="20">
        <v>43</v>
      </c>
      <c r="K755" s="20">
        <v>3725</v>
      </c>
      <c r="L755" s="20">
        <v>63</v>
      </c>
      <c r="M755" s="26" cm="1">
        <f t="array" ref="M755">_xlfn.IFS(Table11[[#This Row],[target.clade]]="I",110,Table11[[#This Row],[target.clade]]="II",4454,TRUE,4652)</f>
        <v>4454</v>
      </c>
      <c r="N755" s="26" cm="1">
        <f t="array" ref="N755">_xlfn.IFS(Table11[[#This Row],[target.clade]]="I",4454,Table11[[#This Row],[target.clade]]="II",110,TRUE,NA())</f>
        <v>110</v>
      </c>
      <c r="O755" s="20" cm="1">
        <f t="array" ref="O755">_xlfn.IFS(Table11[[#This Row],[target.clade]]="I",Table11[[#This Row],[hits.I]],Table11[[#This Row],[target.clade]]="II",Table11[[#This Row],[hits.II]],TRUE,SUM(Table11[[#This Row],[hits.I]:[hits.?]]))</f>
        <v>3725</v>
      </c>
      <c r="P755" s="26">
        <f>Table11[[#This Row],[clade.P]]-Table11[[#This Row],[clade.TP]]</f>
        <v>729</v>
      </c>
      <c r="Q755" s="26" cm="1">
        <f t="array" ref="Q755">_xlfn.IFS(Table11[[#This Row],[target.clade]]="I",Table11[[#This Row],[hits.II]],Table11[[#This Row],[target.clade]]="II",Table11[[#This Row],[hits.I]],TRUE,NA())</f>
        <v>43</v>
      </c>
      <c r="R755" s="26">
        <f>IFERROR(Table11[[#This Row],[clade.N]]-Table11[[#This Row],[clade.FP]], NA())</f>
        <v>67</v>
      </c>
      <c r="S755" s="24">
        <f>Table11[[#This Row],[clade.TP]]/Table11[[#This Row],[clade.P]]</f>
        <v>0.83632689717108222</v>
      </c>
      <c r="T755" s="24">
        <f>Table11[[#This Row],[clade.FN]]/Table11[[#This Row],[clade.P]]</f>
        <v>0.16367310282891784</v>
      </c>
      <c r="U755" s="24">
        <f>IFERROR(Table11[[#This Row],[clade.FP]]/Table11[[#This Row],[clade.N]],NA())</f>
        <v>0.39090909090909093</v>
      </c>
      <c r="V755" s="24">
        <f>IFERROR(Table11[[#This Row],[clade.TN]]/Table11[[#This Row],[clade.N]],NA())</f>
        <v>0.60909090909090913</v>
      </c>
      <c r="AC755" s="11"/>
      <c r="AD755" s="11"/>
    </row>
    <row r="756" spans="1:30" ht="21" customHeight="1" x14ac:dyDescent="0.2">
      <c r="A756" s="25" t="s">
        <v>3762</v>
      </c>
      <c r="B756" s="20">
        <f>LOOKUP(Table11[[#This Row],[id]],'S1 - Assay'!A:A,'S1 - Assay'!B:B)</f>
        <v>10244</v>
      </c>
      <c r="C756" s="20" t="str">
        <f>LOOKUP(Table11[[#This Row],[id]],'S1 - Assay'!A:A,'S1 - Assay'!C:C)</f>
        <v>II</v>
      </c>
      <c r="D756" s="20">
        <f>COUNTIF('S6 - Table 1'!$B$3:$B$20,Table11[[#This Row],[id]])</f>
        <v>0</v>
      </c>
      <c r="E756" s="20">
        <v>6.4643850000000003E-2</v>
      </c>
      <c r="F756" s="20">
        <v>3135</v>
      </c>
      <c r="G756" s="20">
        <v>149</v>
      </c>
      <c r="H756" s="20">
        <v>277</v>
      </c>
      <c r="I756" s="20">
        <v>13</v>
      </c>
      <c r="J756" s="20">
        <v>43</v>
      </c>
      <c r="K756" s="20">
        <v>4227</v>
      </c>
      <c r="L756" s="20">
        <v>64</v>
      </c>
      <c r="M756" s="26" cm="1">
        <f t="array" ref="M756">_xlfn.IFS(Table11[[#This Row],[target.clade]]="I",110,Table11[[#This Row],[target.clade]]="II",4454,TRUE,4652)</f>
        <v>4454</v>
      </c>
      <c r="N756" s="26" cm="1">
        <f t="array" ref="N756">_xlfn.IFS(Table11[[#This Row],[target.clade]]="I",4454,Table11[[#This Row],[target.clade]]="II",110,TRUE,NA())</f>
        <v>110</v>
      </c>
      <c r="O756" s="20" cm="1">
        <f t="array" ref="O756">_xlfn.IFS(Table11[[#This Row],[target.clade]]="I",Table11[[#This Row],[hits.I]],Table11[[#This Row],[target.clade]]="II",Table11[[#This Row],[hits.II]],TRUE,SUM(Table11[[#This Row],[hits.I]:[hits.?]]))</f>
        <v>4227</v>
      </c>
      <c r="P756" s="26">
        <f>Table11[[#This Row],[clade.P]]-Table11[[#This Row],[clade.TP]]</f>
        <v>227</v>
      </c>
      <c r="Q756" s="26" cm="1">
        <f t="array" ref="Q756">_xlfn.IFS(Table11[[#This Row],[target.clade]]="I",Table11[[#This Row],[hits.II]],Table11[[#This Row],[target.clade]]="II",Table11[[#This Row],[hits.I]],TRUE,NA())</f>
        <v>43</v>
      </c>
      <c r="R756" s="26">
        <f>IFERROR(Table11[[#This Row],[clade.N]]-Table11[[#This Row],[clade.FP]], NA())</f>
        <v>67</v>
      </c>
      <c r="S756" s="24">
        <f>Table11[[#This Row],[clade.TP]]/Table11[[#This Row],[clade.P]]</f>
        <v>0.94903457566232596</v>
      </c>
      <c r="T756" s="24">
        <f>Table11[[#This Row],[clade.FN]]/Table11[[#This Row],[clade.P]]</f>
        <v>5.0965424337674002E-2</v>
      </c>
      <c r="U756" s="24">
        <f>IFERROR(Table11[[#This Row],[clade.FP]]/Table11[[#This Row],[clade.N]],NA())</f>
        <v>0.39090909090909093</v>
      </c>
      <c r="V756" s="24">
        <f>IFERROR(Table11[[#This Row],[clade.TN]]/Table11[[#This Row],[clade.N]],NA())</f>
        <v>0.60909090909090913</v>
      </c>
      <c r="AC756" s="11"/>
      <c r="AD756" s="11"/>
    </row>
    <row r="757" spans="1:30" ht="21" customHeight="1" x14ac:dyDescent="0.2">
      <c r="A757" s="25" t="s">
        <v>3766</v>
      </c>
      <c r="B757" s="20">
        <f>LOOKUP(Table11[[#This Row],[id]],'S1 - Assay'!A:A,'S1 - Assay'!B:B)</f>
        <v>10244</v>
      </c>
      <c r="C757" s="20" t="str">
        <f>LOOKUP(Table11[[#This Row],[id]],'S1 - Assay'!A:A,'S1 - Assay'!C:C)</f>
        <v>II</v>
      </c>
      <c r="D757" s="20">
        <f>COUNTIF('S6 - Table 1'!$B$3:$B$20,Table11[[#This Row],[id]])</f>
        <v>0</v>
      </c>
      <c r="E757" s="20">
        <v>6.4779101000000006E-2</v>
      </c>
      <c r="F757" s="20">
        <v>3133</v>
      </c>
      <c r="G757" s="20">
        <v>152</v>
      </c>
      <c r="H757" s="20">
        <v>277</v>
      </c>
      <c r="I757" s="20">
        <v>13</v>
      </c>
      <c r="J757" s="20">
        <v>43</v>
      </c>
      <c r="K757" s="20">
        <v>4229</v>
      </c>
      <c r="L757" s="20">
        <v>64</v>
      </c>
      <c r="M757" s="26" cm="1">
        <f t="array" ref="M757">_xlfn.IFS(Table11[[#This Row],[target.clade]]="I",110,Table11[[#This Row],[target.clade]]="II",4454,TRUE,4652)</f>
        <v>4454</v>
      </c>
      <c r="N757" s="26" cm="1">
        <f t="array" ref="N757">_xlfn.IFS(Table11[[#This Row],[target.clade]]="I",4454,Table11[[#This Row],[target.clade]]="II",110,TRUE,NA())</f>
        <v>110</v>
      </c>
      <c r="O757" s="20" cm="1">
        <f t="array" ref="O757">_xlfn.IFS(Table11[[#This Row],[target.clade]]="I",Table11[[#This Row],[hits.I]],Table11[[#This Row],[target.clade]]="II",Table11[[#This Row],[hits.II]],TRUE,SUM(Table11[[#This Row],[hits.I]:[hits.?]]))</f>
        <v>4229</v>
      </c>
      <c r="P757" s="26">
        <f>Table11[[#This Row],[clade.P]]-Table11[[#This Row],[clade.TP]]</f>
        <v>225</v>
      </c>
      <c r="Q757" s="26" cm="1">
        <f t="array" ref="Q757">_xlfn.IFS(Table11[[#This Row],[target.clade]]="I",Table11[[#This Row],[hits.II]],Table11[[#This Row],[target.clade]]="II",Table11[[#This Row],[hits.I]],TRUE,NA())</f>
        <v>43</v>
      </c>
      <c r="R757" s="26">
        <f>IFERROR(Table11[[#This Row],[clade.N]]-Table11[[#This Row],[clade.FP]], NA())</f>
        <v>67</v>
      </c>
      <c r="S757" s="24">
        <f>Table11[[#This Row],[clade.TP]]/Table11[[#This Row],[clade.P]]</f>
        <v>0.94948361023798833</v>
      </c>
      <c r="T757" s="24">
        <f>Table11[[#This Row],[clade.FN]]/Table11[[#This Row],[clade.P]]</f>
        <v>5.0516389762011678E-2</v>
      </c>
      <c r="U757" s="24">
        <f>IFERROR(Table11[[#This Row],[clade.FP]]/Table11[[#This Row],[clade.N]],NA())</f>
        <v>0.39090909090909093</v>
      </c>
      <c r="V757" s="24">
        <f>IFERROR(Table11[[#This Row],[clade.TN]]/Table11[[#This Row],[clade.N]],NA())</f>
        <v>0.60909090909090913</v>
      </c>
      <c r="AC757" s="11"/>
      <c r="AD757" s="11"/>
    </row>
    <row r="758" spans="1:30" ht="21" customHeight="1" x14ac:dyDescent="0.2">
      <c r="A758" s="25" t="s">
        <v>3768</v>
      </c>
      <c r="B758" s="20">
        <f>LOOKUP(Table11[[#This Row],[id]],'S1 - Assay'!A:A,'S1 - Assay'!B:B)</f>
        <v>10244</v>
      </c>
      <c r="C758" s="20" t="str">
        <f>LOOKUP(Table11[[#This Row],[id]],'S1 - Assay'!A:A,'S1 - Assay'!C:C)</f>
        <v>II</v>
      </c>
      <c r="D758" s="20">
        <f>COUNTIF('S6 - Table 1'!$B$3:$B$20,Table11[[#This Row],[id]])</f>
        <v>0</v>
      </c>
      <c r="E758" s="20">
        <v>6.6647575000000001E-2</v>
      </c>
      <c r="F758" s="20">
        <v>3270</v>
      </c>
      <c r="G758" s="20">
        <v>55</v>
      </c>
      <c r="H758" s="20">
        <v>0</v>
      </c>
      <c r="I758" s="20">
        <v>306</v>
      </c>
      <c r="J758" s="20">
        <v>50</v>
      </c>
      <c r="K758" s="20">
        <v>4267</v>
      </c>
      <c r="L758" s="20">
        <v>46</v>
      </c>
      <c r="M758" s="26" cm="1">
        <f t="array" ref="M758">_xlfn.IFS(Table11[[#This Row],[target.clade]]="I",110,Table11[[#This Row],[target.clade]]="II",4454,TRUE,4652)</f>
        <v>4454</v>
      </c>
      <c r="N758" s="26" cm="1">
        <f t="array" ref="N758">_xlfn.IFS(Table11[[#This Row],[target.clade]]="I",4454,Table11[[#This Row],[target.clade]]="II",110,TRUE,NA())</f>
        <v>110</v>
      </c>
      <c r="O758" s="20" cm="1">
        <f t="array" ref="O758">_xlfn.IFS(Table11[[#This Row],[target.clade]]="I",Table11[[#This Row],[hits.I]],Table11[[#This Row],[target.clade]]="II",Table11[[#This Row],[hits.II]],TRUE,SUM(Table11[[#This Row],[hits.I]:[hits.?]]))</f>
        <v>4267</v>
      </c>
      <c r="P758" s="26">
        <f>Table11[[#This Row],[clade.P]]-Table11[[#This Row],[clade.TP]]</f>
        <v>187</v>
      </c>
      <c r="Q758" s="26" cm="1">
        <f t="array" ref="Q758">_xlfn.IFS(Table11[[#This Row],[target.clade]]="I",Table11[[#This Row],[hits.II]],Table11[[#This Row],[target.clade]]="II",Table11[[#This Row],[hits.I]],TRUE,NA())</f>
        <v>50</v>
      </c>
      <c r="R758" s="26">
        <f>IFERROR(Table11[[#This Row],[clade.N]]-Table11[[#This Row],[clade.FP]], NA())</f>
        <v>60</v>
      </c>
      <c r="S758" s="24">
        <f>Table11[[#This Row],[clade.TP]]/Table11[[#This Row],[clade.P]]</f>
        <v>0.9580152671755725</v>
      </c>
      <c r="T758" s="24">
        <f>Table11[[#This Row],[clade.FN]]/Table11[[#This Row],[clade.P]]</f>
        <v>4.1984732824427481E-2</v>
      </c>
      <c r="U758" s="24">
        <f>IFERROR(Table11[[#This Row],[clade.FP]]/Table11[[#This Row],[clade.N]],NA())</f>
        <v>0.45454545454545453</v>
      </c>
      <c r="V758" s="24">
        <f>IFERROR(Table11[[#This Row],[clade.TN]]/Table11[[#This Row],[clade.N]],NA())</f>
        <v>0.54545454545454541</v>
      </c>
      <c r="AC758" s="11"/>
      <c r="AD758" s="11"/>
    </row>
    <row r="759" spans="1:30" ht="21" customHeight="1" x14ac:dyDescent="0.2">
      <c r="A759" s="25" t="s">
        <v>3773</v>
      </c>
      <c r="B759" s="20">
        <f>LOOKUP(Table11[[#This Row],[id]],'S1 - Assay'!A:A,'S1 - Assay'!B:B)</f>
        <v>10244</v>
      </c>
      <c r="C759" s="20" t="str">
        <f>LOOKUP(Table11[[#This Row],[id]],'S1 - Assay'!A:A,'S1 - Assay'!C:C)</f>
        <v>II</v>
      </c>
      <c r="D759" s="20">
        <f>COUNTIF('S6 - Table 1'!$B$3:$B$20,Table11[[#This Row],[id]])</f>
        <v>0</v>
      </c>
      <c r="E759" s="20">
        <v>6.6647575000000001E-2</v>
      </c>
      <c r="F759" s="20">
        <v>3270</v>
      </c>
      <c r="G759" s="20">
        <v>55</v>
      </c>
      <c r="H759" s="20">
        <v>0</v>
      </c>
      <c r="I759" s="20">
        <v>292</v>
      </c>
      <c r="J759" s="20">
        <v>50</v>
      </c>
      <c r="K759" s="20">
        <v>4267</v>
      </c>
      <c r="L759" s="20">
        <v>46</v>
      </c>
      <c r="M759" s="26" cm="1">
        <f t="array" ref="M759">_xlfn.IFS(Table11[[#This Row],[target.clade]]="I",110,Table11[[#This Row],[target.clade]]="II",4454,TRUE,4652)</f>
        <v>4454</v>
      </c>
      <c r="N759" s="26" cm="1">
        <f t="array" ref="N759">_xlfn.IFS(Table11[[#This Row],[target.clade]]="I",4454,Table11[[#This Row],[target.clade]]="II",110,TRUE,NA())</f>
        <v>110</v>
      </c>
      <c r="O759" s="20" cm="1">
        <f t="array" ref="O759">_xlfn.IFS(Table11[[#This Row],[target.clade]]="I",Table11[[#This Row],[hits.I]],Table11[[#This Row],[target.clade]]="II",Table11[[#This Row],[hits.II]],TRUE,SUM(Table11[[#This Row],[hits.I]:[hits.?]]))</f>
        <v>4267</v>
      </c>
      <c r="P759" s="26">
        <f>Table11[[#This Row],[clade.P]]-Table11[[#This Row],[clade.TP]]</f>
        <v>187</v>
      </c>
      <c r="Q759" s="26" cm="1">
        <f t="array" ref="Q759">_xlfn.IFS(Table11[[#This Row],[target.clade]]="I",Table11[[#This Row],[hits.II]],Table11[[#This Row],[target.clade]]="II",Table11[[#This Row],[hits.I]],TRUE,NA())</f>
        <v>50</v>
      </c>
      <c r="R759" s="26">
        <f>IFERROR(Table11[[#This Row],[clade.N]]-Table11[[#This Row],[clade.FP]], NA())</f>
        <v>60</v>
      </c>
      <c r="S759" s="24">
        <f>Table11[[#This Row],[clade.TP]]/Table11[[#This Row],[clade.P]]</f>
        <v>0.9580152671755725</v>
      </c>
      <c r="T759" s="24">
        <f>Table11[[#This Row],[clade.FN]]/Table11[[#This Row],[clade.P]]</f>
        <v>4.1984732824427481E-2</v>
      </c>
      <c r="U759" s="24">
        <f>IFERROR(Table11[[#This Row],[clade.FP]]/Table11[[#This Row],[clade.N]],NA())</f>
        <v>0.45454545454545453</v>
      </c>
      <c r="V759" s="24">
        <f>IFERROR(Table11[[#This Row],[clade.TN]]/Table11[[#This Row],[clade.N]],NA())</f>
        <v>0.54545454545454541</v>
      </c>
      <c r="AC759" s="11"/>
      <c r="AD759" s="11"/>
    </row>
    <row r="760" spans="1:30" ht="21" customHeight="1" x14ac:dyDescent="0.2">
      <c r="A760" s="25" t="s">
        <v>3776</v>
      </c>
      <c r="B760" s="20">
        <f>LOOKUP(Table11[[#This Row],[id]],'S1 - Assay'!A:A,'S1 - Assay'!B:B)</f>
        <v>10244</v>
      </c>
      <c r="C760" s="20" t="str">
        <f>LOOKUP(Table11[[#This Row],[id]],'S1 - Assay'!A:A,'S1 - Assay'!C:C)</f>
        <v>II</v>
      </c>
      <c r="D760" s="20">
        <f>COUNTIF('S6 - Table 1'!$B$3:$B$20,Table11[[#This Row],[id]])</f>
        <v>0</v>
      </c>
      <c r="E760" s="20">
        <v>6.8120143999999994E-2</v>
      </c>
      <c r="F760" s="20">
        <v>3431</v>
      </c>
      <c r="G760" s="20">
        <v>0</v>
      </c>
      <c r="H760" s="20">
        <v>279</v>
      </c>
      <c r="I760" s="20">
        <v>8</v>
      </c>
      <c r="J760" s="20">
        <v>44</v>
      </c>
      <c r="K760" s="20">
        <v>4433</v>
      </c>
      <c r="L760" s="20">
        <v>64</v>
      </c>
      <c r="M760" s="26" cm="1">
        <f t="array" ref="M760">_xlfn.IFS(Table11[[#This Row],[target.clade]]="I",110,Table11[[#This Row],[target.clade]]="II",4454,TRUE,4652)</f>
        <v>4454</v>
      </c>
      <c r="N760" s="26" cm="1">
        <f t="array" ref="N760">_xlfn.IFS(Table11[[#This Row],[target.clade]]="I",4454,Table11[[#This Row],[target.clade]]="II",110,TRUE,NA())</f>
        <v>110</v>
      </c>
      <c r="O760" s="20" cm="1">
        <f t="array" ref="O760">_xlfn.IFS(Table11[[#This Row],[target.clade]]="I",Table11[[#This Row],[hits.I]],Table11[[#This Row],[target.clade]]="II",Table11[[#This Row],[hits.II]],TRUE,SUM(Table11[[#This Row],[hits.I]:[hits.?]]))</f>
        <v>4433</v>
      </c>
      <c r="P760" s="26">
        <f>Table11[[#This Row],[clade.P]]-Table11[[#This Row],[clade.TP]]</f>
        <v>21</v>
      </c>
      <c r="Q760" s="26" cm="1">
        <f t="array" ref="Q760">_xlfn.IFS(Table11[[#This Row],[target.clade]]="I",Table11[[#This Row],[hits.II]],Table11[[#This Row],[target.clade]]="II",Table11[[#This Row],[hits.I]],TRUE,NA())</f>
        <v>44</v>
      </c>
      <c r="R760" s="26">
        <f>IFERROR(Table11[[#This Row],[clade.N]]-Table11[[#This Row],[clade.FP]], NA())</f>
        <v>66</v>
      </c>
      <c r="S760" s="24">
        <f>Table11[[#This Row],[clade.TP]]/Table11[[#This Row],[clade.P]]</f>
        <v>0.99528513695554555</v>
      </c>
      <c r="T760" s="24">
        <f>Table11[[#This Row],[clade.FN]]/Table11[[#This Row],[clade.P]]</f>
        <v>4.7148630444544233E-3</v>
      </c>
      <c r="U760" s="24">
        <f>IFERROR(Table11[[#This Row],[clade.FP]]/Table11[[#This Row],[clade.N]],NA())</f>
        <v>0.4</v>
      </c>
      <c r="V760" s="24">
        <f>IFERROR(Table11[[#This Row],[clade.TN]]/Table11[[#This Row],[clade.N]],NA())</f>
        <v>0.6</v>
      </c>
      <c r="AC760" s="11"/>
      <c r="AD760" s="11"/>
    </row>
    <row r="761" spans="1:30" ht="21" customHeight="1" x14ac:dyDescent="0.2">
      <c r="A761" s="25" t="s">
        <v>3778</v>
      </c>
      <c r="B761" s="20">
        <f>LOOKUP(Table11[[#This Row],[id]],'S1 - Assay'!A:A,'S1 - Assay'!B:B)</f>
        <v>10244</v>
      </c>
      <c r="C761" s="20" t="str">
        <f>LOOKUP(Table11[[#This Row],[id]],'S1 - Assay'!A:A,'S1 - Assay'!C:C)</f>
        <v>II</v>
      </c>
      <c r="D761" s="20">
        <f>COUNTIF('S6 - Table 1'!$B$3:$B$20,Table11[[#This Row],[id]])</f>
        <v>0</v>
      </c>
      <c r="E761" s="20">
        <v>6.8524715999999999E-2</v>
      </c>
      <c r="F761" s="20">
        <v>3336</v>
      </c>
      <c r="G761" s="20">
        <v>5</v>
      </c>
      <c r="H761" s="20">
        <v>0</v>
      </c>
      <c r="I761" s="20">
        <v>223</v>
      </c>
      <c r="J761" s="20">
        <v>50</v>
      </c>
      <c r="K761" s="20">
        <v>4333</v>
      </c>
      <c r="L761" s="20">
        <v>59</v>
      </c>
      <c r="M761" s="26" cm="1">
        <f t="array" ref="M761">_xlfn.IFS(Table11[[#This Row],[target.clade]]="I",110,Table11[[#This Row],[target.clade]]="II",4454,TRUE,4652)</f>
        <v>4454</v>
      </c>
      <c r="N761" s="26" cm="1">
        <f t="array" ref="N761">_xlfn.IFS(Table11[[#This Row],[target.clade]]="I",4454,Table11[[#This Row],[target.clade]]="II",110,TRUE,NA())</f>
        <v>110</v>
      </c>
      <c r="O761" s="20" cm="1">
        <f t="array" ref="O761">_xlfn.IFS(Table11[[#This Row],[target.clade]]="I",Table11[[#This Row],[hits.I]],Table11[[#This Row],[target.clade]]="II",Table11[[#This Row],[hits.II]],TRUE,SUM(Table11[[#This Row],[hits.I]:[hits.?]]))</f>
        <v>4333</v>
      </c>
      <c r="P761" s="26">
        <f>Table11[[#This Row],[clade.P]]-Table11[[#This Row],[clade.TP]]</f>
        <v>121</v>
      </c>
      <c r="Q761" s="26" cm="1">
        <f t="array" ref="Q761">_xlfn.IFS(Table11[[#This Row],[target.clade]]="I",Table11[[#This Row],[hits.II]],Table11[[#This Row],[target.clade]]="II",Table11[[#This Row],[hits.I]],TRUE,NA())</f>
        <v>50</v>
      </c>
      <c r="R761" s="26">
        <f>IFERROR(Table11[[#This Row],[clade.N]]-Table11[[#This Row],[clade.FP]], NA())</f>
        <v>60</v>
      </c>
      <c r="S761" s="24">
        <f>Table11[[#This Row],[clade.TP]]/Table11[[#This Row],[clade.P]]</f>
        <v>0.97283340817242925</v>
      </c>
      <c r="T761" s="24">
        <f>Table11[[#This Row],[clade.FN]]/Table11[[#This Row],[clade.P]]</f>
        <v>2.7166591827570724E-2</v>
      </c>
      <c r="U761" s="24">
        <f>IFERROR(Table11[[#This Row],[clade.FP]]/Table11[[#This Row],[clade.N]],NA())</f>
        <v>0.45454545454545453</v>
      </c>
      <c r="V761" s="24">
        <f>IFERROR(Table11[[#This Row],[clade.TN]]/Table11[[#This Row],[clade.N]],NA())</f>
        <v>0.54545454545454541</v>
      </c>
      <c r="AC761" s="11"/>
      <c r="AD761" s="11"/>
    </row>
    <row r="762" spans="1:30" ht="21" customHeight="1" x14ac:dyDescent="0.2">
      <c r="A762" s="25" t="s">
        <v>3781</v>
      </c>
      <c r="B762" s="20">
        <f>LOOKUP(Table11[[#This Row],[id]],'S1 - Assay'!A:A,'S1 - Assay'!B:B)</f>
        <v>10244</v>
      </c>
      <c r="C762" s="20" t="str">
        <f>LOOKUP(Table11[[#This Row],[id]],'S1 - Assay'!A:A,'S1 - Assay'!C:C)</f>
        <v>II</v>
      </c>
      <c r="D762" s="20">
        <f>COUNTIF('S6 - Table 1'!$B$3:$B$20,Table11[[#This Row],[id]])</f>
        <v>0</v>
      </c>
      <c r="E762" s="20">
        <v>6.8524715999999999E-2</v>
      </c>
      <c r="F762" s="20">
        <v>3335</v>
      </c>
      <c r="G762" s="20">
        <v>6</v>
      </c>
      <c r="H762" s="20">
        <v>0</v>
      </c>
      <c r="I762" s="20">
        <v>223</v>
      </c>
      <c r="J762" s="20">
        <v>50</v>
      </c>
      <c r="K762" s="20">
        <v>4333</v>
      </c>
      <c r="L762" s="20">
        <v>59</v>
      </c>
      <c r="M762" s="26" cm="1">
        <f t="array" ref="M762">_xlfn.IFS(Table11[[#This Row],[target.clade]]="I",110,Table11[[#This Row],[target.clade]]="II",4454,TRUE,4652)</f>
        <v>4454</v>
      </c>
      <c r="N762" s="26" cm="1">
        <f t="array" ref="N762">_xlfn.IFS(Table11[[#This Row],[target.clade]]="I",4454,Table11[[#This Row],[target.clade]]="II",110,TRUE,NA())</f>
        <v>110</v>
      </c>
      <c r="O762" s="20" cm="1">
        <f t="array" ref="O762">_xlfn.IFS(Table11[[#This Row],[target.clade]]="I",Table11[[#This Row],[hits.I]],Table11[[#This Row],[target.clade]]="II",Table11[[#This Row],[hits.II]],TRUE,SUM(Table11[[#This Row],[hits.I]:[hits.?]]))</f>
        <v>4333</v>
      </c>
      <c r="P762" s="26">
        <f>Table11[[#This Row],[clade.P]]-Table11[[#This Row],[clade.TP]]</f>
        <v>121</v>
      </c>
      <c r="Q762" s="26" cm="1">
        <f t="array" ref="Q762">_xlfn.IFS(Table11[[#This Row],[target.clade]]="I",Table11[[#This Row],[hits.II]],Table11[[#This Row],[target.clade]]="II",Table11[[#This Row],[hits.I]],TRUE,NA())</f>
        <v>50</v>
      </c>
      <c r="R762" s="26">
        <f>IFERROR(Table11[[#This Row],[clade.N]]-Table11[[#This Row],[clade.FP]], NA())</f>
        <v>60</v>
      </c>
      <c r="S762" s="24">
        <f>Table11[[#This Row],[clade.TP]]/Table11[[#This Row],[clade.P]]</f>
        <v>0.97283340817242925</v>
      </c>
      <c r="T762" s="24">
        <f>Table11[[#This Row],[clade.FN]]/Table11[[#This Row],[clade.P]]</f>
        <v>2.7166591827570724E-2</v>
      </c>
      <c r="U762" s="24">
        <f>IFERROR(Table11[[#This Row],[clade.FP]]/Table11[[#This Row],[clade.N]],NA())</f>
        <v>0.45454545454545453</v>
      </c>
      <c r="V762" s="24">
        <f>IFERROR(Table11[[#This Row],[clade.TN]]/Table11[[#This Row],[clade.N]],NA())</f>
        <v>0.54545454545454541</v>
      </c>
      <c r="AC762" s="11"/>
      <c r="AD762" s="11"/>
    </row>
    <row r="763" spans="1:30" ht="21" customHeight="1" x14ac:dyDescent="0.2">
      <c r="A763" s="25" t="s">
        <v>3783</v>
      </c>
      <c r="B763" s="20">
        <f>LOOKUP(Table11[[#This Row],[id]],'S1 - Assay'!A:A,'S1 - Assay'!B:B)</f>
        <v>10244</v>
      </c>
      <c r="C763" s="20" t="str">
        <f>LOOKUP(Table11[[#This Row],[id]],'S1 - Assay'!A:A,'S1 - Assay'!C:C)</f>
        <v>II</v>
      </c>
      <c r="D763" s="20">
        <f>COUNTIF('S6 - Table 1'!$B$3:$B$20,Table11[[#This Row],[id]])</f>
        <v>0</v>
      </c>
      <c r="E763" s="20">
        <v>6.9241720000000007E-2</v>
      </c>
      <c r="F763" s="20">
        <v>3244</v>
      </c>
      <c r="G763" s="20">
        <v>75</v>
      </c>
      <c r="H763" s="20">
        <v>191</v>
      </c>
      <c r="I763" s="20">
        <v>62</v>
      </c>
      <c r="J763" s="20">
        <v>43</v>
      </c>
      <c r="K763" s="20">
        <v>4404</v>
      </c>
      <c r="L763" s="20">
        <v>28</v>
      </c>
      <c r="M763" s="26" cm="1">
        <f t="array" ref="M763">_xlfn.IFS(Table11[[#This Row],[target.clade]]="I",110,Table11[[#This Row],[target.clade]]="II",4454,TRUE,4652)</f>
        <v>4454</v>
      </c>
      <c r="N763" s="26" cm="1">
        <f t="array" ref="N763">_xlfn.IFS(Table11[[#This Row],[target.clade]]="I",4454,Table11[[#This Row],[target.clade]]="II",110,TRUE,NA())</f>
        <v>110</v>
      </c>
      <c r="O763" s="20" cm="1">
        <f t="array" ref="O763">_xlfn.IFS(Table11[[#This Row],[target.clade]]="I",Table11[[#This Row],[hits.I]],Table11[[#This Row],[target.clade]]="II",Table11[[#This Row],[hits.II]],TRUE,SUM(Table11[[#This Row],[hits.I]:[hits.?]]))</f>
        <v>4404</v>
      </c>
      <c r="P763" s="26">
        <f>Table11[[#This Row],[clade.P]]-Table11[[#This Row],[clade.TP]]</f>
        <v>50</v>
      </c>
      <c r="Q763" s="26" cm="1">
        <f t="array" ref="Q763">_xlfn.IFS(Table11[[#This Row],[target.clade]]="I",Table11[[#This Row],[hits.II]],Table11[[#This Row],[target.clade]]="II",Table11[[#This Row],[hits.I]],TRUE,NA())</f>
        <v>43</v>
      </c>
      <c r="R763" s="26">
        <f>IFERROR(Table11[[#This Row],[clade.N]]-Table11[[#This Row],[clade.FP]], NA())</f>
        <v>67</v>
      </c>
      <c r="S763" s="24">
        <f>Table11[[#This Row],[clade.TP]]/Table11[[#This Row],[clade.P]]</f>
        <v>0.98877413560844185</v>
      </c>
      <c r="T763" s="24">
        <f>Table11[[#This Row],[clade.FN]]/Table11[[#This Row],[clade.P]]</f>
        <v>1.1225864391558151E-2</v>
      </c>
      <c r="U763" s="24">
        <f>IFERROR(Table11[[#This Row],[clade.FP]]/Table11[[#This Row],[clade.N]],NA())</f>
        <v>0.39090909090909093</v>
      </c>
      <c r="V763" s="24">
        <f>IFERROR(Table11[[#This Row],[clade.TN]]/Table11[[#This Row],[clade.N]],NA())</f>
        <v>0.60909090909090913</v>
      </c>
      <c r="AC763" s="11"/>
      <c r="AD763" s="11"/>
    </row>
    <row r="764" spans="1:30" ht="21" customHeight="1" x14ac:dyDescent="0.2">
      <c r="A764" s="25" t="s">
        <v>3784</v>
      </c>
      <c r="B764" s="20">
        <f>LOOKUP(Table11[[#This Row],[id]],'S1 - Assay'!A:A,'S1 - Assay'!B:B)</f>
        <v>10244</v>
      </c>
      <c r="C764" s="20" t="str">
        <f>LOOKUP(Table11[[#This Row],[id]],'S1 - Assay'!A:A,'S1 - Assay'!C:C)</f>
        <v>II</v>
      </c>
      <c r="D764" s="20">
        <f>COUNTIF('S6 - Table 1'!$B$3:$B$20,Table11[[#This Row],[id]])</f>
        <v>0</v>
      </c>
      <c r="E764" s="20">
        <v>6.9362727999999998E-2</v>
      </c>
      <c r="F764" s="20">
        <v>3313</v>
      </c>
      <c r="G764" s="20">
        <v>16</v>
      </c>
      <c r="H764" s="20">
        <v>179</v>
      </c>
      <c r="I764" s="20">
        <v>152</v>
      </c>
      <c r="J764" s="20">
        <v>50</v>
      </c>
      <c r="K764" s="20">
        <v>4274</v>
      </c>
      <c r="L764" s="20">
        <v>49</v>
      </c>
      <c r="M764" s="26" cm="1">
        <f t="array" ref="M764">_xlfn.IFS(Table11[[#This Row],[target.clade]]="I",110,Table11[[#This Row],[target.clade]]="II",4454,TRUE,4652)</f>
        <v>4454</v>
      </c>
      <c r="N764" s="26" cm="1">
        <f t="array" ref="N764">_xlfn.IFS(Table11[[#This Row],[target.clade]]="I",4454,Table11[[#This Row],[target.clade]]="II",110,TRUE,NA())</f>
        <v>110</v>
      </c>
      <c r="O764" s="20" cm="1">
        <f t="array" ref="O764">_xlfn.IFS(Table11[[#This Row],[target.clade]]="I",Table11[[#This Row],[hits.I]],Table11[[#This Row],[target.clade]]="II",Table11[[#This Row],[hits.II]],TRUE,SUM(Table11[[#This Row],[hits.I]:[hits.?]]))</f>
        <v>4274</v>
      </c>
      <c r="P764" s="26">
        <f>Table11[[#This Row],[clade.P]]-Table11[[#This Row],[clade.TP]]</f>
        <v>180</v>
      </c>
      <c r="Q764" s="26" cm="1">
        <f t="array" ref="Q764">_xlfn.IFS(Table11[[#This Row],[target.clade]]="I",Table11[[#This Row],[hits.II]],Table11[[#This Row],[target.clade]]="II",Table11[[#This Row],[hits.I]],TRUE,NA())</f>
        <v>50</v>
      </c>
      <c r="R764" s="26">
        <f>IFERROR(Table11[[#This Row],[clade.N]]-Table11[[#This Row],[clade.FP]], NA())</f>
        <v>60</v>
      </c>
      <c r="S764" s="24">
        <f>Table11[[#This Row],[clade.TP]]/Table11[[#This Row],[clade.P]]</f>
        <v>0.95958688819039062</v>
      </c>
      <c r="T764" s="24">
        <f>Table11[[#This Row],[clade.FN]]/Table11[[#This Row],[clade.P]]</f>
        <v>4.0413111809609339E-2</v>
      </c>
      <c r="U764" s="24">
        <f>IFERROR(Table11[[#This Row],[clade.FP]]/Table11[[#This Row],[clade.N]],NA())</f>
        <v>0.45454545454545453</v>
      </c>
      <c r="V764" s="24">
        <f>IFERROR(Table11[[#This Row],[clade.TN]]/Table11[[#This Row],[clade.N]],NA())</f>
        <v>0.54545454545454541</v>
      </c>
      <c r="AC764" s="11"/>
      <c r="AD764" s="11"/>
    </row>
    <row r="765" spans="1:30" ht="21" customHeight="1" x14ac:dyDescent="0.2">
      <c r="A765" s="25" t="s">
        <v>3786</v>
      </c>
      <c r="B765" s="20">
        <f>LOOKUP(Table11[[#This Row],[id]],'S1 - Assay'!A:A,'S1 - Assay'!B:B)</f>
        <v>10244</v>
      </c>
      <c r="C765" s="20" t="str">
        <f>LOOKUP(Table11[[#This Row],[id]],'S1 - Assay'!A:A,'S1 - Assay'!C:C)</f>
        <v>II</v>
      </c>
      <c r="D765" s="20">
        <f>COUNTIF('S6 - Table 1'!$B$3:$B$20,Table11[[#This Row],[id]])</f>
        <v>0</v>
      </c>
      <c r="E765" s="20">
        <v>6.9362727999999998E-2</v>
      </c>
      <c r="F765" s="20">
        <v>3313</v>
      </c>
      <c r="G765" s="20">
        <v>16</v>
      </c>
      <c r="H765" s="20">
        <v>179</v>
      </c>
      <c r="I765" s="20">
        <v>147</v>
      </c>
      <c r="J765" s="20">
        <v>50</v>
      </c>
      <c r="K765" s="20">
        <v>4274</v>
      </c>
      <c r="L765" s="20">
        <v>49</v>
      </c>
      <c r="M765" s="26" cm="1">
        <f t="array" ref="M765">_xlfn.IFS(Table11[[#This Row],[target.clade]]="I",110,Table11[[#This Row],[target.clade]]="II",4454,TRUE,4652)</f>
        <v>4454</v>
      </c>
      <c r="N765" s="26" cm="1">
        <f t="array" ref="N765">_xlfn.IFS(Table11[[#This Row],[target.clade]]="I",4454,Table11[[#This Row],[target.clade]]="II",110,TRUE,NA())</f>
        <v>110</v>
      </c>
      <c r="O765" s="20" cm="1">
        <f t="array" ref="O765">_xlfn.IFS(Table11[[#This Row],[target.clade]]="I",Table11[[#This Row],[hits.I]],Table11[[#This Row],[target.clade]]="II",Table11[[#This Row],[hits.II]],TRUE,SUM(Table11[[#This Row],[hits.I]:[hits.?]]))</f>
        <v>4274</v>
      </c>
      <c r="P765" s="26">
        <f>Table11[[#This Row],[clade.P]]-Table11[[#This Row],[clade.TP]]</f>
        <v>180</v>
      </c>
      <c r="Q765" s="26" cm="1">
        <f t="array" ref="Q765">_xlfn.IFS(Table11[[#This Row],[target.clade]]="I",Table11[[#This Row],[hits.II]],Table11[[#This Row],[target.clade]]="II",Table11[[#This Row],[hits.I]],TRUE,NA())</f>
        <v>50</v>
      </c>
      <c r="R765" s="26">
        <f>IFERROR(Table11[[#This Row],[clade.N]]-Table11[[#This Row],[clade.FP]], NA())</f>
        <v>60</v>
      </c>
      <c r="S765" s="24">
        <f>Table11[[#This Row],[clade.TP]]/Table11[[#This Row],[clade.P]]</f>
        <v>0.95958688819039062</v>
      </c>
      <c r="T765" s="24">
        <f>Table11[[#This Row],[clade.FN]]/Table11[[#This Row],[clade.P]]</f>
        <v>4.0413111809609339E-2</v>
      </c>
      <c r="U765" s="24">
        <f>IFERROR(Table11[[#This Row],[clade.FP]]/Table11[[#This Row],[clade.N]],NA())</f>
        <v>0.45454545454545453</v>
      </c>
      <c r="V765" s="24">
        <f>IFERROR(Table11[[#This Row],[clade.TN]]/Table11[[#This Row],[clade.N]],NA())</f>
        <v>0.54545454545454541</v>
      </c>
      <c r="AC765" s="11"/>
      <c r="AD765" s="11"/>
    </row>
    <row r="766" spans="1:30" ht="21" customHeight="1" x14ac:dyDescent="0.2">
      <c r="A766" s="25" t="s">
        <v>3788</v>
      </c>
      <c r="B766" s="20">
        <f>LOOKUP(Table11[[#This Row],[id]],'S1 - Assay'!A:A,'S1 - Assay'!B:B)</f>
        <v>10244</v>
      </c>
      <c r="C766" s="20" t="str">
        <f>LOOKUP(Table11[[#This Row],[id]],'S1 - Assay'!A:A,'S1 - Assay'!C:C)</f>
        <v>II</v>
      </c>
      <c r="D766" s="20">
        <f>COUNTIF('S6 - Table 1'!$B$3:$B$20,Table11[[#This Row],[id]])</f>
        <v>0</v>
      </c>
      <c r="E766" s="20">
        <v>6.9535821999999997E-2</v>
      </c>
      <c r="F766" s="20">
        <v>3221</v>
      </c>
      <c r="G766" s="20">
        <v>99</v>
      </c>
      <c r="H766" s="20">
        <v>0</v>
      </c>
      <c r="I766" s="20">
        <v>266</v>
      </c>
      <c r="J766" s="20">
        <v>50</v>
      </c>
      <c r="K766" s="20">
        <v>4247</v>
      </c>
      <c r="L766" s="20">
        <v>45</v>
      </c>
      <c r="M766" s="26" cm="1">
        <f t="array" ref="M766">_xlfn.IFS(Table11[[#This Row],[target.clade]]="I",110,Table11[[#This Row],[target.clade]]="II",4454,TRUE,4652)</f>
        <v>4454</v>
      </c>
      <c r="N766" s="26" cm="1">
        <f t="array" ref="N766">_xlfn.IFS(Table11[[#This Row],[target.clade]]="I",4454,Table11[[#This Row],[target.clade]]="II",110,TRUE,NA())</f>
        <v>110</v>
      </c>
      <c r="O766" s="20" cm="1">
        <f t="array" ref="O766">_xlfn.IFS(Table11[[#This Row],[target.clade]]="I",Table11[[#This Row],[hits.I]],Table11[[#This Row],[target.clade]]="II",Table11[[#This Row],[hits.II]],TRUE,SUM(Table11[[#This Row],[hits.I]:[hits.?]]))</f>
        <v>4247</v>
      </c>
      <c r="P766" s="26">
        <f>Table11[[#This Row],[clade.P]]-Table11[[#This Row],[clade.TP]]</f>
        <v>207</v>
      </c>
      <c r="Q766" s="26" cm="1">
        <f t="array" ref="Q766">_xlfn.IFS(Table11[[#This Row],[target.clade]]="I",Table11[[#This Row],[hits.II]],Table11[[#This Row],[target.clade]]="II",Table11[[#This Row],[hits.I]],TRUE,NA())</f>
        <v>50</v>
      </c>
      <c r="R766" s="26">
        <f>IFERROR(Table11[[#This Row],[clade.N]]-Table11[[#This Row],[clade.FP]], NA())</f>
        <v>60</v>
      </c>
      <c r="S766" s="24">
        <f>Table11[[#This Row],[clade.TP]]/Table11[[#This Row],[clade.P]]</f>
        <v>0.95352492141894929</v>
      </c>
      <c r="T766" s="24">
        <f>Table11[[#This Row],[clade.FN]]/Table11[[#This Row],[clade.P]]</f>
        <v>4.6475078581050738E-2</v>
      </c>
      <c r="U766" s="24">
        <f>IFERROR(Table11[[#This Row],[clade.FP]]/Table11[[#This Row],[clade.N]],NA())</f>
        <v>0.45454545454545453</v>
      </c>
      <c r="V766" s="24">
        <f>IFERROR(Table11[[#This Row],[clade.TN]]/Table11[[#This Row],[clade.N]],NA())</f>
        <v>0.54545454545454541</v>
      </c>
      <c r="AC766" s="11"/>
      <c r="AD766" s="11"/>
    </row>
    <row r="767" spans="1:30" ht="21" customHeight="1" x14ac:dyDescent="0.2">
      <c r="A767" s="25" t="s">
        <v>3793</v>
      </c>
      <c r="B767" s="20">
        <f>LOOKUP(Table11[[#This Row],[id]],'S1 - Assay'!A:A,'S1 - Assay'!B:B)</f>
        <v>10244</v>
      </c>
      <c r="C767" s="20" t="str">
        <f>LOOKUP(Table11[[#This Row],[id]],'S1 - Assay'!A:A,'S1 - Assay'!C:C)</f>
        <v>II</v>
      </c>
      <c r="D767" s="20">
        <f>COUNTIF('S6 - Table 1'!$B$3:$B$20,Table11[[#This Row],[id]])</f>
        <v>0</v>
      </c>
      <c r="E767" s="20">
        <v>6.9535821999999997E-2</v>
      </c>
      <c r="F767" s="20">
        <v>3221</v>
      </c>
      <c r="G767" s="20">
        <v>99</v>
      </c>
      <c r="H767" s="20">
        <v>0</v>
      </c>
      <c r="I767" s="20">
        <v>217</v>
      </c>
      <c r="J767" s="20">
        <v>50</v>
      </c>
      <c r="K767" s="20">
        <v>4247</v>
      </c>
      <c r="L767" s="20">
        <v>45</v>
      </c>
      <c r="M767" s="26" cm="1">
        <f t="array" ref="M767">_xlfn.IFS(Table11[[#This Row],[target.clade]]="I",110,Table11[[#This Row],[target.clade]]="II",4454,TRUE,4652)</f>
        <v>4454</v>
      </c>
      <c r="N767" s="26" cm="1">
        <f t="array" ref="N767">_xlfn.IFS(Table11[[#This Row],[target.clade]]="I",4454,Table11[[#This Row],[target.clade]]="II",110,TRUE,NA())</f>
        <v>110</v>
      </c>
      <c r="O767" s="20" cm="1">
        <f t="array" ref="O767">_xlfn.IFS(Table11[[#This Row],[target.clade]]="I",Table11[[#This Row],[hits.I]],Table11[[#This Row],[target.clade]]="II",Table11[[#This Row],[hits.II]],TRUE,SUM(Table11[[#This Row],[hits.I]:[hits.?]]))</f>
        <v>4247</v>
      </c>
      <c r="P767" s="26">
        <f>Table11[[#This Row],[clade.P]]-Table11[[#This Row],[clade.TP]]</f>
        <v>207</v>
      </c>
      <c r="Q767" s="26" cm="1">
        <f t="array" ref="Q767">_xlfn.IFS(Table11[[#This Row],[target.clade]]="I",Table11[[#This Row],[hits.II]],Table11[[#This Row],[target.clade]]="II",Table11[[#This Row],[hits.I]],TRUE,NA())</f>
        <v>50</v>
      </c>
      <c r="R767" s="26">
        <f>IFERROR(Table11[[#This Row],[clade.N]]-Table11[[#This Row],[clade.FP]], NA())</f>
        <v>60</v>
      </c>
      <c r="S767" s="24">
        <f>Table11[[#This Row],[clade.TP]]/Table11[[#This Row],[clade.P]]</f>
        <v>0.95352492141894929</v>
      </c>
      <c r="T767" s="24">
        <f>Table11[[#This Row],[clade.FN]]/Table11[[#This Row],[clade.P]]</f>
        <v>4.6475078581050738E-2</v>
      </c>
      <c r="U767" s="24">
        <f>IFERROR(Table11[[#This Row],[clade.FP]]/Table11[[#This Row],[clade.N]],NA())</f>
        <v>0.45454545454545453</v>
      </c>
      <c r="V767" s="24">
        <f>IFERROR(Table11[[#This Row],[clade.TN]]/Table11[[#This Row],[clade.N]],NA())</f>
        <v>0.54545454545454541</v>
      </c>
      <c r="AC767" s="11"/>
      <c r="AD767" s="11"/>
    </row>
    <row r="768" spans="1:30" ht="21" customHeight="1" x14ac:dyDescent="0.2">
      <c r="A768" s="25" t="s">
        <v>3796</v>
      </c>
      <c r="B768" s="20">
        <f>LOOKUP(Table11[[#This Row],[id]],'S1 - Assay'!A:A,'S1 - Assay'!B:B)</f>
        <v>10244</v>
      </c>
      <c r="C768" s="20" t="str">
        <f>LOOKUP(Table11[[#This Row],[id]],'S1 - Assay'!A:A,'S1 - Assay'!C:C)</f>
        <v>II</v>
      </c>
      <c r="D768" s="20">
        <f>COUNTIF('S6 - Table 1'!$B$3:$B$20,Table11[[#This Row],[id]])</f>
        <v>0</v>
      </c>
      <c r="E768" s="20">
        <v>7.0111277999999999E-2</v>
      </c>
      <c r="F768" s="20">
        <v>3432</v>
      </c>
      <c r="G768" s="20">
        <v>0</v>
      </c>
      <c r="H768" s="20">
        <v>175</v>
      </c>
      <c r="I768" s="20">
        <v>114</v>
      </c>
      <c r="J768" s="20">
        <v>44</v>
      </c>
      <c r="K768" s="20">
        <v>4432</v>
      </c>
      <c r="L768" s="20">
        <v>67</v>
      </c>
      <c r="M768" s="26" cm="1">
        <f t="array" ref="M768">_xlfn.IFS(Table11[[#This Row],[target.clade]]="I",110,Table11[[#This Row],[target.clade]]="II",4454,TRUE,4652)</f>
        <v>4454</v>
      </c>
      <c r="N768" s="26" cm="1">
        <f t="array" ref="N768">_xlfn.IFS(Table11[[#This Row],[target.clade]]="I",4454,Table11[[#This Row],[target.clade]]="II",110,TRUE,NA())</f>
        <v>110</v>
      </c>
      <c r="O768" s="20" cm="1">
        <f t="array" ref="O768">_xlfn.IFS(Table11[[#This Row],[target.clade]]="I",Table11[[#This Row],[hits.I]],Table11[[#This Row],[target.clade]]="II",Table11[[#This Row],[hits.II]],TRUE,SUM(Table11[[#This Row],[hits.I]:[hits.?]]))</f>
        <v>4432</v>
      </c>
      <c r="P768" s="26">
        <f>Table11[[#This Row],[clade.P]]-Table11[[#This Row],[clade.TP]]</f>
        <v>22</v>
      </c>
      <c r="Q768" s="26" cm="1">
        <f t="array" ref="Q768">_xlfn.IFS(Table11[[#This Row],[target.clade]]="I",Table11[[#This Row],[hits.II]],Table11[[#This Row],[target.clade]]="II",Table11[[#This Row],[hits.I]],TRUE,NA())</f>
        <v>44</v>
      </c>
      <c r="R768" s="26">
        <f>IFERROR(Table11[[#This Row],[clade.N]]-Table11[[#This Row],[clade.FP]], NA())</f>
        <v>66</v>
      </c>
      <c r="S768" s="24">
        <f>Table11[[#This Row],[clade.TP]]/Table11[[#This Row],[clade.P]]</f>
        <v>0.99506061966771442</v>
      </c>
      <c r="T768" s="24">
        <f>Table11[[#This Row],[clade.FN]]/Table11[[#This Row],[clade.P]]</f>
        <v>4.9393803322855864E-3</v>
      </c>
      <c r="U768" s="24">
        <f>IFERROR(Table11[[#This Row],[clade.FP]]/Table11[[#This Row],[clade.N]],NA())</f>
        <v>0.4</v>
      </c>
      <c r="V768" s="24">
        <f>IFERROR(Table11[[#This Row],[clade.TN]]/Table11[[#This Row],[clade.N]],NA())</f>
        <v>0.6</v>
      </c>
      <c r="AC768" s="11"/>
      <c r="AD768" s="11"/>
    </row>
    <row r="769" spans="1:30" ht="21" customHeight="1" x14ac:dyDescent="0.2">
      <c r="A769" s="25" t="s">
        <v>3798</v>
      </c>
      <c r="B769" s="20">
        <f>LOOKUP(Table11[[#This Row],[id]],'S1 - Assay'!A:A,'S1 - Assay'!B:B)</f>
        <v>10244</v>
      </c>
      <c r="C769" s="20" t="str">
        <f>LOOKUP(Table11[[#This Row],[id]],'S1 - Assay'!A:A,'S1 - Assay'!C:C)</f>
        <v>II</v>
      </c>
      <c r="D769" s="20">
        <f>COUNTIF('S6 - Table 1'!$B$3:$B$20,Table11[[#This Row],[id]])</f>
        <v>0</v>
      </c>
      <c r="E769" s="20">
        <v>7.0113249000000002E-2</v>
      </c>
      <c r="F769" s="20">
        <v>3405</v>
      </c>
      <c r="G769" s="20">
        <v>1</v>
      </c>
      <c r="H769" s="20">
        <v>99</v>
      </c>
      <c r="I769" s="20">
        <v>113</v>
      </c>
      <c r="J769" s="20">
        <v>44</v>
      </c>
      <c r="K769" s="20">
        <v>4414</v>
      </c>
      <c r="L769" s="20">
        <v>47</v>
      </c>
      <c r="M769" s="26" cm="1">
        <f t="array" ref="M769">_xlfn.IFS(Table11[[#This Row],[target.clade]]="I",110,Table11[[#This Row],[target.clade]]="II",4454,TRUE,4652)</f>
        <v>4454</v>
      </c>
      <c r="N769" s="26" cm="1">
        <f t="array" ref="N769">_xlfn.IFS(Table11[[#This Row],[target.clade]]="I",4454,Table11[[#This Row],[target.clade]]="II",110,TRUE,NA())</f>
        <v>110</v>
      </c>
      <c r="O769" s="20" cm="1">
        <f t="array" ref="O769">_xlfn.IFS(Table11[[#This Row],[target.clade]]="I",Table11[[#This Row],[hits.I]],Table11[[#This Row],[target.clade]]="II",Table11[[#This Row],[hits.II]],TRUE,SUM(Table11[[#This Row],[hits.I]:[hits.?]]))</f>
        <v>4414</v>
      </c>
      <c r="P769" s="26">
        <f>Table11[[#This Row],[clade.P]]-Table11[[#This Row],[clade.TP]]</f>
        <v>40</v>
      </c>
      <c r="Q769" s="26" cm="1">
        <f t="array" ref="Q769">_xlfn.IFS(Table11[[#This Row],[target.clade]]="I",Table11[[#This Row],[hits.II]],Table11[[#This Row],[target.clade]]="II",Table11[[#This Row],[hits.I]],TRUE,NA())</f>
        <v>44</v>
      </c>
      <c r="R769" s="26">
        <f>IFERROR(Table11[[#This Row],[clade.N]]-Table11[[#This Row],[clade.FP]], NA())</f>
        <v>66</v>
      </c>
      <c r="S769" s="24">
        <f>Table11[[#This Row],[clade.TP]]/Table11[[#This Row],[clade.P]]</f>
        <v>0.99101930848675346</v>
      </c>
      <c r="T769" s="24">
        <f>Table11[[#This Row],[clade.FN]]/Table11[[#This Row],[clade.P]]</f>
        <v>8.9806915132465207E-3</v>
      </c>
      <c r="U769" s="24">
        <f>IFERROR(Table11[[#This Row],[clade.FP]]/Table11[[#This Row],[clade.N]],NA())</f>
        <v>0.4</v>
      </c>
      <c r="V769" s="24">
        <f>IFERROR(Table11[[#This Row],[clade.TN]]/Table11[[#This Row],[clade.N]],NA())</f>
        <v>0.6</v>
      </c>
      <c r="AC769" s="11"/>
      <c r="AD769" s="11"/>
    </row>
    <row r="770" spans="1:30" ht="21" customHeight="1" x14ac:dyDescent="0.2">
      <c r="A770" s="25" t="s">
        <v>3800</v>
      </c>
      <c r="B770" s="20">
        <f>LOOKUP(Table11[[#This Row],[id]],'S1 - Assay'!A:A,'S1 - Assay'!B:B)</f>
        <v>10244</v>
      </c>
      <c r="C770" s="20" t="str">
        <f>LOOKUP(Table11[[#This Row],[id]],'S1 - Assay'!A:A,'S1 - Assay'!C:C)</f>
        <v>II</v>
      </c>
      <c r="D770" s="20">
        <f>COUNTIF('S6 - Table 1'!$B$3:$B$20,Table11[[#This Row],[id]])</f>
        <v>0</v>
      </c>
      <c r="E770" s="20">
        <v>7.0113249000000002E-2</v>
      </c>
      <c r="F770" s="20">
        <v>3405</v>
      </c>
      <c r="G770" s="20">
        <v>0</v>
      </c>
      <c r="H770" s="20">
        <v>99</v>
      </c>
      <c r="I770" s="20">
        <v>113</v>
      </c>
      <c r="J770" s="20">
        <v>44</v>
      </c>
      <c r="K770" s="20">
        <v>4413</v>
      </c>
      <c r="L770" s="20">
        <v>47</v>
      </c>
      <c r="M770" s="26" cm="1">
        <f t="array" ref="M770">_xlfn.IFS(Table11[[#This Row],[target.clade]]="I",110,Table11[[#This Row],[target.clade]]="II",4454,TRUE,4652)</f>
        <v>4454</v>
      </c>
      <c r="N770" s="26" cm="1">
        <f t="array" ref="N770">_xlfn.IFS(Table11[[#This Row],[target.clade]]="I",4454,Table11[[#This Row],[target.clade]]="II",110,TRUE,NA())</f>
        <v>110</v>
      </c>
      <c r="O770" s="20" cm="1">
        <f t="array" ref="O770">_xlfn.IFS(Table11[[#This Row],[target.clade]]="I",Table11[[#This Row],[hits.I]],Table11[[#This Row],[target.clade]]="II",Table11[[#This Row],[hits.II]],TRUE,SUM(Table11[[#This Row],[hits.I]:[hits.?]]))</f>
        <v>4413</v>
      </c>
      <c r="P770" s="26">
        <f>Table11[[#This Row],[clade.P]]-Table11[[#This Row],[clade.TP]]</f>
        <v>41</v>
      </c>
      <c r="Q770" s="26" cm="1">
        <f t="array" ref="Q770">_xlfn.IFS(Table11[[#This Row],[target.clade]]="I",Table11[[#This Row],[hits.II]],Table11[[#This Row],[target.clade]]="II",Table11[[#This Row],[hits.I]],TRUE,NA())</f>
        <v>44</v>
      </c>
      <c r="R770" s="26">
        <f>IFERROR(Table11[[#This Row],[clade.N]]-Table11[[#This Row],[clade.FP]], NA())</f>
        <v>66</v>
      </c>
      <c r="S770" s="24">
        <f>Table11[[#This Row],[clade.TP]]/Table11[[#This Row],[clade.P]]</f>
        <v>0.99079479119892233</v>
      </c>
      <c r="T770" s="24">
        <f>Table11[[#This Row],[clade.FN]]/Table11[[#This Row],[clade.P]]</f>
        <v>9.2052088010776828E-3</v>
      </c>
      <c r="U770" s="24">
        <f>IFERROR(Table11[[#This Row],[clade.FP]]/Table11[[#This Row],[clade.N]],NA())</f>
        <v>0.4</v>
      </c>
      <c r="V770" s="24">
        <f>IFERROR(Table11[[#This Row],[clade.TN]]/Table11[[#This Row],[clade.N]],NA())</f>
        <v>0.6</v>
      </c>
      <c r="AC770" s="11"/>
      <c r="AD770" s="11"/>
    </row>
    <row r="771" spans="1:30" ht="21" customHeight="1" x14ac:dyDescent="0.2">
      <c r="A771" s="25" t="s">
        <v>3802</v>
      </c>
      <c r="B771" s="20">
        <f>LOOKUP(Table11[[#This Row],[id]],'S1 - Assay'!A:A,'S1 - Assay'!B:B)</f>
        <v>10244</v>
      </c>
      <c r="C771" s="20" t="str">
        <f>LOOKUP(Table11[[#This Row],[id]],'S1 - Assay'!A:A,'S1 - Assay'!C:C)</f>
        <v>II</v>
      </c>
      <c r="D771" s="20">
        <f>COUNTIF('S6 - Table 1'!$B$3:$B$20,Table11[[#This Row],[id]])</f>
        <v>0</v>
      </c>
      <c r="E771" s="20">
        <v>7.0113249000000002E-2</v>
      </c>
      <c r="F771" s="20">
        <v>3405</v>
      </c>
      <c r="G771" s="20">
        <v>0</v>
      </c>
      <c r="H771" s="20">
        <v>99</v>
      </c>
      <c r="I771" s="20">
        <v>113</v>
      </c>
      <c r="J771" s="20">
        <v>44</v>
      </c>
      <c r="K771" s="20">
        <v>4413</v>
      </c>
      <c r="L771" s="20">
        <v>47</v>
      </c>
      <c r="M771" s="26" cm="1">
        <f t="array" ref="M771">_xlfn.IFS(Table11[[#This Row],[target.clade]]="I",110,Table11[[#This Row],[target.clade]]="II",4454,TRUE,4652)</f>
        <v>4454</v>
      </c>
      <c r="N771" s="26" cm="1">
        <f t="array" ref="N771">_xlfn.IFS(Table11[[#This Row],[target.clade]]="I",4454,Table11[[#This Row],[target.clade]]="II",110,TRUE,NA())</f>
        <v>110</v>
      </c>
      <c r="O771" s="20" cm="1">
        <f t="array" ref="O771">_xlfn.IFS(Table11[[#This Row],[target.clade]]="I",Table11[[#This Row],[hits.I]],Table11[[#This Row],[target.clade]]="II",Table11[[#This Row],[hits.II]],TRUE,SUM(Table11[[#This Row],[hits.I]:[hits.?]]))</f>
        <v>4413</v>
      </c>
      <c r="P771" s="26">
        <f>Table11[[#This Row],[clade.P]]-Table11[[#This Row],[clade.TP]]</f>
        <v>41</v>
      </c>
      <c r="Q771" s="26" cm="1">
        <f t="array" ref="Q771">_xlfn.IFS(Table11[[#This Row],[target.clade]]="I",Table11[[#This Row],[hits.II]],Table11[[#This Row],[target.clade]]="II",Table11[[#This Row],[hits.I]],TRUE,NA())</f>
        <v>44</v>
      </c>
      <c r="R771" s="26">
        <f>IFERROR(Table11[[#This Row],[clade.N]]-Table11[[#This Row],[clade.FP]], NA())</f>
        <v>66</v>
      </c>
      <c r="S771" s="24">
        <f>Table11[[#This Row],[clade.TP]]/Table11[[#This Row],[clade.P]]</f>
        <v>0.99079479119892233</v>
      </c>
      <c r="T771" s="24">
        <f>Table11[[#This Row],[clade.FN]]/Table11[[#This Row],[clade.P]]</f>
        <v>9.2052088010776828E-3</v>
      </c>
      <c r="U771" s="24">
        <f>IFERROR(Table11[[#This Row],[clade.FP]]/Table11[[#This Row],[clade.N]],NA())</f>
        <v>0.4</v>
      </c>
      <c r="V771" s="24">
        <f>IFERROR(Table11[[#This Row],[clade.TN]]/Table11[[#This Row],[clade.N]],NA())</f>
        <v>0.6</v>
      </c>
      <c r="AC771" s="11"/>
      <c r="AD771" s="11"/>
    </row>
    <row r="772" spans="1:30" ht="21" customHeight="1" x14ac:dyDescent="0.2">
      <c r="A772" s="25" t="s">
        <v>3804</v>
      </c>
      <c r="B772" s="20">
        <f>LOOKUP(Table11[[#This Row],[id]],'S1 - Assay'!A:A,'S1 - Assay'!B:B)</f>
        <v>10244</v>
      </c>
      <c r="C772" s="20" t="str">
        <f>LOOKUP(Table11[[#This Row],[id]],'S1 - Assay'!A:A,'S1 - Assay'!C:C)</f>
        <v>II</v>
      </c>
      <c r="D772" s="20">
        <f>COUNTIF('S6 - Table 1'!$B$3:$B$20,Table11[[#This Row],[id]])</f>
        <v>0</v>
      </c>
      <c r="E772" s="20">
        <v>7.0494502000000001E-2</v>
      </c>
      <c r="F772" s="20">
        <v>3432</v>
      </c>
      <c r="G772" s="20">
        <v>0</v>
      </c>
      <c r="H772" s="20">
        <v>175</v>
      </c>
      <c r="I772" s="20">
        <v>114</v>
      </c>
      <c r="J772" s="20">
        <v>44</v>
      </c>
      <c r="K772" s="20">
        <v>4432</v>
      </c>
      <c r="L772" s="20">
        <v>67</v>
      </c>
      <c r="M772" s="26" cm="1">
        <f t="array" ref="M772">_xlfn.IFS(Table11[[#This Row],[target.clade]]="I",110,Table11[[#This Row],[target.clade]]="II",4454,TRUE,4652)</f>
        <v>4454</v>
      </c>
      <c r="N772" s="26" cm="1">
        <f t="array" ref="N772">_xlfn.IFS(Table11[[#This Row],[target.clade]]="I",4454,Table11[[#This Row],[target.clade]]="II",110,TRUE,NA())</f>
        <v>110</v>
      </c>
      <c r="O772" s="20" cm="1">
        <f t="array" ref="O772">_xlfn.IFS(Table11[[#This Row],[target.clade]]="I",Table11[[#This Row],[hits.I]],Table11[[#This Row],[target.clade]]="II",Table11[[#This Row],[hits.II]],TRUE,SUM(Table11[[#This Row],[hits.I]:[hits.?]]))</f>
        <v>4432</v>
      </c>
      <c r="P772" s="26">
        <f>Table11[[#This Row],[clade.P]]-Table11[[#This Row],[clade.TP]]</f>
        <v>22</v>
      </c>
      <c r="Q772" s="26" cm="1">
        <f t="array" ref="Q772">_xlfn.IFS(Table11[[#This Row],[target.clade]]="I",Table11[[#This Row],[hits.II]],Table11[[#This Row],[target.clade]]="II",Table11[[#This Row],[hits.I]],TRUE,NA())</f>
        <v>44</v>
      </c>
      <c r="R772" s="26">
        <f>IFERROR(Table11[[#This Row],[clade.N]]-Table11[[#This Row],[clade.FP]], NA())</f>
        <v>66</v>
      </c>
      <c r="S772" s="24">
        <f>Table11[[#This Row],[clade.TP]]/Table11[[#This Row],[clade.P]]</f>
        <v>0.99506061966771442</v>
      </c>
      <c r="T772" s="24">
        <f>Table11[[#This Row],[clade.FN]]/Table11[[#This Row],[clade.P]]</f>
        <v>4.9393803322855864E-3</v>
      </c>
      <c r="U772" s="24">
        <f>IFERROR(Table11[[#This Row],[clade.FP]]/Table11[[#This Row],[clade.N]],NA())</f>
        <v>0.4</v>
      </c>
      <c r="V772" s="24">
        <f>IFERROR(Table11[[#This Row],[clade.TN]]/Table11[[#This Row],[clade.N]],NA())</f>
        <v>0.6</v>
      </c>
      <c r="AC772" s="11"/>
      <c r="AD772" s="11"/>
    </row>
    <row r="773" spans="1:30" ht="21" customHeight="1" x14ac:dyDescent="0.2">
      <c r="A773" s="25" t="s">
        <v>3806</v>
      </c>
      <c r="B773" s="20">
        <f>LOOKUP(Table11[[#This Row],[id]],'S1 - Assay'!A:A,'S1 - Assay'!B:B)</f>
        <v>10244</v>
      </c>
      <c r="C773" s="20" t="str">
        <f>LOOKUP(Table11[[#This Row],[id]],'S1 - Assay'!A:A,'S1 - Assay'!C:C)</f>
        <v>II</v>
      </c>
      <c r="D773" s="20">
        <f>COUNTIF('S6 - Table 1'!$B$3:$B$20,Table11[[#This Row],[id]])</f>
        <v>0</v>
      </c>
      <c r="E773" s="20">
        <v>7.0841039999999994E-2</v>
      </c>
      <c r="F773" s="20">
        <v>3214</v>
      </c>
      <c r="G773" s="20">
        <v>37</v>
      </c>
      <c r="H773" s="20">
        <v>224</v>
      </c>
      <c r="I773" s="20">
        <v>357</v>
      </c>
      <c r="J773" s="20">
        <v>44</v>
      </c>
      <c r="K773" s="20">
        <v>4196</v>
      </c>
      <c r="L773" s="20">
        <v>64</v>
      </c>
      <c r="M773" s="26" cm="1">
        <f t="array" ref="M773">_xlfn.IFS(Table11[[#This Row],[target.clade]]="I",110,Table11[[#This Row],[target.clade]]="II",4454,TRUE,4652)</f>
        <v>4454</v>
      </c>
      <c r="N773" s="26" cm="1">
        <f t="array" ref="N773">_xlfn.IFS(Table11[[#This Row],[target.clade]]="I",4454,Table11[[#This Row],[target.clade]]="II",110,TRUE,NA())</f>
        <v>110</v>
      </c>
      <c r="O773" s="20" cm="1">
        <f t="array" ref="O773">_xlfn.IFS(Table11[[#This Row],[target.clade]]="I",Table11[[#This Row],[hits.I]],Table11[[#This Row],[target.clade]]="II",Table11[[#This Row],[hits.II]],TRUE,SUM(Table11[[#This Row],[hits.I]:[hits.?]]))</f>
        <v>4196</v>
      </c>
      <c r="P773" s="26">
        <f>Table11[[#This Row],[clade.P]]-Table11[[#This Row],[clade.TP]]</f>
        <v>258</v>
      </c>
      <c r="Q773" s="26" cm="1">
        <f t="array" ref="Q773">_xlfn.IFS(Table11[[#This Row],[target.clade]]="I",Table11[[#This Row],[hits.II]],Table11[[#This Row],[target.clade]]="II",Table11[[#This Row],[hits.I]],TRUE,NA())</f>
        <v>44</v>
      </c>
      <c r="R773" s="26">
        <f>IFERROR(Table11[[#This Row],[clade.N]]-Table11[[#This Row],[clade.FP]], NA())</f>
        <v>66</v>
      </c>
      <c r="S773" s="24">
        <f>Table11[[#This Row],[clade.TP]]/Table11[[#This Row],[clade.P]]</f>
        <v>0.9420745397395599</v>
      </c>
      <c r="T773" s="24">
        <f>Table11[[#This Row],[clade.FN]]/Table11[[#This Row],[clade.P]]</f>
        <v>5.7925460260440056E-2</v>
      </c>
      <c r="U773" s="24">
        <f>IFERROR(Table11[[#This Row],[clade.FP]]/Table11[[#This Row],[clade.N]],NA())</f>
        <v>0.4</v>
      </c>
      <c r="V773" s="24">
        <f>IFERROR(Table11[[#This Row],[clade.TN]]/Table11[[#This Row],[clade.N]],NA())</f>
        <v>0.6</v>
      </c>
      <c r="AC773" s="11"/>
      <c r="AD773" s="11"/>
    </row>
    <row r="774" spans="1:30" ht="21" customHeight="1" x14ac:dyDescent="0.2">
      <c r="A774" s="25" t="s">
        <v>3811</v>
      </c>
      <c r="B774" s="20">
        <f>LOOKUP(Table11[[#This Row],[id]],'S1 - Assay'!A:A,'S1 - Assay'!B:B)</f>
        <v>10244</v>
      </c>
      <c r="C774" s="20" t="str">
        <f>LOOKUP(Table11[[#This Row],[id]],'S1 - Assay'!A:A,'S1 - Assay'!C:C)</f>
        <v>II</v>
      </c>
      <c r="D774" s="20">
        <f>COUNTIF('S6 - Table 1'!$B$3:$B$20,Table11[[#This Row],[id]])</f>
        <v>0</v>
      </c>
      <c r="E774" s="20">
        <v>7.0927044999999994E-2</v>
      </c>
      <c r="F774" s="20">
        <v>2836</v>
      </c>
      <c r="G774" s="20">
        <v>28</v>
      </c>
      <c r="H774" s="20">
        <v>307</v>
      </c>
      <c r="I774" s="20">
        <v>103</v>
      </c>
      <c r="J774" s="20">
        <v>43</v>
      </c>
      <c r="K774" s="20">
        <v>3735</v>
      </c>
      <c r="L774" s="20">
        <v>63</v>
      </c>
      <c r="M774" s="26" cm="1">
        <f t="array" ref="M774">_xlfn.IFS(Table11[[#This Row],[target.clade]]="I",110,Table11[[#This Row],[target.clade]]="II",4454,TRUE,4652)</f>
        <v>4454</v>
      </c>
      <c r="N774" s="26" cm="1">
        <f t="array" ref="N774">_xlfn.IFS(Table11[[#This Row],[target.clade]]="I",4454,Table11[[#This Row],[target.clade]]="II",110,TRUE,NA())</f>
        <v>110</v>
      </c>
      <c r="O774" s="20" cm="1">
        <f t="array" ref="O774">_xlfn.IFS(Table11[[#This Row],[target.clade]]="I",Table11[[#This Row],[hits.I]],Table11[[#This Row],[target.clade]]="II",Table11[[#This Row],[hits.II]],TRUE,SUM(Table11[[#This Row],[hits.I]:[hits.?]]))</f>
        <v>3735</v>
      </c>
      <c r="P774" s="26">
        <f>Table11[[#This Row],[clade.P]]-Table11[[#This Row],[clade.TP]]</f>
        <v>719</v>
      </c>
      <c r="Q774" s="26" cm="1">
        <f t="array" ref="Q774">_xlfn.IFS(Table11[[#This Row],[target.clade]]="I",Table11[[#This Row],[hits.II]],Table11[[#This Row],[target.clade]]="II",Table11[[#This Row],[hits.I]],TRUE,NA())</f>
        <v>43</v>
      </c>
      <c r="R774" s="26">
        <f>IFERROR(Table11[[#This Row],[clade.N]]-Table11[[#This Row],[clade.FP]], NA())</f>
        <v>67</v>
      </c>
      <c r="S774" s="24">
        <f>Table11[[#This Row],[clade.TP]]/Table11[[#This Row],[clade.P]]</f>
        <v>0.83857207004939383</v>
      </c>
      <c r="T774" s="24">
        <f>Table11[[#This Row],[clade.FN]]/Table11[[#This Row],[clade.P]]</f>
        <v>0.1614279299506062</v>
      </c>
      <c r="U774" s="24">
        <f>IFERROR(Table11[[#This Row],[clade.FP]]/Table11[[#This Row],[clade.N]],NA())</f>
        <v>0.39090909090909093</v>
      </c>
      <c r="V774" s="24">
        <f>IFERROR(Table11[[#This Row],[clade.TN]]/Table11[[#This Row],[clade.N]],NA())</f>
        <v>0.60909090909090913</v>
      </c>
      <c r="AC774" s="11"/>
      <c r="AD774" s="11"/>
    </row>
    <row r="775" spans="1:30" ht="21" customHeight="1" x14ac:dyDescent="0.2">
      <c r="A775" s="25" t="s">
        <v>3813</v>
      </c>
      <c r="B775" s="20">
        <f>LOOKUP(Table11[[#This Row],[id]],'S1 - Assay'!A:A,'S1 - Assay'!B:B)</f>
        <v>10244</v>
      </c>
      <c r="C775" s="20" t="str">
        <f>LOOKUP(Table11[[#This Row],[id]],'S1 - Assay'!A:A,'S1 - Assay'!C:C)</f>
        <v>II</v>
      </c>
      <c r="D775" s="20">
        <f>COUNTIF('S6 - Table 1'!$B$3:$B$20,Table11[[#This Row],[id]])</f>
        <v>0</v>
      </c>
      <c r="E775" s="20">
        <v>7.1044561000000006E-2</v>
      </c>
      <c r="F775" s="20">
        <v>3389</v>
      </c>
      <c r="G775" s="20">
        <v>15</v>
      </c>
      <c r="H775" s="20">
        <v>192</v>
      </c>
      <c r="I775" s="20">
        <v>200</v>
      </c>
      <c r="J775" s="20">
        <v>44</v>
      </c>
      <c r="K775" s="20">
        <v>4395</v>
      </c>
      <c r="L775" s="20">
        <v>62</v>
      </c>
      <c r="M775" s="26" cm="1">
        <f t="array" ref="M775">_xlfn.IFS(Table11[[#This Row],[target.clade]]="I",110,Table11[[#This Row],[target.clade]]="II",4454,TRUE,4652)</f>
        <v>4454</v>
      </c>
      <c r="N775" s="26" cm="1">
        <f t="array" ref="N775">_xlfn.IFS(Table11[[#This Row],[target.clade]]="I",4454,Table11[[#This Row],[target.clade]]="II",110,TRUE,NA())</f>
        <v>110</v>
      </c>
      <c r="O775" s="20" cm="1">
        <f t="array" ref="O775">_xlfn.IFS(Table11[[#This Row],[target.clade]]="I",Table11[[#This Row],[hits.I]],Table11[[#This Row],[target.clade]]="II",Table11[[#This Row],[hits.II]],TRUE,SUM(Table11[[#This Row],[hits.I]:[hits.?]]))</f>
        <v>4395</v>
      </c>
      <c r="P775" s="26">
        <f>Table11[[#This Row],[clade.P]]-Table11[[#This Row],[clade.TP]]</f>
        <v>59</v>
      </c>
      <c r="Q775" s="26" cm="1">
        <f t="array" ref="Q775">_xlfn.IFS(Table11[[#This Row],[target.clade]]="I",Table11[[#This Row],[hits.II]],Table11[[#This Row],[target.clade]]="II",Table11[[#This Row],[hits.I]],TRUE,NA())</f>
        <v>44</v>
      </c>
      <c r="R775" s="26">
        <f>IFERROR(Table11[[#This Row],[clade.N]]-Table11[[#This Row],[clade.FP]], NA())</f>
        <v>66</v>
      </c>
      <c r="S775" s="24">
        <f>Table11[[#This Row],[clade.TP]]/Table11[[#This Row],[clade.P]]</f>
        <v>0.98675348001796137</v>
      </c>
      <c r="T775" s="24">
        <f>Table11[[#This Row],[clade.FN]]/Table11[[#This Row],[clade.P]]</f>
        <v>1.3246519982038617E-2</v>
      </c>
      <c r="U775" s="24">
        <f>IFERROR(Table11[[#This Row],[clade.FP]]/Table11[[#This Row],[clade.N]],NA())</f>
        <v>0.4</v>
      </c>
      <c r="V775" s="24">
        <f>IFERROR(Table11[[#This Row],[clade.TN]]/Table11[[#This Row],[clade.N]],NA())</f>
        <v>0.6</v>
      </c>
      <c r="AC775" s="11"/>
      <c r="AD775" s="11"/>
    </row>
    <row r="776" spans="1:30" ht="21" customHeight="1" x14ac:dyDescent="0.2">
      <c r="A776" s="25" t="s">
        <v>3814</v>
      </c>
      <c r="B776" s="20">
        <f>LOOKUP(Table11[[#This Row],[id]],'S1 - Assay'!A:A,'S1 - Assay'!B:B)</f>
        <v>10244</v>
      </c>
      <c r="C776" s="20" t="str">
        <f>LOOKUP(Table11[[#This Row],[id]],'S1 - Assay'!A:A,'S1 - Assay'!C:C)</f>
        <v>II</v>
      </c>
      <c r="D776" s="20">
        <f>COUNTIF('S6 - Table 1'!$B$3:$B$20,Table11[[#This Row],[id]])</f>
        <v>0</v>
      </c>
      <c r="E776" s="20">
        <v>7.1822406000000005E-2</v>
      </c>
      <c r="F776" s="20">
        <v>3324</v>
      </c>
      <c r="G776" s="20">
        <v>29</v>
      </c>
      <c r="H776" s="20">
        <v>225</v>
      </c>
      <c r="I776" s="20">
        <v>153</v>
      </c>
      <c r="J776" s="20">
        <v>50</v>
      </c>
      <c r="K776" s="20">
        <v>4338</v>
      </c>
      <c r="L776" s="20">
        <v>46</v>
      </c>
      <c r="M776" s="26" cm="1">
        <f t="array" ref="M776">_xlfn.IFS(Table11[[#This Row],[target.clade]]="I",110,Table11[[#This Row],[target.clade]]="II",4454,TRUE,4652)</f>
        <v>4454</v>
      </c>
      <c r="N776" s="26" cm="1">
        <f t="array" ref="N776">_xlfn.IFS(Table11[[#This Row],[target.clade]]="I",4454,Table11[[#This Row],[target.clade]]="II",110,TRUE,NA())</f>
        <v>110</v>
      </c>
      <c r="O776" s="20" cm="1">
        <f t="array" ref="O776">_xlfn.IFS(Table11[[#This Row],[target.clade]]="I",Table11[[#This Row],[hits.I]],Table11[[#This Row],[target.clade]]="II",Table11[[#This Row],[hits.II]],TRUE,SUM(Table11[[#This Row],[hits.I]:[hits.?]]))</f>
        <v>4338</v>
      </c>
      <c r="P776" s="26">
        <f>Table11[[#This Row],[clade.P]]-Table11[[#This Row],[clade.TP]]</f>
        <v>116</v>
      </c>
      <c r="Q776" s="26" cm="1">
        <f t="array" ref="Q776">_xlfn.IFS(Table11[[#This Row],[target.clade]]="I",Table11[[#This Row],[hits.II]],Table11[[#This Row],[target.clade]]="II",Table11[[#This Row],[hits.I]],TRUE,NA())</f>
        <v>50</v>
      </c>
      <c r="R776" s="26">
        <f>IFERROR(Table11[[#This Row],[clade.N]]-Table11[[#This Row],[clade.FP]], NA())</f>
        <v>60</v>
      </c>
      <c r="S776" s="24">
        <f>Table11[[#This Row],[clade.TP]]/Table11[[#This Row],[clade.P]]</f>
        <v>0.97395599461158511</v>
      </c>
      <c r="T776" s="24">
        <f>Table11[[#This Row],[clade.FN]]/Table11[[#This Row],[clade.P]]</f>
        <v>2.6044005388414906E-2</v>
      </c>
      <c r="U776" s="24">
        <f>IFERROR(Table11[[#This Row],[clade.FP]]/Table11[[#This Row],[clade.N]],NA())</f>
        <v>0.45454545454545453</v>
      </c>
      <c r="V776" s="24">
        <f>IFERROR(Table11[[#This Row],[clade.TN]]/Table11[[#This Row],[clade.N]],NA())</f>
        <v>0.54545454545454541</v>
      </c>
      <c r="AC776" s="11"/>
      <c r="AD776" s="11"/>
    </row>
    <row r="777" spans="1:30" ht="21" customHeight="1" x14ac:dyDescent="0.2">
      <c r="A777" s="25" t="s">
        <v>3818</v>
      </c>
      <c r="B777" s="20">
        <f>LOOKUP(Table11[[#This Row],[id]],'S1 - Assay'!A:A,'S1 - Assay'!B:B)</f>
        <v>10244</v>
      </c>
      <c r="C777" s="20" t="str">
        <f>LOOKUP(Table11[[#This Row],[id]],'S1 - Assay'!A:A,'S1 - Assay'!C:C)</f>
        <v>II</v>
      </c>
      <c r="D777" s="20">
        <f>COUNTIF('S6 - Table 1'!$B$3:$B$20,Table11[[#This Row],[id]])</f>
        <v>0</v>
      </c>
      <c r="E777" s="20">
        <v>7.1822406000000005E-2</v>
      </c>
      <c r="F777" s="20">
        <v>3324</v>
      </c>
      <c r="G777" s="20">
        <v>29</v>
      </c>
      <c r="H777" s="20">
        <v>105</v>
      </c>
      <c r="I777" s="20">
        <v>274</v>
      </c>
      <c r="J777" s="20">
        <v>50</v>
      </c>
      <c r="K777" s="20">
        <v>4338</v>
      </c>
      <c r="L777" s="20">
        <v>46</v>
      </c>
      <c r="M777" s="26" cm="1">
        <f t="array" ref="M777">_xlfn.IFS(Table11[[#This Row],[target.clade]]="I",110,Table11[[#This Row],[target.clade]]="II",4454,TRUE,4652)</f>
        <v>4454</v>
      </c>
      <c r="N777" s="26" cm="1">
        <f t="array" ref="N777">_xlfn.IFS(Table11[[#This Row],[target.clade]]="I",4454,Table11[[#This Row],[target.clade]]="II",110,TRUE,NA())</f>
        <v>110</v>
      </c>
      <c r="O777" s="20" cm="1">
        <f t="array" ref="O777">_xlfn.IFS(Table11[[#This Row],[target.clade]]="I",Table11[[#This Row],[hits.I]],Table11[[#This Row],[target.clade]]="II",Table11[[#This Row],[hits.II]],TRUE,SUM(Table11[[#This Row],[hits.I]:[hits.?]]))</f>
        <v>4338</v>
      </c>
      <c r="P777" s="26">
        <f>Table11[[#This Row],[clade.P]]-Table11[[#This Row],[clade.TP]]</f>
        <v>116</v>
      </c>
      <c r="Q777" s="26" cm="1">
        <f t="array" ref="Q777">_xlfn.IFS(Table11[[#This Row],[target.clade]]="I",Table11[[#This Row],[hits.II]],Table11[[#This Row],[target.clade]]="II",Table11[[#This Row],[hits.I]],TRUE,NA())</f>
        <v>50</v>
      </c>
      <c r="R777" s="26">
        <f>IFERROR(Table11[[#This Row],[clade.N]]-Table11[[#This Row],[clade.FP]], NA())</f>
        <v>60</v>
      </c>
      <c r="S777" s="24">
        <f>Table11[[#This Row],[clade.TP]]/Table11[[#This Row],[clade.P]]</f>
        <v>0.97395599461158511</v>
      </c>
      <c r="T777" s="24">
        <f>Table11[[#This Row],[clade.FN]]/Table11[[#This Row],[clade.P]]</f>
        <v>2.6044005388414906E-2</v>
      </c>
      <c r="U777" s="24">
        <f>IFERROR(Table11[[#This Row],[clade.FP]]/Table11[[#This Row],[clade.N]],NA())</f>
        <v>0.45454545454545453</v>
      </c>
      <c r="V777" s="24">
        <f>IFERROR(Table11[[#This Row],[clade.TN]]/Table11[[#This Row],[clade.N]],NA())</f>
        <v>0.54545454545454541</v>
      </c>
      <c r="AC777" s="11"/>
      <c r="AD777" s="11"/>
    </row>
    <row r="778" spans="1:30" ht="21" customHeight="1" x14ac:dyDescent="0.2">
      <c r="A778" s="25" t="s">
        <v>3821</v>
      </c>
      <c r="B778" s="20">
        <f>LOOKUP(Table11[[#This Row],[id]],'S1 - Assay'!A:A,'S1 - Assay'!B:B)</f>
        <v>10244</v>
      </c>
      <c r="C778" s="20" t="str">
        <f>LOOKUP(Table11[[#This Row],[id]],'S1 - Assay'!A:A,'S1 - Assay'!C:C)</f>
        <v>II</v>
      </c>
      <c r="D778" s="20">
        <f>COUNTIF('S6 - Table 1'!$B$3:$B$20,Table11[[#This Row],[id]])</f>
        <v>0</v>
      </c>
      <c r="E778" s="20">
        <v>7.1822406000000005E-2</v>
      </c>
      <c r="F778" s="20">
        <v>3324</v>
      </c>
      <c r="G778" s="20">
        <v>29</v>
      </c>
      <c r="H778" s="20">
        <v>225</v>
      </c>
      <c r="I778" s="20">
        <v>152</v>
      </c>
      <c r="J778" s="20">
        <v>50</v>
      </c>
      <c r="K778" s="20">
        <v>4338</v>
      </c>
      <c r="L778" s="20">
        <v>46</v>
      </c>
      <c r="M778" s="26" cm="1">
        <f t="array" ref="M778">_xlfn.IFS(Table11[[#This Row],[target.clade]]="I",110,Table11[[#This Row],[target.clade]]="II",4454,TRUE,4652)</f>
        <v>4454</v>
      </c>
      <c r="N778" s="26" cm="1">
        <f t="array" ref="N778">_xlfn.IFS(Table11[[#This Row],[target.clade]]="I",4454,Table11[[#This Row],[target.clade]]="II",110,TRUE,NA())</f>
        <v>110</v>
      </c>
      <c r="O778" s="20" cm="1">
        <f t="array" ref="O778">_xlfn.IFS(Table11[[#This Row],[target.clade]]="I",Table11[[#This Row],[hits.I]],Table11[[#This Row],[target.clade]]="II",Table11[[#This Row],[hits.II]],TRUE,SUM(Table11[[#This Row],[hits.I]:[hits.?]]))</f>
        <v>4338</v>
      </c>
      <c r="P778" s="26">
        <f>Table11[[#This Row],[clade.P]]-Table11[[#This Row],[clade.TP]]</f>
        <v>116</v>
      </c>
      <c r="Q778" s="26" cm="1">
        <f t="array" ref="Q778">_xlfn.IFS(Table11[[#This Row],[target.clade]]="I",Table11[[#This Row],[hits.II]],Table11[[#This Row],[target.clade]]="II",Table11[[#This Row],[hits.I]],TRUE,NA())</f>
        <v>50</v>
      </c>
      <c r="R778" s="26">
        <f>IFERROR(Table11[[#This Row],[clade.N]]-Table11[[#This Row],[clade.FP]], NA())</f>
        <v>60</v>
      </c>
      <c r="S778" s="24">
        <f>Table11[[#This Row],[clade.TP]]/Table11[[#This Row],[clade.P]]</f>
        <v>0.97395599461158511</v>
      </c>
      <c r="T778" s="24">
        <f>Table11[[#This Row],[clade.FN]]/Table11[[#This Row],[clade.P]]</f>
        <v>2.6044005388414906E-2</v>
      </c>
      <c r="U778" s="24">
        <f>IFERROR(Table11[[#This Row],[clade.FP]]/Table11[[#This Row],[clade.N]],NA())</f>
        <v>0.45454545454545453</v>
      </c>
      <c r="V778" s="24">
        <f>IFERROR(Table11[[#This Row],[clade.TN]]/Table11[[#This Row],[clade.N]],NA())</f>
        <v>0.54545454545454541</v>
      </c>
      <c r="AC778" s="11"/>
      <c r="AD778" s="11"/>
    </row>
    <row r="779" spans="1:30" ht="21" customHeight="1" x14ac:dyDescent="0.2">
      <c r="A779" s="25" t="s">
        <v>3824</v>
      </c>
      <c r="B779" s="20">
        <f>LOOKUP(Table11[[#This Row],[id]],'S1 - Assay'!A:A,'S1 - Assay'!B:B)</f>
        <v>10244</v>
      </c>
      <c r="C779" s="20" t="str">
        <f>LOOKUP(Table11[[#This Row],[id]],'S1 - Assay'!A:A,'S1 - Assay'!C:C)</f>
        <v>II</v>
      </c>
      <c r="D779" s="20">
        <f>COUNTIF('S6 - Table 1'!$B$3:$B$20,Table11[[#This Row],[id]])</f>
        <v>0</v>
      </c>
      <c r="E779" s="20">
        <v>7.1822406000000005E-2</v>
      </c>
      <c r="F779" s="20">
        <v>3324</v>
      </c>
      <c r="G779" s="20">
        <v>29</v>
      </c>
      <c r="H779" s="20">
        <v>105</v>
      </c>
      <c r="I779" s="20">
        <v>273</v>
      </c>
      <c r="J779" s="20">
        <v>50</v>
      </c>
      <c r="K779" s="20">
        <v>4338</v>
      </c>
      <c r="L779" s="20">
        <v>46</v>
      </c>
      <c r="M779" s="26" cm="1">
        <f t="array" ref="M779">_xlfn.IFS(Table11[[#This Row],[target.clade]]="I",110,Table11[[#This Row],[target.clade]]="II",4454,TRUE,4652)</f>
        <v>4454</v>
      </c>
      <c r="N779" s="26" cm="1">
        <f t="array" ref="N779">_xlfn.IFS(Table11[[#This Row],[target.clade]]="I",4454,Table11[[#This Row],[target.clade]]="II",110,TRUE,NA())</f>
        <v>110</v>
      </c>
      <c r="O779" s="20" cm="1">
        <f t="array" ref="O779">_xlfn.IFS(Table11[[#This Row],[target.clade]]="I",Table11[[#This Row],[hits.I]],Table11[[#This Row],[target.clade]]="II",Table11[[#This Row],[hits.II]],TRUE,SUM(Table11[[#This Row],[hits.I]:[hits.?]]))</f>
        <v>4338</v>
      </c>
      <c r="P779" s="26">
        <f>Table11[[#This Row],[clade.P]]-Table11[[#This Row],[clade.TP]]</f>
        <v>116</v>
      </c>
      <c r="Q779" s="26" cm="1">
        <f t="array" ref="Q779">_xlfn.IFS(Table11[[#This Row],[target.clade]]="I",Table11[[#This Row],[hits.II]],Table11[[#This Row],[target.clade]]="II",Table11[[#This Row],[hits.I]],TRUE,NA())</f>
        <v>50</v>
      </c>
      <c r="R779" s="26">
        <f>IFERROR(Table11[[#This Row],[clade.N]]-Table11[[#This Row],[clade.FP]], NA())</f>
        <v>60</v>
      </c>
      <c r="S779" s="24">
        <f>Table11[[#This Row],[clade.TP]]/Table11[[#This Row],[clade.P]]</f>
        <v>0.97395599461158511</v>
      </c>
      <c r="T779" s="24">
        <f>Table11[[#This Row],[clade.FN]]/Table11[[#This Row],[clade.P]]</f>
        <v>2.6044005388414906E-2</v>
      </c>
      <c r="U779" s="24">
        <f>IFERROR(Table11[[#This Row],[clade.FP]]/Table11[[#This Row],[clade.N]],NA())</f>
        <v>0.45454545454545453</v>
      </c>
      <c r="V779" s="24">
        <f>IFERROR(Table11[[#This Row],[clade.TN]]/Table11[[#This Row],[clade.N]],NA())</f>
        <v>0.54545454545454541</v>
      </c>
      <c r="AC779" s="11"/>
      <c r="AD779" s="11"/>
    </row>
    <row r="780" spans="1:30" ht="21" customHeight="1" x14ac:dyDescent="0.2">
      <c r="A780" s="25" t="s">
        <v>3826</v>
      </c>
      <c r="B780" s="20">
        <f>LOOKUP(Table11[[#This Row],[id]],'S1 - Assay'!A:A,'S1 - Assay'!B:B)</f>
        <v>10244</v>
      </c>
      <c r="C780" s="20" t="str">
        <f>LOOKUP(Table11[[#This Row],[id]],'S1 - Assay'!A:A,'S1 - Assay'!C:C)</f>
        <v>II</v>
      </c>
      <c r="D780" s="20">
        <f>COUNTIF('S6 - Table 1'!$B$3:$B$20,Table11[[#This Row],[id]])</f>
        <v>0</v>
      </c>
      <c r="E780" s="20">
        <v>7.2107505000000002E-2</v>
      </c>
      <c r="F780" s="20">
        <v>3410</v>
      </c>
      <c r="G780" s="20">
        <v>1</v>
      </c>
      <c r="H780" s="20">
        <v>169</v>
      </c>
      <c r="I780" s="20">
        <v>115</v>
      </c>
      <c r="J780" s="20">
        <v>44</v>
      </c>
      <c r="K780" s="20">
        <v>4406</v>
      </c>
      <c r="L780" s="20">
        <v>66</v>
      </c>
      <c r="M780" s="26" cm="1">
        <f t="array" ref="M780">_xlfn.IFS(Table11[[#This Row],[target.clade]]="I",110,Table11[[#This Row],[target.clade]]="II",4454,TRUE,4652)</f>
        <v>4454</v>
      </c>
      <c r="N780" s="26" cm="1">
        <f t="array" ref="N780">_xlfn.IFS(Table11[[#This Row],[target.clade]]="I",4454,Table11[[#This Row],[target.clade]]="II",110,TRUE,NA())</f>
        <v>110</v>
      </c>
      <c r="O780" s="20" cm="1">
        <f t="array" ref="O780">_xlfn.IFS(Table11[[#This Row],[target.clade]]="I",Table11[[#This Row],[hits.I]],Table11[[#This Row],[target.clade]]="II",Table11[[#This Row],[hits.II]],TRUE,SUM(Table11[[#This Row],[hits.I]:[hits.?]]))</f>
        <v>4406</v>
      </c>
      <c r="P780" s="26">
        <f>Table11[[#This Row],[clade.P]]-Table11[[#This Row],[clade.TP]]</f>
        <v>48</v>
      </c>
      <c r="Q780" s="26" cm="1">
        <f t="array" ref="Q780">_xlfn.IFS(Table11[[#This Row],[target.clade]]="I",Table11[[#This Row],[hits.II]],Table11[[#This Row],[target.clade]]="II",Table11[[#This Row],[hits.I]],TRUE,NA())</f>
        <v>44</v>
      </c>
      <c r="R780" s="26">
        <f>IFERROR(Table11[[#This Row],[clade.N]]-Table11[[#This Row],[clade.FP]], NA())</f>
        <v>66</v>
      </c>
      <c r="S780" s="24">
        <f>Table11[[#This Row],[clade.TP]]/Table11[[#This Row],[clade.P]]</f>
        <v>0.98922317018410422</v>
      </c>
      <c r="T780" s="24">
        <f>Table11[[#This Row],[clade.FN]]/Table11[[#This Row],[clade.P]]</f>
        <v>1.0776829815895825E-2</v>
      </c>
      <c r="U780" s="24">
        <f>IFERROR(Table11[[#This Row],[clade.FP]]/Table11[[#This Row],[clade.N]],NA())</f>
        <v>0.4</v>
      </c>
      <c r="V780" s="24">
        <f>IFERROR(Table11[[#This Row],[clade.TN]]/Table11[[#This Row],[clade.N]],NA())</f>
        <v>0.6</v>
      </c>
      <c r="AC780" s="11"/>
      <c r="AD780" s="11"/>
    </row>
    <row r="781" spans="1:30" ht="21" customHeight="1" x14ac:dyDescent="0.2">
      <c r="A781" s="25" t="s">
        <v>3828</v>
      </c>
      <c r="B781" s="20">
        <f>LOOKUP(Table11[[#This Row],[id]],'S1 - Assay'!A:A,'S1 - Assay'!B:B)</f>
        <v>10244</v>
      </c>
      <c r="C781" s="20" t="str">
        <f>LOOKUP(Table11[[#This Row],[id]],'S1 - Assay'!A:A,'S1 - Assay'!C:C)</f>
        <v>II</v>
      </c>
      <c r="D781" s="20">
        <f>COUNTIF('S6 - Table 1'!$B$3:$B$20,Table11[[#This Row],[id]])</f>
        <v>0</v>
      </c>
      <c r="E781" s="20">
        <v>7.2113295999999993E-2</v>
      </c>
      <c r="F781" s="20">
        <v>3401</v>
      </c>
      <c r="G781" s="20">
        <v>3</v>
      </c>
      <c r="H781" s="20">
        <v>160</v>
      </c>
      <c r="I781" s="20">
        <v>127</v>
      </c>
      <c r="J781" s="20">
        <v>44</v>
      </c>
      <c r="K781" s="20">
        <v>4417</v>
      </c>
      <c r="L781" s="20">
        <v>48</v>
      </c>
      <c r="M781" s="26" cm="1">
        <f t="array" ref="M781">_xlfn.IFS(Table11[[#This Row],[target.clade]]="I",110,Table11[[#This Row],[target.clade]]="II",4454,TRUE,4652)</f>
        <v>4454</v>
      </c>
      <c r="N781" s="26" cm="1">
        <f t="array" ref="N781">_xlfn.IFS(Table11[[#This Row],[target.clade]]="I",4454,Table11[[#This Row],[target.clade]]="II",110,TRUE,NA())</f>
        <v>110</v>
      </c>
      <c r="O781" s="20" cm="1">
        <f t="array" ref="O781">_xlfn.IFS(Table11[[#This Row],[target.clade]]="I",Table11[[#This Row],[hits.I]],Table11[[#This Row],[target.clade]]="II",Table11[[#This Row],[hits.II]],TRUE,SUM(Table11[[#This Row],[hits.I]:[hits.?]]))</f>
        <v>4417</v>
      </c>
      <c r="P781" s="26">
        <f>Table11[[#This Row],[clade.P]]-Table11[[#This Row],[clade.TP]]</f>
        <v>37</v>
      </c>
      <c r="Q781" s="26" cm="1">
        <f t="array" ref="Q781">_xlfn.IFS(Table11[[#This Row],[target.clade]]="I",Table11[[#This Row],[hits.II]],Table11[[#This Row],[target.clade]]="II",Table11[[#This Row],[hits.I]],TRUE,NA())</f>
        <v>44</v>
      </c>
      <c r="R781" s="26">
        <f>IFERROR(Table11[[#This Row],[clade.N]]-Table11[[#This Row],[clade.FP]], NA())</f>
        <v>66</v>
      </c>
      <c r="S781" s="24">
        <f>Table11[[#This Row],[clade.TP]]/Table11[[#This Row],[clade.P]]</f>
        <v>0.99169286035024695</v>
      </c>
      <c r="T781" s="24">
        <f>Table11[[#This Row],[clade.FN]]/Table11[[#This Row],[clade.P]]</f>
        <v>8.3071396497530307E-3</v>
      </c>
      <c r="U781" s="24">
        <f>IFERROR(Table11[[#This Row],[clade.FP]]/Table11[[#This Row],[clade.N]],NA())</f>
        <v>0.4</v>
      </c>
      <c r="V781" s="24">
        <f>IFERROR(Table11[[#This Row],[clade.TN]]/Table11[[#This Row],[clade.N]],NA())</f>
        <v>0.6</v>
      </c>
      <c r="AC781" s="11"/>
      <c r="AD781" s="11"/>
    </row>
    <row r="782" spans="1:30" ht="21" customHeight="1" x14ac:dyDescent="0.2">
      <c r="A782" s="25" t="s">
        <v>3833</v>
      </c>
      <c r="B782" s="20">
        <f>LOOKUP(Table11[[#This Row],[id]],'S1 - Assay'!A:A,'S1 - Assay'!B:B)</f>
        <v>10244</v>
      </c>
      <c r="C782" s="20" t="str">
        <f>LOOKUP(Table11[[#This Row],[id]],'S1 - Assay'!A:A,'S1 - Assay'!C:C)</f>
        <v>II</v>
      </c>
      <c r="D782" s="20">
        <f>COUNTIF('S6 - Table 1'!$B$3:$B$20,Table11[[#This Row],[id]])</f>
        <v>0</v>
      </c>
      <c r="E782" s="20">
        <v>7.2141645000000004E-2</v>
      </c>
      <c r="F782" s="20">
        <v>3437</v>
      </c>
      <c r="G782" s="20">
        <v>2</v>
      </c>
      <c r="H782" s="20">
        <v>292</v>
      </c>
      <c r="I782" s="20">
        <v>68</v>
      </c>
      <c r="J782" s="20">
        <v>43</v>
      </c>
      <c r="K782" s="20">
        <v>4437</v>
      </c>
      <c r="L782" s="20">
        <v>68</v>
      </c>
      <c r="M782" s="26" cm="1">
        <f t="array" ref="M782">_xlfn.IFS(Table11[[#This Row],[target.clade]]="I",110,Table11[[#This Row],[target.clade]]="II",4454,TRUE,4652)</f>
        <v>4454</v>
      </c>
      <c r="N782" s="26" cm="1">
        <f t="array" ref="N782">_xlfn.IFS(Table11[[#This Row],[target.clade]]="I",4454,Table11[[#This Row],[target.clade]]="II",110,TRUE,NA())</f>
        <v>110</v>
      </c>
      <c r="O782" s="20" cm="1">
        <f t="array" ref="O782">_xlfn.IFS(Table11[[#This Row],[target.clade]]="I",Table11[[#This Row],[hits.I]],Table11[[#This Row],[target.clade]]="II",Table11[[#This Row],[hits.II]],TRUE,SUM(Table11[[#This Row],[hits.I]:[hits.?]]))</f>
        <v>4437</v>
      </c>
      <c r="P782" s="26">
        <f>Table11[[#This Row],[clade.P]]-Table11[[#This Row],[clade.TP]]</f>
        <v>17</v>
      </c>
      <c r="Q782" s="26" cm="1">
        <f t="array" ref="Q782">_xlfn.IFS(Table11[[#This Row],[target.clade]]="I",Table11[[#This Row],[hits.II]],Table11[[#This Row],[target.clade]]="II",Table11[[#This Row],[hits.I]],TRUE,NA())</f>
        <v>43</v>
      </c>
      <c r="R782" s="26">
        <f>IFERROR(Table11[[#This Row],[clade.N]]-Table11[[#This Row],[clade.FP]], NA())</f>
        <v>67</v>
      </c>
      <c r="S782" s="24">
        <f>Table11[[#This Row],[clade.TP]]/Table11[[#This Row],[clade.P]]</f>
        <v>0.99618320610687028</v>
      </c>
      <c r="T782" s="24">
        <f>Table11[[#This Row],[clade.FN]]/Table11[[#This Row],[clade.P]]</f>
        <v>3.8167938931297708E-3</v>
      </c>
      <c r="U782" s="24">
        <f>IFERROR(Table11[[#This Row],[clade.FP]]/Table11[[#This Row],[clade.N]],NA())</f>
        <v>0.39090909090909093</v>
      </c>
      <c r="V782" s="24">
        <f>IFERROR(Table11[[#This Row],[clade.TN]]/Table11[[#This Row],[clade.N]],NA())</f>
        <v>0.60909090909090913</v>
      </c>
      <c r="AC782" s="11"/>
      <c r="AD782" s="11"/>
    </row>
    <row r="783" spans="1:30" ht="21" customHeight="1" x14ac:dyDescent="0.2">
      <c r="A783" s="25" t="s">
        <v>3836</v>
      </c>
      <c r="B783" s="20">
        <f>LOOKUP(Table11[[#This Row],[id]],'S1 - Assay'!A:A,'S1 - Assay'!B:B)</f>
        <v>10244</v>
      </c>
      <c r="C783" s="20" t="str">
        <f>LOOKUP(Table11[[#This Row],[id]],'S1 - Assay'!A:A,'S1 - Assay'!C:C)</f>
        <v>II</v>
      </c>
      <c r="D783" s="20">
        <f>COUNTIF('S6 - Table 1'!$B$3:$B$20,Table11[[#This Row],[id]])</f>
        <v>0</v>
      </c>
      <c r="E783" s="20">
        <v>7.2437184000000002E-2</v>
      </c>
      <c r="F783" s="20">
        <v>3390</v>
      </c>
      <c r="G783" s="20">
        <v>9</v>
      </c>
      <c r="H783" s="20">
        <v>192</v>
      </c>
      <c r="I783" s="20">
        <v>200</v>
      </c>
      <c r="J783" s="20">
        <v>44</v>
      </c>
      <c r="K783" s="20">
        <v>4391</v>
      </c>
      <c r="L783" s="20">
        <v>61</v>
      </c>
      <c r="M783" s="26" cm="1">
        <f t="array" ref="M783">_xlfn.IFS(Table11[[#This Row],[target.clade]]="I",110,Table11[[#This Row],[target.clade]]="II",4454,TRUE,4652)</f>
        <v>4454</v>
      </c>
      <c r="N783" s="26" cm="1">
        <f t="array" ref="N783">_xlfn.IFS(Table11[[#This Row],[target.clade]]="I",4454,Table11[[#This Row],[target.clade]]="II",110,TRUE,NA())</f>
        <v>110</v>
      </c>
      <c r="O783" s="20" cm="1">
        <f t="array" ref="O783">_xlfn.IFS(Table11[[#This Row],[target.clade]]="I",Table11[[#This Row],[hits.I]],Table11[[#This Row],[target.clade]]="II",Table11[[#This Row],[hits.II]],TRUE,SUM(Table11[[#This Row],[hits.I]:[hits.?]]))</f>
        <v>4391</v>
      </c>
      <c r="P783" s="26">
        <f>Table11[[#This Row],[clade.P]]-Table11[[#This Row],[clade.TP]]</f>
        <v>63</v>
      </c>
      <c r="Q783" s="26" cm="1">
        <f t="array" ref="Q783">_xlfn.IFS(Table11[[#This Row],[target.clade]]="I",Table11[[#This Row],[hits.II]],Table11[[#This Row],[target.clade]]="II",Table11[[#This Row],[hits.I]],TRUE,NA())</f>
        <v>44</v>
      </c>
      <c r="R783" s="26">
        <f>IFERROR(Table11[[#This Row],[clade.N]]-Table11[[#This Row],[clade.FP]], NA())</f>
        <v>66</v>
      </c>
      <c r="S783" s="24">
        <f>Table11[[#This Row],[clade.TP]]/Table11[[#This Row],[clade.P]]</f>
        <v>0.98585541086663675</v>
      </c>
      <c r="T783" s="24">
        <f>Table11[[#This Row],[clade.FN]]/Table11[[#This Row],[clade.P]]</f>
        <v>1.4144589133363269E-2</v>
      </c>
      <c r="U783" s="24">
        <f>IFERROR(Table11[[#This Row],[clade.FP]]/Table11[[#This Row],[clade.N]],NA())</f>
        <v>0.4</v>
      </c>
      <c r="V783" s="24">
        <f>IFERROR(Table11[[#This Row],[clade.TN]]/Table11[[#This Row],[clade.N]],NA())</f>
        <v>0.6</v>
      </c>
      <c r="AC783" s="11"/>
      <c r="AD783" s="11"/>
    </row>
    <row r="784" spans="1:30" ht="21" customHeight="1" x14ac:dyDescent="0.2">
      <c r="A784" s="25" t="s">
        <v>3837</v>
      </c>
      <c r="B784" s="20">
        <f>LOOKUP(Table11[[#This Row],[id]],'S1 - Assay'!A:A,'S1 - Assay'!B:B)</f>
        <v>10244</v>
      </c>
      <c r="C784" s="20" t="str">
        <f>LOOKUP(Table11[[#This Row],[id]],'S1 - Assay'!A:A,'S1 - Assay'!C:C)</f>
        <v>II</v>
      </c>
      <c r="D784" s="20">
        <f>COUNTIF('S6 - Table 1'!$B$3:$B$20,Table11[[#This Row],[id]])</f>
        <v>0</v>
      </c>
      <c r="E784" s="20">
        <v>7.2642499999999999E-2</v>
      </c>
      <c r="F784" s="20">
        <v>3313</v>
      </c>
      <c r="G784" s="20">
        <v>17</v>
      </c>
      <c r="H784" s="20">
        <v>70</v>
      </c>
      <c r="I784" s="20">
        <v>70</v>
      </c>
      <c r="J784" s="20">
        <v>50</v>
      </c>
      <c r="K784" s="20">
        <v>4321</v>
      </c>
      <c r="L784" s="20">
        <v>59</v>
      </c>
      <c r="M784" s="26" cm="1">
        <f t="array" ref="M784">_xlfn.IFS(Table11[[#This Row],[target.clade]]="I",110,Table11[[#This Row],[target.clade]]="II",4454,TRUE,4652)</f>
        <v>4454</v>
      </c>
      <c r="N784" s="26" cm="1">
        <f t="array" ref="N784">_xlfn.IFS(Table11[[#This Row],[target.clade]]="I",4454,Table11[[#This Row],[target.clade]]="II",110,TRUE,NA())</f>
        <v>110</v>
      </c>
      <c r="O784" s="20" cm="1">
        <f t="array" ref="O784">_xlfn.IFS(Table11[[#This Row],[target.clade]]="I",Table11[[#This Row],[hits.I]],Table11[[#This Row],[target.clade]]="II",Table11[[#This Row],[hits.II]],TRUE,SUM(Table11[[#This Row],[hits.I]:[hits.?]]))</f>
        <v>4321</v>
      </c>
      <c r="P784" s="26">
        <f>Table11[[#This Row],[clade.P]]-Table11[[#This Row],[clade.TP]]</f>
        <v>133</v>
      </c>
      <c r="Q784" s="26" cm="1">
        <f t="array" ref="Q784">_xlfn.IFS(Table11[[#This Row],[target.clade]]="I",Table11[[#This Row],[hits.II]],Table11[[#This Row],[target.clade]]="II",Table11[[#This Row],[hits.I]],TRUE,NA())</f>
        <v>50</v>
      </c>
      <c r="R784" s="26">
        <f>IFERROR(Table11[[#This Row],[clade.N]]-Table11[[#This Row],[clade.FP]], NA())</f>
        <v>60</v>
      </c>
      <c r="S784" s="24">
        <f>Table11[[#This Row],[clade.TP]]/Table11[[#This Row],[clade.P]]</f>
        <v>0.97013920071845527</v>
      </c>
      <c r="T784" s="24">
        <f>Table11[[#This Row],[clade.FN]]/Table11[[#This Row],[clade.P]]</f>
        <v>2.986079928154468E-2</v>
      </c>
      <c r="U784" s="24">
        <f>IFERROR(Table11[[#This Row],[clade.FP]]/Table11[[#This Row],[clade.N]],NA())</f>
        <v>0.45454545454545453</v>
      </c>
      <c r="V784" s="24">
        <f>IFERROR(Table11[[#This Row],[clade.TN]]/Table11[[#This Row],[clade.N]],NA())</f>
        <v>0.54545454545454541</v>
      </c>
      <c r="AC784" s="11"/>
      <c r="AD784" s="11"/>
    </row>
    <row r="785" spans="1:30" ht="21" customHeight="1" x14ac:dyDescent="0.2">
      <c r="A785" s="25" t="s">
        <v>3841</v>
      </c>
      <c r="B785" s="20">
        <f>LOOKUP(Table11[[#This Row],[id]],'S1 - Assay'!A:A,'S1 - Assay'!B:B)</f>
        <v>10244</v>
      </c>
      <c r="C785" s="20" t="str">
        <f>LOOKUP(Table11[[#This Row],[id]],'S1 - Assay'!A:A,'S1 - Assay'!C:C)</f>
        <v>II</v>
      </c>
      <c r="D785" s="20">
        <f>COUNTIF('S6 - Table 1'!$B$3:$B$20,Table11[[#This Row],[id]])</f>
        <v>0</v>
      </c>
      <c r="E785" s="20">
        <v>7.3422228000000006E-2</v>
      </c>
      <c r="F785" s="20">
        <v>3402</v>
      </c>
      <c r="G785" s="20">
        <v>2</v>
      </c>
      <c r="H785" s="20">
        <v>226</v>
      </c>
      <c r="I785" s="20">
        <v>61</v>
      </c>
      <c r="J785" s="20">
        <v>44</v>
      </c>
      <c r="K785" s="20">
        <v>4416</v>
      </c>
      <c r="L785" s="20">
        <v>48</v>
      </c>
      <c r="M785" s="26" cm="1">
        <f t="array" ref="M785">_xlfn.IFS(Table11[[#This Row],[target.clade]]="I",110,Table11[[#This Row],[target.clade]]="II",4454,TRUE,4652)</f>
        <v>4454</v>
      </c>
      <c r="N785" s="26" cm="1">
        <f t="array" ref="N785">_xlfn.IFS(Table11[[#This Row],[target.clade]]="I",4454,Table11[[#This Row],[target.clade]]="II",110,TRUE,NA())</f>
        <v>110</v>
      </c>
      <c r="O785" s="20" cm="1">
        <f t="array" ref="O785">_xlfn.IFS(Table11[[#This Row],[target.clade]]="I",Table11[[#This Row],[hits.I]],Table11[[#This Row],[target.clade]]="II",Table11[[#This Row],[hits.II]],TRUE,SUM(Table11[[#This Row],[hits.I]:[hits.?]]))</f>
        <v>4416</v>
      </c>
      <c r="P785" s="26">
        <f>Table11[[#This Row],[clade.P]]-Table11[[#This Row],[clade.TP]]</f>
        <v>38</v>
      </c>
      <c r="Q785" s="26" cm="1">
        <f t="array" ref="Q785">_xlfn.IFS(Table11[[#This Row],[target.clade]]="I",Table11[[#This Row],[hits.II]],Table11[[#This Row],[target.clade]]="II",Table11[[#This Row],[hits.I]],TRUE,NA())</f>
        <v>44</v>
      </c>
      <c r="R785" s="26">
        <f>IFERROR(Table11[[#This Row],[clade.N]]-Table11[[#This Row],[clade.FP]], NA())</f>
        <v>66</v>
      </c>
      <c r="S785" s="24">
        <f>Table11[[#This Row],[clade.TP]]/Table11[[#This Row],[clade.P]]</f>
        <v>0.99146834306241582</v>
      </c>
      <c r="T785" s="24">
        <f>Table11[[#This Row],[clade.FN]]/Table11[[#This Row],[clade.P]]</f>
        <v>8.5316569375841946E-3</v>
      </c>
      <c r="U785" s="24">
        <f>IFERROR(Table11[[#This Row],[clade.FP]]/Table11[[#This Row],[clade.N]],NA())</f>
        <v>0.4</v>
      </c>
      <c r="V785" s="24">
        <f>IFERROR(Table11[[#This Row],[clade.TN]]/Table11[[#This Row],[clade.N]],NA())</f>
        <v>0.6</v>
      </c>
      <c r="AC785" s="11"/>
      <c r="AD785" s="11"/>
    </row>
    <row r="786" spans="1:30" ht="21" customHeight="1" x14ac:dyDescent="0.2">
      <c r="A786" s="25" t="s">
        <v>3845</v>
      </c>
      <c r="B786" s="20">
        <f>LOOKUP(Table11[[#This Row],[id]],'S1 - Assay'!A:A,'S1 - Assay'!B:B)</f>
        <v>10244</v>
      </c>
      <c r="C786" s="20" t="str">
        <f>LOOKUP(Table11[[#This Row],[id]],'S1 - Assay'!A:A,'S1 - Assay'!C:C)</f>
        <v>II</v>
      </c>
      <c r="D786" s="20">
        <f>COUNTIF('S6 - Table 1'!$B$3:$B$20,Table11[[#This Row],[id]])</f>
        <v>0</v>
      </c>
      <c r="E786" s="20">
        <v>7.4110032000000006E-2</v>
      </c>
      <c r="F786" s="20">
        <v>3207</v>
      </c>
      <c r="G786" s="20">
        <v>25</v>
      </c>
      <c r="H786" s="20">
        <v>243</v>
      </c>
      <c r="I786" s="20">
        <v>176</v>
      </c>
      <c r="J786" s="20">
        <v>44</v>
      </c>
      <c r="K786" s="20">
        <v>4176</v>
      </c>
      <c r="L786" s="20">
        <v>64</v>
      </c>
      <c r="M786" s="26" cm="1">
        <f t="array" ref="M786">_xlfn.IFS(Table11[[#This Row],[target.clade]]="I",110,Table11[[#This Row],[target.clade]]="II",4454,TRUE,4652)</f>
        <v>4454</v>
      </c>
      <c r="N786" s="26" cm="1">
        <f t="array" ref="N786">_xlfn.IFS(Table11[[#This Row],[target.clade]]="I",4454,Table11[[#This Row],[target.clade]]="II",110,TRUE,NA())</f>
        <v>110</v>
      </c>
      <c r="O786" s="20" cm="1">
        <f t="array" ref="O786">_xlfn.IFS(Table11[[#This Row],[target.clade]]="I",Table11[[#This Row],[hits.I]],Table11[[#This Row],[target.clade]]="II",Table11[[#This Row],[hits.II]],TRUE,SUM(Table11[[#This Row],[hits.I]:[hits.?]]))</f>
        <v>4176</v>
      </c>
      <c r="P786" s="26">
        <f>Table11[[#This Row],[clade.P]]-Table11[[#This Row],[clade.TP]]</f>
        <v>278</v>
      </c>
      <c r="Q786" s="26" cm="1">
        <f t="array" ref="Q786">_xlfn.IFS(Table11[[#This Row],[target.clade]]="I",Table11[[#This Row],[hits.II]],Table11[[#This Row],[target.clade]]="II",Table11[[#This Row],[hits.I]],TRUE,NA())</f>
        <v>44</v>
      </c>
      <c r="R786" s="26">
        <f>IFERROR(Table11[[#This Row],[clade.N]]-Table11[[#This Row],[clade.FP]], NA())</f>
        <v>66</v>
      </c>
      <c r="S786" s="24">
        <f>Table11[[#This Row],[clade.TP]]/Table11[[#This Row],[clade.P]]</f>
        <v>0.93758419398293669</v>
      </c>
      <c r="T786" s="24">
        <f>Table11[[#This Row],[clade.FN]]/Table11[[#This Row],[clade.P]]</f>
        <v>6.2415806017063313E-2</v>
      </c>
      <c r="U786" s="24">
        <f>IFERROR(Table11[[#This Row],[clade.FP]]/Table11[[#This Row],[clade.N]],NA())</f>
        <v>0.4</v>
      </c>
      <c r="V786" s="24">
        <f>IFERROR(Table11[[#This Row],[clade.TN]]/Table11[[#This Row],[clade.N]],NA())</f>
        <v>0.6</v>
      </c>
      <c r="AC786" s="11"/>
      <c r="AD786" s="11"/>
    </row>
    <row r="787" spans="1:30" ht="21" customHeight="1" x14ac:dyDescent="0.2">
      <c r="A787" s="25" t="s">
        <v>3850</v>
      </c>
      <c r="B787" s="20">
        <f>LOOKUP(Table11[[#This Row],[id]],'S1 - Assay'!A:A,'S1 - Assay'!B:B)</f>
        <v>10244</v>
      </c>
      <c r="C787" s="20" t="str">
        <f>LOOKUP(Table11[[#This Row],[id]],'S1 - Assay'!A:A,'S1 - Assay'!C:C)</f>
        <v>II</v>
      </c>
      <c r="D787" s="20">
        <f>COUNTIF('S6 - Table 1'!$B$3:$B$20,Table11[[#This Row],[id]])</f>
        <v>0</v>
      </c>
      <c r="E787" s="20">
        <v>7.4194141000000005E-2</v>
      </c>
      <c r="F787" s="20">
        <v>3259</v>
      </c>
      <c r="G787" s="20">
        <v>56</v>
      </c>
      <c r="H787" s="20">
        <v>0</v>
      </c>
      <c r="I787" s="20">
        <v>343</v>
      </c>
      <c r="J787" s="20">
        <v>50</v>
      </c>
      <c r="K787" s="20">
        <v>4259</v>
      </c>
      <c r="L787" s="20">
        <v>46</v>
      </c>
      <c r="M787" s="26" cm="1">
        <f t="array" ref="M787">_xlfn.IFS(Table11[[#This Row],[target.clade]]="I",110,Table11[[#This Row],[target.clade]]="II",4454,TRUE,4652)</f>
        <v>4454</v>
      </c>
      <c r="N787" s="26" cm="1">
        <f t="array" ref="N787">_xlfn.IFS(Table11[[#This Row],[target.clade]]="I",4454,Table11[[#This Row],[target.clade]]="II",110,TRUE,NA())</f>
        <v>110</v>
      </c>
      <c r="O787" s="20" cm="1">
        <f t="array" ref="O787">_xlfn.IFS(Table11[[#This Row],[target.clade]]="I",Table11[[#This Row],[hits.I]],Table11[[#This Row],[target.clade]]="II",Table11[[#This Row],[hits.II]],TRUE,SUM(Table11[[#This Row],[hits.I]:[hits.?]]))</f>
        <v>4259</v>
      </c>
      <c r="P787" s="26">
        <f>Table11[[#This Row],[clade.P]]-Table11[[#This Row],[clade.TP]]</f>
        <v>195</v>
      </c>
      <c r="Q787" s="26" cm="1">
        <f t="array" ref="Q787">_xlfn.IFS(Table11[[#This Row],[target.clade]]="I",Table11[[#This Row],[hits.II]],Table11[[#This Row],[target.clade]]="II",Table11[[#This Row],[hits.I]],TRUE,NA())</f>
        <v>50</v>
      </c>
      <c r="R787" s="26">
        <f>IFERROR(Table11[[#This Row],[clade.N]]-Table11[[#This Row],[clade.FP]], NA())</f>
        <v>60</v>
      </c>
      <c r="S787" s="24">
        <f>Table11[[#This Row],[clade.TP]]/Table11[[#This Row],[clade.P]]</f>
        <v>0.95621912887292326</v>
      </c>
      <c r="T787" s="24">
        <f>Table11[[#This Row],[clade.FN]]/Table11[[#This Row],[clade.P]]</f>
        <v>4.3780871127076786E-2</v>
      </c>
      <c r="U787" s="24">
        <f>IFERROR(Table11[[#This Row],[clade.FP]]/Table11[[#This Row],[clade.N]],NA())</f>
        <v>0.45454545454545453</v>
      </c>
      <c r="V787" s="24">
        <f>IFERROR(Table11[[#This Row],[clade.TN]]/Table11[[#This Row],[clade.N]],NA())</f>
        <v>0.54545454545454541</v>
      </c>
      <c r="AC787" s="11"/>
      <c r="AD787" s="11"/>
    </row>
    <row r="788" spans="1:30" ht="21" customHeight="1" x14ac:dyDescent="0.2">
      <c r="A788" s="25" t="s">
        <v>3853</v>
      </c>
      <c r="B788" s="20">
        <f>LOOKUP(Table11[[#This Row],[id]],'S1 - Assay'!A:A,'S1 - Assay'!B:B)</f>
        <v>10244</v>
      </c>
      <c r="C788" s="20" t="str">
        <f>LOOKUP(Table11[[#This Row],[id]],'S1 - Assay'!A:A,'S1 - Assay'!C:C)</f>
        <v>II</v>
      </c>
      <c r="D788" s="20">
        <f>COUNTIF('S6 - Table 1'!$B$3:$B$20,Table11[[#This Row],[id]])</f>
        <v>0</v>
      </c>
      <c r="E788" s="20">
        <v>7.4194141000000005E-2</v>
      </c>
      <c r="F788" s="20">
        <v>3259</v>
      </c>
      <c r="G788" s="20">
        <v>56</v>
      </c>
      <c r="H788" s="20">
        <v>0</v>
      </c>
      <c r="I788" s="20">
        <v>322</v>
      </c>
      <c r="J788" s="20">
        <v>50</v>
      </c>
      <c r="K788" s="20">
        <v>4259</v>
      </c>
      <c r="L788" s="20">
        <v>46</v>
      </c>
      <c r="M788" s="26" cm="1">
        <f t="array" ref="M788">_xlfn.IFS(Table11[[#This Row],[target.clade]]="I",110,Table11[[#This Row],[target.clade]]="II",4454,TRUE,4652)</f>
        <v>4454</v>
      </c>
      <c r="N788" s="26" cm="1">
        <f t="array" ref="N788">_xlfn.IFS(Table11[[#This Row],[target.clade]]="I",4454,Table11[[#This Row],[target.clade]]="II",110,TRUE,NA())</f>
        <v>110</v>
      </c>
      <c r="O788" s="20" cm="1">
        <f t="array" ref="O788">_xlfn.IFS(Table11[[#This Row],[target.clade]]="I",Table11[[#This Row],[hits.I]],Table11[[#This Row],[target.clade]]="II",Table11[[#This Row],[hits.II]],TRUE,SUM(Table11[[#This Row],[hits.I]:[hits.?]]))</f>
        <v>4259</v>
      </c>
      <c r="P788" s="26">
        <f>Table11[[#This Row],[clade.P]]-Table11[[#This Row],[clade.TP]]</f>
        <v>195</v>
      </c>
      <c r="Q788" s="26" cm="1">
        <f t="array" ref="Q788">_xlfn.IFS(Table11[[#This Row],[target.clade]]="I",Table11[[#This Row],[hits.II]],Table11[[#This Row],[target.clade]]="II",Table11[[#This Row],[hits.I]],TRUE,NA())</f>
        <v>50</v>
      </c>
      <c r="R788" s="26">
        <f>IFERROR(Table11[[#This Row],[clade.N]]-Table11[[#This Row],[clade.FP]], NA())</f>
        <v>60</v>
      </c>
      <c r="S788" s="24">
        <f>Table11[[#This Row],[clade.TP]]/Table11[[#This Row],[clade.P]]</f>
        <v>0.95621912887292326</v>
      </c>
      <c r="T788" s="24">
        <f>Table11[[#This Row],[clade.FN]]/Table11[[#This Row],[clade.P]]</f>
        <v>4.3780871127076786E-2</v>
      </c>
      <c r="U788" s="24">
        <f>IFERROR(Table11[[#This Row],[clade.FP]]/Table11[[#This Row],[clade.N]],NA())</f>
        <v>0.45454545454545453</v>
      </c>
      <c r="V788" s="24">
        <f>IFERROR(Table11[[#This Row],[clade.TN]]/Table11[[#This Row],[clade.N]],NA())</f>
        <v>0.54545454545454541</v>
      </c>
      <c r="AC788" s="11"/>
      <c r="AD788" s="11"/>
    </row>
    <row r="789" spans="1:30" ht="21" customHeight="1" x14ac:dyDescent="0.2">
      <c r="A789" s="25" t="s">
        <v>3856</v>
      </c>
      <c r="B789" s="20">
        <f>LOOKUP(Table11[[#This Row],[id]],'S1 - Assay'!A:A,'S1 - Assay'!B:B)</f>
        <v>10244</v>
      </c>
      <c r="C789" s="20" t="str">
        <f>LOOKUP(Table11[[#This Row],[id]],'S1 - Assay'!A:A,'S1 - Assay'!C:C)</f>
        <v>II</v>
      </c>
      <c r="D789" s="20">
        <f>COUNTIF('S6 - Table 1'!$B$3:$B$20,Table11[[#This Row],[id]])</f>
        <v>0</v>
      </c>
      <c r="E789" s="20">
        <v>7.4472791999999996E-2</v>
      </c>
      <c r="F789" s="20">
        <v>3207</v>
      </c>
      <c r="G789" s="20">
        <v>25</v>
      </c>
      <c r="H789" s="20">
        <v>243</v>
      </c>
      <c r="I789" s="20">
        <v>176</v>
      </c>
      <c r="J789" s="20">
        <v>44</v>
      </c>
      <c r="K789" s="20">
        <v>4176</v>
      </c>
      <c r="L789" s="20">
        <v>64</v>
      </c>
      <c r="M789" s="26" cm="1">
        <f t="array" ref="M789">_xlfn.IFS(Table11[[#This Row],[target.clade]]="I",110,Table11[[#This Row],[target.clade]]="II",4454,TRUE,4652)</f>
        <v>4454</v>
      </c>
      <c r="N789" s="26" cm="1">
        <f t="array" ref="N789">_xlfn.IFS(Table11[[#This Row],[target.clade]]="I",4454,Table11[[#This Row],[target.clade]]="II",110,TRUE,NA())</f>
        <v>110</v>
      </c>
      <c r="O789" s="20" cm="1">
        <f t="array" ref="O789">_xlfn.IFS(Table11[[#This Row],[target.clade]]="I",Table11[[#This Row],[hits.I]],Table11[[#This Row],[target.clade]]="II",Table11[[#This Row],[hits.II]],TRUE,SUM(Table11[[#This Row],[hits.I]:[hits.?]]))</f>
        <v>4176</v>
      </c>
      <c r="P789" s="26">
        <f>Table11[[#This Row],[clade.P]]-Table11[[#This Row],[clade.TP]]</f>
        <v>278</v>
      </c>
      <c r="Q789" s="26" cm="1">
        <f t="array" ref="Q789">_xlfn.IFS(Table11[[#This Row],[target.clade]]="I",Table11[[#This Row],[hits.II]],Table11[[#This Row],[target.clade]]="II",Table11[[#This Row],[hits.I]],TRUE,NA())</f>
        <v>44</v>
      </c>
      <c r="R789" s="26">
        <f>IFERROR(Table11[[#This Row],[clade.N]]-Table11[[#This Row],[clade.FP]], NA())</f>
        <v>66</v>
      </c>
      <c r="S789" s="24">
        <f>Table11[[#This Row],[clade.TP]]/Table11[[#This Row],[clade.P]]</f>
        <v>0.93758419398293669</v>
      </c>
      <c r="T789" s="24">
        <f>Table11[[#This Row],[clade.FN]]/Table11[[#This Row],[clade.P]]</f>
        <v>6.2415806017063313E-2</v>
      </c>
      <c r="U789" s="24">
        <f>IFERROR(Table11[[#This Row],[clade.FP]]/Table11[[#This Row],[clade.N]],NA())</f>
        <v>0.4</v>
      </c>
      <c r="V789" s="24">
        <f>IFERROR(Table11[[#This Row],[clade.TN]]/Table11[[#This Row],[clade.N]],NA())</f>
        <v>0.6</v>
      </c>
      <c r="AC789" s="11"/>
      <c r="AD789" s="11"/>
    </row>
    <row r="790" spans="1:30" ht="21" customHeight="1" x14ac:dyDescent="0.2">
      <c r="A790" s="25" t="s">
        <v>3859</v>
      </c>
      <c r="B790" s="20">
        <f>LOOKUP(Table11[[#This Row],[id]],'S1 - Assay'!A:A,'S1 - Assay'!B:B)</f>
        <v>10244</v>
      </c>
      <c r="C790" s="20" t="str">
        <f>LOOKUP(Table11[[#This Row],[id]],'S1 - Assay'!A:A,'S1 - Assay'!C:C)</f>
        <v>II</v>
      </c>
      <c r="D790" s="20">
        <f>COUNTIF('S6 - Table 1'!$B$3:$B$20,Table11[[#This Row],[id]])</f>
        <v>0</v>
      </c>
      <c r="E790" s="20">
        <v>7.5562747E-2</v>
      </c>
      <c r="F790" s="20">
        <v>3414</v>
      </c>
      <c r="G790" s="20">
        <v>7</v>
      </c>
      <c r="H790" s="20">
        <v>254</v>
      </c>
      <c r="I790" s="20">
        <v>32</v>
      </c>
      <c r="J790" s="20">
        <v>43</v>
      </c>
      <c r="K790" s="20">
        <v>4419</v>
      </c>
      <c r="L790" s="20">
        <v>64</v>
      </c>
      <c r="M790" s="26" cm="1">
        <f t="array" ref="M790">_xlfn.IFS(Table11[[#This Row],[target.clade]]="I",110,Table11[[#This Row],[target.clade]]="II",4454,TRUE,4652)</f>
        <v>4454</v>
      </c>
      <c r="N790" s="26" cm="1">
        <f t="array" ref="N790">_xlfn.IFS(Table11[[#This Row],[target.clade]]="I",4454,Table11[[#This Row],[target.clade]]="II",110,TRUE,NA())</f>
        <v>110</v>
      </c>
      <c r="O790" s="20" cm="1">
        <f t="array" ref="O790">_xlfn.IFS(Table11[[#This Row],[target.clade]]="I",Table11[[#This Row],[hits.I]],Table11[[#This Row],[target.clade]]="II",Table11[[#This Row],[hits.II]],TRUE,SUM(Table11[[#This Row],[hits.I]:[hits.?]]))</f>
        <v>4419</v>
      </c>
      <c r="P790" s="26">
        <f>Table11[[#This Row],[clade.P]]-Table11[[#This Row],[clade.TP]]</f>
        <v>35</v>
      </c>
      <c r="Q790" s="26" cm="1">
        <f t="array" ref="Q790">_xlfn.IFS(Table11[[#This Row],[target.clade]]="I",Table11[[#This Row],[hits.II]],Table11[[#This Row],[target.clade]]="II",Table11[[#This Row],[hits.I]],TRUE,NA())</f>
        <v>43</v>
      </c>
      <c r="R790" s="26">
        <f>IFERROR(Table11[[#This Row],[clade.N]]-Table11[[#This Row],[clade.FP]], NA())</f>
        <v>67</v>
      </c>
      <c r="S790" s="24">
        <f>Table11[[#This Row],[clade.TP]]/Table11[[#This Row],[clade.P]]</f>
        <v>0.99214189492590932</v>
      </c>
      <c r="T790" s="24">
        <f>Table11[[#This Row],[clade.FN]]/Table11[[#This Row],[clade.P]]</f>
        <v>7.8581050740907047E-3</v>
      </c>
      <c r="U790" s="24">
        <f>IFERROR(Table11[[#This Row],[clade.FP]]/Table11[[#This Row],[clade.N]],NA())</f>
        <v>0.39090909090909093</v>
      </c>
      <c r="V790" s="24">
        <f>IFERROR(Table11[[#This Row],[clade.TN]]/Table11[[#This Row],[clade.N]],NA())</f>
        <v>0.60909090909090913</v>
      </c>
      <c r="AC790" s="11"/>
      <c r="AD790" s="11"/>
    </row>
    <row r="791" spans="1:30" ht="21" customHeight="1" x14ac:dyDescent="0.2">
      <c r="A791" s="25" t="s">
        <v>3860</v>
      </c>
      <c r="B791" s="20">
        <f>LOOKUP(Table11[[#This Row],[id]],'S1 - Assay'!A:A,'S1 - Assay'!B:B)</f>
        <v>10244</v>
      </c>
      <c r="C791" s="20" t="str">
        <f>LOOKUP(Table11[[#This Row],[id]],'S1 - Assay'!A:A,'S1 - Assay'!C:C)</f>
        <v>II</v>
      </c>
      <c r="D791" s="20">
        <f>COUNTIF('S6 - Table 1'!$B$3:$B$20,Table11[[#This Row],[id]])</f>
        <v>0</v>
      </c>
      <c r="E791" s="20">
        <v>7.5770198999999996E-2</v>
      </c>
      <c r="F791" s="20">
        <v>3420</v>
      </c>
      <c r="G791" s="20">
        <v>8</v>
      </c>
      <c r="H791" s="20">
        <v>219</v>
      </c>
      <c r="I791" s="20">
        <v>66</v>
      </c>
      <c r="J791" s="20">
        <v>44</v>
      </c>
      <c r="K791" s="20">
        <v>4429</v>
      </c>
      <c r="L791" s="20">
        <v>66</v>
      </c>
      <c r="M791" s="26" cm="1">
        <f t="array" ref="M791">_xlfn.IFS(Table11[[#This Row],[target.clade]]="I",110,Table11[[#This Row],[target.clade]]="II",4454,TRUE,4652)</f>
        <v>4454</v>
      </c>
      <c r="N791" s="26" cm="1">
        <f t="array" ref="N791">_xlfn.IFS(Table11[[#This Row],[target.clade]]="I",4454,Table11[[#This Row],[target.clade]]="II",110,TRUE,NA())</f>
        <v>110</v>
      </c>
      <c r="O791" s="20" cm="1">
        <f t="array" ref="O791">_xlfn.IFS(Table11[[#This Row],[target.clade]]="I",Table11[[#This Row],[hits.I]],Table11[[#This Row],[target.clade]]="II",Table11[[#This Row],[hits.II]],TRUE,SUM(Table11[[#This Row],[hits.I]:[hits.?]]))</f>
        <v>4429</v>
      </c>
      <c r="P791" s="26">
        <f>Table11[[#This Row],[clade.P]]-Table11[[#This Row],[clade.TP]]</f>
        <v>25</v>
      </c>
      <c r="Q791" s="26" cm="1">
        <f t="array" ref="Q791">_xlfn.IFS(Table11[[#This Row],[target.clade]]="I",Table11[[#This Row],[hits.II]],Table11[[#This Row],[target.clade]]="II",Table11[[#This Row],[hits.I]],TRUE,NA())</f>
        <v>44</v>
      </c>
      <c r="R791" s="26">
        <f>IFERROR(Table11[[#This Row],[clade.N]]-Table11[[#This Row],[clade.FP]], NA())</f>
        <v>66</v>
      </c>
      <c r="S791" s="24">
        <f>Table11[[#This Row],[clade.TP]]/Table11[[#This Row],[clade.P]]</f>
        <v>0.99438706780422093</v>
      </c>
      <c r="T791" s="24">
        <f>Table11[[#This Row],[clade.FN]]/Table11[[#This Row],[clade.P]]</f>
        <v>5.6129321957790754E-3</v>
      </c>
      <c r="U791" s="24">
        <f>IFERROR(Table11[[#This Row],[clade.FP]]/Table11[[#This Row],[clade.N]],NA())</f>
        <v>0.4</v>
      </c>
      <c r="V791" s="24">
        <f>IFERROR(Table11[[#This Row],[clade.TN]]/Table11[[#This Row],[clade.N]],NA())</f>
        <v>0.6</v>
      </c>
      <c r="AC791" s="11"/>
      <c r="AD791" s="11"/>
    </row>
    <row r="792" spans="1:30" ht="21" customHeight="1" x14ac:dyDescent="0.2">
      <c r="A792" s="25" t="s">
        <v>3865</v>
      </c>
      <c r="B792" s="20">
        <f>LOOKUP(Table11[[#This Row],[id]],'S1 - Assay'!A:A,'S1 - Assay'!B:B)</f>
        <v>10244</v>
      </c>
      <c r="C792" s="20" t="str">
        <f>LOOKUP(Table11[[#This Row],[id]],'S1 - Assay'!A:A,'S1 - Assay'!C:C)</f>
        <v>II</v>
      </c>
      <c r="D792" s="20">
        <f>COUNTIF('S6 - Table 1'!$B$3:$B$20,Table11[[#This Row],[id]])</f>
        <v>0</v>
      </c>
      <c r="E792" s="20">
        <v>7.6107572999999998E-2</v>
      </c>
      <c r="F792" s="20">
        <v>3324</v>
      </c>
      <c r="G792" s="20">
        <v>29</v>
      </c>
      <c r="H792" s="20">
        <v>261</v>
      </c>
      <c r="I792" s="20">
        <v>117</v>
      </c>
      <c r="J792" s="20">
        <v>50</v>
      </c>
      <c r="K792" s="20">
        <v>4338</v>
      </c>
      <c r="L792" s="20">
        <v>46</v>
      </c>
      <c r="M792" s="26" cm="1">
        <f t="array" ref="M792">_xlfn.IFS(Table11[[#This Row],[target.clade]]="I",110,Table11[[#This Row],[target.clade]]="II",4454,TRUE,4652)</f>
        <v>4454</v>
      </c>
      <c r="N792" s="26" cm="1">
        <f t="array" ref="N792">_xlfn.IFS(Table11[[#This Row],[target.clade]]="I",4454,Table11[[#This Row],[target.clade]]="II",110,TRUE,NA())</f>
        <v>110</v>
      </c>
      <c r="O792" s="20" cm="1">
        <f t="array" ref="O792">_xlfn.IFS(Table11[[#This Row],[target.clade]]="I",Table11[[#This Row],[hits.I]],Table11[[#This Row],[target.clade]]="II",Table11[[#This Row],[hits.II]],TRUE,SUM(Table11[[#This Row],[hits.I]:[hits.?]]))</f>
        <v>4338</v>
      </c>
      <c r="P792" s="26">
        <f>Table11[[#This Row],[clade.P]]-Table11[[#This Row],[clade.TP]]</f>
        <v>116</v>
      </c>
      <c r="Q792" s="26" cm="1">
        <f t="array" ref="Q792">_xlfn.IFS(Table11[[#This Row],[target.clade]]="I",Table11[[#This Row],[hits.II]],Table11[[#This Row],[target.clade]]="II",Table11[[#This Row],[hits.I]],TRUE,NA())</f>
        <v>50</v>
      </c>
      <c r="R792" s="26">
        <f>IFERROR(Table11[[#This Row],[clade.N]]-Table11[[#This Row],[clade.FP]], NA())</f>
        <v>60</v>
      </c>
      <c r="S792" s="24">
        <f>Table11[[#This Row],[clade.TP]]/Table11[[#This Row],[clade.P]]</f>
        <v>0.97395599461158511</v>
      </c>
      <c r="T792" s="24">
        <f>Table11[[#This Row],[clade.FN]]/Table11[[#This Row],[clade.P]]</f>
        <v>2.6044005388414906E-2</v>
      </c>
      <c r="U792" s="24">
        <f>IFERROR(Table11[[#This Row],[clade.FP]]/Table11[[#This Row],[clade.N]],NA())</f>
        <v>0.45454545454545453</v>
      </c>
      <c r="V792" s="24">
        <f>IFERROR(Table11[[#This Row],[clade.TN]]/Table11[[#This Row],[clade.N]],NA())</f>
        <v>0.54545454545454541</v>
      </c>
      <c r="AC792" s="11"/>
      <c r="AD792" s="11"/>
    </row>
    <row r="793" spans="1:30" ht="21" customHeight="1" x14ac:dyDescent="0.2">
      <c r="A793" s="25" t="s">
        <v>3868</v>
      </c>
      <c r="B793" s="20">
        <f>LOOKUP(Table11[[#This Row],[id]],'S1 - Assay'!A:A,'S1 - Assay'!B:B)</f>
        <v>10244</v>
      </c>
      <c r="C793" s="20" t="str">
        <f>LOOKUP(Table11[[#This Row],[id]],'S1 - Assay'!A:A,'S1 - Assay'!C:C)</f>
        <v>II</v>
      </c>
      <c r="D793" s="20">
        <f>COUNTIF('S6 - Table 1'!$B$3:$B$20,Table11[[#This Row],[id]])</f>
        <v>0</v>
      </c>
      <c r="E793" s="20">
        <v>7.6107572999999998E-2</v>
      </c>
      <c r="F793" s="20">
        <v>3324</v>
      </c>
      <c r="G793" s="20">
        <v>29</v>
      </c>
      <c r="H793" s="20">
        <v>141</v>
      </c>
      <c r="I793" s="20">
        <v>238</v>
      </c>
      <c r="J793" s="20">
        <v>50</v>
      </c>
      <c r="K793" s="20">
        <v>4338</v>
      </c>
      <c r="L793" s="20">
        <v>46</v>
      </c>
      <c r="M793" s="26" cm="1">
        <f t="array" ref="M793">_xlfn.IFS(Table11[[#This Row],[target.clade]]="I",110,Table11[[#This Row],[target.clade]]="II",4454,TRUE,4652)</f>
        <v>4454</v>
      </c>
      <c r="N793" s="26" cm="1">
        <f t="array" ref="N793">_xlfn.IFS(Table11[[#This Row],[target.clade]]="I",4454,Table11[[#This Row],[target.clade]]="II",110,TRUE,NA())</f>
        <v>110</v>
      </c>
      <c r="O793" s="20" cm="1">
        <f t="array" ref="O793">_xlfn.IFS(Table11[[#This Row],[target.clade]]="I",Table11[[#This Row],[hits.I]],Table11[[#This Row],[target.clade]]="II",Table11[[#This Row],[hits.II]],TRUE,SUM(Table11[[#This Row],[hits.I]:[hits.?]]))</f>
        <v>4338</v>
      </c>
      <c r="P793" s="26">
        <f>Table11[[#This Row],[clade.P]]-Table11[[#This Row],[clade.TP]]</f>
        <v>116</v>
      </c>
      <c r="Q793" s="26" cm="1">
        <f t="array" ref="Q793">_xlfn.IFS(Table11[[#This Row],[target.clade]]="I",Table11[[#This Row],[hits.II]],Table11[[#This Row],[target.clade]]="II",Table11[[#This Row],[hits.I]],TRUE,NA())</f>
        <v>50</v>
      </c>
      <c r="R793" s="26">
        <f>IFERROR(Table11[[#This Row],[clade.N]]-Table11[[#This Row],[clade.FP]], NA())</f>
        <v>60</v>
      </c>
      <c r="S793" s="24">
        <f>Table11[[#This Row],[clade.TP]]/Table11[[#This Row],[clade.P]]</f>
        <v>0.97395599461158511</v>
      </c>
      <c r="T793" s="24">
        <f>Table11[[#This Row],[clade.FN]]/Table11[[#This Row],[clade.P]]</f>
        <v>2.6044005388414906E-2</v>
      </c>
      <c r="U793" s="24">
        <f>IFERROR(Table11[[#This Row],[clade.FP]]/Table11[[#This Row],[clade.N]],NA())</f>
        <v>0.45454545454545453</v>
      </c>
      <c r="V793" s="24">
        <f>IFERROR(Table11[[#This Row],[clade.TN]]/Table11[[#This Row],[clade.N]],NA())</f>
        <v>0.54545454545454541</v>
      </c>
      <c r="AC793" s="11"/>
      <c r="AD793" s="11"/>
    </row>
    <row r="794" spans="1:30" ht="21" customHeight="1" x14ac:dyDescent="0.2">
      <c r="A794" s="25" t="s">
        <v>3870</v>
      </c>
      <c r="B794" s="20">
        <f>LOOKUP(Table11[[#This Row],[id]],'S1 - Assay'!A:A,'S1 - Assay'!B:B)</f>
        <v>10244</v>
      </c>
      <c r="C794" s="20" t="str">
        <f>LOOKUP(Table11[[#This Row],[id]],'S1 - Assay'!A:A,'S1 - Assay'!C:C)</f>
        <v>II</v>
      </c>
      <c r="D794" s="20">
        <f>COUNTIF('S6 - Table 1'!$B$3:$B$20,Table11[[#This Row],[id]])</f>
        <v>0</v>
      </c>
      <c r="E794" s="20">
        <v>7.6107572999999998E-2</v>
      </c>
      <c r="F794" s="20">
        <v>3324</v>
      </c>
      <c r="G794" s="20">
        <v>29</v>
      </c>
      <c r="H794" s="20">
        <v>261</v>
      </c>
      <c r="I794" s="20">
        <v>116</v>
      </c>
      <c r="J794" s="20">
        <v>50</v>
      </c>
      <c r="K794" s="20">
        <v>4338</v>
      </c>
      <c r="L794" s="20">
        <v>46</v>
      </c>
      <c r="M794" s="26" cm="1">
        <f t="array" ref="M794">_xlfn.IFS(Table11[[#This Row],[target.clade]]="I",110,Table11[[#This Row],[target.clade]]="II",4454,TRUE,4652)</f>
        <v>4454</v>
      </c>
      <c r="N794" s="26" cm="1">
        <f t="array" ref="N794">_xlfn.IFS(Table11[[#This Row],[target.clade]]="I",4454,Table11[[#This Row],[target.clade]]="II",110,TRUE,NA())</f>
        <v>110</v>
      </c>
      <c r="O794" s="20" cm="1">
        <f t="array" ref="O794">_xlfn.IFS(Table11[[#This Row],[target.clade]]="I",Table11[[#This Row],[hits.I]],Table11[[#This Row],[target.clade]]="II",Table11[[#This Row],[hits.II]],TRUE,SUM(Table11[[#This Row],[hits.I]:[hits.?]]))</f>
        <v>4338</v>
      </c>
      <c r="P794" s="26">
        <f>Table11[[#This Row],[clade.P]]-Table11[[#This Row],[clade.TP]]</f>
        <v>116</v>
      </c>
      <c r="Q794" s="26" cm="1">
        <f t="array" ref="Q794">_xlfn.IFS(Table11[[#This Row],[target.clade]]="I",Table11[[#This Row],[hits.II]],Table11[[#This Row],[target.clade]]="II",Table11[[#This Row],[hits.I]],TRUE,NA())</f>
        <v>50</v>
      </c>
      <c r="R794" s="26">
        <f>IFERROR(Table11[[#This Row],[clade.N]]-Table11[[#This Row],[clade.FP]], NA())</f>
        <v>60</v>
      </c>
      <c r="S794" s="24">
        <f>Table11[[#This Row],[clade.TP]]/Table11[[#This Row],[clade.P]]</f>
        <v>0.97395599461158511</v>
      </c>
      <c r="T794" s="24">
        <f>Table11[[#This Row],[clade.FN]]/Table11[[#This Row],[clade.P]]</f>
        <v>2.6044005388414906E-2</v>
      </c>
      <c r="U794" s="24">
        <f>IFERROR(Table11[[#This Row],[clade.FP]]/Table11[[#This Row],[clade.N]],NA())</f>
        <v>0.45454545454545453</v>
      </c>
      <c r="V794" s="24">
        <f>IFERROR(Table11[[#This Row],[clade.TN]]/Table11[[#This Row],[clade.N]],NA())</f>
        <v>0.54545454545454541</v>
      </c>
      <c r="AC794" s="11"/>
      <c r="AD794" s="11"/>
    </row>
    <row r="795" spans="1:30" ht="21" customHeight="1" x14ac:dyDescent="0.2">
      <c r="A795" s="25" t="s">
        <v>3872</v>
      </c>
      <c r="B795" s="20">
        <f>LOOKUP(Table11[[#This Row],[id]],'S1 - Assay'!A:A,'S1 - Assay'!B:B)</f>
        <v>10244</v>
      </c>
      <c r="C795" s="20" t="str">
        <f>LOOKUP(Table11[[#This Row],[id]],'S1 - Assay'!A:A,'S1 - Assay'!C:C)</f>
        <v>II</v>
      </c>
      <c r="D795" s="20">
        <f>COUNTIF('S6 - Table 1'!$B$3:$B$20,Table11[[#This Row],[id]])</f>
        <v>0</v>
      </c>
      <c r="E795" s="20">
        <v>7.6107572999999998E-2</v>
      </c>
      <c r="F795" s="20">
        <v>3324</v>
      </c>
      <c r="G795" s="20">
        <v>29</v>
      </c>
      <c r="H795" s="20">
        <v>141</v>
      </c>
      <c r="I795" s="20">
        <v>237</v>
      </c>
      <c r="J795" s="20">
        <v>50</v>
      </c>
      <c r="K795" s="20">
        <v>4338</v>
      </c>
      <c r="L795" s="20">
        <v>46</v>
      </c>
      <c r="M795" s="26" cm="1">
        <f t="array" ref="M795">_xlfn.IFS(Table11[[#This Row],[target.clade]]="I",110,Table11[[#This Row],[target.clade]]="II",4454,TRUE,4652)</f>
        <v>4454</v>
      </c>
      <c r="N795" s="26" cm="1">
        <f t="array" ref="N795">_xlfn.IFS(Table11[[#This Row],[target.clade]]="I",4454,Table11[[#This Row],[target.clade]]="II",110,TRUE,NA())</f>
        <v>110</v>
      </c>
      <c r="O795" s="20" cm="1">
        <f t="array" ref="O795">_xlfn.IFS(Table11[[#This Row],[target.clade]]="I",Table11[[#This Row],[hits.I]],Table11[[#This Row],[target.clade]]="II",Table11[[#This Row],[hits.II]],TRUE,SUM(Table11[[#This Row],[hits.I]:[hits.?]]))</f>
        <v>4338</v>
      </c>
      <c r="P795" s="26">
        <f>Table11[[#This Row],[clade.P]]-Table11[[#This Row],[clade.TP]]</f>
        <v>116</v>
      </c>
      <c r="Q795" s="26" cm="1">
        <f t="array" ref="Q795">_xlfn.IFS(Table11[[#This Row],[target.clade]]="I",Table11[[#This Row],[hits.II]],Table11[[#This Row],[target.clade]]="II",Table11[[#This Row],[hits.I]],TRUE,NA())</f>
        <v>50</v>
      </c>
      <c r="R795" s="26">
        <f>IFERROR(Table11[[#This Row],[clade.N]]-Table11[[#This Row],[clade.FP]], NA())</f>
        <v>60</v>
      </c>
      <c r="S795" s="24">
        <f>Table11[[#This Row],[clade.TP]]/Table11[[#This Row],[clade.P]]</f>
        <v>0.97395599461158511</v>
      </c>
      <c r="T795" s="24">
        <f>Table11[[#This Row],[clade.FN]]/Table11[[#This Row],[clade.P]]</f>
        <v>2.6044005388414906E-2</v>
      </c>
      <c r="U795" s="24">
        <f>IFERROR(Table11[[#This Row],[clade.FP]]/Table11[[#This Row],[clade.N]],NA())</f>
        <v>0.45454545454545453</v>
      </c>
      <c r="V795" s="24">
        <f>IFERROR(Table11[[#This Row],[clade.TN]]/Table11[[#This Row],[clade.N]],NA())</f>
        <v>0.54545454545454541</v>
      </c>
      <c r="AC795" s="11"/>
      <c r="AD795" s="11"/>
    </row>
    <row r="796" spans="1:30" ht="21" customHeight="1" x14ac:dyDescent="0.2">
      <c r="A796" s="25" t="s">
        <v>3874</v>
      </c>
      <c r="B796" s="20">
        <f>LOOKUP(Table11[[#This Row],[id]],'S1 - Assay'!A:A,'S1 - Assay'!B:B)</f>
        <v>10244</v>
      </c>
      <c r="C796" s="20" t="str">
        <f>LOOKUP(Table11[[#This Row],[id]],'S1 - Assay'!A:A,'S1 - Assay'!C:C)</f>
        <v>II</v>
      </c>
      <c r="D796" s="20">
        <f>COUNTIF('S6 - Table 1'!$B$3:$B$20,Table11[[#This Row],[id]])</f>
        <v>0</v>
      </c>
      <c r="E796" s="20">
        <v>7.6140377999999995E-2</v>
      </c>
      <c r="F796" s="20">
        <v>3420</v>
      </c>
      <c r="G796" s="20">
        <v>8</v>
      </c>
      <c r="H796" s="20">
        <v>219</v>
      </c>
      <c r="I796" s="20">
        <v>66</v>
      </c>
      <c r="J796" s="20">
        <v>44</v>
      </c>
      <c r="K796" s="20">
        <v>4429</v>
      </c>
      <c r="L796" s="20">
        <v>66</v>
      </c>
      <c r="M796" s="26" cm="1">
        <f t="array" ref="M796">_xlfn.IFS(Table11[[#This Row],[target.clade]]="I",110,Table11[[#This Row],[target.clade]]="II",4454,TRUE,4652)</f>
        <v>4454</v>
      </c>
      <c r="N796" s="26" cm="1">
        <f t="array" ref="N796">_xlfn.IFS(Table11[[#This Row],[target.clade]]="I",4454,Table11[[#This Row],[target.clade]]="II",110,TRUE,NA())</f>
        <v>110</v>
      </c>
      <c r="O796" s="20" cm="1">
        <f t="array" ref="O796">_xlfn.IFS(Table11[[#This Row],[target.clade]]="I",Table11[[#This Row],[hits.I]],Table11[[#This Row],[target.clade]]="II",Table11[[#This Row],[hits.II]],TRUE,SUM(Table11[[#This Row],[hits.I]:[hits.?]]))</f>
        <v>4429</v>
      </c>
      <c r="P796" s="26">
        <f>Table11[[#This Row],[clade.P]]-Table11[[#This Row],[clade.TP]]</f>
        <v>25</v>
      </c>
      <c r="Q796" s="26" cm="1">
        <f t="array" ref="Q796">_xlfn.IFS(Table11[[#This Row],[target.clade]]="I",Table11[[#This Row],[hits.II]],Table11[[#This Row],[target.clade]]="II",Table11[[#This Row],[hits.I]],TRUE,NA())</f>
        <v>44</v>
      </c>
      <c r="R796" s="26">
        <f>IFERROR(Table11[[#This Row],[clade.N]]-Table11[[#This Row],[clade.FP]], NA())</f>
        <v>66</v>
      </c>
      <c r="S796" s="24">
        <f>Table11[[#This Row],[clade.TP]]/Table11[[#This Row],[clade.P]]</f>
        <v>0.99438706780422093</v>
      </c>
      <c r="T796" s="24">
        <f>Table11[[#This Row],[clade.FN]]/Table11[[#This Row],[clade.P]]</f>
        <v>5.6129321957790754E-3</v>
      </c>
      <c r="U796" s="24">
        <f>IFERROR(Table11[[#This Row],[clade.FP]]/Table11[[#This Row],[clade.N]],NA())</f>
        <v>0.4</v>
      </c>
      <c r="V796" s="24">
        <f>IFERROR(Table11[[#This Row],[clade.TN]]/Table11[[#This Row],[clade.N]],NA())</f>
        <v>0.6</v>
      </c>
      <c r="AC796" s="11"/>
      <c r="AD796" s="11"/>
    </row>
    <row r="797" spans="1:30" ht="21" customHeight="1" x14ac:dyDescent="0.2">
      <c r="A797" s="25" t="s">
        <v>3877</v>
      </c>
      <c r="B797" s="20">
        <f>LOOKUP(Table11[[#This Row],[id]],'S1 - Assay'!A:A,'S1 - Assay'!B:B)</f>
        <v>10244</v>
      </c>
      <c r="C797" s="20" t="str">
        <f>LOOKUP(Table11[[#This Row],[id]],'S1 - Assay'!A:A,'S1 - Assay'!C:C)</f>
        <v>II</v>
      </c>
      <c r="D797" s="20">
        <f>COUNTIF('S6 - Table 1'!$B$3:$B$20,Table11[[#This Row],[id]])</f>
        <v>0</v>
      </c>
      <c r="E797" s="20">
        <v>7.7818411000000004E-2</v>
      </c>
      <c r="F797" s="20">
        <v>3383</v>
      </c>
      <c r="G797" s="20">
        <v>1</v>
      </c>
      <c r="H797" s="20">
        <v>88</v>
      </c>
      <c r="I797" s="20">
        <v>26</v>
      </c>
      <c r="J797" s="20">
        <v>50</v>
      </c>
      <c r="K797" s="20">
        <v>4351</v>
      </c>
      <c r="L797" s="20">
        <v>65</v>
      </c>
      <c r="M797" s="26" cm="1">
        <f t="array" ref="M797">_xlfn.IFS(Table11[[#This Row],[target.clade]]="I",110,Table11[[#This Row],[target.clade]]="II",4454,TRUE,4652)</f>
        <v>4454</v>
      </c>
      <c r="N797" s="26" cm="1">
        <f t="array" ref="N797">_xlfn.IFS(Table11[[#This Row],[target.clade]]="I",4454,Table11[[#This Row],[target.clade]]="II",110,TRUE,NA())</f>
        <v>110</v>
      </c>
      <c r="O797" s="20" cm="1">
        <f t="array" ref="O797">_xlfn.IFS(Table11[[#This Row],[target.clade]]="I",Table11[[#This Row],[hits.I]],Table11[[#This Row],[target.clade]]="II",Table11[[#This Row],[hits.II]],TRUE,SUM(Table11[[#This Row],[hits.I]:[hits.?]]))</f>
        <v>4351</v>
      </c>
      <c r="P797" s="26">
        <f>Table11[[#This Row],[clade.P]]-Table11[[#This Row],[clade.TP]]</f>
        <v>103</v>
      </c>
      <c r="Q797" s="26" cm="1">
        <f t="array" ref="Q797">_xlfn.IFS(Table11[[#This Row],[target.clade]]="I",Table11[[#This Row],[hits.II]],Table11[[#This Row],[target.clade]]="II",Table11[[#This Row],[hits.I]],TRUE,NA())</f>
        <v>50</v>
      </c>
      <c r="R797" s="26">
        <f>IFERROR(Table11[[#This Row],[clade.N]]-Table11[[#This Row],[clade.FP]], NA())</f>
        <v>60</v>
      </c>
      <c r="S797" s="24">
        <f>Table11[[#This Row],[clade.TP]]/Table11[[#This Row],[clade.P]]</f>
        <v>0.97687471935339021</v>
      </c>
      <c r="T797" s="24">
        <f>Table11[[#This Row],[clade.FN]]/Table11[[#This Row],[clade.P]]</f>
        <v>2.3125280646609788E-2</v>
      </c>
      <c r="U797" s="24">
        <f>IFERROR(Table11[[#This Row],[clade.FP]]/Table11[[#This Row],[clade.N]],NA())</f>
        <v>0.45454545454545453</v>
      </c>
      <c r="V797" s="24">
        <f>IFERROR(Table11[[#This Row],[clade.TN]]/Table11[[#This Row],[clade.N]],NA())</f>
        <v>0.54545454545454541</v>
      </c>
      <c r="AC797" s="11"/>
      <c r="AD797" s="11"/>
    </row>
    <row r="798" spans="1:30" ht="21" customHeight="1" x14ac:dyDescent="0.2">
      <c r="A798" s="25" t="s">
        <v>3879</v>
      </c>
      <c r="B798" s="20">
        <f>LOOKUP(Table11[[#This Row],[id]],'S1 - Assay'!A:A,'S1 - Assay'!B:B)</f>
        <v>10244</v>
      </c>
      <c r="C798" s="20" t="str">
        <f>LOOKUP(Table11[[#This Row],[id]],'S1 - Assay'!A:A,'S1 - Assay'!C:C)</f>
        <v>II</v>
      </c>
      <c r="D798" s="20">
        <f>COUNTIF('S6 - Table 1'!$B$3:$B$20,Table11[[#This Row],[id]])</f>
        <v>0</v>
      </c>
      <c r="E798" s="20">
        <v>7.7818411000000004E-2</v>
      </c>
      <c r="F798" s="20">
        <v>3383</v>
      </c>
      <c r="G798" s="20">
        <v>1</v>
      </c>
      <c r="H798" s="20">
        <v>88</v>
      </c>
      <c r="I798" s="20">
        <v>26</v>
      </c>
      <c r="J798" s="20">
        <v>50</v>
      </c>
      <c r="K798" s="20">
        <v>4351</v>
      </c>
      <c r="L798" s="20">
        <v>65</v>
      </c>
      <c r="M798" s="26" cm="1">
        <f t="array" ref="M798">_xlfn.IFS(Table11[[#This Row],[target.clade]]="I",110,Table11[[#This Row],[target.clade]]="II",4454,TRUE,4652)</f>
        <v>4454</v>
      </c>
      <c r="N798" s="26" cm="1">
        <f t="array" ref="N798">_xlfn.IFS(Table11[[#This Row],[target.clade]]="I",4454,Table11[[#This Row],[target.clade]]="II",110,TRUE,NA())</f>
        <v>110</v>
      </c>
      <c r="O798" s="20" cm="1">
        <f t="array" ref="O798">_xlfn.IFS(Table11[[#This Row],[target.clade]]="I",Table11[[#This Row],[hits.I]],Table11[[#This Row],[target.clade]]="II",Table11[[#This Row],[hits.II]],TRUE,SUM(Table11[[#This Row],[hits.I]:[hits.?]]))</f>
        <v>4351</v>
      </c>
      <c r="P798" s="26">
        <f>Table11[[#This Row],[clade.P]]-Table11[[#This Row],[clade.TP]]</f>
        <v>103</v>
      </c>
      <c r="Q798" s="26" cm="1">
        <f t="array" ref="Q798">_xlfn.IFS(Table11[[#This Row],[target.clade]]="I",Table11[[#This Row],[hits.II]],Table11[[#This Row],[target.clade]]="II",Table11[[#This Row],[hits.I]],TRUE,NA())</f>
        <v>50</v>
      </c>
      <c r="R798" s="26">
        <f>IFERROR(Table11[[#This Row],[clade.N]]-Table11[[#This Row],[clade.FP]], NA())</f>
        <v>60</v>
      </c>
      <c r="S798" s="24">
        <f>Table11[[#This Row],[clade.TP]]/Table11[[#This Row],[clade.P]]</f>
        <v>0.97687471935339021</v>
      </c>
      <c r="T798" s="24">
        <f>Table11[[#This Row],[clade.FN]]/Table11[[#This Row],[clade.P]]</f>
        <v>2.3125280646609788E-2</v>
      </c>
      <c r="U798" s="24">
        <f>IFERROR(Table11[[#This Row],[clade.FP]]/Table11[[#This Row],[clade.N]],NA())</f>
        <v>0.45454545454545453</v>
      </c>
      <c r="V798" s="24">
        <f>IFERROR(Table11[[#This Row],[clade.TN]]/Table11[[#This Row],[clade.N]],NA())</f>
        <v>0.54545454545454541</v>
      </c>
      <c r="AC798" s="11"/>
      <c r="AD798" s="11"/>
    </row>
    <row r="799" spans="1:30" ht="21" customHeight="1" x14ac:dyDescent="0.2">
      <c r="A799" s="25" t="s">
        <v>3881</v>
      </c>
      <c r="B799" s="20">
        <f>LOOKUP(Table11[[#This Row],[id]],'S1 - Assay'!A:A,'S1 - Assay'!B:B)</f>
        <v>10244</v>
      </c>
      <c r="C799" s="20" t="str">
        <f>LOOKUP(Table11[[#This Row],[id]],'S1 - Assay'!A:A,'S1 - Assay'!C:C)</f>
        <v>II</v>
      </c>
      <c r="D799" s="20">
        <f>COUNTIF('S6 - Table 1'!$B$3:$B$20,Table11[[#This Row],[id]])</f>
        <v>0</v>
      </c>
      <c r="E799" s="20">
        <v>7.7818411000000004E-2</v>
      </c>
      <c r="F799" s="20">
        <v>3383</v>
      </c>
      <c r="G799" s="20">
        <v>1</v>
      </c>
      <c r="H799" s="20">
        <v>95</v>
      </c>
      <c r="I799" s="20">
        <v>18</v>
      </c>
      <c r="J799" s="20">
        <v>50</v>
      </c>
      <c r="K799" s="20">
        <v>4351</v>
      </c>
      <c r="L799" s="20">
        <v>65</v>
      </c>
      <c r="M799" s="26" cm="1">
        <f t="array" ref="M799">_xlfn.IFS(Table11[[#This Row],[target.clade]]="I",110,Table11[[#This Row],[target.clade]]="II",4454,TRUE,4652)</f>
        <v>4454</v>
      </c>
      <c r="N799" s="26" cm="1">
        <f t="array" ref="N799">_xlfn.IFS(Table11[[#This Row],[target.clade]]="I",4454,Table11[[#This Row],[target.clade]]="II",110,TRUE,NA())</f>
        <v>110</v>
      </c>
      <c r="O799" s="20" cm="1">
        <f t="array" ref="O799">_xlfn.IFS(Table11[[#This Row],[target.clade]]="I",Table11[[#This Row],[hits.I]],Table11[[#This Row],[target.clade]]="II",Table11[[#This Row],[hits.II]],TRUE,SUM(Table11[[#This Row],[hits.I]:[hits.?]]))</f>
        <v>4351</v>
      </c>
      <c r="P799" s="26">
        <f>Table11[[#This Row],[clade.P]]-Table11[[#This Row],[clade.TP]]</f>
        <v>103</v>
      </c>
      <c r="Q799" s="26" cm="1">
        <f t="array" ref="Q799">_xlfn.IFS(Table11[[#This Row],[target.clade]]="I",Table11[[#This Row],[hits.II]],Table11[[#This Row],[target.clade]]="II",Table11[[#This Row],[hits.I]],TRUE,NA())</f>
        <v>50</v>
      </c>
      <c r="R799" s="26">
        <f>IFERROR(Table11[[#This Row],[clade.N]]-Table11[[#This Row],[clade.FP]], NA())</f>
        <v>60</v>
      </c>
      <c r="S799" s="24">
        <f>Table11[[#This Row],[clade.TP]]/Table11[[#This Row],[clade.P]]</f>
        <v>0.97687471935339021</v>
      </c>
      <c r="T799" s="24">
        <f>Table11[[#This Row],[clade.FN]]/Table11[[#This Row],[clade.P]]</f>
        <v>2.3125280646609788E-2</v>
      </c>
      <c r="U799" s="24">
        <f>IFERROR(Table11[[#This Row],[clade.FP]]/Table11[[#This Row],[clade.N]],NA())</f>
        <v>0.45454545454545453</v>
      </c>
      <c r="V799" s="24">
        <f>IFERROR(Table11[[#This Row],[clade.TN]]/Table11[[#This Row],[clade.N]],NA())</f>
        <v>0.54545454545454541</v>
      </c>
      <c r="AC799" s="11"/>
      <c r="AD799" s="11"/>
    </row>
    <row r="800" spans="1:30" ht="21" customHeight="1" x14ac:dyDescent="0.2">
      <c r="A800" s="25" t="s">
        <v>3883</v>
      </c>
      <c r="B800" s="20">
        <f>LOOKUP(Table11[[#This Row],[id]],'S1 - Assay'!A:A,'S1 - Assay'!B:B)</f>
        <v>10244</v>
      </c>
      <c r="C800" s="20" t="str">
        <f>LOOKUP(Table11[[#This Row],[id]],'S1 - Assay'!A:A,'S1 - Assay'!C:C)</f>
        <v>II</v>
      </c>
      <c r="D800" s="20">
        <f>COUNTIF('S6 - Table 1'!$B$3:$B$20,Table11[[#This Row],[id]])</f>
        <v>0</v>
      </c>
      <c r="E800" s="20">
        <v>7.7818411000000004E-2</v>
      </c>
      <c r="F800" s="20">
        <v>3383</v>
      </c>
      <c r="G800" s="20">
        <v>1</v>
      </c>
      <c r="H800" s="20">
        <v>95</v>
      </c>
      <c r="I800" s="20">
        <v>18</v>
      </c>
      <c r="J800" s="20">
        <v>50</v>
      </c>
      <c r="K800" s="20">
        <v>4351</v>
      </c>
      <c r="L800" s="20">
        <v>65</v>
      </c>
      <c r="M800" s="26" cm="1">
        <f t="array" ref="M800">_xlfn.IFS(Table11[[#This Row],[target.clade]]="I",110,Table11[[#This Row],[target.clade]]="II",4454,TRUE,4652)</f>
        <v>4454</v>
      </c>
      <c r="N800" s="26" cm="1">
        <f t="array" ref="N800">_xlfn.IFS(Table11[[#This Row],[target.clade]]="I",4454,Table11[[#This Row],[target.clade]]="II",110,TRUE,NA())</f>
        <v>110</v>
      </c>
      <c r="O800" s="20" cm="1">
        <f t="array" ref="O800">_xlfn.IFS(Table11[[#This Row],[target.clade]]="I",Table11[[#This Row],[hits.I]],Table11[[#This Row],[target.clade]]="II",Table11[[#This Row],[hits.II]],TRUE,SUM(Table11[[#This Row],[hits.I]:[hits.?]]))</f>
        <v>4351</v>
      </c>
      <c r="P800" s="26">
        <f>Table11[[#This Row],[clade.P]]-Table11[[#This Row],[clade.TP]]</f>
        <v>103</v>
      </c>
      <c r="Q800" s="26" cm="1">
        <f t="array" ref="Q800">_xlfn.IFS(Table11[[#This Row],[target.clade]]="I",Table11[[#This Row],[hits.II]],Table11[[#This Row],[target.clade]]="II",Table11[[#This Row],[hits.I]],TRUE,NA())</f>
        <v>50</v>
      </c>
      <c r="R800" s="26">
        <f>IFERROR(Table11[[#This Row],[clade.N]]-Table11[[#This Row],[clade.FP]], NA())</f>
        <v>60</v>
      </c>
      <c r="S800" s="24">
        <f>Table11[[#This Row],[clade.TP]]/Table11[[#This Row],[clade.P]]</f>
        <v>0.97687471935339021</v>
      </c>
      <c r="T800" s="24">
        <f>Table11[[#This Row],[clade.FN]]/Table11[[#This Row],[clade.P]]</f>
        <v>2.3125280646609788E-2</v>
      </c>
      <c r="U800" s="24">
        <f>IFERROR(Table11[[#This Row],[clade.FP]]/Table11[[#This Row],[clade.N]],NA())</f>
        <v>0.45454545454545453</v>
      </c>
      <c r="V800" s="24">
        <f>IFERROR(Table11[[#This Row],[clade.TN]]/Table11[[#This Row],[clade.N]],NA())</f>
        <v>0.54545454545454541</v>
      </c>
      <c r="AC800" s="11"/>
      <c r="AD800" s="11"/>
    </row>
    <row r="801" spans="1:30" ht="21" customHeight="1" x14ac:dyDescent="0.2">
      <c r="A801" s="25" t="s">
        <v>3885</v>
      </c>
      <c r="B801" s="20">
        <f>LOOKUP(Table11[[#This Row],[id]],'S1 - Assay'!A:A,'S1 - Assay'!B:B)</f>
        <v>10244</v>
      </c>
      <c r="C801" s="20" t="str">
        <f>LOOKUP(Table11[[#This Row],[id]],'S1 - Assay'!A:A,'S1 - Assay'!C:C)</f>
        <v>II</v>
      </c>
      <c r="D801" s="20">
        <f>COUNTIF('S6 - Table 1'!$B$3:$B$20,Table11[[#This Row],[id]])</f>
        <v>0</v>
      </c>
      <c r="E801" s="20">
        <v>8.4853569000000004E-2</v>
      </c>
      <c r="F801" s="20">
        <v>3435</v>
      </c>
      <c r="G801" s="20">
        <v>2</v>
      </c>
      <c r="H801" s="20">
        <v>286</v>
      </c>
      <c r="I801" s="20">
        <v>74</v>
      </c>
      <c r="J801" s="20">
        <v>43</v>
      </c>
      <c r="K801" s="20">
        <v>4435</v>
      </c>
      <c r="L801" s="20">
        <v>67</v>
      </c>
      <c r="M801" s="26" cm="1">
        <f t="array" ref="M801">_xlfn.IFS(Table11[[#This Row],[target.clade]]="I",110,Table11[[#This Row],[target.clade]]="II",4454,TRUE,4652)</f>
        <v>4454</v>
      </c>
      <c r="N801" s="26" cm="1">
        <f t="array" ref="N801">_xlfn.IFS(Table11[[#This Row],[target.clade]]="I",4454,Table11[[#This Row],[target.clade]]="II",110,TRUE,NA())</f>
        <v>110</v>
      </c>
      <c r="O801" s="20" cm="1">
        <f t="array" ref="O801">_xlfn.IFS(Table11[[#This Row],[target.clade]]="I",Table11[[#This Row],[hits.I]],Table11[[#This Row],[target.clade]]="II",Table11[[#This Row],[hits.II]],TRUE,SUM(Table11[[#This Row],[hits.I]:[hits.?]]))</f>
        <v>4435</v>
      </c>
      <c r="P801" s="26">
        <f>Table11[[#This Row],[clade.P]]-Table11[[#This Row],[clade.TP]]</f>
        <v>19</v>
      </c>
      <c r="Q801" s="26" cm="1">
        <f t="array" ref="Q801">_xlfn.IFS(Table11[[#This Row],[target.clade]]="I",Table11[[#This Row],[hits.II]],Table11[[#This Row],[target.clade]]="II",Table11[[#This Row],[hits.I]],TRUE,NA())</f>
        <v>43</v>
      </c>
      <c r="R801" s="26">
        <f>IFERROR(Table11[[#This Row],[clade.N]]-Table11[[#This Row],[clade.FP]], NA())</f>
        <v>67</v>
      </c>
      <c r="S801" s="24">
        <f>Table11[[#This Row],[clade.TP]]/Table11[[#This Row],[clade.P]]</f>
        <v>0.99573417153120791</v>
      </c>
      <c r="T801" s="24">
        <f>Table11[[#This Row],[clade.FN]]/Table11[[#This Row],[clade.P]]</f>
        <v>4.2658284687920973E-3</v>
      </c>
      <c r="U801" s="24">
        <f>IFERROR(Table11[[#This Row],[clade.FP]]/Table11[[#This Row],[clade.N]],NA())</f>
        <v>0.39090909090909093</v>
      </c>
      <c r="V801" s="24">
        <f>IFERROR(Table11[[#This Row],[clade.TN]]/Table11[[#This Row],[clade.N]],NA())</f>
        <v>0.60909090909090913</v>
      </c>
      <c r="AC801" s="11"/>
      <c r="AD801" s="11"/>
    </row>
    <row r="802" spans="1:30" ht="21" customHeight="1" x14ac:dyDescent="0.2">
      <c r="A802" s="25" t="s">
        <v>3889</v>
      </c>
      <c r="B802" s="20">
        <f>LOOKUP(Table11[[#This Row],[id]],'S1 - Assay'!A:A,'S1 - Assay'!B:B)</f>
        <v>10244</v>
      </c>
      <c r="C802" s="20" t="str">
        <f>LOOKUP(Table11[[#This Row],[id]],'S1 - Assay'!A:A,'S1 - Assay'!C:C)</f>
        <v>II</v>
      </c>
      <c r="D802" s="20">
        <f>COUNTIF('S6 - Table 1'!$B$3:$B$20,Table11[[#This Row],[id]])</f>
        <v>0</v>
      </c>
      <c r="E802" s="20">
        <v>0.12292876</v>
      </c>
      <c r="F802" s="20">
        <v>3423</v>
      </c>
      <c r="G802" s="20">
        <v>2</v>
      </c>
      <c r="H802" s="20">
        <v>284</v>
      </c>
      <c r="I802" s="20">
        <v>303</v>
      </c>
      <c r="J802" s="20">
        <v>44</v>
      </c>
      <c r="K802" s="20">
        <v>4421</v>
      </c>
      <c r="L802" s="20">
        <v>64</v>
      </c>
      <c r="M802" s="26" cm="1">
        <f t="array" ref="M802">_xlfn.IFS(Table11[[#This Row],[target.clade]]="I",110,Table11[[#This Row],[target.clade]]="II",4454,TRUE,4652)</f>
        <v>4454</v>
      </c>
      <c r="N802" s="26" cm="1">
        <f t="array" ref="N802">_xlfn.IFS(Table11[[#This Row],[target.clade]]="I",4454,Table11[[#This Row],[target.clade]]="II",110,TRUE,NA())</f>
        <v>110</v>
      </c>
      <c r="O802" s="20" cm="1">
        <f t="array" ref="O802">_xlfn.IFS(Table11[[#This Row],[target.clade]]="I",Table11[[#This Row],[hits.I]],Table11[[#This Row],[target.clade]]="II",Table11[[#This Row],[hits.II]],TRUE,SUM(Table11[[#This Row],[hits.I]:[hits.?]]))</f>
        <v>4421</v>
      </c>
      <c r="P802" s="26">
        <f>Table11[[#This Row],[clade.P]]-Table11[[#This Row],[clade.TP]]</f>
        <v>33</v>
      </c>
      <c r="Q802" s="26" cm="1">
        <f t="array" ref="Q802">_xlfn.IFS(Table11[[#This Row],[target.clade]]="I",Table11[[#This Row],[hits.II]],Table11[[#This Row],[target.clade]]="II",Table11[[#This Row],[hits.I]],TRUE,NA())</f>
        <v>44</v>
      </c>
      <c r="R802" s="26">
        <f>IFERROR(Table11[[#This Row],[clade.N]]-Table11[[#This Row],[clade.FP]], NA())</f>
        <v>66</v>
      </c>
      <c r="S802" s="24">
        <f>Table11[[#This Row],[clade.TP]]/Table11[[#This Row],[clade.P]]</f>
        <v>0.99259092950157157</v>
      </c>
      <c r="T802" s="24">
        <f>Table11[[#This Row],[clade.FN]]/Table11[[#This Row],[clade.P]]</f>
        <v>7.4090704984283787E-3</v>
      </c>
      <c r="U802" s="24">
        <f>IFERROR(Table11[[#This Row],[clade.FP]]/Table11[[#This Row],[clade.N]],NA())</f>
        <v>0.4</v>
      </c>
      <c r="V802" s="24">
        <f>IFERROR(Table11[[#This Row],[clade.TN]]/Table11[[#This Row],[clade.N]],NA())</f>
        <v>0.6</v>
      </c>
      <c r="AC802" s="11"/>
      <c r="AD802" s="11"/>
    </row>
    <row r="803" spans="1:30" ht="21" customHeight="1" x14ac:dyDescent="0.2">
      <c r="A803" s="25" t="s">
        <v>3891</v>
      </c>
      <c r="B803" s="20">
        <f>LOOKUP(Table11[[#This Row],[id]],'S1 - Assay'!A:A,'S1 - Assay'!B:B)</f>
        <v>10244</v>
      </c>
      <c r="C803" s="20" t="str">
        <f>LOOKUP(Table11[[#This Row],[id]],'S1 - Assay'!A:A,'S1 - Assay'!C:C)</f>
        <v>II</v>
      </c>
      <c r="D803" s="20">
        <f>COUNTIF('S6 - Table 1'!$B$3:$B$20,Table11[[#This Row],[id]])</f>
        <v>0</v>
      </c>
      <c r="E803" s="20">
        <v>0.12292876</v>
      </c>
      <c r="F803" s="20">
        <v>3423</v>
      </c>
      <c r="G803" s="20">
        <v>2</v>
      </c>
      <c r="H803" s="20">
        <v>283</v>
      </c>
      <c r="I803" s="20">
        <v>304</v>
      </c>
      <c r="J803" s="20">
        <v>44</v>
      </c>
      <c r="K803" s="20">
        <v>4421</v>
      </c>
      <c r="L803" s="20">
        <v>64</v>
      </c>
      <c r="M803" s="26" cm="1">
        <f t="array" ref="M803">_xlfn.IFS(Table11[[#This Row],[target.clade]]="I",110,Table11[[#This Row],[target.clade]]="II",4454,TRUE,4652)</f>
        <v>4454</v>
      </c>
      <c r="N803" s="26" cm="1">
        <f t="array" ref="N803">_xlfn.IFS(Table11[[#This Row],[target.clade]]="I",4454,Table11[[#This Row],[target.clade]]="II",110,TRUE,NA())</f>
        <v>110</v>
      </c>
      <c r="O803" s="20" cm="1">
        <f t="array" ref="O803">_xlfn.IFS(Table11[[#This Row],[target.clade]]="I",Table11[[#This Row],[hits.I]],Table11[[#This Row],[target.clade]]="II",Table11[[#This Row],[hits.II]],TRUE,SUM(Table11[[#This Row],[hits.I]:[hits.?]]))</f>
        <v>4421</v>
      </c>
      <c r="P803" s="26">
        <f>Table11[[#This Row],[clade.P]]-Table11[[#This Row],[clade.TP]]</f>
        <v>33</v>
      </c>
      <c r="Q803" s="26" cm="1">
        <f t="array" ref="Q803">_xlfn.IFS(Table11[[#This Row],[target.clade]]="I",Table11[[#This Row],[hits.II]],Table11[[#This Row],[target.clade]]="II",Table11[[#This Row],[hits.I]],TRUE,NA())</f>
        <v>44</v>
      </c>
      <c r="R803" s="26">
        <f>IFERROR(Table11[[#This Row],[clade.N]]-Table11[[#This Row],[clade.FP]], NA())</f>
        <v>66</v>
      </c>
      <c r="S803" s="24">
        <f>Table11[[#This Row],[clade.TP]]/Table11[[#This Row],[clade.P]]</f>
        <v>0.99259092950157157</v>
      </c>
      <c r="T803" s="24">
        <f>Table11[[#This Row],[clade.FN]]/Table11[[#This Row],[clade.P]]</f>
        <v>7.4090704984283787E-3</v>
      </c>
      <c r="U803" s="24">
        <f>IFERROR(Table11[[#This Row],[clade.FP]]/Table11[[#This Row],[clade.N]],NA())</f>
        <v>0.4</v>
      </c>
      <c r="V803" s="24">
        <f>IFERROR(Table11[[#This Row],[clade.TN]]/Table11[[#This Row],[clade.N]],NA())</f>
        <v>0.6</v>
      </c>
      <c r="AC803" s="11"/>
      <c r="AD803" s="11"/>
    </row>
    <row r="804" spans="1:30" ht="21" customHeight="1" x14ac:dyDescent="0.2">
      <c r="A804" s="25" t="s">
        <v>3893</v>
      </c>
      <c r="B804" s="20">
        <f>LOOKUP(Table11[[#This Row],[id]],'S1 - Assay'!A:A,'S1 - Assay'!B:B)</f>
        <v>10244</v>
      </c>
      <c r="C804" s="20" t="str">
        <f>LOOKUP(Table11[[#This Row],[id]],'S1 - Assay'!A:A,'S1 - Assay'!C:C)</f>
        <v>II</v>
      </c>
      <c r="D804" s="20">
        <f>COUNTIF('S6 - Table 1'!$B$3:$B$20,Table11[[#This Row],[id]])</f>
        <v>0</v>
      </c>
      <c r="E804" s="20">
        <v>0.12292876</v>
      </c>
      <c r="F804" s="20">
        <v>3423</v>
      </c>
      <c r="G804" s="20">
        <v>2</v>
      </c>
      <c r="H804" s="20">
        <v>227</v>
      </c>
      <c r="I804" s="20">
        <v>360</v>
      </c>
      <c r="J804" s="20">
        <v>44</v>
      </c>
      <c r="K804" s="20">
        <v>4421</v>
      </c>
      <c r="L804" s="20">
        <v>64</v>
      </c>
      <c r="M804" s="26" cm="1">
        <f t="array" ref="M804">_xlfn.IFS(Table11[[#This Row],[target.clade]]="I",110,Table11[[#This Row],[target.clade]]="II",4454,TRUE,4652)</f>
        <v>4454</v>
      </c>
      <c r="N804" s="26" cm="1">
        <f t="array" ref="N804">_xlfn.IFS(Table11[[#This Row],[target.clade]]="I",4454,Table11[[#This Row],[target.clade]]="II",110,TRUE,NA())</f>
        <v>110</v>
      </c>
      <c r="O804" s="20" cm="1">
        <f t="array" ref="O804">_xlfn.IFS(Table11[[#This Row],[target.clade]]="I",Table11[[#This Row],[hits.I]],Table11[[#This Row],[target.clade]]="II",Table11[[#This Row],[hits.II]],TRUE,SUM(Table11[[#This Row],[hits.I]:[hits.?]]))</f>
        <v>4421</v>
      </c>
      <c r="P804" s="26">
        <f>Table11[[#This Row],[clade.P]]-Table11[[#This Row],[clade.TP]]</f>
        <v>33</v>
      </c>
      <c r="Q804" s="26" cm="1">
        <f t="array" ref="Q804">_xlfn.IFS(Table11[[#This Row],[target.clade]]="I",Table11[[#This Row],[hits.II]],Table11[[#This Row],[target.clade]]="II",Table11[[#This Row],[hits.I]],TRUE,NA())</f>
        <v>44</v>
      </c>
      <c r="R804" s="26">
        <f>IFERROR(Table11[[#This Row],[clade.N]]-Table11[[#This Row],[clade.FP]], NA())</f>
        <v>66</v>
      </c>
      <c r="S804" s="24">
        <f>Table11[[#This Row],[clade.TP]]/Table11[[#This Row],[clade.P]]</f>
        <v>0.99259092950157157</v>
      </c>
      <c r="T804" s="24">
        <f>Table11[[#This Row],[clade.FN]]/Table11[[#This Row],[clade.P]]</f>
        <v>7.4090704984283787E-3</v>
      </c>
      <c r="U804" s="24">
        <f>IFERROR(Table11[[#This Row],[clade.FP]]/Table11[[#This Row],[clade.N]],NA())</f>
        <v>0.4</v>
      </c>
      <c r="V804" s="24">
        <f>IFERROR(Table11[[#This Row],[clade.TN]]/Table11[[#This Row],[clade.N]],NA())</f>
        <v>0.6</v>
      </c>
      <c r="AC804" s="11"/>
      <c r="AD804" s="11"/>
    </row>
    <row r="805" spans="1:30" ht="21" customHeight="1" x14ac:dyDescent="0.2">
      <c r="A805" s="25" t="s">
        <v>3895</v>
      </c>
      <c r="B805" s="20">
        <f>LOOKUP(Table11[[#This Row],[id]],'S1 - Assay'!A:A,'S1 - Assay'!B:B)</f>
        <v>10244</v>
      </c>
      <c r="C805" s="20" t="str">
        <f>LOOKUP(Table11[[#This Row],[id]],'S1 - Assay'!A:A,'S1 - Assay'!C:C)</f>
        <v>II</v>
      </c>
      <c r="D805" s="20">
        <f>COUNTIF('S6 - Table 1'!$B$3:$B$20,Table11[[#This Row],[id]])</f>
        <v>0</v>
      </c>
      <c r="E805" s="20">
        <v>0.12292876</v>
      </c>
      <c r="F805" s="20">
        <v>3423</v>
      </c>
      <c r="G805" s="20">
        <v>2</v>
      </c>
      <c r="H805" s="20">
        <v>227</v>
      </c>
      <c r="I805" s="20">
        <v>360</v>
      </c>
      <c r="J805" s="20">
        <v>44</v>
      </c>
      <c r="K805" s="20">
        <v>4421</v>
      </c>
      <c r="L805" s="20">
        <v>64</v>
      </c>
      <c r="M805" s="26" cm="1">
        <f t="array" ref="M805">_xlfn.IFS(Table11[[#This Row],[target.clade]]="I",110,Table11[[#This Row],[target.clade]]="II",4454,TRUE,4652)</f>
        <v>4454</v>
      </c>
      <c r="N805" s="26" cm="1">
        <f t="array" ref="N805">_xlfn.IFS(Table11[[#This Row],[target.clade]]="I",4454,Table11[[#This Row],[target.clade]]="II",110,TRUE,NA())</f>
        <v>110</v>
      </c>
      <c r="O805" s="20" cm="1">
        <f t="array" ref="O805">_xlfn.IFS(Table11[[#This Row],[target.clade]]="I",Table11[[#This Row],[hits.I]],Table11[[#This Row],[target.clade]]="II",Table11[[#This Row],[hits.II]],TRUE,SUM(Table11[[#This Row],[hits.I]:[hits.?]]))</f>
        <v>4421</v>
      </c>
      <c r="P805" s="26">
        <f>Table11[[#This Row],[clade.P]]-Table11[[#This Row],[clade.TP]]</f>
        <v>33</v>
      </c>
      <c r="Q805" s="26" cm="1">
        <f t="array" ref="Q805">_xlfn.IFS(Table11[[#This Row],[target.clade]]="I",Table11[[#This Row],[hits.II]],Table11[[#This Row],[target.clade]]="II",Table11[[#This Row],[hits.I]],TRUE,NA())</f>
        <v>44</v>
      </c>
      <c r="R805" s="26">
        <f>IFERROR(Table11[[#This Row],[clade.N]]-Table11[[#This Row],[clade.FP]], NA())</f>
        <v>66</v>
      </c>
      <c r="S805" s="24">
        <f>Table11[[#This Row],[clade.TP]]/Table11[[#This Row],[clade.P]]</f>
        <v>0.99259092950157157</v>
      </c>
      <c r="T805" s="24">
        <f>Table11[[#This Row],[clade.FN]]/Table11[[#This Row],[clade.P]]</f>
        <v>7.4090704984283787E-3</v>
      </c>
      <c r="U805" s="24">
        <f>IFERROR(Table11[[#This Row],[clade.FP]]/Table11[[#This Row],[clade.N]],NA())</f>
        <v>0.4</v>
      </c>
      <c r="V805" s="24">
        <f>IFERROR(Table11[[#This Row],[clade.TN]]/Table11[[#This Row],[clade.N]],NA())</f>
        <v>0.6</v>
      </c>
      <c r="AC805" s="11"/>
      <c r="AD805" s="11"/>
    </row>
    <row r="806" spans="1:30" ht="21" customHeight="1" x14ac:dyDescent="0.2">
      <c r="A806" s="25" t="s">
        <v>3897</v>
      </c>
      <c r="B806" s="20">
        <f>LOOKUP(Table11[[#This Row],[id]],'S1 - Assay'!A:A,'S1 - Assay'!B:B)</f>
        <v>10244</v>
      </c>
      <c r="C806" s="20" t="str">
        <f>LOOKUP(Table11[[#This Row],[id]],'S1 - Assay'!A:A,'S1 - Assay'!C:C)</f>
        <v>II</v>
      </c>
      <c r="D806" s="20">
        <f>COUNTIF('S6 - Table 1'!$B$3:$B$20,Table11[[#This Row],[id]])</f>
        <v>0</v>
      </c>
      <c r="E806" s="20">
        <v>0.12441759400000001</v>
      </c>
      <c r="F806" s="20">
        <v>3434</v>
      </c>
      <c r="G806" s="20">
        <v>1</v>
      </c>
      <c r="H806" s="20">
        <v>195</v>
      </c>
      <c r="I806" s="20">
        <v>90</v>
      </c>
      <c r="J806" s="20">
        <v>43</v>
      </c>
      <c r="K806" s="20">
        <v>4437</v>
      </c>
      <c r="L806" s="20">
        <v>65</v>
      </c>
      <c r="M806" s="26" cm="1">
        <f t="array" ref="M806">_xlfn.IFS(Table11[[#This Row],[target.clade]]="I",110,Table11[[#This Row],[target.clade]]="II",4454,TRUE,4652)</f>
        <v>4454</v>
      </c>
      <c r="N806" s="26" cm="1">
        <f t="array" ref="N806">_xlfn.IFS(Table11[[#This Row],[target.clade]]="I",4454,Table11[[#This Row],[target.clade]]="II",110,TRUE,NA())</f>
        <v>110</v>
      </c>
      <c r="O806" s="20" cm="1">
        <f t="array" ref="O806">_xlfn.IFS(Table11[[#This Row],[target.clade]]="I",Table11[[#This Row],[hits.I]],Table11[[#This Row],[target.clade]]="II",Table11[[#This Row],[hits.II]],TRUE,SUM(Table11[[#This Row],[hits.I]:[hits.?]]))</f>
        <v>4437</v>
      </c>
      <c r="P806" s="26">
        <f>Table11[[#This Row],[clade.P]]-Table11[[#This Row],[clade.TP]]</f>
        <v>17</v>
      </c>
      <c r="Q806" s="26" cm="1">
        <f t="array" ref="Q806">_xlfn.IFS(Table11[[#This Row],[target.clade]]="I",Table11[[#This Row],[hits.II]],Table11[[#This Row],[target.clade]]="II",Table11[[#This Row],[hits.I]],TRUE,NA())</f>
        <v>43</v>
      </c>
      <c r="R806" s="26">
        <f>IFERROR(Table11[[#This Row],[clade.N]]-Table11[[#This Row],[clade.FP]], NA())</f>
        <v>67</v>
      </c>
      <c r="S806" s="24">
        <f>Table11[[#This Row],[clade.TP]]/Table11[[#This Row],[clade.P]]</f>
        <v>0.99618320610687028</v>
      </c>
      <c r="T806" s="24">
        <f>Table11[[#This Row],[clade.FN]]/Table11[[#This Row],[clade.P]]</f>
        <v>3.8167938931297708E-3</v>
      </c>
      <c r="U806" s="24">
        <f>IFERROR(Table11[[#This Row],[clade.FP]]/Table11[[#This Row],[clade.N]],NA())</f>
        <v>0.39090909090909093</v>
      </c>
      <c r="V806" s="24">
        <f>IFERROR(Table11[[#This Row],[clade.TN]]/Table11[[#This Row],[clade.N]],NA())</f>
        <v>0.60909090909090913</v>
      </c>
      <c r="AC806" s="11"/>
      <c r="AD806" s="11"/>
    </row>
    <row r="807" spans="1:30" ht="21" customHeight="1" x14ac:dyDescent="0.2">
      <c r="A807" s="25" t="s">
        <v>3902</v>
      </c>
      <c r="B807" s="20">
        <f>LOOKUP(Table11[[#This Row],[id]],'S1 - Assay'!A:A,'S1 - Assay'!B:B)</f>
        <v>10244</v>
      </c>
      <c r="C807" s="20" t="str">
        <f>LOOKUP(Table11[[#This Row],[id]],'S1 - Assay'!A:A,'S1 - Assay'!C:C)</f>
        <v>II</v>
      </c>
      <c r="D807" s="20">
        <f>COUNTIF('S6 - Table 1'!$B$3:$B$20,Table11[[#This Row],[id]])</f>
        <v>0</v>
      </c>
      <c r="E807" s="20">
        <v>0.13035439099999999</v>
      </c>
      <c r="F807" s="20">
        <v>3435</v>
      </c>
      <c r="G807" s="20">
        <v>0</v>
      </c>
      <c r="H807" s="20">
        <v>257</v>
      </c>
      <c r="I807" s="20">
        <v>28</v>
      </c>
      <c r="J807" s="20">
        <v>43</v>
      </c>
      <c r="K807" s="20">
        <v>4435</v>
      </c>
      <c r="L807" s="20">
        <v>65</v>
      </c>
      <c r="M807" s="26" cm="1">
        <f t="array" ref="M807">_xlfn.IFS(Table11[[#This Row],[target.clade]]="I",110,Table11[[#This Row],[target.clade]]="II",4454,TRUE,4652)</f>
        <v>4454</v>
      </c>
      <c r="N807" s="26" cm="1">
        <f t="array" ref="N807">_xlfn.IFS(Table11[[#This Row],[target.clade]]="I",4454,Table11[[#This Row],[target.clade]]="II",110,TRUE,NA())</f>
        <v>110</v>
      </c>
      <c r="O807" s="20" cm="1">
        <f t="array" ref="O807">_xlfn.IFS(Table11[[#This Row],[target.clade]]="I",Table11[[#This Row],[hits.I]],Table11[[#This Row],[target.clade]]="II",Table11[[#This Row],[hits.II]],TRUE,SUM(Table11[[#This Row],[hits.I]:[hits.?]]))</f>
        <v>4435</v>
      </c>
      <c r="P807" s="26">
        <f>Table11[[#This Row],[clade.P]]-Table11[[#This Row],[clade.TP]]</f>
        <v>19</v>
      </c>
      <c r="Q807" s="26" cm="1">
        <f t="array" ref="Q807">_xlfn.IFS(Table11[[#This Row],[target.clade]]="I",Table11[[#This Row],[hits.II]],Table11[[#This Row],[target.clade]]="II",Table11[[#This Row],[hits.I]],TRUE,NA())</f>
        <v>43</v>
      </c>
      <c r="R807" s="26">
        <f>IFERROR(Table11[[#This Row],[clade.N]]-Table11[[#This Row],[clade.FP]], NA())</f>
        <v>67</v>
      </c>
      <c r="S807" s="24">
        <f>Table11[[#This Row],[clade.TP]]/Table11[[#This Row],[clade.P]]</f>
        <v>0.99573417153120791</v>
      </c>
      <c r="T807" s="24">
        <f>Table11[[#This Row],[clade.FN]]/Table11[[#This Row],[clade.P]]</f>
        <v>4.2658284687920973E-3</v>
      </c>
      <c r="U807" s="24">
        <f>IFERROR(Table11[[#This Row],[clade.FP]]/Table11[[#This Row],[clade.N]],NA())</f>
        <v>0.39090909090909093</v>
      </c>
      <c r="V807" s="24">
        <f>IFERROR(Table11[[#This Row],[clade.TN]]/Table11[[#This Row],[clade.N]],NA())</f>
        <v>0.60909090909090913</v>
      </c>
      <c r="AC807" s="11"/>
      <c r="AD807" s="11"/>
    </row>
    <row r="808" spans="1:30" ht="21" customHeight="1" x14ac:dyDescent="0.2">
      <c r="A808" s="25" t="s">
        <v>3904</v>
      </c>
      <c r="B808" s="20">
        <f>LOOKUP(Table11[[#This Row],[id]],'S1 - Assay'!A:A,'S1 - Assay'!B:B)</f>
        <v>10244</v>
      </c>
      <c r="C808" s="20" t="str">
        <f>LOOKUP(Table11[[#This Row],[id]],'S1 - Assay'!A:A,'S1 - Assay'!C:C)</f>
        <v>II</v>
      </c>
      <c r="D808" s="20">
        <f>COUNTIF('S6 - Table 1'!$B$3:$B$20,Table11[[#This Row],[id]])</f>
        <v>0</v>
      </c>
      <c r="E808" s="20">
        <v>0.13105454499999999</v>
      </c>
      <c r="F808" s="20">
        <v>3313</v>
      </c>
      <c r="G808" s="20">
        <v>16</v>
      </c>
      <c r="H808" s="20">
        <v>2</v>
      </c>
      <c r="I808" s="20">
        <v>343</v>
      </c>
      <c r="J808" s="20">
        <v>50</v>
      </c>
      <c r="K808" s="20">
        <v>4274</v>
      </c>
      <c r="L808" s="20">
        <v>49</v>
      </c>
      <c r="M808" s="26" cm="1">
        <f t="array" ref="M808">_xlfn.IFS(Table11[[#This Row],[target.clade]]="I",110,Table11[[#This Row],[target.clade]]="II",4454,TRUE,4652)</f>
        <v>4454</v>
      </c>
      <c r="N808" s="26" cm="1">
        <f t="array" ref="N808">_xlfn.IFS(Table11[[#This Row],[target.clade]]="I",4454,Table11[[#This Row],[target.clade]]="II",110,TRUE,NA())</f>
        <v>110</v>
      </c>
      <c r="O808" s="20" cm="1">
        <f t="array" ref="O808">_xlfn.IFS(Table11[[#This Row],[target.clade]]="I",Table11[[#This Row],[hits.I]],Table11[[#This Row],[target.clade]]="II",Table11[[#This Row],[hits.II]],TRUE,SUM(Table11[[#This Row],[hits.I]:[hits.?]]))</f>
        <v>4274</v>
      </c>
      <c r="P808" s="26">
        <f>Table11[[#This Row],[clade.P]]-Table11[[#This Row],[clade.TP]]</f>
        <v>180</v>
      </c>
      <c r="Q808" s="26" cm="1">
        <f t="array" ref="Q808">_xlfn.IFS(Table11[[#This Row],[target.clade]]="I",Table11[[#This Row],[hits.II]],Table11[[#This Row],[target.clade]]="II",Table11[[#This Row],[hits.I]],TRUE,NA())</f>
        <v>50</v>
      </c>
      <c r="R808" s="26">
        <f>IFERROR(Table11[[#This Row],[clade.N]]-Table11[[#This Row],[clade.FP]], NA())</f>
        <v>60</v>
      </c>
      <c r="S808" s="24">
        <f>Table11[[#This Row],[clade.TP]]/Table11[[#This Row],[clade.P]]</f>
        <v>0.95958688819039062</v>
      </c>
      <c r="T808" s="24">
        <f>Table11[[#This Row],[clade.FN]]/Table11[[#This Row],[clade.P]]</f>
        <v>4.0413111809609339E-2</v>
      </c>
      <c r="U808" s="24">
        <f>IFERROR(Table11[[#This Row],[clade.FP]]/Table11[[#This Row],[clade.N]],NA())</f>
        <v>0.45454545454545453</v>
      </c>
      <c r="V808" s="24">
        <f>IFERROR(Table11[[#This Row],[clade.TN]]/Table11[[#This Row],[clade.N]],NA())</f>
        <v>0.54545454545454541</v>
      </c>
      <c r="AC808" s="11"/>
      <c r="AD808" s="11"/>
    </row>
    <row r="809" spans="1:30" ht="21" customHeight="1" x14ac:dyDescent="0.2">
      <c r="A809" s="25" t="s">
        <v>3907</v>
      </c>
      <c r="B809" s="20">
        <f>LOOKUP(Table11[[#This Row],[id]],'S1 - Assay'!A:A,'S1 - Assay'!B:B)</f>
        <v>10244</v>
      </c>
      <c r="C809" s="20" t="str">
        <f>LOOKUP(Table11[[#This Row],[id]],'S1 - Assay'!A:A,'S1 - Assay'!C:C)</f>
        <v>II</v>
      </c>
      <c r="D809" s="20">
        <f>COUNTIF('S6 - Table 1'!$B$3:$B$20,Table11[[#This Row],[id]])</f>
        <v>0</v>
      </c>
      <c r="E809" s="20">
        <v>0.13105454499999999</v>
      </c>
      <c r="F809" s="20">
        <v>3313</v>
      </c>
      <c r="G809" s="20">
        <v>16</v>
      </c>
      <c r="H809" s="20">
        <v>2</v>
      </c>
      <c r="I809" s="20">
        <v>291</v>
      </c>
      <c r="J809" s="20">
        <v>50</v>
      </c>
      <c r="K809" s="20">
        <v>4274</v>
      </c>
      <c r="L809" s="20">
        <v>49</v>
      </c>
      <c r="M809" s="26" cm="1">
        <f t="array" ref="M809">_xlfn.IFS(Table11[[#This Row],[target.clade]]="I",110,Table11[[#This Row],[target.clade]]="II",4454,TRUE,4652)</f>
        <v>4454</v>
      </c>
      <c r="N809" s="26" cm="1">
        <f t="array" ref="N809">_xlfn.IFS(Table11[[#This Row],[target.clade]]="I",4454,Table11[[#This Row],[target.clade]]="II",110,TRUE,NA())</f>
        <v>110</v>
      </c>
      <c r="O809" s="20" cm="1">
        <f t="array" ref="O809">_xlfn.IFS(Table11[[#This Row],[target.clade]]="I",Table11[[#This Row],[hits.I]],Table11[[#This Row],[target.clade]]="II",Table11[[#This Row],[hits.II]],TRUE,SUM(Table11[[#This Row],[hits.I]:[hits.?]]))</f>
        <v>4274</v>
      </c>
      <c r="P809" s="26">
        <f>Table11[[#This Row],[clade.P]]-Table11[[#This Row],[clade.TP]]</f>
        <v>180</v>
      </c>
      <c r="Q809" s="26" cm="1">
        <f t="array" ref="Q809">_xlfn.IFS(Table11[[#This Row],[target.clade]]="I",Table11[[#This Row],[hits.II]],Table11[[#This Row],[target.clade]]="II",Table11[[#This Row],[hits.I]],TRUE,NA())</f>
        <v>50</v>
      </c>
      <c r="R809" s="26">
        <f>IFERROR(Table11[[#This Row],[clade.N]]-Table11[[#This Row],[clade.FP]], NA())</f>
        <v>60</v>
      </c>
      <c r="S809" s="24">
        <f>Table11[[#This Row],[clade.TP]]/Table11[[#This Row],[clade.P]]</f>
        <v>0.95958688819039062</v>
      </c>
      <c r="T809" s="24">
        <f>Table11[[#This Row],[clade.FN]]/Table11[[#This Row],[clade.P]]</f>
        <v>4.0413111809609339E-2</v>
      </c>
      <c r="U809" s="24">
        <f>IFERROR(Table11[[#This Row],[clade.FP]]/Table11[[#This Row],[clade.N]],NA())</f>
        <v>0.45454545454545453</v>
      </c>
      <c r="V809" s="24">
        <f>IFERROR(Table11[[#This Row],[clade.TN]]/Table11[[#This Row],[clade.N]],NA())</f>
        <v>0.54545454545454541</v>
      </c>
      <c r="AC809" s="11"/>
      <c r="AD809" s="11"/>
    </row>
    <row r="810" spans="1:30" ht="21" customHeight="1" x14ac:dyDescent="0.2">
      <c r="A810" s="25" t="s">
        <v>3910</v>
      </c>
      <c r="B810" s="20">
        <f>LOOKUP(Table11[[#This Row],[id]],'S1 - Assay'!A:A,'S1 - Assay'!B:B)</f>
        <v>10244</v>
      </c>
      <c r="C810" s="20" t="str">
        <f>LOOKUP(Table11[[#This Row],[id]],'S1 - Assay'!A:A,'S1 - Assay'!C:C)</f>
        <v>II</v>
      </c>
      <c r="D810" s="20">
        <f>COUNTIF('S6 - Table 1'!$B$3:$B$20,Table11[[#This Row],[id]])</f>
        <v>0</v>
      </c>
      <c r="E810" s="20">
        <v>0.13262471100000001</v>
      </c>
      <c r="F810" s="20">
        <v>3427</v>
      </c>
      <c r="G810" s="20">
        <v>0</v>
      </c>
      <c r="H810" s="20">
        <v>281</v>
      </c>
      <c r="I810" s="20">
        <v>9</v>
      </c>
      <c r="J810" s="20">
        <v>43</v>
      </c>
      <c r="K810" s="20">
        <v>4430</v>
      </c>
      <c r="L810" s="20">
        <v>63</v>
      </c>
      <c r="M810" s="26" cm="1">
        <f t="array" ref="M810">_xlfn.IFS(Table11[[#This Row],[target.clade]]="I",110,Table11[[#This Row],[target.clade]]="II",4454,TRUE,4652)</f>
        <v>4454</v>
      </c>
      <c r="N810" s="26" cm="1">
        <f t="array" ref="N810">_xlfn.IFS(Table11[[#This Row],[target.clade]]="I",4454,Table11[[#This Row],[target.clade]]="II",110,TRUE,NA())</f>
        <v>110</v>
      </c>
      <c r="O810" s="20" cm="1">
        <f t="array" ref="O810">_xlfn.IFS(Table11[[#This Row],[target.clade]]="I",Table11[[#This Row],[hits.I]],Table11[[#This Row],[target.clade]]="II",Table11[[#This Row],[hits.II]],TRUE,SUM(Table11[[#This Row],[hits.I]:[hits.?]]))</f>
        <v>4430</v>
      </c>
      <c r="P810" s="26">
        <f>Table11[[#This Row],[clade.P]]-Table11[[#This Row],[clade.TP]]</f>
        <v>24</v>
      </c>
      <c r="Q810" s="26" cm="1">
        <f t="array" ref="Q810">_xlfn.IFS(Table11[[#This Row],[target.clade]]="I",Table11[[#This Row],[hits.II]],Table11[[#This Row],[target.clade]]="II",Table11[[#This Row],[hits.I]],TRUE,NA())</f>
        <v>43</v>
      </c>
      <c r="R810" s="26">
        <f>IFERROR(Table11[[#This Row],[clade.N]]-Table11[[#This Row],[clade.FP]], NA())</f>
        <v>67</v>
      </c>
      <c r="S810" s="24">
        <f>Table11[[#This Row],[clade.TP]]/Table11[[#This Row],[clade.P]]</f>
        <v>0.99461158509205205</v>
      </c>
      <c r="T810" s="24">
        <f>Table11[[#This Row],[clade.FN]]/Table11[[#This Row],[clade.P]]</f>
        <v>5.3884149079479124E-3</v>
      </c>
      <c r="U810" s="24">
        <f>IFERROR(Table11[[#This Row],[clade.FP]]/Table11[[#This Row],[clade.N]],NA())</f>
        <v>0.39090909090909093</v>
      </c>
      <c r="V810" s="24">
        <f>IFERROR(Table11[[#This Row],[clade.TN]]/Table11[[#This Row],[clade.N]],NA())</f>
        <v>0.60909090909090913</v>
      </c>
      <c r="AC810" s="11"/>
      <c r="AD810" s="11"/>
    </row>
    <row r="811" spans="1:30" ht="21" customHeight="1" x14ac:dyDescent="0.2">
      <c r="A811" s="25" t="s">
        <v>3914</v>
      </c>
      <c r="B811" s="20">
        <f>LOOKUP(Table11[[#This Row],[id]],'S1 - Assay'!A:A,'S1 - Assay'!B:B)</f>
        <v>10244</v>
      </c>
      <c r="C811" s="20" t="str">
        <f>LOOKUP(Table11[[#This Row],[id]],'S1 - Assay'!A:A,'S1 - Assay'!C:C)</f>
        <v>II</v>
      </c>
      <c r="D811" s="20">
        <f>COUNTIF('S6 - Table 1'!$B$3:$B$20,Table11[[#This Row],[id]])</f>
        <v>0</v>
      </c>
      <c r="E811" s="20">
        <v>0.13552065499999999</v>
      </c>
      <c r="F811" s="20">
        <v>3426</v>
      </c>
      <c r="G811" s="20">
        <v>3</v>
      </c>
      <c r="H811" s="20">
        <v>282</v>
      </c>
      <c r="I811" s="20">
        <v>49</v>
      </c>
      <c r="J811" s="20">
        <v>44</v>
      </c>
      <c r="K811" s="20">
        <v>4431</v>
      </c>
      <c r="L811" s="20">
        <v>66</v>
      </c>
      <c r="M811" s="26" cm="1">
        <f t="array" ref="M811">_xlfn.IFS(Table11[[#This Row],[target.clade]]="I",110,Table11[[#This Row],[target.clade]]="II",4454,TRUE,4652)</f>
        <v>4454</v>
      </c>
      <c r="N811" s="26" cm="1">
        <f t="array" ref="N811">_xlfn.IFS(Table11[[#This Row],[target.clade]]="I",4454,Table11[[#This Row],[target.clade]]="II",110,TRUE,NA())</f>
        <v>110</v>
      </c>
      <c r="O811" s="20" cm="1">
        <f t="array" ref="O811">_xlfn.IFS(Table11[[#This Row],[target.clade]]="I",Table11[[#This Row],[hits.I]],Table11[[#This Row],[target.clade]]="II",Table11[[#This Row],[hits.II]],TRUE,SUM(Table11[[#This Row],[hits.I]:[hits.?]]))</f>
        <v>4431</v>
      </c>
      <c r="P811" s="26">
        <f>Table11[[#This Row],[clade.P]]-Table11[[#This Row],[clade.TP]]</f>
        <v>23</v>
      </c>
      <c r="Q811" s="26" cm="1">
        <f t="array" ref="Q811">_xlfn.IFS(Table11[[#This Row],[target.clade]]="I",Table11[[#This Row],[hits.II]],Table11[[#This Row],[target.clade]]="II",Table11[[#This Row],[hits.I]],TRUE,NA())</f>
        <v>44</v>
      </c>
      <c r="R811" s="26">
        <f>IFERROR(Table11[[#This Row],[clade.N]]-Table11[[#This Row],[clade.FP]], NA())</f>
        <v>66</v>
      </c>
      <c r="S811" s="24">
        <f>Table11[[#This Row],[clade.TP]]/Table11[[#This Row],[clade.P]]</f>
        <v>0.99483610237988329</v>
      </c>
      <c r="T811" s="24">
        <f>Table11[[#This Row],[clade.FN]]/Table11[[#This Row],[clade.P]]</f>
        <v>5.1638976201167494E-3</v>
      </c>
      <c r="U811" s="24">
        <f>IFERROR(Table11[[#This Row],[clade.FP]]/Table11[[#This Row],[clade.N]],NA())</f>
        <v>0.4</v>
      </c>
      <c r="V811" s="24">
        <f>IFERROR(Table11[[#This Row],[clade.TN]]/Table11[[#This Row],[clade.N]],NA())</f>
        <v>0.6</v>
      </c>
      <c r="AC811" s="11"/>
      <c r="AD811" s="11"/>
    </row>
    <row r="812" spans="1:30" ht="21" customHeight="1" x14ac:dyDescent="0.2">
      <c r="A812" s="25" t="s">
        <v>3915</v>
      </c>
      <c r="B812" s="20">
        <f>LOOKUP(Table11[[#This Row],[id]],'S1 - Assay'!A:A,'S1 - Assay'!B:B)</f>
        <v>10244</v>
      </c>
      <c r="C812" s="20" t="str">
        <f>LOOKUP(Table11[[#This Row],[id]],'S1 - Assay'!A:A,'S1 - Assay'!C:C)</f>
        <v>II</v>
      </c>
      <c r="D812" s="20">
        <f>COUNTIF('S6 - Table 1'!$B$3:$B$20,Table11[[#This Row],[id]])</f>
        <v>0</v>
      </c>
      <c r="E812" s="20">
        <v>0.13592934000000001</v>
      </c>
      <c r="F812" s="20">
        <v>3354</v>
      </c>
      <c r="G812" s="20">
        <v>0</v>
      </c>
      <c r="H812" s="20">
        <v>11</v>
      </c>
      <c r="I812" s="20">
        <v>370</v>
      </c>
      <c r="J812" s="20">
        <v>50</v>
      </c>
      <c r="K812" s="20">
        <v>4339</v>
      </c>
      <c r="L812" s="20">
        <v>47</v>
      </c>
      <c r="M812" s="26" cm="1">
        <f t="array" ref="M812">_xlfn.IFS(Table11[[#This Row],[target.clade]]="I",110,Table11[[#This Row],[target.clade]]="II",4454,TRUE,4652)</f>
        <v>4454</v>
      </c>
      <c r="N812" s="26" cm="1">
        <f t="array" ref="N812">_xlfn.IFS(Table11[[#This Row],[target.clade]]="I",4454,Table11[[#This Row],[target.clade]]="II",110,TRUE,NA())</f>
        <v>110</v>
      </c>
      <c r="O812" s="20" cm="1">
        <f t="array" ref="O812">_xlfn.IFS(Table11[[#This Row],[target.clade]]="I",Table11[[#This Row],[hits.I]],Table11[[#This Row],[target.clade]]="II",Table11[[#This Row],[hits.II]],TRUE,SUM(Table11[[#This Row],[hits.I]:[hits.?]]))</f>
        <v>4339</v>
      </c>
      <c r="P812" s="26">
        <f>Table11[[#This Row],[clade.P]]-Table11[[#This Row],[clade.TP]]</f>
        <v>115</v>
      </c>
      <c r="Q812" s="26" cm="1">
        <f t="array" ref="Q812">_xlfn.IFS(Table11[[#This Row],[target.clade]]="I",Table11[[#This Row],[hits.II]],Table11[[#This Row],[target.clade]]="II",Table11[[#This Row],[hits.I]],TRUE,NA())</f>
        <v>50</v>
      </c>
      <c r="R812" s="26">
        <f>IFERROR(Table11[[#This Row],[clade.N]]-Table11[[#This Row],[clade.FP]], NA())</f>
        <v>60</v>
      </c>
      <c r="S812" s="24">
        <f>Table11[[#This Row],[clade.TP]]/Table11[[#This Row],[clade.P]]</f>
        <v>0.97418051189941623</v>
      </c>
      <c r="T812" s="24">
        <f>Table11[[#This Row],[clade.FN]]/Table11[[#This Row],[clade.P]]</f>
        <v>2.5819488100583744E-2</v>
      </c>
      <c r="U812" s="24">
        <f>IFERROR(Table11[[#This Row],[clade.FP]]/Table11[[#This Row],[clade.N]],NA())</f>
        <v>0.45454545454545453</v>
      </c>
      <c r="V812" s="24">
        <f>IFERROR(Table11[[#This Row],[clade.TN]]/Table11[[#This Row],[clade.N]],NA())</f>
        <v>0.54545454545454541</v>
      </c>
      <c r="AC812" s="11"/>
      <c r="AD812" s="11"/>
    </row>
    <row r="813" spans="1:30" ht="21" customHeight="1" x14ac:dyDescent="0.2">
      <c r="A813" s="25" t="s">
        <v>3920</v>
      </c>
      <c r="B813" s="20">
        <f>LOOKUP(Table11[[#This Row],[id]],'S1 - Assay'!A:A,'S1 - Assay'!B:B)</f>
        <v>10244</v>
      </c>
      <c r="C813" s="20" t="str">
        <f>LOOKUP(Table11[[#This Row],[id]],'S1 - Assay'!A:A,'S1 - Assay'!C:C)</f>
        <v>II</v>
      </c>
      <c r="D813" s="20">
        <f>COUNTIF('S6 - Table 1'!$B$3:$B$20,Table11[[#This Row],[id]])</f>
        <v>0</v>
      </c>
      <c r="E813" s="20">
        <v>0.13592934000000001</v>
      </c>
      <c r="F813" s="20">
        <v>3354</v>
      </c>
      <c r="G813" s="20">
        <v>0</v>
      </c>
      <c r="H813" s="20">
        <v>11</v>
      </c>
      <c r="I813" s="20">
        <v>369</v>
      </c>
      <c r="J813" s="20">
        <v>50</v>
      </c>
      <c r="K813" s="20">
        <v>4339</v>
      </c>
      <c r="L813" s="20">
        <v>47</v>
      </c>
      <c r="M813" s="26" cm="1">
        <f t="array" ref="M813">_xlfn.IFS(Table11[[#This Row],[target.clade]]="I",110,Table11[[#This Row],[target.clade]]="II",4454,TRUE,4652)</f>
        <v>4454</v>
      </c>
      <c r="N813" s="26" cm="1">
        <f t="array" ref="N813">_xlfn.IFS(Table11[[#This Row],[target.clade]]="I",4454,Table11[[#This Row],[target.clade]]="II",110,TRUE,NA())</f>
        <v>110</v>
      </c>
      <c r="O813" s="20" cm="1">
        <f t="array" ref="O813">_xlfn.IFS(Table11[[#This Row],[target.clade]]="I",Table11[[#This Row],[hits.I]],Table11[[#This Row],[target.clade]]="II",Table11[[#This Row],[hits.II]],TRUE,SUM(Table11[[#This Row],[hits.I]:[hits.?]]))</f>
        <v>4339</v>
      </c>
      <c r="P813" s="26">
        <f>Table11[[#This Row],[clade.P]]-Table11[[#This Row],[clade.TP]]</f>
        <v>115</v>
      </c>
      <c r="Q813" s="26" cm="1">
        <f t="array" ref="Q813">_xlfn.IFS(Table11[[#This Row],[target.clade]]="I",Table11[[#This Row],[hits.II]],Table11[[#This Row],[target.clade]]="II",Table11[[#This Row],[hits.I]],TRUE,NA())</f>
        <v>50</v>
      </c>
      <c r="R813" s="26">
        <f>IFERROR(Table11[[#This Row],[clade.N]]-Table11[[#This Row],[clade.FP]], NA())</f>
        <v>60</v>
      </c>
      <c r="S813" s="24">
        <f>Table11[[#This Row],[clade.TP]]/Table11[[#This Row],[clade.P]]</f>
        <v>0.97418051189941623</v>
      </c>
      <c r="T813" s="24">
        <f>Table11[[#This Row],[clade.FN]]/Table11[[#This Row],[clade.P]]</f>
        <v>2.5819488100583744E-2</v>
      </c>
      <c r="U813" s="24">
        <f>IFERROR(Table11[[#This Row],[clade.FP]]/Table11[[#This Row],[clade.N]],NA())</f>
        <v>0.45454545454545453</v>
      </c>
      <c r="V813" s="24">
        <f>IFERROR(Table11[[#This Row],[clade.TN]]/Table11[[#This Row],[clade.N]],NA())</f>
        <v>0.54545454545454541</v>
      </c>
      <c r="AC813" s="11"/>
      <c r="AD813" s="11"/>
    </row>
    <row r="814" spans="1:30" ht="21" customHeight="1" x14ac:dyDescent="0.2">
      <c r="A814" s="25" t="s">
        <v>3923</v>
      </c>
      <c r="B814" s="20">
        <f>LOOKUP(Table11[[#This Row],[id]],'S1 - Assay'!A:A,'S1 - Assay'!B:B)</f>
        <v>10244</v>
      </c>
      <c r="C814" s="20" t="str">
        <f>LOOKUP(Table11[[#This Row],[id]],'S1 - Assay'!A:A,'S1 - Assay'!C:C)</f>
        <v>II</v>
      </c>
      <c r="D814" s="20">
        <f>COUNTIF('S6 - Table 1'!$B$3:$B$20,Table11[[#This Row],[id]])</f>
        <v>0</v>
      </c>
      <c r="E814" s="20">
        <v>0.13608235299999999</v>
      </c>
      <c r="F814" s="20">
        <v>3135</v>
      </c>
      <c r="G814" s="20">
        <v>280</v>
      </c>
      <c r="H814" s="20">
        <v>280</v>
      </c>
      <c r="I814" s="20">
        <v>10</v>
      </c>
      <c r="J814" s="20">
        <v>43</v>
      </c>
      <c r="K814" s="20">
        <v>4401</v>
      </c>
      <c r="L814" s="20">
        <v>64</v>
      </c>
      <c r="M814" s="26" cm="1">
        <f t="array" ref="M814">_xlfn.IFS(Table11[[#This Row],[target.clade]]="I",110,Table11[[#This Row],[target.clade]]="II",4454,TRUE,4652)</f>
        <v>4454</v>
      </c>
      <c r="N814" s="26" cm="1">
        <f t="array" ref="N814">_xlfn.IFS(Table11[[#This Row],[target.clade]]="I",4454,Table11[[#This Row],[target.clade]]="II",110,TRUE,NA())</f>
        <v>110</v>
      </c>
      <c r="O814" s="20" cm="1">
        <f t="array" ref="O814">_xlfn.IFS(Table11[[#This Row],[target.clade]]="I",Table11[[#This Row],[hits.I]],Table11[[#This Row],[target.clade]]="II",Table11[[#This Row],[hits.II]],TRUE,SUM(Table11[[#This Row],[hits.I]:[hits.?]]))</f>
        <v>4401</v>
      </c>
      <c r="P814" s="26">
        <f>Table11[[#This Row],[clade.P]]-Table11[[#This Row],[clade.TP]]</f>
        <v>53</v>
      </c>
      <c r="Q814" s="26" cm="1">
        <f t="array" ref="Q814">_xlfn.IFS(Table11[[#This Row],[target.clade]]="I",Table11[[#This Row],[hits.II]],Table11[[#This Row],[target.clade]]="II",Table11[[#This Row],[hits.I]],TRUE,NA())</f>
        <v>43</v>
      </c>
      <c r="R814" s="26">
        <f>IFERROR(Table11[[#This Row],[clade.N]]-Table11[[#This Row],[clade.FP]], NA())</f>
        <v>67</v>
      </c>
      <c r="S814" s="24">
        <f>Table11[[#This Row],[clade.TP]]/Table11[[#This Row],[clade.P]]</f>
        <v>0.98810058374494836</v>
      </c>
      <c r="T814" s="24">
        <f>Table11[[#This Row],[clade.FN]]/Table11[[#This Row],[clade.P]]</f>
        <v>1.1899416255051639E-2</v>
      </c>
      <c r="U814" s="24">
        <f>IFERROR(Table11[[#This Row],[clade.FP]]/Table11[[#This Row],[clade.N]],NA())</f>
        <v>0.39090909090909093</v>
      </c>
      <c r="V814" s="24">
        <f>IFERROR(Table11[[#This Row],[clade.TN]]/Table11[[#This Row],[clade.N]],NA())</f>
        <v>0.60909090909090913</v>
      </c>
      <c r="AC814" s="11"/>
      <c r="AD814" s="11"/>
    </row>
    <row r="815" spans="1:30" ht="21" customHeight="1" x14ac:dyDescent="0.2">
      <c r="A815" s="25" t="s">
        <v>3926</v>
      </c>
      <c r="B815" s="20">
        <f>LOOKUP(Table11[[#This Row],[id]],'S1 - Assay'!A:A,'S1 - Assay'!B:B)</f>
        <v>10244</v>
      </c>
      <c r="C815" s="20" t="str">
        <f>LOOKUP(Table11[[#This Row],[id]],'S1 - Assay'!A:A,'S1 - Assay'!C:C)</f>
        <v>II</v>
      </c>
      <c r="D815" s="20">
        <f>COUNTIF('S6 - Table 1'!$B$3:$B$20,Table11[[#This Row],[id]])</f>
        <v>0</v>
      </c>
      <c r="E815" s="20">
        <v>0.13621760499999999</v>
      </c>
      <c r="F815" s="20">
        <v>3133</v>
      </c>
      <c r="G815" s="20">
        <v>279</v>
      </c>
      <c r="H815" s="20">
        <v>280</v>
      </c>
      <c r="I815" s="20">
        <v>10</v>
      </c>
      <c r="J815" s="20">
        <v>43</v>
      </c>
      <c r="K815" s="20">
        <v>4398</v>
      </c>
      <c r="L815" s="20">
        <v>64</v>
      </c>
      <c r="M815" s="26" cm="1">
        <f t="array" ref="M815">_xlfn.IFS(Table11[[#This Row],[target.clade]]="I",110,Table11[[#This Row],[target.clade]]="II",4454,TRUE,4652)</f>
        <v>4454</v>
      </c>
      <c r="N815" s="26" cm="1">
        <f t="array" ref="N815">_xlfn.IFS(Table11[[#This Row],[target.clade]]="I",4454,Table11[[#This Row],[target.clade]]="II",110,TRUE,NA())</f>
        <v>110</v>
      </c>
      <c r="O815" s="20" cm="1">
        <f t="array" ref="O815">_xlfn.IFS(Table11[[#This Row],[target.clade]]="I",Table11[[#This Row],[hits.I]],Table11[[#This Row],[target.clade]]="II",Table11[[#This Row],[hits.II]],TRUE,SUM(Table11[[#This Row],[hits.I]:[hits.?]]))</f>
        <v>4398</v>
      </c>
      <c r="P815" s="26">
        <f>Table11[[#This Row],[clade.P]]-Table11[[#This Row],[clade.TP]]</f>
        <v>56</v>
      </c>
      <c r="Q815" s="26" cm="1">
        <f t="array" ref="Q815">_xlfn.IFS(Table11[[#This Row],[target.clade]]="I",Table11[[#This Row],[hits.II]],Table11[[#This Row],[target.clade]]="II",Table11[[#This Row],[hits.I]],TRUE,NA())</f>
        <v>43</v>
      </c>
      <c r="R815" s="26">
        <f>IFERROR(Table11[[#This Row],[clade.N]]-Table11[[#This Row],[clade.FP]], NA())</f>
        <v>67</v>
      </c>
      <c r="S815" s="24">
        <f>Table11[[#This Row],[clade.TP]]/Table11[[#This Row],[clade.P]]</f>
        <v>0.98742703188145486</v>
      </c>
      <c r="T815" s="24">
        <f>Table11[[#This Row],[clade.FN]]/Table11[[#This Row],[clade.P]]</f>
        <v>1.2572968118545127E-2</v>
      </c>
      <c r="U815" s="24">
        <f>IFERROR(Table11[[#This Row],[clade.FP]]/Table11[[#This Row],[clade.N]],NA())</f>
        <v>0.39090909090909093</v>
      </c>
      <c r="V815" s="24">
        <f>IFERROR(Table11[[#This Row],[clade.TN]]/Table11[[#This Row],[clade.N]],NA())</f>
        <v>0.60909090909090913</v>
      </c>
      <c r="AC815" s="11"/>
      <c r="AD815" s="11"/>
    </row>
    <row r="816" spans="1:30" ht="21" customHeight="1" x14ac:dyDescent="0.2">
      <c r="A816" s="25" t="s">
        <v>3928</v>
      </c>
      <c r="B816" s="20">
        <f>LOOKUP(Table11[[#This Row],[id]],'S1 - Assay'!A:A,'S1 - Assay'!B:B)</f>
        <v>10244</v>
      </c>
      <c r="C816" s="20" t="str">
        <f>LOOKUP(Table11[[#This Row],[id]],'S1 - Assay'!A:A,'S1 - Assay'!C:C)</f>
        <v>II</v>
      </c>
      <c r="D816" s="20">
        <f>COUNTIF('S6 - Table 1'!$B$3:$B$20,Table11[[#This Row],[id]])</f>
        <v>0</v>
      </c>
      <c r="E816" s="20">
        <v>0.13643492900000001</v>
      </c>
      <c r="F816" s="20">
        <v>3206</v>
      </c>
      <c r="G816" s="20">
        <v>26</v>
      </c>
      <c r="H816" s="20">
        <v>241</v>
      </c>
      <c r="I816" s="20">
        <v>178</v>
      </c>
      <c r="J816" s="20">
        <v>44</v>
      </c>
      <c r="K816" s="20">
        <v>4176</v>
      </c>
      <c r="L816" s="20">
        <v>64</v>
      </c>
      <c r="M816" s="26" cm="1">
        <f t="array" ref="M816">_xlfn.IFS(Table11[[#This Row],[target.clade]]="I",110,Table11[[#This Row],[target.clade]]="II",4454,TRUE,4652)</f>
        <v>4454</v>
      </c>
      <c r="N816" s="26" cm="1">
        <f t="array" ref="N816">_xlfn.IFS(Table11[[#This Row],[target.clade]]="I",4454,Table11[[#This Row],[target.clade]]="II",110,TRUE,NA())</f>
        <v>110</v>
      </c>
      <c r="O816" s="20" cm="1">
        <f t="array" ref="O816">_xlfn.IFS(Table11[[#This Row],[target.clade]]="I",Table11[[#This Row],[hits.I]],Table11[[#This Row],[target.clade]]="II",Table11[[#This Row],[hits.II]],TRUE,SUM(Table11[[#This Row],[hits.I]:[hits.?]]))</f>
        <v>4176</v>
      </c>
      <c r="P816" s="26">
        <f>Table11[[#This Row],[clade.P]]-Table11[[#This Row],[clade.TP]]</f>
        <v>278</v>
      </c>
      <c r="Q816" s="26" cm="1">
        <f t="array" ref="Q816">_xlfn.IFS(Table11[[#This Row],[target.clade]]="I",Table11[[#This Row],[hits.II]],Table11[[#This Row],[target.clade]]="II",Table11[[#This Row],[hits.I]],TRUE,NA())</f>
        <v>44</v>
      </c>
      <c r="R816" s="26">
        <f>IFERROR(Table11[[#This Row],[clade.N]]-Table11[[#This Row],[clade.FP]], NA())</f>
        <v>66</v>
      </c>
      <c r="S816" s="24">
        <f>Table11[[#This Row],[clade.TP]]/Table11[[#This Row],[clade.P]]</f>
        <v>0.93758419398293669</v>
      </c>
      <c r="T816" s="24">
        <f>Table11[[#This Row],[clade.FN]]/Table11[[#This Row],[clade.P]]</f>
        <v>6.2415806017063313E-2</v>
      </c>
      <c r="U816" s="24">
        <f>IFERROR(Table11[[#This Row],[clade.FP]]/Table11[[#This Row],[clade.N]],NA())</f>
        <v>0.4</v>
      </c>
      <c r="V816" s="24">
        <f>IFERROR(Table11[[#This Row],[clade.TN]]/Table11[[#This Row],[clade.N]],NA())</f>
        <v>0.6</v>
      </c>
      <c r="AC816" s="11"/>
      <c r="AD816" s="11"/>
    </row>
    <row r="817" spans="1:30" ht="21" customHeight="1" x14ac:dyDescent="0.2">
      <c r="A817" s="25" t="s">
        <v>3931</v>
      </c>
      <c r="B817" s="20">
        <f>LOOKUP(Table11[[#This Row],[id]],'S1 - Assay'!A:A,'S1 - Assay'!B:B)</f>
        <v>10244</v>
      </c>
      <c r="C817" s="20" t="str">
        <f>LOOKUP(Table11[[#This Row],[id]],'S1 - Assay'!A:A,'S1 - Assay'!C:C)</f>
        <v>II</v>
      </c>
      <c r="D817" s="20">
        <f>COUNTIF('S6 - Table 1'!$B$3:$B$20,Table11[[#This Row],[id]])</f>
        <v>0</v>
      </c>
      <c r="E817" s="20">
        <v>0.13691889900000001</v>
      </c>
      <c r="F817" s="20">
        <v>3155</v>
      </c>
      <c r="G817" s="20">
        <v>182</v>
      </c>
      <c r="H817" s="20">
        <v>56</v>
      </c>
      <c r="I817" s="20">
        <v>261</v>
      </c>
      <c r="J817" s="20">
        <v>44</v>
      </c>
      <c r="K817" s="20">
        <v>4316</v>
      </c>
      <c r="L817" s="20">
        <v>54</v>
      </c>
      <c r="M817" s="26" cm="1">
        <f t="array" ref="M817">_xlfn.IFS(Table11[[#This Row],[target.clade]]="I",110,Table11[[#This Row],[target.clade]]="II",4454,TRUE,4652)</f>
        <v>4454</v>
      </c>
      <c r="N817" s="26" cm="1">
        <f t="array" ref="N817">_xlfn.IFS(Table11[[#This Row],[target.clade]]="I",4454,Table11[[#This Row],[target.clade]]="II",110,TRUE,NA())</f>
        <v>110</v>
      </c>
      <c r="O817" s="20" cm="1">
        <f t="array" ref="O817">_xlfn.IFS(Table11[[#This Row],[target.clade]]="I",Table11[[#This Row],[hits.I]],Table11[[#This Row],[target.clade]]="II",Table11[[#This Row],[hits.II]],TRUE,SUM(Table11[[#This Row],[hits.I]:[hits.?]]))</f>
        <v>4316</v>
      </c>
      <c r="P817" s="26">
        <f>Table11[[#This Row],[clade.P]]-Table11[[#This Row],[clade.TP]]</f>
        <v>138</v>
      </c>
      <c r="Q817" s="26" cm="1">
        <f t="array" ref="Q817">_xlfn.IFS(Table11[[#This Row],[target.clade]]="I",Table11[[#This Row],[hits.II]],Table11[[#This Row],[target.clade]]="II",Table11[[#This Row],[hits.I]],TRUE,NA())</f>
        <v>44</v>
      </c>
      <c r="R817" s="26">
        <f>IFERROR(Table11[[#This Row],[clade.N]]-Table11[[#This Row],[clade.FP]], NA())</f>
        <v>66</v>
      </c>
      <c r="S817" s="24">
        <f>Table11[[#This Row],[clade.TP]]/Table11[[#This Row],[clade.P]]</f>
        <v>0.96901661427929953</v>
      </c>
      <c r="T817" s="24">
        <f>Table11[[#This Row],[clade.FN]]/Table11[[#This Row],[clade.P]]</f>
        <v>3.0983385720700495E-2</v>
      </c>
      <c r="U817" s="24">
        <f>IFERROR(Table11[[#This Row],[clade.FP]]/Table11[[#This Row],[clade.N]],NA())</f>
        <v>0.4</v>
      </c>
      <c r="V817" s="24">
        <f>IFERROR(Table11[[#This Row],[clade.TN]]/Table11[[#This Row],[clade.N]],NA())</f>
        <v>0.6</v>
      </c>
      <c r="AC817" s="11"/>
      <c r="AD817" s="11"/>
    </row>
    <row r="818" spans="1:30" ht="21" customHeight="1" x14ac:dyDescent="0.2">
      <c r="A818" s="25" t="s">
        <v>3936</v>
      </c>
      <c r="B818" s="20">
        <f>LOOKUP(Table11[[#This Row],[id]],'S1 - Assay'!A:A,'S1 - Assay'!B:B)</f>
        <v>10244</v>
      </c>
      <c r="C818" s="20" t="str">
        <f>LOOKUP(Table11[[#This Row],[id]],'S1 - Assay'!A:A,'S1 - Assay'!C:C)</f>
        <v>II</v>
      </c>
      <c r="D818" s="20">
        <f>COUNTIF('S6 - Table 1'!$B$3:$B$20,Table11[[#This Row],[id]])</f>
        <v>0</v>
      </c>
      <c r="E818" s="20">
        <v>0.13697134599999999</v>
      </c>
      <c r="F818" s="20">
        <v>3416</v>
      </c>
      <c r="G818" s="20">
        <v>19</v>
      </c>
      <c r="H818" s="20">
        <v>282</v>
      </c>
      <c r="I818" s="20">
        <v>2203</v>
      </c>
      <c r="J818" s="20">
        <v>44</v>
      </c>
      <c r="K818" s="20">
        <v>4431</v>
      </c>
      <c r="L818" s="20">
        <v>63</v>
      </c>
      <c r="M818" s="26" cm="1">
        <f t="array" ref="M818">_xlfn.IFS(Table11[[#This Row],[target.clade]]="I",110,Table11[[#This Row],[target.clade]]="II",4454,TRUE,4652)</f>
        <v>4454</v>
      </c>
      <c r="N818" s="26" cm="1">
        <f t="array" ref="N818">_xlfn.IFS(Table11[[#This Row],[target.clade]]="I",4454,Table11[[#This Row],[target.clade]]="II",110,TRUE,NA())</f>
        <v>110</v>
      </c>
      <c r="O818" s="20" cm="1">
        <f t="array" ref="O818">_xlfn.IFS(Table11[[#This Row],[target.clade]]="I",Table11[[#This Row],[hits.I]],Table11[[#This Row],[target.clade]]="II",Table11[[#This Row],[hits.II]],TRUE,SUM(Table11[[#This Row],[hits.I]:[hits.?]]))</f>
        <v>4431</v>
      </c>
      <c r="P818" s="26">
        <f>Table11[[#This Row],[clade.P]]-Table11[[#This Row],[clade.TP]]</f>
        <v>23</v>
      </c>
      <c r="Q818" s="26" cm="1">
        <f t="array" ref="Q818">_xlfn.IFS(Table11[[#This Row],[target.clade]]="I",Table11[[#This Row],[hits.II]],Table11[[#This Row],[target.clade]]="II",Table11[[#This Row],[hits.I]],TRUE,NA())</f>
        <v>44</v>
      </c>
      <c r="R818" s="26">
        <f>IFERROR(Table11[[#This Row],[clade.N]]-Table11[[#This Row],[clade.FP]], NA())</f>
        <v>66</v>
      </c>
      <c r="S818" s="24">
        <f>Table11[[#This Row],[clade.TP]]/Table11[[#This Row],[clade.P]]</f>
        <v>0.99483610237988329</v>
      </c>
      <c r="T818" s="24">
        <f>Table11[[#This Row],[clade.FN]]/Table11[[#This Row],[clade.P]]</f>
        <v>5.1638976201167494E-3</v>
      </c>
      <c r="U818" s="24">
        <f>IFERROR(Table11[[#This Row],[clade.FP]]/Table11[[#This Row],[clade.N]],NA())</f>
        <v>0.4</v>
      </c>
      <c r="V818" s="24">
        <f>IFERROR(Table11[[#This Row],[clade.TN]]/Table11[[#This Row],[clade.N]],NA())</f>
        <v>0.6</v>
      </c>
      <c r="AC818" s="11"/>
      <c r="AD818" s="11"/>
    </row>
    <row r="819" spans="1:30" ht="21" customHeight="1" x14ac:dyDescent="0.2">
      <c r="A819" s="25" t="s">
        <v>3939</v>
      </c>
      <c r="B819" s="20">
        <f>LOOKUP(Table11[[#This Row],[id]],'S1 - Assay'!A:A,'S1 - Assay'!B:B)</f>
        <v>10244</v>
      </c>
      <c r="C819" s="20" t="str">
        <f>LOOKUP(Table11[[#This Row],[id]],'S1 - Assay'!A:A,'S1 - Assay'!C:C)</f>
        <v>II</v>
      </c>
      <c r="D819" s="20">
        <f>COUNTIF('S6 - Table 1'!$B$3:$B$20,Table11[[#This Row],[id]])</f>
        <v>0</v>
      </c>
      <c r="E819" s="20">
        <v>0.13700494399999999</v>
      </c>
      <c r="F819" s="20">
        <v>3404</v>
      </c>
      <c r="G819" s="20">
        <v>17</v>
      </c>
      <c r="H819" s="20">
        <v>241</v>
      </c>
      <c r="I819" s="20">
        <v>156</v>
      </c>
      <c r="J819" s="20">
        <v>44</v>
      </c>
      <c r="K819" s="20">
        <v>4419</v>
      </c>
      <c r="L819" s="20">
        <v>62</v>
      </c>
      <c r="M819" s="26" cm="1">
        <f t="array" ref="M819">_xlfn.IFS(Table11[[#This Row],[target.clade]]="I",110,Table11[[#This Row],[target.clade]]="II",4454,TRUE,4652)</f>
        <v>4454</v>
      </c>
      <c r="N819" s="26" cm="1">
        <f t="array" ref="N819">_xlfn.IFS(Table11[[#This Row],[target.clade]]="I",4454,Table11[[#This Row],[target.clade]]="II",110,TRUE,NA())</f>
        <v>110</v>
      </c>
      <c r="O819" s="20" cm="1">
        <f t="array" ref="O819">_xlfn.IFS(Table11[[#This Row],[target.clade]]="I",Table11[[#This Row],[hits.I]],Table11[[#This Row],[target.clade]]="II",Table11[[#This Row],[hits.II]],TRUE,SUM(Table11[[#This Row],[hits.I]:[hits.?]]))</f>
        <v>4419</v>
      </c>
      <c r="P819" s="26">
        <f>Table11[[#This Row],[clade.P]]-Table11[[#This Row],[clade.TP]]</f>
        <v>35</v>
      </c>
      <c r="Q819" s="26" cm="1">
        <f t="array" ref="Q819">_xlfn.IFS(Table11[[#This Row],[target.clade]]="I",Table11[[#This Row],[hits.II]],Table11[[#This Row],[target.clade]]="II",Table11[[#This Row],[hits.I]],TRUE,NA())</f>
        <v>44</v>
      </c>
      <c r="R819" s="26">
        <f>IFERROR(Table11[[#This Row],[clade.N]]-Table11[[#This Row],[clade.FP]], NA())</f>
        <v>66</v>
      </c>
      <c r="S819" s="24">
        <f>Table11[[#This Row],[clade.TP]]/Table11[[#This Row],[clade.P]]</f>
        <v>0.99214189492590932</v>
      </c>
      <c r="T819" s="24">
        <f>Table11[[#This Row],[clade.FN]]/Table11[[#This Row],[clade.P]]</f>
        <v>7.8581050740907047E-3</v>
      </c>
      <c r="U819" s="24">
        <f>IFERROR(Table11[[#This Row],[clade.FP]]/Table11[[#This Row],[clade.N]],NA())</f>
        <v>0.4</v>
      </c>
      <c r="V819" s="24">
        <f>IFERROR(Table11[[#This Row],[clade.TN]]/Table11[[#This Row],[clade.N]],NA())</f>
        <v>0.6</v>
      </c>
      <c r="AC819" s="11"/>
      <c r="AD819" s="11"/>
    </row>
    <row r="820" spans="1:30" ht="21" customHeight="1" x14ac:dyDescent="0.2">
      <c r="A820" s="25" t="s">
        <v>3940</v>
      </c>
      <c r="B820" s="20">
        <f>LOOKUP(Table11[[#This Row],[id]],'S1 - Assay'!A:A,'S1 - Assay'!B:B)</f>
        <v>10244</v>
      </c>
      <c r="C820" s="20" t="str">
        <f>LOOKUP(Table11[[#This Row],[id]],'S1 - Assay'!A:A,'S1 - Assay'!C:C)</f>
        <v>II</v>
      </c>
      <c r="D820" s="20">
        <f>COUNTIF('S6 - Table 1'!$B$3:$B$20,Table11[[#This Row],[id]])</f>
        <v>0</v>
      </c>
      <c r="E820" s="20">
        <v>0.13742904</v>
      </c>
      <c r="F820" s="20">
        <v>3426</v>
      </c>
      <c r="G820" s="20">
        <v>2</v>
      </c>
      <c r="H820" s="20">
        <v>281</v>
      </c>
      <c r="I820" s="20">
        <v>50</v>
      </c>
      <c r="J820" s="20">
        <v>44</v>
      </c>
      <c r="K820" s="20">
        <v>4429</v>
      </c>
      <c r="L820" s="20">
        <v>66</v>
      </c>
      <c r="M820" s="26" cm="1">
        <f t="array" ref="M820">_xlfn.IFS(Table11[[#This Row],[target.clade]]="I",110,Table11[[#This Row],[target.clade]]="II",4454,TRUE,4652)</f>
        <v>4454</v>
      </c>
      <c r="N820" s="26" cm="1">
        <f t="array" ref="N820">_xlfn.IFS(Table11[[#This Row],[target.clade]]="I",4454,Table11[[#This Row],[target.clade]]="II",110,TRUE,NA())</f>
        <v>110</v>
      </c>
      <c r="O820" s="20" cm="1">
        <f t="array" ref="O820">_xlfn.IFS(Table11[[#This Row],[target.clade]]="I",Table11[[#This Row],[hits.I]],Table11[[#This Row],[target.clade]]="II",Table11[[#This Row],[hits.II]],TRUE,SUM(Table11[[#This Row],[hits.I]:[hits.?]]))</f>
        <v>4429</v>
      </c>
      <c r="P820" s="26">
        <f>Table11[[#This Row],[clade.P]]-Table11[[#This Row],[clade.TP]]</f>
        <v>25</v>
      </c>
      <c r="Q820" s="26" cm="1">
        <f t="array" ref="Q820">_xlfn.IFS(Table11[[#This Row],[target.clade]]="I",Table11[[#This Row],[hits.II]],Table11[[#This Row],[target.clade]]="II",Table11[[#This Row],[hits.I]],TRUE,NA())</f>
        <v>44</v>
      </c>
      <c r="R820" s="26">
        <f>IFERROR(Table11[[#This Row],[clade.N]]-Table11[[#This Row],[clade.FP]], NA())</f>
        <v>66</v>
      </c>
      <c r="S820" s="24">
        <f>Table11[[#This Row],[clade.TP]]/Table11[[#This Row],[clade.P]]</f>
        <v>0.99438706780422093</v>
      </c>
      <c r="T820" s="24">
        <f>Table11[[#This Row],[clade.FN]]/Table11[[#This Row],[clade.P]]</f>
        <v>5.6129321957790754E-3</v>
      </c>
      <c r="U820" s="24">
        <f>IFERROR(Table11[[#This Row],[clade.FP]]/Table11[[#This Row],[clade.N]],NA())</f>
        <v>0.4</v>
      </c>
      <c r="V820" s="24">
        <f>IFERROR(Table11[[#This Row],[clade.TN]]/Table11[[#This Row],[clade.N]],NA())</f>
        <v>0.6</v>
      </c>
      <c r="AC820" s="11"/>
      <c r="AD820" s="11"/>
    </row>
    <row r="821" spans="1:30" ht="21" customHeight="1" x14ac:dyDescent="0.2">
      <c r="A821" s="25" t="s">
        <v>3941</v>
      </c>
      <c r="B821" s="20">
        <f>LOOKUP(Table11[[#This Row],[id]],'S1 - Assay'!A:A,'S1 - Assay'!B:B)</f>
        <v>10244</v>
      </c>
      <c r="C821" s="20" t="str">
        <f>LOOKUP(Table11[[#This Row],[id]],'S1 - Assay'!A:A,'S1 - Assay'!C:C)</f>
        <v>II</v>
      </c>
      <c r="D821" s="20">
        <f>COUNTIF('S6 - Table 1'!$B$3:$B$20,Table11[[#This Row],[id]])</f>
        <v>0</v>
      </c>
      <c r="E821" s="20">
        <v>0.13753070000000001</v>
      </c>
      <c r="F821" s="20">
        <v>3310</v>
      </c>
      <c r="G821" s="20">
        <v>116</v>
      </c>
      <c r="H821" s="20">
        <v>282</v>
      </c>
      <c r="I821" s="20">
        <v>30</v>
      </c>
      <c r="J821" s="20">
        <v>44</v>
      </c>
      <c r="K821" s="20">
        <v>4423</v>
      </c>
      <c r="L821" s="20">
        <v>65</v>
      </c>
      <c r="M821" s="26" cm="1">
        <f t="array" ref="M821">_xlfn.IFS(Table11[[#This Row],[target.clade]]="I",110,Table11[[#This Row],[target.clade]]="II",4454,TRUE,4652)</f>
        <v>4454</v>
      </c>
      <c r="N821" s="26" cm="1">
        <f t="array" ref="N821">_xlfn.IFS(Table11[[#This Row],[target.clade]]="I",4454,Table11[[#This Row],[target.clade]]="II",110,TRUE,NA())</f>
        <v>110</v>
      </c>
      <c r="O821" s="20" cm="1">
        <f t="array" ref="O821">_xlfn.IFS(Table11[[#This Row],[target.clade]]="I",Table11[[#This Row],[hits.I]],Table11[[#This Row],[target.clade]]="II",Table11[[#This Row],[hits.II]],TRUE,SUM(Table11[[#This Row],[hits.I]:[hits.?]]))</f>
        <v>4423</v>
      </c>
      <c r="P821" s="26">
        <f>Table11[[#This Row],[clade.P]]-Table11[[#This Row],[clade.TP]]</f>
        <v>31</v>
      </c>
      <c r="Q821" s="26" cm="1">
        <f t="array" ref="Q821">_xlfn.IFS(Table11[[#This Row],[target.clade]]="I",Table11[[#This Row],[hits.II]],Table11[[#This Row],[target.clade]]="II",Table11[[#This Row],[hits.I]],TRUE,NA())</f>
        <v>44</v>
      </c>
      <c r="R821" s="26">
        <f>IFERROR(Table11[[#This Row],[clade.N]]-Table11[[#This Row],[clade.FP]], NA())</f>
        <v>66</v>
      </c>
      <c r="S821" s="24">
        <f>Table11[[#This Row],[clade.TP]]/Table11[[#This Row],[clade.P]]</f>
        <v>0.99303996407723394</v>
      </c>
      <c r="T821" s="24">
        <f>Table11[[#This Row],[clade.FN]]/Table11[[#This Row],[clade.P]]</f>
        <v>6.9600359227660526E-3</v>
      </c>
      <c r="U821" s="24">
        <f>IFERROR(Table11[[#This Row],[clade.FP]]/Table11[[#This Row],[clade.N]],NA())</f>
        <v>0.4</v>
      </c>
      <c r="V821" s="24">
        <f>IFERROR(Table11[[#This Row],[clade.TN]]/Table11[[#This Row],[clade.N]],NA())</f>
        <v>0.6</v>
      </c>
      <c r="AC821" s="11"/>
      <c r="AD821" s="11"/>
    </row>
    <row r="822" spans="1:30" ht="21" customHeight="1" x14ac:dyDescent="0.2">
      <c r="A822" s="25" t="s">
        <v>3946</v>
      </c>
      <c r="B822" s="20">
        <f>LOOKUP(Table11[[#This Row],[id]],'S1 - Assay'!A:A,'S1 - Assay'!B:B)</f>
        <v>10244</v>
      </c>
      <c r="C822" s="20" t="str">
        <f>LOOKUP(Table11[[#This Row],[id]],'S1 - Assay'!A:A,'S1 - Assay'!C:C)</f>
        <v>II</v>
      </c>
      <c r="D822" s="20">
        <f>COUNTIF('S6 - Table 1'!$B$3:$B$20,Table11[[#This Row],[id]])</f>
        <v>0</v>
      </c>
      <c r="E822" s="20">
        <v>0.13773266000000001</v>
      </c>
      <c r="F822" s="20">
        <v>3310</v>
      </c>
      <c r="G822" s="20">
        <v>116</v>
      </c>
      <c r="H822" s="20">
        <v>282</v>
      </c>
      <c r="I822" s="20">
        <v>30</v>
      </c>
      <c r="J822" s="20">
        <v>44</v>
      </c>
      <c r="K822" s="20">
        <v>4423</v>
      </c>
      <c r="L822" s="20">
        <v>65</v>
      </c>
      <c r="M822" s="26" cm="1">
        <f t="array" ref="M822">_xlfn.IFS(Table11[[#This Row],[target.clade]]="I",110,Table11[[#This Row],[target.clade]]="II",4454,TRUE,4652)</f>
        <v>4454</v>
      </c>
      <c r="N822" s="26" cm="1">
        <f t="array" ref="N822">_xlfn.IFS(Table11[[#This Row],[target.clade]]="I",4454,Table11[[#This Row],[target.clade]]="II",110,TRUE,NA())</f>
        <v>110</v>
      </c>
      <c r="O822" s="20" cm="1">
        <f t="array" ref="O822">_xlfn.IFS(Table11[[#This Row],[target.clade]]="I",Table11[[#This Row],[hits.I]],Table11[[#This Row],[target.clade]]="II",Table11[[#This Row],[hits.II]],TRUE,SUM(Table11[[#This Row],[hits.I]:[hits.?]]))</f>
        <v>4423</v>
      </c>
      <c r="P822" s="26">
        <f>Table11[[#This Row],[clade.P]]-Table11[[#This Row],[clade.TP]]</f>
        <v>31</v>
      </c>
      <c r="Q822" s="26" cm="1">
        <f t="array" ref="Q822">_xlfn.IFS(Table11[[#This Row],[target.clade]]="I",Table11[[#This Row],[hits.II]],Table11[[#This Row],[target.clade]]="II",Table11[[#This Row],[hits.I]],TRUE,NA())</f>
        <v>44</v>
      </c>
      <c r="R822" s="26">
        <f>IFERROR(Table11[[#This Row],[clade.N]]-Table11[[#This Row],[clade.FP]], NA())</f>
        <v>66</v>
      </c>
      <c r="S822" s="24">
        <f>Table11[[#This Row],[clade.TP]]/Table11[[#This Row],[clade.P]]</f>
        <v>0.99303996407723394</v>
      </c>
      <c r="T822" s="24">
        <f>Table11[[#This Row],[clade.FN]]/Table11[[#This Row],[clade.P]]</f>
        <v>6.9600359227660526E-3</v>
      </c>
      <c r="U822" s="24">
        <f>IFERROR(Table11[[#This Row],[clade.FP]]/Table11[[#This Row],[clade.N]],NA())</f>
        <v>0.4</v>
      </c>
      <c r="V822" s="24">
        <f>IFERROR(Table11[[#This Row],[clade.TN]]/Table11[[#This Row],[clade.N]],NA())</f>
        <v>0.6</v>
      </c>
      <c r="AC822" s="11"/>
      <c r="AD822" s="11"/>
    </row>
    <row r="823" spans="1:30" ht="21" customHeight="1" x14ac:dyDescent="0.2">
      <c r="A823" s="25" t="s">
        <v>3949</v>
      </c>
      <c r="B823" s="20">
        <f>LOOKUP(Table11[[#This Row],[id]],'S1 - Assay'!A:A,'S1 - Assay'!B:B)</f>
        <v>10244</v>
      </c>
      <c r="C823" s="20" t="str">
        <f>LOOKUP(Table11[[#This Row],[id]],'S1 - Assay'!A:A,'S1 - Assay'!C:C)</f>
        <v>II</v>
      </c>
      <c r="D823" s="20">
        <f>COUNTIF('S6 - Table 1'!$B$3:$B$20,Table11[[#This Row],[id]])</f>
        <v>0</v>
      </c>
      <c r="E823" s="20">
        <v>0.13817455000000001</v>
      </c>
      <c r="F823" s="20">
        <v>3415</v>
      </c>
      <c r="G823" s="20">
        <v>20</v>
      </c>
      <c r="H823" s="20">
        <v>282</v>
      </c>
      <c r="I823" s="20">
        <v>588</v>
      </c>
      <c r="J823" s="20">
        <v>44</v>
      </c>
      <c r="K823" s="20">
        <v>4431</v>
      </c>
      <c r="L823" s="20">
        <v>64</v>
      </c>
      <c r="M823" s="26" cm="1">
        <f t="array" ref="M823">_xlfn.IFS(Table11[[#This Row],[target.clade]]="I",110,Table11[[#This Row],[target.clade]]="II",4454,TRUE,4652)</f>
        <v>4454</v>
      </c>
      <c r="N823" s="26" cm="1">
        <f t="array" ref="N823">_xlfn.IFS(Table11[[#This Row],[target.clade]]="I",4454,Table11[[#This Row],[target.clade]]="II",110,TRUE,NA())</f>
        <v>110</v>
      </c>
      <c r="O823" s="20" cm="1">
        <f t="array" ref="O823">_xlfn.IFS(Table11[[#This Row],[target.clade]]="I",Table11[[#This Row],[hits.I]],Table11[[#This Row],[target.clade]]="II",Table11[[#This Row],[hits.II]],TRUE,SUM(Table11[[#This Row],[hits.I]:[hits.?]]))</f>
        <v>4431</v>
      </c>
      <c r="P823" s="26">
        <f>Table11[[#This Row],[clade.P]]-Table11[[#This Row],[clade.TP]]</f>
        <v>23</v>
      </c>
      <c r="Q823" s="26" cm="1">
        <f t="array" ref="Q823">_xlfn.IFS(Table11[[#This Row],[target.clade]]="I",Table11[[#This Row],[hits.II]],Table11[[#This Row],[target.clade]]="II",Table11[[#This Row],[hits.I]],TRUE,NA())</f>
        <v>44</v>
      </c>
      <c r="R823" s="26">
        <f>IFERROR(Table11[[#This Row],[clade.N]]-Table11[[#This Row],[clade.FP]], NA())</f>
        <v>66</v>
      </c>
      <c r="S823" s="24">
        <f>Table11[[#This Row],[clade.TP]]/Table11[[#This Row],[clade.P]]</f>
        <v>0.99483610237988329</v>
      </c>
      <c r="T823" s="24">
        <f>Table11[[#This Row],[clade.FN]]/Table11[[#This Row],[clade.P]]</f>
        <v>5.1638976201167494E-3</v>
      </c>
      <c r="U823" s="24">
        <f>IFERROR(Table11[[#This Row],[clade.FP]]/Table11[[#This Row],[clade.N]],NA())</f>
        <v>0.4</v>
      </c>
      <c r="V823" s="24">
        <f>IFERROR(Table11[[#This Row],[clade.TN]]/Table11[[#This Row],[clade.N]],NA())</f>
        <v>0.6</v>
      </c>
      <c r="AC823" s="11"/>
      <c r="AD823" s="11"/>
    </row>
    <row r="824" spans="1:30" ht="21" customHeight="1" x14ac:dyDescent="0.2">
      <c r="A824" s="25" t="s">
        <v>3950</v>
      </c>
      <c r="B824" s="20">
        <f>LOOKUP(Table11[[#This Row],[id]],'S1 - Assay'!A:A,'S1 - Assay'!B:B)</f>
        <v>10244</v>
      </c>
      <c r="C824" s="20" t="str">
        <f>LOOKUP(Table11[[#This Row],[id]],'S1 - Assay'!A:A,'S1 - Assay'!C:C)</f>
        <v>II</v>
      </c>
      <c r="D824" s="20">
        <f>COUNTIF('S6 - Table 1'!$B$3:$B$20,Table11[[#This Row],[id]])</f>
        <v>0</v>
      </c>
      <c r="E824" s="20">
        <v>0.13912828999999999</v>
      </c>
      <c r="F824" s="20">
        <v>3415</v>
      </c>
      <c r="G824" s="20">
        <v>20</v>
      </c>
      <c r="H824" s="20">
        <v>282</v>
      </c>
      <c r="I824" s="20">
        <v>588</v>
      </c>
      <c r="J824" s="20">
        <v>44</v>
      </c>
      <c r="K824" s="20">
        <v>4431</v>
      </c>
      <c r="L824" s="20">
        <v>64</v>
      </c>
      <c r="M824" s="26" cm="1">
        <f t="array" ref="M824">_xlfn.IFS(Table11[[#This Row],[target.clade]]="I",110,Table11[[#This Row],[target.clade]]="II",4454,TRUE,4652)</f>
        <v>4454</v>
      </c>
      <c r="N824" s="26" cm="1">
        <f t="array" ref="N824">_xlfn.IFS(Table11[[#This Row],[target.clade]]="I",4454,Table11[[#This Row],[target.clade]]="II",110,TRUE,NA())</f>
        <v>110</v>
      </c>
      <c r="O824" s="20" cm="1">
        <f t="array" ref="O824">_xlfn.IFS(Table11[[#This Row],[target.clade]]="I",Table11[[#This Row],[hits.I]],Table11[[#This Row],[target.clade]]="II",Table11[[#This Row],[hits.II]],TRUE,SUM(Table11[[#This Row],[hits.I]:[hits.?]]))</f>
        <v>4431</v>
      </c>
      <c r="P824" s="26">
        <f>Table11[[#This Row],[clade.P]]-Table11[[#This Row],[clade.TP]]</f>
        <v>23</v>
      </c>
      <c r="Q824" s="26" cm="1">
        <f t="array" ref="Q824">_xlfn.IFS(Table11[[#This Row],[target.clade]]="I",Table11[[#This Row],[hits.II]],Table11[[#This Row],[target.clade]]="II",Table11[[#This Row],[hits.I]],TRUE,NA())</f>
        <v>44</v>
      </c>
      <c r="R824" s="26">
        <f>IFERROR(Table11[[#This Row],[clade.N]]-Table11[[#This Row],[clade.FP]], NA())</f>
        <v>66</v>
      </c>
      <c r="S824" s="24">
        <f>Table11[[#This Row],[clade.TP]]/Table11[[#This Row],[clade.P]]</f>
        <v>0.99483610237988329</v>
      </c>
      <c r="T824" s="24">
        <f>Table11[[#This Row],[clade.FN]]/Table11[[#This Row],[clade.P]]</f>
        <v>5.1638976201167494E-3</v>
      </c>
      <c r="U824" s="24">
        <f>IFERROR(Table11[[#This Row],[clade.FP]]/Table11[[#This Row],[clade.N]],NA())</f>
        <v>0.4</v>
      </c>
      <c r="V824" s="24">
        <f>IFERROR(Table11[[#This Row],[clade.TN]]/Table11[[#This Row],[clade.N]],NA())</f>
        <v>0.6</v>
      </c>
      <c r="AC824" s="11"/>
      <c r="AD824" s="11"/>
    </row>
    <row r="825" spans="1:30" ht="21" customHeight="1" x14ac:dyDescent="0.2">
      <c r="A825" s="25" t="s">
        <v>3951</v>
      </c>
      <c r="B825" s="20">
        <f>LOOKUP(Table11[[#This Row],[id]],'S1 - Assay'!A:A,'S1 - Assay'!B:B)</f>
        <v>10244</v>
      </c>
      <c r="C825" s="20" t="str">
        <f>LOOKUP(Table11[[#This Row],[id]],'S1 - Assay'!A:A,'S1 - Assay'!C:C)</f>
        <v>II</v>
      </c>
      <c r="D825" s="20">
        <f>COUNTIF('S6 - Table 1'!$B$3:$B$20,Table11[[#This Row],[id]])</f>
        <v>0</v>
      </c>
      <c r="E825" s="20">
        <v>0.140356748</v>
      </c>
      <c r="F825" s="20">
        <v>3358</v>
      </c>
      <c r="G825" s="20">
        <v>18</v>
      </c>
      <c r="H825" s="20">
        <v>248</v>
      </c>
      <c r="I825" s="20">
        <v>38</v>
      </c>
      <c r="J825" s="20">
        <v>44</v>
      </c>
      <c r="K825" s="20">
        <v>4345</v>
      </c>
      <c r="L825" s="20">
        <v>64</v>
      </c>
      <c r="M825" s="26" cm="1">
        <f t="array" ref="M825">_xlfn.IFS(Table11[[#This Row],[target.clade]]="I",110,Table11[[#This Row],[target.clade]]="II",4454,TRUE,4652)</f>
        <v>4454</v>
      </c>
      <c r="N825" s="26" cm="1">
        <f t="array" ref="N825">_xlfn.IFS(Table11[[#This Row],[target.clade]]="I",4454,Table11[[#This Row],[target.clade]]="II",110,TRUE,NA())</f>
        <v>110</v>
      </c>
      <c r="O825" s="20" cm="1">
        <f t="array" ref="O825">_xlfn.IFS(Table11[[#This Row],[target.clade]]="I",Table11[[#This Row],[hits.I]],Table11[[#This Row],[target.clade]]="II",Table11[[#This Row],[hits.II]],TRUE,SUM(Table11[[#This Row],[hits.I]:[hits.?]]))</f>
        <v>4345</v>
      </c>
      <c r="P825" s="26">
        <f>Table11[[#This Row],[clade.P]]-Table11[[#This Row],[clade.TP]]</f>
        <v>109</v>
      </c>
      <c r="Q825" s="26" cm="1">
        <f t="array" ref="Q825">_xlfn.IFS(Table11[[#This Row],[target.clade]]="I",Table11[[#This Row],[hits.II]],Table11[[#This Row],[target.clade]]="II",Table11[[#This Row],[hits.I]],TRUE,NA())</f>
        <v>44</v>
      </c>
      <c r="R825" s="26">
        <f>IFERROR(Table11[[#This Row],[clade.N]]-Table11[[#This Row],[clade.FP]], NA())</f>
        <v>66</v>
      </c>
      <c r="S825" s="24">
        <f>Table11[[#This Row],[clade.TP]]/Table11[[#This Row],[clade.P]]</f>
        <v>0.97552761562640322</v>
      </c>
      <c r="T825" s="24">
        <f>Table11[[#This Row],[clade.FN]]/Table11[[#This Row],[clade.P]]</f>
        <v>2.4472384373596768E-2</v>
      </c>
      <c r="U825" s="24">
        <f>IFERROR(Table11[[#This Row],[clade.FP]]/Table11[[#This Row],[clade.N]],NA())</f>
        <v>0.4</v>
      </c>
      <c r="V825" s="24">
        <f>IFERROR(Table11[[#This Row],[clade.TN]]/Table11[[#This Row],[clade.N]],NA())</f>
        <v>0.6</v>
      </c>
      <c r="AC825" s="11"/>
      <c r="AD825" s="11"/>
    </row>
    <row r="826" spans="1:30" ht="21" customHeight="1" x14ac:dyDescent="0.2">
      <c r="A826" s="25" t="s">
        <v>3954</v>
      </c>
      <c r="B826" s="20">
        <f>LOOKUP(Table11[[#This Row],[id]],'S1 - Assay'!A:A,'S1 - Assay'!B:B)</f>
        <v>10244</v>
      </c>
      <c r="C826" s="20" t="str">
        <f>LOOKUP(Table11[[#This Row],[id]],'S1 - Assay'!A:A,'S1 - Assay'!C:C)</f>
        <v>II</v>
      </c>
      <c r="D826" s="20">
        <f>COUNTIF('S6 - Table 1'!$B$3:$B$20,Table11[[#This Row],[id]])</f>
        <v>0</v>
      </c>
      <c r="E826" s="20">
        <v>0.140356748</v>
      </c>
      <c r="F826" s="20">
        <v>3358</v>
      </c>
      <c r="G826" s="20">
        <v>18</v>
      </c>
      <c r="H826" s="20">
        <v>248</v>
      </c>
      <c r="I826" s="20">
        <v>38</v>
      </c>
      <c r="J826" s="20">
        <v>44</v>
      </c>
      <c r="K826" s="20">
        <v>4345</v>
      </c>
      <c r="L826" s="20">
        <v>64</v>
      </c>
      <c r="M826" s="26" cm="1">
        <f t="array" ref="M826">_xlfn.IFS(Table11[[#This Row],[target.clade]]="I",110,Table11[[#This Row],[target.clade]]="II",4454,TRUE,4652)</f>
        <v>4454</v>
      </c>
      <c r="N826" s="26" cm="1">
        <f t="array" ref="N826">_xlfn.IFS(Table11[[#This Row],[target.clade]]="I",4454,Table11[[#This Row],[target.clade]]="II",110,TRUE,NA())</f>
        <v>110</v>
      </c>
      <c r="O826" s="20" cm="1">
        <f t="array" ref="O826">_xlfn.IFS(Table11[[#This Row],[target.clade]]="I",Table11[[#This Row],[hits.I]],Table11[[#This Row],[target.clade]]="II",Table11[[#This Row],[hits.II]],TRUE,SUM(Table11[[#This Row],[hits.I]:[hits.?]]))</f>
        <v>4345</v>
      </c>
      <c r="P826" s="26">
        <f>Table11[[#This Row],[clade.P]]-Table11[[#This Row],[clade.TP]]</f>
        <v>109</v>
      </c>
      <c r="Q826" s="26" cm="1">
        <f t="array" ref="Q826">_xlfn.IFS(Table11[[#This Row],[target.clade]]="I",Table11[[#This Row],[hits.II]],Table11[[#This Row],[target.clade]]="II",Table11[[#This Row],[hits.I]],TRUE,NA())</f>
        <v>44</v>
      </c>
      <c r="R826" s="26">
        <f>IFERROR(Table11[[#This Row],[clade.N]]-Table11[[#This Row],[clade.FP]], NA())</f>
        <v>66</v>
      </c>
      <c r="S826" s="24">
        <f>Table11[[#This Row],[clade.TP]]/Table11[[#This Row],[clade.P]]</f>
        <v>0.97552761562640322</v>
      </c>
      <c r="T826" s="24">
        <f>Table11[[#This Row],[clade.FN]]/Table11[[#This Row],[clade.P]]</f>
        <v>2.4472384373596768E-2</v>
      </c>
      <c r="U826" s="24">
        <f>IFERROR(Table11[[#This Row],[clade.FP]]/Table11[[#This Row],[clade.N]],NA())</f>
        <v>0.4</v>
      </c>
      <c r="V826" s="24">
        <f>IFERROR(Table11[[#This Row],[clade.TN]]/Table11[[#This Row],[clade.N]],NA())</f>
        <v>0.6</v>
      </c>
      <c r="AC826" s="11"/>
      <c r="AD826" s="11"/>
    </row>
    <row r="827" spans="1:30" ht="21" customHeight="1" x14ac:dyDescent="0.2">
      <c r="A827" s="25" t="s">
        <v>3957</v>
      </c>
      <c r="B827" s="20">
        <f>LOOKUP(Table11[[#This Row],[id]],'S1 - Assay'!A:A,'S1 - Assay'!B:B)</f>
        <v>10244</v>
      </c>
      <c r="C827" s="20" t="str">
        <f>LOOKUP(Table11[[#This Row],[id]],'S1 - Assay'!A:A,'S1 - Assay'!C:C)</f>
        <v>II</v>
      </c>
      <c r="D827" s="20">
        <f>COUNTIF('S6 - Table 1'!$B$3:$B$20,Table11[[#This Row],[id]])</f>
        <v>0</v>
      </c>
      <c r="E827" s="20">
        <v>0.140356748</v>
      </c>
      <c r="F827" s="20">
        <v>3358</v>
      </c>
      <c r="G827" s="20">
        <v>18</v>
      </c>
      <c r="H827" s="20">
        <v>248</v>
      </c>
      <c r="I827" s="20">
        <v>38</v>
      </c>
      <c r="J827" s="20">
        <v>44</v>
      </c>
      <c r="K827" s="20">
        <v>4345</v>
      </c>
      <c r="L827" s="20">
        <v>64</v>
      </c>
      <c r="M827" s="26" cm="1">
        <f t="array" ref="M827">_xlfn.IFS(Table11[[#This Row],[target.clade]]="I",110,Table11[[#This Row],[target.clade]]="II",4454,TRUE,4652)</f>
        <v>4454</v>
      </c>
      <c r="N827" s="26" cm="1">
        <f t="array" ref="N827">_xlfn.IFS(Table11[[#This Row],[target.clade]]="I",4454,Table11[[#This Row],[target.clade]]="II",110,TRUE,NA())</f>
        <v>110</v>
      </c>
      <c r="O827" s="20" cm="1">
        <f t="array" ref="O827">_xlfn.IFS(Table11[[#This Row],[target.clade]]="I",Table11[[#This Row],[hits.I]],Table11[[#This Row],[target.clade]]="II",Table11[[#This Row],[hits.II]],TRUE,SUM(Table11[[#This Row],[hits.I]:[hits.?]]))</f>
        <v>4345</v>
      </c>
      <c r="P827" s="26">
        <f>Table11[[#This Row],[clade.P]]-Table11[[#This Row],[clade.TP]]</f>
        <v>109</v>
      </c>
      <c r="Q827" s="26" cm="1">
        <f t="array" ref="Q827">_xlfn.IFS(Table11[[#This Row],[target.clade]]="I",Table11[[#This Row],[hits.II]],Table11[[#This Row],[target.clade]]="II",Table11[[#This Row],[hits.I]],TRUE,NA())</f>
        <v>44</v>
      </c>
      <c r="R827" s="26">
        <f>IFERROR(Table11[[#This Row],[clade.N]]-Table11[[#This Row],[clade.FP]], NA())</f>
        <v>66</v>
      </c>
      <c r="S827" s="24">
        <f>Table11[[#This Row],[clade.TP]]/Table11[[#This Row],[clade.P]]</f>
        <v>0.97552761562640322</v>
      </c>
      <c r="T827" s="24">
        <f>Table11[[#This Row],[clade.FN]]/Table11[[#This Row],[clade.P]]</f>
        <v>2.4472384373596768E-2</v>
      </c>
      <c r="U827" s="24">
        <f>IFERROR(Table11[[#This Row],[clade.FP]]/Table11[[#This Row],[clade.N]],NA())</f>
        <v>0.4</v>
      </c>
      <c r="V827" s="24">
        <f>IFERROR(Table11[[#This Row],[clade.TN]]/Table11[[#This Row],[clade.N]],NA())</f>
        <v>0.6</v>
      </c>
      <c r="AC827" s="11"/>
      <c r="AD827" s="11"/>
    </row>
    <row r="828" spans="1:30" ht="21" customHeight="1" x14ac:dyDescent="0.2">
      <c r="A828" s="25" t="s">
        <v>3960</v>
      </c>
      <c r="B828" s="20">
        <f>LOOKUP(Table11[[#This Row],[id]],'S1 - Assay'!A:A,'S1 - Assay'!B:B)</f>
        <v>10244</v>
      </c>
      <c r="C828" s="20" t="str">
        <f>LOOKUP(Table11[[#This Row],[id]],'S1 - Assay'!A:A,'S1 - Assay'!C:C)</f>
        <v>II</v>
      </c>
      <c r="D828" s="20">
        <f>COUNTIF('S6 - Table 1'!$B$3:$B$20,Table11[[#This Row],[id]])</f>
        <v>0</v>
      </c>
      <c r="E828" s="20">
        <v>0.140521006</v>
      </c>
      <c r="F828" s="20">
        <v>3416</v>
      </c>
      <c r="G828" s="20">
        <v>3</v>
      </c>
      <c r="H828" s="20">
        <v>280</v>
      </c>
      <c r="I828" s="20">
        <v>266</v>
      </c>
      <c r="J828" s="20">
        <v>44</v>
      </c>
      <c r="K828" s="20">
        <v>4411</v>
      </c>
      <c r="L828" s="20">
        <v>63</v>
      </c>
      <c r="M828" s="26" cm="1">
        <f t="array" ref="M828">_xlfn.IFS(Table11[[#This Row],[target.clade]]="I",110,Table11[[#This Row],[target.clade]]="II",4454,TRUE,4652)</f>
        <v>4454</v>
      </c>
      <c r="N828" s="26" cm="1">
        <f t="array" ref="N828">_xlfn.IFS(Table11[[#This Row],[target.clade]]="I",4454,Table11[[#This Row],[target.clade]]="II",110,TRUE,NA())</f>
        <v>110</v>
      </c>
      <c r="O828" s="20" cm="1">
        <f t="array" ref="O828">_xlfn.IFS(Table11[[#This Row],[target.clade]]="I",Table11[[#This Row],[hits.I]],Table11[[#This Row],[target.clade]]="II",Table11[[#This Row],[hits.II]],TRUE,SUM(Table11[[#This Row],[hits.I]:[hits.?]]))</f>
        <v>4411</v>
      </c>
      <c r="P828" s="26">
        <f>Table11[[#This Row],[clade.P]]-Table11[[#This Row],[clade.TP]]</f>
        <v>43</v>
      </c>
      <c r="Q828" s="26" cm="1">
        <f t="array" ref="Q828">_xlfn.IFS(Table11[[#This Row],[target.clade]]="I",Table11[[#This Row],[hits.II]],Table11[[#This Row],[target.clade]]="II",Table11[[#This Row],[hits.I]],TRUE,NA())</f>
        <v>44</v>
      </c>
      <c r="R828" s="26">
        <f>IFERROR(Table11[[#This Row],[clade.N]]-Table11[[#This Row],[clade.FP]], NA())</f>
        <v>66</v>
      </c>
      <c r="S828" s="24">
        <f>Table11[[#This Row],[clade.TP]]/Table11[[#This Row],[clade.P]]</f>
        <v>0.99034575662325997</v>
      </c>
      <c r="T828" s="24">
        <f>Table11[[#This Row],[clade.FN]]/Table11[[#This Row],[clade.P]]</f>
        <v>9.6542433767400088E-3</v>
      </c>
      <c r="U828" s="24">
        <f>IFERROR(Table11[[#This Row],[clade.FP]]/Table11[[#This Row],[clade.N]],NA())</f>
        <v>0.4</v>
      </c>
      <c r="V828" s="24">
        <f>IFERROR(Table11[[#This Row],[clade.TN]]/Table11[[#This Row],[clade.N]],NA())</f>
        <v>0.6</v>
      </c>
      <c r="AC828" s="11"/>
      <c r="AD828" s="11"/>
    </row>
    <row r="829" spans="1:30" ht="21" customHeight="1" x14ac:dyDescent="0.2">
      <c r="A829" s="25" t="s">
        <v>3965</v>
      </c>
      <c r="B829" s="20">
        <f>LOOKUP(Table11[[#This Row],[id]],'S1 - Assay'!A:A,'S1 - Assay'!B:B)</f>
        <v>10244</v>
      </c>
      <c r="C829" s="20" t="str">
        <f>LOOKUP(Table11[[#This Row],[id]],'S1 - Assay'!A:A,'S1 - Assay'!C:C)</f>
        <v>II</v>
      </c>
      <c r="D829" s="20">
        <f>COUNTIF('S6 - Table 1'!$B$3:$B$20,Table11[[#This Row],[id]])</f>
        <v>0</v>
      </c>
      <c r="E829" s="20">
        <v>0.140832859</v>
      </c>
      <c r="F829" s="20">
        <v>2890</v>
      </c>
      <c r="G829" s="20">
        <v>39</v>
      </c>
      <c r="H829" s="20">
        <v>199</v>
      </c>
      <c r="I829" s="20">
        <v>99</v>
      </c>
      <c r="J829" s="20">
        <v>44</v>
      </c>
      <c r="K829" s="20">
        <v>3901</v>
      </c>
      <c r="L829" s="20">
        <v>34</v>
      </c>
      <c r="M829" s="26" cm="1">
        <f t="array" ref="M829">_xlfn.IFS(Table11[[#This Row],[target.clade]]="I",110,Table11[[#This Row],[target.clade]]="II",4454,TRUE,4652)</f>
        <v>4454</v>
      </c>
      <c r="N829" s="26" cm="1">
        <f t="array" ref="N829">_xlfn.IFS(Table11[[#This Row],[target.clade]]="I",4454,Table11[[#This Row],[target.clade]]="II",110,TRUE,NA())</f>
        <v>110</v>
      </c>
      <c r="O829" s="20" cm="1">
        <f t="array" ref="O829">_xlfn.IFS(Table11[[#This Row],[target.clade]]="I",Table11[[#This Row],[hits.I]],Table11[[#This Row],[target.clade]]="II",Table11[[#This Row],[hits.II]],TRUE,SUM(Table11[[#This Row],[hits.I]:[hits.?]]))</f>
        <v>3901</v>
      </c>
      <c r="P829" s="26">
        <f>Table11[[#This Row],[clade.P]]-Table11[[#This Row],[clade.TP]]</f>
        <v>553</v>
      </c>
      <c r="Q829" s="26" cm="1">
        <f t="array" ref="Q829">_xlfn.IFS(Table11[[#This Row],[target.clade]]="I",Table11[[#This Row],[hits.II]],Table11[[#This Row],[target.clade]]="II",Table11[[#This Row],[hits.I]],TRUE,NA())</f>
        <v>44</v>
      </c>
      <c r="R829" s="26">
        <f>IFERROR(Table11[[#This Row],[clade.N]]-Table11[[#This Row],[clade.FP]], NA())</f>
        <v>66</v>
      </c>
      <c r="S829" s="24">
        <f>Table11[[#This Row],[clade.TP]]/Table11[[#This Row],[clade.P]]</f>
        <v>0.87584193982936687</v>
      </c>
      <c r="T829" s="24">
        <f>Table11[[#This Row],[clade.FN]]/Table11[[#This Row],[clade.P]]</f>
        <v>0.12415806017063313</v>
      </c>
      <c r="U829" s="24">
        <f>IFERROR(Table11[[#This Row],[clade.FP]]/Table11[[#This Row],[clade.N]],NA())</f>
        <v>0.4</v>
      </c>
      <c r="V829" s="24">
        <f>IFERROR(Table11[[#This Row],[clade.TN]]/Table11[[#This Row],[clade.N]],NA())</f>
        <v>0.6</v>
      </c>
      <c r="AC829" s="11"/>
      <c r="AD829" s="11"/>
    </row>
    <row r="830" spans="1:30" ht="21" customHeight="1" x14ac:dyDescent="0.2">
      <c r="A830" s="25" t="s">
        <v>3968</v>
      </c>
      <c r="B830" s="20">
        <f>LOOKUP(Table11[[#This Row],[id]],'S1 - Assay'!A:A,'S1 - Assay'!B:B)</f>
        <v>10244</v>
      </c>
      <c r="C830" s="20" t="str">
        <f>LOOKUP(Table11[[#This Row],[id]],'S1 - Assay'!A:A,'S1 - Assay'!C:C)</f>
        <v>II</v>
      </c>
      <c r="D830" s="20">
        <f>COUNTIF('S6 - Table 1'!$B$3:$B$20,Table11[[#This Row],[id]])</f>
        <v>0</v>
      </c>
      <c r="E830" s="20">
        <v>0.14086496800000001</v>
      </c>
      <c r="F830" s="20">
        <v>3431</v>
      </c>
      <c r="G830" s="20">
        <v>1</v>
      </c>
      <c r="H830" s="20">
        <v>158</v>
      </c>
      <c r="I830" s="20">
        <v>131</v>
      </c>
      <c r="J830" s="20">
        <v>44</v>
      </c>
      <c r="K830" s="20">
        <v>4430</v>
      </c>
      <c r="L830" s="20">
        <v>65</v>
      </c>
      <c r="M830" s="26" cm="1">
        <f t="array" ref="M830">_xlfn.IFS(Table11[[#This Row],[target.clade]]="I",110,Table11[[#This Row],[target.clade]]="II",4454,TRUE,4652)</f>
        <v>4454</v>
      </c>
      <c r="N830" s="26" cm="1">
        <f t="array" ref="N830">_xlfn.IFS(Table11[[#This Row],[target.clade]]="I",4454,Table11[[#This Row],[target.clade]]="II",110,TRUE,NA())</f>
        <v>110</v>
      </c>
      <c r="O830" s="20" cm="1">
        <f t="array" ref="O830">_xlfn.IFS(Table11[[#This Row],[target.clade]]="I",Table11[[#This Row],[hits.I]],Table11[[#This Row],[target.clade]]="II",Table11[[#This Row],[hits.II]],TRUE,SUM(Table11[[#This Row],[hits.I]:[hits.?]]))</f>
        <v>4430</v>
      </c>
      <c r="P830" s="26">
        <f>Table11[[#This Row],[clade.P]]-Table11[[#This Row],[clade.TP]]</f>
        <v>24</v>
      </c>
      <c r="Q830" s="26" cm="1">
        <f t="array" ref="Q830">_xlfn.IFS(Table11[[#This Row],[target.clade]]="I",Table11[[#This Row],[hits.II]],Table11[[#This Row],[target.clade]]="II",Table11[[#This Row],[hits.I]],TRUE,NA())</f>
        <v>44</v>
      </c>
      <c r="R830" s="26">
        <f>IFERROR(Table11[[#This Row],[clade.N]]-Table11[[#This Row],[clade.FP]], NA())</f>
        <v>66</v>
      </c>
      <c r="S830" s="24">
        <f>Table11[[#This Row],[clade.TP]]/Table11[[#This Row],[clade.P]]</f>
        <v>0.99461158509205205</v>
      </c>
      <c r="T830" s="24">
        <f>Table11[[#This Row],[clade.FN]]/Table11[[#This Row],[clade.P]]</f>
        <v>5.3884149079479124E-3</v>
      </c>
      <c r="U830" s="24">
        <f>IFERROR(Table11[[#This Row],[clade.FP]]/Table11[[#This Row],[clade.N]],NA())</f>
        <v>0.4</v>
      </c>
      <c r="V830" s="24">
        <f>IFERROR(Table11[[#This Row],[clade.TN]]/Table11[[#This Row],[clade.N]],NA())</f>
        <v>0.6</v>
      </c>
      <c r="AC830" s="11"/>
      <c r="AD830" s="11"/>
    </row>
    <row r="831" spans="1:30" ht="21" customHeight="1" x14ac:dyDescent="0.2">
      <c r="A831" s="25" t="s">
        <v>3969</v>
      </c>
      <c r="B831" s="20">
        <f>LOOKUP(Table11[[#This Row],[id]],'S1 - Assay'!A:A,'S1 - Assay'!B:B)</f>
        <v>10244</v>
      </c>
      <c r="C831" s="20" t="str">
        <f>LOOKUP(Table11[[#This Row],[id]],'S1 - Assay'!A:A,'S1 - Assay'!C:C)</f>
        <v>II</v>
      </c>
      <c r="D831" s="20">
        <f>COUNTIF('S6 - Table 1'!$B$3:$B$20,Table11[[#This Row],[id]])</f>
        <v>0</v>
      </c>
      <c r="E831" s="20">
        <v>0.14100659700000001</v>
      </c>
      <c r="F831" s="20">
        <v>3436</v>
      </c>
      <c r="G831" s="20">
        <v>1</v>
      </c>
      <c r="H831" s="20">
        <v>57</v>
      </c>
      <c r="I831" s="20">
        <v>232</v>
      </c>
      <c r="J831" s="20">
        <v>44</v>
      </c>
      <c r="K831" s="20">
        <v>4441</v>
      </c>
      <c r="L831" s="20">
        <v>66</v>
      </c>
      <c r="M831" s="26" cm="1">
        <f t="array" ref="M831">_xlfn.IFS(Table11[[#This Row],[target.clade]]="I",110,Table11[[#This Row],[target.clade]]="II",4454,TRUE,4652)</f>
        <v>4454</v>
      </c>
      <c r="N831" s="26" cm="1">
        <f t="array" ref="N831">_xlfn.IFS(Table11[[#This Row],[target.clade]]="I",4454,Table11[[#This Row],[target.clade]]="II",110,TRUE,NA())</f>
        <v>110</v>
      </c>
      <c r="O831" s="20" cm="1">
        <f t="array" ref="O831">_xlfn.IFS(Table11[[#This Row],[target.clade]]="I",Table11[[#This Row],[hits.I]],Table11[[#This Row],[target.clade]]="II",Table11[[#This Row],[hits.II]],TRUE,SUM(Table11[[#This Row],[hits.I]:[hits.?]]))</f>
        <v>4441</v>
      </c>
      <c r="P831" s="26">
        <f>Table11[[#This Row],[clade.P]]-Table11[[#This Row],[clade.TP]]</f>
        <v>13</v>
      </c>
      <c r="Q831" s="26" cm="1">
        <f t="array" ref="Q831">_xlfn.IFS(Table11[[#This Row],[target.clade]]="I",Table11[[#This Row],[hits.II]],Table11[[#This Row],[target.clade]]="II",Table11[[#This Row],[hits.I]],TRUE,NA())</f>
        <v>44</v>
      </c>
      <c r="R831" s="26">
        <f>IFERROR(Table11[[#This Row],[clade.N]]-Table11[[#This Row],[clade.FP]], NA())</f>
        <v>66</v>
      </c>
      <c r="S831" s="24">
        <f>Table11[[#This Row],[clade.TP]]/Table11[[#This Row],[clade.P]]</f>
        <v>0.9970812752581949</v>
      </c>
      <c r="T831" s="24">
        <f>Table11[[#This Row],[clade.FN]]/Table11[[#This Row],[clade.P]]</f>
        <v>2.9187247418051188E-3</v>
      </c>
      <c r="U831" s="24">
        <f>IFERROR(Table11[[#This Row],[clade.FP]]/Table11[[#This Row],[clade.N]],NA())</f>
        <v>0.4</v>
      </c>
      <c r="V831" s="24">
        <f>IFERROR(Table11[[#This Row],[clade.TN]]/Table11[[#This Row],[clade.N]],NA())</f>
        <v>0.6</v>
      </c>
      <c r="AC831" s="11"/>
      <c r="AD831" s="11"/>
    </row>
    <row r="832" spans="1:30" ht="21" customHeight="1" x14ac:dyDescent="0.2">
      <c r="A832" s="25" t="s">
        <v>3974</v>
      </c>
      <c r="B832" s="20">
        <f>LOOKUP(Table11[[#This Row],[id]],'S1 - Assay'!A:A,'S1 - Assay'!B:B)</f>
        <v>10244</v>
      </c>
      <c r="C832" s="20" t="str">
        <f>LOOKUP(Table11[[#This Row],[id]],'S1 - Assay'!A:A,'S1 - Assay'!C:C)</f>
        <v>II</v>
      </c>
      <c r="D832" s="20">
        <f>COUNTIF('S6 - Table 1'!$B$3:$B$20,Table11[[#This Row],[id]])</f>
        <v>0</v>
      </c>
      <c r="E832" s="20">
        <v>0.14128141699999999</v>
      </c>
      <c r="F832" s="20">
        <v>2838</v>
      </c>
      <c r="G832" s="20">
        <v>26</v>
      </c>
      <c r="H832" s="20">
        <v>307</v>
      </c>
      <c r="I832" s="20">
        <v>109</v>
      </c>
      <c r="J832" s="20">
        <v>43</v>
      </c>
      <c r="K832" s="20">
        <v>3735</v>
      </c>
      <c r="L832" s="20">
        <v>63</v>
      </c>
      <c r="M832" s="26" cm="1">
        <f t="array" ref="M832">_xlfn.IFS(Table11[[#This Row],[target.clade]]="I",110,Table11[[#This Row],[target.clade]]="II",4454,TRUE,4652)</f>
        <v>4454</v>
      </c>
      <c r="N832" s="26" cm="1">
        <f t="array" ref="N832">_xlfn.IFS(Table11[[#This Row],[target.clade]]="I",4454,Table11[[#This Row],[target.clade]]="II",110,TRUE,NA())</f>
        <v>110</v>
      </c>
      <c r="O832" s="20" cm="1">
        <f t="array" ref="O832">_xlfn.IFS(Table11[[#This Row],[target.clade]]="I",Table11[[#This Row],[hits.I]],Table11[[#This Row],[target.clade]]="II",Table11[[#This Row],[hits.II]],TRUE,SUM(Table11[[#This Row],[hits.I]:[hits.?]]))</f>
        <v>3735</v>
      </c>
      <c r="P832" s="26">
        <f>Table11[[#This Row],[clade.P]]-Table11[[#This Row],[clade.TP]]</f>
        <v>719</v>
      </c>
      <c r="Q832" s="26" cm="1">
        <f t="array" ref="Q832">_xlfn.IFS(Table11[[#This Row],[target.clade]]="I",Table11[[#This Row],[hits.II]],Table11[[#This Row],[target.clade]]="II",Table11[[#This Row],[hits.I]],TRUE,NA())</f>
        <v>43</v>
      </c>
      <c r="R832" s="26">
        <f>IFERROR(Table11[[#This Row],[clade.N]]-Table11[[#This Row],[clade.FP]], NA())</f>
        <v>67</v>
      </c>
      <c r="S832" s="24">
        <f>Table11[[#This Row],[clade.TP]]/Table11[[#This Row],[clade.P]]</f>
        <v>0.83857207004939383</v>
      </c>
      <c r="T832" s="24">
        <f>Table11[[#This Row],[clade.FN]]/Table11[[#This Row],[clade.P]]</f>
        <v>0.1614279299506062</v>
      </c>
      <c r="U832" s="24">
        <f>IFERROR(Table11[[#This Row],[clade.FP]]/Table11[[#This Row],[clade.N]],NA())</f>
        <v>0.39090909090909093</v>
      </c>
      <c r="V832" s="24">
        <f>IFERROR(Table11[[#This Row],[clade.TN]]/Table11[[#This Row],[clade.N]],NA())</f>
        <v>0.60909090909090913</v>
      </c>
      <c r="AC832" s="11"/>
      <c r="AD832" s="11"/>
    </row>
    <row r="833" spans="1:30" ht="21" customHeight="1" x14ac:dyDescent="0.2">
      <c r="A833" s="25" t="s">
        <v>3976</v>
      </c>
      <c r="B833" s="20">
        <f>LOOKUP(Table11[[#This Row],[id]],'S1 - Assay'!A:A,'S1 - Assay'!B:B)</f>
        <v>10244</v>
      </c>
      <c r="C833" s="20" t="str">
        <f>LOOKUP(Table11[[#This Row],[id]],'S1 - Assay'!A:A,'S1 - Assay'!C:C)</f>
        <v>II</v>
      </c>
      <c r="D833" s="20">
        <f>COUNTIF('S6 - Table 1'!$B$3:$B$20,Table11[[#This Row],[id]])</f>
        <v>0</v>
      </c>
      <c r="E833" s="20">
        <v>0.14173635000000001</v>
      </c>
      <c r="F833" s="20">
        <v>3410</v>
      </c>
      <c r="G833" s="20">
        <v>1</v>
      </c>
      <c r="H833" s="20">
        <v>174</v>
      </c>
      <c r="I833" s="20">
        <v>110</v>
      </c>
      <c r="J833" s="20">
        <v>44</v>
      </c>
      <c r="K833" s="20">
        <v>4407</v>
      </c>
      <c r="L833" s="20">
        <v>66</v>
      </c>
      <c r="M833" s="26" cm="1">
        <f t="array" ref="M833">_xlfn.IFS(Table11[[#This Row],[target.clade]]="I",110,Table11[[#This Row],[target.clade]]="II",4454,TRUE,4652)</f>
        <v>4454</v>
      </c>
      <c r="N833" s="26" cm="1">
        <f t="array" ref="N833">_xlfn.IFS(Table11[[#This Row],[target.clade]]="I",4454,Table11[[#This Row],[target.clade]]="II",110,TRUE,NA())</f>
        <v>110</v>
      </c>
      <c r="O833" s="20" cm="1">
        <f t="array" ref="O833">_xlfn.IFS(Table11[[#This Row],[target.clade]]="I",Table11[[#This Row],[hits.I]],Table11[[#This Row],[target.clade]]="II",Table11[[#This Row],[hits.II]],TRUE,SUM(Table11[[#This Row],[hits.I]:[hits.?]]))</f>
        <v>4407</v>
      </c>
      <c r="P833" s="26">
        <f>Table11[[#This Row],[clade.P]]-Table11[[#This Row],[clade.TP]]</f>
        <v>47</v>
      </c>
      <c r="Q833" s="26" cm="1">
        <f t="array" ref="Q833">_xlfn.IFS(Table11[[#This Row],[target.clade]]="I",Table11[[#This Row],[hits.II]],Table11[[#This Row],[target.clade]]="II",Table11[[#This Row],[hits.I]],TRUE,NA())</f>
        <v>44</v>
      </c>
      <c r="R833" s="26">
        <f>IFERROR(Table11[[#This Row],[clade.N]]-Table11[[#This Row],[clade.FP]], NA())</f>
        <v>66</v>
      </c>
      <c r="S833" s="24">
        <f>Table11[[#This Row],[clade.TP]]/Table11[[#This Row],[clade.P]]</f>
        <v>0.98944768747193534</v>
      </c>
      <c r="T833" s="24">
        <f>Table11[[#This Row],[clade.FN]]/Table11[[#This Row],[clade.P]]</f>
        <v>1.0552312528064661E-2</v>
      </c>
      <c r="U833" s="24">
        <f>IFERROR(Table11[[#This Row],[clade.FP]]/Table11[[#This Row],[clade.N]],NA())</f>
        <v>0.4</v>
      </c>
      <c r="V833" s="24">
        <f>IFERROR(Table11[[#This Row],[clade.TN]]/Table11[[#This Row],[clade.N]],NA())</f>
        <v>0.6</v>
      </c>
      <c r="AC833" s="11"/>
      <c r="AD833" s="11"/>
    </row>
    <row r="834" spans="1:30" ht="21" customHeight="1" x14ac:dyDescent="0.2">
      <c r="A834" s="25" t="s">
        <v>3978</v>
      </c>
      <c r="B834" s="20">
        <f>LOOKUP(Table11[[#This Row],[id]],'S1 - Assay'!A:A,'S1 - Assay'!B:B)</f>
        <v>10244</v>
      </c>
      <c r="C834" s="20" t="str">
        <f>LOOKUP(Table11[[#This Row],[id]],'S1 - Assay'!A:A,'S1 - Assay'!C:C)</f>
        <v>II</v>
      </c>
      <c r="D834" s="20">
        <f>COUNTIF('S6 - Table 1'!$B$3:$B$20,Table11[[#This Row],[id]])</f>
        <v>0</v>
      </c>
      <c r="E834" s="20">
        <v>0.14183315899999999</v>
      </c>
      <c r="F834" s="20">
        <v>3420</v>
      </c>
      <c r="G834" s="20">
        <v>0</v>
      </c>
      <c r="H834" s="20">
        <v>281</v>
      </c>
      <c r="I834" s="20">
        <v>252</v>
      </c>
      <c r="J834" s="20">
        <v>44</v>
      </c>
      <c r="K834" s="20">
        <v>4411</v>
      </c>
      <c r="L834" s="20">
        <v>63</v>
      </c>
      <c r="M834" s="26" cm="1">
        <f t="array" ref="M834">_xlfn.IFS(Table11[[#This Row],[target.clade]]="I",110,Table11[[#This Row],[target.clade]]="II",4454,TRUE,4652)</f>
        <v>4454</v>
      </c>
      <c r="N834" s="26" cm="1">
        <f t="array" ref="N834">_xlfn.IFS(Table11[[#This Row],[target.clade]]="I",4454,Table11[[#This Row],[target.clade]]="II",110,TRUE,NA())</f>
        <v>110</v>
      </c>
      <c r="O834" s="20" cm="1">
        <f t="array" ref="O834">_xlfn.IFS(Table11[[#This Row],[target.clade]]="I",Table11[[#This Row],[hits.I]],Table11[[#This Row],[target.clade]]="II",Table11[[#This Row],[hits.II]],TRUE,SUM(Table11[[#This Row],[hits.I]:[hits.?]]))</f>
        <v>4411</v>
      </c>
      <c r="P834" s="26">
        <f>Table11[[#This Row],[clade.P]]-Table11[[#This Row],[clade.TP]]</f>
        <v>43</v>
      </c>
      <c r="Q834" s="26" cm="1">
        <f t="array" ref="Q834">_xlfn.IFS(Table11[[#This Row],[target.clade]]="I",Table11[[#This Row],[hits.II]],Table11[[#This Row],[target.clade]]="II",Table11[[#This Row],[hits.I]],TRUE,NA())</f>
        <v>44</v>
      </c>
      <c r="R834" s="26">
        <f>IFERROR(Table11[[#This Row],[clade.N]]-Table11[[#This Row],[clade.FP]], NA())</f>
        <v>66</v>
      </c>
      <c r="S834" s="24">
        <f>Table11[[#This Row],[clade.TP]]/Table11[[#This Row],[clade.P]]</f>
        <v>0.99034575662325997</v>
      </c>
      <c r="T834" s="24">
        <f>Table11[[#This Row],[clade.FN]]/Table11[[#This Row],[clade.P]]</f>
        <v>9.6542433767400088E-3</v>
      </c>
      <c r="U834" s="24">
        <f>IFERROR(Table11[[#This Row],[clade.FP]]/Table11[[#This Row],[clade.N]],NA())</f>
        <v>0.4</v>
      </c>
      <c r="V834" s="24">
        <f>IFERROR(Table11[[#This Row],[clade.TN]]/Table11[[#This Row],[clade.N]],NA())</f>
        <v>0.6</v>
      </c>
      <c r="AC834" s="11"/>
      <c r="AD834" s="11"/>
    </row>
    <row r="835" spans="1:30" ht="21" customHeight="1" x14ac:dyDescent="0.2">
      <c r="A835" s="25" t="s">
        <v>3981</v>
      </c>
      <c r="B835" s="20">
        <f>LOOKUP(Table11[[#This Row],[id]],'S1 - Assay'!A:A,'S1 - Assay'!B:B)</f>
        <v>10244</v>
      </c>
      <c r="C835" s="20" t="str">
        <f>LOOKUP(Table11[[#This Row],[id]],'S1 - Assay'!A:A,'S1 - Assay'!C:C)</f>
        <v>II</v>
      </c>
      <c r="D835" s="20">
        <f>COUNTIF('S6 - Table 1'!$B$3:$B$20,Table11[[#This Row],[id]])</f>
        <v>0</v>
      </c>
      <c r="E835" s="20">
        <v>0.14190071000000001</v>
      </c>
      <c r="F835" s="20">
        <v>3435</v>
      </c>
      <c r="G835" s="20">
        <v>1</v>
      </c>
      <c r="H835" s="20">
        <v>1</v>
      </c>
      <c r="I835" s="20">
        <v>284</v>
      </c>
      <c r="J835" s="20">
        <v>43</v>
      </c>
      <c r="K835" s="20">
        <v>4433</v>
      </c>
      <c r="L835" s="20">
        <v>65</v>
      </c>
      <c r="M835" s="26" cm="1">
        <f t="array" ref="M835">_xlfn.IFS(Table11[[#This Row],[target.clade]]="I",110,Table11[[#This Row],[target.clade]]="II",4454,TRUE,4652)</f>
        <v>4454</v>
      </c>
      <c r="N835" s="26" cm="1">
        <f t="array" ref="N835">_xlfn.IFS(Table11[[#This Row],[target.clade]]="I",4454,Table11[[#This Row],[target.clade]]="II",110,TRUE,NA())</f>
        <v>110</v>
      </c>
      <c r="O835" s="20" cm="1">
        <f t="array" ref="O835">_xlfn.IFS(Table11[[#This Row],[target.clade]]="I",Table11[[#This Row],[hits.I]],Table11[[#This Row],[target.clade]]="II",Table11[[#This Row],[hits.II]],TRUE,SUM(Table11[[#This Row],[hits.I]:[hits.?]]))</f>
        <v>4433</v>
      </c>
      <c r="P835" s="26">
        <f>Table11[[#This Row],[clade.P]]-Table11[[#This Row],[clade.TP]]</f>
        <v>21</v>
      </c>
      <c r="Q835" s="26" cm="1">
        <f t="array" ref="Q835">_xlfn.IFS(Table11[[#This Row],[target.clade]]="I",Table11[[#This Row],[hits.II]],Table11[[#This Row],[target.clade]]="II",Table11[[#This Row],[hits.I]],TRUE,NA())</f>
        <v>43</v>
      </c>
      <c r="R835" s="26">
        <f>IFERROR(Table11[[#This Row],[clade.N]]-Table11[[#This Row],[clade.FP]], NA())</f>
        <v>67</v>
      </c>
      <c r="S835" s="24">
        <f>Table11[[#This Row],[clade.TP]]/Table11[[#This Row],[clade.P]]</f>
        <v>0.99528513695554555</v>
      </c>
      <c r="T835" s="24">
        <f>Table11[[#This Row],[clade.FN]]/Table11[[#This Row],[clade.P]]</f>
        <v>4.7148630444544233E-3</v>
      </c>
      <c r="U835" s="24">
        <f>IFERROR(Table11[[#This Row],[clade.FP]]/Table11[[#This Row],[clade.N]],NA())</f>
        <v>0.39090909090909093</v>
      </c>
      <c r="V835" s="24">
        <f>IFERROR(Table11[[#This Row],[clade.TN]]/Table11[[#This Row],[clade.N]],NA())</f>
        <v>0.60909090909090913</v>
      </c>
      <c r="AC835" s="11"/>
      <c r="AD835" s="11"/>
    </row>
    <row r="836" spans="1:30" ht="21" customHeight="1" x14ac:dyDescent="0.2">
      <c r="A836" s="25" t="s">
        <v>3983</v>
      </c>
      <c r="B836" s="20">
        <f>LOOKUP(Table11[[#This Row],[id]],'S1 - Assay'!A:A,'S1 - Assay'!B:B)</f>
        <v>10244</v>
      </c>
      <c r="C836" s="20" t="str">
        <f>LOOKUP(Table11[[#This Row],[id]],'S1 - Assay'!A:A,'S1 - Assay'!C:C)</f>
        <v>II</v>
      </c>
      <c r="D836" s="20">
        <f>COUNTIF('S6 - Table 1'!$B$3:$B$20,Table11[[#This Row],[id]])</f>
        <v>0</v>
      </c>
      <c r="E836" s="20">
        <v>0.14190071000000001</v>
      </c>
      <c r="F836" s="20">
        <v>3435</v>
      </c>
      <c r="G836" s="20">
        <v>1</v>
      </c>
      <c r="H836" s="20">
        <v>1</v>
      </c>
      <c r="I836" s="20">
        <v>284</v>
      </c>
      <c r="J836" s="20">
        <v>43</v>
      </c>
      <c r="K836" s="20">
        <v>4433</v>
      </c>
      <c r="L836" s="20">
        <v>65</v>
      </c>
      <c r="M836" s="26" cm="1">
        <f t="array" ref="M836">_xlfn.IFS(Table11[[#This Row],[target.clade]]="I",110,Table11[[#This Row],[target.clade]]="II",4454,TRUE,4652)</f>
        <v>4454</v>
      </c>
      <c r="N836" s="26" cm="1">
        <f t="array" ref="N836">_xlfn.IFS(Table11[[#This Row],[target.clade]]="I",4454,Table11[[#This Row],[target.clade]]="II",110,TRUE,NA())</f>
        <v>110</v>
      </c>
      <c r="O836" s="20" cm="1">
        <f t="array" ref="O836">_xlfn.IFS(Table11[[#This Row],[target.clade]]="I",Table11[[#This Row],[hits.I]],Table11[[#This Row],[target.clade]]="II",Table11[[#This Row],[hits.II]],TRUE,SUM(Table11[[#This Row],[hits.I]:[hits.?]]))</f>
        <v>4433</v>
      </c>
      <c r="P836" s="26">
        <f>Table11[[#This Row],[clade.P]]-Table11[[#This Row],[clade.TP]]</f>
        <v>21</v>
      </c>
      <c r="Q836" s="26" cm="1">
        <f t="array" ref="Q836">_xlfn.IFS(Table11[[#This Row],[target.clade]]="I",Table11[[#This Row],[hits.II]],Table11[[#This Row],[target.clade]]="II",Table11[[#This Row],[hits.I]],TRUE,NA())</f>
        <v>43</v>
      </c>
      <c r="R836" s="26">
        <f>IFERROR(Table11[[#This Row],[clade.N]]-Table11[[#This Row],[clade.FP]], NA())</f>
        <v>67</v>
      </c>
      <c r="S836" s="24">
        <f>Table11[[#This Row],[clade.TP]]/Table11[[#This Row],[clade.P]]</f>
        <v>0.99528513695554555</v>
      </c>
      <c r="T836" s="24">
        <f>Table11[[#This Row],[clade.FN]]/Table11[[#This Row],[clade.P]]</f>
        <v>4.7148630444544233E-3</v>
      </c>
      <c r="U836" s="24">
        <f>IFERROR(Table11[[#This Row],[clade.FP]]/Table11[[#This Row],[clade.N]],NA())</f>
        <v>0.39090909090909093</v>
      </c>
      <c r="V836" s="24">
        <f>IFERROR(Table11[[#This Row],[clade.TN]]/Table11[[#This Row],[clade.N]],NA())</f>
        <v>0.60909090909090913</v>
      </c>
      <c r="AC836" s="11"/>
      <c r="AD836" s="11"/>
    </row>
    <row r="837" spans="1:30" ht="21" customHeight="1" x14ac:dyDescent="0.2">
      <c r="A837" s="25" t="s">
        <v>3985</v>
      </c>
      <c r="B837" s="20">
        <f>LOOKUP(Table11[[#This Row],[id]],'S1 - Assay'!A:A,'S1 - Assay'!B:B)</f>
        <v>10244</v>
      </c>
      <c r="C837" s="20" t="str">
        <f>LOOKUP(Table11[[#This Row],[id]],'S1 - Assay'!A:A,'S1 - Assay'!C:C)</f>
        <v>II</v>
      </c>
      <c r="D837" s="20">
        <f>COUNTIF('S6 - Table 1'!$B$3:$B$20,Table11[[#This Row],[id]])</f>
        <v>0</v>
      </c>
      <c r="E837" s="20">
        <v>0.144214442</v>
      </c>
      <c r="F837" s="20">
        <v>3420</v>
      </c>
      <c r="G837" s="20">
        <v>5</v>
      </c>
      <c r="H837" s="20">
        <v>276</v>
      </c>
      <c r="I837" s="20">
        <v>11</v>
      </c>
      <c r="J837" s="20">
        <v>44</v>
      </c>
      <c r="K837" s="20">
        <v>4420</v>
      </c>
      <c r="L837" s="20">
        <v>66</v>
      </c>
      <c r="M837" s="26" cm="1">
        <f t="array" ref="M837">_xlfn.IFS(Table11[[#This Row],[target.clade]]="I",110,Table11[[#This Row],[target.clade]]="II",4454,TRUE,4652)</f>
        <v>4454</v>
      </c>
      <c r="N837" s="26" cm="1">
        <f t="array" ref="N837">_xlfn.IFS(Table11[[#This Row],[target.clade]]="I",4454,Table11[[#This Row],[target.clade]]="II",110,TRUE,NA())</f>
        <v>110</v>
      </c>
      <c r="O837" s="20" cm="1">
        <f t="array" ref="O837">_xlfn.IFS(Table11[[#This Row],[target.clade]]="I",Table11[[#This Row],[hits.I]],Table11[[#This Row],[target.clade]]="II",Table11[[#This Row],[hits.II]],TRUE,SUM(Table11[[#This Row],[hits.I]:[hits.?]]))</f>
        <v>4420</v>
      </c>
      <c r="P837" s="26">
        <f>Table11[[#This Row],[clade.P]]-Table11[[#This Row],[clade.TP]]</f>
        <v>34</v>
      </c>
      <c r="Q837" s="26" cm="1">
        <f t="array" ref="Q837">_xlfn.IFS(Table11[[#This Row],[target.clade]]="I",Table11[[#This Row],[hits.II]],Table11[[#This Row],[target.clade]]="II",Table11[[#This Row],[hits.I]],TRUE,NA())</f>
        <v>44</v>
      </c>
      <c r="R837" s="26">
        <f>IFERROR(Table11[[#This Row],[clade.N]]-Table11[[#This Row],[clade.FP]], NA())</f>
        <v>66</v>
      </c>
      <c r="S837" s="24">
        <f>Table11[[#This Row],[clade.TP]]/Table11[[#This Row],[clade.P]]</f>
        <v>0.99236641221374045</v>
      </c>
      <c r="T837" s="24">
        <f>Table11[[#This Row],[clade.FN]]/Table11[[#This Row],[clade.P]]</f>
        <v>7.6335877862595417E-3</v>
      </c>
      <c r="U837" s="24">
        <f>IFERROR(Table11[[#This Row],[clade.FP]]/Table11[[#This Row],[clade.N]],NA())</f>
        <v>0.4</v>
      </c>
      <c r="V837" s="24">
        <f>IFERROR(Table11[[#This Row],[clade.TN]]/Table11[[#This Row],[clade.N]],NA())</f>
        <v>0.6</v>
      </c>
      <c r="AC837" s="11"/>
      <c r="AD837" s="11"/>
    </row>
    <row r="838" spans="1:30" ht="21" customHeight="1" x14ac:dyDescent="0.2">
      <c r="A838" s="25" t="s">
        <v>3986</v>
      </c>
      <c r="B838" s="20">
        <f>LOOKUP(Table11[[#This Row],[id]],'S1 - Assay'!A:A,'S1 - Assay'!B:B)</f>
        <v>10244</v>
      </c>
      <c r="C838" s="20" t="str">
        <f>LOOKUP(Table11[[#This Row],[id]],'S1 - Assay'!A:A,'S1 - Assay'!C:C)</f>
        <v>II</v>
      </c>
      <c r="D838" s="20">
        <f>COUNTIF('S6 - Table 1'!$B$3:$B$20,Table11[[#This Row],[id]])</f>
        <v>0</v>
      </c>
      <c r="E838" s="20">
        <v>0.14426170899999999</v>
      </c>
      <c r="F838" s="20">
        <v>3207</v>
      </c>
      <c r="G838" s="20">
        <v>25</v>
      </c>
      <c r="H838" s="20">
        <v>241</v>
      </c>
      <c r="I838" s="20">
        <v>178</v>
      </c>
      <c r="J838" s="20">
        <v>44</v>
      </c>
      <c r="K838" s="20">
        <v>4176</v>
      </c>
      <c r="L838" s="20">
        <v>64</v>
      </c>
      <c r="M838" s="26" cm="1">
        <f t="array" ref="M838">_xlfn.IFS(Table11[[#This Row],[target.clade]]="I",110,Table11[[#This Row],[target.clade]]="II",4454,TRUE,4652)</f>
        <v>4454</v>
      </c>
      <c r="N838" s="26" cm="1">
        <f t="array" ref="N838">_xlfn.IFS(Table11[[#This Row],[target.clade]]="I",4454,Table11[[#This Row],[target.clade]]="II",110,TRUE,NA())</f>
        <v>110</v>
      </c>
      <c r="O838" s="20" cm="1">
        <f t="array" ref="O838">_xlfn.IFS(Table11[[#This Row],[target.clade]]="I",Table11[[#This Row],[hits.I]],Table11[[#This Row],[target.clade]]="II",Table11[[#This Row],[hits.II]],TRUE,SUM(Table11[[#This Row],[hits.I]:[hits.?]]))</f>
        <v>4176</v>
      </c>
      <c r="P838" s="26">
        <f>Table11[[#This Row],[clade.P]]-Table11[[#This Row],[clade.TP]]</f>
        <v>278</v>
      </c>
      <c r="Q838" s="26" cm="1">
        <f t="array" ref="Q838">_xlfn.IFS(Table11[[#This Row],[target.clade]]="I",Table11[[#This Row],[hits.II]],Table11[[#This Row],[target.clade]]="II",Table11[[#This Row],[hits.I]],TRUE,NA())</f>
        <v>44</v>
      </c>
      <c r="R838" s="26">
        <f>IFERROR(Table11[[#This Row],[clade.N]]-Table11[[#This Row],[clade.FP]], NA())</f>
        <v>66</v>
      </c>
      <c r="S838" s="24">
        <f>Table11[[#This Row],[clade.TP]]/Table11[[#This Row],[clade.P]]</f>
        <v>0.93758419398293669</v>
      </c>
      <c r="T838" s="24">
        <f>Table11[[#This Row],[clade.FN]]/Table11[[#This Row],[clade.P]]</f>
        <v>6.2415806017063313E-2</v>
      </c>
      <c r="U838" s="24">
        <f>IFERROR(Table11[[#This Row],[clade.FP]]/Table11[[#This Row],[clade.N]],NA())</f>
        <v>0.4</v>
      </c>
      <c r="V838" s="24">
        <f>IFERROR(Table11[[#This Row],[clade.TN]]/Table11[[#This Row],[clade.N]],NA())</f>
        <v>0.6</v>
      </c>
      <c r="AC838" s="11"/>
      <c r="AD838" s="11"/>
    </row>
    <row r="839" spans="1:30" ht="21" customHeight="1" x14ac:dyDescent="0.2">
      <c r="A839" s="25" t="s">
        <v>3989</v>
      </c>
      <c r="B839" s="20">
        <f>LOOKUP(Table11[[#This Row],[id]],'S1 - Assay'!A:A,'S1 - Assay'!B:B)</f>
        <v>10244</v>
      </c>
      <c r="C839" s="20" t="str">
        <f>LOOKUP(Table11[[#This Row],[id]],'S1 - Assay'!A:A,'S1 - Assay'!C:C)</f>
        <v>II</v>
      </c>
      <c r="D839" s="20">
        <f>COUNTIF('S6 - Table 1'!$B$3:$B$20,Table11[[#This Row],[id]])</f>
        <v>0</v>
      </c>
      <c r="E839" s="20">
        <v>0.14452963799999999</v>
      </c>
      <c r="F839" s="20">
        <v>3433</v>
      </c>
      <c r="G839" s="20">
        <v>0</v>
      </c>
      <c r="H839" s="20">
        <v>280</v>
      </c>
      <c r="I839" s="20">
        <v>10</v>
      </c>
      <c r="J839" s="20">
        <v>44</v>
      </c>
      <c r="K839" s="20">
        <v>4431</v>
      </c>
      <c r="L839" s="20">
        <v>65</v>
      </c>
      <c r="M839" s="26" cm="1">
        <f t="array" ref="M839">_xlfn.IFS(Table11[[#This Row],[target.clade]]="I",110,Table11[[#This Row],[target.clade]]="II",4454,TRUE,4652)</f>
        <v>4454</v>
      </c>
      <c r="N839" s="26" cm="1">
        <f t="array" ref="N839">_xlfn.IFS(Table11[[#This Row],[target.clade]]="I",4454,Table11[[#This Row],[target.clade]]="II",110,TRUE,NA())</f>
        <v>110</v>
      </c>
      <c r="O839" s="20" cm="1">
        <f t="array" ref="O839">_xlfn.IFS(Table11[[#This Row],[target.clade]]="I",Table11[[#This Row],[hits.I]],Table11[[#This Row],[target.clade]]="II",Table11[[#This Row],[hits.II]],TRUE,SUM(Table11[[#This Row],[hits.I]:[hits.?]]))</f>
        <v>4431</v>
      </c>
      <c r="P839" s="26">
        <f>Table11[[#This Row],[clade.P]]-Table11[[#This Row],[clade.TP]]</f>
        <v>23</v>
      </c>
      <c r="Q839" s="26" cm="1">
        <f t="array" ref="Q839">_xlfn.IFS(Table11[[#This Row],[target.clade]]="I",Table11[[#This Row],[hits.II]],Table11[[#This Row],[target.clade]]="II",Table11[[#This Row],[hits.I]],TRUE,NA())</f>
        <v>44</v>
      </c>
      <c r="R839" s="26">
        <f>IFERROR(Table11[[#This Row],[clade.N]]-Table11[[#This Row],[clade.FP]], NA())</f>
        <v>66</v>
      </c>
      <c r="S839" s="24">
        <f>Table11[[#This Row],[clade.TP]]/Table11[[#This Row],[clade.P]]</f>
        <v>0.99483610237988329</v>
      </c>
      <c r="T839" s="24">
        <f>Table11[[#This Row],[clade.FN]]/Table11[[#This Row],[clade.P]]</f>
        <v>5.1638976201167494E-3</v>
      </c>
      <c r="U839" s="24">
        <f>IFERROR(Table11[[#This Row],[clade.FP]]/Table11[[#This Row],[clade.N]],NA())</f>
        <v>0.4</v>
      </c>
      <c r="V839" s="24">
        <f>IFERROR(Table11[[#This Row],[clade.TN]]/Table11[[#This Row],[clade.N]],NA())</f>
        <v>0.6</v>
      </c>
      <c r="AC839" s="11"/>
      <c r="AD839" s="11"/>
    </row>
    <row r="840" spans="1:30" ht="21" customHeight="1" x14ac:dyDescent="0.2">
      <c r="A840" s="25" t="s">
        <v>3990</v>
      </c>
      <c r="B840" s="20">
        <f>LOOKUP(Table11[[#This Row],[id]],'S1 - Assay'!A:A,'S1 - Assay'!B:B)</f>
        <v>10244</v>
      </c>
      <c r="C840" s="20" t="str">
        <f>LOOKUP(Table11[[#This Row],[id]],'S1 - Assay'!A:A,'S1 - Assay'!C:C)</f>
        <v>II</v>
      </c>
      <c r="D840" s="20">
        <f>COUNTIF('S6 - Table 1'!$B$3:$B$20,Table11[[#This Row],[id]])</f>
        <v>0</v>
      </c>
      <c r="E840" s="20">
        <v>0.145463184</v>
      </c>
      <c r="F840" s="20">
        <v>3255</v>
      </c>
      <c r="G840" s="20">
        <v>100</v>
      </c>
      <c r="H840" s="20">
        <v>84</v>
      </c>
      <c r="I840" s="20">
        <v>390</v>
      </c>
      <c r="J840" s="20">
        <v>42</v>
      </c>
      <c r="K840" s="20">
        <v>4355</v>
      </c>
      <c r="L840" s="20">
        <v>66</v>
      </c>
      <c r="M840" s="26" cm="1">
        <f t="array" ref="M840">_xlfn.IFS(Table11[[#This Row],[target.clade]]="I",110,Table11[[#This Row],[target.clade]]="II",4454,TRUE,4652)</f>
        <v>4454</v>
      </c>
      <c r="N840" s="26" cm="1">
        <f t="array" ref="N840">_xlfn.IFS(Table11[[#This Row],[target.clade]]="I",4454,Table11[[#This Row],[target.clade]]="II",110,TRUE,NA())</f>
        <v>110</v>
      </c>
      <c r="O840" s="20" cm="1">
        <f t="array" ref="O840">_xlfn.IFS(Table11[[#This Row],[target.clade]]="I",Table11[[#This Row],[hits.I]],Table11[[#This Row],[target.clade]]="II",Table11[[#This Row],[hits.II]],TRUE,SUM(Table11[[#This Row],[hits.I]:[hits.?]]))</f>
        <v>4355</v>
      </c>
      <c r="P840" s="26">
        <f>Table11[[#This Row],[clade.P]]-Table11[[#This Row],[clade.TP]]</f>
        <v>99</v>
      </c>
      <c r="Q840" s="26" cm="1">
        <f t="array" ref="Q840">_xlfn.IFS(Table11[[#This Row],[target.clade]]="I",Table11[[#This Row],[hits.II]],Table11[[#This Row],[target.clade]]="II",Table11[[#This Row],[hits.I]],TRUE,NA())</f>
        <v>42</v>
      </c>
      <c r="R840" s="26">
        <f>IFERROR(Table11[[#This Row],[clade.N]]-Table11[[#This Row],[clade.FP]], NA())</f>
        <v>68</v>
      </c>
      <c r="S840" s="24">
        <f>Table11[[#This Row],[clade.TP]]/Table11[[#This Row],[clade.P]]</f>
        <v>0.97777278850471483</v>
      </c>
      <c r="T840" s="24">
        <f>Table11[[#This Row],[clade.FN]]/Table11[[#This Row],[clade.P]]</f>
        <v>2.2227211495285136E-2</v>
      </c>
      <c r="U840" s="24">
        <f>IFERROR(Table11[[#This Row],[clade.FP]]/Table11[[#This Row],[clade.N]],NA())</f>
        <v>0.38181818181818183</v>
      </c>
      <c r="V840" s="24">
        <f>IFERROR(Table11[[#This Row],[clade.TN]]/Table11[[#This Row],[clade.N]],NA())</f>
        <v>0.61818181818181817</v>
      </c>
      <c r="AC840" s="11"/>
      <c r="AD840" s="11"/>
    </row>
    <row r="841" spans="1:30" ht="21" customHeight="1" x14ac:dyDescent="0.2">
      <c r="A841" s="25" t="s">
        <v>3994</v>
      </c>
      <c r="B841" s="20">
        <f>LOOKUP(Table11[[#This Row],[id]],'S1 - Assay'!A:A,'S1 - Assay'!B:B)</f>
        <v>10244</v>
      </c>
      <c r="C841" s="20" t="str">
        <f>LOOKUP(Table11[[#This Row],[id]],'S1 - Assay'!A:A,'S1 - Assay'!C:C)</f>
        <v>II</v>
      </c>
      <c r="D841" s="20">
        <f>COUNTIF('S6 - Table 1'!$B$3:$B$20,Table11[[#This Row],[id]])</f>
        <v>0</v>
      </c>
      <c r="E841" s="20">
        <v>0.145463184</v>
      </c>
      <c r="F841" s="20">
        <v>3255</v>
      </c>
      <c r="G841" s="20">
        <v>100</v>
      </c>
      <c r="H841" s="20">
        <v>84</v>
      </c>
      <c r="I841" s="20">
        <v>314</v>
      </c>
      <c r="J841" s="20">
        <v>42</v>
      </c>
      <c r="K841" s="20">
        <v>4355</v>
      </c>
      <c r="L841" s="20">
        <v>66</v>
      </c>
      <c r="M841" s="26" cm="1">
        <f t="array" ref="M841">_xlfn.IFS(Table11[[#This Row],[target.clade]]="I",110,Table11[[#This Row],[target.clade]]="II",4454,TRUE,4652)</f>
        <v>4454</v>
      </c>
      <c r="N841" s="26" cm="1">
        <f t="array" ref="N841">_xlfn.IFS(Table11[[#This Row],[target.clade]]="I",4454,Table11[[#This Row],[target.clade]]="II",110,TRUE,NA())</f>
        <v>110</v>
      </c>
      <c r="O841" s="20" cm="1">
        <f t="array" ref="O841">_xlfn.IFS(Table11[[#This Row],[target.clade]]="I",Table11[[#This Row],[hits.I]],Table11[[#This Row],[target.clade]]="II",Table11[[#This Row],[hits.II]],TRUE,SUM(Table11[[#This Row],[hits.I]:[hits.?]]))</f>
        <v>4355</v>
      </c>
      <c r="P841" s="26">
        <f>Table11[[#This Row],[clade.P]]-Table11[[#This Row],[clade.TP]]</f>
        <v>99</v>
      </c>
      <c r="Q841" s="26" cm="1">
        <f t="array" ref="Q841">_xlfn.IFS(Table11[[#This Row],[target.clade]]="I",Table11[[#This Row],[hits.II]],Table11[[#This Row],[target.clade]]="II",Table11[[#This Row],[hits.I]],TRUE,NA())</f>
        <v>42</v>
      </c>
      <c r="R841" s="26">
        <f>IFERROR(Table11[[#This Row],[clade.N]]-Table11[[#This Row],[clade.FP]], NA())</f>
        <v>68</v>
      </c>
      <c r="S841" s="24">
        <f>Table11[[#This Row],[clade.TP]]/Table11[[#This Row],[clade.P]]</f>
        <v>0.97777278850471483</v>
      </c>
      <c r="T841" s="24">
        <f>Table11[[#This Row],[clade.FN]]/Table11[[#This Row],[clade.P]]</f>
        <v>2.2227211495285136E-2</v>
      </c>
      <c r="U841" s="24">
        <f>IFERROR(Table11[[#This Row],[clade.FP]]/Table11[[#This Row],[clade.N]],NA())</f>
        <v>0.38181818181818183</v>
      </c>
      <c r="V841" s="24">
        <f>IFERROR(Table11[[#This Row],[clade.TN]]/Table11[[#This Row],[clade.N]],NA())</f>
        <v>0.61818181818181817</v>
      </c>
      <c r="AC841" s="11"/>
      <c r="AD841" s="11"/>
    </row>
    <row r="842" spans="1:30" ht="21" customHeight="1" x14ac:dyDescent="0.2">
      <c r="A842" s="25" t="s">
        <v>3997</v>
      </c>
      <c r="B842" s="20">
        <f>LOOKUP(Table11[[#This Row],[id]],'S1 - Assay'!A:A,'S1 - Assay'!B:B)</f>
        <v>10244</v>
      </c>
      <c r="C842" s="20" t="str">
        <f>LOOKUP(Table11[[#This Row],[id]],'S1 - Assay'!A:A,'S1 - Assay'!C:C)</f>
        <v>II</v>
      </c>
      <c r="D842" s="20">
        <f>COUNTIF('S6 - Table 1'!$B$3:$B$20,Table11[[#This Row],[id]])</f>
        <v>0</v>
      </c>
      <c r="E842" s="20">
        <v>0.145624277</v>
      </c>
      <c r="F842" s="20">
        <v>3418</v>
      </c>
      <c r="G842" s="20">
        <v>4</v>
      </c>
      <c r="H842" s="20">
        <v>275</v>
      </c>
      <c r="I842" s="20">
        <v>279</v>
      </c>
      <c r="J842" s="20">
        <v>44</v>
      </c>
      <c r="K842" s="20">
        <v>4411</v>
      </c>
      <c r="L842" s="20">
        <v>49</v>
      </c>
      <c r="M842" s="26" cm="1">
        <f t="array" ref="M842">_xlfn.IFS(Table11[[#This Row],[target.clade]]="I",110,Table11[[#This Row],[target.clade]]="II",4454,TRUE,4652)</f>
        <v>4454</v>
      </c>
      <c r="N842" s="26" cm="1">
        <f t="array" ref="N842">_xlfn.IFS(Table11[[#This Row],[target.clade]]="I",4454,Table11[[#This Row],[target.clade]]="II",110,TRUE,NA())</f>
        <v>110</v>
      </c>
      <c r="O842" s="20" cm="1">
        <f t="array" ref="O842">_xlfn.IFS(Table11[[#This Row],[target.clade]]="I",Table11[[#This Row],[hits.I]],Table11[[#This Row],[target.clade]]="II",Table11[[#This Row],[hits.II]],TRUE,SUM(Table11[[#This Row],[hits.I]:[hits.?]]))</f>
        <v>4411</v>
      </c>
      <c r="P842" s="26">
        <f>Table11[[#This Row],[clade.P]]-Table11[[#This Row],[clade.TP]]</f>
        <v>43</v>
      </c>
      <c r="Q842" s="26" cm="1">
        <f t="array" ref="Q842">_xlfn.IFS(Table11[[#This Row],[target.clade]]="I",Table11[[#This Row],[hits.II]],Table11[[#This Row],[target.clade]]="II",Table11[[#This Row],[hits.I]],TRUE,NA())</f>
        <v>44</v>
      </c>
      <c r="R842" s="26">
        <f>IFERROR(Table11[[#This Row],[clade.N]]-Table11[[#This Row],[clade.FP]], NA())</f>
        <v>66</v>
      </c>
      <c r="S842" s="24">
        <f>Table11[[#This Row],[clade.TP]]/Table11[[#This Row],[clade.P]]</f>
        <v>0.99034575662325997</v>
      </c>
      <c r="T842" s="24">
        <f>Table11[[#This Row],[clade.FN]]/Table11[[#This Row],[clade.P]]</f>
        <v>9.6542433767400088E-3</v>
      </c>
      <c r="U842" s="24">
        <f>IFERROR(Table11[[#This Row],[clade.FP]]/Table11[[#This Row],[clade.N]],NA())</f>
        <v>0.4</v>
      </c>
      <c r="V842" s="24">
        <f>IFERROR(Table11[[#This Row],[clade.TN]]/Table11[[#This Row],[clade.N]],NA())</f>
        <v>0.6</v>
      </c>
      <c r="AC842" s="11"/>
      <c r="AD842" s="11"/>
    </row>
    <row r="843" spans="1:30" ht="21" customHeight="1" x14ac:dyDescent="0.2">
      <c r="A843" s="25" t="s">
        <v>3998</v>
      </c>
      <c r="B843" s="20">
        <f>LOOKUP(Table11[[#This Row],[id]],'S1 - Assay'!A:A,'S1 - Assay'!B:B)</f>
        <v>10244</v>
      </c>
      <c r="C843" s="20" t="str">
        <f>LOOKUP(Table11[[#This Row],[id]],'S1 - Assay'!A:A,'S1 - Assay'!C:C)</f>
        <v>II</v>
      </c>
      <c r="D843" s="20">
        <f>COUNTIF('S6 - Table 1'!$B$3:$B$20,Table11[[#This Row],[id]])</f>
        <v>0</v>
      </c>
      <c r="E843" s="20">
        <v>0.14662582800000001</v>
      </c>
      <c r="F843" s="20">
        <v>3418</v>
      </c>
      <c r="G843" s="20">
        <v>4</v>
      </c>
      <c r="H843" s="20">
        <v>177</v>
      </c>
      <c r="I843" s="20">
        <v>213</v>
      </c>
      <c r="J843" s="20">
        <v>44</v>
      </c>
      <c r="K843" s="20">
        <v>4413</v>
      </c>
      <c r="L843" s="20">
        <v>65</v>
      </c>
      <c r="M843" s="26" cm="1">
        <f t="array" ref="M843">_xlfn.IFS(Table11[[#This Row],[target.clade]]="I",110,Table11[[#This Row],[target.clade]]="II",4454,TRUE,4652)</f>
        <v>4454</v>
      </c>
      <c r="N843" s="26" cm="1">
        <f t="array" ref="N843">_xlfn.IFS(Table11[[#This Row],[target.clade]]="I",4454,Table11[[#This Row],[target.clade]]="II",110,TRUE,NA())</f>
        <v>110</v>
      </c>
      <c r="O843" s="20" cm="1">
        <f t="array" ref="O843">_xlfn.IFS(Table11[[#This Row],[target.clade]]="I",Table11[[#This Row],[hits.I]],Table11[[#This Row],[target.clade]]="II",Table11[[#This Row],[hits.II]],TRUE,SUM(Table11[[#This Row],[hits.I]:[hits.?]]))</f>
        <v>4413</v>
      </c>
      <c r="P843" s="26">
        <f>Table11[[#This Row],[clade.P]]-Table11[[#This Row],[clade.TP]]</f>
        <v>41</v>
      </c>
      <c r="Q843" s="26" cm="1">
        <f t="array" ref="Q843">_xlfn.IFS(Table11[[#This Row],[target.clade]]="I",Table11[[#This Row],[hits.II]],Table11[[#This Row],[target.clade]]="II",Table11[[#This Row],[hits.I]],TRUE,NA())</f>
        <v>44</v>
      </c>
      <c r="R843" s="26">
        <f>IFERROR(Table11[[#This Row],[clade.N]]-Table11[[#This Row],[clade.FP]], NA())</f>
        <v>66</v>
      </c>
      <c r="S843" s="24">
        <f>Table11[[#This Row],[clade.TP]]/Table11[[#This Row],[clade.P]]</f>
        <v>0.99079479119892233</v>
      </c>
      <c r="T843" s="24">
        <f>Table11[[#This Row],[clade.FN]]/Table11[[#This Row],[clade.P]]</f>
        <v>9.2052088010776828E-3</v>
      </c>
      <c r="U843" s="24">
        <f>IFERROR(Table11[[#This Row],[clade.FP]]/Table11[[#This Row],[clade.N]],NA())</f>
        <v>0.4</v>
      </c>
      <c r="V843" s="24">
        <f>IFERROR(Table11[[#This Row],[clade.TN]]/Table11[[#This Row],[clade.N]],NA())</f>
        <v>0.6</v>
      </c>
      <c r="AC843" s="11"/>
      <c r="AD843" s="11"/>
    </row>
    <row r="844" spans="1:30" ht="21" customHeight="1" x14ac:dyDescent="0.2">
      <c r="A844" s="25" t="s">
        <v>3999</v>
      </c>
      <c r="B844" s="20">
        <f>LOOKUP(Table11[[#This Row],[id]],'S1 - Assay'!A:A,'S1 - Assay'!B:B)</f>
        <v>10244</v>
      </c>
      <c r="C844" s="20" t="str">
        <f>LOOKUP(Table11[[#This Row],[id]],'S1 - Assay'!A:A,'S1 - Assay'!C:C)</f>
        <v>II</v>
      </c>
      <c r="D844" s="20">
        <f>COUNTIF('S6 - Table 1'!$B$3:$B$20,Table11[[#This Row],[id]])</f>
        <v>0</v>
      </c>
      <c r="E844" s="20">
        <v>0.14711760400000001</v>
      </c>
      <c r="F844" s="20">
        <v>2801</v>
      </c>
      <c r="G844" s="20">
        <v>56</v>
      </c>
      <c r="H844" s="20">
        <v>158</v>
      </c>
      <c r="I844" s="20">
        <v>129</v>
      </c>
      <c r="J844" s="20">
        <v>44</v>
      </c>
      <c r="K844" s="20">
        <v>3728</v>
      </c>
      <c r="L844" s="20">
        <v>61</v>
      </c>
      <c r="M844" s="26" cm="1">
        <f t="array" ref="M844">_xlfn.IFS(Table11[[#This Row],[target.clade]]="I",110,Table11[[#This Row],[target.clade]]="II",4454,TRUE,4652)</f>
        <v>4454</v>
      </c>
      <c r="N844" s="26" cm="1">
        <f t="array" ref="N844">_xlfn.IFS(Table11[[#This Row],[target.clade]]="I",4454,Table11[[#This Row],[target.clade]]="II",110,TRUE,NA())</f>
        <v>110</v>
      </c>
      <c r="O844" s="20" cm="1">
        <f t="array" ref="O844">_xlfn.IFS(Table11[[#This Row],[target.clade]]="I",Table11[[#This Row],[hits.I]],Table11[[#This Row],[target.clade]]="II",Table11[[#This Row],[hits.II]],TRUE,SUM(Table11[[#This Row],[hits.I]:[hits.?]]))</f>
        <v>3728</v>
      </c>
      <c r="P844" s="26">
        <f>Table11[[#This Row],[clade.P]]-Table11[[#This Row],[clade.TP]]</f>
        <v>726</v>
      </c>
      <c r="Q844" s="26" cm="1">
        <f t="array" ref="Q844">_xlfn.IFS(Table11[[#This Row],[target.clade]]="I",Table11[[#This Row],[hits.II]],Table11[[#This Row],[target.clade]]="II",Table11[[#This Row],[hits.I]],TRUE,NA())</f>
        <v>44</v>
      </c>
      <c r="R844" s="26">
        <f>IFERROR(Table11[[#This Row],[clade.N]]-Table11[[#This Row],[clade.FP]], NA())</f>
        <v>66</v>
      </c>
      <c r="S844" s="24">
        <f>Table11[[#This Row],[clade.TP]]/Table11[[#This Row],[clade.P]]</f>
        <v>0.83700044903457571</v>
      </c>
      <c r="T844" s="24">
        <f>Table11[[#This Row],[clade.FN]]/Table11[[#This Row],[clade.P]]</f>
        <v>0.16299955096542434</v>
      </c>
      <c r="U844" s="24">
        <f>IFERROR(Table11[[#This Row],[clade.FP]]/Table11[[#This Row],[clade.N]],NA())</f>
        <v>0.4</v>
      </c>
      <c r="V844" s="24">
        <f>IFERROR(Table11[[#This Row],[clade.TN]]/Table11[[#This Row],[clade.N]],NA())</f>
        <v>0.6</v>
      </c>
      <c r="AC844" s="11"/>
      <c r="AD844" s="11"/>
    </row>
    <row r="845" spans="1:30" ht="21" customHeight="1" x14ac:dyDescent="0.2">
      <c r="A845" s="25" t="s">
        <v>4000</v>
      </c>
      <c r="B845" s="20">
        <f>LOOKUP(Table11[[#This Row],[id]],'S1 - Assay'!A:A,'S1 - Assay'!B:B)</f>
        <v>10244</v>
      </c>
      <c r="C845" s="20" t="str">
        <f>LOOKUP(Table11[[#This Row],[id]],'S1 - Assay'!A:A,'S1 - Assay'!C:C)</f>
        <v>II</v>
      </c>
      <c r="D845" s="20">
        <f>COUNTIF('S6 - Table 1'!$B$3:$B$20,Table11[[#This Row],[id]])</f>
        <v>0</v>
      </c>
      <c r="E845" s="20">
        <v>0.14711760400000001</v>
      </c>
      <c r="F845" s="20">
        <v>2800</v>
      </c>
      <c r="G845" s="20">
        <v>57</v>
      </c>
      <c r="H845" s="20">
        <v>158</v>
      </c>
      <c r="I845" s="20">
        <v>129</v>
      </c>
      <c r="J845" s="20">
        <v>44</v>
      </c>
      <c r="K845" s="20">
        <v>3728</v>
      </c>
      <c r="L845" s="20">
        <v>61</v>
      </c>
      <c r="M845" s="26" cm="1">
        <f t="array" ref="M845">_xlfn.IFS(Table11[[#This Row],[target.clade]]="I",110,Table11[[#This Row],[target.clade]]="II",4454,TRUE,4652)</f>
        <v>4454</v>
      </c>
      <c r="N845" s="26" cm="1">
        <f t="array" ref="N845">_xlfn.IFS(Table11[[#This Row],[target.clade]]="I",4454,Table11[[#This Row],[target.clade]]="II",110,TRUE,NA())</f>
        <v>110</v>
      </c>
      <c r="O845" s="20" cm="1">
        <f t="array" ref="O845">_xlfn.IFS(Table11[[#This Row],[target.clade]]="I",Table11[[#This Row],[hits.I]],Table11[[#This Row],[target.clade]]="II",Table11[[#This Row],[hits.II]],TRUE,SUM(Table11[[#This Row],[hits.I]:[hits.?]]))</f>
        <v>3728</v>
      </c>
      <c r="P845" s="26">
        <f>Table11[[#This Row],[clade.P]]-Table11[[#This Row],[clade.TP]]</f>
        <v>726</v>
      </c>
      <c r="Q845" s="26" cm="1">
        <f t="array" ref="Q845">_xlfn.IFS(Table11[[#This Row],[target.clade]]="I",Table11[[#This Row],[hits.II]],Table11[[#This Row],[target.clade]]="II",Table11[[#This Row],[hits.I]],TRUE,NA())</f>
        <v>44</v>
      </c>
      <c r="R845" s="26">
        <f>IFERROR(Table11[[#This Row],[clade.N]]-Table11[[#This Row],[clade.FP]], NA())</f>
        <v>66</v>
      </c>
      <c r="S845" s="24">
        <f>Table11[[#This Row],[clade.TP]]/Table11[[#This Row],[clade.P]]</f>
        <v>0.83700044903457571</v>
      </c>
      <c r="T845" s="24">
        <f>Table11[[#This Row],[clade.FN]]/Table11[[#This Row],[clade.P]]</f>
        <v>0.16299955096542434</v>
      </c>
      <c r="U845" s="24">
        <f>IFERROR(Table11[[#This Row],[clade.FP]]/Table11[[#This Row],[clade.N]],NA())</f>
        <v>0.4</v>
      </c>
      <c r="V845" s="24">
        <f>IFERROR(Table11[[#This Row],[clade.TN]]/Table11[[#This Row],[clade.N]],NA())</f>
        <v>0.6</v>
      </c>
      <c r="AC845" s="11"/>
      <c r="AD845" s="11"/>
    </row>
    <row r="846" spans="1:30" ht="21" customHeight="1" x14ac:dyDescent="0.2">
      <c r="A846" s="25" t="s">
        <v>4001</v>
      </c>
      <c r="B846" s="20">
        <f>LOOKUP(Table11[[#This Row],[id]],'S1 - Assay'!A:A,'S1 - Assay'!B:B)</f>
        <v>10244</v>
      </c>
      <c r="C846" s="20" t="str">
        <f>LOOKUP(Table11[[#This Row],[id]],'S1 - Assay'!A:A,'S1 - Assay'!C:C)</f>
        <v>II</v>
      </c>
      <c r="D846" s="20">
        <f>COUNTIF('S6 - Table 1'!$B$3:$B$20,Table11[[#This Row],[id]])</f>
        <v>0</v>
      </c>
      <c r="E846" s="20">
        <v>0.14747732399999999</v>
      </c>
      <c r="F846" s="20">
        <v>3430</v>
      </c>
      <c r="G846" s="20">
        <v>5</v>
      </c>
      <c r="H846" s="20">
        <v>272</v>
      </c>
      <c r="I846" s="20">
        <v>15</v>
      </c>
      <c r="J846" s="20">
        <v>44</v>
      </c>
      <c r="K846" s="20">
        <v>4433</v>
      </c>
      <c r="L846" s="20">
        <v>66</v>
      </c>
      <c r="M846" s="26" cm="1">
        <f t="array" ref="M846">_xlfn.IFS(Table11[[#This Row],[target.clade]]="I",110,Table11[[#This Row],[target.clade]]="II",4454,TRUE,4652)</f>
        <v>4454</v>
      </c>
      <c r="N846" s="26" cm="1">
        <f t="array" ref="N846">_xlfn.IFS(Table11[[#This Row],[target.clade]]="I",4454,Table11[[#This Row],[target.clade]]="II",110,TRUE,NA())</f>
        <v>110</v>
      </c>
      <c r="O846" s="20" cm="1">
        <f t="array" ref="O846">_xlfn.IFS(Table11[[#This Row],[target.clade]]="I",Table11[[#This Row],[hits.I]],Table11[[#This Row],[target.clade]]="II",Table11[[#This Row],[hits.II]],TRUE,SUM(Table11[[#This Row],[hits.I]:[hits.?]]))</f>
        <v>4433</v>
      </c>
      <c r="P846" s="26">
        <f>Table11[[#This Row],[clade.P]]-Table11[[#This Row],[clade.TP]]</f>
        <v>21</v>
      </c>
      <c r="Q846" s="26" cm="1">
        <f t="array" ref="Q846">_xlfn.IFS(Table11[[#This Row],[target.clade]]="I",Table11[[#This Row],[hits.II]],Table11[[#This Row],[target.clade]]="II",Table11[[#This Row],[hits.I]],TRUE,NA())</f>
        <v>44</v>
      </c>
      <c r="R846" s="26">
        <f>IFERROR(Table11[[#This Row],[clade.N]]-Table11[[#This Row],[clade.FP]], NA())</f>
        <v>66</v>
      </c>
      <c r="S846" s="24">
        <f>Table11[[#This Row],[clade.TP]]/Table11[[#This Row],[clade.P]]</f>
        <v>0.99528513695554555</v>
      </c>
      <c r="T846" s="24">
        <f>Table11[[#This Row],[clade.FN]]/Table11[[#This Row],[clade.P]]</f>
        <v>4.7148630444544233E-3</v>
      </c>
      <c r="U846" s="24">
        <f>IFERROR(Table11[[#This Row],[clade.FP]]/Table11[[#This Row],[clade.N]],NA())</f>
        <v>0.4</v>
      </c>
      <c r="V846" s="24">
        <f>IFERROR(Table11[[#This Row],[clade.TN]]/Table11[[#This Row],[clade.N]],NA())</f>
        <v>0.6</v>
      </c>
      <c r="AC846" s="11"/>
      <c r="AD846" s="11"/>
    </row>
    <row r="847" spans="1:30" ht="21" customHeight="1" x14ac:dyDescent="0.2">
      <c r="A847" s="25" t="s">
        <v>4002</v>
      </c>
      <c r="B847" s="20">
        <f>LOOKUP(Table11[[#This Row],[id]],'S1 - Assay'!A:A,'S1 - Assay'!B:B)</f>
        <v>10244</v>
      </c>
      <c r="C847" s="20" t="str">
        <f>LOOKUP(Table11[[#This Row],[id]],'S1 - Assay'!A:A,'S1 - Assay'!C:C)</f>
        <v>II</v>
      </c>
      <c r="D847" s="20">
        <f>COUNTIF('S6 - Table 1'!$B$3:$B$20,Table11[[#This Row],[id]])</f>
        <v>0</v>
      </c>
      <c r="E847" s="20">
        <v>0.14747732399999999</v>
      </c>
      <c r="F847" s="20">
        <v>3430</v>
      </c>
      <c r="G847" s="20">
        <v>5</v>
      </c>
      <c r="H847" s="20">
        <v>272</v>
      </c>
      <c r="I847" s="20">
        <v>15</v>
      </c>
      <c r="J847" s="20">
        <v>44</v>
      </c>
      <c r="K847" s="20">
        <v>4433</v>
      </c>
      <c r="L847" s="20">
        <v>66</v>
      </c>
      <c r="M847" s="26" cm="1">
        <f t="array" ref="M847">_xlfn.IFS(Table11[[#This Row],[target.clade]]="I",110,Table11[[#This Row],[target.clade]]="II",4454,TRUE,4652)</f>
        <v>4454</v>
      </c>
      <c r="N847" s="26" cm="1">
        <f t="array" ref="N847">_xlfn.IFS(Table11[[#This Row],[target.clade]]="I",4454,Table11[[#This Row],[target.clade]]="II",110,TRUE,NA())</f>
        <v>110</v>
      </c>
      <c r="O847" s="20" cm="1">
        <f t="array" ref="O847">_xlfn.IFS(Table11[[#This Row],[target.clade]]="I",Table11[[#This Row],[hits.I]],Table11[[#This Row],[target.clade]]="II",Table11[[#This Row],[hits.II]],TRUE,SUM(Table11[[#This Row],[hits.I]:[hits.?]]))</f>
        <v>4433</v>
      </c>
      <c r="P847" s="26">
        <f>Table11[[#This Row],[clade.P]]-Table11[[#This Row],[clade.TP]]</f>
        <v>21</v>
      </c>
      <c r="Q847" s="26" cm="1">
        <f t="array" ref="Q847">_xlfn.IFS(Table11[[#This Row],[target.clade]]="I",Table11[[#This Row],[hits.II]],Table11[[#This Row],[target.clade]]="II",Table11[[#This Row],[hits.I]],TRUE,NA())</f>
        <v>44</v>
      </c>
      <c r="R847" s="26">
        <f>IFERROR(Table11[[#This Row],[clade.N]]-Table11[[#This Row],[clade.FP]], NA())</f>
        <v>66</v>
      </c>
      <c r="S847" s="24">
        <f>Table11[[#This Row],[clade.TP]]/Table11[[#This Row],[clade.P]]</f>
        <v>0.99528513695554555</v>
      </c>
      <c r="T847" s="24">
        <f>Table11[[#This Row],[clade.FN]]/Table11[[#This Row],[clade.P]]</f>
        <v>4.7148630444544233E-3</v>
      </c>
      <c r="U847" s="24">
        <f>IFERROR(Table11[[#This Row],[clade.FP]]/Table11[[#This Row],[clade.N]],NA())</f>
        <v>0.4</v>
      </c>
      <c r="V847" s="24">
        <f>IFERROR(Table11[[#This Row],[clade.TN]]/Table11[[#This Row],[clade.N]],NA())</f>
        <v>0.6</v>
      </c>
      <c r="AC847" s="11"/>
      <c r="AD847" s="11"/>
    </row>
    <row r="848" spans="1:30" ht="21" customHeight="1" x14ac:dyDescent="0.2">
      <c r="A848" s="25" t="s">
        <v>4003</v>
      </c>
      <c r="B848" s="20">
        <f>LOOKUP(Table11[[#This Row],[id]],'S1 - Assay'!A:A,'S1 - Assay'!B:B)</f>
        <v>10244</v>
      </c>
      <c r="C848" s="20" t="str">
        <f>LOOKUP(Table11[[#This Row],[id]],'S1 - Assay'!A:A,'S1 - Assay'!C:C)</f>
        <v>II</v>
      </c>
      <c r="D848" s="20">
        <f>COUNTIF('S6 - Table 1'!$B$3:$B$20,Table11[[#This Row],[id]])</f>
        <v>0</v>
      </c>
      <c r="E848" s="20">
        <v>0.147688597</v>
      </c>
      <c r="F848" s="20">
        <v>3295</v>
      </c>
      <c r="G848" s="20">
        <v>127</v>
      </c>
      <c r="H848" s="20">
        <v>273</v>
      </c>
      <c r="I848" s="20">
        <v>18</v>
      </c>
      <c r="J848" s="20">
        <v>44</v>
      </c>
      <c r="K848" s="20">
        <v>4413</v>
      </c>
      <c r="L848" s="20">
        <v>66</v>
      </c>
      <c r="M848" s="26" cm="1">
        <f t="array" ref="M848">_xlfn.IFS(Table11[[#This Row],[target.clade]]="I",110,Table11[[#This Row],[target.clade]]="II",4454,TRUE,4652)</f>
        <v>4454</v>
      </c>
      <c r="N848" s="26" cm="1">
        <f t="array" ref="N848">_xlfn.IFS(Table11[[#This Row],[target.clade]]="I",4454,Table11[[#This Row],[target.clade]]="II",110,TRUE,NA())</f>
        <v>110</v>
      </c>
      <c r="O848" s="20" cm="1">
        <f t="array" ref="O848">_xlfn.IFS(Table11[[#This Row],[target.clade]]="I",Table11[[#This Row],[hits.I]],Table11[[#This Row],[target.clade]]="II",Table11[[#This Row],[hits.II]],TRUE,SUM(Table11[[#This Row],[hits.I]:[hits.?]]))</f>
        <v>4413</v>
      </c>
      <c r="P848" s="26">
        <f>Table11[[#This Row],[clade.P]]-Table11[[#This Row],[clade.TP]]</f>
        <v>41</v>
      </c>
      <c r="Q848" s="26" cm="1">
        <f t="array" ref="Q848">_xlfn.IFS(Table11[[#This Row],[target.clade]]="I",Table11[[#This Row],[hits.II]],Table11[[#This Row],[target.clade]]="II",Table11[[#This Row],[hits.I]],TRUE,NA())</f>
        <v>44</v>
      </c>
      <c r="R848" s="26">
        <f>IFERROR(Table11[[#This Row],[clade.N]]-Table11[[#This Row],[clade.FP]], NA())</f>
        <v>66</v>
      </c>
      <c r="S848" s="24">
        <f>Table11[[#This Row],[clade.TP]]/Table11[[#This Row],[clade.P]]</f>
        <v>0.99079479119892233</v>
      </c>
      <c r="T848" s="24">
        <f>Table11[[#This Row],[clade.FN]]/Table11[[#This Row],[clade.P]]</f>
        <v>9.2052088010776828E-3</v>
      </c>
      <c r="U848" s="24">
        <f>IFERROR(Table11[[#This Row],[clade.FP]]/Table11[[#This Row],[clade.N]],NA())</f>
        <v>0.4</v>
      </c>
      <c r="V848" s="24">
        <f>IFERROR(Table11[[#This Row],[clade.TN]]/Table11[[#This Row],[clade.N]],NA())</f>
        <v>0.6</v>
      </c>
      <c r="AC848" s="11"/>
      <c r="AD848" s="11"/>
    </row>
    <row r="849" spans="1:30" ht="21" customHeight="1" x14ac:dyDescent="0.2">
      <c r="A849" s="25" t="s">
        <v>4008</v>
      </c>
      <c r="B849" s="20">
        <f>LOOKUP(Table11[[#This Row],[id]],'S1 - Assay'!A:A,'S1 - Assay'!B:B)</f>
        <v>10244</v>
      </c>
      <c r="C849" s="20" t="str">
        <f>LOOKUP(Table11[[#This Row],[id]],'S1 - Assay'!A:A,'S1 - Assay'!C:C)</f>
        <v>II</v>
      </c>
      <c r="D849" s="20">
        <f>COUNTIF('S6 - Table 1'!$B$3:$B$20,Table11[[#This Row],[id]])</f>
        <v>0</v>
      </c>
      <c r="E849" s="20">
        <v>0.14804198900000001</v>
      </c>
      <c r="F849" s="20">
        <v>3423</v>
      </c>
      <c r="G849" s="20">
        <v>4</v>
      </c>
      <c r="H849" s="20">
        <v>275</v>
      </c>
      <c r="I849" s="20">
        <v>139</v>
      </c>
      <c r="J849" s="20">
        <v>44</v>
      </c>
      <c r="K849" s="20">
        <v>4425</v>
      </c>
      <c r="L849" s="20">
        <v>66</v>
      </c>
      <c r="M849" s="26" cm="1">
        <f t="array" ref="M849">_xlfn.IFS(Table11[[#This Row],[target.clade]]="I",110,Table11[[#This Row],[target.clade]]="II",4454,TRUE,4652)</f>
        <v>4454</v>
      </c>
      <c r="N849" s="26" cm="1">
        <f t="array" ref="N849">_xlfn.IFS(Table11[[#This Row],[target.clade]]="I",4454,Table11[[#This Row],[target.clade]]="II",110,TRUE,NA())</f>
        <v>110</v>
      </c>
      <c r="O849" s="20" cm="1">
        <f t="array" ref="O849">_xlfn.IFS(Table11[[#This Row],[target.clade]]="I",Table11[[#This Row],[hits.I]],Table11[[#This Row],[target.clade]]="II",Table11[[#This Row],[hits.II]],TRUE,SUM(Table11[[#This Row],[hits.I]:[hits.?]]))</f>
        <v>4425</v>
      </c>
      <c r="P849" s="26">
        <f>Table11[[#This Row],[clade.P]]-Table11[[#This Row],[clade.TP]]</f>
        <v>29</v>
      </c>
      <c r="Q849" s="26" cm="1">
        <f t="array" ref="Q849">_xlfn.IFS(Table11[[#This Row],[target.clade]]="I",Table11[[#This Row],[hits.II]],Table11[[#This Row],[target.clade]]="II",Table11[[#This Row],[hits.I]],TRUE,NA())</f>
        <v>44</v>
      </c>
      <c r="R849" s="26">
        <f>IFERROR(Table11[[#This Row],[clade.N]]-Table11[[#This Row],[clade.FP]], NA())</f>
        <v>66</v>
      </c>
      <c r="S849" s="24">
        <f>Table11[[#This Row],[clade.TP]]/Table11[[#This Row],[clade.P]]</f>
        <v>0.9934889986528963</v>
      </c>
      <c r="T849" s="24">
        <f>Table11[[#This Row],[clade.FN]]/Table11[[#This Row],[clade.P]]</f>
        <v>6.5110013471037266E-3</v>
      </c>
      <c r="U849" s="24">
        <f>IFERROR(Table11[[#This Row],[clade.FP]]/Table11[[#This Row],[clade.N]],NA())</f>
        <v>0.4</v>
      </c>
      <c r="V849" s="24">
        <f>IFERROR(Table11[[#This Row],[clade.TN]]/Table11[[#This Row],[clade.N]],NA())</f>
        <v>0.6</v>
      </c>
      <c r="AC849" s="11"/>
      <c r="AD849" s="11"/>
    </row>
    <row r="850" spans="1:30" ht="21" customHeight="1" x14ac:dyDescent="0.2">
      <c r="A850" s="25" t="s">
        <v>4011</v>
      </c>
      <c r="B850" s="20">
        <f>LOOKUP(Table11[[#This Row],[id]],'S1 - Assay'!A:A,'S1 - Assay'!B:B)</f>
        <v>10244</v>
      </c>
      <c r="C850" s="20" t="str">
        <f>LOOKUP(Table11[[#This Row],[id]],'S1 - Assay'!A:A,'S1 - Assay'!C:C)</f>
        <v>II</v>
      </c>
      <c r="D850" s="20">
        <f>COUNTIF('S6 - Table 1'!$B$3:$B$20,Table11[[#This Row],[id]])</f>
        <v>0</v>
      </c>
      <c r="E850" s="20">
        <v>0.14877062199999999</v>
      </c>
      <c r="F850" s="20">
        <v>3398</v>
      </c>
      <c r="G850" s="20">
        <v>7</v>
      </c>
      <c r="H850" s="20">
        <v>276</v>
      </c>
      <c r="I850" s="20">
        <v>147</v>
      </c>
      <c r="J850" s="20">
        <v>44</v>
      </c>
      <c r="K850" s="20">
        <v>4403</v>
      </c>
      <c r="L850" s="20">
        <v>67</v>
      </c>
      <c r="M850" s="26" cm="1">
        <f t="array" ref="M850">_xlfn.IFS(Table11[[#This Row],[target.clade]]="I",110,Table11[[#This Row],[target.clade]]="II",4454,TRUE,4652)</f>
        <v>4454</v>
      </c>
      <c r="N850" s="26" cm="1">
        <f t="array" ref="N850">_xlfn.IFS(Table11[[#This Row],[target.clade]]="I",4454,Table11[[#This Row],[target.clade]]="II",110,TRUE,NA())</f>
        <v>110</v>
      </c>
      <c r="O850" s="20" cm="1">
        <f t="array" ref="O850">_xlfn.IFS(Table11[[#This Row],[target.clade]]="I",Table11[[#This Row],[hits.I]],Table11[[#This Row],[target.clade]]="II",Table11[[#This Row],[hits.II]],TRUE,SUM(Table11[[#This Row],[hits.I]:[hits.?]]))</f>
        <v>4403</v>
      </c>
      <c r="P850" s="26">
        <f>Table11[[#This Row],[clade.P]]-Table11[[#This Row],[clade.TP]]</f>
        <v>51</v>
      </c>
      <c r="Q850" s="26" cm="1">
        <f t="array" ref="Q850">_xlfn.IFS(Table11[[#This Row],[target.clade]]="I",Table11[[#This Row],[hits.II]],Table11[[#This Row],[target.clade]]="II",Table11[[#This Row],[hits.I]],TRUE,NA())</f>
        <v>44</v>
      </c>
      <c r="R850" s="26">
        <f>IFERROR(Table11[[#This Row],[clade.N]]-Table11[[#This Row],[clade.FP]], NA())</f>
        <v>66</v>
      </c>
      <c r="S850" s="24">
        <f>Table11[[#This Row],[clade.TP]]/Table11[[#This Row],[clade.P]]</f>
        <v>0.98854961832061072</v>
      </c>
      <c r="T850" s="24">
        <f>Table11[[#This Row],[clade.FN]]/Table11[[#This Row],[clade.P]]</f>
        <v>1.1450381679389313E-2</v>
      </c>
      <c r="U850" s="24">
        <f>IFERROR(Table11[[#This Row],[clade.FP]]/Table11[[#This Row],[clade.N]],NA())</f>
        <v>0.4</v>
      </c>
      <c r="V850" s="24">
        <f>IFERROR(Table11[[#This Row],[clade.TN]]/Table11[[#This Row],[clade.N]],NA())</f>
        <v>0.6</v>
      </c>
      <c r="AC850" s="11"/>
      <c r="AD850" s="11"/>
    </row>
    <row r="851" spans="1:30" ht="21" customHeight="1" x14ac:dyDescent="0.2">
      <c r="A851" s="25" t="s">
        <v>4016</v>
      </c>
      <c r="B851" s="20">
        <f>LOOKUP(Table11[[#This Row],[id]],'S1 - Assay'!A:A,'S1 - Assay'!B:B)</f>
        <v>10244</v>
      </c>
      <c r="C851" s="20" t="str">
        <f>LOOKUP(Table11[[#This Row],[id]],'S1 - Assay'!A:A,'S1 - Assay'!C:C)</f>
        <v>II</v>
      </c>
      <c r="D851" s="20">
        <f>COUNTIF('S6 - Table 1'!$B$3:$B$20,Table11[[#This Row],[id]])</f>
        <v>0</v>
      </c>
      <c r="E851" s="20">
        <v>0.14920324500000001</v>
      </c>
      <c r="F851" s="20">
        <v>3427</v>
      </c>
      <c r="G851" s="20">
        <v>1</v>
      </c>
      <c r="H851" s="20">
        <v>243</v>
      </c>
      <c r="I851" s="20">
        <v>38</v>
      </c>
      <c r="J851" s="20">
        <v>43</v>
      </c>
      <c r="K851" s="20">
        <v>4434</v>
      </c>
      <c r="L851" s="20">
        <v>62</v>
      </c>
      <c r="M851" s="26" cm="1">
        <f t="array" ref="M851">_xlfn.IFS(Table11[[#This Row],[target.clade]]="I",110,Table11[[#This Row],[target.clade]]="II",4454,TRUE,4652)</f>
        <v>4454</v>
      </c>
      <c r="N851" s="26" cm="1">
        <f t="array" ref="N851">_xlfn.IFS(Table11[[#This Row],[target.clade]]="I",4454,Table11[[#This Row],[target.clade]]="II",110,TRUE,NA())</f>
        <v>110</v>
      </c>
      <c r="O851" s="20" cm="1">
        <f t="array" ref="O851">_xlfn.IFS(Table11[[#This Row],[target.clade]]="I",Table11[[#This Row],[hits.I]],Table11[[#This Row],[target.clade]]="II",Table11[[#This Row],[hits.II]],TRUE,SUM(Table11[[#This Row],[hits.I]:[hits.?]]))</f>
        <v>4434</v>
      </c>
      <c r="P851" s="26">
        <f>Table11[[#This Row],[clade.P]]-Table11[[#This Row],[clade.TP]]</f>
        <v>20</v>
      </c>
      <c r="Q851" s="26" cm="1">
        <f t="array" ref="Q851">_xlfn.IFS(Table11[[#This Row],[target.clade]]="I",Table11[[#This Row],[hits.II]],Table11[[#This Row],[target.clade]]="II",Table11[[#This Row],[hits.I]],TRUE,NA())</f>
        <v>43</v>
      </c>
      <c r="R851" s="26">
        <f>IFERROR(Table11[[#This Row],[clade.N]]-Table11[[#This Row],[clade.FP]], NA())</f>
        <v>67</v>
      </c>
      <c r="S851" s="24">
        <f>Table11[[#This Row],[clade.TP]]/Table11[[#This Row],[clade.P]]</f>
        <v>0.99550965424337678</v>
      </c>
      <c r="T851" s="24">
        <f>Table11[[#This Row],[clade.FN]]/Table11[[#This Row],[clade.P]]</f>
        <v>4.4903457566232603E-3</v>
      </c>
      <c r="U851" s="24">
        <f>IFERROR(Table11[[#This Row],[clade.FP]]/Table11[[#This Row],[clade.N]],NA())</f>
        <v>0.39090909090909093</v>
      </c>
      <c r="V851" s="24">
        <f>IFERROR(Table11[[#This Row],[clade.TN]]/Table11[[#This Row],[clade.N]],NA())</f>
        <v>0.60909090909090913</v>
      </c>
      <c r="AC851" s="11"/>
      <c r="AD851" s="11"/>
    </row>
    <row r="852" spans="1:30" ht="21" customHeight="1" x14ac:dyDescent="0.2">
      <c r="A852" s="25" t="s">
        <v>4020</v>
      </c>
      <c r="B852" s="20">
        <f>LOOKUP(Table11[[#This Row],[id]],'S1 - Assay'!A:A,'S1 - Assay'!B:B)</f>
        <v>10244</v>
      </c>
      <c r="C852" s="20" t="str">
        <f>LOOKUP(Table11[[#This Row],[id]],'S1 - Assay'!A:A,'S1 - Assay'!C:C)</f>
        <v>II</v>
      </c>
      <c r="D852" s="20">
        <f>COUNTIF('S6 - Table 1'!$B$3:$B$20,Table11[[#This Row],[id]])</f>
        <v>0</v>
      </c>
      <c r="E852" s="20">
        <v>0.14924984399999999</v>
      </c>
      <c r="F852" s="20">
        <v>3427</v>
      </c>
      <c r="G852" s="20">
        <v>2</v>
      </c>
      <c r="H852" s="20">
        <v>243</v>
      </c>
      <c r="I852" s="20">
        <v>38</v>
      </c>
      <c r="J852" s="20">
        <v>43</v>
      </c>
      <c r="K852" s="20">
        <v>4435</v>
      </c>
      <c r="L852" s="20">
        <v>62</v>
      </c>
      <c r="M852" s="26" cm="1">
        <f t="array" ref="M852">_xlfn.IFS(Table11[[#This Row],[target.clade]]="I",110,Table11[[#This Row],[target.clade]]="II",4454,TRUE,4652)</f>
        <v>4454</v>
      </c>
      <c r="N852" s="26" cm="1">
        <f t="array" ref="N852">_xlfn.IFS(Table11[[#This Row],[target.clade]]="I",4454,Table11[[#This Row],[target.clade]]="II",110,TRUE,NA())</f>
        <v>110</v>
      </c>
      <c r="O852" s="20" cm="1">
        <f t="array" ref="O852">_xlfn.IFS(Table11[[#This Row],[target.clade]]="I",Table11[[#This Row],[hits.I]],Table11[[#This Row],[target.clade]]="II",Table11[[#This Row],[hits.II]],TRUE,SUM(Table11[[#This Row],[hits.I]:[hits.?]]))</f>
        <v>4435</v>
      </c>
      <c r="P852" s="26">
        <f>Table11[[#This Row],[clade.P]]-Table11[[#This Row],[clade.TP]]</f>
        <v>19</v>
      </c>
      <c r="Q852" s="26" cm="1">
        <f t="array" ref="Q852">_xlfn.IFS(Table11[[#This Row],[target.clade]]="I",Table11[[#This Row],[hits.II]],Table11[[#This Row],[target.clade]]="II",Table11[[#This Row],[hits.I]],TRUE,NA())</f>
        <v>43</v>
      </c>
      <c r="R852" s="26">
        <f>IFERROR(Table11[[#This Row],[clade.N]]-Table11[[#This Row],[clade.FP]], NA())</f>
        <v>67</v>
      </c>
      <c r="S852" s="24">
        <f>Table11[[#This Row],[clade.TP]]/Table11[[#This Row],[clade.P]]</f>
        <v>0.99573417153120791</v>
      </c>
      <c r="T852" s="24">
        <f>Table11[[#This Row],[clade.FN]]/Table11[[#This Row],[clade.P]]</f>
        <v>4.2658284687920973E-3</v>
      </c>
      <c r="U852" s="24">
        <f>IFERROR(Table11[[#This Row],[clade.FP]]/Table11[[#This Row],[clade.N]],NA())</f>
        <v>0.39090909090909093</v>
      </c>
      <c r="V852" s="24">
        <f>IFERROR(Table11[[#This Row],[clade.TN]]/Table11[[#This Row],[clade.N]],NA())</f>
        <v>0.60909090909090913</v>
      </c>
      <c r="AC852" s="11"/>
      <c r="AD852" s="11"/>
    </row>
    <row r="853" spans="1:30" ht="21" customHeight="1" x14ac:dyDescent="0.2">
      <c r="A853" s="25" t="s">
        <v>4022</v>
      </c>
      <c r="B853" s="20">
        <f>LOOKUP(Table11[[#This Row],[id]],'S1 - Assay'!A:A,'S1 - Assay'!B:B)</f>
        <v>10244</v>
      </c>
      <c r="C853" s="20" t="str">
        <f>LOOKUP(Table11[[#This Row],[id]],'S1 - Assay'!A:A,'S1 - Assay'!C:C)</f>
        <v>II</v>
      </c>
      <c r="D853" s="20">
        <f>COUNTIF('S6 - Table 1'!$B$3:$B$20,Table11[[#This Row],[id]])</f>
        <v>0</v>
      </c>
      <c r="E853" s="20">
        <v>0.14924984399999999</v>
      </c>
      <c r="F853" s="20">
        <v>3427</v>
      </c>
      <c r="G853" s="20">
        <v>2</v>
      </c>
      <c r="H853" s="20">
        <v>243</v>
      </c>
      <c r="I853" s="20">
        <v>38</v>
      </c>
      <c r="J853" s="20">
        <v>43</v>
      </c>
      <c r="K853" s="20">
        <v>4435</v>
      </c>
      <c r="L853" s="20">
        <v>62</v>
      </c>
      <c r="M853" s="26" cm="1">
        <f t="array" ref="M853">_xlfn.IFS(Table11[[#This Row],[target.clade]]="I",110,Table11[[#This Row],[target.clade]]="II",4454,TRUE,4652)</f>
        <v>4454</v>
      </c>
      <c r="N853" s="26" cm="1">
        <f t="array" ref="N853">_xlfn.IFS(Table11[[#This Row],[target.clade]]="I",4454,Table11[[#This Row],[target.clade]]="II",110,TRUE,NA())</f>
        <v>110</v>
      </c>
      <c r="O853" s="20" cm="1">
        <f t="array" ref="O853">_xlfn.IFS(Table11[[#This Row],[target.clade]]="I",Table11[[#This Row],[hits.I]],Table11[[#This Row],[target.clade]]="II",Table11[[#This Row],[hits.II]],TRUE,SUM(Table11[[#This Row],[hits.I]:[hits.?]]))</f>
        <v>4435</v>
      </c>
      <c r="P853" s="26">
        <f>Table11[[#This Row],[clade.P]]-Table11[[#This Row],[clade.TP]]</f>
        <v>19</v>
      </c>
      <c r="Q853" s="26" cm="1">
        <f t="array" ref="Q853">_xlfn.IFS(Table11[[#This Row],[target.clade]]="I",Table11[[#This Row],[hits.II]],Table11[[#This Row],[target.clade]]="II",Table11[[#This Row],[hits.I]],TRUE,NA())</f>
        <v>43</v>
      </c>
      <c r="R853" s="26">
        <f>IFERROR(Table11[[#This Row],[clade.N]]-Table11[[#This Row],[clade.FP]], NA())</f>
        <v>67</v>
      </c>
      <c r="S853" s="24">
        <f>Table11[[#This Row],[clade.TP]]/Table11[[#This Row],[clade.P]]</f>
        <v>0.99573417153120791</v>
      </c>
      <c r="T853" s="24">
        <f>Table11[[#This Row],[clade.FN]]/Table11[[#This Row],[clade.P]]</f>
        <v>4.2658284687920973E-3</v>
      </c>
      <c r="U853" s="24">
        <f>IFERROR(Table11[[#This Row],[clade.FP]]/Table11[[#This Row],[clade.N]],NA())</f>
        <v>0.39090909090909093</v>
      </c>
      <c r="V853" s="24">
        <f>IFERROR(Table11[[#This Row],[clade.TN]]/Table11[[#This Row],[clade.N]],NA())</f>
        <v>0.60909090909090913</v>
      </c>
      <c r="AC853" s="11"/>
      <c r="AD853" s="11"/>
    </row>
    <row r="854" spans="1:30" ht="21" customHeight="1" x14ac:dyDescent="0.2">
      <c r="A854" s="25" t="s">
        <v>4024</v>
      </c>
      <c r="B854" s="20">
        <f>LOOKUP(Table11[[#This Row],[id]],'S1 - Assay'!A:A,'S1 - Assay'!B:B)</f>
        <v>10244</v>
      </c>
      <c r="C854" s="20" t="str">
        <f>LOOKUP(Table11[[#This Row],[id]],'S1 - Assay'!A:A,'S1 - Assay'!C:C)</f>
        <v>II</v>
      </c>
      <c r="D854" s="20">
        <f>COUNTIF('S6 - Table 1'!$B$3:$B$20,Table11[[#This Row],[id]])</f>
        <v>0</v>
      </c>
      <c r="E854" s="20">
        <v>0.149561481</v>
      </c>
      <c r="F854" s="20">
        <v>3427</v>
      </c>
      <c r="G854" s="20">
        <v>2</v>
      </c>
      <c r="H854" s="20">
        <v>244</v>
      </c>
      <c r="I854" s="20">
        <v>37</v>
      </c>
      <c r="J854" s="20">
        <v>43</v>
      </c>
      <c r="K854" s="20">
        <v>4435</v>
      </c>
      <c r="L854" s="20">
        <v>62</v>
      </c>
      <c r="M854" s="26" cm="1">
        <f t="array" ref="M854">_xlfn.IFS(Table11[[#This Row],[target.clade]]="I",110,Table11[[#This Row],[target.clade]]="II",4454,TRUE,4652)</f>
        <v>4454</v>
      </c>
      <c r="N854" s="26" cm="1">
        <f t="array" ref="N854">_xlfn.IFS(Table11[[#This Row],[target.clade]]="I",4454,Table11[[#This Row],[target.clade]]="II",110,TRUE,NA())</f>
        <v>110</v>
      </c>
      <c r="O854" s="20" cm="1">
        <f t="array" ref="O854">_xlfn.IFS(Table11[[#This Row],[target.clade]]="I",Table11[[#This Row],[hits.I]],Table11[[#This Row],[target.clade]]="II",Table11[[#This Row],[hits.II]],TRUE,SUM(Table11[[#This Row],[hits.I]:[hits.?]]))</f>
        <v>4435</v>
      </c>
      <c r="P854" s="26">
        <f>Table11[[#This Row],[clade.P]]-Table11[[#This Row],[clade.TP]]</f>
        <v>19</v>
      </c>
      <c r="Q854" s="26" cm="1">
        <f t="array" ref="Q854">_xlfn.IFS(Table11[[#This Row],[target.clade]]="I",Table11[[#This Row],[hits.II]],Table11[[#This Row],[target.clade]]="II",Table11[[#This Row],[hits.I]],TRUE,NA())</f>
        <v>43</v>
      </c>
      <c r="R854" s="26">
        <f>IFERROR(Table11[[#This Row],[clade.N]]-Table11[[#This Row],[clade.FP]], NA())</f>
        <v>67</v>
      </c>
      <c r="S854" s="24">
        <f>Table11[[#This Row],[clade.TP]]/Table11[[#This Row],[clade.P]]</f>
        <v>0.99573417153120791</v>
      </c>
      <c r="T854" s="24">
        <f>Table11[[#This Row],[clade.FN]]/Table11[[#This Row],[clade.P]]</f>
        <v>4.2658284687920973E-3</v>
      </c>
      <c r="U854" s="24">
        <f>IFERROR(Table11[[#This Row],[clade.FP]]/Table11[[#This Row],[clade.N]],NA())</f>
        <v>0.39090909090909093</v>
      </c>
      <c r="V854" s="24">
        <f>IFERROR(Table11[[#This Row],[clade.TN]]/Table11[[#This Row],[clade.N]],NA())</f>
        <v>0.60909090909090913</v>
      </c>
      <c r="AC854" s="11"/>
      <c r="AD854" s="11"/>
    </row>
    <row r="855" spans="1:30" ht="21" customHeight="1" x14ac:dyDescent="0.2">
      <c r="A855" s="25" t="s">
        <v>4027</v>
      </c>
      <c r="B855" s="20">
        <f>LOOKUP(Table11[[#This Row],[id]],'S1 - Assay'!A:A,'S1 - Assay'!B:B)</f>
        <v>10244</v>
      </c>
      <c r="C855" s="20" t="str">
        <f>LOOKUP(Table11[[#This Row],[id]],'S1 - Assay'!A:A,'S1 - Assay'!C:C)</f>
        <v>II</v>
      </c>
      <c r="D855" s="20">
        <f>COUNTIF('S6 - Table 1'!$B$3:$B$20,Table11[[#This Row],[id]])</f>
        <v>0</v>
      </c>
      <c r="E855" s="20">
        <v>0.149608079</v>
      </c>
      <c r="F855" s="20">
        <v>3427</v>
      </c>
      <c r="G855" s="20">
        <v>2</v>
      </c>
      <c r="H855" s="20">
        <v>244</v>
      </c>
      <c r="I855" s="20">
        <v>37</v>
      </c>
      <c r="J855" s="20">
        <v>43</v>
      </c>
      <c r="K855" s="20">
        <v>4435</v>
      </c>
      <c r="L855" s="20">
        <v>62</v>
      </c>
      <c r="M855" s="26" cm="1">
        <f t="array" ref="M855">_xlfn.IFS(Table11[[#This Row],[target.clade]]="I",110,Table11[[#This Row],[target.clade]]="II",4454,TRUE,4652)</f>
        <v>4454</v>
      </c>
      <c r="N855" s="26" cm="1">
        <f t="array" ref="N855">_xlfn.IFS(Table11[[#This Row],[target.clade]]="I",4454,Table11[[#This Row],[target.clade]]="II",110,TRUE,NA())</f>
        <v>110</v>
      </c>
      <c r="O855" s="20" cm="1">
        <f t="array" ref="O855">_xlfn.IFS(Table11[[#This Row],[target.clade]]="I",Table11[[#This Row],[hits.I]],Table11[[#This Row],[target.clade]]="II",Table11[[#This Row],[hits.II]],TRUE,SUM(Table11[[#This Row],[hits.I]:[hits.?]]))</f>
        <v>4435</v>
      </c>
      <c r="P855" s="26">
        <f>Table11[[#This Row],[clade.P]]-Table11[[#This Row],[clade.TP]]</f>
        <v>19</v>
      </c>
      <c r="Q855" s="26" cm="1">
        <f t="array" ref="Q855">_xlfn.IFS(Table11[[#This Row],[target.clade]]="I",Table11[[#This Row],[hits.II]],Table11[[#This Row],[target.clade]]="II",Table11[[#This Row],[hits.I]],TRUE,NA())</f>
        <v>43</v>
      </c>
      <c r="R855" s="26">
        <f>IFERROR(Table11[[#This Row],[clade.N]]-Table11[[#This Row],[clade.FP]], NA())</f>
        <v>67</v>
      </c>
      <c r="S855" s="24">
        <f>Table11[[#This Row],[clade.TP]]/Table11[[#This Row],[clade.P]]</f>
        <v>0.99573417153120791</v>
      </c>
      <c r="T855" s="24">
        <f>Table11[[#This Row],[clade.FN]]/Table11[[#This Row],[clade.P]]</f>
        <v>4.2658284687920973E-3</v>
      </c>
      <c r="U855" s="24">
        <f>IFERROR(Table11[[#This Row],[clade.FP]]/Table11[[#This Row],[clade.N]],NA())</f>
        <v>0.39090909090909093</v>
      </c>
      <c r="V855" s="24">
        <f>IFERROR(Table11[[#This Row],[clade.TN]]/Table11[[#This Row],[clade.N]],NA())</f>
        <v>0.60909090909090913</v>
      </c>
      <c r="AC855" s="11"/>
      <c r="AD855" s="11"/>
    </row>
    <row r="856" spans="1:30" ht="21" customHeight="1" x14ac:dyDescent="0.2">
      <c r="A856" s="25" t="s">
        <v>4029</v>
      </c>
      <c r="B856" s="20">
        <f>LOOKUP(Table11[[#This Row],[id]],'S1 - Assay'!A:A,'S1 - Assay'!B:B)</f>
        <v>10244</v>
      </c>
      <c r="C856" s="20" t="str">
        <f>LOOKUP(Table11[[#This Row],[id]],'S1 - Assay'!A:A,'S1 - Assay'!C:C)</f>
        <v>II</v>
      </c>
      <c r="D856" s="20">
        <f>COUNTIF('S6 - Table 1'!$B$3:$B$20,Table11[[#This Row],[id]])</f>
        <v>0</v>
      </c>
      <c r="E856" s="20">
        <v>0.14973790400000001</v>
      </c>
      <c r="F856" s="20">
        <v>3419</v>
      </c>
      <c r="G856" s="20">
        <v>5</v>
      </c>
      <c r="H856" s="20">
        <v>278</v>
      </c>
      <c r="I856" s="20">
        <v>12</v>
      </c>
      <c r="J856" s="20">
        <v>44</v>
      </c>
      <c r="K856" s="20">
        <v>4423</v>
      </c>
      <c r="L856" s="20">
        <v>65</v>
      </c>
      <c r="M856" s="26" cm="1">
        <f t="array" ref="M856">_xlfn.IFS(Table11[[#This Row],[target.clade]]="I",110,Table11[[#This Row],[target.clade]]="II",4454,TRUE,4652)</f>
        <v>4454</v>
      </c>
      <c r="N856" s="26" cm="1">
        <f t="array" ref="N856">_xlfn.IFS(Table11[[#This Row],[target.clade]]="I",4454,Table11[[#This Row],[target.clade]]="II",110,TRUE,NA())</f>
        <v>110</v>
      </c>
      <c r="O856" s="20" cm="1">
        <f t="array" ref="O856">_xlfn.IFS(Table11[[#This Row],[target.clade]]="I",Table11[[#This Row],[hits.I]],Table11[[#This Row],[target.clade]]="II",Table11[[#This Row],[hits.II]],TRUE,SUM(Table11[[#This Row],[hits.I]:[hits.?]]))</f>
        <v>4423</v>
      </c>
      <c r="P856" s="26">
        <f>Table11[[#This Row],[clade.P]]-Table11[[#This Row],[clade.TP]]</f>
        <v>31</v>
      </c>
      <c r="Q856" s="26" cm="1">
        <f t="array" ref="Q856">_xlfn.IFS(Table11[[#This Row],[target.clade]]="I",Table11[[#This Row],[hits.II]],Table11[[#This Row],[target.clade]]="II",Table11[[#This Row],[hits.I]],TRUE,NA())</f>
        <v>44</v>
      </c>
      <c r="R856" s="26">
        <f>IFERROR(Table11[[#This Row],[clade.N]]-Table11[[#This Row],[clade.FP]], NA())</f>
        <v>66</v>
      </c>
      <c r="S856" s="24">
        <f>Table11[[#This Row],[clade.TP]]/Table11[[#This Row],[clade.P]]</f>
        <v>0.99303996407723394</v>
      </c>
      <c r="T856" s="24">
        <f>Table11[[#This Row],[clade.FN]]/Table11[[#This Row],[clade.P]]</f>
        <v>6.9600359227660526E-3</v>
      </c>
      <c r="U856" s="24">
        <f>IFERROR(Table11[[#This Row],[clade.FP]]/Table11[[#This Row],[clade.N]],NA())</f>
        <v>0.4</v>
      </c>
      <c r="V856" s="24">
        <f>IFERROR(Table11[[#This Row],[clade.TN]]/Table11[[#This Row],[clade.N]],NA())</f>
        <v>0.6</v>
      </c>
      <c r="AC856" s="11"/>
      <c r="AD856" s="11"/>
    </row>
    <row r="857" spans="1:30" ht="21" customHeight="1" x14ac:dyDescent="0.2">
      <c r="A857" s="25" t="s">
        <v>4032</v>
      </c>
      <c r="B857" s="20">
        <f>LOOKUP(Table11[[#This Row],[id]],'S1 - Assay'!A:A,'S1 - Assay'!B:B)</f>
        <v>10244</v>
      </c>
      <c r="C857" s="20" t="str">
        <f>LOOKUP(Table11[[#This Row],[id]],'S1 - Assay'!A:A,'S1 - Assay'!C:C)</f>
        <v>II</v>
      </c>
      <c r="D857" s="20">
        <f>COUNTIF('S6 - Table 1'!$B$3:$B$20,Table11[[#This Row],[id]])</f>
        <v>0</v>
      </c>
      <c r="E857" s="20">
        <v>0.15032753200000001</v>
      </c>
      <c r="F857" s="20">
        <v>3383</v>
      </c>
      <c r="G857" s="20">
        <v>1</v>
      </c>
      <c r="H857" s="20">
        <v>88</v>
      </c>
      <c r="I857" s="20">
        <v>26</v>
      </c>
      <c r="J857" s="20">
        <v>50</v>
      </c>
      <c r="K857" s="20">
        <v>4351</v>
      </c>
      <c r="L857" s="20">
        <v>65</v>
      </c>
      <c r="M857" s="26" cm="1">
        <f t="array" ref="M857">_xlfn.IFS(Table11[[#This Row],[target.clade]]="I",110,Table11[[#This Row],[target.clade]]="II",4454,TRUE,4652)</f>
        <v>4454</v>
      </c>
      <c r="N857" s="26" cm="1">
        <f t="array" ref="N857">_xlfn.IFS(Table11[[#This Row],[target.clade]]="I",4454,Table11[[#This Row],[target.clade]]="II",110,TRUE,NA())</f>
        <v>110</v>
      </c>
      <c r="O857" s="20" cm="1">
        <f t="array" ref="O857">_xlfn.IFS(Table11[[#This Row],[target.clade]]="I",Table11[[#This Row],[hits.I]],Table11[[#This Row],[target.clade]]="II",Table11[[#This Row],[hits.II]],TRUE,SUM(Table11[[#This Row],[hits.I]:[hits.?]]))</f>
        <v>4351</v>
      </c>
      <c r="P857" s="26">
        <f>Table11[[#This Row],[clade.P]]-Table11[[#This Row],[clade.TP]]</f>
        <v>103</v>
      </c>
      <c r="Q857" s="26" cm="1">
        <f t="array" ref="Q857">_xlfn.IFS(Table11[[#This Row],[target.clade]]="I",Table11[[#This Row],[hits.II]],Table11[[#This Row],[target.clade]]="II",Table11[[#This Row],[hits.I]],TRUE,NA())</f>
        <v>50</v>
      </c>
      <c r="R857" s="26">
        <f>IFERROR(Table11[[#This Row],[clade.N]]-Table11[[#This Row],[clade.FP]], NA())</f>
        <v>60</v>
      </c>
      <c r="S857" s="24">
        <f>Table11[[#This Row],[clade.TP]]/Table11[[#This Row],[clade.P]]</f>
        <v>0.97687471935339021</v>
      </c>
      <c r="T857" s="24">
        <f>Table11[[#This Row],[clade.FN]]/Table11[[#This Row],[clade.P]]</f>
        <v>2.3125280646609788E-2</v>
      </c>
      <c r="U857" s="24">
        <f>IFERROR(Table11[[#This Row],[clade.FP]]/Table11[[#This Row],[clade.N]],NA())</f>
        <v>0.45454545454545453</v>
      </c>
      <c r="V857" s="24">
        <f>IFERROR(Table11[[#This Row],[clade.TN]]/Table11[[#This Row],[clade.N]],NA())</f>
        <v>0.54545454545454541</v>
      </c>
      <c r="AC857" s="11"/>
      <c r="AD857" s="11"/>
    </row>
    <row r="858" spans="1:30" ht="21" customHeight="1" x14ac:dyDescent="0.2">
      <c r="A858" s="25" t="s">
        <v>4035</v>
      </c>
      <c r="B858" s="20">
        <f>LOOKUP(Table11[[#This Row],[id]],'S1 - Assay'!A:A,'S1 - Assay'!B:B)</f>
        <v>10244</v>
      </c>
      <c r="C858" s="20" t="str">
        <f>LOOKUP(Table11[[#This Row],[id]],'S1 - Assay'!A:A,'S1 - Assay'!C:C)</f>
        <v>II</v>
      </c>
      <c r="D858" s="20">
        <f>COUNTIF('S6 - Table 1'!$B$3:$B$20,Table11[[#This Row],[id]])</f>
        <v>0</v>
      </c>
      <c r="E858" s="20">
        <v>0.15032753200000001</v>
      </c>
      <c r="F858" s="20">
        <v>3383</v>
      </c>
      <c r="G858" s="20">
        <v>1</v>
      </c>
      <c r="H858" s="20">
        <v>88</v>
      </c>
      <c r="I858" s="20">
        <v>26</v>
      </c>
      <c r="J858" s="20">
        <v>50</v>
      </c>
      <c r="K858" s="20">
        <v>4351</v>
      </c>
      <c r="L858" s="20">
        <v>65</v>
      </c>
      <c r="M858" s="26" cm="1">
        <f t="array" ref="M858">_xlfn.IFS(Table11[[#This Row],[target.clade]]="I",110,Table11[[#This Row],[target.clade]]="II",4454,TRUE,4652)</f>
        <v>4454</v>
      </c>
      <c r="N858" s="26" cm="1">
        <f t="array" ref="N858">_xlfn.IFS(Table11[[#This Row],[target.clade]]="I",4454,Table11[[#This Row],[target.clade]]="II",110,TRUE,NA())</f>
        <v>110</v>
      </c>
      <c r="O858" s="20" cm="1">
        <f t="array" ref="O858">_xlfn.IFS(Table11[[#This Row],[target.clade]]="I",Table11[[#This Row],[hits.I]],Table11[[#This Row],[target.clade]]="II",Table11[[#This Row],[hits.II]],TRUE,SUM(Table11[[#This Row],[hits.I]:[hits.?]]))</f>
        <v>4351</v>
      </c>
      <c r="P858" s="26">
        <f>Table11[[#This Row],[clade.P]]-Table11[[#This Row],[clade.TP]]</f>
        <v>103</v>
      </c>
      <c r="Q858" s="26" cm="1">
        <f t="array" ref="Q858">_xlfn.IFS(Table11[[#This Row],[target.clade]]="I",Table11[[#This Row],[hits.II]],Table11[[#This Row],[target.clade]]="II",Table11[[#This Row],[hits.I]],TRUE,NA())</f>
        <v>50</v>
      </c>
      <c r="R858" s="26">
        <f>IFERROR(Table11[[#This Row],[clade.N]]-Table11[[#This Row],[clade.FP]], NA())</f>
        <v>60</v>
      </c>
      <c r="S858" s="24">
        <f>Table11[[#This Row],[clade.TP]]/Table11[[#This Row],[clade.P]]</f>
        <v>0.97687471935339021</v>
      </c>
      <c r="T858" s="24">
        <f>Table11[[#This Row],[clade.FN]]/Table11[[#This Row],[clade.P]]</f>
        <v>2.3125280646609788E-2</v>
      </c>
      <c r="U858" s="24">
        <f>IFERROR(Table11[[#This Row],[clade.FP]]/Table11[[#This Row],[clade.N]],NA())</f>
        <v>0.45454545454545453</v>
      </c>
      <c r="V858" s="24">
        <f>IFERROR(Table11[[#This Row],[clade.TN]]/Table11[[#This Row],[clade.N]],NA())</f>
        <v>0.54545454545454541</v>
      </c>
      <c r="AC858" s="11"/>
      <c r="AD858" s="11"/>
    </row>
    <row r="859" spans="1:30" ht="21" customHeight="1" x14ac:dyDescent="0.2">
      <c r="A859" s="25" t="s">
        <v>4037</v>
      </c>
      <c r="B859" s="20">
        <f>LOOKUP(Table11[[#This Row],[id]],'S1 - Assay'!A:A,'S1 - Assay'!B:B)</f>
        <v>10244</v>
      </c>
      <c r="C859" s="20" t="str">
        <f>LOOKUP(Table11[[#This Row],[id]],'S1 - Assay'!A:A,'S1 - Assay'!C:C)</f>
        <v>II</v>
      </c>
      <c r="D859" s="20">
        <f>COUNTIF('S6 - Table 1'!$B$3:$B$20,Table11[[#This Row],[id]])</f>
        <v>0</v>
      </c>
      <c r="E859" s="20">
        <v>0.15032753200000001</v>
      </c>
      <c r="F859" s="20">
        <v>3383</v>
      </c>
      <c r="G859" s="20">
        <v>1</v>
      </c>
      <c r="H859" s="20">
        <v>95</v>
      </c>
      <c r="I859" s="20">
        <v>19</v>
      </c>
      <c r="J859" s="20">
        <v>50</v>
      </c>
      <c r="K859" s="20">
        <v>4351</v>
      </c>
      <c r="L859" s="20">
        <v>65</v>
      </c>
      <c r="M859" s="26" cm="1">
        <f t="array" ref="M859">_xlfn.IFS(Table11[[#This Row],[target.clade]]="I",110,Table11[[#This Row],[target.clade]]="II",4454,TRUE,4652)</f>
        <v>4454</v>
      </c>
      <c r="N859" s="26" cm="1">
        <f t="array" ref="N859">_xlfn.IFS(Table11[[#This Row],[target.clade]]="I",4454,Table11[[#This Row],[target.clade]]="II",110,TRUE,NA())</f>
        <v>110</v>
      </c>
      <c r="O859" s="20" cm="1">
        <f t="array" ref="O859">_xlfn.IFS(Table11[[#This Row],[target.clade]]="I",Table11[[#This Row],[hits.I]],Table11[[#This Row],[target.clade]]="II",Table11[[#This Row],[hits.II]],TRUE,SUM(Table11[[#This Row],[hits.I]:[hits.?]]))</f>
        <v>4351</v>
      </c>
      <c r="P859" s="26">
        <f>Table11[[#This Row],[clade.P]]-Table11[[#This Row],[clade.TP]]</f>
        <v>103</v>
      </c>
      <c r="Q859" s="26" cm="1">
        <f t="array" ref="Q859">_xlfn.IFS(Table11[[#This Row],[target.clade]]="I",Table11[[#This Row],[hits.II]],Table11[[#This Row],[target.clade]]="II",Table11[[#This Row],[hits.I]],TRUE,NA())</f>
        <v>50</v>
      </c>
      <c r="R859" s="26">
        <f>IFERROR(Table11[[#This Row],[clade.N]]-Table11[[#This Row],[clade.FP]], NA())</f>
        <v>60</v>
      </c>
      <c r="S859" s="24">
        <f>Table11[[#This Row],[clade.TP]]/Table11[[#This Row],[clade.P]]</f>
        <v>0.97687471935339021</v>
      </c>
      <c r="T859" s="24">
        <f>Table11[[#This Row],[clade.FN]]/Table11[[#This Row],[clade.P]]</f>
        <v>2.3125280646609788E-2</v>
      </c>
      <c r="U859" s="24">
        <f>IFERROR(Table11[[#This Row],[clade.FP]]/Table11[[#This Row],[clade.N]],NA())</f>
        <v>0.45454545454545453</v>
      </c>
      <c r="V859" s="24">
        <f>IFERROR(Table11[[#This Row],[clade.TN]]/Table11[[#This Row],[clade.N]],NA())</f>
        <v>0.54545454545454541</v>
      </c>
      <c r="AC859" s="11"/>
      <c r="AD859" s="11"/>
    </row>
    <row r="860" spans="1:30" ht="21" customHeight="1" x14ac:dyDescent="0.2">
      <c r="A860" s="25" t="s">
        <v>4039</v>
      </c>
      <c r="B860" s="20">
        <f>LOOKUP(Table11[[#This Row],[id]],'S1 - Assay'!A:A,'S1 - Assay'!B:B)</f>
        <v>10244</v>
      </c>
      <c r="C860" s="20" t="str">
        <f>LOOKUP(Table11[[#This Row],[id]],'S1 - Assay'!A:A,'S1 - Assay'!C:C)</f>
        <v>II</v>
      </c>
      <c r="D860" s="20">
        <f>COUNTIF('S6 - Table 1'!$B$3:$B$20,Table11[[#This Row],[id]])</f>
        <v>0</v>
      </c>
      <c r="E860" s="20">
        <v>0.15032753200000001</v>
      </c>
      <c r="F860" s="20">
        <v>3383</v>
      </c>
      <c r="G860" s="20">
        <v>1</v>
      </c>
      <c r="H860" s="20">
        <v>95</v>
      </c>
      <c r="I860" s="20">
        <v>19</v>
      </c>
      <c r="J860" s="20">
        <v>50</v>
      </c>
      <c r="K860" s="20">
        <v>4351</v>
      </c>
      <c r="L860" s="20">
        <v>65</v>
      </c>
      <c r="M860" s="26" cm="1">
        <f t="array" ref="M860">_xlfn.IFS(Table11[[#This Row],[target.clade]]="I",110,Table11[[#This Row],[target.clade]]="II",4454,TRUE,4652)</f>
        <v>4454</v>
      </c>
      <c r="N860" s="26" cm="1">
        <f t="array" ref="N860">_xlfn.IFS(Table11[[#This Row],[target.clade]]="I",4454,Table11[[#This Row],[target.clade]]="II",110,TRUE,NA())</f>
        <v>110</v>
      </c>
      <c r="O860" s="20" cm="1">
        <f t="array" ref="O860">_xlfn.IFS(Table11[[#This Row],[target.clade]]="I",Table11[[#This Row],[hits.I]],Table11[[#This Row],[target.clade]]="II",Table11[[#This Row],[hits.II]],TRUE,SUM(Table11[[#This Row],[hits.I]:[hits.?]]))</f>
        <v>4351</v>
      </c>
      <c r="P860" s="26">
        <f>Table11[[#This Row],[clade.P]]-Table11[[#This Row],[clade.TP]]</f>
        <v>103</v>
      </c>
      <c r="Q860" s="26" cm="1">
        <f t="array" ref="Q860">_xlfn.IFS(Table11[[#This Row],[target.clade]]="I",Table11[[#This Row],[hits.II]],Table11[[#This Row],[target.clade]]="II",Table11[[#This Row],[hits.I]],TRUE,NA())</f>
        <v>50</v>
      </c>
      <c r="R860" s="26">
        <f>IFERROR(Table11[[#This Row],[clade.N]]-Table11[[#This Row],[clade.FP]], NA())</f>
        <v>60</v>
      </c>
      <c r="S860" s="24">
        <f>Table11[[#This Row],[clade.TP]]/Table11[[#This Row],[clade.P]]</f>
        <v>0.97687471935339021</v>
      </c>
      <c r="T860" s="24">
        <f>Table11[[#This Row],[clade.FN]]/Table11[[#This Row],[clade.P]]</f>
        <v>2.3125280646609788E-2</v>
      </c>
      <c r="U860" s="24">
        <f>IFERROR(Table11[[#This Row],[clade.FP]]/Table11[[#This Row],[clade.N]],NA())</f>
        <v>0.45454545454545453</v>
      </c>
      <c r="V860" s="24">
        <f>IFERROR(Table11[[#This Row],[clade.TN]]/Table11[[#This Row],[clade.N]],NA())</f>
        <v>0.54545454545454541</v>
      </c>
      <c r="AC860" s="11"/>
      <c r="AD860" s="11"/>
    </row>
    <row r="861" spans="1:30" ht="21" customHeight="1" x14ac:dyDescent="0.2">
      <c r="A861" s="25" t="s">
        <v>4041</v>
      </c>
      <c r="B861" s="20">
        <f>LOOKUP(Table11[[#This Row],[id]],'S1 - Assay'!A:A,'S1 - Assay'!B:B)</f>
        <v>10244</v>
      </c>
      <c r="C861" s="20" t="str">
        <f>LOOKUP(Table11[[#This Row],[id]],'S1 - Assay'!A:A,'S1 - Assay'!C:C)</f>
        <v>II</v>
      </c>
      <c r="D861" s="20">
        <f>COUNTIF('S6 - Table 1'!$B$3:$B$20,Table11[[#This Row],[id]])</f>
        <v>0</v>
      </c>
      <c r="E861" s="20">
        <v>0.15072370900000001</v>
      </c>
      <c r="F861" s="20">
        <v>3415</v>
      </c>
      <c r="G861" s="20">
        <v>6</v>
      </c>
      <c r="H861" s="20">
        <v>254</v>
      </c>
      <c r="I861" s="20">
        <v>32</v>
      </c>
      <c r="J861" s="20">
        <v>43</v>
      </c>
      <c r="K861" s="20">
        <v>4418</v>
      </c>
      <c r="L861" s="20">
        <v>64</v>
      </c>
      <c r="M861" s="26" cm="1">
        <f t="array" ref="M861">_xlfn.IFS(Table11[[#This Row],[target.clade]]="I",110,Table11[[#This Row],[target.clade]]="II",4454,TRUE,4652)</f>
        <v>4454</v>
      </c>
      <c r="N861" s="26" cm="1">
        <f t="array" ref="N861">_xlfn.IFS(Table11[[#This Row],[target.clade]]="I",4454,Table11[[#This Row],[target.clade]]="II",110,TRUE,NA())</f>
        <v>110</v>
      </c>
      <c r="O861" s="20" cm="1">
        <f t="array" ref="O861">_xlfn.IFS(Table11[[#This Row],[target.clade]]="I",Table11[[#This Row],[hits.I]],Table11[[#This Row],[target.clade]]="II",Table11[[#This Row],[hits.II]],TRUE,SUM(Table11[[#This Row],[hits.I]:[hits.?]]))</f>
        <v>4418</v>
      </c>
      <c r="P861" s="26">
        <f>Table11[[#This Row],[clade.P]]-Table11[[#This Row],[clade.TP]]</f>
        <v>36</v>
      </c>
      <c r="Q861" s="26" cm="1">
        <f t="array" ref="Q861">_xlfn.IFS(Table11[[#This Row],[target.clade]]="I",Table11[[#This Row],[hits.II]],Table11[[#This Row],[target.clade]]="II",Table11[[#This Row],[hits.I]],TRUE,NA())</f>
        <v>43</v>
      </c>
      <c r="R861" s="26">
        <f>IFERROR(Table11[[#This Row],[clade.N]]-Table11[[#This Row],[clade.FP]], NA())</f>
        <v>67</v>
      </c>
      <c r="S861" s="24">
        <f>Table11[[#This Row],[clade.TP]]/Table11[[#This Row],[clade.P]]</f>
        <v>0.99191737763807808</v>
      </c>
      <c r="T861" s="24">
        <f>Table11[[#This Row],[clade.FN]]/Table11[[#This Row],[clade.P]]</f>
        <v>8.0826223619218686E-3</v>
      </c>
      <c r="U861" s="24">
        <f>IFERROR(Table11[[#This Row],[clade.FP]]/Table11[[#This Row],[clade.N]],NA())</f>
        <v>0.39090909090909093</v>
      </c>
      <c r="V861" s="24">
        <f>IFERROR(Table11[[#This Row],[clade.TN]]/Table11[[#This Row],[clade.N]],NA())</f>
        <v>0.60909090909090913</v>
      </c>
      <c r="AC861" s="11"/>
      <c r="AD861" s="11"/>
    </row>
    <row r="862" spans="1:30" ht="21" customHeight="1" x14ac:dyDescent="0.2">
      <c r="A862" s="25" t="s">
        <v>4042</v>
      </c>
      <c r="B862" s="20">
        <f>LOOKUP(Table11[[#This Row],[id]],'S1 - Assay'!A:A,'S1 - Assay'!B:B)</f>
        <v>10244</v>
      </c>
      <c r="C862" s="20" t="str">
        <f>LOOKUP(Table11[[#This Row],[id]],'S1 - Assay'!A:A,'S1 - Assay'!C:C)</f>
        <v>II</v>
      </c>
      <c r="D862" s="20">
        <f>COUNTIF('S6 - Table 1'!$B$3:$B$20,Table11[[#This Row],[id]])</f>
        <v>0</v>
      </c>
      <c r="E862" s="20">
        <v>0.20211581200000001</v>
      </c>
      <c r="F862" s="20">
        <v>3419</v>
      </c>
      <c r="G862" s="20">
        <v>3</v>
      </c>
      <c r="H862" s="20">
        <v>177</v>
      </c>
      <c r="I862" s="20">
        <v>213</v>
      </c>
      <c r="J862" s="20">
        <v>44</v>
      </c>
      <c r="K862" s="20">
        <v>4412</v>
      </c>
      <c r="L862" s="20">
        <v>65</v>
      </c>
      <c r="M862" s="26" cm="1">
        <f t="array" ref="M862">_xlfn.IFS(Table11[[#This Row],[target.clade]]="I",110,Table11[[#This Row],[target.clade]]="II",4454,TRUE,4652)</f>
        <v>4454</v>
      </c>
      <c r="N862" s="26" cm="1">
        <f t="array" ref="N862">_xlfn.IFS(Table11[[#This Row],[target.clade]]="I",4454,Table11[[#This Row],[target.clade]]="II",110,TRUE,NA())</f>
        <v>110</v>
      </c>
      <c r="O862" s="20" cm="1">
        <f t="array" ref="O862">_xlfn.IFS(Table11[[#This Row],[target.clade]]="I",Table11[[#This Row],[hits.I]],Table11[[#This Row],[target.clade]]="II",Table11[[#This Row],[hits.II]],TRUE,SUM(Table11[[#This Row],[hits.I]:[hits.?]]))</f>
        <v>4412</v>
      </c>
      <c r="P862" s="26">
        <f>Table11[[#This Row],[clade.P]]-Table11[[#This Row],[clade.TP]]</f>
        <v>42</v>
      </c>
      <c r="Q862" s="26" cm="1">
        <f t="array" ref="Q862">_xlfn.IFS(Table11[[#This Row],[target.clade]]="I",Table11[[#This Row],[hits.II]],Table11[[#This Row],[target.clade]]="II",Table11[[#This Row],[hits.I]],TRUE,NA())</f>
        <v>44</v>
      </c>
      <c r="R862" s="26">
        <f>IFERROR(Table11[[#This Row],[clade.N]]-Table11[[#This Row],[clade.FP]], NA())</f>
        <v>66</v>
      </c>
      <c r="S862" s="24">
        <f>Table11[[#This Row],[clade.TP]]/Table11[[#This Row],[clade.P]]</f>
        <v>0.9905702739110912</v>
      </c>
      <c r="T862" s="24">
        <f>Table11[[#This Row],[clade.FN]]/Table11[[#This Row],[clade.P]]</f>
        <v>9.4297260889088467E-3</v>
      </c>
      <c r="U862" s="24">
        <f>IFERROR(Table11[[#This Row],[clade.FP]]/Table11[[#This Row],[clade.N]],NA())</f>
        <v>0.4</v>
      </c>
      <c r="V862" s="24">
        <f>IFERROR(Table11[[#This Row],[clade.TN]]/Table11[[#This Row],[clade.N]],NA())</f>
        <v>0.6</v>
      </c>
      <c r="AC862" s="11"/>
      <c r="AD862" s="11"/>
    </row>
    <row r="863" spans="1:30" ht="21" customHeight="1" x14ac:dyDescent="0.2">
      <c r="A863" s="25" t="s">
        <v>4043</v>
      </c>
      <c r="B863" s="20">
        <f>LOOKUP(Table11[[#This Row],[id]],'S1 - Assay'!A:A,'S1 - Assay'!B:B)</f>
        <v>10244</v>
      </c>
      <c r="C863" s="20" t="str">
        <f>LOOKUP(Table11[[#This Row],[id]],'S1 - Assay'!A:A,'S1 - Assay'!C:C)</f>
        <v>II</v>
      </c>
      <c r="D863" s="20">
        <f>COUNTIF('S6 - Table 1'!$B$3:$B$20,Table11[[#This Row],[id]])</f>
        <v>0</v>
      </c>
      <c r="E863" s="20">
        <v>0.206655598</v>
      </c>
      <c r="F863" s="20">
        <v>3427</v>
      </c>
      <c r="G863" s="20">
        <v>0</v>
      </c>
      <c r="H863" s="20">
        <v>266</v>
      </c>
      <c r="I863" s="20">
        <v>24</v>
      </c>
      <c r="J863" s="20">
        <v>43</v>
      </c>
      <c r="K863" s="20">
        <v>4430</v>
      </c>
      <c r="L863" s="20">
        <v>63</v>
      </c>
      <c r="M863" s="26" cm="1">
        <f t="array" ref="M863">_xlfn.IFS(Table11[[#This Row],[target.clade]]="I",110,Table11[[#This Row],[target.clade]]="II",4454,TRUE,4652)</f>
        <v>4454</v>
      </c>
      <c r="N863" s="26" cm="1">
        <f t="array" ref="N863">_xlfn.IFS(Table11[[#This Row],[target.clade]]="I",4454,Table11[[#This Row],[target.clade]]="II",110,TRUE,NA())</f>
        <v>110</v>
      </c>
      <c r="O863" s="20" cm="1">
        <f t="array" ref="O863">_xlfn.IFS(Table11[[#This Row],[target.clade]]="I",Table11[[#This Row],[hits.I]],Table11[[#This Row],[target.clade]]="II",Table11[[#This Row],[hits.II]],TRUE,SUM(Table11[[#This Row],[hits.I]:[hits.?]]))</f>
        <v>4430</v>
      </c>
      <c r="P863" s="26">
        <f>Table11[[#This Row],[clade.P]]-Table11[[#This Row],[clade.TP]]</f>
        <v>24</v>
      </c>
      <c r="Q863" s="26" cm="1">
        <f t="array" ref="Q863">_xlfn.IFS(Table11[[#This Row],[target.clade]]="I",Table11[[#This Row],[hits.II]],Table11[[#This Row],[target.clade]]="II",Table11[[#This Row],[hits.I]],TRUE,NA())</f>
        <v>43</v>
      </c>
      <c r="R863" s="26">
        <f>IFERROR(Table11[[#This Row],[clade.N]]-Table11[[#This Row],[clade.FP]], NA())</f>
        <v>67</v>
      </c>
      <c r="S863" s="24">
        <f>Table11[[#This Row],[clade.TP]]/Table11[[#This Row],[clade.P]]</f>
        <v>0.99461158509205205</v>
      </c>
      <c r="T863" s="24">
        <f>Table11[[#This Row],[clade.FN]]/Table11[[#This Row],[clade.P]]</f>
        <v>5.3884149079479124E-3</v>
      </c>
      <c r="U863" s="24">
        <f>IFERROR(Table11[[#This Row],[clade.FP]]/Table11[[#This Row],[clade.N]],NA())</f>
        <v>0.39090909090909093</v>
      </c>
      <c r="V863" s="24">
        <f>IFERROR(Table11[[#This Row],[clade.TN]]/Table11[[#This Row],[clade.N]],NA())</f>
        <v>0.60909090909090913</v>
      </c>
      <c r="AC863" s="11"/>
      <c r="AD863" s="11"/>
    </row>
    <row r="864" spans="1:30" ht="21" customHeight="1" x14ac:dyDescent="0.2">
      <c r="A864" s="25" t="s">
        <v>4046</v>
      </c>
      <c r="B864" s="20">
        <f>LOOKUP(Table11[[#This Row],[id]],'S1 - Assay'!A:A,'S1 - Assay'!B:B)</f>
        <v>10244</v>
      </c>
      <c r="C864" s="20" t="str">
        <f>LOOKUP(Table11[[#This Row],[id]],'S1 - Assay'!A:A,'S1 - Assay'!C:C)</f>
        <v>II</v>
      </c>
      <c r="D864" s="20">
        <f>COUNTIF('S6 - Table 1'!$B$3:$B$20,Table11[[#This Row],[id]])</f>
        <v>0</v>
      </c>
      <c r="E864" s="20">
        <v>0.206655598</v>
      </c>
      <c r="F864" s="20">
        <v>3427</v>
      </c>
      <c r="G864" s="20">
        <v>0</v>
      </c>
      <c r="H864" s="20">
        <v>222</v>
      </c>
      <c r="I864" s="20">
        <v>68</v>
      </c>
      <c r="J864" s="20">
        <v>43</v>
      </c>
      <c r="K864" s="20">
        <v>4430</v>
      </c>
      <c r="L864" s="20">
        <v>63</v>
      </c>
      <c r="M864" s="26" cm="1">
        <f t="array" ref="M864">_xlfn.IFS(Table11[[#This Row],[target.clade]]="I",110,Table11[[#This Row],[target.clade]]="II",4454,TRUE,4652)</f>
        <v>4454</v>
      </c>
      <c r="N864" s="26" cm="1">
        <f t="array" ref="N864">_xlfn.IFS(Table11[[#This Row],[target.clade]]="I",4454,Table11[[#This Row],[target.clade]]="II",110,TRUE,NA())</f>
        <v>110</v>
      </c>
      <c r="O864" s="20" cm="1">
        <f t="array" ref="O864">_xlfn.IFS(Table11[[#This Row],[target.clade]]="I",Table11[[#This Row],[hits.I]],Table11[[#This Row],[target.clade]]="II",Table11[[#This Row],[hits.II]],TRUE,SUM(Table11[[#This Row],[hits.I]:[hits.?]]))</f>
        <v>4430</v>
      </c>
      <c r="P864" s="26">
        <f>Table11[[#This Row],[clade.P]]-Table11[[#This Row],[clade.TP]]</f>
        <v>24</v>
      </c>
      <c r="Q864" s="26" cm="1">
        <f t="array" ref="Q864">_xlfn.IFS(Table11[[#This Row],[target.clade]]="I",Table11[[#This Row],[hits.II]],Table11[[#This Row],[target.clade]]="II",Table11[[#This Row],[hits.I]],TRUE,NA())</f>
        <v>43</v>
      </c>
      <c r="R864" s="26">
        <f>IFERROR(Table11[[#This Row],[clade.N]]-Table11[[#This Row],[clade.FP]], NA())</f>
        <v>67</v>
      </c>
      <c r="S864" s="24">
        <f>Table11[[#This Row],[clade.TP]]/Table11[[#This Row],[clade.P]]</f>
        <v>0.99461158509205205</v>
      </c>
      <c r="T864" s="24">
        <f>Table11[[#This Row],[clade.FN]]/Table11[[#This Row],[clade.P]]</f>
        <v>5.3884149079479124E-3</v>
      </c>
      <c r="U864" s="24">
        <f>IFERROR(Table11[[#This Row],[clade.FP]]/Table11[[#This Row],[clade.N]],NA())</f>
        <v>0.39090909090909093</v>
      </c>
      <c r="V864" s="24">
        <f>IFERROR(Table11[[#This Row],[clade.TN]]/Table11[[#This Row],[clade.N]],NA())</f>
        <v>0.60909090909090913</v>
      </c>
      <c r="AC864" s="11"/>
      <c r="AD864" s="11"/>
    </row>
    <row r="865" spans="1:30" ht="21" customHeight="1" x14ac:dyDescent="0.2">
      <c r="A865" s="25" t="s">
        <v>4049</v>
      </c>
      <c r="B865" s="20">
        <f>LOOKUP(Table11[[#This Row],[id]],'S1 - Assay'!A:A,'S1 - Assay'!B:B)</f>
        <v>10244</v>
      </c>
      <c r="C865" s="20" t="str">
        <f>LOOKUP(Table11[[#This Row],[id]],'S1 - Assay'!A:A,'S1 - Assay'!C:C)</f>
        <v>II</v>
      </c>
      <c r="D865" s="20">
        <f>COUNTIF('S6 - Table 1'!$B$3:$B$20,Table11[[#This Row],[id]])</f>
        <v>0</v>
      </c>
      <c r="E865" s="20">
        <v>0.207750775</v>
      </c>
      <c r="F865" s="20">
        <v>3436</v>
      </c>
      <c r="G865" s="20">
        <v>1</v>
      </c>
      <c r="H865" s="20">
        <v>58</v>
      </c>
      <c r="I865" s="20">
        <v>231</v>
      </c>
      <c r="J865" s="20">
        <v>44</v>
      </c>
      <c r="K865" s="20">
        <v>4441</v>
      </c>
      <c r="L865" s="20">
        <v>66</v>
      </c>
      <c r="M865" s="26" cm="1">
        <f t="array" ref="M865">_xlfn.IFS(Table11[[#This Row],[target.clade]]="I",110,Table11[[#This Row],[target.clade]]="II",4454,TRUE,4652)</f>
        <v>4454</v>
      </c>
      <c r="N865" s="26" cm="1">
        <f t="array" ref="N865">_xlfn.IFS(Table11[[#This Row],[target.clade]]="I",4454,Table11[[#This Row],[target.clade]]="II",110,TRUE,NA())</f>
        <v>110</v>
      </c>
      <c r="O865" s="20" cm="1">
        <f t="array" ref="O865">_xlfn.IFS(Table11[[#This Row],[target.clade]]="I",Table11[[#This Row],[hits.I]],Table11[[#This Row],[target.clade]]="II",Table11[[#This Row],[hits.II]],TRUE,SUM(Table11[[#This Row],[hits.I]:[hits.?]]))</f>
        <v>4441</v>
      </c>
      <c r="P865" s="26">
        <f>Table11[[#This Row],[clade.P]]-Table11[[#This Row],[clade.TP]]</f>
        <v>13</v>
      </c>
      <c r="Q865" s="26" cm="1">
        <f t="array" ref="Q865">_xlfn.IFS(Table11[[#This Row],[target.clade]]="I",Table11[[#This Row],[hits.II]],Table11[[#This Row],[target.clade]]="II",Table11[[#This Row],[hits.I]],TRUE,NA())</f>
        <v>44</v>
      </c>
      <c r="R865" s="26">
        <f>IFERROR(Table11[[#This Row],[clade.N]]-Table11[[#This Row],[clade.FP]], NA())</f>
        <v>66</v>
      </c>
      <c r="S865" s="24">
        <f>Table11[[#This Row],[clade.TP]]/Table11[[#This Row],[clade.P]]</f>
        <v>0.9970812752581949</v>
      </c>
      <c r="T865" s="24">
        <f>Table11[[#This Row],[clade.FN]]/Table11[[#This Row],[clade.P]]</f>
        <v>2.9187247418051188E-3</v>
      </c>
      <c r="U865" s="24">
        <f>IFERROR(Table11[[#This Row],[clade.FP]]/Table11[[#This Row],[clade.N]],NA())</f>
        <v>0.4</v>
      </c>
      <c r="V865" s="24">
        <f>IFERROR(Table11[[#This Row],[clade.TN]]/Table11[[#This Row],[clade.N]],NA())</f>
        <v>0.6</v>
      </c>
      <c r="AC865" s="11"/>
      <c r="AD865" s="11"/>
    </row>
    <row r="866" spans="1:30" ht="21" customHeight="1" x14ac:dyDescent="0.2">
      <c r="A866" s="25" t="s">
        <v>4052</v>
      </c>
      <c r="B866" s="20">
        <f>LOOKUP(Table11[[#This Row],[id]],'S1 - Assay'!A:A,'S1 - Assay'!B:B)</f>
        <v>10244</v>
      </c>
      <c r="C866" s="20" t="str">
        <f>LOOKUP(Table11[[#This Row],[id]],'S1 - Assay'!A:A,'S1 - Assay'!C:C)</f>
        <v>II</v>
      </c>
      <c r="D866" s="20">
        <f>COUNTIF('S6 - Table 1'!$B$3:$B$20,Table11[[#This Row],[id]])</f>
        <v>0</v>
      </c>
      <c r="E866" s="20">
        <v>0.20808928700000001</v>
      </c>
      <c r="F866" s="20">
        <v>3389</v>
      </c>
      <c r="G866" s="20">
        <v>13</v>
      </c>
      <c r="H866" s="20">
        <v>192</v>
      </c>
      <c r="I866" s="20">
        <v>201</v>
      </c>
      <c r="J866" s="20">
        <v>44</v>
      </c>
      <c r="K866" s="20">
        <v>4394</v>
      </c>
      <c r="L866" s="20">
        <v>62</v>
      </c>
      <c r="M866" s="26" cm="1">
        <f t="array" ref="M866">_xlfn.IFS(Table11[[#This Row],[target.clade]]="I",110,Table11[[#This Row],[target.clade]]="II",4454,TRUE,4652)</f>
        <v>4454</v>
      </c>
      <c r="N866" s="26" cm="1">
        <f t="array" ref="N866">_xlfn.IFS(Table11[[#This Row],[target.clade]]="I",4454,Table11[[#This Row],[target.clade]]="II",110,TRUE,NA())</f>
        <v>110</v>
      </c>
      <c r="O866" s="20" cm="1">
        <f t="array" ref="O866">_xlfn.IFS(Table11[[#This Row],[target.clade]]="I",Table11[[#This Row],[hits.I]],Table11[[#This Row],[target.clade]]="II",Table11[[#This Row],[hits.II]],TRUE,SUM(Table11[[#This Row],[hits.I]:[hits.?]]))</f>
        <v>4394</v>
      </c>
      <c r="P866" s="26">
        <f>Table11[[#This Row],[clade.P]]-Table11[[#This Row],[clade.TP]]</f>
        <v>60</v>
      </c>
      <c r="Q866" s="26" cm="1">
        <f t="array" ref="Q866">_xlfn.IFS(Table11[[#This Row],[target.clade]]="I",Table11[[#This Row],[hits.II]],Table11[[#This Row],[target.clade]]="II",Table11[[#This Row],[hits.I]],TRUE,NA())</f>
        <v>44</v>
      </c>
      <c r="R866" s="26">
        <f>IFERROR(Table11[[#This Row],[clade.N]]-Table11[[#This Row],[clade.FP]], NA())</f>
        <v>66</v>
      </c>
      <c r="S866" s="24">
        <f>Table11[[#This Row],[clade.TP]]/Table11[[#This Row],[clade.P]]</f>
        <v>0.98652896273013024</v>
      </c>
      <c r="T866" s="24">
        <f>Table11[[#This Row],[clade.FN]]/Table11[[#This Row],[clade.P]]</f>
        <v>1.3471037269869779E-2</v>
      </c>
      <c r="U866" s="24">
        <f>IFERROR(Table11[[#This Row],[clade.FP]]/Table11[[#This Row],[clade.N]],NA())</f>
        <v>0.4</v>
      </c>
      <c r="V866" s="24">
        <f>IFERROR(Table11[[#This Row],[clade.TN]]/Table11[[#This Row],[clade.N]],NA())</f>
        <v>0.6</v>
      </c>
      <c r="AC866" s="11"/>
      <c r="AD866" s="11"/>
    </row>
    <row r="867" spans="1:30" ht="21" customHeight="1" x14ac:dyDescent="0.2">
      <c r="A867" s="25" t="s">
        <v>4055</v>
      </c>
      <c r="B867" s="20">
        <f>LOOKUP(Table11[[#This Row],[id]],'S1 - Assay'!A:A,'S1 - Assay'!B:B)</f>
        <v>10244</v>
      </c>
      <c r="C867" s="20" t="str">
        <f>LOOKUP(Table11[[#This Row],[id]],'S1 - Assay'!A:A,'S1 - Assay'!C:C)</f>
        <v>II</v>
      </c>
      <c r="D867" s="20">
        <f>COUNTIF('S6 - Table 1'!$B$3:$B$20,Table11[[#This Row],[id]])</f>
        <v>0</v>
      </c>
      <c r="E867" s="20">
        <v>0.20856145800000001</v>
      </c>
      <c r="F867" s="20">
        <v>3267</v>
      </c>
      <c r="G867" s="20">
        <v>24</v>
      </c>
      <c r="H867" s="20">
        <v>259</v>
      </c>
      <c r="I867" s="20">
        <v>33</v>
      </c>
      <c r="J867" s="20">
        <v>43</v>
      </c>
      <c r="K867" s="20">
        <v>4362</v>
      </c>
      <c r="L867" s="20">
        <v>19</v>
      </c>
      <c r="M867" s="26" cm="1">
        <f t="array" ref="M867">_xlfn.IFS(Table11[[#This Row],[target.clade]]="I",110,Table11[[#This Row],[target.clade]]="II",4454,TRUE,4652)</f>
        <v>4454</v>
      </c>
      <c r="N867" s="26" cm="1">
        <f t="array" ref="N867">_xlfn.IFS(Table11[[#This Row],[target.clade]]="I",4454,Table11[[#This Row],[target.clade]]="II",110,TRUE,NA())</f>
        <v>110</v>
      </c>
      <c r="O867" s="20" cm="1">
        <f t="array" ref="O867">_xlfn.IFS(Table11[[#This Row],[target.clade]]="I",Table11[[#This Row],[hits.I]],Table11[[#This Row],[target.clade]]="II",Table11[[#This Row],[hits.II]],TRUE,SUM(Table11[[#This Row],[hits.I]:[hits.?]]))</f>
        <v>4362</v>
      </c>
      <c r="P867" s="26">
        <f>Table11[[#This Row],[clade.P]]-Table11[[#This Row],[clade.TP]]</f>
        <v>92</v>
      </c>
      <c r="Q867" s="26" cm="1">
        <f t="array" ref="Q867">_xlfn.IFS(Table11[[#This Row],[target.clade]]="I",Table11[[#This Row],[hits.II]],Table11[[#This Row],[target.clade]]="II",Table11[[#This Row],[hits.I]],TRUE,NA())</f>
        <v>43</v>
      </c>
      <c r="R867" s="26">
        <f>IFERROR(Table11[[#This Row],[clade.N]]-Table11[[#This Row],[clade.FP]], NA())</f>
        <v>67</v>
      </c>
      <c r="S867" s="24">
        <f>Table11[[#This Row],[clade.TP]]/Table11[[#This Row],[clade.P]]</f>
        <v>0.97934440951953305</v>
      </c>
      <c r="T867" s="24">
        <f>Table11[[#This Row],[clade.FN]]/Table11[[#This Row],[clade.P]]</f>
        <v>2.0655590480466997E-2</v>
      </c>
      <c r="U867" s="24">
        <f>IFERROR(Table11[[#This Row],[clade.FP]]/Table11[[#This Row],[clade.N]],NA())</f>
        <v>0.39090909090909093</v>
      </c>
      <c r="V867" s="24">
        <f>IFERROR(Table11[[#This Row],[clade.TN]]/Table11[[#This Row],[clade.N]],NA())</f>
        <v>0.60909090909090913</v>
      </c>
      <c r="AC867" s="11"/>
      <c r="AD867" s="11"/>
    </row>
    <row r="868" spans="1:30" ht="21" customHeight="1" x14ac:dyDescent="0.2">
      <c r="A868" s="25" t="s">
        <v>4057</v>
      </c>
      <c r="B868" s="20">
        <f>LOOKUP(Table11[[#This Row],[id]],'S1 - Assay'!A:A,'S1 - Assay'!B:B)</f>
        <v>10244</v>
      </c>
      <c r="C868" s="20" t="str">
        <f>LOOKUP(Table11[[#This Row],[id]],'S1 - Assay'!A:A,'S1 - Assay'!C:C)</f>
        <v>II</v>
      </c>
      <c r="D868" s="20">
        <f>COUNTIF('S6 - Table 1'!$B$3:$B$20,Table11[[#This Row],[id]])</f>
        <v>0</v>
      </c>
      <c r="E868" s="20">
        <v>0.20891989</v>
      </c>
      <c r="F868" s="20">
        <v>3416</v>
      </c>
      <c r="G868" s="20">
        <v>6</v>
      </c>
      <c r="H868" s="20">
        <v>224</v>
      </c>
      <c r="I868" s="20">
        <v>108</v>
      </c>
      <c r="J868" s="20">
        <v>43</v>
      </c>
      <c r="K868" s="20">
        <v>4421</v>
      </c>
      <c r="L868" s="20">
        <v>69</v>
      </c>
      <c r="M868" s="26" cm="1">
        <f t="array" ref="M868">_xlfn.IFS(Table11[[#This Row],[target.clade]]="I",110,Table11[[#This Row],[target.clade]]="II",4454,TRUE,4652)</f>
        <v>4454</v>
      </c>
      <c r="N868" s="26" cm="1">
        <f t="array" ref="N868">_xlfn.IFS(Table11[[#This Row],[target.clade]]="I",4454,Table11[[#This Row],[target.clade]]="II",110,TRUE,NA())</f>
        <v>110</v>
      </c>
      <c r="O868" s="20" cm="1">
        <f t="array" ref="O868">_xlfn.IFS(Table11[[#This Row],[target.clade]]="I",Table11[[#This Row],[hits.I]],Table11[[#This Row],[target.clade]]="II",Table11[[#This Row],[hits.II]],TRUE,SUM(Table11[[#This Row],[hits.I]:[hits.?]]))</f>
        <v>4421</v>
      </c>
      <c r="P868" s="26">
        <f>Table11[[#This Row],[clade.P]]-Table11[[#This Row],[clade.TP]]</f>
        <v>33</v>
      </c>
      <c r="Q868" s="26" cm="1">
        <f t="array" ref="Q868">_xlfn.IFS(Table11[[#This Row],[target.clade]]="I",Table11[[#This Row],[hits.II]],Table11[[#This Row],[target.clade]]="II",Table11[[#This Row],[hits.I]],TRUE,NA())</f>
        <v>43</v>
      </c>
      <c r="R868" s="26">
        <f>IFERROR(Table11[[#This Row],[clade.N]]-Table11[[#This Row],[clade.FP]], NA())</f>
        <v>67</v>
      </c>
      <c r="S868" s="24">
        <f>Table11[[#This Row],[clade.TP]]/Table11[[#This Row],[clade.P]]</f>
        <v>0.99259092950157157</v>
      </c>
      <c r="T868" s="24">
        <f>Table11[[#This Row],[clade.FN]]/Table11[[#This Row],[clade.P]]</f>
        <v>7.4090704984283787E-3</v>
      </c>
      <c r="U868" s="24">
        <f>IFERROR(Table11[[#This Row],[clade.FP]]/Table11[[#This Row],[clade.N]],NA())</f>
        <v>0.39090909090909093</v>
      </c>
      <c r="V868" s="24">
        <f>IFERROR(Table11[[#This Row],[clade.TN]]/Table11[[#This Row],[clade.N]],NA())</f>
        <v>0.60909090909090913</v>
      </c>
      <c r="AC868" s="11"/>
      <c r="AD868" s="11"/>
    </row>
    <row r="869" spans="1:30" ht="21" customHeight="1" x14ac:dyDescent="0.2">
      <c r="A869" s="25" t="s">
        <v>4059</v>
      </c>
      <c r="B869" s="20">
        <f>LOOKUP(Table11[[#This Row],[id]],'S1 - Assay'!A:A,'S1 - Assay'!B:B)</f>
        <v>10244</v>
      </c>
      <c r="C869" s="20" t="str">
        <f>LOOKUP(Table11[[#This Row],[id]],'S1 - Assay'!A:A,'S1 - Assay'!C:C)</f>
        <v>II</v>
      </c>
      <c r="D869" s="20">
        <f>COUNTIF('S6 - Table 1'!$B$3:$B$20,Table11[[#This Row],[id]])</f>
        <v>0</v>
      </c>
      <c r="E869" s="20">
        <v>0.20922052099999999</v>
      </c>
      <c r="F869" s="20">
        <v>3416</v>
      </c>
      <c r="G869" s="20">
        <v>6</v>
      </c>
      <c r="H869" s="20">
        <v>224</v>
      </c>
      <c r="I869" s="20">
        <v>108</v>
      </c>
      <c r="J869" s="20">
        <v>43</v>
      </c>
      <c r="K869" s="20">
        <v>4421</v>
      </c>
      <c r="L869" s="20">
        <v>69</v>
      </c>
      <c r="M869" s="26" cm="1">
        <f t="array" ref="M869">_xlfn.IFS(Table11[[#This Row],[target.clade]]="I",110,Table11[[#This Row],[target.clade]]="II",4454,TRUE,4652)</f>
        <v>4454</v>
      </c>
      <c r="N869" s="26" cm="1">
        <f t="array" ref="N869">_xlfn.IFS(Table11[[#This Row],[target.clade]]="I",4454,Table11[[#This Row],[target.clade]]="II",110,TRUE,NA())</f>
        <v>110</v>
      </c>
      <c r="O869" s="20" cm="1">
        <f t="array" ref="O869">_xlfn.IFS(Table11[[#This Row],[target.clade]]="I",Table11[[#This Row],[hits.I]],Table11[[#This Row],[target.clade]]="II",Table11[[#This Row],[hits.II]],TRUE,SUM(Table11[[#This Row],[hits.I]:[hits.?]]))</f>
        <v>4421</v>
      </c>
      <c r="P869" s="26">
        <f>Table11[[#This Row],[clade.P]]-Table11[[#This Row],[clade.TP]]</f>
        <v>33</v>
      </c>
      <c r="Q869" s="26" cm="1">
        <f t="array" ref="Q869">_xlfn.IFS(Table11[[#This Row],[target.clade]]="I",Table11[[#This Row],[hits.II]],Table11[[#This Row],[target.clade]]="II",Table11[[#This Row],[hits.I]],TRUE,NA())</f>
        <v>43</v>
      </c>
      <c r="R869" s="26">
        <f>IFERROR(Table11[[#This Row],[clade.N]]-Table11[[#This Row],[clade.FP]], NA())</f>
        <v>67</v>
      </c>
      <c r="S869" s="24">
        <f>Table11[[#This Row],[clade.TP]]/Table11[[#This Row],[clade.P]]</f>
        <v>0.99259092950157157</v>
      </c>
      <c r="T869" s="24">
        <f>Table11[[#This Row],[clade.FN]]/Table11[[#This Row],[clade.P]]</f>
        <v>7.4090704984283787E-3</v>
      </c>
      <c r="U869" s="24">
        <f>IFERROR(Table11[[#This Row],[clade.FP]]/Table11[[#This Row],[clade.N]],NA())</f>
        <v>0.39090909090909093</v>
      </c>
      <c r="V869" s="24">
        <f>IFERROR(Table11[[#This Row],[clade.TN]]/Table11[[#This Row],[clade.N]],NA())</f>
        <v>0.60909090909090913</v>
      </c>
      <c r="AC869" s="11"/>
      <c r="AD869" s="11"/>
    </row>
    <row r="870" spans="1:30" ht="21" customHeight="1" x14ac:dyDescent="0.2">
      <c r="A870" s="25" t="s">
        <v>4062</v>
      </c>
      <c r="B870" s="20">
        <f>LOOKUP(Table11[[#This Row],[id]],'S1 - Assay'!A:A,'S1 - Assay'!B:B)</f>
        <v>10244</v>
      </c>
      <c r="C870" s="20" t="str">
        <f>LOOKUP(Table11[[#This Row],[id]],'S1 - Assay'!A:A,'S1 - Assay'!C:C)</f>
        <v>II</v>
      </c>
      <c r="D870" s="20">
        <f>COUNTIF('S6 - Table 1'!$B$3:$B$20,Table11[[#This Row],[id]])</f>
        <v>0</v>
      </c>
      <c r="E870" s="20">
        <v>0.20948190999999999</v>
      </c>
      <c r="F870" s="20">
        <v>3390</v>
      </c>
      <c r="G870" s="20">
        <v>9</v>
      </c>
      <c r="H870" s="20">
        <v>192</v>
      </c>
      <c r="I870" s="20">
        <v>200</v>
      </c>
      <c r="J870" s="20">
        <v>44</v>
      </c>
      <c r="K870" s="20">
        <v>4391</v>
      </c>
      <c r="L870" s="20">
        <v>61</v>
      </c>
      <c r="M870" s="26" cm="1">
        <f t="array" ref="M870">_xlfn.IFS(Table11[[#This Row],[target.clade]]="I",110,Table11[[#This Row],[target.clade]]="II",4454,TRUE,4652)</f>
        <v>4454</v>
      </c>
      <c r="N870" s="26" cm="1">
        <f t="array" ref="N870">_xlfn.IFS(Table11[[#This Row],[target.clade]]="I",4454,Table11[[#This Row],[target.clade]]="II",110,TRUE,NA())</f>
        <v>110</v>
      </c>
      <c r="O870" s="20" cm="1">
        <f t="array" ref="O870">_xlfn.IFS(Table11[[#This Row],[target.clade]]="I",Table11[[#This Row],[hits.I]],Table11[[#This Row],[target.clade]]="II",Table11[[#This Row],[hits.II]],TRUE,SUM(Table11[[#This Row],[hits.I]:[hits.?]]))</f>
        <v>4391</v>
      </c>
      <c r="P870" s="26">
        <f>Table11[[#This Row],[clade.P]]-Table11[[#This Row],[clade.TP]]</f>
        <v>63</v>
      </c>
      <c r="Q870" s="26" cm="1">
        <f t="array" ref="Q870">_xlfn.IFS(Table11[[#This Row],[target.clade]]="I",Table11[[#This Row],[hits.II]],Table11[[#This Row],[target.clade]]="II",Table11[[#This Row],[hits.I]],TRUE,NA())</f>
        <v>44</v>
      </c>
      <c r="R870" s="26">
        <f>IFERROR(Table11[[#This Row],[clade.N]]-Table11[[#This Row],[clade.FP]], NA())</f>
        <v>66</v>
      </c>
      <c r="S870" s="24">
        <f>Table11[[#This Row],[clade.TP]]/Table11[[#This Row],[clade.P]]</f>
        <v>0.98585541086663675</v>
      </c>
      <c r="T870" s="24">
        <f>Table11[[#This Row],[clade.FN]]/Table11[[#This Row],[clade.P]]</f>
        <v>1.4144589133363269E-2</v>
      </c>
      <c r="U870" s="24">
        <f>IFERROR(Table11[[#This Row],[clade.FP]]/Table11[[#This Row],[clade.N]],NA())</f>
        <v>0.4</v>
      </c>
      <c r="V870" s="24">
        <f>IFERROR(Table11[[#This Row],[clade.TN]]/Table11[[#This Row],[clade.N]],NA())</f>
        <v>0.6</v>
      </c>
      <c r="AC870" s="11"/>
      <c r="AD870" s="11"/>
    </row>
    <row r="871" spans="1:30" ht="21" customHeight="1" x14ac:dyDescent="0.2">
      <c r="A871" s="25" t="s">
        <v>4064</v>
      </c>
      <c r="B871" s="20">
        <f>LOOKUP(Table11[[#This Row],[id]],'S1 - Assay'!A:A,'S1 - Assay'!B:B)</f>
        <v>10244</v>
      </c>
      <c r="C871" s="20" t="str">
        <f>LOOKUP(Table11[[#This Row],[id]],'S1 - Assay'!A:A,'S1 - Assay'!C:C)</f>
        <v>II</v>
      </c>
      <c r="D871" s="20">
        <f>COUNTIF('S6 - Table 1'!$B$3:$B$20,Table11[[#This Row],[id]])</f>
        <v>0</v>
      </c>
      <c r="E871" s="20">
        <v>0.21011324000000001</v>
      </c>
      <c r="F871" s="20">
        <v>3135</v>
      </c>
      <c r="G871" s="20">
        <v>277</v>
      </c>
      <c r="H871" s="20">
        <v>220</v>
      </c>
      <c r="I871" s="20">
        <v>70</v>
      </c>
      <c r="J871" s="20">
        <v>43</v>
      </c>
      <c r="K871" s="20">
        <v>4397</v>
      </c>
      <c r="L871" s="20">
        <v>64</v>
      </c>
      <c r="M871" s="26" cm="1">
        <f t="array" ref="M871">_xlfn.IFS(Table11[[#This Row],[target.clade]]="I",110,Table11[[#This Row],[target.clade]]="II",4454,TRUE,4652)</f>
        <v>4454</v>
      </c>
      <c r="N871" s="26" cm="1">
        <f t="array" ref="N871">_xlfn.IFS(Table11[[#This Row],[target.clade]]="I",4454,Table11[[#This Row],[target.clade]]="II",110,TRUE,NA())</f>
        <v>110</v>
      </c>
      <c r="O871" s="20" cm="1">
        <f t="array" ref="O871">_xlfn.IFS(Table11[[#This Row],[target.clade]]="I",Table11[[#This Row],[hits.I]],Table11[[#This Row],[target.clade]]="II",Table11[[#This Row],[hits.II]],TRUE,SUM(Table11[[#This Row],[hits.I]:[hits.?]]))</f>
        <v>4397</v>
      </c>
      <c r="P871" s="26">
        <f>Table11[[#This Row],[clade.P]]-Table11[[#This Row],[clade.TP]]</f>
        <v>57</v>
      </c>
      <c r="Q871" s="26" cm="1">
        <f t="array" ref="Q871">_xlfn.IFS(Table11[[#This Row],[target.clade]]="I",Table11[[#This Row],[hits.II]],Table11[[#This Row],[target.clade]]="II",Table11[[#This Row],[hits.I]],TRUE,NA())</f>
        <v>43</v>
      </c>
      <c r="R871" s="26">
        <f>IFERROR(Table11[[#This Row],[clade.N]]-Table11[[#This Row],[clade.FP]], NA())</f>
        <v>67</v>
      </c>
      <c r="S871" s="24">
        <f>Table11[[#This Row],[clade.TP]]/Table11[[#This Row],[clade.P]]</f>
        <v>0.98720251459362374</v>
      </c>
      <c r="T871" s="24">
        <f>Table11[[#This Row],[clade.FN]]/Table11[[#This Row],[clade.P]]</f>
        <v>1.2797485406376291E-2</v>
      </c>
      <c r="U871" s="24">
        <f>IFERROR(Table11[[#This Row],[clade.FP]]/Table11[[#This Row],[clade.N]],NA())</f>
        <v>0.39090909090909093</v>
      </c>
      <c r="V871" s="24">
        <f>IFERROR(Table11[[#This Row],[clade.TN]]/Table11[[#This Row],[clade.N]],NA())</f>
        <v>0.60909090909090913</v>
      </c>
      <c r="AC871" s="11"/>
      <c r="AD871" s="11"/>
    </row>
    <row r="872" spans="1:30" ht="21" customHeight="1" x14ac:dyDescent="0.2">
      <c r="A872" s="25" t="s">
        <v>4067</v>
      </c>
      <c r="B872" s="20">
        <f>LOOKUP(Table11[[#This Row],[id]],'S1 - Assay'!A:A,'S1 - Assay'!B:B)</f>
        <v>10244</v>
      </c>
      <c r="C872" s="20" t="str">
        <f>LOOKUP(Table11[[#This Row],[id]],'S1 - Assay'!A:A,'S1 - Assay'!C:C)</f>
        <v>II</v>
      </c>
      <c r="D872" s="20">
        <f>COUNTIF('S6 - Table 1'!$B$3:$B$20,Table11[[#This Row],[id]])</f>
        <v>0</v>
      </c>
      <c r="E872" s="20">
        <v>0.21020261300000001</v>
      </c>
      <c r="F872" s="20">
        <v>3167</v>
      </c>
      <c r="G872" s="20">
        <v>76</v>
      </c>
      <c r="H872" s="20">
        <v>272</v>
      </c>
      <c r="I872" s="20">
        <v>16</v>
      </c>
      <c r="J872" s="20">
        <v>44</v>
      </c>
      <c r="K872" s="20">
        <v>4200</v>
      </c>
      <c r="L872" s="20">
        <v>64</v>
      </c>
      <c r="M872" s="26" cm="1">
        <f t="array" ref="M872">_xlfn.IFS(Table11[[#This Row],[target.clade]]="I",110,Table11[[#This Row],[target.clade]]="II",4454,TRUE,4652)</f>
        <v>4454</v>
      </c>
      <c r="N872" s="26" cm="1">
        <f t="array" ref="N872">_xlfn.IFS(Table11[[#This Row],[target.clade]]="I",4454,Table11[[#This Row],[target.clade]]="II",110,TRUE,NA())</f>
        <v>110</v>
      </c>
      <c r="O872" s="20" cm="1">
        <f t="array" ref="O872">_xlfn.IFS(Table11[[#This Row],[target.clade]]="I",Table11[[#This Row],[hits.I]],Table11[[#This Row],[target.clade]]="II",Table11[[#This Row],[hits.II]],TRUE,SUM(Table11[[#This Row],[hits.I]:[hits.?]]))</f>
        <v>4200</v>
      </c>
      <c r="P872" s="26">
        <f>Table11[[#This Row],[clade.P]]-Table11[[#This Row],[clade.TP]]</f>
        <v>254</v>
      </c>
      <c r="Q872" s="26" cm="1">
        <f t="array" ref="Q872">_xlfn.IFS(Table11[[#This Row],[target.clade]]="I",Table11[[#This Row],[hits.II]],Table11[[#This Row],[target.clade]]="II",Table11[[#This Row],[hits.I]],TRUE,NA())</f>
        <v>44</v>
      </c>
      <c r="R872" s="26">
        <f>IFERROR(Table11[[#This Row],[clade.N]]-Table11[[#This Row],[clade.FP]], NA())</f>
        <v>66</v>
      </c>
      <c r="S872" s="24">
        <f>Table11[[#This Row],[clade.TP]]/Table11[[#This Row],[clade.P]]</f>
        <v>0.94297260889088463</v>
      </c>
      <c r="T872" s="24">
        <f>Table11[[#This Row],[clade.FN]]/Table11[[#This Row],[clade.P]]</f>
        <v>5.7027391109115401E-2</v>
      </c>
      <c r="U872" s="24">
        <f>IFERROR(Table11[[#This Row],[clade.FP]]/Table11[[#This Row],[clade.N]],NA())</f>
        <v>0.4</v>
      </c>
      <c r="V872" s="24">
        <f>IFERROR(Table11[[#This Row],[clade.TN]]/Table11[[#This Row],[clade.N]],NA())</f>
        <v>0.6</v>
      </c>
      <c r="AC872" s="11"/>
      <c r="AD872" s="11"/>
    </row>
    <row r="873" spans="1:30" ht="21" customHeight="1" x14ac:dyDescent="0.2">
      <c r="A873" s="25" t="s">
        <v>4069</v>
      </c>
      <c r="B873" s="20">
        <f>LOOKUP(Table11[[#This Row],[id]],'S1 - Assay'!A:A,'S1 - Assay'!B:B)</f>
        <v>10244</v>
      </c>
      <c r="C873" s="20" t="str">
        <f>LOOKUP(Table11[[#This Row],[id]],'S1 - Assay'!A:A,'S1 - Assay'!C:C)</f>
        <v>II</v>
      </c>
      <c r="D873" s="20">
        <f>COUNTIF('S6 - Table 1'!$B$3:$B$20,Table11[[#This Row],[id]])</f>
        <v>0</v>
      </c>
      <c r="E873" s="20">
        <v>0.21106603400000001</v>
      </c>
      <c r="F873" s="20">
        <v>3427</v>
      </c>
      <c r="G873" s="20">
        <v>9</v>
      </c>
      <c r="H873" s="20">
        <v>184</v>
      </c>
      <c r="I873" s="20">
        <v>101</v>
      </c>
      <c r="J873" s="20">
        <v>44</v>
      </c>
      <c r="K873" s="20">
        <v>4435</v>
      </c>
      <c r="L873" s="20">
        <v>66</v>
      </c>
      <c r="M873" s="26" cm="1">
        <f t="array" ref="M873">_xlfn.IFS(Table11[[#This Row],[target.clade]]="I",110,Table11[[#This Row],[target.clade]]="II",4454,TRUE,4652)</f>
        <v>4454</v>
      </c>
      <c r="N873" s="26" cm="1">
        <f t="array" ref="N873">_xlfn.IFS(Table11[[#This Row],[target.clade]]="I",4454,Table11[[#This Row],[target.clade]]="II",110,TRUE,NA())</f>
        <v>110</v>
      </c>
      <c r="O873" s="20" cm="1">
        <f t="array" ref="O873">_xlfn.IFS(Table11[[#This Row],[target.clade]]="I",Table11[[#This Row],[hits.I]],Table11[[#This Row],[target.clade]]="II",Table11[[#This Row],[hits.II]],TRUE,SUM(Table11[[#This Row],[hits.I]:[hits.?]]))</f>
        <v>4435</v>
      </c>
      <c r="P873" s="26">
        <f>Table11[[#This Row],[clade.P]]-Table11[[#This Row],[clade.TP]]</f>
        <v>19</v>
      </c>
      <c r="Q873" s="26" cm="1">
        <f t="array" ref="Q873">_xlfn.IFS(Table11[[#This Row],[target.clade]]="I",Table11[[#This Row],[hits.II]],Table11[[#This Row],[target.clade]]="II",Table11[[#This Row],[hits.I]],TRUE,NA())</f>
        <v>44</v>
      </c>
      <c r="R873" s="26">
        <f>IFERROR(Table11[[#This Row],[clade.N]]-Table11[[#This Row],[clade.FP]], NA())</f>
        <v>66</v>
      </c>
      <c r="S873" s="24">
        <f>Table11[[#This Row],[clade.TP]]/Table11[[#This Row],[clade.P]]</f>
        <v>0.99573417153120791</v>
      </c>
      <c r="T873" s="24">
        <f>Table11[[#This Row],[clade.FN]]/Table11[[#This Row],[clade.P]]</f>
        <v>4.2658284687920973E-3</v>
      </c>
      <c r="U873" s="24">
        <f>IFERROR(Table11[[#This Row],[clade.FP]]/Table11[[#This Row],[clade.N]],NA())</f>
        <v>0.4</v>
      </c>
      <c r="V873" s="24">
        <f>IFERROR(Table11[[#This Row],[clade.TN]]/Table11[[#This Row],[clade.N]],NA())</f>
        <v>0.6</v>
      </c>
      <c r="AC873" s="11"/>
      <c r="AD873" s="11"/>
    </row>
    <row r="874" spans="1:30" ht="21" customHeight="1" x14ac:dyDescent="0.2">
      <c r="A874" s="25" t="s">
        <v>4070</v>
      </c>
      <c r="B874" s="20">
        <f>LOOKUP(Table11[[#This Row],[id]],'S1 - Assay'!A:A,'S1 - Assay'!B:B)</f>
        <v>10244</v>
      </c>
      <c r="C874" s="20" t="str">
        <f>LOOKUP(Table11[[#This Row],[id]],'S1 - Assay'!A:A,'S1 - Assay'!C:C)</f>
        <v>II</v>
      </c>
      <c r="D874" s="20">
        <f>COUNTIF('S6 - Table 1'!$B$3:$B$20,Table11[[#This Row],[id]])</f>
        <v>0</v>
      </c>
      <c r="E874" s="20">
        <v>0.2116258</v>
      </c>
      <c r="F874" s="20">
        <v>3226</v>
      </c>
      <c r="G874" s="20">
        <v>30</v>
      </c>
      <c r="H874" s="20">
        <v>274</v>
      </c>
      <c r="I874" s="20">
        <v>186</v>
      </c>
      <c r="J874" s="20">
        <v>44</v>
      </c>
      <c r="K874" s="20">
        <v>4212</v>
      </c>
      <c r="L874" s="20">
        <v>64</v>
      </c>
      <c r="M874" s="26" cm="1">
        <f t="array" ref="M874">_xlfn.IFS(Table11[[#This Row],[target.clade]]="I",110,Table11[[#This Row],[target.clade]]="II",4454,TRUE,4652)</f>
        <v>4454</v>
      </c>
      <c r="N874" s="26" cm="1">
        <f t="array" ref="N874">_xlfn.IFS(Table11[[#This Row],[target.clade]]="I",4454,Table11[[#This Row],[target.clade]]="II",110,TRUE,NA())</f>
        <v>110</v>
      </c>
      <c r="O874" s="20" cm="1">
        <f t="array" ref="O874">_xlfn.IFS(Table11[[#This Row],[target.clade]]="I",Table11[[#This Row],[hits.I]],Table11[[#This Row],[target.clade]]="II",Table11[[#This Row],[hits.II]],TRUE,SUM(Table11[[#This Row],[hits.I]:[hits.?]]))</f>
        <v>4212</v>
      </c>
      <c r="P874" s="26">
        <f>Table11[[#This Row],[clade.P]]-Table11[[#This Row],[clade.TP]]</f>
        <v>242</v>
      </c>
      <c r="Q874" s="26" cm="1">
        <f t="array" ref="Q874">_xlfn.IFS(Table11[[#This Row],[target.clade]]="I",Table11[[#This Row],[hits.II]],Table11[[#This Row],[target.clade]]="II",Table11[[#This Row],[hits.I]],TRUE,NA())</f>
        <v>44</v>
      </c>
      <c r="R874" s="26">
        <f>IFERROR(Table11[[#This Row],[clade.N]]-Table11[[#This Row],[clade.FP]], NA())</f>
        <v>66</v>
      </c>
      <c r="S874" s="24">
        <f>Table11[[#This Row],[clade.TP]]/Table11[[#This Row],[clade.P]]</f>
        <v>0.94566681634485861</v>
      </c>
      <c r="T874" s="24">
        <f>Table11[[#This Row],[clade.FN]]/Table11[[#This Row],[clade.P]]</f>
        <v>5.4333183655141448E-2</v>
      </c>
      <c r="U874" s="24">
        <f>IFERROR(Table11[[#This Row],[clade.FP]]/Table11[[#This Row],[clade.N]],NA())</f>
        <v>0.4</v>
      </c>
      <c r="V874" s="24">
        <f>IFERROR(Table11[[#This Row],[clade.TN]]/Table11[[#This Row],[clade.N]],NA())</f>
        <v>0.6</v>
      </c>
      <c r="AC874" s="11"/>
      <c r="AD874" s="11"/>
    </row>
    <row r="875" spans="1:30" ht="21" customHeight="1" x14ac:dyDescent="0.2">
      <c r="A875" s="25" t="s">
        <v>4073</v>
      </c>
      <c r="B875" s="20">
        <f>LOOKUP(Table11[[#This Row],[id]],'S1 - Assay'!A:A,'S1 - Assay'!B:B)</f>
        <v>10244</v>
      </c>
      <c r="C875" s="20" t="str">
        <f>LOOKUP(Table11[[#This Row],[id]],'S1 - Assay'!A:A,'S1 - Assay'!C:C)</f>
        <v>II</v>
      </c>
      <c r="D875" s="20">
        <f>COUNTIF('S6 - Table 1'!$B$3:$B$20,Table11[[#This Row],[id]])</f>
        <v>0</v>
      </c>
      <c r="E875" s="20">
        <v>0.21178540100000001</v>
      </c>
      <c r="F875" s="20">
        <v>3348</v>
      </c>
      <c r="G875" s="20">
        <v>6</v>
      </c>
      <c r="H875" s="20">
        <v>148</v>
      </c>
      <c r="I875" s="20">
        <v>276</v>
      </c>
      <c r="J875" s="20">
        <v>43</v>
      </c>
      <c r="K875" s="20">
        <v>4422</v>
      </c>
      <c r="L875" s="20">
        <v>29</v>
      </c>
      <c r="M875" s="26" cm="1">
        <f t="array" ref="M875">_xlfn.IFS(Table11[[#This Row],[target.clade]]="I",110,Table11[[#This Row],[target.clade]]="II",4454,TRUE,4652)</f>
        <v>4454</v>
      </c>
      <c r="N875" s="26" cm="1">
        <f t="array" ref="N875">_xlfn.IFS(Table11[[#This Row],[target.clade]]="I",4454,Table11[[#This Row],[target.clade]]="II",110,TRUE,NA())</f>
        <v>110</v>
      </c>
      <c r="O875" s="20" cm="1">
        <f t="array" ref="O875">_xlfn.IFS(Table11[[#This Row],[target.clade]]="I",Table11[[#This Row],[hits.I]],Table11[[#This Row],[target.clade]]="II",Table11[[#This Row],[hits.II]],TRUE,SUM(Table11[[#This Row],[hits.I]:[hits.?]]))</f>
        <v>4422</v>
      </c>
      <c r="P875" s="26">
        <f>Table11[[#This Row],[clade.P]]-Table11[[#This Row],[clade.TP]]</f>
        <v>32</v>
      </c>
      <c r="Q875" s="26" cm="1">
        <f t="array" ref="Q875">_xlfn.IFS(Table11[[#This Row],[target.clade]]="I",Table11[[#This Row],[hits.II]],Table11[[#This Row],[target.clade]]="II",Table11[[#This Row],[hits.I]],TRUE,NA())</f>
        <v>43</v>
      </c>
      <c r="R875" s="26">
        <f>IFERROR(Table11[[#This Row],[clade.N]]-Table11[[#This Row],[clade.FP]], NA())</f>
        <v>67</v>
      </c>
      <c r="S875" s="24">
        <f>Table11[[#This Row],[clade.TP]]/Table11[[#This Row],[clade.P]]</f>
        <v>0.99281544678940281</v>
      </c>
      <c r="T875" s="24">
        <f>Table11[[#This Row],[clade.FN]]/Table11[[#This Row],[clade.P]]</f>
        <v>7.1845532105972157E-3</v>
      </c>
      <c r="U875" s="24">
        <f>IFERROR(Table11[[#This Row],[clade.FP]]/Table11[[#This Row],[clade.N]],NA())</f>
        <v>0.39090909090909093</v>
      </c>
      <c r="V875" s="24">
        <f>IFERROR(Table11[[#This Row],[clade.TN]]/Table11[[#This Row],[clade.N]],NA())</f>
        <v>0.60909090909090913</v>
      </c>
      <c r="AC875" s="11"/>
      <c r="AD875" s="11"/>
    </row>
    <row r="876" spans="1:30" ht="21" customHeight="1" x14ac:dyDescent="0.2">
      <c r="A876" s="25" t="s">
        <v>4078</v>
      </c>
      <c r="B876" s="20">
        <f>LOOKUP(Table11[[#This Row],[id]],'S1 - Assay'!A:A,'S1 - Assay'!B:B)</f>
        <v>10244</v>
      </c>
      <c r="C876" s="20" t="str">
        <f>LOOKUP(Table11[[#This Row],[id]],'S1 - Assay'!A:A,'S1 - Assay'!C:C)</f>
        <v>II</v>
      </c>
      <c r="D876" s="20">
        <f>COUNTIF('S6 - Table 1'!$B$3:$B$20,Table11[[#This Row],[id]])</f>
        <v>0</v>
      </c>
      <c r="E876" s="20">
        <v>0.21213477</v>
      </c>
      <c r="F876" s="20">
        <v>3424</v>
      </c>
      <c r="G876" s="20">
        <v>4</v>
      </c>
      <c r="H876" s="20">
        <v>125</v>
      </c>
      <c r="I876" s="20">
        <v>178</v>
      </c>
      <c r="J876" s="20">
        <v>50</v>
      </c>
      <c r="K876" s="20">
        <v>4423</v>
      </c>
      <c r="L876" s="20">
        <v>63</v>
      </c>
      <c r="M876" s="26" cm="1">
        <f t="array" ref="M876">_xlfn.IFS(Table11[[#This Row],[target.clade]]="I",110,Table11[[#This Row],[target.clade]]="II",4454,TRUE,4652)</f>
        <v>4454</v>
      </c>
      <c r="N876" s="26" cm="1">
        <f t="array" ref="N876">_xlfn.IFS(Table11[[#This Row],[target.clade]]="I",4454,Table11[[#This Row],[target.clade]]="II",110,TRUE,NA())</f>
        <v>110</v>
      </c>
      <c r="O876" s="20" cm="1">
        <f t="array" ref="O876">_xlfn.IFS(Table11[[#This Row],[target.clade]]="I",Table11[[#This Row],[hits.I]],Table11[[#This Row],[target.clade]]="II",Table11[[#This Row],[hits.II]],TRUE,SUM(Table11[[#This Row],[hits.I]:[hits.?]]))</f>
        <v>4423</v>
      </c>
      <c r="P876" s="26">
        <f>Table11[[#This Row],[clade.P]]-Table11[[#This Row],[clade.TP]]</f>
        <v>31</v>
      </c>
      <c r="Q876" s="26" cm="1">
        <f t="array" ref="Q876">_xlfn.IFS(Table11[[#This Row],[target.clade]]="I",Table11[[#This Row],[hits.II]],Table11[[#This Row],[target.clade]]="II",Table11[[#This Row],[hits.I]],TRUE,NA())</f>
        <v>50</v>
      </c>
      <c r="R876" s="26">
        <f>IFERROR(Table11[[#This Row],[clade.N]]-Table11[[#This Row],[clade.FP]], NA())</f>
        <v>60</v>
      </c>
      <c r="S876" s="24">
        <f>Table11[[#This Row],[clade.TP]]/Table11[[#This Row],[clade.P]]</f>
        <v>0.99303996407723394</v>
      </c>
      <c r="T876" s="24">
        <f>Table11[[#This Row],[clade.FN]]/Table11[[#This Row],[clade.P]]</f>
        <v>6.9600359227660526E-3</v>
      </c>
      <c r="U876" s="24">
        <f>IFERROR(Table11[[#This Row],[clade.FP]]/Table11[[#This Row],[clade.N]],NA())</f>
        <v>0.45454545454545453</v>
      </c>
      <c r="V876" s="24">
        <f>IFERROR(Table11[[#This Row],[clade.TN]]/Table11[[#This Row],[clade.N]],NA())</f>
        <v>0.54545454545454541</v>
      </c>
      <c r="AC876" s="11"/>
      <c r="AD876" s="11"/>
    </row>
    <row r="877" spans="1:30" ht="21" customHeight="1" x14ac:dyDescent="0.2">
      <c r="A877" s="25" t="s">
        <v>4080</v>
      </c>
      <c r="B877" s="20">
        <f>LOOKUP(Table11[[#This Row],[id]],'S1 - Assay'!A:A,'S1 - Assay'!B:B)</f>
        <v>10244</v>
      </c>
      <c r="C877" s="20" t="str">
        <f>LOOKUP(Table11[[#This Row],[id]],'S1 - Assay'!A:A,'S1 - Assay'!C:C)</f>
        <v>II</v>
      </c>
      <c r="D877" s="20">
        <f>COUNTIF('S6 - Table 1'!$B$3:$B$20,Table11[[#This Row],[id]])</f>
        <v>0</v>
      </c>
      <c r="E877" s="20">
        <v>0.21219703500000001</v>
      </c>
      <c r="F877" s="20">
        <v>3219</v>
      </c>
      <c r="G877" s="20">
        <v>8</v>
      </c>
      <c r="H877" s="20">
        <v>183</v>
      </c>
      <c r="I877" s="20">
        <v>22</v>
      </c>
      <c r="J877" s="20">
        <v>43</v>
      </c>
      <c r="K877" s="20">
        <v>4280</v>
      </c>
      <c r="L877" s="20">
        <v>26</v>
      </c>
      <c r="M877" s="26" cm="1">
        <f t="array" ref="M877">_xlfn.IFS(Table11[[#This Row],[target.clade]]="I",110,Table11[[#This Row],[target.clade]]="II",4454,TRUE,4652)</f>
        <v>4454</v>
      </c>
      <c r="N877" s="26" cm="1">
        <f t="array" ref="N877">_xlfn.IFS(Table11[[#This Row],[target.clade]]="I",4454,Table11[[#This Row],[target.clade]]="II",110,TRUE,NA())</f>
        <v>110</v>
      </c>
      <c r="O877" s="20" cm="1">
        <f t="array" ref="O877">_xlfn.IFS(Table11[[#This Row],[target.clade]]="I",Table11[[#This Row],[hits.I]],Table11[[#This Row],[target.clade]]="II",Table11[[#This Row],[hits.II]],TRUE,SUM(Table11[[#This Row],[hits.I]:[hits.?]]))</f>
        <v>4280</v>
      </c>
      <c r="P877" s="26">
        <f>Table11[[#This Row],[clade.P]]-Table11[[#This Row],[clade.TP]]</f>
        <v>174</v>
      </c>
      <c r="Q877" s="26" cm="1">
        <f t="array" ref="Q877">_xlfn.IFS(Table11[[#This Row],[target.clade]]="I",Table11[[#This Row],[hits.II]],Table11[[#This Row],[target.clade]]="II",Table11[[#This Row],[hits.I]],TRUE,NA())</f>
        <v>43</v>
      </c>
      <c r="R877" s="26">
        <f>IFERROR(Table11[[#This Row],[clade.N]]-Table11[[#This Row],[clade.FP]], NA())</f>
        <v>67</v>
      </c>
      <c r="S877" s="24">
        <f>Table11[[#This Row],[clade.TP]]/Table11[[#This Row],[clade.P]]</f>
        <v>0.96093399191737761</v>
      </c>
      <c r="T877" s="24">
        <f>Table11[[#This Row],[clade.FN]]/Table11[[#This Row],[clade.P]]</f>
        <v>3.906600808262236E-2</v>
      </c>
      <c r="U877" s="24">
        <f>IFERROR(Table11[[#This Row],[clade.FP]]/Table11[[#This Row],[clade.N]],NA())</f>
        <v>0.39090909090909093</v>
      </c>
      <c r="V877" s="24">
        <f>IFERROR(Table11[[#This Row],[clade.TN]]/Table11[[#This Row],[clade.N]],NA())</f>
        <v>0.60909090909090913</v>
      </c>
      <c r="AC877" s="11"/>
      <c r="AD877" s="11"/>
    </row>
    <row r="878" spans="1:30" ht="21" customHeight="1" x14ac:dyDescent="0.2">
      <c r="A878" s="25" t="s">
        <v>4082</v>
      </c>
      <c r="B878" s="20">
        <f>LOOKUP(Table11[[#This Row],[id]],'S1 - Assay'!A:A,'S1 - Assay'!B:B)</f>
        <v>10244</v>
      </c>
      <c r="C878" s="20" t="str">
        <f>LOOKUP(Table11[[#This Row],[id]],'S1 - Assay'!A:A,'S1 - Assay'!C:C)</f>
        <v>II</v>
      </c>
      <c r="D878" s="20">
        <f>COUNTIF('S6 - Table 1'!$B$3:$B$20,Table11[[#This Row],[id]])</f>
        <v>0</v>
      </c>
      <c r="E878" s="20">
        <v>0.21220686899999999</v>
      </c>
      <c r="F878" s="20">
        <v>3416</v>
      </c>
      <c r="G878" s="20">
        <v>13</v>
      </c>
      <c r="H878" s="20">
        <v>112</v>
      </c>
      <c r="I878" s="20">
        <v>170</v>
      </c>
      <c r="J878" s="20">
        <v>43</v>
      </c>
      <c r="K878" s="20">
        <v>4431</v>
      </c>
      <c r="L878" s="20">
        <v>64</v>
      </c>
      <c r="M878" s="26" cm="1">
        <f t="array" ref="M878">_xlfn.IFS(Table11[[#This Row],[target.clade]]="I",110,Table11[[#This Row],[target.clade]]="II",4454,TRUE,4652)</f>
        <v>4454</v>
      </c>
      <c r="N878" s="26" cm="1">
        <f t="array" ref="N878">_xlfn.IFS(Table11[[#This Row],[target.clade]]="I",4454,Table11[[#This Row],[target.clade]]="II",110,TRUE,NA())</f>
        <v>110</v>
      </c>
      <c r="O878" s="20" cm="1">
        <f t="array" ref="O878">_xlfn.IFS(Table11[[#This Row],[target.clade]]="I",Table11[[#This Row],[hits.I]],Table11[[#This Row],[target.clade]]="II",Table11[[#This Row],[hits.II]],TRUE,SUM(Table11[[#This Row],[hits.I]:[hits.?]]))</f>
        <v>4431</v>
      </c>
      <c r="P878" s="26">
        <f>Table11[[#This Row],[clade.P]]-Table11[[#This Row],[clade.TP]]</f>
        <v>23</v>
      </c>
      <c r="Q878" s="26" cm="1">
        <f t="array" ref="Q878">_xlfn.IFS(Table11[[#This Row],[target.clade]]="I",Table11[[#This Row],[hits.II]],Table11[[#This Row],[target.clade]]="II",Table11[[#This Row],[hits.I]],TRUE,NA())</f>
        <v>43</v>
      </c>
      <c r="R878" s="26">
        <f>IFERROR(Table11[[#This Row],[clade.N]]-Table11[[#This Row],[clade.FP]], NA())</f>
        <v>67</v>
      </c>
      <c r="S878" s="24">
        <f>Table11[[#This Row],[clade.TP]]/Table11[[#This Row],[clade.P]]</f>
        <v>0.99483610237988329</v>
      </c>
      <c r="T878" s="24">
        <f>Table11[[#This Row],[clade.FN]]/Table11[[#This Row],[clade.P]]</f>
        <v>5.1638976201167494E-3</v>
      </c>
      <c r="U878" s="24">
        <f>IFERROR(Table11[[#This Row],[clade.FP]]/Table11[[#This Row],[clade.N]],NA())</f>
        <v>0.39090909090909093</v>
      </c>
      <c r="V878" s="24">
        <f>IFERROR(Table11[[#This Row],[clade.TN]]/Table11[[#This Row],[clade.N]],NA())</f>
        <v>0.60909090909090913</v>
      </c>
      <c r="AC878" s="11"/>
      <c r="AD878" s="11"/>
    </row>
    <row r="879" spans="1:30" ht="21" customHeight="1" x14ac:dyDescent="0.2">
      <c r="A879" s="25" t="s">
        <v>4087</v>
      </c>
      <c r="B879" s="20">
        <f>LOOKUP(Table11[[#This Row],[id]],'S1 - Assay'!A:A,'S1 - Assay'!B:B)</f>
        <v>10244</v>
      </c>
      <c r="C879" s="20" t="str">
        <f>LOOKUP(Table11[[#This Row],[id]],'S1 - Assay'!A:A,'S1 - Assay'!C:C)</f>
        <v>II</v>
      </c>
      <c r="D879" s="20">
        <f>COUNTIF('S6 - Table 1'!$B$3:$B$20,Table11[[#This Row],[id]])</f>
        <v>0</v>
      </c>
      <c r="E879" s="20">
        <v>0.21222928099999999</v>
      </c>
      <c r="F879" s="20">
        <v>3433</v>
      </c>
      <c r="G879" s="20">
        <v>0</v>
      </c>
      <c r="H879" s="20">
        <v>221</v>
      </c>
      <c r="I879" s="20">
        <v>69</v>
      </c>
      <c r="J879" s="20">
        <v>44</v>
      </c>
      <c r="K879" s="20">
        <v>4430</v>
      </c>
      <c r="L879" s="20">
        <v>65</v>
      </c>
      <c r="M879" s="26" cm="1">
        <f t="array" ref="M879">_xlfn.IFS(Table11[[#This Row],[target.clade]]="I",110,Table11[[#This Row],[target.clade]]="II",4454,TRUE,4652)</f>
        <v>4454</v>
      </c>
      <c r="N879" s="26" cm="1">
        <f t="array" ref="N879">_xlfn.IFS(Table11[[#This Row],[target.clade]]="I",4454,Table11[[#This Row],[target.clade]]="II",110,TRUE,NA())</f>
        <v>110</v>
      </c>
      <c r="O879" s="20" cm="1">
        <f t="array" ref="O879">_xlfn.IFS(Table11[[#This Row],[target.clade]]="I",Table11[[#This Row],[hits.I]],Table11[[#This Row],[target.clade]]="II",Table11[[#This Row],[hits.II]],TRUE,SUM(Table11[[#This Row],[hits.I]:[hits.?]]))</f>
        <v>4430</v>
      </c>
      <c r="P879" s="26">
        <f>Table11[[#This Row],[clade.P]]-Table11[[#This Row],[clade.TP]]</f>
        <v>24</v>
      </c>
      <c r="Q879" s="26" cm="1">
        <f t="array" ref="Q879">_xlfn.IFS(Table11[[#This Row],[target.clade]]="I",Table11[[#This Row],[hits.II]],Table11[[#This Row],[target.clade]]="II",Table11[[#This Row],[hits.I]],TRUE,NA())</f>
        <v>44</v>
      </c>
      <c r="R879" s="26">
        <f>IFERROR(Table11[[#This Row],[clade.N]]-Table11[[#This Row],[clade.FP]], NA())</f>
        <v>66</v>
      </c>
      <c r="S879" s="24">
        <f>Table11[[#This Row],[clade.TP]]/Table11[[#This Row],[clade.P]]</f>
        <v>0.99461158509205205</v>
      </c>
      <c r="T879" s="24">
        <f>Table11[[#This Row],[clade.FN]]/Table11[[#This Row],[clade.P]]</f>
        <v>5.3884149079479124E-3</v>
      </c>
      <c r="U879" s="24">
        <f>IFERROR(Table11[[#This Row],[clade.FP]]/Table11[[#This Row],[clade.N]],NA())</f>
        <v>0.4</v>
      </c>
      <c r="V879" s="24">
        <f>IFERROR(Table11[[#This Row],[clade.TN]]/Table11[[#This Row],[clade.N]],NA())</f>
        <v>0.6</v>
      </c>
      <c r="AC879" s="11"/>
      <c r="AD879" s="11"/>
    </row>
    <row r="880" spans="1:30" ht="21" customHeight="1" x14ac:dyDescent="0.2">
      <c r="A880" s="25" t="s">
        <v>4090</v>
      </c>
      <c r="B880" s="20">
        <f>LOOKUP(Table11[[#This Row],[id]],'S1 - Assay'!A:A,'S1 - Assay'!B:B)</f>
        <v>10244</v>
      </c>
      <c r="C880" s="20" t="str">
        <f>LOOKUP(Table11[[#This Row],[id]],'S1 - Assay'!A:A,'S1 - Assay'!C:C)</f>
        <v>II</v>
      </c>
      <c r="D880" s="20">
        <f>COUNTIF('S6 - Table 1'!$B$3:$B$20,Table11[[#This Row],[id]])</f>
        <v>0</v>
      </c>
      <c r="E880" s="20">
        <v>0.21233247599999999</v>
      </c>
      <c r="F880" s="20">
        <v>3418</v>
      </c>
      <c r="G880" s="20">
        <v>2</v>
      </c>
      <c r="H880" s="20">
        <v>279</v>
      </c>
      <c r="I880" s="20">
        <v>318</v>
      </c>
      <c r="J880" s="20">
        <v>44</v>
      </c>
      <c r="K880" s="20">
        <v>4409</v>
      </c>
      <c r="L880" s="20">
        <v>49</v>
      </c>
      <c r="M880" s="26" cm="1">
        <f t="array" ref="M880">_xlfn.IFS(Table11[[#This Row],[target.clade]]="I",110,Table11[[#This Row],[target.clade]]="II",4454,TRUE,4652)</f>
        <v>4454</v>
      </c>
      <c r="N880" s="26" cm="1">
        <f t="array" ref="N880">_xlfn.IFS(Table11[[#This Row],[target.clade]]="I",4454,Table11[[#This Row],[target.clade]]="II",110,TRUE,NA())</f>
        <v>110</v>
      </c>
      <c r="O880" s="20" cm="1">
        <f t="array" ref="O880">_xlfn.IFS(Table11[[#This Row],[target.clade]]="I",Table11[[#This Row],[hits.I]],Table11[[#This Row],[target.clade]]="II",Table11[[#This Row],[hits.II]],TRUE,SUM(Table11[[#This Row],[hits.I]:[hits.?]]))</f>
        <v>4409</v>
      </c>
      <c r="P880" s="26">
        <f>Table11[[#This Row],[clade.P]]-Table11[[#This Row],[clade.TP]]</f>
        <v>45</v>
      </c>
      <c r="Q880" s="26" cm="1">
        <f t="array" ref="Q880">_xlfn.IFS(Table11[[#This Row],[target.clade]]="I",Table11[[#This Row],[hits.II]],Table11[[#This Row],[target.clade]]="II",Table11[[#This Row],[hits.I]],TRUE,NA())</f>
        <v>44</v>
      </c>
      <c r="R880" s="26">
        <f>IFERROR(Table11[[#This Row],[clade.N]]-Table11[[#This Row],[clade.FP]], NA())</f>
        <v>66</v>
      </c>
      <c r="S880" s="24">
        <f>Table11[[#This Row],[clade.TP]]/Table11[[#This Row],[clade.P]]</f>
        <v>0.98989672204759771</v>
      </c>
      <c r="T880" s="24">
        <f>Table11[[#This Row],[clade.FN]]/Table11[[#This Row],[clade.P]]</f>
        <v>1.0103277952402335E-2</v>
      </c>
      <c r="U880" s="24">
        <f>IFERROR(Table11[[#This Row],[clade.FP]]/Table11[[#This Row],[clade.N]],NA())</f>
        <v>0.4</v>
      </c>
      <c r="V880" s="24">
        <f>IFERROR(Table11[[#This Row],[clade.TN]]/Table11[[#This Row],[clade.N]],NA())</f>
        <v>0.6</v>
      </c>
      <c r="AC880" s="11"/>
      <c r="AD880" s="11"/>
    </row>
    <row r="881" spans="1:30" ht="21" customHeight="1" x14ac:dyDescent="0.2">
      <c r="A881" s="25" t="s">
        <v>4091</v>
      </c>
      <c r="B881" s="20">
        <f>LOOKUP(Table11[[#This Row],[id]],'S1 - Assay'!A:A,'S1 - Assay'!B:B)</f>
        <v>10244</v>
      </c>
      <c r="C881" s="20" t="str">
        <f>LOOKUP(Table11[[#This Row],[id]],'S1 - Assay'!A:A,'S1 - Assay'!C:C)</f>
        <v>II</v>
      </c>
      <c r="D881" s="20">
        <f>COUNTIF('S6 - Table 1'!$B$3:$B$20,Table11[[#This Row],[id]])</f>
        <v>0</v>
      </c>
      <c r="E881" s="20">
        <v>0.21252734600000001</v>
      </c>
      <c r="F881" s="20">
        <v>3414</v>
      </c>
      <c r="G881" s="20">
        <v>6</v>
      </c>
      <c r="H881" s="20">
        <v>281</v>
      </c>
      <c r="I881" s="20">
        <v>262</v>
      </c>
      <c r="J881" s="20">
        <v>44</v>
      </c>
      <c r="K881" s="20">
        <v>4409</v>
      </c>
      <c r="L881" s="20">
        <v>63</v>
      </c>
      <c r="M881" s="26" cm="1">
        <f t="array" ref="M881">_xlfn.IFS(Table11[[#This Row],[target.clade]]="I",110,Table11[[#This Row],[target.clade]]="II",4454,TRUE,4652)</f>
        <v>4454</v>
      </c>
      <c r="N881" s="26" cm="1">
        <f t="array" ref="N881">_xlfn.IFS(Table11[[#This Row],[target.clade]]="I",4454,Table11[[#This Row],[target.clade]]="II",110,TRUE,NA())</f>
        <v>110</v>
      </c>
      <c r="O881" s="20" cm="1">
        <f t="array" ref="O881">_xlfn.IFS(Table11[[#This Row],[target.clade]]="I",Table11[[#This Row],[hits.I]],Table11[[#This Row],[target.clade]]="II",Table11[[#This Row],[hits.II]],TRUE,SUM(Table11[[#This Row],[hits.I]:[hits.?]]))</f>
        <v>4409</v>
      </c>
      <c r="P881" s="26">
        <f>Table11[[#This Row],[clade.P]]-Table11[[#This Row],[clade.TP]]</f>
        <v>45</v>
      </c>
      <c r="Q881" s="26" cm="1">
        <f t="array" ref="Q881">_xlfn.IFS(Table11[[#This Row],[target.clade]]="I",Table11[[#This Row],[hits.II]],Table11[[#This Row],[target.clade]]="II",Table11[[#This Row],[hits.I]],TRUE,NA())</f>
        <v>44</v>
      </c>
      <c r="R881" s="26">
        <f>IFERROR(Table11[[#This Row],[clade.N]]-Table11[[#This Row],[clade.FP]], NA())</f>
        <v>66</v>
      </c>
      <c r="S881" s="24">
        <f>Table11[[#This Row],[clade.TP]]/Table11[[#This Row],[clade.P]]</f>
        <v>0.98989672204759771</v>
      </c>
      <c r="T881" s="24">
        <f>Table11[[#This Row],[clade.FN]]/Table11[[#This Row],[clade.P]]</f>
        <v>1.0103277952402335E-2</v>
      </c>
      <c r="U881" s="24">
        <f>IFERROR(Table11[[#This Row],[clade.FP]]/Table11[[#This Row],[clade.N]],NA())</f>
        <v>0.4</v>
      </c>
      <c r="V881" s="24">
        <f>IFERROR(Table11[[#This Row],[clade.TN]]/Table11[[#This Row],[clade.N]],NA())</f>
        <v>0.6</v>
      </c>
      <c r="AC881" s="11"/>
      <c r="AD881" s="11"/>
    </row>
    <row r="882" spans="1:30" ht="21" customHeight="1" x14ac:dyDescent="0.2">
      <c r="A882" s="25" t="s">
        <v>4094</v>
      </c>
      <c r="B882" s="20">
        <f>LOOKUP(Table11[[#This Row],[id]],'S1 - Assay'!A:A,'S1 - Assay'!B:B)</f>
        <v>10244</v>
      </c>
      <c r="C882" s="20" t="str">
        <f>LOOKUP(Table11[[#This Row],[id]],'S1 - Assay'!A:A,'S1 - Assay'!C:C)</f>
        <v>II</v>
      </c>
      <c r="D882" s="20">
        <f>COUNTIF('S6 - Table 1'!$B$3:$B$20,Table11[[#This Row],[id]])</f>
        <v>0</v>
      </c>
      <c r="E882" s="20">
        <v>0.212557945</v>
      </c>
      <c r="F882" s="20">
        <v>3431</v>
      </c>
      <c r="G882" s="20">
        <v>1</v>
      </c>
      <c r="H882" s="20">
        <v>158</v>
      </c>
      <c r="I882" s="20">
        <v>131</v>
      </c>
      <c r="J882" s="20">
        <v>44</v>
      </c>
      <c r="K882" s="20">
        <v>4430</v>
      </c>
      <c r="L882" s="20">
        <v>65</v>
      </c>
      <c r="M882" s="26" cm="1">
        <f t="array" ref="M882">_xlfn.IFS(Table11[[#This Row],[target.clade]]="I",110,Table11[[#This Row],[target.clade]]="II",4454,TRUE,4652)</f>
        <v>4454</v>
      </c>
      <c r="N882" s="26" cm="1">
        <f t="array" ref="N882">_xlfn.IFS(Table11[[#This Row],[target.clade]]="I",4454,Table11[[#This Row],[target.clade]]="II",110,TRUE,NA())</f>
        <v>110</v>
      </c>
      <c r="O882" s="20" cm="1">
        <f t="array" ref="O882">_xlfn.IFS(Table11[[#This Row],[target.clade]]="I",Table11[[#This Row],[hits.I]],Table11[[#This Row],[target.clade]]="II",Table11[[#This Row],[hits.II]],TRUE,SUM(Table11[[#This Row],[hits.I]:[hits.?]]))</f>
        <v>4430</v>
      </c>
      <c r="P882" s="26">
        <f>Table11[[#This Row],[clade.P]]-Table11[[#This Row],[clade.TP]]</f>
        <v>24</v>
      </c>
      <c r="Q882" s="26" cm="1">
        <f t="array" ref="Q882">_xlfn.IFS(Table11[[#This Row],[target.clade]]="I",Table11[[#This Row],[hits.II]],Table11[[#This Row],[target.clade]]="II",Table11[[#This Row],[hits.I]],TRUE,NA())</f>
        <v>44</v>
      </c>
      <c r="R882" s="26">
        <f>IFERROR(Table11[[#This Row],[clade.N]]-Table11[[#This Row],[clade.FP]], NA())</f>
        <v>66</v>
      </c>
      <c r="S882" s="24">
        <f>Table11[[#This Row],[clade.TP]]/Table11[[#This Row],[clade.P]]</f>
        <v>0.99461158509205205</v>
      </c>
      <c r="T882" s="24">
        <f>Table11[[#This Row],[clade.FN]]/Table11[[#This Row],[clade.P]]</f>
        <v>5.3884149079479124E-3</v>
      </c>
      <c r="U882" s="24">
        <f>IFERROR(Table11[[#This Row],[clade.FP]]/Table11[[#This Row],[clade.N]],NA())</f>
        <v>0.4</v>
      </c>
      <c r="V882" s="24">
        <f>IFERROR(Table11[[#This Row],[clade.TN]]/Table11[[#This Row],[clade.N]],NA())</f>
        <v>0.6</v>
      </c>
      <c r="AC882" s="11"/>
      <c r="AD882" s="11"/>
    </row>
    <row r="883" spans="1:30" ht="21" customHeight="1" x14ac:dyDescent="0.2">
      <c r="A883" s="25" t="s">
        <v>4097</v>
      </c>
      <c r="B883" s="20">
        <f>LOOKUP(Table11[[#This Row],[id]],'S1 - Assay'!A:A,'S1 - Assay'!B:B)</f>
        <v>10244</v>
      </c>
      <c r="C883" s="20" t="str">
        <f>LOOKUP(Table11[[#This Row],[id]],'S1 - Assay'!A:A,'S1 - Assay'!C:C)</f>
        <v>II</v>
      </c>
      <c r="D883" s="20">
        <f>COUNTIF('S6 - Table 1'!$B$3:$B$20,Table11[[#This Row],[id]])</f>
        <v>0</v>
      </c>
      <c r="E883" s="20">
        <v>0.212557945</v>
      </c>
      <c r="F883" s="20">
        <v>3431</v>
      </c>
      <c r="G883" s="20">
        <v>1</v>
      </c>
      <c r="H883" s="20">
        <v>158</v>
      </c>
      <c r="I883" s="20">
        <v>131</v>
      </c>
      <c r="J883" s="20">
        <v>44</v>
      </c>
      <c r="K883" s="20">
        <v>4430</v>
      </c>
      <c r="L883" s="20">
        <v>65</v>
      </c>
      <c r="M883" s="26" cm="1">
        <f t="array" ref="M883">_xlfn.IFS(Table11[[#This Row],[target.clade]]="I",110,Table11[[#This Row],[target.clade]]="II",4454,TRUE,4652)</f>
        <v>4454</v>
      </c>
      <c r="N883" s="26" cm="1">
        <f t="array" ref="N883">_xlfn.IFS(Table11[[#This Row],[target.clade]]="I",4454,Table11[[#This Row],[target.clade]]="II",110,TRUE,NA())</f>
        <v>110</v>
      </c>
      <c r="O883" s="20" cm="1">
        <f t="array" ref="O883">_xlfn.IFS(Table11[[#This Row],[target.clade]]="I",Table11[[#This Row],[hits.I]],Table11[[#This Row],[target.clade]]="II",Table11[[#This Row],[hits.II]],TRUE,SUM(Table11[[#This Row],[hits.I]:[hits.?]]))</f>
        <v>4430</v>
      </c>
      <c r="P883" s="26">
        <f>Table11[[#This Row],[clade.P]]-Table11[[#This Row],[clade.TP]]</f>
        <v>24</v>
      </c>
      <c r="Q883" s="26" cm="1">
        <f t="array" ref="Q883">_xlfn.IFS(Table11[[#This Row],[target.clade]]="I",Table11[[#This Row],[hits.II]],Table11[[#This Row],[target.clade]]="II",Table11[[#This Row],[hits.I]],TRUE,NA())</f>
        <v>44</v>
      </c>
      <c r="R883" s="26">
        <f>IFERROR(Table11[[#This Row],[clade.N]]-Table11[[#This Row],[clade.FP]], NA())</f>
        <v>66</v>
      </c>
      <c r="S883" s="24">
        <f>Table11[[#This Row],[clade.TP]]/Table11[[#This Row],[clade.P]]</f>
        <v>0.99461158509205205</v>
      </c>
      <c r="T883" s="24">
        <f>Table11[[#This Row],[clade.FN]]/Table11[[#This Row],[clade.P]]</f>
        <v>5.3884149079479124E-3</v>
      </c>
      <c r="U883" s="24">
        <f>IFERROR(Table11[[#This Row],[clade.FP]]/Table11[[#This Row],[clade.N]],NA())</f>
        <v>0.4</v>
      </c>
      <c r="V883" s="24">
        <f>IFERROR(Table11[[#This Row],[clade.TN]]/Table11[[#This Row],[clade.N]],NA())</f>
        <v>0.6</v>
      </c>
      <c r="AC883" s="11"/>
      <c r="AD883" s="11"/>
    </row>
    <row r="884" spans="1:30" ht="21" customHeight="1" x14ac:dyDescent="0.2">
      <c r="A884" s="25" t="s">
        <v>4100</v>
      </c>
      <c r="B884" s="20">
        <f>LOOKUP(Table11[[#This Row],[id]],'S1 - Assay'!A:A,'S1 - Assay'!B:B)</f>
        <v>10244</v>
      </c>
      <c r="C884" s="20" t="str">
        <f>LOOKUP(Table11[[#This Row],[id]],'S1 - Assay'!A:A,'S1 - Assay'!C:C)</f>
        <v>II</v>
      </c>
      <c r="D884" s="20">
        <f>COUNTIF('S6 - Table 1'!$B$3:$B$20,Table11[[#This Row],[id]])</f>
        <v>0</v>
      </c>
      <c r="E884" s="20">
        <v>0.212916564</v>
      </c>
      <c r="F884" s="20">
        <v>3182</v>
      </c>
      <c r="G884" s="20">
        <v>31</v>
      </c>
      <c r="H884" s="20">
        <v>196</v>
      </c>
      <c r="I884" s="20">
        <v>99</v>
      </c>
      <c r="J884" s="20">
        <v>44</v>
      </c>
      <c r="K884" s="20">
        <v>4162</v>
      </c>
      <c r="L884" s="20">
        <v>63</v>
      </c>
      <c r="M884" s="26" cm="1">
        <f t="array" ref="M884">_xlfn.IFS(Table11[[#This Row],[target.clade]]="I",110,Table11[[#This Row],[target.clade]]="II",4454,TRUE,4652)</f>
        <v>4454</v>
      </c>
      <c r="N884" s="26" cm="1">
        <f t="array" ref="N884">_xlfn.IFS(Table11[[#This Row],[target.clade]]="I",4454,Table11[[#This Row],[target.clade]]="II",110,TRUE,NA())</f>
        <v>110</v>
      </c>
      <c r="O884" s="20" cm="1">
        <f t="array" ref="O884">_xlfn.IFS(Table11[[#This Row],[target.clade]]="I",Table11[[#This Row],[hits.I]],Table11[[#This Row],[target.clade]]="II",Table11[[#This Row],[hits.II]],TRUE,SUM(Table11[[#This Row],[hits.I]:[hits.?]]))</f>
        <v>4162</v>
      </c>
      <c r="P884" s="26">
        <f>Table11[[#This Row],[clade.P]]-Table11[[#This Row],[clade.TP]]</f>
        <v>292</v>
      </c>
      <c r="Q884" s="26" cm="1">
        <f t="array" ref="Q884">_xlfn.IFS(Table11[[#This Row],[target.clade]]="I",Table11[[#This Row],[hits.II]],Table11[[#This Row],[target.clade]]="II",Table11[[#This Row],[hits.I]],TRUE,NA())</f>
        <v>44</v>
      </c>
      <c r="R884" s="26">
        <f>IFERROR(Table11[[#This Row],[clade.N]]-Table11[[#This Row],[clade.FP]], NA())</f>
        <v>66</v>
      </c>
      <c r="S884" s="24">
        <f>Table11[[#This Row],[clade.TP]]/Table11[[#This Row],[clade.P]]</f>
        <v>0.93444095195330046</v>
      </c>
      <c r="T884" s="24">
        <f>Table11[[#This Row],[clade.FN]]/Table11[[#This Row],[clade.P]]</f>
        <v>6.5559048046699597E-2</v>
      </c>
      <c r="U884" s="24">
        <f>IFERROR(Table11[[#This Row],[clade.FP]]/Table11[[#This Row],[clade.N]],NA())</f>
        <v>0.4</v>
      </c>
      <c r="V884" s="24">
        <f>IFERROR(Table11[[#This Row],[clade.TN]]/Table11[[#This Row],[clade.N]],NA())</f>
        <v>0.6</v>
      </c>
      <c r="AC884" s="11"/>
      <c r="AD884" s="11"/>
    </row>
    <row r="885" spans="1:30" ht="21" customHeight="1" x14ac:dyDescent="0.2">
      <c r="A885" s="25" t="s">
        <v>4105</v>
      </c>
      <c r="B885" s="20">
        <f>LOOKUP(Table11[[#This Row],[id]],'S1 - Assay'!A:A,'S1 - Assay'!B:B)</f>
        <v>10244</v>
      </c>
      <c r="C885" s="20" t="str">
        <f>LOOKUP(Table11[[#This Row],[id]],'S1 - Assay'!A:A,'S1 - Assay'!C:C)</f>
        <v>II</v>
      </c>
      <c r="D885" s="20">
        <f>COUNTIF('S6 - Table 1'!$B$3:$B$20,Table11[[#This Row],[id]])</f>
        <v>0</v>
      </c>
      <c r="E885" s="20">
        <v>0.21417651300000001</v>
      </c>
      <c r="F885" s="20">
        <v>3429</v>
      </c>
      <c r="G885" s="20">
        <v>6</v>
      </c>
      <c r="H885" s="20">
        <v>272</v>
      </c>
      <c r="I885" s="20">
        <v>15</v>
      </c>
      <c r="J885" s="20">
        <v>44</v>
      </c>
      <c r="K885" s="20">
        <v>4433</v>
      </c>
      <c r="L885" s="20">
        <v>66</v>
      </c>
      <c r="M885" s="26" cm="1">
        <f t="array" ref="M885">_xlfn.IFS(Table11[[#This Row],[target.clade]]="I",110,Table11[[#This Row],[target.clade]]="II",4454,TRUE,4652)</f>
        <v>4454</v>
      </c>
      <c r="N885" s="26" cm="1">
        <f t="array" ref="N885">_xlfn.IFS(Table11[[#This Row],[target.clade]]="I",4454,Table11[[#This Row],[target.clade]]="II",110,TRUE,NA())</f>
        <v>110</v>
      </c>
      <c r="O885" s="20" cm="1">
        <f t="array" ref="O885">_xlfn.IFS(Table11[[#This Row],[target.clade]]="I",Table11[[#This Row],[hits.I]],Table11[[#This Row],[target.clade]]="II",Table11[[#This Row],[hits.II]],TRUE,SUM(Table11[[#This Row],[hits.I]:[hits.?]]))</f>
        <v>4433</v>
      </c>
      <c r="P885" s="26">
        <f>Table11[[#This Row],[clade.P]]-Table11[[#This Row],[clade.TP]]</f>
        <v>21</v>
      </c>
      <c r="Q885" s="26" cm="1">
        <f t="array" ref="Q885">_xlfn.IFS(Table11[[#This Row],[target.clade]]="I",Table11[[#This Row],[hits.II]],Table11[[#This Row],[target.clade]]="II",Table11[[#This Row],[hits.I]],TRUE,NA())</f>
        <v>44</v>
      </c>
      <c r="R885" s="26">
        <f>IFERROR(Table11[[#This Row],[clade.N]]-Table11[[#This Row],[clade.FP]], NA())</f>
        <v>66</v>
      </c>
      <c r="S885" s="24">
        <f>Table11[[#This Row],[clade.TP]]/Table11[[#This Row],[clade.P]]</f>
        <v>0.99528513695554555</v>
      </c>
      <c r="T885" s="24">
        <f>Table11[[#This Row],[clade.FN]]/Table11[[#This Row],[clade.P]]</f>
        <v>4.7148630444544233E-3</v>
      </c>
      <c r="U885" s="24">
        <f>IFERROR(Table11[[#This Row],[clade.FP]]/Table11[[#This Row],[clade.N]],NA())</f>
        <v>0.4</v>
      </c>
      <c r="V885" s="24">
        <f>IFERROR(Table11[[#This Row],[clade.TN]]/Table11[[#This Row],[clade.N]],NA())</f>
        <v>0.6</v>
      </c>
      <c r="AC885" s="11"/>
      <c r="AD885" s="11"/>
    </row>
    <row r="886" spans="1:30" ht="21" customHeight="1" x14ac:dyDescent="0.2">
      <c r="A886" s="25" t="s">
        <v>4108</v>
      </c>
      <c r="B886" s="20">
        <f>LOOKUP(Table11[[#This Row],[id]],'S1 - Assay'!A:A,'S1 - Assay'!B:B)</f>
        <v>10244</v>
      </c>
      <c r="C886" s="20" t="str">
        <f>LOOKUP(Table11[[#This Row],[id]],'S1 - Assay'!A:A,'S1 - Assay'!C:C)</f>
        <v>II</v>
      </c>
      <c r="D886" s="20">
        <f>COUNTIF('S6 - Table 1'!$B$3:$B$20,Table11[[#This Row],[id]])</f>
        <v>0</v>
      </c>
      <c r="E886" s="20">
        <v>0.21428528899999999</v>
      </c>
      <c r="F886" s="20">
        <v>3341</v>
      </c>
      <c r="G886" s="20">
        <v>6</v>
      </c>
      <c r="H886" s="20">
        <v>275</v>
      </c>
      <c r="I886" s="20">
        <v>51</v>
      </c>
      <c r="J886" s="20">
        <v>43</v>
      </c>
      <c r="K886" s="20">
        <v>4321</v>
      </c>
      <c r="L886" s="20">
        <v>64</v>
      </c>
      <c r="M886" s="26" cm="1">
        <f t="array" ref="M886">_xlfn.IFS(Table11[[#This Row],[target.clade]]="I",110,Table11[[#This Row],[target.clade]]="II",4454,TRUE,4652)</f>
        <v>4454</v>
      </c>
      <c r="N886" s="26" cm="1">
        <f t="array" ref="N886">_xlfn.IFS(Table11[[#This Row],[target.clade]]="I",4454,Table11[[#This Row],[target.clade]]="II",110,TRUE,NA())</f>
        <v>110</v>
      </c>
      <c r="O886" s="20" cm="1">
        <f t="array" ref="O886">_xlfn.IFS(Table11[[#This Row],[target.clade]]="I",Table11[[#This Row],[hits.I]],Table11[[#This Row],[target.clade]]="II",Table11[[#This Row],[hits.II]],TRUE,SUM(Table11[[#This Row],[hits.I]:[hits.?]]))</f>
        <v>4321</v>
      </c>
      <c r="P886" s="26">
        <f>Table11[[#This Row],[clade.P]]-Table11[[#This Row],[clade.TP]]</f>
        <v>133</v>
      </c>
      <c r="Q886" s="26" cm="1">
        <f t="array" ref="Q886">_xlfn.IFS(Table11[[#This Row],[target.clade]]="I",Table11[[#This Row],[hits.II]],Table11[[#This Row],[target.clade]]="II",Table11[[#This Row],[hits.I]],TRUE,NA())</f>
        <v>43</v>
      </c>
      <c r="R886" s="26">
        <f>IFERROR(Table11[[#This Row],[clade.N]]-Table11[[#This Row],[clade.FP]], NA())</f>
        <v>67</v>
      </c>
      <c r="S886" s="24">
        <f>Table11[[#This Row],[clade.TP]]/Table11[[#This Row],[clade.P]]</f>
        <v>0.97013920071845527</v>
      </c>
      <c r="T886" s="24">
        <f>Table11[[#This Row],[clade.FN]]/Table11[[#This Row],[clade.P]]</f>
        <v>2.986079928154468E-2</v>
      </c>
      <c r="U886" s="24">
        <f>IFERROR(Table11[[#This Row],[clade.FP]]/Table11[[#This Row],[clade.N]],NA())</f>
        <v>0.39090909090909093</v>
      </c>
      <c r="V886" s="24">
        <f>IFERROR(Table11[[#This Row],[clade.TN]]/Table11[[#This Row],[clade.N]],NA())</f>
        <v>0.60909090909090913</v>
      </c>
      <c r="AC886" s="11"/>
      <c r="AD886" s="11"/>
    </row>
    <row r="887" spans="1:30" ht="21" customHeight="1" x14ac:dyDescent="0.2">
      <c r="A887" s="25" t="s">
        <v>4110</v>
      </c>
      <c r="B887" s="20">
        <f>LOOKUP(Table11[[#This Row],[id]],'S1 - Assay'!A:A,'S1 - Assay'!B:B)</f>
        <v>10244</v>
      </c>
      <c r="C887" s="20" t="str">
        <f>LOOKUP(Table11[[#This Row],[id]],'S1 - Assay'!A:A,'S1 - Assay'!C:C)</f>
        <v>II</v>
      </c>
      <c r="D887" s="20">
        <f>COUNTIF('S6 - Table 1'!$B$3:$B$20,Table11[[#This Row],[id]])</f>
        <v>0</v>
      </c>
      <c r="E887" s="20">
        <v>0.214358044</v>
      </c>
      <c r="F887" s="20">
        <v>3427</v>
      </c>
      <c r="G887" s="20">
        <v>0</v>
      </c>
      <c r="H887" s="20">
        <v>281</v>
      </c>
      <c r="I887" s="20">
        <v>9</v>
      </c>
      <c r="J887" s="20">
        <v>43</v>
      </c>
      <c r="K887" s="20">
        <v>4430</v>
      </c>
      <c r="L887" s="20">
        <v>63</v>
      </c>
      <c r="M887" s="26" cm="1">
        <f t="array" ref="M887">_xlfn.IFS(Table11[[#This Row],[target.clade]]="I",110,Table11[[#This Row],[target.clade]]="II",4454,TRUE,4652)</f>
        <v>4454</v>
      </c>
      <c r="N887" s="26" cm="1">
        <f t="array" ref="N887">_xlfn.IFS(Table11[[#This Row],[target.clade]]="I",4454,Table11[[#This Row],[target.clade]]="II",110,TRUE,NA())</f>
        <v>110</v>
      </c>
      <c r="O887" s="20" cm="1">
        <f t="array" ref="O887">_xlfn.IFS(Table11[[#This Row],[target.clade]]="I",Table11[[#This Row],[hits.I]],Table11[[#This Row],[target.clade]]="II",Table11[[#This Row],[hits.II]],TRUE,SUM(Table11[[#This Row],[hits.I]:[hits.?]]))</f>
        <v>4430</v>
      </c>
      <c r="P887" s="26">
        <f>Table11[[#This Row],[clade.P]]-Table11[[#This Row],[clade.TP]]</f>
        <v>24</v>
      </c>
      <c r="Q887" s="26" cm="1">
        <f t="array" ref="Q887">_xlfn.IFS(Table11[[#This Row],[target.clade]]="I",Table11[[#This Row],[hits.II]],Table11[[#This Row],[target.clade]]="II",Table11[[#This Row],[hits.I]],TRUE,NA())</f>
        <v>43</v>
      </c>
      <c r="R887" s="26">
        <f>IFERROR(Table11[[#This Row],[clade.N]]-Table11[[#This Row],[clade.FP]], NA())</f>
        <v>67</v>
      </c>
      <c r="S887" s="24">
        <f>Table11[[#This Row],[clade.TP]]/Table11[[#This Row],[clade.P]]</f>
        <v>0.99461158509205205</v>
      </c>
      <c r="T887" s="24">
        <f>Table11[[#This Row],[clade.FN]]/Table11[[#This Row],[clade.P]]</f>
        <v>5.3884149079479124E-3</v>
      </c>
      <c r="U887" s="24">
        <f>IFERROR(Table11[[#This Row],[clade.FP]]/Table11[[#This Row],[clade.N]],NA())</f>
        <v>0.39090909090909093</v>
      </c>
      <c r="V887" s="24">
        <f>IFERROR(Table11[[#This Row],[clade.TN]]/Table11[[#This Row],[clade.N]],NA())</f>
        <v>0.60909090909090913</v>
      </c>
      <c r="AC887" s="11"/>
      <c r="AD887" s="11"/>
    </row>
    <row r="888" spans="1:30" ht="21" customHeight="1" x14ac:dyDescent="0.2">
      <c r="A888" s="25" t="s">
        <v>4113</v>
      </c>
      <c r="B888" s="20">
        <f>LOOKUP(Table11[[#This Row],[id]],'S1 - Assay'!A:A,'S1 - Assay'!B:B)</f>
        <v>10244</v>
      </c>
      <c r="C888" s="20" t="str">
        <f>LOOKUP(Table11[[#This Row],[id]],'S1 - Assay'!A:A,'S1 - Assay'!C:C)</f>
        <v>II</v>
      </c>
      <c r="D888" s="20">
        <f>COUNTIF('S6 - Table 1'!$B$3:$B$20,Table11[[#This Row],[id]])</f>
        <v>0</v>
      </c>
      <c r="E888" s="20">
        <v>0.21466133000000001</v>
      </c>
      <c r="F888" s="20">
        <v>3420</v>
      </c>
      <c r="G888" s="20">
        <v>5</v>
      </c>
      <c r="H888" s="20">
        <v>276</v>
      </c>
      <c r="I888" s="20">
        <v>11</v>
      </c>
      <c r="J888" s="20">
        <v>44</v>
      </c>
      <c r="K888" s="20">
        <v>4420</v>
      </c>
      <c r="L888" s="20">
        <v>66</v>
      </c>
      <c r="M888" s="26" cm="1">
        <f t="array" ref="M888">_xlfn.IFS(Table11[[#This Row],[target.clade]]="I",110,Table11[[#This Row],[target.clade]]="II",4454,TRUE,4652)</f>
        <v>4454</v>
      </c>
      <c r="N888" s="26" cm="1">
        <f t="array" ref="N888">_xlfn.IFS(Table11[[#This Row],[target.clade]]="I",4454,Table11[[#This Row],[target.clade]]="II",110,TRUE,NA())</f>
        <v>110</v>
      </c>
      <c r="O888" s="20" cm="1">
        <f t="array" ref="O888">_xlfn.IFS(Table11[[#This Row],[target.clade]]="I",Table11[[#This Row],[hits.I]],Table11[[#This Row],[target.clade]]="II",Table11[[#This Row],[hits.II]],TRUE,SUM(Table11[[#This Row],[hits.I]:[hits.?]]))</f>
        <v>4420</v>
      </c>
      <c r="P888" s="26">
        <f>Table11[[#This Row],[clade.P]]-Table11[[#This Row],[clade.TP]]</f>
        <v>34</v>
      </c>
      <c r="Q888" s="26" cm="1">
        <f t="array" ref="Q888">_xlfn.IFS(Table11[[#This Row],[target.clade]]="I",Table11[[#This Row],[hits.II]],Table11[[#This Row],[target.clade]]="II",Table11[[#This Row],[hits.I]],TRUE,NA())</f>
        <v>44</v>
      </c>
      <c r="R888" s="26">
        <f>IFERROR(Table11[[#This Row],[clade.N]]-Table11[[#This Row],[clade.FP]], NA())</f>
        <v>66</v>
      </c>
      <c r="S888" s="24">
        <f>Table11[[#This Row],[clade.TP]]/Table11[[#This Row],[clade.P]]</f>
        <v>0.99236641221374045</v>
      </c>
      <c r="T888" s="24">
        <f>Table11[[#This Row],[clade.FN]]/Table11[[#This Row],[clade.P]]</f>
        <v>7.6335877862595417E-3</v>
      </c>
      <c r="U888" s="24">
        <f>IFERROR(Table11[[#This Row],[clade.FP]]/Table11[[#This Row],[clade.N]],NA())</f>
        <v>0.4</v>
      </c>
      <c r="V888" s="24">
        <f>IFERROR(Table11[[#This Row],[clade.TN]]/Table11[[#This Row],[clade.N]],NA())</f>
        <v>0.6</v>
      </c>
      <c r="AC888" s="11"/>
      <c r="AD888" s="11"/>
    </row>
    <row r="889" spans="1:30" ht="21" customHeight="1" x14ac:dyDescent="0.2">
      <c r="A889" s="25" t="s">
        <v>4114</v>
      </c>
      <c r="B889" s="20">
        <f>LOOKUP(Table11[[#This Row],[id]],'S1 - Assay'!A:A,'S1 - Assay'!B:B)</f>
        <v>10244</v>
      </c>
      <c r="C889" s="20" t="str">
        <f>LOOKUP(Table11[[#This Row],[id]],'S1 - Assay'!A:A,'S1 - Assay'!C:C)</f>
        <v>II</v>
      </c>
      <c r="D889" s="20">
        <f>COUNTIF('S6 - Table 1'!$B$3:$B$20,Table11[[#This Row],[id]])</f>
        <v>0</v>
      </c>
      <c r="E889" s="20">
        <v>0.21470051100000001</v>
      </c>
      <c r="F889" s="20">
        <v>3041</v>
      </c>
      <c r="G889" s="20">
        <v>10</v>
      </c>
      <c r="H889" s="20">
        <v>192</v>
      </c>
      <c r="I889" s="20">
        <v>323</v>
      </c>
      <c r="J889" s="20">
        <v>44</v>
      </c>
      <c r="K889" s="20">
        <v>3987</v>
      </c>
      <c r="L889" s="20">
        <v>65</v>
      </c>
      <c r="M889" s="26" cm="1">
        <f t="array" ref="M889">_xlfn.IFS(Table11[[#This Row],[target.clade]]="I",110,Table11[[#This Row],[target.clade]]="II",4454,TRUE,4652)</f>
        <v>4454</v>
      </c>
      <c r="N889" s="26" cm="1">
        <f t="array" ref="N889">_xlfn.IFS(Table11[[#This Row],[target.clade]]="I",4454,Table11[[#This Row],[target.clade]]="II",110,TRUE,NA())</f>
        <v>110</v>
      </c>
      <c r="O889" s="20" cm="1">
        <f t="array" ref="O889">_xlfn.IFS(Table11[[#This Row],[target.clade]]="I",Table11[[#This Row],[hits.I]],Table11[[#This Row],[target.clade]]="II",Table11[[#This Row],[hits.II]],TRUE,SUM(Table11[[#This Row],[hits.I]:[hits.?]]))</f>
        <v>3987</v>
      </c>
      <c r="P889" s="26">
        <f>Table11[[#This Row],[clade.P]]-Table11[[#This Row],[clade.TP]]</f>
        <v>467</v>
      </c>
      <c r="Q889" s="26" cm="1">
        <f t="array" ref="Q889">_xlfn.IFS(Table11[[#This Row],[target.clade]]="I",Table11[[#This Row],[hits.II]],Table11[[#This Row],[target.clade]]="II",Table11[[#This Row],[hits.I]],TRUE,NA())</f>
        <v>44</v>
      </c>
      <c r="R889" s="26">
        <f>IFERROR(Table11[[#This Row],[clade.N]]-Table11[[#This Row],[clade.FP]], NA())</f>
        <v>66</v>
      </c>
      <c r="S889" s="24">
        <f>Table11[[#This Row],[clade.TP]]/Table11[[#This Row],[clade.P]]</f>
        <v>0.89515042658284683</v>
      </c>
      <c r="T889" s="24">
        <f>Table11[[#This Row],[clade.FN]]/Table11[[#This Row],[clade.P]]</f>
        <v>0.10484957341715312</v>
      </c>
      <c r="U889" s="24">
        <f>IFERROR(Table11[[#This Row],[clade.FP]]/Table11[[#This Row],[clade.N]],NA())</f>
        <v>0.4</v>
      </c>
      <c r="V889" s="24">
        <f>IFERROR(Table11[[#This Row],[clade.TN]]/Table11[[#This Row],[clade.N]],NA())</f>
        <v>0.6</v>
      </c>
      <c r="AC889" s="11"/>
      <c r="AD889" s="11"/>
    </row>
    <row r="890" spans="1:30" ht="21" customHeight="1" x14ac:dyDescent="0.2">
      <c r="A890" s="25" t="s">
        <v>4119</v>
      </c>
      <c r="B890" s="20">
        <f>LOOKUP(Table11[[#This Row],[id]],'S1 - Assay'!A:A,'S1 - Assay'!B:B)</f>
        <v>10244</v>
      </c>
      <c r="C890" s="20" t="str">
        <f>LOOKUP(Table11[[#This Row],[id]],'S1 - Assay'!A:A,'S1 - Assay'!C:C)</f>
        <v>II</v>
      </c>
      <c r="D890" s="20">
        <f>COUNTIF('S6 - Table 1'!$B$3:$B$20,Table11[[#This Row],[id]])</f>
        <v>0</v>
      </c>
      <c r="E890" s="20">
        <v>0.21474591900000001</v>
      </c>
      <c r="F890" s="20">
        <v>3430</v>
      </c>
      <c r="G890" s="20">
        <v>3</v>
      </c>
      <c r="H890" s="20">
        <v>263</v>
      </c>
      <c r="I890" s="20">
        <v>24</v>
      </c>
      <c r="J890" s="20">
        <v>44</v>
      </c>
      <c r="K890" s="20">
        <v>4431</v>
      </c>
      <c r="L890" s="20">
        <v>66</v>
      </c>
      <c r="M890" s="26" cm="1">
        <f t="array" ref="M890">_xlfn.IFS(Table11[[#This Row],[target.clade]]="I",110,Table11[[#This Row],[target.clade]]="II",4454,TRUE,4652)</f>
        <v>4454</v>
      </c>
      <c r="N890" s="26" cm="1">
        <f t="array" ref="N890">_xlfn.IFS(Table11[[#This Row],[target.clade]]="I",4454,Table11[[#This Row],[target.clade]]="II",110,TRUE,NA())</f>
        <v>110</v>
      </c>
      <c r="O890" s="20" cm="1">
        <f t="array" ref="O890">_xlfn.IFS(Table11[[#This Row],[target.clade]]="I",Table11[[#This Row],[hits.I]],Table11[[#This Row],[target.clade]]="II",Table11[[#This Row],[hits.II]],TRUE,SUM(Table11[[#This Row],[hits.I]:[hits.?]]))</f>
        <v>4431</v>
      </c>
      <c r="P890" s="26">
        <f>Table11[[#This Row],[clade.P]]-Table11[[#This Row],[clade.TP]]</f>
        <v>23</v>
      </c>
      <c r="Q890" s="26" cm="1">
        <f t="array" ref="Q890">_xlfn.IFS(Table11[[#This Row],[target.clade]]="I",Table11[[#This Row],[hits.II]],Table11[[#This Row],[target.clade]]="II",Table11[[#This Row],[hits.I]],TRUE,NA())</f>
        <v>44</v>
      </c>
      <c r="R890" s="26">
        <f>IFERROR(Table11[[#This Row],[clade.N]]-Table11[[#This Row],[clade.FP]], NA())</f>
        <v>66</v>
      </c>
      <c r="S890" s="24">
        <f>Table11[[#This Row],[clade.TP]]/Table11[[#This Row],[clade.P]]</f>
        <v>0.99483610237988329</v>
      </c>
      <c r="T890" s="24">
        <f>Table11[[#This Row],[clade.FN]]/Table11[[#This Row],[clade.P]]</f>
        <v>5.1638976201167494E-3</v>
      </c>
      <c r="U890" s="24">
        <f>IFERROR(Table11[[#This Row],[clade.FP]]/Table11[[#This Row],[clade.N]],NA())</f>
        <v>0.4</v>
      </c>
      <c r="V890" s="24">
        <f>IFERROR(Table11[[#This Row],[clade.TN]]/Table11[[#This Row],[clade.N]],NA())</f>
        <v>0.6</v>
      </c>
      <c r="AC890" s="11"/>
      <c r="AD890" s="11"/>
    </row>
    <row r="891" spans="1:30" ht="21" customHeight="1" x14ac:dyDescent="0.2">
      <c r="A891" s="25" t="s">
        <v>4123</v>
      </c>
      <c r="B891" s="20">
        <f>LOOKUP(Table11[[#This Row],[id]],'S1 - Assay'!A:A,'S1 - Assay'!B:B)</f>
        <v>10244</v>
      </c>
      <c r="C891" s="20" t="str">
        <f>LOOKUP(Table11[[#This Row],[id]],'S1 - Assay'!A:A,'S1 - Assay'!C:C)</f>
        <v>II</v>
      </c>
      <c r="D891" s="20">
        <f>COUNTIF('S6 - Table 1'!$B$3:$B$20,Table11[[#This Row],[id]])</f>
        <v>0</v>
      </c>
      <c r="E891" s="20">
        <v>0.21474591900000001</v>
      </c>
      <c r="F891" s="20">
        <v>3430</v>
      </c>
      <c r="G891" s="20">
        <v>3</v>
      </c>
      <c r="H891" s="20">
        <v>263</v>
      </c>
      <c r="I891" s="20">
        <v>24</v>
      </c>
      <c r="J891" s="20">
        <v>44</v>
      </c>
      <c r="K891" s="20">
        <v>4431</v>
      </c>
      <c r="L891" s="20">
        <v>66</v>
      </c>
      <c r="M891" s="26" cm="1">
        <f t="array" ref="M891">_xlfn.IFS(Table11[[#This Row],[target.clade]]="I",110,Table11[[#This Row],[target.clade]]="II",4454,TRUE,4652)</f>
        <v>4454</v>
      </c>
      <c r="N891" s="26" cm="1">
        <f t="array" ref="N891">_xlfn.IFS(Table11[[#This Row],[target.clade]]="I",4454,Table11[[#This Row],[target.clade]]="II",110,TRUE,NA())</f>
        <v>110</v>
      </c>
      <c r="O891" s="20" cm="1">
        <f t="array" ref="O891">_xlfn.IFS(Table11[[#This Row],[target.clade]]="I",Table11[[#This Row],[hits.I]],Table11[[#This Row],[target.clade]]="II",Table11[[#This Row],[hits.II]],TRUE,SUM(Table11[[#This Row],[hits.I]:[hits.?]]))</f>
        <v>4431</v>
      </c>
      <c r="P891" s="26">
        <f>Table11[[#This Row],[clade.P]]-Table11[[#This Row],[clade.TP]]</f>
        <v>23</v>
      </c>
      <c r="Q891" s="26" cm="1">
        <f t="array" ref="Q891">_xlfn.IFS(Table11[[#This Row],[target.clade]]="I",Table11[[#This Row],[hits.II]],Table11[[#This Row],[target.clade]]="II",Table11[[#This Row],[hits.I]],TRUE,NA())</f>
        <v>44</v>
      </c>
      <c r="R891" s="26">
        <f>IFERROR(Table11[[#This Row],[clade.N]]-Table11[[#This Row],[clade.FP]], NA())</f>
        <v>66</v>
      </c>
      <c r="S891" s="24">
        <f>Table11[[#This Row],[clade.TP]]/Table11[[#This Row],[clade.P]]</f>
        <v>0.99483610237988329</v>
      </c>
      <c r="T891" s="24">
        <f>Table11[[#This Row],[clade.FN]]/Table11[[#This Row],[clade.P]]</f>
        <v>5.1638976201167494E-3</v>
      </c>
      <c r="U891" s="24">
        <f>IFERROR(Table11[[#This Row],[clade.FP]]/Table11[[#This Row],[clade.N]],NA())</f>
        <v>0.4</v>
      </c>
      <c r="V891" s="24">
        <f>IFERROR(Table11[[#This Row],[clade.TN]]/Table11[[#This Row],[clade.N]],NA())</f>
        <v>0.6</v>
      </c>
      <c r="AC891" s="11"/>
      <c r="AD891" s="11"/>
    </row>
    <row r="892" spans="1:30" ht="21" customHeight="1" x14ac:dyDescent="0.2">
      <c r="A892" s="25" t="s">
        <v>4125</v>
      </c>
      <c r="B892" s="20">
        <f>LOOKUP(Table11[[#This Row],[id]],'S1 - Assay'!A:A,'S1 - Assay'!B:B)</f>
        <v>10244</v>
      </c>
      <c r="C892" s="20" t="str">
        <f>LOOKUP(Table11[[#This Row],[id]],'S1 - Assay'!A:A,'S1 - Assay'!C:C)</f>
        <v>II</v>
      </c>
      <c r="D892" s="20">
        <f>COUNTIF('S6 - Table 1'!$B$3:$B$20,Table11[[#This Row],[id]])</f>
        <v>0</v>
      </c>
      <c r="E892" s="20">
        <v>0.21485421299999999</v>
      </c>
      <c r="F892" s="20">
        <v>3416</v>
      </c>
      <c r="G892" s="20">
        <v>3</v>
      </c>
      <c r="H892" s="20">
        <v>280</v>
      </c>
      <c r="I892" s="20">
        <v>266</v>
      </c>
      <c r="J892" s="20">
        <v>44</v>
      </c>
      <c r="K892" s="20">
        <v>4411</v>
      </c>
      <c r="L892" s="20">
        <v>63</v>
      </c>
      <c r="M892" s="26" cm="1">
        <f t="array" ref="M892">_xlfn.IFS(Table11[[#This Row],[target.clade]]="I",110,Table11[[#This Row],[target.clade]]="II",4454,TRUE,4652)</f>
        <v>4454</v>
      </c>
      <c r="N892" s="26" cm="1">
        <f t="array" ref="N892">_xlfn.IFS(Table11[[#This Row],[target.clade]]="I",4454,Table11[[#This Row],[target.clade]]="II",110,TRUE,NA())</f>
        <v>110</v>
      </c>
      <c r="O892" s="20" cm="1">
        <f t="array" ref="O892">_xlfn.IFS(Table11[[#This Row],[target.clade]]="I",Table11[[#This Row],[hits.I]],Table11[[#This Row],[target.clade]]="II",Table11[[#This Row],[hits.II]],TRUE,SUM(Table11[[#This Row],[hits.I]:[hits.?]]))</f>
        <v>4411</v>
      </c>
      <c r="P892" s="26">
        <f>Table11[[#This Row],[clade.P]]-Table11[[#This Row],[clade.TP]]</f>
        <v>43</v>
      </c>
      <c r="Q892" s="26" cm="1">
        <f t="array" ref="Q892">_xlfn.IFS(Table11[[#This Row],[target.clade]]="I",Table11[[#This Row],[hits.II]],Table11[[#This Row],[target.clade]]="II",Table11[[#This Row],[hits.I]],TRUE,NA())</f>
        <v>44</v>
      </c>
      <c r="R892" s="26">
        <f>IFERROR(Table11[[#This Row],[clade.N]]-Table11[[#This Row],[clade.FP]], NA())</f>
        <v>66</v>
      </c>
      <c r="S892" s="24">
        <f>Table11[[#This Row],[clade.TP]]/Table11[[#This Row],[clade.P]]</f>
        <v>0.99034575662325997</v>
      </c>
      <c r="T892" s="24">
        <f>Table11[[#This Row],[clade.FN]]/Table11[[#This Row],[clade.P]]</f>
        <v>9.6542433767400088E-3</v>
      </c>
      <c r="U892" s="24">
        <f>IFERROR(Table11[[#This Row],[clade.FP]]/Table11[[#This Row],[clade.N]],NA())</f>
        <v>0.4</v>
      </c>
      <c r="V892" s="24">
        <f>IFERROR(Table11[[#This Row],[clade.TN]]/Table11[[#This Row],[clade.N]],NA())</f>
        <v>0.6</v>
      </c>
      <c r="AC892" s="11"/>
      <c r="AD892" s="11"/>
    </row>
    <row r="893" spans="1:30" ht="21" customHeight="1" x14ac:dyDescent="0.2">
      <c r="A893" s="25" t="s">
        <v>4128</v>
      </c>
      <c r="B893" s="20">
        <f>LOOKUP(Table11[[#This Row],[id]],'S1 - Assay'!A:A,'S1 - Assay'!B:B)</f>
        <v>10244</v>
      </c>
      <c r="C893" s="20" t="str">
        <f>LOOKUP(Table11[[#This Row],[id]],'S1 - Assay'!A:A,'S1 - Assay'!C:C)</f>
        <v>II</v>
      </c>
      <c r="D893" s="20">
        <f>COUNTIF('S6 - Table 1'!$B$3:$B$20,Table11[[#This Row],[id]])</f>
        <v>0</v>
      </c>
      <c r="E893" s="20">
        <v>0.21533898900000001</v>
      </c>
      <c r="F893" s="20">
        <v>3379</v>
      </c>
      <c r="G893" s="20">
        <v>16</v>
      </c>
      <c r="H893" s="20">
        <v>199</v>
      </c>
      <c r="I893" s="20">
        <v>87</v>
      </c>
      <c r="J893" s="20">
        <v>43</v>
      </c>
      <c r="K893" s="20">
        <v>4387</v>
      </c>
      <c r="L893" s="20">
        <v>64</v>
      </c>
      <c r="M893" s="26" cm="1">
        <f t="array" ref="M893">_xlfn.IFS(Table11[[#This Row],[target.clade]]="I",110,Table11[[#This Row],[target.clade]]="II",4454,TRUE,4652)</f>
        <v>4454</v>
      </c>
      <c r="N893" s="26" cm="1">
        <f t="array" ref="N893">_xlfn.IFS(Table11[[#This Row],[target.clade]]="I",4454,Table11[[#This Row],[target.clade]]="II",110,TRUE,NA())</f>
        <v>110</v>
      </c>
      <c r="O893" s="20" cm="1">
        <f t="array" ref="O893">_xlfn.IFS(Table11[[#This Row],[target.clade]]="I",Table11[[#This Row],[hits.I]],Table11[[#This Row],[target.clade]]="II",Table11[[#This Row],[hits.II]],TRUE,SUM(Table11[[#This Row],[hits.I]:[hits.?]]))</f>
        <v>4387</v>
      </c>
      <c r="P893" s="26">
        <f>Table11[[#This Row],[clade.P]]-Table11[[#This Row],[clade.TP]]</f>
        <v>67</v>
      </c>
      <c r="Q893" s="26" cm="1">
        <f t="array" ref="Q893">_xlfn.IFS(Table11[[#This Row],[target.clade]]="I",Table11[[#This Row],[hits.II]],Table11[[#This Row],[target.clade]]="II",Table11[[#This Row],[hits.I]],TRUE,NA())</f>
        <v>43</v>
      </c>
      <c r="R893" s="26">
        <f>IFERROR(Table11[[#This Row],[clade.N]]-Table11[[#This Row],[clade.FP]], NA())</f>
        <v>67</v>
      </c>
      <c r="S893" s="24">
        <f>Table11[[#This Row],[clade.TP]]/Table11[[#This Row],[clade.P]]</f>
        <v>0.98495734171531213</v>
      </c>
      <c r="T893" s="24">
        <f>Table11[[#This Row],[clade.FN]]/Table11[[#This Row],[clade.P]]</f>
        <v>1.5042658284687921E-2</v>
      </c>
      <c r="U893" s="24">
        <f>IFERROR(Table11[[#This Row],[clade.FP]]/Table11[[#This Row],[clade.N]],NA())</f>
        <v>0.39090909090909093</v>
      </c>
      <c r="V893" s="24">
        <f>IFERROR(Table11[[#This Row],[clade.TN]]/Table11[[#This Row],[clade.N]],NA())</f>
        <v>0.60909090909090913</v>
      </c>
      <c r="AC893" s="11"/>
      <c r="AD893" s="11"/>
    </row>
    <row r="894" spans="1:30" ht="21" customHeight="1" x14ac:dyDescent="0.2">
      <c r="A894" s="25" t="s">
        <v>4130</v>
      </c>
      <c r="B894" s="20">
        <f>LOOKUP(Table11[[#This Row],[id]],'S1 - Assay'!A:A,'S1 - Assay'!B:B)</f>
        <v>10244</v>
      </c>
      <c r="C894" s="20" t="str">
        <f>LOOKUP(Table11[[#This Row],[id]],'S1 - Assay'!A:A,'S1 - Assay'!C:C)</f>
        <v>II</v>
      </c>
      <c r="D894" s="20">
        <f>COUNTIF('S6 - Table 1'!$B$3:$B$20,Table11[[#This Row],[id]])</f>
        <v>0</v>
      </c>
      <c r="E894" s="20">
        <v>0.21534599400000001</v>
      </c>
      <c r="F894" s="20">
        <v>3417</v>
      </c>
      <c r="G894" s="20">
        <v>2</v>
      </c>
      <c r="H894" s="20">
        <v>282</v>
      </c>
      <c r="I894" s="20">
        <v>220</v>
      </c>
      <c r="J894" s="20">
        <v>44</v>
      </c>
      <c r="K894" s="20">
        <v>4416</v>
      </c>
      <c r="L894" s="20">
        <v>64</v>
      </c>
      <c r="M894" s="26" cm="1">
        <f t="array" ref="M894">_xlfn.IFS(Table11[[#This Row],[target.clade]]="I",110,Table11[[#This Row],[target.clade]]="II",4454,TRUE,4652)</f>
        <v>4454</v>
      </c>
      <c r="N894" s="26" cm="1">
        <f t="array" ref="N894">_xlfn.IFS(Table11[[#This Row],[target.clade]]="I",4454,Table11[[#This Row],[target.clade]]="II",110,TRUE,NA())</f>
        <v>110</v>
      </c>
      <c r="O894" s="20" cm="1">
        <f t="array" ref="O894">_xlfn.IFS(Table11[[#This Row],[target.clade]]="I",Table11[[#This Row],[hits.I]],Table11[[#This Row],[target.clade]]="II",Table11[[#This Row],[hits.II]],TRUE,SUM(Table11[[#This Row],[hits.I]:[hits.?]]))</f>
        <v>4416</v>
      </c>
      <c r="P894" s="26">
        <f>Table11[[#This Row],[clade.P]]-Table11[[#This Row],[clade.TP]]</f>
        <v>38</v>
      </c>
      <c r="Q894" s="26" cm="1">
        <f t="array" ref="Q894">_xlfn.IFS(Table11[[#This Row],[target.clade]]="I",Table11[[#This Row],[hits.II]],Table11[[#This Row],[target.clade]]="II",Table11[[#This Row],[hits.I]],TRUE,NA())</f>
        <v>44</v>
      </c>
      <c r="R894" s="26">
        <f>IFERROR(Table11[[#This Row],[clade.N]]-Table11[[#This Row],[clade.FP]], NA())</f>
        <v>66</v>
      </c>
      <c r="S894" s="24">
        <f>Table11[[#This Row],[clade.TP]]/Table11[[#This Row],[clade.P]]</f>
        <v>0.99146834306241582</v>
      </c>
      <c r="T894" s="24">
        <f>Table11[[#This Row],[clade.FN]]/Table11[[#This Row],[clade.P]]</f>
        <v>8.5316569375841946E-3</v>
      </c>
      <c r="U894" s="24">
        <f>IFERROR(Table11[[#This Row],[clade.FP]]/Table11[[#This Row],[clade.N]],NA())</f>
        <v>0.4</v>
      </c>
      <c r="V894" s="24">
        <f>IFERROR(Table11[[#This Row],[clade.TN]]/Table11[[#This Row],[clade.N]],NA())</f>
        <v>0.6</v>
      </c>
      <c r="AC894" s="11"/>
      <c r="AD894" s="11"/>
    </row>
    <row r="895" spans="1:30" ht="21" customHeight="1" x14ac:dyDescent="0.2">
      <c r="A895" s="25" t="s">
        <v>4134</v>
      </c>
      <c r="B895" s="20">
        <f>LOOKUP(Table11[[#This Row],[id]],'S1 - Assay'!A:A,'S1 - Assay'!B:B)</f>
        <v>10244</v>
      </c>
      <c r="C895" s="20" t="str">
        <f>LOOKUP(Table11[[#This Row],[id]],'S1 - Assay'!A:A,'S1 - Assay'!C:C)</f>
        <v>II</v>
      </c>
      <c r="D895" s="20">
        <f>COUNTIF('S6 - Table 1'!$B$3:$B$20,Table11[[#This Row],[id]])</f>
        <v>0</v>
      </c>
      <c r="E895" s="20">
        <v>0.215889043</v>
      </c>
      <c r="F895" s="20">
        <v>3129</v>
      </c>
      <c r="G895" s="20">
        <v>52</v>
      </c>
      <c r="H895" s="20">
        <v>129</v>
      </c>
      <c r="I895" s="20">
        <v>187</v>
      </c>
      <c r="J895" s="20">
        <v>44</v>
      </c>
      <c r="K895" s="20">
        <v>4130</v>
      </c>
      <c r="L895" s="20">
        <v>54</v>
      </c>
      <c r="M895" s="26" cm="1">
        <f t="array" ref="M895">_xlfn.IFS(Table11[[#This Row],[target.clade]]="I",110,Table11[[#This Row],[target.clade]]="II",4454,TRUE,4652)</f>
        <v>4454</v>
      </c>
      <c r="N895" s="26" cm="1">
        <f t="array" ref="N895">_xlfn.IFS(Table11[[#This Row],[target.clade]]="I",4454,Table11[[#This Row],[target.clade]]="II",110,TRUE,NA())</f>
        <v>110</v>
      </c>
      <c r="O895" s="20" cm="1">
        <f t="array" ref="O895">_xlfn.IFS(Table11[[#This Row],[target.clade]]="I",Table11[[#This Row],[hits.I]],Table11[[#This Row],[target.clade]]="II",Table11[[#This Row],[hits.II]],TRUE,SUM(Table11[[#This Row],[hits.I]:[hits.?]]))</f>
        <v>4130</v>
      </c>
      <c r="P895" s="26">
        <f>Table11[[#This Row],[clade.P]]-Table11[[#This Row],[clade.TP]]</f>
        <v>324</v>
      </c>
      <c r="Q895" s="26" cm="1">
        <f t="array" ref="Q895">_xlfn.IFS(Table11[[#This Row],[target.clade]]="I",Table11[[#This Row],[hits.II]],Table11[[#This Row],[target.clade]]="II",Table11[[#This Row],[hits.I]],TRUE,NA())</f>
        <v>44</v>
      </c>
      <c r="R895" s="26">
        <f>IFERROR(Table11[[#This Row],[clade.N]]-Table11[[#This Row],[clade.FP]], NA())</f>
        <v>66</v>
      </c>
      <c r="S895" s="24">
        <f>Table11[[#This Row],[clade.TP]]/Table11[[#This Row],[clade.P]]</f>
        <v>0.92725639874270316</v>
      </c>
      <c r="T895" s="24">
        <f>Table11[[#This Row],[clade.FN]]/Table11[[#This Row],[clade.P]]</f>
        <v>7.2743601257296814E-2</v>
      </c>
      <c r="U895" s="24">
        <f>IFERROR(Table11[[#This Row],[clade.FP]]/Table11[[#This Row],[clade.N]],NA())</f>
        <v>0.4</v>
      </c>
      <c r="V895" s="24">
        <f>IFERROR(Table11[[#This Row],[clade.TN]]/Table11[[#This Row],[clade.N]],NA())</f>
        <v>0.6</v>
      </c>
      <c r="AC895" s="11"/>
      <c r="AD895" s="11"/>
    </row>
    <row r="896" spans="1:30" ht="21" customHeight="1" x14ac:dyDescent="0.2">
      <c r="A896" s="25" t="s">
        <v>4138</v>
      </c>
      <c r="B896" s="20">
        <f>LOOKUP(Table11[[#This Row],[id]],'S1 - Assay'!A:A,'S1 - Assay'!B:B)</f>
        <v>10244</v>
      </c>
      <c r="C896" s="20" t="str">
        <f>LOOKUP(Table11[[#This Row],[id]],'S1 - Assay'!A:A,'S1 - Assay'!C:C)</f>
        <v>II</v>
      </c>
      <c r="D896" s="20">
        <f>COUNTIF('S6 - Table 1'!$B$3:$B$20,Table11[[#This Row],[id]])</f>
        <v>0</v>
      </c>
      <c r="E896" s="20">
        <v>0.21596859199999999</v>
      </c>
      <c r="F896" s="20">
        <v>3254</v>
      </c>
      <c r="G896" s="20">
        <v>101</v>
      </c>
      <c r="H896" s="20">
        <v>84</v>
      </c>
      <c r="I896" s="20">
        <v>391</v>
      </c>
      <c r="J896" s="20">
        <v>42</v>
      </c>
      <c r="K896" s="20">
        <v>4355</v>
      </c>
      <c r="L896" s="20">
        <v>66</v>
      </c>
      <c r="M896" s="26" cm="1">
        <f t="array" ref="M896">_xlfn.IFS(Table11[[#This Row],[target.clade]]="I",110,Table11[[#This Row],[target.clade]]="II",4454,TRUE,4652)</f>
        <v>4454</v>
      </c>
      <c r="N896" s="26" cm="1">
        <f t="array" ref="N896">_xlfn.IFS(Table11[[#This Row],[target.clade]]="I",4454,Table11[[#This Row],[target.clade]]="II",110,TRUE,NA())</f>
        <v>110</v>
      </c>
      <c r="O896" s="20" cm="1">
        <f t="array" ref="O896">_xlfn.IFS(Table11[[#This Row],[target.clade]]="I",Table11[[#This Row],[hits.I]],Table11[[#This Row],[target.clade]]="II",Table11[[#This Row],[hits.II]],TRUE,SUM(Table11[[#This Row],[hits.I]:[hits.?]]))</f>
        <v>4355</v>
      </c>
      <c r="P896" s="26">
        <f>Table11[[#This Row],[clade.P]]-Table11[[#This Row],[clade.TP]]</f>
        <v>99</v>
      </c>
      <c r="Q896" s="26" cm="1">
        <f t="array" ref="Q896">_xlfn.IFS(Table11[[#This Row],[target.clade]]="I",Table11[[#This Row],[hits.II]],Table11[[#This Row],[target.clade]]="II",Table11[[#This Row],[hits.I]],TRUE,NA())</f>
        <v>42</v>
      </c>
      <c r="R896" s="26">
        <f>IFERROR(Table11[[#This Row],[clade.N]]-Table11[[#This Row],[clade.FP]], NA())</f>
        <v>68</v>
      </c>
      <c r="S896" s="24">
        <f>Table11[[#This Row],[clade.TP]]/Table11[[#This Row],[clade.P]]</f>
        <v>0.97777278850471483</v>
      </c>
      <c r="T896" s="24">
        <f>Table11[[#This Row],[clade.FN]]/Table11[[#This Row],[clade.P]]</f>
        <v>2.2227211495285136E-2</v>
      </c>
      <c r="U896" s="24">
        <f>IFERROR(Table11[[#This Row],[clade.FP]]/Table11[[#This Row],[clade.N]],NA())</f>
        <v>0.38181818181818183</v>
      </c>
      <c r="V896" s="24">
        <f>IFERROR(Table11[[#This Row],[clade.TN]]/Table11[[#This Row],[clade.N]],NA())</f>
        <v>0.61818181818181817</v>
      </c>
      <c r="AC896" s="11"/>
      <c r="AD896" s="11"/>
    </row>
    <row r="897" spans="1:30" ht="21" customHeight="1" x14ac:dyDescent="0.2">
      <c r="A897" s="25" t="s">
        <v>4140</v>
      </c>
      <c r="B897" s="20">
        <f>LOOKUP(Table11[[#This Row],[id]],'S1 - Assay'!A:A,'S1 - Assay'!B:B)</f>
        <v>10244</v>
      </c>
      <c r="C897" s="20" t="str">
        <f>LOOKUP(Table11[[#This Row],[id]],'S1 - Assay'!A:A,'S1 - Assay'!C:C)</f>
        <v>II</v>
      </c>
      <c r="D897" s="20">
        <f>COUNTIF('S6 - Table 1'!$B$3:$B$20,Table11[[#This Row],[id]])</f>
        <v>0</v>
      </c>
      <c r="E897" s="20">
        <v>0.21596859199999999</v>
      </c>
      <c r="F897" s="20">
        <v>3254</v>
      </c>
      <c r="G897" s="20">
        <v>101</v>
      </c>
      <c r="H897" s="20">
        <v>84</v>
      </c>
      <c r="I897" s="20">
        <v>401</v>
      </c>
      <c r="J897" s="20">
        <v>42</v>
      </c>
      <c r="K897" s="20">
        <v>4355</v>
      </c>
      <c r="L897" s="20">
        <v>66</v>
      </c>
      <c r="M897" s="26" cm="1">
        <f t="array" ref="M897">_xlfn.IFS(Table11[[#This Row],[target.clade]]="I",110,Table11[[#This Row],[target.clade]]="II",4454,TRUE,4652)</f>
        <v>4454</v>
      </c>
      <c r="N897" s="26" cm="1">
        <f t="array" ref="N897">_xlfn.IFS(Table11[[#This Row],[target.clade]]="I",4454,Table11[[#This Row],[target.clade]]="II",110,TRUE,NA())</f>
        <v>110</v>
      </c>
      <c r="O897" s="20" cm="1">
        <f t="array" ref="O897">_xlfn.IFS(Table11[[#This Row],[target.clade]]="I",Table11[[#This Row],[hits.I]],Table11[[#This Row],[target.clade]]="II",Table11[[#This Row],[hits.II]],TRUE,SUM(Table11[[#This Row],[hits.I]:[hits.?]]))</f>
        <v>4355</v>
      </c>
      <c r="P897" s="26">
        <f>Table11[[#This Row],[clade.P]]-Table11[[#This Row],[clade.TP]]</f>
        <v>99</v>
      </c>
      <c r="Q897" s="26" cm="1">
        <f t="array" ref="Q897">_xlfn.IFS(Table11[[#This Row],[target.clade]]="I",Table11[[#This Row],[hits.II]],Table11[[#This Row],[target.clade]]="II",Table11[[#This Row],[hits.I]],TRUE,NA())</f>
        <v>42</v>
      </c>
      <c r="R897" s="26">
        <f>IFERROR(Table11[[#This Row],[clade.N]]-Table11[[#This Row],[clade.FP]], NA())</f>
        <v>68</v>
      </c>
      <c r="S897" s="24">
        <f>Table11[[#This Row],[clade.TP]]/Table11[[#This Row],[clade.P]]</f>
        <v>0.97777278850471483</v>
      </c>
      <c r="T897" s="24">
        <f>Table11[[#This Row],[clade.FN]]/Table11[[#This Row],[clade.P]]</f>
        <v>2.2227211495285136E-2</v>
      </c>
      <c r="U897" s="24">
        <f>IFERROR(Table11[[#This Row],[clade.FP]]/Table11[[#This Row],[clade.N]],NA())</f>
        <v>0.38181818181818183</v>
      </c>
      <c r="V897" s="24">
        <f>IFERROR(Table11[[#This Row],[clade.TN]]/Table11[[#This Row],[clade.N]],NA())</f>
        <v>0.61818181818181817</v>
      </c>
      <c r="AC897" s="11"/>
      <c r="AD897" s="11"/>
    </row>
    <row r="898" spans="1:30" ht="21" customHeight="1" x14ac:dyDescent="0.2">
      <c r="A898" s="25" t="s">
        <v>4142</v>
      </c>
      <c r="B898" s="20">
        <f>LOOKUP(Table11[[#This Row],[id]],'S1 - Assay'!A:A,'S1 - Assay'!B:B)</f>
        <v>10244</v>
      </c>
      <c r="C898" s="20" t="str">
        <f>LOOKUP(Table11[[#This Row],[id]],'S1 - Assay'!A:A,'S1 - Assay'!C:C)</f>
        <v>II</v>
      </c>
      <c r="D898" s="20">
        <f>COUNTIF('S6 - Table 1'!$B$3:$B$20,Table11[[#This Row],[id]])</f>
        <v>0</v>
      </c>
      <c r="E898" s="20">
        <v>0.21596859199999999</v>
      </c>
      <c r="F898" s="20">
        <v>3254</v>
      </c>
      <c r="G898" s="20">
        <v>101</v>
      </c>
      <c r="H898" s="20">
        <v>84</v>
      </c>
      <c r="I898" s="20">
        <v>314</v>
      </c>
      <c r="J898" s="20">
        <v>42</v>
      </c>
      <c r="K898" s="20">
        <v>4355</v>
      </c>
      <c r="L898" s="20">
        <v>66</v>
      </c>
      <c r="M898" s="26" cm="1">
        <f t="array" ref="M898">_xlfn.IFS(Table11[[#This Row],[target.clade]]="I",110,Table11[[#This Row],[target.clade]]="II",4454,TRUE,4652)</f>
        <v>4454</v>
      </c>
      <c r="N898" s="26" cm="1">
        <f t="array" ref="N898">_xlfn.IFS(Table11[[#This Row],[target.clade]]="I",4454,Table11[[#This Row],[target.clade]]="II",110,TRUE,NA())</f>
        <v>110</v>
      </c>
      <c r="O898" s="20" cm="1">
        <f t="array" ref="O898">_xlfn.IFS(Table11[[#This Row],[target.clade]]="I",Table11[[#This Row],[hits.I]],Table11[[#This Row],[target.clade]]="II",Table11[[#This Row],[hits.II]],TRUE,SUM(Table11[[#This Row],[hits.I]:[hits.?]]))</f>
        <v>4355</v>
      </c>
      <c r="P898" s="26">
        <f>Table11[[#This Row],[clade.P]]-Table11[[#This Row],[clade.TP]]</f>
        <v>99</v>
      </c>
      <c r="Q898" s="26" cm="1">
        <f t="array" ref="Q898">_xlfn.IFS(Table11[[#This Row],[target.clade]]="I",Table11[[#This Row],[hits.II]],Table11[[#This Row],[target.clade]]="II",Table11[[#This Row],[hits.I]],TRUE,NA())</f>
        <v>42</v>
      </c>
      <c r="R898" s="26">
        <f>IFERROR(Table11[[#This Row],[clade.N]]-Table11[[#This Row],[clade.FP]], NA())</f>
        <v>68</v>
      </c>
      <c r="S898" s="24">
        <f>Table11[[#This Row],[clade.TP]]/Table11[[#This Row],[clade.P]]</f>
        <v>0.97777278850471483</v>
      </c>
      <c r="T898" s="24">
        <f>Table11[[#This Row],[clade.FN]]/Table11[[#This Row],[clade.P]]</f>
        <v>2.2227211495285136E-2</v>
      </c>
      <c r="U898" s="24">
        <f>IFERROR(Table11[[#This Row],[clade.FP]]/Table11[[#This Row],[clade.N]],NA())</f>
        <v>0.38181818181818183</v>
      </c>
      <c r="V898" s="24">
        <f>IFERROR(Table11[[#This Row],[clade.TN]]/Table11[[#This Row],[clade.N]],NA())</f>
        <v>0.61818181818181817</v>
      </c>
      <c r="AC898" s="11"/>
      <c r="AD898" s="11"/>
    </row>
    <row r="899" spans="1:30" ht="21" customHeight="1" x14ac:dyDescent="0.2">
      <c r="A899" s="25" t="s">
        <v>4144</v>
      </c>
      <c r="B899" s="20">
        <f>LOOKUP(Table11[[#This Row],[id]],'S1 - Assay'!A:A,'S1 - Assay'!B:B)</f>
        <v>10244</v>
      </c>
      <c r="C899" s="20" t="str">
        <f>LOOKUP(Table11[[#This Row],[id]],'S1 - Assay'!A:A,'S1 - Assay'!C:C)</f>
        <v>II</v>
      </c>
      <c r="D899" s="20">
        <f>COUNTIF('S6 - Table 1'!$B$3:$B$20,Table11[[#This Row],[id]])</f>
        <v>0</v>
      </c>
      <c r="E899" s="20">
        <v>0.21596859199999999</v>
      </c>
      <c r="F899" s="20">
        <v>3254</v>
      </c>
      <c r="G899" s="20">
        <v>101</v>
      </c>
      <c r="H899" s="20">
        <v>84</v>
      </c>
      <c r="I899" s="20">
        <v>314</v>
      </c>
      <c r="J899" s="20">
        <v>42</v>
      </c>
      <c r="K899" s="20">
        <v>4355</v>
      </c>
      <c r="L899" s="20">
        <v>66</v>
      </c>
      <c r="M899" s="26" cm="1">
        <f t="array" ref="M899">_xlfn.IFS(Table11[[#This Row],[target.clade]]="I",110,Table11[[#This Row],[target.clade]]="II",4454,TRUE,4652)</f>
        <v>4454</v>
      </c>
      <c r="N899" s="26" cm="1">
        <f t="array" ref="N899">_xlfn.IFS(Table11[[#This Row],[target.clade]]="I",4454,Table11[[#This Row],[target.clade]]="II",110,TRUE,NA())</f>
        <v>110</v>
      </c>
      <c r="O899" s="20" cm="1">
        <f t="array" ref="O899">_xlfn.IFS(Table11[[#This Row],[target.clade]]="I",Table11[[#This Row],[hits.I]],Table11[[#This Row],[target.clade]]="II",Table11[[#This Row],[hits.II]],TRUE,SUM(Table11[[#This Row],[hits.I]:[hits.?]]))</f>
        <v>4355</v>
      </c>
      <c r="P899" s="26">
        <f>Table11[[#This Row],[clade.P]]-Table11[[#This Row],[clade.TP]]</f>
        <v>99</v>
      </c>
      <c r="Q899" s="26" cm="1">
        <f t="array" ref="Q899">_xlfn.IFS(Table11[[#This Row],[target.clade]]="I",Table11[[#This Row],[hits.II]],Table11[[#This Row],[target.clade]]="II",Table11[[#This Row],[hits.I]],TRUE,NA())</f>
        <v>42</v>
      </c>
      <c r="R899" s="26">
        <f>IFERROR(Table11[[#This Row],[clade.N]]-Table11[[#This Row],[clade.FP]], NA())</f>
        <v>68</v>
      </c>
      <c r="S899" s="24">
        <f>Table11[[#This Row],[clade.TP]]/Table11[[#This Row],[clade.P]]</f>
        <v>0.97777278850471483</v>
      </c>
      <c r="T899" s="24">
        <f>Table11[[#This Row],[clade.FN]]/Table11[[#This Row],[clade.P]]</f>
        <v>2.2227211495285136E-2</v>
      </c>
      <c r="U899" s="24">
        <f>IFERROR(Table11[[#This Row],[clade.FP]]/Table11[[#This Row],[clade.N]],NA())</f>
        <v>0.38181818181818183</v>
      </c>
      <c r="V899" s="24">
        <f>IFERROR(Table11[[#This Row],[clade.TN]]/Table11[[#This Row],[clade.N]],NA())</f>
        <v>0.61818181818181817</v>
      </c>
      <c r="AC899" s="11"/>
      <c r="AD899" s="11"/>
    </row>
    <row r="900" spans="1:30" ht="21" customHeight="1" x14ac:dyDescent="0.2">
      <c r="A900" s="25" t="s">
        <v>4146</v>
      </c>
      <c r="B900" s="20">
        <f>LOOKUP(Table11[[#This Row],[id]],'S1 - Assay'!A:A,'S1 - Assay'!B:B)</f>
        <v>10244</v>
      </c>
      <c r="C900" s="20" t="str">
        <f>LOOKUP(Table11[[#This Row],[id]],'S1 - Assay'!A:A,'S1 - Assay'!C:C)</f>
        <v>II</v>
      </c>
      <c r="D900" s="20">
        <f>COUNTIF('S6 - Table 1'!$B$3:$B$20,Table11[[#This Row],[id]])</f>
        <v>0</v>
      </c>
      <c r="E900" s="20">
        <v>0.21602785999999999</v>
      </c>
      <c r="F900" s="20">
        <v>3195</v>
      </c>
      <c r="G900" s="20">
        <v>29</v>
      </c>
      <c r="H900" s="20">
        <v>176</v>
      </c>
      <c r="I900" s="20">
        <v>342</v>
      </c>
      <c r="J900" s="20">
        <v>44</v>
      </c>
      <c r="K900" s="20">
        <v>4175</v>
      </c>
      <c r="L900" s="20">
        <v>64</v>
      </c>
      <c r="M900" s="26" cm="1">
        <f t="array" ref="M900">_xlfn.IFS(Table11[[#This Row],[target.clade]]="I",110,Table11[[#This Row],[target.clade]]="II",4454,TRUE,4652)</f>
        <v>4454</v>
      </c>
      <c r="N900" s="26" cm="1">
        <f t="array" ref="N900">_xlfn.IFS(Table11[[#This Row],[target.clade]]="I",4454,Table11[[#This Row],[target.clade]]="II",110,TRUE,NA())</f>
        <v>110</v>
      </c>
      <c r="O900" s="20" cm="1">
        <f t="array" ref="O900">_xlfn.IFS(Table11[[#This Row],[target.clade]]="I",Table11[[#This Row],[hits.I]],Table11[[#This Row],[target.clade]]="II",Table11[[#This Row],[hits.II]],TRUE,SUM(Table11[[#This Row],[hits.I]:[hits.?]]))</f>
        <v>4175</v>
      </c>
      <c r="P900" s="26">
        <f>Table11[[#This Row],[clade.P]]-Table11[[#This Row],[clade.TP]]</f>
        <v>279</v>
      </c>
      <c r="Q900" s="26" cm="1">
        <f t="array" ref="Q900">_xlfn.IFS(Table11[[#This Row],[target.clade]]="I",Table11[[#This Row],[hits.II]],Table11[[#This Row],[target.clade]]="II",Table11[[#This Row],[hits.I]],TRUE,NA())</f>
        <v>44</v>
      </c>
      <c r="R900" s="26">
        <f>IFERROR(Table11[[#This Row],[clade.N]]-Table11[[#This Row],[clade.FP]], NA())</f>
        <v>66</v>
      </c>
      <c r="S900" s="24">
        <f>Table11[[#This Row],[clade.TP]]/Table11[[#This Row],[clade.P]]</f>
        <v>0.93735967669510556</v>
      </c>
      <c r="T900" s="24">
        <f>Table11[[#This Row],[clade.FN]]/Table11[[#This Row],[clade.P]]</f>
        <v>6.2640323304894482E-2</v>
      </c>
      <c r="U900" s="24">
        <f>IFERROR(Table11[[#This Row],[clade.FP]]/Table11[[#This Row],[clade.N]],NA())</f>
        <v>0.4</v>
      </c>
      <c r="V900" s="24">
        <f>IFERROR(Table11[[#This Row],[clade.TN]]/Table11[[#This Row],[clade.N]],NA())</f>
        <v>0.6</v>
      </c>
      <c r="AC900" s="11"/>
      <c r="AD900" s="11"/>
    </row>
    <row r="901" spans="1:30" ht="21" customHeight="1" x14ac:dyDescent="0.2">
      <c r="A901" s="25" t="s">
        <v>4150</v>
      </c>
      <c r="B901" s="20">
        <f>LOOKUP(Table11[[#This Row],[id]],'S1 - Assay'!A:A,'S1 - Assay'!B:B)</f>
        <v>10244</v>
      </c>
      <c r="C901" s="20" t="str">
        <f>LOOKUP(Table11[[#This Row],[id]],'S1 - Assay'!A:A,'S1 - Assay'!C:C)</f>
        <v>II</v>
      </c>
      <c r="D901" s="20">
        <f>COUNTIF('S6 - Table 1'!$B$3:$B$20,Table11[[#This Row],[id]])</f>
        <v>0</v>
      </c>
      <c r="E901" s="20">
        <v>0.21626893999999999</v>
      </c>
      <c r="F901" s="20">
        <v>3420</v>
      </c>
      <c r="G901" s="20">
        <v>2</v>
      </c>
      <c r="H901" s="20">
        <v>279</v>
      </c>
      <c r="I901" s="20">
        <v>249</v>
      </c>
      <c r="J901" s="20">
        <v>44</v>
      </c>
      <c r="K901" s="20">
        <v>4425</v>
      </c>
      <c r="L901" s="20">
        <v>59</v>
      </c>
      <c r="M901" s="26" cm="1">
        <f t="array" ref="M901">_xlfn.IFS(Table11[[#This Row],[target.clade]]="I",110,Table11[[#This Row],[target.clade]]="II",4454,TRUE,4652)</f>
        <v>4454</v>
      </c>
      <c r="N901" s="26" cm="1">
        <f t="array" ref="N901">_xlfn.IFS(Table11[[#This Row],[target.clade]]="I",4454,Table11[[#This Row],[target.clade]]="II",110,TRUE,NA())</f>
        <v>110</v>
      </c>
      <c r="O901" s="20" cm="1">
        <f t="array" ref="O901">_xlfn.IFS(Table11[[#This Row],[target.clade]]="I",Table11[[#This Row],[hits.I]],Table11[[#This Row],[target.clade]]="II",Table11[[#This Row],[hits.II]],TRUE,SUM(Table11[[#This Row],[hits.I]:[hits.?]]))</f>
        <v>4425</v>
      </c>
      <c r="P901" s="26">
        <f>Table11[[#This Row],[clade.P]]-Table11[[#This Row],[clade.TP]]</f>
        <v>29</v>
      </c>
      <c r="Q901" s="26" cm="1">
        <f t="array" ref="Q901">_xlfn.IFS(Table11[[#This Row],[target.clade]]="I",Table11[[#This Row],[hits.II]],Table11[[#This Row],[target.clade]]="II",Table11[[#This Row],[hits.I]],TRUE,NA())</f>
        <v>44</v>
      </c>
      <c r="R901" s="26">
        <f>IFERROR(Table11[[#This Row],[clade.N]]-Table11[[#This Row],[clade.FP]], NA())</f>
        <v>66</v>
      </c>
      <c r="S901" s="24">
        <f>Table11[[#This Row],[clade.TP]]/Table11[[#This Row],[clade.P]]</f>
        <v>0.9934889986528963</v>
      </c>
      <c r="T901" s="24">
        <f>Table11[[#This Row],[clade.FN]]/Table11[[#This Row],[clade.P]]</f>
        <v>6.5110013471037266E-3</v>
      </c>
      <c r="U901" s="24">
        <f>IFERROR(Table11[[#This Row],[clade.FP]]/Table11[[#This Row],[clade.N]],NA())</f>
        <v>0.4</v>
      </c>
      <c r="V901" s="24">
        <f>IFERROR(Table11[[#This Row],[clade.TN]]/Table11[[#This Row],[clade.N]],NA())</f>
        <v>0.6</v>
      </c>
      <c r="AC901" s="11"/>
      <c r="AD901" s="11"/>
    </row>
    <row r="902" spans="1:30" ht="21" customHeight="1" x14ac:dyDescent="0.2">
      <c r="A902" s="25" t="s">
        <v>4155</v>
      </c>
      <c r="B902" s="20">
        <f>LOOKUP(Table11[[#This Row],[id]],'S1 - Assay'!A:A,'S1 - Assay'!B:B)</f>
        <v>10244</v>
      </c>
      <c r="C902" s="20" t="str">
        <f>LOOKUP(Table11[[#This Row],[id]],'S1 - Assay'!A:A,'S1 - Assay'!C:C)</f>
        <v>II</v>
      </c>
      <c r="D902" s="20">
        <f>COUNTIF('S6 - Table 1'!$B$3:$B$20,Table11[[#This Row],[id]])</f>
        <v>0</v>
      </c>
      <c r="E902" s="20">
        <v>0.21631753400000001</v>
      </c>
      <c r="F902" s="20">
        <v>3420</v>
      </c>
      <c r="G902" s="20">
        <v>2</v>
      </c>
      <c r="H902" s="20">
        <v>279</v>
      </c>
      <c r="I902" s="20">
        <v>261</v>
      </c>
      <c r="J902" s="20">
        <v>44</v>
      </c>
      <c r="K902" s="20">
        <v>4425</v>
      </c>
      <c r="L902" s="20">
        <v>59</v>
      </c>
      <c r="M902" s="26" cm="1">
        <f t="array" ref="M902">_xlfn.IFS(Table11[[#This Row],[target.clade]]="I",110,Table11[[#This Row],[target.clade]]="II",4454,TRUE,4652)</f>
        <v>4454</v>
      </c>
      <c r="N902" s="26" cm="1">
        <f t="array" ref="N902">_xlfn.IFS(Table11[[#This Row],[target.clade]]="I",4454,Table11[[#This Row],[target.clade]]="II",110,TRUE,NA())</f>
        <v>110</v>
      </c>
      <c r="O902" s="20" cm="1">
        <f t="array" ref="O902">_xlfn.IFS(Table11[[#This Row],[target.clade]]="I",Table11[[#This Row],[hits.I]],Table11[[#This Row],[target.clade]]="II",Table11[[#This Row],[hits.II]],TRUE,SUM(Table11[[#This Row],[hits.I]:[hits.?]]))</f>
        <v>4425</v>
      </c>
      <c r="P902" s="26">
        <f>Table11[[#This Row],[clade.P]]-Table11[[#This Row],[clade.TP]]</f>
        <v>29</v>
      </c>
      <c r="Q902" s="26" cm="1">
        <f t="array" ref="Q902">_xlfn.IFS(Table11[[#This Row],[target.clade]]="I",Table11[[#This Row],[hits.II]],Table11[[#This Row],[target.clade]]="II",Table11[[#This Row],[hits.I]],TRUE,NA())</f>
        <v>44</v>
      </c>
      <c r="R902" s="26">
        <f>IFERROR(Table11[[#This Row],[clade.N]]-Table11[[#This Row],[clade.FP]], NA())</f>
        <v>66</v>
      </c>
      <c r="S902" s="24">
        <f>Table11[[#This Row],[clade.TP]]/Table11[[#This Row],[clade.P]]</f>
        <v>0.9934889986528963</v>
      </c>
      <c r="T902" s="24">
        <f>Table11[[#This Row],[clade.FN]]/Table11[[#This Row],[clade.P]]</f>
        <v>6.5110013471037266E-3</v>
      </c>
      <c r="U902" s="24">
        <f>IFERROR(Table11[[#This Row],[clade.FP]]/Table11[[#This Row],[clade.N]],NA())</f>
        <v>0.4</v>
      </c>
      <c r="V902" s="24">
        <f>IFERROR(Table11[[#This Row],[clade.TN]]/Table11[[#This Row],[clade.N]],NA())</f>
        <v>0.6</v>
      </c>
      <c r="AC902" s="11"/>
      <c r="AD902" s="11"/>
    </row>
    <row r="903" spans="1:30" ht="21" customHeight="1" x14ac:dyDescent="0.2">
      <c r="A903" s="25" t="s">
        <v>4158</v>
      </c>
      <c r="B903" s="20">
        <f>LOOKUP(Table11[[#This Row],[id]],'S1 - Assay'!A:A,'S1 - Assay'!B:B)</f>
        <v>10244</v>
      </c>
      <c r="C903" s="20" t="str">
        <f>LOOKUP(Table11[[#This Row],[id]],'S1 - Assay'!A:A,'S1 - Assay'!C:C)</f>
        <v>II</v>
      </c>
      <c r="D903" s="20">
        <f>COUNTIF('S6 - Table 1'!$B$3:$B$20,Table11[[#This Row],[id]])</f>
        <v>0</v>
      </c>
      <c r="E903" s="20">
        <v>0.21647328900000001</v>
      </c>
      <c r="F903" s="20">
        <v>3258</v>
      </c>
      <c r="G903" s="20">
        <v>98</v>
      </c>
      <c r="H903" s="20">
        <v>83</v>
      </c>
      <c r="I903" s="20">
        <v>341</v>
      </c>
      <c r="J903" s="20">
        <v>42</v>
      </c>
      <c r="K903" s="20">
        <v>4355</v>
      </c>
      <c r="L903" s="20">
        <v>66</v>
      </c>
      <c r="M903" s="26" cm="1">
        <f t="array" ref="M903">_xlfn.IFS(Table11[[#This Row],[target.clade]]="I",110,Table11[[#This Row],[target.clade]]="II",4454,TRUE,4652)</f>
        <v>4454</v>
      </c>
      <c r="N903" s="26" cm="1">
        <f t="array" ref="N903">_xlfn.IFS(Table11[[#This Row],[target.clade]]="I",4454,Table11[[#This Row],[target.clade]]="II",110,TRUE,NA())</f>
        <v>110</v>
      </c>
      <c r="O903" s="20" cm="1">
        <f t="array" ref="O903">_xlfn.IFS(Table11[[#This Row],[target.clade]]="I",Table11[[#This Row],[hits.I]],Table11[[#This Row],[target.clade]]="II",Table11[[#This Row],[hits.II]],TRUE,SUM(Table11[[#This Row],[hits.I]:[hits.?]]))</f>
        <v>4355</v>
      </c>
      <c r="P903" s="26">
        <f>Table11[[#This Row],[clade.P]]-Table11[[#This Row],[clade.TP]]</f>
        <v>99</v>
      </c>
      <c r="Q903" s="26" cm="1">
        <f t="array" ref="Q903">_xlfn.IFS(Table11[[#This Row],[target.clade]]="I",Table11[[#This Row],[hits.II]],Table11[[#This Row],[target.clade]]="II",Table11[[#This Row],[hits.I]],TRUE,NA())</f>
        <v>42</v>
      </c>
      <c r="R903" s="26">
        <f>IFERROR(Table11[[#This Row],[clade.N]]-Table11[[#This Row],[clade.FP]], NA())</f>
        <v>68</v>
      </c>
      <c r="S903" s="24">
        <f>Table11[[#This Row],[clade.TP]]/Table11[[#This Row],[clade.P]]</f>
        <v>0.97777278850471483</v>
      </c>
      <c r="T903" s="24">
        <f>Table11[[#This Row],[clade.FN]]/Table11[[#This Row],[clade.P]]</f>
        <v>2.2227211495285136E-2</v>
      </c>
      <c r="U903" s="24">
        <f>IFERROR(Table11[[#This Row],[clade.FP]]/Table11[[#This Row],[clade.N]],NA())</f>
        <v>0.38181818181818183</v>
      </c>
      <c r="V903" s="24">
        <f>IFERROR(Table11[[#This Row],[clade.TN]]/Table11[[#This Row],[clade.N]],NA())</f>
        <v>0.61818181818181817</v>
      </c>
      <c r="AC903" s="11"/>
      <c r="AD903" s="11"/>
    </row>
    <row r="904" spans="1:30" ht="21" customHeight="1" x14ac:dyDescent="0.2">
      <c r="A904" s="25" t="s">
        <v>4162</v>
      </c>
      <c r="B904" s="20">
        <f>LOOKUP(Table11[[#This Row],[id]],'S1 - Assay'!A:A,'S1 - Assay'!B:B)</f>
        <v>10244</v>
      </c>
      <c r="C904" s="20" t="str">
        <f>LOOKUP(Table11[[#This Row],[id]],'S1 - Assay'!A:A,'S1 - Assay'!C:C)</f>
        <v>II</v>
      </c>
      <c r="D904" s="20">
        <f>COUNTIF('S6 - Table 1'!$B$3:$B$20,Table11[[#This Row],[id]])</f>
        <v>0</v>
      </c>
      <c r="E904" s="20">
        <v>0.21647328900000001</v>
      </c>
      <c r="F904" s="20">
        <v>3257</v>
      </c>
      <c r="G904" s="20">
        <v>98</v>
      </c>
      <c r="H904" s="20">
        <v>83</v>
      </c>
      <c r="I904" s="20">
        <v>341</v>
      </c>
      <c r="J904" s="20">
        <v>42</v>
      </c>
      <c r="K904" s="20">
        <v>4354</v>
      </c>
      <c r="L904" s="20">
        <v>66</v>
      </c>
      <c r="M904" s="26" cm="1">
        <f t="array" ref="M904">_xlfn.IFS(Table11[[#This Row],[target.clade]]="I",110,Table11[[#This Row],[target.clade]]="II",4454,TRUE,4652)</f>
        <v>4454</v>
      </c>
      <c r="N904" s="26" cm="1">
        <f t="array" ref="N904">_xlfn.IFS(Table11[[#This Row],[target.clade]]="I",4454,Table11[[#This Row],[target.clade]]="II",110,TRUE,NA())</f>
        <v>110</v>
      </c>
      <c r="O904" s="20" cm="1">
        <f t="array" ref="O904">_xlfn.IFS(Table11[[#This Row],[target.clade]]="I",Table11[[#This Row],[hits.I]],Table11[[#This Row],[target.clade]]="II",Table11[[#This Row],[hits.II]],TRUE,SUM(Table11[[#This Row],[hits.I]:[hits.?]]))</f>
        <v>4354</v>
      </c>
      <c r="P904" s="26">
        <f>Table11[[#This Row],[clade.P]]-Table11[[#This Row],[clade.TP]]</f>
        <v>100</v>
      </c>
      <c r="Q904" s="26" cm="1">
        <f t="array" ref="Q904">_xlfn.IFS(Table11[[#This Row],[target.clade]]="I",Table11[[#This Row],[hits.II]],Table11[[#This Row],[target.clade]]="II",Table11[[#This Row],[hits.I]],TRUE,NA())</f>
        <v>42</v>
      </c>
      <c r="R904" s="26">
        <f>IFERROR(Table11[[#This Row],[clade.N]]-Table11[[#This Row],[clade.FP]], NA())</f>
        <v>68</v>
      </c>
      <c r="S904" s="24">
        <f>Table11[[#This Row],[clade.TP]]/Table11[[#This Row],[clade.P]]</f>
        <v>0.9775482712168837</v>
      </c>
      <c r="T904" s="24">
        <f>Table11[[#This Row],[clade.FN]]/Table11[[#This Row],[clade.P]]</f>
        <v>2.2451728783116302E-2</v>
      </c>
      <c r="U904" s="24">
        <f>IFERROR(Table11[[#This Row],[clade.FP]]/Table11[[#This Row],[clade.N]],NA())</f>
        <v>0.38181818181818183</v>
      </c>
      <c r="V904" s="24">
        <f>IFERROR(Table11[[#This Row],[clade.TN]]/Table11[[#This Row],[clade.N]],NA())</f>
        <v>0.61818181818181817</v>
      </c>
      <c r="AC904" s="11"/>
      <c r="AD904" s="11"/>
    </row>
    <row r="905" spans="1:30" ht="21" customHeight="1" x14ac:dyDescent="0.2">
      <c r="A905" s="25" t="s">
        <v>4165</v>
      </c>
      <c r="B905" s="20">
        <f>LOOKUP(Table11[[#This Row],[id]],'S1 - Assay'!A:A,'S1 - Assay'!B:B)</f>
        <v>10244</v>
      </c>
      <c r="C905" s="20" t="str">
        <f>LOOKUP(Table11[[#This Row],[id]],'S1 - Assay'!A:A,'S1 - Assay'!C:C)</f>
        <v>II</v>
      </c>
      <c r="D905" s="20">
        <f>COUNTIF('S6 - Table 1'!$B$3:$B$20,Table11[[#This Row],[id]])</f>
        <v>0</v>
      </c>
      <c r="E905" s="20">
        <v>0.21647328900000001</v>
      </c>
      <c r="F905" s="20">
        <v>3258</v>
      </c>
      <c r="G905" s="20">
        <v>98</v>
      </c>
      <c r="H905" s="20">
        <v>83</v>
      </c>
      <c r="I905" s="20">
        <v>338</v>
      </c>
      <c r="J905" s="20">
        <v>42</v>
      </c>
      <c r="K905" s="20">
        <v>4355</v>
      </c>
      <c r="L905" s="20">
        <v>66</v>
      </c>
      <c r="M905" s="26" cm="1">
        <f t="array" ref="M905">_xlfn.IFS(Table11[[#This Row],[target.clade]]="I",110,Table11[[#This Row],[target.clade]]="II",4454,TRUE,4652)</f>
        <v>4454</v>
      </c>
      <c r="N905" s="26" cm="1">
        <f t="array" ref="N905">_xlfn.IFS(Table11[[#This Row],[target.clade]]="I",4454,Table11[[#This Row],[target.clade]]="II",110,TRUE,NA())</f>
        <v>110</v>
      </c>
      <c r="O905" s="20" cm="1">
        <f t="array" ref="O905">_xlfn.IFS(Table11[[#This Row],[target.clade]]="I",Table11[[#This Row],[hits.I]],Table11[[#This Row],[target.clade]]="II",Table11[[#This Row],[hits.II]],TRUE,SUM(Table11[[#This Row],[hits.I]:[hits.?]]))</f>
        <v>4355</v>
      </c>
      <c r="P905" s="26">
        <f>Table11[[#This Row],[clade.P]]-Table11[[#This Row],[clade.TP]]</f>
        <v>99</v>
      </c>
      <c r="Q905" s="26" cm="1">
        <f t="array" ref="Q905">_xlfn.IFS(Table11[[#This Row],[target.clade]]="I",Table11[[#This Row],[hits.II]],Table11[[#This Row],[target.clade]]="II",Table11[[#This Row],[hits.I]],TRUE,NA())</f>
        <v>42</v>
      </c>
      <c r="R905" s="26">
        <f>IFERROR(Table11[[#This Row],[clade.N]]-Table11[[#This Row],[clade.FP]], NA())</f>
        <v>68</v>
      </c>
      <c r="S905" s="24">
        <f>Table11[[#This Row],[clade.TP]]/Table11[[#This Row],[clade.P]]</f>
        <v>0.97777278850471483</v>
      </c>
      <c r="T905" s="24">
        <f>Table11[[#This Row],[clade.FN]]/Table11[[#This Row],[clade.P]]</f>
        <v>2.2227211495285136E-2</v>
      </c>
      <c r="U905" s="24">
        <f>IFERROR(Table11[[#This Row],[clade.FP]]/Table11[[#This Row],[clade.N]],NA())</f>
        <v>0.38181818181818183</v>
      </c>
      <c r="V905" s="24">
        <f>IFERROR(Table11[[#This Row],[clade.TN]]/Table11[[#This Row],[clade.N]],NA())</f>
        <v>0.61818181818181817</v>
      </c>
      <c r="AC905" s="11"/>
      <c r="AD905" s="11"/>
    </row>
    <row r="906" spans="1:30" ht="21" customHeight="1" x14ac:dyDescent="0.2">
      <c r="A906" s="25" t="s">
        <v>4167</v>
      </c>
      <c r="B906" s="20">
        <f>LOOKUP(Table11[[#This Row],[id]],'S1 - Assay'!A:A,'S1 - Assay'!B:B)</f>
        <v>10244</v>
      </c>
      <c r="C906" s="20" t="str">
        <f>LOOKUP(Table11[[#This Row],[id]],'S1 - Assay'!A:A,'S1 - Assay'!C:C)</f>
        <v>II</v>
      </c>
      <c r="D906" s="20">
        <f>COUNTIF('S6 - Table 1'!$B$3:$B$20,Table11[[#This Row],[id]])</f>
        <v>0</v>
      </c>
      <c r="E906" s="20">
        <v>0.21647328900000001</v>
      </c>
      <c r="F906" s="20">
        <v>3257</v>
      </c>
      <c r="G906" s="20">
        <v>98</v>
      </c>
      <c r="H906" s="20">
        <v>83</v>
      </c>
      <c r="I906" s="20">
        <v>339</v>
      </c>
      <c r="J906" s="20">
        <v>42</v>
      </c>
      <c r="K906" s="20">
        <v>4354</v>
      </c>
      <c r="L906" s="20">
        <v>66</v>
      </c>
      <c r="M906" s="26" cm="1">
        <f t="array" ref="M906">_xlfn.IFS(Table11[[#This Row],[target.clade]]="I",110,Table11[[#This Row],[target.clade]]="II",4454,TRUE,4652)</f>
        <v>4454</v>
      </c>
      <c r="N906" s="26" cm="1">
        <f t="array" ref="N906">_xlfn.IFS(Table11[[#This Row],[target.clade]]="I",4454,Table11[[#This Row],[target.clade]]="II",110,TRUE,NA())</f>
        <v>110</v>
      </c>
      <c r="O906" s="20" cm="1">
        <f t="array" ref="O906">_xlfn.IFS(Table11[[#This Row],[target.clade]]="I",Table11[[#This Row],[hits.I]],Table11[[#This Row],[target.clade]]="II",Table11[[#This Row],[hits.II]],TRUE,SUM(Table11[[#This Row],[hits.I]:[hits.?]]))</f>
        <v>4354</v>
      </c>
      <c r="P906" s="26">
        <f>Table11[[#This Row],[clade.P]]-Table11[[#This Row],[clade.TP]]</f>
        <v>100</v>
      </c>
      <c r="Q906" s="26" cm="1">
        <f t="array" ref="Q906">_xlfn.IFS(Table11[[#This Row],[target.clade]]="I",Table11[[#This Row],[hits.II]],Table11[[#This Row],[target.clade]]="II",Table11[[#This Row],[hits.I]],TRUE,NA())</f>
        <v>42</v>
      </c>
      <c r="R906" s="26">
        <f>IFERROR(Table11[[#This Row],[clade.N]]-Table11[[#This Row],[clade.FP]], NA())</f>
        <v>68</v>
      </c>
      <c r="S906" s="24">
        <f>Table11[[#This Row],[clade.TP]]/Table11[[#This Row],[clade.P]]</f>
        <v>0.9775482712168837</v>
      </c>
      <c r="T906" s="24">
        <f>Table11[[#This Row],[clade.FN]]/Table11[[#This Row],[clade.P]]</f>
        <v>2.2451728783116302E-2</v>
      </c>
      <c r="U906" s="24">
        <f>IFERROR(Table11[[#This Row],[clade.FP]]/Table11[[#This Row],[clade.N]],NA())</f>
        <v>0.38181818181818183</v>
      </c>
      <c r="V906" s="24">
        <f>IFERROR(Table11[[#This Row],[clade.TN]]/Table11[[#This Row],[clade.N]],NA())</f>
        <v>0.61818181818181817</v>
      </c>
      <c r="AC906" s="11"/>
      <c r="AD906" s="11"/>
    </row>
    <row r="907" spans="1:30" ht="21" customHeight="1" x14ac:dyDescent="0.2">
      <c r="A907" s="25" t="s">
        <v>4169</v>
      </c>
      <c r="B907" s="20">
        <f>LOOKUP(Table11[[#This Row],[id]],'S1 - Assay'!A:A,'S1 - Assay'!B:B)</f>
        <v>10244</v>
      </c>
      <c r="C907" s="20" t="str">
        <f>LOOKUP(Table11[[#This Row],[id]],'S1 - Assay'!A:A,'S1 - Assay'!C:C)</f>
        <v>II</v>
      </c>
      <c r="D907" s="20">
        <f>COUNTIF('S6 - Table 1'!$B$3:$B$20,Table11[[#This Row],[id]])</f>
        <v>0</v>
      </c>
      <c r="E907" s="20">
        <v>0.21747556300000001</v>
      </c>
      <c r="F907" s="20">
        <v>3402</v>
      </c>
      <c r="G907" s="20">
        <v>2</v>
      </c>
      <c r="H907" s="20">
        <v>0</v>
      </c>
      <c r="I907" s="20">
        <v>285</v>
      </c>
      <c r="J907" s="20">
        <v>43</v>
      </c>
      <c r="K907" s="20">
        <v>4401</v>
      </c>
      <c r="L907" s="20">
        <v>64</v>
      </c>
      <c r="M907" s="26" cm="1">
        <f t="array" ref="M907">_xlfn.IFS(Table11[[#This Row],[target.clade]]="I",110,Table11[[#This Row],[target.clade]]="II",4454,TRUE,4652)</f>
        <v>4454</v>
      </c>
      <c r="N907" s="26" cm="1">
        <f t="array" ref="N907">_xlfn.IFS(Table11[[#This Row],[target.clade]]="I",4454,Table11[[#This Row],[target.clade]]="II",110,TRUE,NA())</f>
        <v>110</v>
      </c>
      <c r="O907" s="20" cm="1">
        <f t="array" ref="O907">_xlfn.IFS(Table11[[#This Row],[target.clade]]="I",Table11[[#This Row],[hits.I]],Table11[[#This Row],[target.clade]]="II",Table11[[#This Row],[hits.II]],TRUE,SUM(Table11[[#This Row],[hits.I]:[hits.?]]))</f>
        <v>4401</v>
      </c>
      <c r="P907" s="26">
        <f>Table11[[#This Row],[clade.P]]-Table11[[#This Row],[clade.TP]]</f>
        <v>53</v>
      </c>
      <c r="Q907" s="26" cm="1">
        <f t="array" ref="Q907">_xlfn.IFS(Table11[[#This Row],[target.clade]]="I",Table11[[#This Row],[hits.II]],Table11[[#This Row],[target.clade]]="II",Table11[[#This Row],[hits.I]],TRUE,NA())</f>
        <v>43</v>
      </c>
      <c r="R907" s="26">
        <f>IFERROR(Table11[[#This Row],[clade.N]]-Table11[[#This Row],[clade.FP]], NA())</f>
        <v>67</v>
      </c>
      <c r="S907" s="24">
        <f>Table11[[#This Row],[clade.TP]]/Table11[[#This Row],[clade.P]]</f>
        <v>0.98810058374494836</v>
      </c>
      <c r="T907" s="24">
        <f>Table11[[#This Row],[clade.FN]]/Table11[[#This Row],[clade.P]]</f>
        <v>1.1899416255051639E-2</v>
      </c>
      <c r="U907" s="24">
        <f>IFERROR(Table11[[#This Row],[clade.FP]]/Table11[[#This Row],[clade.N]],NA())</f>
        <v>0.39090909090909093</v>
      </c>
      <c r="V907" s="24">
        <f>IFERROR(Table11[[#This Row],[clade.TN]]/Table11[[#This Row],[clade.N]],NA())</f>
        <v>0.60909090909090913</v>
      </c>
      <c r="AC907" s="11"/>
      <c r="AD907" s="11"/>
    </row>
    <row r="908" spans="1:30" ht="21" customHeight="1" x14ac:dyDescent="0.2">
      <c r="A908" s="25" t="s">
        <v>4170</v>
      </c>
      <c r="B908" s="20">
        <f>LOOKUP(Table11[[#This Row],[id]],'S1 - Assay'!A:A,'S1 - Assay'!B:B)</f>
        <v>10244</v>
      </c>
      <c r="C908" s="20" t="str">
        <f>LOOKUP(Table11[[#This Row],[id]],'S1 - Assay'!A:A,'S1 - Assay'!C:C)</f>
        <v>II</v>
      </c>
      <c r="D908" s="20">
        <f>COUNTIF('S6 - Table 1'!$B$3:$B$20,Table11[[#This Row],[id]])</f>
        <v>0</v>
      </c>
      <c r="E908" s="20">
        <v>0.21759235699999999</v>
      </c>
      <c r="F908" s="20">
        <v>3296</v>
      </c>
      <c r="G908" s="20">
        <v>74</v>
      </c>
      <c r="H908" s="20">
        <v>290</v>
      </c>
      <c r="I908" s="20">
        <v>305</v>
      </c>
      <c r="J908" s="20">
        <v>44</v>
      </c>
      <c r="K908" s="20">
        <v>4336</v>
      </c>
      <c r="L908" s="20">
        <v>46</v>
      </c>
      <c r="M908" s="26" cm="1">
        <f t="array" ref="M908">_xlfn.IFS(Table11[[#This Row],[target.clade]]="I",110,Table11[[#This Row],[target.clade]]="II",4454,TRUE,4652)</f>
        <v>4454</v>
      </c>
      <c r="N908" s="26" cm="1">
        <f t="array" ref="N908">_xlfn.IFS(Table11[[#This Row],[target.clade]]="I",4454,Table11[[#This Row],[target.clade]]="II",110,TRUE,NA())</f>
        <v>110</v>
      </c>
      <c r="O908" s="20" cm="1">
        <f t="array" ref="O908">_xlfn.IFS(Table11[[#This Row],[target.clade]]="I",Table11[[#This Row],[hits.I]],Table11[[#This Row],[target.clade]]="II",Table11[[#This Row],[hits.II]],TRUE,SUM(Table11[[#This Row],[hits.I]:[hits.?]]))</f>
        <v>4336</v>
      </c>
      <c r="P908" s="26">
        <f>Table11[[#This Row],[clade.P]]-Table11[[#This Row],[clade.TP]]</f>
        <v>118</v>
      </c>
      <c r="Q908" s="26" cm="1">
        <f t="array" ref="Q908">_xlfn.IFS(Table11[[#This Row],[target.clade]]="I",Table11[[#This Row],[hits.II]],Table11[[#This Row],[target.clade]]="II",Table11[[#This Row],[hits.I]],TRUE,NA())</f>
        <v>44</v>
      </c>
      <c r="R908" s="26">
        <f>IFERROR(Table11[[#This Row],[clade.N]]-Table11[[#This Row],[clade.FP]], NA())</f>
        <v>66</v>
      </c>
      <c r="S908" s="24">
        <f>Table11[[#This Row],[clade.TP]]/Table11[[#This Row],[clade.P]]</f>
        <v>0.97350696003592274</v>
      </c>
      <c r="T908" s="24">
        <f>Table11[[#This Row],[clade.FN]]/Table11[[#This Row],[clade.P]]</f>
        <v>2.6493039964077234E-2</v>
      </c>
      <c r="U908" s="24">
        <f>IFERROR(Table11[[#This Row],[clade.FP]]/Table11[[#This Row],[clade.N]],NA())</f>
        <v>0.4</v>
      </c>
      <c r="V908" s="24">
        <f>IFERROR(Table11[[#This Row],[clade.TN]]/Table11[[#This Row],[clade.N]],NA())</f>
        <v>0.6</v>
      </c>
      <c r="AC908" s="11"/>
      <c r="AD908" s="11"/>
    </row>
    <row r="909" spans="1:30" ht="21" customHeight="1" x14ac:dyDescent="0.2">
      <c r="A909" s="25" t="s">
        <v>4171</v>
      </c>
      <c r="B909" s="20">
        <f>LOOKUP(Table11[[#This Row],[id]],'S1 - Assay'!A:A,'S1 - Assay'!B:B)</f>
        <v>10244</v>
      </c>
      <c r="C909" s="20" t="str">
        <f>LOOKUP(Table11[[#This Row],[id]],'S1 - Assay'!A:A,'S1 - Assay'!C:C)</f>
        <v>II</v>
      </c>
      <c r="D909" s="20">
        <f>COUNTIF('S6 - Table 1'!$B$3:$B$20,Table11[[#This Row],[id]])</f>
        <v>0</v>
      </c>
      <c r="E909" s="20">
        <v>0.21783849199999999</v>
      </c>
      <c r="F909" s="20">
        <v>3426</v>
      </c>
      <c r="G909" s="20">
        <v>2</v>
      </c>
      <c r="H909" s="20">
        <v>281</v>
      </c>
      <c r="I909" s="20">
        <v>50</v>
      </c>
      <c r="J909" s="20">
        <v>44</v>
      </c>
      <c r="K909" s="20">
        <v>4429</v>
      </c>
      <c r="L909" s="20">
        <v>66</v>
      </c>
      <c r="M909" s="26" cm="1">
        <f t="array" ref="M909">_xlfn.IFS(Table11[[#This Row],[target.clade]]="I",110,Table11[[#This Row],[target.clade]]="II",4454,TRUE,4652)</f>
        <v>4454</v>
      </c>
      <c r="N909" s="26" cm="1">
        <f t="array" ref="N909">_xlfn.IFS(Table11[[#This Row],[target.clade]]="I",4454,Table11[[#This Row],[target.clade]]="II",110,TRUE,NA())</f>
        <v>110</v>
      </c>
      <c r="O909" s="20" cm="1">
        <f t="array" ref="O909">_xlfn.IFS(Table11[[#This Row],[target.clade]]="I",Table11[[#This Row],[hits.I]],Table11[[#This Row],[target.clade]]="II",Table11[[#This Row],[hits.II]],TRUE,SUM(Table11[[#This Row],[hits.I]:[hits.?]]))</f>
        <v>4429</v>
      </c>
      <c r="P909" s="26">
        <f>Table11[[#This Row],[clade.P]]-Table11[[#This Row],[clade.TP]]</f>
        <v>25</v>
      </c>
      <c r="Q909" s="26" cm="1">
        <f t="array" ref="Q909">_xlfn.IFS(Table11[[#This Row],[target.clade]]="I",Table11[[#This Row],[hits.II]],Table11[[#This Row],[target.clade]]="II",Table11[[#This Row],[hits.I]],TRUE,NA())</f>
        <v>44</v>
      </c>
      <c r="R909" s="26">
        <f>IFERROR(Table11[[#This Row],[clade.N]]-Table11[[#This Row],[clade.FP]], NA())</f>
        <v>66</v>
      </c>
      <c r="S909" s="24">
        <f>Table11[[#This Row],[clade.TP]]/Table11[[#This Row],[clade.P]]</f>
        <v>0.99438706780422093</v>
      </c>
      <c r="T909" s="24">
        <f>Table11[[#This Row],[clade.FN]]/Table11[[#This Row],[clade.P]]</f>
        <v>5.6129321957790754E-3</v>
      </c>
      <c r="U909" s="24">
        <f>IFERROR(Table11[[#This Row],[clade.FP]]/Table11[[#This Row],[clade.N]],NA())</f>
        <v>0.4</v>
      </c>
      <c r="V909" s="24">
        <f>IFERROR(Table11[[#This Row],[clade.TN]]/Table11[[#This Row],[clade.N]],NA())</f>
        <v>0.6</v>
      </c>
      <c r="AC909" s="11"/>
      <c r="AD909" s="11"/>
    </row>
    <row r="910" spans="1:30" ht="21" customHeight="1" x14ac:dyDescent="0.2">
      <c r="A910" s="25" t="s">
        <v>4172</v>
      </c>
      <c r="B910" s="20">
        <f>LOOKUP(Table11[[#This Row],[id]],'S1 - Assay'!A:A,'S1 - Assay'!B:B)</f>
        <v>10244</v>
      </c>
      <c r="C910" s="20" t="str">
        <f>LOOKUP(Table11[[#This Row],[id]],'S1 - Assay'!A:A,'S1 - Assay'!C:C)</f>
        <v>II</v>
      </c>
      <c r="D910" s="20">
        <f>COUNTIF('S6 - Table 1'!$B$3:$B$20,Table11[[#This Row],[id]])</f>
        <v>0</v>
      </c>
      <c r="E910" s="20">
        <v>0.21790335</v>
      </c>
      <c r="F910" s="20">
        <v>3132</v>
      </c>
      <c r="G910" s="20">
        <v>119</v>
      </c>
      <c r="H910" s="20">
        <v>38</v>
      </c>
      <c r="I910" s="20">
        <v>251</v>
      </c>
      <c r="J910" s="20">
        <v>43</v>
      </c>
      <c r="K910" s="20">
        <v>4328</v>
      </c>
      <c r="L910" s="20">
        <v>21</v>
      </c>
      <c r="M910" s="26" cm="1">
        <f t="array" ref="M910">_xlfn.IFS(Table11[[#This Row],[target.clade]]="I",110,Table11[[#This Row],[target.clade]]="II",4454,TRUE,4652)</f>
        <v>4454</v>
      </c>
      <c r="N910" s="26" cm="1">
        <f t="array" ref="N910">_xlfn.IFS(Table11[[#This Row],[target.clade]]="I",4454,Table11[[#This Row],[target.clade]]="II",110,TRUE,NA())</f>
        <v>110</v>
      </c>
      <c r="O910" s="20" cm="1">
        <f t="array" ref="O910">_xlfn.IFS(Table11[[#This Row],[target.clade]]="I",Table11[[#This Row],[hits.I]],Table11[[#This Row],[target.clade]]="II",Table11[[#This Row],[hits.II]],TRUE,SUM(Table11[[#This Row],[hits.I]:[hits.?]]))</f>
        <v>4328</v>
      </c>
      <c r="P910" s="26">
        <f>Table11[[#This Row],[clade.P]]-Table11[[#This Row],[clade.TP]]</f>
        <v>126</v>
      </c>
      <c r="Q910" s="26" cm="1">
        <f t="array" ref="Q910">_xlfn.IFS(Table11[[#This Row],[target.clade]]="I",Table11[[#This Row],[hits.II]],Table11[[#This Row],[target.clade]]="II",Table11[[#This Row],[hits.I]],TRUE,NA())</f>
        <v>43</v>
      </c>
      <c r="R910" s="26">
        <f>IFERROR(Table11[[#This Row],[clade.N]]-Table11[[#This Row],[clade.FP]], NA())</f>
        <v>67</v>
      </c>
      <c r="S910" s="24">
        <f>Table11[[#This Row],[clade.TP]]/Table11[[#This Row],[clade.P]]</f>
        <v>0.9717108217332735</v>
      </c>
      <c r="T910" s="24">
        <f>Table11[[#This Row],[clade.FN]]/Table11[[#This Row],[clade.P]]</f>
        <v>2.8289178266726538E-2</v>
      </c>
      <c r="U910" s="24">
        <f>IFERROR(Table11[[#This Row],[clade.FP]]/Table11[[#This Row],[clade.N]],NA())</f>
        <v>0.39090909090909093</v>
      </c>
      <c r="V910" s="24">
        <f>IFERROR(Table11[[#This Row],[clade.TN]]/Table11[[#This Row],[clade.N]],NA())</f>
        <v>0.60909090909090913</v>
      </c>
      <c r="AC910" s="11"/>
      <c r="AD910" s="11"/>
    </row>
    <row r="911" spans="1:30" ht="21" customHeight="1" x14ac:dyDescent="0.2">
      <c r="A911" s="25" t="s">
        <v>4174</v>
      </c>
      <c r="B911" s="20">
        <f>LOOKUP(Table11[[#This Row],[id]],'S1 - Assay'!A:A,'S1 - Assay'!B:B)</f>
        <v>10244</v>
      </c>
      <c r="C911" s="20" t="str">
        <f>LOOKUP(Table11[[#This Row],[id]],'S1 - Assay'!A:A,'S1 - Assay'!C:C)</f>
        <v>II</v>
      </c>
      <c r="D911" s="20">
        <f>COUNTIF('S6 - Table 1'!$B$3:$B$20,Table11[[#This Row],[id]])</f>
        <v>0</v>
      </c>
      <c r="E911" s="20">
        <v>0.217975581</v>
      </c>
      <c r="F911" s="20">
        <v>3297</v>
      </c>
      <c r="G911" s="20">
        <v>73</v>
      </c>
      <c r="H911" s="20">
        <v>290</v>
      </c>
      <c r="I911" s="20">
        <v>305</v>
      </c>
      <c r="J911" s="20">
        <v>44</v>
      </c>
      <c r="K911" s="20">
        <v>4336</v>
      </c>
      <c r="L911" s="20">
        <v>46</v>
      </c>
      <c r="M911" s="26" cm="1">
        <f t="array" ref="M911">_xlfn.IFS(Table11[[#This Row],[target.clade]]="I",110,Table11[[#This Row],[target.clade]]="II",4454,TRUE,4652)</f>
        <v>4454</v>
      </c>
      <c r="N911" s="26" cm="1">
        <f t="array" ref="N911">_xlfn.IFS(Table11[[#This Row],[target.clade]]="I",4454,Table11[[#This Row],[target.clade]]="II",110,TRUE,NA())</f>
        <v>110</v>
      </c>
      <c r="O911" s="20" cm="1">
        <f t="array" ref="O911">_xlfn.IFS(Table11[[#This Row],[target.clade]]="I",Table11[[#This Row],[hits.I]],Table11[[#This Row],[target.clade]]="II",Table11[[#This Row],[hits.II]],TRUE,SUM(Table11[[#This Row],[hits.I]:[hits.?]]))</f>
        <v>4336</v>
      </c>
      <c r="P911" s="26">
        <f>Table11[[#This Row],[clade.P]]-Table11[[#This Row],[clade.TP]]</f>
        <v>118</v>
      </c>
      <c r="Q911" s="26" cm="1">
        <f t="array" ref="Q911">_xlfn.IFS(Table11[[#This Row],[target.clade]]="I",Table11[[#This Row],[hits.II]],Table11[[#This Row],[target.clade]]="II",Table11[[#This Row],[hits.I]],TRUE,NA())</f>
        <v>44</v>
      </c>
      <c r="R911" s="26">
        <f>IFERROR(Table11[[#This Row],[clade.N]]-Table11[[#This Row],[clade.FP]], NA())</f>
        <v>66</v>
      </c>
      <c r="S911" s="24">
        <f>Table11[[#This Row],[clade.TP]]/Table11[[#This Row],[clade.P]]</f>
        <v>0.97350696003592274</v>
      </c>
      <c r="T911" s="24">
        <f>Table11[[#This Row],[clade.FN]]/Table11[[#This Row],[clade.P]]</f>
        <v>2.6493039964077234E-2</v>
      </c>
      <c r="U911" s="24">
        <f>IFERROR(Table11[[#This Row],[clade.FP]]/Table11[[#This Row],[clade.N]],NA())</f>
        <v>0.4</v>
      </c>
      <c r="V911" s="24">
        <f>IFERROR(Table11[[#This Row],[clade.TN]]/Table11[[#This Row],[clade.N]],NA())</f>
        <v>0.6</v>
      </c>
      <c r="AC911" s="11"/>
      <c r="AD911" s="11"/>
    </row>
    <row r="912" spans="1:30" ht="21" customHeight="1" x14ac:dyDescent="0.2">
      <c r="A912" s="25" t="s">
        <v>4175</v>
      </c>
      <c r="B912" s="20">
        <f>LOOKUP(Table11[[#This Row],[id]],'S1 - Assay'!A:A,'S1 - Assay'!B:B)</f>
        <v>10244</v>
      </c>
      <c r="C912" s="20" t="str">
        <f>LOOKUP(Table11[[#This Row],[id]],'S1 - Assay'!A:A,'S1 - Assay'!C:C)</f>
        <v>II</v>
      </c>
      <c r="D912" s="20">
        <f>COUNTIF('S6 - Table 1'!$B$3:$B$20,Table11[[#This Row],[id]])</f>
        <v>0</v>
      </c>
      <c r="E912" s="20">
        <v>0.217975581</v>
      </c>
      <c r="F912" s="20">
        <v>3296</v>
      </c>
      <c r="G912" s="20">
        <v>77</v>
      </c>
      <c r="H912" s="20">
        <v>290</v>
      </c>
      <c r="I912" s="20">
        <v>336</v>
      </c>
      <c r="J912" s="20">
        <v>44</v>
      </c>
      <c r="K912" s="20">
        <v>4339</v>
      </c>
      <c r="L912" s="20">
        <v>46</v>
      </c>
      <c r="M912" s="26" cm="1">
        <f t="array" ref="M912">_xlfn.IFS(Table11[[#This Row],[target.clade]]="I",110,Table11[[#This Row],[target.clade]]="II",4454,TRUE,4652)</f>
        <v>4454</v>
      </c>
      <c r="N912" s="26" cm="1">
        <f t="array" ref="N912">_xlfn.IFS(Table11[[#This Row],[target.clade]]="I",4454,Table11[[#This Row],[target.clade]]="II",110,TRUE,NA())</f>
        <v>110</v>
      </c>
      <c r="O912" s="20" cm="1">
        <f t="array" ref="O912">_xlfn.IFS(Table11[[#This Row],[target.clade]]="I",Table11[[#This Row],[hits.I]],Table11[[#This Row],[target.clade]]="II",Table11[[#This Row],[hits.II]],TRUE,SUM(Table11[[#This Row],[hits.I]:[hits.?]]))</f>
        <v>4339</v>
      </c>
      <c r="P912" s="26">
        <f>Table11[[#This Row],[clade.P]]-Table11[[#This Row],[clade.TP]]</f>
        <v>115</v>
      </c>
      <c r="Q912" s="26" cm="1">
        <f t="array" ref="Q912">_xlfn.IFS(Table11[[#This Row],[target.clade]]="I",Table11[[#This Row],[hits.II]],Table11[[#This Row],[target.clade]]="II",Table11[[#This Row],[hits.I]],TRUE,NA())</f>
        <v>44</v>
      </c>
      <c r="R912" s="26">
        <f>IFERROR(Table11[[#This Row],[clade.N]]-Table11[[#This Row],[clade.FP]], NA())</f>
        <v>66</v>
      </c>
      <c r="S912" s="24">
        <f>Table11[[#This Row],[clade.TP]]/Table11[[#This Row],[clade.P]]</f>
        <v>0.97418051189941623</v>
      </c>
      <c r="T912" s="24">
        <f>Table11[[#This Row],[clade.FN]]/Table11[[#This Row],[clade.P]]</f>
        <v>2.5819488100583744E-2</v>
      </c>
      <c r="U912" s="24">
        <f>IFERROR(Table11[[#This Row],[clade.FP]]/Table11[[#This Row],[clade.N]],NA())</f>
        <v>0.4</v>
      </c>
      <c r="V912" s="24">
        <f>IFERROR(Table11[[#This Row],[clade.TN]]/Table11[[#This Row],[clade.N]],NA())</f>
        <v>0.6</v>
      </c>
      <c r="AC912" s="11"/>
      <c r="AD912" s="11"/>
    </row>
    <row r="913" spans="1:30" ht="21" customHeight="1" x14ac:dyDescent="0.2">
      <c r="A913" s="25" t="s">
        <v>4178</v>
      </c>
      <c r="B913" s="20">
        <f>LOOKUP(Table11[[#This Row],[id]],'S1 - Assay'!A:A,'S1 - Assay'!B:B)</f>
        <v>10244</v>
      </c>
      <c r="C913" s="20" t="str">
        <f>LOOKUP(Table11[[#This Row],[id]],'S1 - Assay'!A:A,'S1 - Assay'!C:C)</f>
        <v>II</v>
      </c>
      <c r="D913" s="20">
        <f>COUNTIF('S6 - Table 1'!$B$3:$B$20,Table11[[#This Row],[id]])</f>
        <v>0</v>
      </c>
      <c r="E913" s="20">
        <v>0.21802644099999999</v>
      </c>
      <c r="F913" s="20">
        <v>3415</v>
      </c>
      <c r="G913" s="20">
        <v>6</v>
      </c>
      <c r="H913" s="20">
        <v>253</v>
      </c>
      <c r="I913" s="20">
        <v>29</v>
      </c>
      <c r="J913" s="20">
        <v>43</v>
      </c>
      <c r="K913" s="20">
        <v>4419</v>
      </c>
      <c r="L913" s="20">
        <v>64</v>
      </c>
      <c r="M913" s="26" cm="1">
        <f t="array" ref="M913">_xlfn.IFS(Table11[[#This Row],[target.clade]]="I",110,Table11[[#This Row],[target.clade]]="II",4454,TRUE,4652)</f>
        <v>4454</v>
      </c>
      <c r="N913" s="26" cm="1">
        <f t="array" ref="N913">_xlfn.IFS(Table11[[#This Row],[target.clade]]="I",4454,Table11[[#This Row],[target.clade]]="II",110,TRUE,NA())</f>
        <v>110</v>
      </c>
      <c r="O913" s="20" cm="1">
        <f t="array" ref="O913">_xlfn.IFS(Table11[[#This Row],[target.clade]]="I",Table11[[#This Row],[hits.I]],Table11[[#This Row],[target.clade]]="II",Table11[[#This Row],[hits.II]],TRUE,SUM(Table11[[#This Row],[hits.I]:[hits.?]]))</f>
        <v>4419</v>
      </c>
      <c r="P913" s="26">
        <f>Table11[[#This Row],[clade.P]]-Table11[[#This Row],[clade.TP]]</f>
        <v>35</v>
      </c>
      <c r="Q913" s="26" cm="1">
        <f t="array" ref="Q913">_xlfn.IFS(Table11[[#This Row],[target.clade]]="I",Table11[[#This Row],[hits.II]],Table11[[#This Row],[target.clade]]="II",Table11[[#This Row],[hits.I]],TRUE,NA())</f>
        <v>43</v>
      </c>
      <c r="R913" s="26">
        <f>IFERROR(Table11[[#This Row],[clade.N]]-Table11[[#This Row],[clade.FP]], NA())</f>
        <v>67</v>
      </c>
      <c r="S913" s="24">
        <f>Table11[[#This Row],[clade.TP]]/Table11[[#This Row],[clade.P]]</f>
        <v>0.99214189492590932</v>
      </c>
      <c r="T913" s="24">
        <f>Table11[[#This Row],[clade.FN]]/Table11[[#This Row],[clade.P]]</f>
        <v>7.8581050740907047E-3</v>
      </c>
      <c r="U913" s="24">
        <f>IFERROR(Table11[[#This Row],[clade.FP]]/Table11[[#This Row],[clade.N]],NA())</f>
        <v>0.39090909090909093</v>
      </c>
      <c r="V913" s="24">
        <f>IFERROR(Table11[[#This Row],[clade.TN]]/Table11[[#This Row],[clade.N]],NA())</f>
        <v>0.60909090909090913</v>
      </c>
      <c r="AC913" s="11"/>
      <c r="AD913" s="11"/>
    </row>
    <row r="914" spans="1:30" ht="21" customHeight="1" x14ac:dyDescent="0.2">
      <c r="A914" s="25" t="s">
        <v>4179</v>
      </c>
      <c r="B914" s="20">
        <f>LOOKUP(Table11[[#This Row],[id]],'S1 - Assay'!A:A,'S1 - Assay'!B:B)</f>
        <v>10244</v>
      </c>
      <c r="C914" s="20" t="str">
        <f>LOOKUP(Table11[[#This Row],[id]],'S1 - Assay'!A:A,'S1 - Assay'!C:C)</f>
        <v>II</v>
      </c>
      <c r="D914" s="20">
        <f>COUNTIF('S6 - Table 1'!$B$3:$B$20,Table11[[#This Row],[id]])</f>
        <v>0</v>
      </c>
      <c r="E914" s="20">
        <v>0.21833708800000001</v>
      </c>
      <c r="F914" s="20">
        <v>3420</v>
      </c>
      <c r="G914" s="20">
        <v>2</v>
      </c>
      <c r="H914" s="20">
        <v>281</v>
      </c>
      <c r="I914" s="20">
        <v>259</v>
      </c>
      <c r="J914" s="20">
        <v>44</v>
      </c>
      <c r="K914" s="20">
        <v>4425</v>
      </c>
      <c r="L914" s="20">
        <v>59</v>
      </c>
      <c r="M914" s="26" cm="1">
        <f t="array" ref="M914">_xlfn.IFS(Table11[[#This Row],[target.clade]]="I",110,Table11[[#This Row],[target.clade]]="II",4454,TRUE,4652)</f>
        <v>4454</v>
      </c>
      <c r="N914" s="26" cm="1">
        <f t="array" ref="N914">_xlfn.IFS(Table11[[#This Row],[target.clade]]="I",4454,Table11[[#This Row],[target.clade]]="II",110,TRUE,NA())</f>
        <v>110</v>
      </c>
      <c r="O914" s="20" cm="1">
        <f t="array" ref="O914">_xlfn.IFS(Table11[[#This Row],[target.clade]]="I",Table11[[#This Row],[hits.I]],Table11[[#This Row],[target.clade]]="II",Table11[[#This Row],[hits.II]],TRUE,SUM(Table11[[#This Row],[hits.I]:[hits.?]]))</f>
        <v>4425</v>
      </c>
      <c r="P914" s="26">
        <f>Table11[[#This Row],[clade.P]]-Table11[[#This Row],[clade.TP]]</f>
        <v>29</v>
      </c>
      <c r="Q914" s="26" cm="1">
        <f t="array" ref="Q914">_xlfn.IFS(Table11[[#This Row],[target.clade]]="I",Table11[[#This Row],[hits.II]],Table11[[#This Row],[target.clade]]="II",Table11[[#This Row],[hits.I]],TRUE,NA())</f>
        <v>44</v>
      </c>
      <c r="R914" s="26">
        <f>IFERROR(Table11[[#This Row],[clade.N]]-Table11[[#This Row],[clade.FP]], NA())</f>
        <v>66</v>
      </c>
      <c r="S914" s="24">
        <f>Table11[[#This Row],[clade.TP]]/Table11[[#This Row],[clade.P]]</f>
        <v>0.9934889986528963</v>
      </c>
      <c r="T914" s="24">
        <f>Table11[[#This Row],[clade.FN]]/Table11[[#This Row],[clade.P]]</f>
        <v>6.5110013471037266E-3</v>
      </c>
      <c r="U914" s="24">
        <f>IFERROR(Table11[[#This Row],[clade.FP]]/Table11[[#This Row],[clade.N]],NA())</f>
        <v>0.4</v>
      </c>
      <c r="V914" s="24">
        <f>IFERROR(Table11[[#This Row],[clade.TN]]/Table11[[#This Row],[clade.N]],NA())</f>
        <v>0.6</v>
      </c>
      <c r="AC914" s="11"/>
      <c r="AD914" s="11"/>
    </row>
    <row r="915" spans="1:30" ht="21" customHeight="1" x14ac:dyDescent="0.2">
      <c r="A915" s="25" t="s">
        <v>4182</v>
      </c>
      <c r="B915" s="20">
        <f>LOOKUP(Table11[[#This Row],[id]],'S1 - Assay'!A:A,'S1 - Assay'!B:B)</f>
        <v>10244</v>
      </c>
      <c r="C915" s="20" t="str">
        <f>LOOKUP(Table11[[#This Row],[id]],'S1 - Assay'!A:A,'S1 - Assay'!C:C)</f>
        <v>II</v>
      </c>
      <c r="D915" s="20">
        <f>COUNTIF('S6 - Table 1'!$B$3:$B$20,Table11[[#This Row],[id]])</f>
        <v>0</v>
      </c>
      <c r="E915" s="20">
        <v>0.218400659</v>
      </c>
      <c r="F915" s="20">
        <v>3419</v>
      </c>
      <c r="G915" s="20">
        <v>4</v>
      </c>
      <c r="H915" s="20">
        <v>275</v>
      </c>
      <c r="I915" s="20">
        <v>281</v>
      </c>
      <c r="J915" s="20">
        <v>44</v>
      </c>
      <c r="K915" s="20">
        <v>4411</v>
      </c>
      <c r="L915" s="20">
        <v>49</v>
      </c>
      <c r="M915" s="26" cm="1">
        <f t="array" ref="M915">_xlfn.IFS(Table11[[#This Row],[target.clade]]="I",110,Table11[[#This Row],[target.clade]]="II",4454,TRUE,4652)</f>
        <v>4454</v>
      </c>
      <c r="N915" s="26" cm="1">
        <f t="array" ref="N915">_xlfn.IFS(Table11[[#This Row],[target.clade]]="I",4454,Table11[[#This Row],[target.clade]]="II",110,TRUE,NA())</f>
        <v>110</v>
      </c>
      <c r="O915" s="20" cm="1">
        <f t="array" ref="O915">_xlfn.IFS(Table11[[#This Row],[target.clade]]="I",Table11[[#This Row],[hits.I]],Table11[[#This Row],[target.clade]]="II",Table11[[#This Row],[hits.II]],TRUE,SUM(Table11[[#This Row],[hits.I]:[hits.?]]))</f>
        <v>4411</v>
      </c>
      <c r="P915" s="26">
        <f>Table11[[#This Row],[clade.P]]-Table11[[#This Row],[clade.TP]]</f>
        <v>43</v>
      </c>
      <c r="Q915" s="26" cm="1">
        <f t="array" ref="Q915">_xlfn.IFS(Table11[[#This Row],[target.clade]]="I",Table11[[#This Row],[hits.II]],Table11[[#This Row],[target.clade]]="II",Table11[[#This Row],[hits.I]],TRUE,NA())</f>
        <v>44</v>
      </c>
      <c r="R915" s="26">
        <f>IFERROR(Table11[[#This Row],[clade.N]]-Table11[[#This Row],[clade.FP]], NA())</f>
        <v>66</v>
      </c>
      <c r="S915" s="24">
        <f>Table11[[#This Row],[clade.TP]]/Table11[[#This Row],[clade.P]]</f>
        <v>0.99034575662325997</v>
      </c>
      <c r="T915" s="24">
        <f>Table11[[#This Row],[clade.FN]]/Table11[[#This Row],[clade.P]]</f>
        <v>9.6542433767400088E-3</v>
      </c>
      <c r="U915" s="24">
        <f>IFERROR(Table11[[#This Row],[clade.FP]]/Table11[[#This Row],[clade.N]],NA())</f>
        <v>0.4</v>
      </c>
      <c r="V915" s="24">
        <f>IFERROR(Table11[[#This Row],[clade.TN]]/Table11[[#This Row],[clade.N]],NA())</f>
        <v>0.6</v>
      </c>
      <c r="AC915" s="11"/>
      <c r="AD915" s="11"/>
    </row>
    <row r="916" spans="1:30" ht="21" customHeight="1" x14ac:dyDescent="0.2">
      <c r="A916" s="25" t="s">
        <v>4185</v>
      </c>
      <c r="B916" s="20">
        <f>LOOKUP(Table11[[#This Row],[id]],'S1 - Assay'!A:A,'S1 - Assay'!B:B)</f>
        <v>10244</v>
      </c>
      <c r="C916" s="20" t="str">
        <f>LOOKUP(Table11[[#This Row],[id]],'S1 - Assay'!A:A,'S1 - Assay'!C:C)</f>
        <v>II</v>
      </c>
      <c r="D916" s="20">
        <f>COUNTIF('S6 - Table 1'!$B$3:$B$20,Table11[[#This Row],[id]])</f>
        <v>0</v>
      </c>
      <c r="E916" s="20">
        <v>0.21886571199999999</v>
      </c>
      <c r="F916" s="20">
        <v>3398</v>
      </c>
      <c r="G916" s="20">
        <v>6</v>
      </c>
      <c r="H916" s="20">
        <v>284</v>
      </c>
      <c r="I916" s="20">
        <v>255</v>
      </c>
      <c r="J916" s="20">
        <v>44</v>
      </c>
      <c r="K916" s="20">
        <v>4403</v>
      </c>
      <c r="L916" s="20">
        <v>67</v>
      </c>
      <c r="M916" s="26" cm="1">
        <f t="array" ref="M916">_xlfn.IFS(Table11[[#This Row],[target.clade]]="I",110,Table11[[#This Row],[target.clade]]="II",4454,TRUE,4652)</f>
        <v>4454</v>
      </c>
      <c r="N916" s="26" cm="1">
        <f t="array" ref="N916">_xlfn.IFS(Table11[[#This Row],[target.clade]]="I",4454,Table11[[#This Row],[target.clade]]="II",110,TRUE,NA())</f>
        <v>110</v>
      </c>
      <c r="O916" s="20" cm="1">
        <f t="array" ref="O916">_xlfn.IFS(Table11[[#This Row],[target.clade]]="I",Table11[[#This Row],[hits.I]],Table11[[#This Row],[target.clade]]="II",Table11[[#This Row],[hits.II]],TRUE,SUM(Table11[[#This Row],[hits.I]:[hits.?]]))</f>
        <v>4403</v>
      </c>
      <c r="P916" s="26">
        <f>Table11[[#This Row],[clade.P]]-Table11[[#This Row],[clade.TP]]</f>
        <v>51</v>
      </c>
      <c r="Q916" s="26" cm="1">
        <f t="array" ref="Q916">_xlfn.IFS(Table11[[#This Row],[target.clade]]="I",Table11[[#This Row],[hits.II]],Table11[[#This Row],[target.clade]]="II",Table11[[#This Row],[hits.I]],TRUE,NA())</f>
        <v>44</v>
      </c>
      <c r="R916" s="26">
        <f>IFERROR(Table11[[#This Row],[clade.N]]-Table11[[#This Row],[clade.FP]], NA())</f>
        <v>66</v>
      </c>
      <c r="S916" s="24">
        <f>Table11[[#This Row],[clade.TP]]/Table11[[#This Row],[clade.P]]</f>
        <v>0.98854961832061072</v>
      </c>
      <c r="T916" s="24">
        <f>Table11[[#This Row],[clade.FN]]/Table11[[#This Row],[clade.P]]</f>
        <v>1.1450381679389313E-2</v>
      </c>
      <c r="U916" s="24">
        <f>IFERROR(Table11[[#This Row],[clade.FP]]/Table11[[#This Row],[clade.N]],NA())</f>
        <v>0.4</v>
      </c>
      <c r="V916" s="24">
        <f>IFERROR(Table11[[#This Row],[clade.TN]]/Table11[[#This Row],[clade.N]],NA())</f>
        <v>0.6</v>
      </c>
      <c r="AC916" s="11"/>
      <c r="AD916" s="11"/>
    </row>
    <row r="917" spans="1:30" ht="21" customHeight="1" x14ac:dyDescent="0.2">
      <c r="A917" s="25" t="s">
        <v>4189</v>
      </c>
      <c r="B917" s="20">
        <f>LOOKUP(Table11[[#This Row],[id]],'S1 - Assay'!A:A,'S1 - Assay'!B:B)</f>
        <v>10244</v>
      </c>
      <c r="C917" s="20" t="str">
        <f>LOOKUP(Table11[[#This Row],[id]],'S1 - Assay'!A:A,'S1 - Assay'!C:C)</f>
        <v>II</v>
      </c>
      <c r="D917" s="20">
        <f>COUNTIF('S6 - Table 1'!$B$3:$B$20,Table11[[#This Row],[id]])</f>
        <v>0</v>
      </c>
      <c r="E917" s="20">
        <v>0.219096084</v>
      </c>
      <c r="F917" s="20">
        <v>3410</v>
      </c>
      <c r="G917" s="20">
        <v>1</v>
      </c>
      <c r="H917" s="20">
        <v>174</v>
      </c>
      <c r="I917" s="20">
        <v>110</v>
      </c>
      <c r="J917" s="20">
        <v>44</v>
      </c>
      <c r="K917" s="20">
        <v>4407</v>
      </c>
      <c r="L917" s="20">
        <v>66</v>
      </c>
      <c r="M917" s="26" cm="1">
        <f t="array" ref="M917">_xlfn.IFS(Table11[[#This Row],[target.clade]]="I",110,Table11[[#This Row],[target.clade]]="II",4454,TRUE,4652)</f>
        <v>4454</v>
      </c>
      <c r="N917" s="26" cm="1">
        <f t="array" ref="N917">_xlfn.IFS(Table11[[#This Row],[target.clade]]="I",4454,Table11[[#This Row],[target.clade]]="II",110,TRUE,NA())</f>
        <v>110</v>
      </c>
      <c r="O917" s="20" cm="1">
        <f t="array" ref="O917">_xlfn.IFS(Table11[[#This Row],[target.clade]]="I",Table11[[#This Row],[hits.I]],Table11[[#This Row],[target.clade]]="II",Table11[[#This Row],[hits.II]],TRUE,SUM(Table11[[#This Row],[hits.I]:[hits.?]]))</f>
        <v>4407</v>
      </c>
      <c r="P917" s="26">
        <f>Table11[[#This Row],[clade.P]]-Table11[[#This Row],[clade.TP]]</f>
        <v>47</v>
      </c>
      <c r="Q917" s="26" cm="1">
        <f t="array" ref="Q917">_xlfn.IFS(Table11[[#This Row],[target.clade]]="I",Table11[[#This Row],[hits.II]],Table11[[#This Row],[target.clade]]="II",Table11[[#This Row],[hits.I]],TRUE,NA())</f>
        <v>44</v>
      </c>
      <c r="R917" s="26">
        <f>IFERROR(Table11[[#This Row],[clade.N]]-Table11[[#This Row],[clade.FP]], NA())</f>
        <v>66</v>
      </c>
      <c r="S917" s="24">
        <f>Table11[[#This Row],[clade.TP]]/Table11[[#This Row],[clade.P]]</f>
        <v>0.98944768747193534</v>
      </c>
      <c r="T917" s="24">
        <f>Table11[[#This Row],[clade.FN]]/Table11[[#This Row],[clade.P]]</f>
        <v>1.0552312528064661E-2</v>
      </c>
      <c r="U917" s="24">
        <f>IFERROR(Table11[[#This Row],[clade.FP]]/Table11[[#This Row],[clade.N]],NA())</f>
        <v>0.4</v>
      </c>
      <c r="V917" s="24">
        <f>IFERROR(Table11[[#This Row],[clade.TN]]/Table11[[#This Row],[clade.N]],NA())</f>
        <v>0.6</v>
      </c>
      <c r="AC917" s="11"/>
      <c r="AD917" s="11"/>
    </row>
    <row r="918" spans="1:30" ht="21" customHeight="1" x14ac:dyDescent="0.2">
      <c r="A918" s="25" t="s">
        <v>4192</v>
      </c>
      <c r="B918" s="20">
        <f>LOOKUP(Table11[[#This Row],[id]],'S1 - Assay'!A:A,'S1 - Assay'!B:B)</f>
        <v>10244</v>
      </c>
      <c r="C918" s="20" t="str">
        <f>LOOKUP(Table11[[#This Row],[id]],'S1 - Assay'!A:A,'S1 - Assay'!C:C)</f>
        <v>II</v>
      </c>
      <c r="D918" s="20">
        <f>COUNTIF('S6 - Table 1'!$B$3:$B$20,Table11[[#This Row],[id]])</f>
        <v>0</v>
      </c>
      <c r="E918" s="20">
        <v>0.223164792</v>
      </c>
      <c r="F918" s="20">
        <v>2799</v>
      </c>
      <c r="G918" s="20">
        <v>63</v>
      </c>
      <c r="H918" s="20">
        <v>186</v>
      </c>
      <c r="I918" s="20">
        <v>108</v>
      </c>
      <c r="J918" s="20">
        <v>44</v>
      </c>
      <c r="K918" s="20">
        <v>3732</v>
      </c>
      <c r="L918" s="20">
        <v>61</v>
      </c>
      <c r="M918" s="26" cm="1">
        <f t="array" ref="M918">_xlfn.IFS(Table11[[#This Row],[target.clade]]="I",110,Table11[[#This Row],[target.clade]]="II",4454,TRUE,4652)</f>
        <v>4454</v>
      </c>
      <c r="N918" s="26" cm="1">
        <f t="array" ref="N918">_xlfn.IFS(Table11[[#This Row],[target.clade]]="I",4454,Table11[[#This Row],[target.clade]]="II",110,TRUE,NA())</f>
        <v>110</v>
      </c>
      <c r="O918" s="20" cm="1">
        <f t="array" ref="O918">_xlfn.IFS(Table11[[#This Row],[target.clade]]="I",Table11[[#This Row],[hits.I]],Table11[[#This Row],[target.clade]]="II",Table11[[#This Row],[hits.II]],TRUE,SUM(Table11[[#This Row],[hits.I]:[hits.?]]))</f>
        <v>3732</v>
      </c>
      <c r="P918" s="26">
        <f>Table11[[#This Row],[clade.P]]-Table11[[#This Row],[clade.TP]]</f>
        <v>722</v>
      </c>
      <c r="Q918" s="26" cm="1">
        <f t="array" ref="Q918">_xlfn.IFS(Table11[[#This Row],[target.clade]]="I",Table11[[#This Row],[hits.II]],Table11[[#This Row],[target.clade]]="II",Table11[[#This Row],[hits.I]],TRUE,NA())</f>
        <v>44</v>
      </c>
      <c r="R918" s="26">
        <f>IFERROR(Table11[[#This Row],[clade.N]]-Table11[[#This Row],[clade.FP]], NA())</f>
        <v>66</v>
      </c>
      <c r="S918" s="24">
        <f>Table11[[#This Row],[clade.TP]]/Table11[[#This Row],[clade.P]]</f>
        <v>0.83789851818590033</v>
      </c>
      <c r="T918" s="24">
        <f>Table11[[#This Row],[clade.FN]]/Table11[[#This Row],[clade.P]]</f>
        <v>0.1621014818140997</v>
      </c>
      <c r="U918" s="24">
        <f>IFERROR(Table11[[#This Row],[clade.FP]]/Table11[[#This Row],[clade.N]],NA())</f>
        <v>0.4</v>
      </c>
      <c r="V918" s="24">
        <f>IFERROR(Table11[[#This Row],[clade.TN]]/Table11[[#This Row],[clade.N]],NA())</f>
        <v>0.6</v>
      </c>
      <c r="AC918" s="11"/>
      <c r="AD918" s="11"/>
    </row>
    <row r="919" spans="1:30" ht="21" customHeight="1" x14ac:dyDescent="0.2">
      <c r="A919" s="25" t="s">
        <v>4193</v>
      </c>
      <c r="B919" s="20">
        <f>LOOKUP(Table11[[#This Row],[id]],'S1 - Assay'!A:A,'S1 - Assay'!B:B)</f>
        <v>10244</v>
      </c>
      <c r="C919" s="20" t="str">
        <f>LOOKUP(Table11[[#This Row],[id]],'S1 - Assay'!A:A,'S1 - Assay'!C:C)</f>
        <v>II</v>
      </c>
      <c r="D919" s="20">
        <f>COUNTIF('S6 - Table 1'!$B$3:$B$20,Table11[[#This Row],[id]])</f>
        <v>0</v>
      </c>
      <c r="E919" s="20">
        <v>0.269844792</v>
      </c>
      <c r="F919" s="20">
        <v>3297</v>
      </c>
      <c r="G919" s="20">
        <v>0</v>
      </c>
      <c r="H919" s="20">
        <v>259</v>
      </c>
      <c r="I919" s="20">
        <v>30</v>
      </c>
      <c r="J919" s="20">
        <v>43</v>
      </c>
      <c r="K919" s="20">
        <v>4373</v>
      </c>
      <c r="L919" s="20">
        <v>20</v>
      </c>
      <c r="M919" s="26" cm="1">
        <f t="array" ref="M919">_xlfn.IFS(Table11[[#This Row],[target.clade]]="I",110,Table11[[#This Row],[target.clade]]="II",4454,TRUE,4652)</f>
        <v>4454</v>
      </c>
      <c r="N919" s="26" cm="1">
        <f t="array" ref="N919">_xlfn.IFS(Table11[[#This Row],[target.clade]]="I",4454,Table11[[#This Row],[target.clade]]="II",110,TRUE,NA())</f>
        <v>110</v>
      </c>
      <c r="O919" s="20" cm="1">
        <f t="array" ref="O919">_xlfn.IFS(Table11[[#This Row],[target.clade]]="I",Table11[[#This Row],[hits.I]],Table11[[#This Row],[target.clade]]="II",Table11[[#This Row],[hits.II]],TRUE,SUM(Table11[[#This Row],[hits.I]:[hits.?]]))</f>
        <v>4373</v>
      </c>
      <c r="P919" s="26">
        <f>Table11[[#This Row],[clade.P]]-Table11[[#This Row],[clade.TP]]</f>
        <v>81</v>
      </c>
      <c r="Q919" s="26" cm="1">
        <f t="array" ref="Q919">_xlfn.IFS(Table11[[#This Row],[target.clade]]="I",Table11[[#This Row],[hits.II]],Table11[[#This Row],[target.clade]]="II",Table11[[#This Row],[hits.I]],TRUE,NA())</f>
        <v>43</v>
      </c>
      <c r="R919" s="26">
        <f>IFERROR(Table11[[#This Row],[clade.N]]-Table11[[#This Row],[clade.FP]], NA())</f>
        <v>67</v>
      </c>
      <c r="S919" s="24">
        <f>Table11[[#This Row],[clade.TP]]/Table11[[#This Row],[clade.P]]</f>
        <v>0.98181409968567579</v>
      </c>
      <c r="T919" s="24">
        <f>Table11[[#This Row],[clade.FN]]/Table11[[#This Row],[clade.P]]</f>
        <v>1.8185900314324203E-2</v>
      </c>
      <c r="U919" s="24">
        <f>IFERROR(Table11[[#This Row],[clade.FP]]/Table11[[#This Row],[clade.N]],NA())</f>
        <v>0.39090909090909093</v>
      </c>
      <c r="V919" s="24">
        <f>IFERROR(Table11[[#This Row],[clade.TN]]/Table11[[#This Row],[clade.N]],NA())</f>
        <v>0.60909090909090913</v>
      </c>
      <c r="AC919" s="11"/>
      <c r="AD919" s="11"/>
    </row>
    <row r="920" spans="1:30" ht="21" customHeight="1" x14ac:dyDescent="0.2">
      <c r="A920" s="25" t="s">
        <v>4195</v>
      </c>
      <c r="B920" s="20">
        <f>LOOKUP(Table11[[#This Row],[id]],'S1 - Assay'!A:A,'S1 - Assay'!B:B)</f>
        <v>10244</v>
      </c>
      <c r="C920" s="20" t="str">
        <f>LOOKUP(Table11[[#This Row],[id]],'S1 - Assay'!A:A,'S1 - Assay'!C:C)</f>
        <v>II</v>
      </c>
      <c r="D920" s="20">
        <f>COUNTIF('S6 - Table 1'!$B$3:$B$20,Table11[[#This Row],[id]])</f>
        <v>0</v>
      </c>
      <c r="E920" s="20">
        <v>0.27411852799999997</v>
      </c>
      <c r="F920" s="20">
        <v>3427</v>
      </c>
      <c r="G920" s="20">
        <v>1</v>
      </c>
      <c r="H920" s="20">
        <v>221</v>
      </c>
      <c r="I920" s="20">
        <v>366</v>
      </c>
      <c r="J920" s="20">
        <v>44</v>
      </c>
      <c r="K920" s="20">
        <v>4424</v>
      </c>
      <c r="L920" s="20">
        <v>65</v>
      </c>
      <c r="M920" s="26" cm="1">
        <f t="array" ref="M920">_xlfn.IFS(Table11[[#This Row],[target.clade]]="I",110,Table11[[#This Row],[target.clade]]="II",4454,TRUE,4652)</f>
        <v>4454</v>
      </c>
      <c r="N920" s="26" cm="1">
        <f t="array" ref="N920">_xlfn.IFS(Table11[[#This Row],[target.clade]]="I",4454,Table11[[#This Row],[target.clade]]="II",110,TRUE,NA())</f>
        <v>110</v>
      </c>
      <c r="O920" s="20" cm="1">
        <f t="array" ref="O920">_xlfn.IFS(Table11[[#This Row],[target.clade]]="I",Table11[[#This Row],[hits.I]],Table11[[#This Row],[target.clade]]="II",Table11[[#This Row],[hits.II]],TRUE,SUM(Table11[[#This Row],[hits.I]:[hits.?]]))</f>
        <v>4424</v>
      </c>
      <c r="P920" s="26">
        <f>Table11[[#This Row],[clade.P]]-Table11[[#This Row],[clade.TP]]</f>
        <v>30</v>
      </c>
      <c r="Q920" s="26" cm="1">
        <f t="array" ref="Q920">_xlfn.IFS(Table11[[#This Row],[target.clade]]="I",Table11[[#This Row],[hits.II]],Table11[[#This Row],[target.clade]]="II",Table11[[#This Row],[hits.I]],TRUE,NA())</f>
        <v>44</v>
      </c>
      <c r="R920" s="26">
        <f>IFERROR(Table11[[#This Row],[clade.N]]-Table11[[#This Row],[clade.FP]], NA())</f>
        <v>66</v>
      </c>
      <c r="S920" s="24">
        <f>Table11[[#This Row],[clade.TP]]/Table11[[#This Row],[clade.P]]</f>
        <v>0.99326448136506507</v>
      </c>
      <c r="T920" s="24">
        <f>Table11[[#This Row],[clade.FN]]/Table11[[#This Row],[clade.P]]</f>
        <v>6.7355186349348896E-3</v>
      </c>
      <c r="U920" s="24">
        <f>IFERROR(Table11[[#This Row],[clade.FP]]/Table11[[#This Row],[clade.N]],NA())</f>
        <v>0.4</v>
      </c>
      <c r="V920" s="24">
        <f>IFERROR(Table11[[#This Row],[clade.TN]]/Table11[[#This Row],[clade.N]],NA())</f>
        <v>0.6</v>
      </c>
      <c r="AC920" s="11"/>
      <c r="AD920" s="11"/>
    </row>
    <row r="921" spans="1:30" ht="21" customHeight="1" x14ac:dyDescent="0.2">
      <c r="A921" s="25" t="s">
        <v>4199</v>
      </c>
      <c r="B921" s="20">
        <f>LOOKUP(Table11[[#This Row],[id]],'S1 - Assay'!A:A,'S1 - Assay'!B:B)</f>
        <v>10244</v>
      </c>
      <c r="C921" s="20" t="str">
        <f>LOOKUP(Table11[[#This Row],[id]],'S1 - Assay'!A:A,'S1 - Assay'!C:C)</f>
        <v>II</v>
      </c>
      <c r="D921" s="20">
        <f>COUNTIF('S6 - Table 1'!$B$3:$B$20,Table11[[#This Row],[id]])</f>
        <v>0</v>
      </c>
      <c r="E921" s="20">
        <v>0.27766004</v>
      </c>
      <c r="F921" s="20">
        <v>3425</v>
      </c>
      <c r="G921" s="20">
        <v>2</v>
      </c>
      <c r="H921" s="20">
        <v>83</v>
      </c>
      <c r="I921" s="20">
        <v>209</v>
      </c>
      <c r="J921" s="20">
        <v>44</v>
      </c>
      <c r="K921" s="20">
        <v>4422</v>
      </c>
      <c r="L921" s="20">
        <v>65</v>
      </c>
      <c r="M921" s="26" cm="1">
        <f t="array" ref="M921">_xlfn.IFS(Table11[[#This Row],[target.clade]]="I",110,Table11[[#This Row],[target.clade]]="II",4454,TRUE,4652)</f>
        <v>4454</v>
      </c>
      <c r="N921" s="26" cm="1">
        <f t="array" ref="N921">_xlfn.IFS(Table11[[#This Row],[target.clade]]="I",4454,Table11[[#This Row],[target.clade]]="II",110,TRUE,NA())</f>
        <v>110</v>
      </c>
      <c r="O921" s="20" cm="1">
        <f t="array" ref="O921">_xlfn.IFS(Table11[[#This Row],[target.clade]]="I",Table11[[#This Row],[hits.I]],Table11[[#This Row],[target.clade]]="II",Table11[[#This Row],[hits.II]],TRUE,SUM(Table11[[#This Row],[hits.I]:[hits.?]]))</f>
        <v>4422</v>
      </c>
      <c r="P921" s="26">
        <f>Table11[[#This Row],[clade.P]]-Table11[[#This Row],[clade.TP]]</f>
        <v>32</v>
      </c>
      <c r="Q921" s="26" cm="1">
        <f t="array" ref="Q921">_xlfn.IFS(Table11[[#This Row],[target.clade]]="I",Table11[[#This Row],[hits.II]],Table11[[#This Row],[target.clade]]="II",Table11[[#This Row],[hits.I]],TRUE,NA())</f>
        <v>44</v>
      </c>
      <c r="R921" s="26">
        <f>IFERROR(Table11[[#This Row],[clade.N]]-Table11[[#This Row],[clade.FP]], NA())</f>
        <v>66</v>
      </c>
      <c r="S921" s="24">
        <f>Table11[[#This Row],[clade.TP]]/Table11[[#This Row],[clade.P]]</f>
        <v>0.99281544678940281</v>
      </c>
      <c r="T921" s="24">
        <f>Table11[[#This Row],[clade.FN]]/Table11[[#This Row],[clade.P]]</f>
        <v>7.1845532105972157E-3</v>
      </c>
      <c r="U921" s="24">
        <f>IFERROR(Table11[[#This Row],[clade.FP]]/Table11[[#This Row],[clade.N]],NA())</f>
        <v>0.4</v>
      </c>
      <c r="V921" s="24">
        <f>IFERROR(Table11[[#This Row],[clade.TN]]/Table11[[#This Row],[clade.N]],NA())</f>
        <v>0.6</v>
      </c>
      <c r="AC921" s="11"/>
      <c r="AD921" s="11"/>
    </row>
    <row r="922" spans="1:30" ht="21" customHeight="1" x14ac:dyDescent="0.2">
      <c r="A922" s="25" t="s">
        <v>4204</v>
      </c>
      <c r="B922" s="20">
        <f>LOOKUP(Table11[[#This Row],[id]],'S1 - Assay'!A:A,'S1 - Assay'!B:B)</f>
        <v>10244</v>
      </c>
      <c r="C922" s="20" t="str">
        <f>LOOKUP(Table11[[#This Row],[id]],'S1 - Assay'!A:A,'S1 - Assay'!C:C)</f>
        <v>II</v>
      </c>
      <c r="D922" s="20">
        <f>COUNTIF('S6 - Table 1'!$B$3:$B$20,Table11[[#This Row],[id]])</f>
        <v>0</v>
      </c>
      <c r="E922" s="20">
        <v>0.27861377999999998</v>
      </c>
      <c r="F922" s="20">
        <v>3425</v>
      </c>
      <c r="G922" s="20">
        <v>2</v>
      </c>
      <c r="H922" s="20">
        <v>108</v>
      </c>
      <c r="I922" s="20">
        <v>184</v>
      </c>
      <c r="J922" s="20">
        <v>44</v>
      </c>
      <c r="K922" s="20">
        <v>4422</v>
      </c>
      <c r="L922" s="20">
        <v>65</v>
      </c>
      <c r="M922" s="26" cm="1">
        <f t="array" ref="M922">_xlfn.IFS(Table11[[#This Row],[target.clade]]="I",110,Table11[[#This Row],[target.clade]]="II",4454,TRUE,4652)</f>
        <v>4454</v>
      </c>
      <c r="N922" s="26" cm="1">
        <f t="array" ref="N922">_xlfn.IFS(Table11[[#This Row],[target.clade]]="I",4454,Table11[[#This Row],[target.clade]]="II",110,TRUE,NA())</f>
        <v>110</v>
      </c>
      <c r="O922" s="20" cm="1">
        <f t="array" ref="O922">_xlfn.IFS(Table11[[#This Row],[target.clade]]="I",Table11[[#This Row],[hits.I]],Table11[[#This Row],[target.clade]]="II",Table11[[#This Row],[hits.II]],TRUE,SUM(Table11[[#This Row],[hits.I]:[hits.?]]))</f>
        <v>4422</v>
      </c>
      <c r="P922" s="26">
        <f>Table11[[#This Row],[clade.P]]-Table11[[#This Row],[clade.TP]]</f>
        <v>32</v>
      </c>
      <c r="Q922" s="26" cm="1">
        <f t="array" ref="Q922">_xlfn.IFS(Table11[[#This Row],[target.clade]]="I",Table11[[#This Row],[hits.II]],Table11[[#This Row],[target.clade]]="II",Table11[[#This Row],[hits.I]],TRUE,NA())</f>
        <v>44</v>
      </c>
      <c r="R922" s="26">
        <f>IFERROR(Table11[[#This Row],[clade.N]]-Table11[[#This Row],[clade.FP]], NA())</f>
        <v>66</v>
      </c>
      <c r="S922" s="24">
        <f>Table11[[#This Row],[clade.TP]]/Table11[[#This Row],[clade.P]]</f>
        <v>0.99281544678940281</v>
      </c>
      <c r="T922" s="24">
        <f>Table11[[#This Row],[clade.FN]]/Table11[[#This Row],[clade.P]]</f>
        <v>7.1845532105972157E-3</v>
      </c>
      <c r="U922" s="24">
        <f>IFERROR(Table11[[#This Row],[clade.FP]]/Table11[[#This Row],[clade.N]],NA())</f>
        <v>0.4</v>
      </c>
      <c r="V922" s="24">
        <f>IFERROR(Table11[[#This Row],[clade.TN]]/Table11[[#This Row],[clade.N]],NA())</f>
        <v>0.6</v>
      </c>
      <c r="AC922" s="11"/>
      <c r="AD922" s="11"/>
    </row>
    <row r="923" spans="1:30" ht="21" customHeight="1" x14ac:dyDescent="0.2">
      <c r="A923" s="25" t="s">
        <v>4207</v>
      </c>
      <c r="B923" s="20">
        <f>LOOKUP(Table11[[#This Row],[id]],'S1 - Assay'!A:A,'S1 - Assay'!B:B)</f>
        <v>10244</v>
      </c>
      <c r="C923" s="20" t="str">
        <f>LOOKUP(Table11[[#This Row],[id]],'S1 - Assay'!A:A,'S1 - Assay'!C:C)</f>
        <v>II</v>
      </c>
      <c r="D923" s="20">
        <f>COUNTIF('S6 - Table 1'!$B$3:$B$20,Table11[[#This Row],[id]])</f>
        <v>0</v>
      </c>
      <c r="E923" s="20">
        <v>0.27861377999999998</v>
      </c>
      <c r="F923" s="20">
        <v>3425</v>
      </c>
      <c r="G923" s="20">
        <v>2</v>
      </c>
      <c r="H923" s="20">
        <v>79</v>
      </c>
      <c r="I923" s="20">
        <v>213</v>
      </c>
      <c r="J923" s="20">
        <v>44</v>
      </c>
      <c r="K923" s="20">
        <v>4422</v>
      </c>
      <c r="L923" s="20">
        <v>65</v>
      </c>
      <c r="M923" s="26" cm="1">
        <f t="array" ref="M923">_xlfn.IFS(Table11[[#This Row],[target.clade]]="I",110,Table11[[#This Row],[target.clade]]="II",4454,TRUE,4652)</f>
        <v>4454</v>
      </c>
      <c r="N923" s="26" cm="1">
        <f t="array" ref="N923">_xlfn.IFS(Table11[[#This Row],[target.clade]]="I",4454,Table11[[#This Row],[target.clade]]="II",110,TRUE,NA())</f>
        <v>110</v>
      </c>
      <c r="O923" s="20" cm="1">
        <f t="array" ref="O923">_xlfn.IFS(Table11[[#This Row],[target.clade]]="I",Table11[[#This Row],[hits.I]],Table11[[#This Row],[target.clade]]="II",Table11[[#This Row],[hits.II]],TRUE,SUM(Table11[[#This Row],[hits.I]:[hits.?]]))</f>
        <v>4422</v>
      </c>
      <c r="P923" s="26">
        <f>Table11[[#This Row],[clade.P]]-Table11[[#This Row],[clade.TP]]</f>
        <v>32</v>
      </c>
      <c r="Q923" s="26" cm="1">
        <f t="array" ref="Q923">_xlfn.IFS(Table11[[#This Row],[target.clade]]="I",Table11[[#This Row],[hits.II]],Table11[[#This Row],[target.clade]]="II",Table11[[#This Row],[hits.I]],TRUE,NA())</f>
        <v>44</v>
      </c>
      <c r="R923" s="26">
        <f>IFERROR(Table11[[#This Row],[clade.N]]-Table11[[#This Row],[clade.FP]], NA())</f>
        <v>66</v>
      </c>
      <c r="S923" s="24">
        <f>Table11[[#This Row],[clade.TP]]/Table11[[#This Row],[clade.P]]</f>
        <v>0.99281544678940281</v>
      </c>
      <c r="T923" s="24">
        <f>Table11[[#This Row],[clade.FN]]/Table11[[#This Row],[clade.P]]</f>
        <v>7.1845532105972157E-3</v>
      </c>
      <c r="U923" s="24">
        <f>IFERROR(Table11[[#This Row],[clade.FP]]/Table11[[#This Row],[clade.N]],NA())</f>
        <v>0.4</v>
      </c>
      <c r="V923" s="24">
        <f>IFERROR(Table11[[#This Row],[clade.TN]]/Table11[[#This Row],[clade.N]],NA())</f>
        <v>0.6</v>
      </c>
      <c r="AC923" s="11"/>
      <c r="AD923" s="11"/>
    </row>
    <row r="924" spans="1:30" ht="21" customHeight="1" x14ac:dyDescent="0.2">
      <c r="A924" s="25" t="s">
        <v>4210</v>
      </c>
      <c r="B924" s="20">
        <f>LOOKUP(Table11[[#This Row],[id]],'S1 - Assay'!A:A,'S1 - Assay'!B:B)</f>
        <v>10244</v>
      </c>
      <c r="C924" s="20" t="str">
        <f>LOOKUP(Table11[[#This Row],[id]],'S1 - Assay'!A:A,'S1 - Assay'!C:C)</f>
        <v>II</v>
      </c>
      <c r="D924" s="20">
        <f>COUNTIF('S6 - Table 1'!$B$3:$B$20,Table11[[#This Row],[id]])</f>
        <v>0</v>
      </c>
      <c r="E924" s="20">
        <v>0.28028859299999997</v>
      </c>
      <c r="F924" s="20">
        <v>3202</v>
      </c>
      <c r="G924" s="20">
        <v>18</v>
      </c>
      <c r="H924" s="20">
        <v>255</v>
      </c>
      <c r="I924" s="20">
        <v>24</v>
      </c>
      <c r="J924" s="20">
        <v>43</v>
      </c>
      <c r="K924" s="20">
        <v>4268</v>
      </c>
      <c r="L924" s="20">
        <v>14</v>
      </c>
      <c r="M924" s="26" cm="1">
        <f t="array" ref="M924">_xlfn.IFS(Table11[[#This Row],[target.clade]]="I",110,Table11[[#This Row],[target.clade]]="II",4454,TRUE,4652)</f>
        <v>4454</v>
      </c>
      <c r="N924" s="26" cm="1">
        <f t="array" ref="N924">_xlfn.IFS(Table11[[#This Row],[target.clade]]="I",4454,Table11[[#This Row],[target.clade]]="II",110,TRUE,NA())</f>
        <v>110</v>
      </c>
      <c r="O924" s="20" cm="1">
        <f t="array" ref="O924">_xlfn.IFS(Table11[[#This Row],[target.clade]]="I",Table11[[#This Row],[hits.I]],Table11[[#This Row],[target.clade]]="II",Table11[[#This Row],[hits.II]],TRUE,SUM(Table11[[#This Row],[hits.I]:[hits.?]]))</f>
        <v>4268</v>
      </c>
      <c r="P924" s="26">
        <f>Table11[[#This Row],[clade.P]]-Table11[[#This Row],[clade.TP]]</f>
        <v>186</v>
      </c>
      <c r="Q924" s="26" cm="1">
        <f t="array" ref="Q924">_xlfn.IFS(Table11[[#This Row],[target.clade]]="I",Table11[[#This Row],[hits.II]],Table11[[#This Row],[target.clade]]="II",Table11[[#This Row],[hits.I]],TRUE,NA())</f>
        <v>43</v>
      </c>
      <c r="R924" s="26">
        <f>IFERROR(Table11[[#This Row],[clade.N]]-Table11[[#This Row],[clade.FP]], NA())</f>
        <v>67</v>
      </c>
      <c r="S924" s="24">
        <f>Table11[[#This Row],[clade.TP]]/Table11[[#This Row],[clade.P]]</f>
        <v>0.95823978446340363</v>
      </c>
      <c r="T924" s="24">
        <f>Table11[[#This Row],[clade.FN]]/Table11[[#This Row],[clade.P]]</f>
        <v>4.1760215536596319E-2</v>
      </c>
      <c r="U924" s="24">
        <f>IFERROR(Table11[[#This Row],[clade.FP]]/Table11[[#This Row],[clade.N]],NA())</f>
        <v>0.39090909090909093</v>
      </c>
      <c r="V924" s="24">
        <f>IFERROR(Table11[[#This Row],[clade.TN]]/Table11[[#This Row],[clade.N]],NA())</f>
        <v>0.60909090909090913</v>
      </c>
      <c r="AC924" s="11"/>
      <c r="AD924" s="11"/>
    </row>
    <row r="925" spans="1:30" ht="21" customHeight="1" x14ac:dyDescent="0.2">
      <c r="A925" s="25" t="s">
        <v>4214</v>
      </c>
      <c r="B925" s="20">
        <f>LOOKUP(Table11[[#This Row],[id]],'S1 - Assay'!A:A,'S1 - Assay'!B:B)</f>
        <v>10244</v>
      </c>
      <c r="C925" s="20" t="str">
        <f>LOOKUP(Table11[[#This Row],[id]],'S1 - Assay'!A:A,'S1 - Assay'!C:C)</f>
        <v>II</v>
      </c>
      <c r="D925" s="20">
        <f>COUNTIF('S6 - Table 1'!$B$3:$B$20,Table11[[#This Row],[id]])</f>
        <v>0</v>
      </c>
      <c r="E925" s="20">
        <v>0.28048759600000001</v>
      </c>
      <c r="F925" s="20">
        <v>2668</v>
      </c>
      <c r="G925" s="20">
        <v>37</v>
      </c>
      <c r="H925" s="20">
        <v>198</v>
      </c>
      <c r="I925" s="20">
        <v>90</v>
      </c>
      <c r="J925" s="20">
        <v>44</v>
      </c>
      <c r="K925" s="20">
        <v>3573</v>
      </c>
      <c r="L925" s="20">
        <v>60</v>
      </c>
      <c r="M925" s="26" cm="1">
        <f t="array" ref="M925">_xlfn.IFS(Table11[[#This Row],[target.clade]]="I",110,Table11[[#This Row],[target.clade]]="II",4454,TRUE,4652)</f>
        <v>4454</v>
      </c>
      <c r="N925" s="26" cm="1">
        <f t="array" ref="N925">_xlfn.IFS(Table11[[#This Row],[target.clade]]="I",4454,Table11[[#This Row],[target.clade]]="II",110,TRUE,NA())</f>
        <v>110</v>
      </c>
      <c r="O925" s="20" cm="1">
        <f t="array" ref="O925">_xlfn.IFS(Table11[[#This Row],[target.clade]]="I",Table11[[#This Row],[hits.I]],Table11[[#This Row],[target.clade]]="II",Table11[[#This Row],[hits.II]],TRUE,SUM(Table11[[#This Row],[hits.I]:[hits.?]]))</f>
        <v>3573</v>
      </c>
      <c r="P925" s="26">
        <f>Table11[[#This Row],[clade.P]]-Table11[[#This Row],[clade.TP]]</f>
        <v>881</v>
      </c>
      <c r="Q925" s="26" cm="1">
        <f t="array" ref="Q925">_xlfn.IFS(Table11[[#This Row],[target.clade]]="I",Table11[[#This Row],[hits.II]],Table11[[#This Row],[target.clade]]="II",Table11[[#This Row],[hits.I]],TRUE,NA())</f>
        <v>44</v>
      </c>
      <c r="R925" s="26">
        <f>IFERROR(Table11[[#This Row],[clade.N]]-Table11[[#This Row],[clade.FP]], NA())</f>
        <v>66</v>
      </c>
      <c r="S925" s="24">
        <f>Table11[[#This Row],[clade.TP]]/Table11[[#This Row],[clade.P]]</f>
        <v>0.8022002694207454</v>
      </c>
      <c r="T925" s="24">
        <f>Table11[[#This Row],[clade.FN]]/Table11[[#This Row],[clade.P]]</f>
        <v>0.1977997305792546</v>
      </c>
      <c r="U925" s="24">
        <f>IFERROR(Table11[[#This Row],[clade.FP]]/Table11[[#This Row],[clade.N]],NA())</f>
        <v>0.4</v>
      </c>
      <c r="V925" s="24">
        <f>IFERROR(Table11[[#This Row],[clade.TN]]/Table11[[#This Row],[clade.N]],NA())</f>
        <v>0.6</v>
      </c>
      <c r="AC925" s="11"/>
      <c r="AD925" s="11"/>
    </row>
    <row r="926" spans="1:30" ht="21" customHeight="1" x14ac:dyDescent="0.2">
      <c r="A926" s="25" t="s">
        <v>4218</v>
      </c>
      <c r="B926" s="20">
        <f>LOOKUP(Table11[[#This Row],[id]],'S1 - Assay'!A:A,'S1 - Assay'!B:B)</f>
        <v>10244</v>
      </c>
      <c r="C926" s="20" t="str">
        <f>LOOKUP(Table11[[#This Row],[id]],'S1 - Assay'!A:A,'S1 - Assay'!C:C)</f>
        <v>II</v>
      </c>
      <c r="D926" s="20">
        <f>COUNTIF('S6 - Table 1'!$B$3:$B$20,Table11[[#This Row],[id]])</f>
        <v>0</v>
      </c>
      <c r="E926" s="20">
        <v>0.280649449</v>
      </c>
      <c r="F926" s="20">
        <v>2804</v>
      </c>
      <c r="G926" s="20">
        <v>46</v>
      </c>
      <c r="H926" s="20">
        <v>300</v>
      </c>
      <c r="I926" s="20">
        <v>507</v>
      </c>
      <c r="J926" s="20">
        <v>43</v>
      </c>
      <c r="K926" s="20">
        <v>3723</v>
      </c>
      <c r="L926" s="20">
        <v>63</v>
      </c>
      <c r="M926" s="26" cm="1">
        <f t="array" ref="M926">_xlfn.IFS(Table11[[#This Row],[target.clade]]="I",110,Table11[[#This Row],[target.clade]]="II",4454,TRUE,4652)</f>
        <v>4454</v>
      </c>
      <c r="N926" s="26" cm="1">
        <f t="array" ref="N926">_xlfn.IFS(Table11[[#This Row],[target.clade]]="I",4454,Table11[[#This Row],[target.clade]]="II",110,TRUE,NA())</f>
        <v>110</v>
      </c>
      <c r="O926" s="20" cm="1">
        <f t="array" ref="O926">_xlfn.IFS(Table11[[#This Row],[target.clade]]="I",Table11[[#This Row],[hits.I]],Table11[[#This Row],[target.clade]]="II",Table11[[#This Row],[hits.II]],TRUE,SUM(Table11[[#This Row],[hits.I]:[hits.?]]))</f>
        <v>3723</v>
      </c>
      <c r="P926" s="26">
        <f>Table11[[#This Row],[clade.P]]-Table11[[#This Row],[clade.TP]]</f>
        <v>731</v>
      </c>
      <c r="Q926" s="26" cm="1">
        <f t="array" ref="Q926">_xlfn.IFS(Table11[[#This Row],[target.clade]]="I",Table11[[#This Row],[hits.II]],Table11[[#This Row],[target.clade]]="II",Table11[[#This Row],[hits.I]],TRUE,NA())</f>
        <v>43</v>
      </c>
      <c r="R926" s="26">
        <f>IFERROR(Table11[[#This Row],[clade.N]]-Table11[[#This Row],[clade.FP]], NA())</f>
        <v>67</v>
      </c>
      <c r="S926" s="24">
        <f>Table11[[#This Row],[clade.TP]]/Table11[[#This Row],[clade.P]]</f>
        <v>0.83587786259541985</v>
      </c>
      <c r="T926" s="24">
        <f>Table11[[#This Row],[clade.FN]]/Table11[[#This Row],[clade.P]]</f>
        <v>0.16412213740458015</v>
      </c>
      <c r="U926" s="24">
        <f>IFERROR(Table11[[#This Row],[clade.FP]]/Table11[[#This Row],[clade.N]],NA())</f>
        <v>0.39090909090909093</v>
      </c>
      <c r="V926" s="24">
        <f>IFERROR(Table11[[#This Row],[clade.TN]]/Table11[[#This Row],[clade.N]],NA())</f>
        <v>0.60909090909090913</v>
      </c>
      <c r="AC926" s="11"/>
      <c r="AD926" s="11"/>
    </row>
    <row r="927" spans="1:30" ht="21" customHeight="1" x14ac:dyDescent="0.2">
      <c r="A927" s="25" t="s">
        <v>4220</v>
      </c>
      <c r="B927" s="20">
        <f>LOOKUP(Table11[[#This Row],[id]],'S1 - Assay'!A:A,'S1 - Assay'!B:B)</f>
        <v>10244</v>
      </c>
      <c r="C927" s="20" t="str">
        <f>LOOKUP(Table11[[#This Row],[id]],'S1 - Assay'!A:A,'S1 - Assay'!C:C)</f>
        <v>II</v>
      </c>
      <c r="D927" s="20">
        <f>COUNTIF('S6 - Table 1'!$B$3:$B$20,Table11[[#This Row],[id]])</f>
        <v>0</v>
      </c>
      <c r="E927" s="20">
        <v>0.28090328199999998</v>
      </c>
      <c r="F927" s="20">
        <v>3303</v>
      </c>
      <c r="G927" s="20">
        <v>2</v>
      </c>
      <c r="H927" s="20">
        <v>4</v>
      </c>
      <c r="I927" s="20">
        <v>209</v>
      </c>
      <c r="J927" s="20">
        <v>43</v>
      </c>
      <c r="K927" s="20">
        <v>4390</v>
      </c>
      <c r="L927" s="20">
        <v>28</v>
      </c>
      <c r="M927" s="26" cm="1">
        <f t="array" ref="M927">_xlfn.IFS(Table11[[#This Row],[target.clade]]="I",110,Table11[[#This Row],[target.clade]]="II",4454,TRUE,4652)</f>
        <v>4454</v>
      </c>
      <c r="N927" s="26" cm="1">
        <f t="array" ref="N927">_xlfn.IFS(Table11[[#This Row],[target.clade]]="I",4454,Table11[[#This Row],[target.clade]]="II",110,TRUE,NA())</f>
        <v>110</v>
      </c>
      <c r="O927" s="20" cm="1">
        <f t="array" ref="O927">_xlfn.IFS(Table11[[#This Row],[target.clade]]="I",Table11[[#This Row],[hits.I]],Table11[[#This Row],[target.clade]]="II",Table11[[#This Row],[hits.II]],TRUE,SUM(Table11[[#This Row],[hits.I]:[hits.?]]))</f>
        <v>4390</v>
      </c>
      <c r="P927" s="26">
        <f>Table11[[#This Row],[clade.P]]-Table11[[#This Row],[clade.TP]]</f>
        <v>64</v>
      </c>
      <c r="Q927" s="26" cm="1">
        <f t="array" ref="Q927">_xlfn.IFS(Table11[[#This Row],[target.clade]]="I",Table11[[#This Row],[hits.II]],Table11[[#This Row],[target.clade]]="II",Table11[[#This Row],[hits.I]],TRUE,NA())</f>
        <v>43</v>
      </c>
      <c r="R927" s="26">
        <f>IFERROR(Table11[[#This Row],[clade.N]]-Table11[[#This Row],[clade.FP]], NA())</f>
        <v>67</v>
      </c>
      <c r="S927" s="24">
        <f>Table11[[#This Row],[clade.TP]]/Table11[[#This Row],[clade.P]]</f>
        <v>0.98563089357880562</v>
      </c>
      <c r="T927" s="24">
        <f>Table11[[#This Row],[clade.FN]]/Table11[[#This Row],[clade.P]]</f>
        <v>1.4369106421194431E-2</v>
      </c>
      <c r="U927" s="24">
        <f>IFERROR(Table11[[#This Row],[clade.FP]]/Table11[[#This Row],[clade.N]],NA())</f>
        <v>0.39090909090909093</v>
      </c>
      <c r="V927" s="24">
        <f>IFERROR(Table11[[#This Row],[clade.TN]]/Table11[[#This Row],[clade.N]],NA())</f>
        <v>0.60909090909090913</v>
      </c>
      <c r="AC927" s="11"/>
      <c r="AD927" s="11"/>
    </row>
    <row r="928" spans="1:30" ht="21" customHeight="1" x14ac:dyDescent="0.2">
      <c r="A928" s="25" t="s">
        <v>4224</v>
      </c>
      <c r="B928" s="20">
        <f>LOOKUP(Table11[[#This Row],[id]],'S1 - Assay'!A:A,'S1 - Assay'!B:B)</f>
        <v>10244</v>
      </c>
      <c r="C928" s="20" t="str">
        <f>LOOKUP(Table11[[#This Row],[id]],'S1 - Assay'!A:A,'S1 - Assay'!C:C)</f>
        <v>II</v>
      </c>
      <c r="D928" s="20">
        <f>COUNTIF('S6 - Table 1'!$B$3:$B$20,Table11[[#This Row],[id]])</f>
        <v>0</v>
      </c>
      <c r="E928" s="20">
        <v>0.28129921000000002</v>
      </c>
      <c r="F928" s="20">
        <v>3303</v>
      </c>
      <c r="G928" s="20">
        <v>2</v>
      </c>
      <c r="H928" s="20">
        <v>4</v>
      </c>
      <c r="I928" s="20">
        <v>209</v>
      </c>
      <c r="J928" s="20">
        <v>43</v>
      </c>
      <c r="K928" s="20">
        <v>4390</v>
      </c>
      <c r="L928" s="20">
        <v>28</v>
      </c>
      <c r="M928" s="26" cm="1">
        <f t="array" ref="M928">_xlfn.IFS(Table11[[#This Row],[target.clade]]="I",110,Table11[[#This Row],[target.clade]]="II",4454,TRUE,4652)</f>
        <v>4454</v>
      </c>
      <c r="N928" s="26" cm="1">
        <f t="array" ref="N928">_xlfn.IFS(Table11[[#This Row],[target.clade]]="I",4454,Table11[[#This Row],[target.clade]]="II",110,TRUE,NA())</f>
        <v>110</v>
      </c>
      <c r="O928" s="20" cm="1">
        <f t="array" ref="O928">_xlfn.IFS(Table11[[#This Row],[target.clade]]="I",Table11[[#This Row],[hits.I]],Table11[[#This Row],[target.clade]]="II",Table11[[#This Row],[hits.II]],TRUE,SUM(Table11[[#This Row],[hits.I]:[hits.?]]))</f>
        <v>4390</v>
      </c>
      <c r="P928" s="26">
        <f>Table11[[#This Row],[clade.P]]-Table11[[#This Row],[clade.TP]]</f>
        <v>64</v>
      </c>
      <c r="Q928" s="26" cm="1">
        <f t="array" ref="Q928">_xlfn.IFS(Table11[[#This Row],[target.clade]]="I",Table11[[#This Row],[hits.II]],Table11[[#This Row],[target.clade]]="II",Table11[[#This Row],[hits.I]],TRUE,NA())</f>
        <v>43</v>
      </c>
      <c r="R928" s="26">
        <f>IFERROR(Table11[[#This Row],[clade.N]]-Table11[[#This Row],[clade.FP]], NA())</f>
        <v>67</v>
      </c>
      <c r="S928" s="24">
        <f>Table11[[#This Row],[clade.TP]]/Table11[[#This Row],[clade.P]]</f>
        <v>0.98563089357880562</v>
      </c>
      <c r="T928" s="24">
        <f>Table11[[#This Row],[clade.FN]]/Table11[[#This Row],[clade.P]]</f>
        <v>1.4369106421194431E-2</v>
      </c>
      <c r="U928" s="24">
        <f>IFERROR(Table11[[#This Row],[clade.FP]]/Table11[[#This Row],[clade.N]],NA())</f>
        <v>0.39090909090909093</v>
      </c>
      <c r="V928" s="24">
        <f>IFERROR(Table11[[#This Row],[clade.TN]]/Table11[[#This Row],[clade.N]],NA())</f>
        <v>0.60909090909090913</v>
      </c>
      <c r="AC928" s="11"/>
      <c r="AD928" s="11"/>
    </row>
    <row r="929" spans="1:30" ht="21" customHeight="1" x14ac:dyDescent="0.2">
      <c r="A929" s="25" t="s">
        <v>4226</v>
      </c>
      <c r="B929" s="20">
        <f>LOOKUP(Table11[[#This Row],[id]],'S1 - Assay'!A:A,'S1 - Assay'!B:B)</f>
        <v>10244</v>
      </c>
      <c r="C929" s="20" t="str">
        <f>LOOKUP(Table11[[#This Row],[id]],'S1 - Assay'!A:A,'S1 - Assay'!C:C)</f>
        <v>II</v>
      </c>
      <c r="D929" s="20">
        <f>COUNTIF('S6 - Table 1'!$B$3:$B$20,Table11[[#This Row],[id]])</f>
        <v>0</v>
      </c>
      <c r="E929" s="20">
        <v>0.281362002</v>
      </c>
      <c r="F929" s="20">
        <v>3420</v>
      </c>
      <c r="G929" s="20">
        <v>2</v>
      </c>
      <c r="H929" s="20">
        <v>279</v>
      </c>
      <c r="I929" s="20">
        <v>261</v>
      </c>
      <c r="J929" s="20">
        <v>44</v>
      </c>
      <c r="K929" s="20">
        <v>4425</v>
      </c>
      <c r="L929" s="20">
        <v>59</v>
      </c>
      <c r="M929" s="26" cm="1">
        <f t="array" ref="M929">_xlfn.IFS(Table11[[#This Row],[target.clade]]="I",110,Table11[[#This Row],[target.clade]]="II",4454,TRUE,4652)</f>
        <v>4454</v>
      </c>
      <c r="N929" s="26" cm="1">
        <f t="array" ref="N929">_xlfn.IFS(Table11[[#This Row],[target.clade]]="I",4454,Table11[[#This Row],[target.clade]]="II",110,TRUE,NA())</f>
        <v>110</v>
      </c>
      <c r="O929" s="20" cm="1">
        <f t="array" ref="O929">_xlfn.IFS(Table11[[#This Row],[target.clade]]="I",Table11[[#This Row],[hits.I]],Table11[[#This Row],[target.clade]]="II",Table11[[#This Row],[hits.II]],TRUE,SUM(Table11[[#This Row],[hits.I]:[hits.?]]))</f>
        <v>4425</v>
      </c>
      <c r="P929" s="26">
        <f>Table11[[#This Row],[clade.P]]-Table11[[#This Row],[clade.TP]]</f>
        <v>29</v>
      </c>
      <c r="Q929" s="26" cm="1">
        <f t="array" ref="Q929">_xlfn.IFS(Table11[[#This Row],[target.clade]]="I",Table11[[#This Row],[hits.II]],Table11[[#This Row],[target.clade]]="II",Table11[[#This Row],[hits.I]],TRUE,NA())</f>
        <v>44</v>
      </c>
      <c r="R929" s="26">
        <f>IFERROR(Table11[[#This Row],[clade.N]]-Table11[[#This Row],[clade.FP]], NA())</f>
        <v>66</v>
      </c>
      <c r="S929" s="24">
        <f>Table11[[#This Row],[clade.TP]]/Table11[[#This Row],[clade.P]]</f>
        <v>0.9934889986528963</v>
      </c>
      <c r="T929" s="24">
        <f>Table11[[#This Row],[clade.FN]]/Table11[[#This Row],[clade.P]]</f>
        <v>6.5110013471037266E-3</v>
      </c>
      <c r="U929" s="24">
        <f>IFERROR(Table11[[#This Row],[clade.FP]]/Table11[[#This Row],[clade.N]],NA())</f>
        <v>0.4</v>
      </c>
      <c r="V929" s="24">
        <f>IFERROR(Table11[[#This Row],[clade.TN]]/Table11[[#This Row],[clade.N]],NA())</f>
        <v>0.6</v>
      </c>
      <c r="AC929" s="11"/>
      <c r="AD929" s="11"/>
    </row>
    <row r="930" spans="1:30" ht="21" customHeight="1" x14ac:dyDescent="0.2">
      <c r="A930" s="25" t="s">
        <v>4229</v>
      </c>
      <c r="B930" s="20">
        <f>LOOKUP(Table11[[#This Row],[id]],'S1 - Assay'!A:A,'S1 - Assay'!B:B)</f>
        <v>10244</v>
      </c>
      <c r="C930" s="20" t="str">
        <f>LOOKUP(Table11[[#This Row],[id]],'S1 - Assay'!A:A,'S1 - Assay'!C:C)</f>
        <v>II</v>
      </c>
      <c r="D930" s="20">
        <f>COUNTIF('S6 - Table 1'!$B$3:$B$20,Table11[[#This Row],[id]])</f>
        <v>0</v>
      </c>
      <c r="E930" s="20">
        <v>0.28141059600000001</v>
      </c>
      <c r="F930" s="20">
        <v>3420</v>
      </c>
      <c r="G930" s="20">
        <v>2</v>
      </c>
      <c r="H930" s="20">
        <v>279</v>
      </c>
      <c r="I930" s="20">
        <v>240</v>
      </c>
      <c r="J930" s="20">
        <v>44</v>
      </c>
      <c r="K930" s="20">
        <v>4425</v>
      </c>
      <c r="L930" s="20">
        <v>59</v>
      </c>
      <c r="M930" s="26" cm="1">
        <f t="array" ref="M930">_xlfn.IFS(Table11[[#This Row],[target.clade]]="I",110,Table11[[#This Row],[target.clade]]="II",4454,TRUE,4652)</f>
        <v>4454</v>
      </c>
      <c r="N930" s="26" cm="1">
        <f t="array" ref="N930">_xlfn.IFS(Table11[[#This Row],[target.clade]]="I",4454,Table11[[#This Row],[target.clade]]="II",110,TRUE,NA())</f>
        <v>110</v>
      </c>
      <c r="O930" s="20" cm="1">
        <f t="array" ref="O930">_xlfn.IFS(Table11[[#This Row],[target.clade]]="I",Table11[[#This Row],[hits.I]],Table11[[#This Row],[target.clade]]="II",Table11[[#This Row],[hits.II]],TRUE,SUM(Table11[[#This Row],[hits.I]:[hits.?]]))</f>
        <v>4425</v>
      </c>
      <c r="P930" s="26">
        <f>Table11[[#This Row],[clade.P]]-Table11[[#This Row],[clade.TP]]</f>
        <v>29</v>
      </c>
      <c r="Q930" s="26" cm="1">
        <f t="array" ref="Q930">_xlfn.IFS(Table11[[#This Row],[target.clade]]="I",Table11[[#This Row],[hits.II]],Table11[[#This Row],[target.clade]]="II",Table11[[#This Row],[hits.I]],TRUE,NA())</f>
        <v>44</v>
      </c>
      <c r="R930" s="26">
        <f>IFERROR(Table11[[#This Row],[clade.N]]-Table11[[#This Row],[clade.FP]], NA())</f>
        <v>66</v>
      </c>
      <c r="S930" s="24">
        <f>Table11[[#This Row],[clade.TP]]/Table11[[#This Row],[clade.P]]</f>
        <v>0.9934889986528963</v>
      </c>
      <c r="T930" s="24">
        <f>Table11[[#This Row],[clade.FN]]/Table11[[#This Row],[clade.P]]</f>
        <v>6.5110013471037266E-3</v>
      </c>
      <c r="U930" s="24">
        <f>IFERROR(Table11[[#This Row],[clade.FP]]/Table11[[#This Row],[clade.N]],NA())</f>
        <v>0.4</v>
      </c>
      <c r="V930" s="24">
        <f>IFERROR(Table11[[#This Row],[clade.TN]]/Table11[[#This Row],[clade.N]],NA())</f>
        <v>0.6</v>
      </c>
      <c r="AC930" s="11"/>
      <c r="AD930" s="11"/>
    </row>
    <row r="931" spans="1:30" ht="21" customHeight="1" x14ac:dyDescent="0.2">
      <c r="A931" s="25" t="s">
        <v>4231</v>
      </c>
      <c r="B931" s="20">
        <f>LOOKUP(Table11[[#This Row],[id]],'S1 - Assay'!A:A,'S1 - Assay'!B:B)</f>
        <v>10244</v>
      </c>
      <c r="C931" s="20" t="str">
        <f>LOOKUP(Table11[[#This Row],[id]],'S1 - Assay'!A:A,'S1 - Assay'!C:C)</f>
        <v>II</v>
      </c>
      <c r="D931" s="20">
        <f>COUNTIF('S6 - Table 1'!$B$3:$B$20,Table11[[#This Row],[id]])</f>
        <v>0</v>
      </c>
      <c r="E931" s="20">
        <v>0.28213348999999999</v>
      </c>
      <c r="F931" s="20">
        <v>3348</v>
      </c>
      <c r="G931" s="20">
        <v>6</v>
      </c>
      <c r="H931" s="20">
        <v>148</v>
      </c>
      <c r="I931" s="20">
        <v>276</v>
      </c>
      <c r="J931" s="20">
        <v>43</v>
      </c>
      <c r="K931" s="20">
        <v>4422</v>
      </c>
      <c r="L931" s="20">
        <v>29</v>
      </c>
      <c r="M931" s="26" cm="1">
        <f t="array" ref="M931">_xlfn.IFS(Table11[[#This Row],[target.clade]]="I",110,Table11[[#This Row],[target.clade]]="II",4454,TRUE,4652)</f>
        <v>4454</v>
      </c>
      <c r="N931" s="26" cm="1">
        <f t="array" ref="N931">_xlfn.IFS(Table11[[#This Row],[target.clade]]="I",4454,Table11[[#This Row],[target.clade]]="II",110,TRUE,NA())</f>
        <v>110</v>
      </c>
      <c r="O931" s="20" cm="1">
        <f t="array" ref="O931">_xlfn.IFS(Table11[[#This Row],[target.clade]]="I",Table11[[#This Row],[hits.I]],Table11[[#This Row],[target.clade]]="II",Table11[[#This Row],[hits.II]],TRUE,SUM(Table11[[#This Row],[hits.I]:[hits.?]]))</f>
        <v>4422</v>
      </c>
      <c r="P931" s="26">
        <f>Table11[[#This Row],[clade.P]]-Table11[[#This Row],[clade.TP]]</f>
        <v>32</v>
      </c>
      <c r="Q931" s="26" cm="1">
        <f t="array" ref="Q931">_xlfn.IFS(Table11[[#This Row],[target.clade]]="I",Table11[[#This Row],[hits.II]],Table11[[#This Row],[target.clade]]="II",Table11[[#This Row],[hits.I]],TRUE,NA())</f>
        <v>43</v>
      </c>
      <c r="R931" s="26">
        <f>IFERROR(Table11[[#This Row],[clade.N]]-Table11[[#This Row],[clade.FP]], NA())</f>
        <v>67</v>
      </c>
      <c r="S931" s="24">
        <f>Table11[[#This Row],[clade.TP]]/Table11[[#This Row],[clade.P]]</f>
        <v>0.99281544678940281</v>
      </c>
      <c r="T931" s="24">
        <f>Table11[[#This Row],[clade.FN]]/Table11[[#This Row],[clade.P]]</f>
        <v>7.1845532105972157E-3</v>
      </c>
      <c r="U931" s="24">
        <f>IFERROR(Table11[[#This Row],[clade.FP]]/Table11[[#This Row],[clade.N]],NA())</f>
        <v>0.39090909090909093</v>
      </c>
      <c r="V931" s="24">
        <f>IFERROR(Table11[[#This Row],[clade.TN]]/Table11[[#This Row],[clade.N]],NA())</f>
        <v>0.60909090909090913</v>
      </c>
      <c r="AC931" s="11"/>
      <c r="AD931" s="11"/>
    </row>
    <row r="932" spans="1:30" ht="21" customHeight="1" x14ac:dyDescent="0.2">
      <c r="A932" s="25" t="s">
        <v>4234</v>
      </c>
      <c r="B932" s="20">
        <f>LOOKUP(Table11[[#This Row],[id]],'S1 - Assay'!A:A,'S1 - Assay'!B:B)</f>
        <v>10244</v>
      </c>
      <c r="C932" s="20" t="str">
        <f>LOOKUP(Table11[[#This Row],[id]],'S1 - Assay'!A:A,'S1 - Assay'!C:C)</f>
        <v>II</v>
      </c>
      <c r="D932" s="20">
        <f>COUNTIF('S6 - Table 1'!$B$3:$B$20,Table11[[#This Row],[id]])</f>
        <v>0</v>
      </c>
      <c r="E932" s="20">
        <v>0.28241941500000001</v>
      </c>
      <c r="F932" s="20">
        <v>3104</v>
      </c>
      <c r="G932" s="20">
        <v>165</v>
      </c>
      <c r="H932" s="20">
        <v>0</v>
      </c>
      <c r="I932" s="20">
        <v>275</v>
      </c>
      <c r="J932" s="20">
        <v>0</v>
      </c>
      <c r="K932" s="20">
        <v>4316</v>
      </c>
      <c r="L932" s="20">
        <v>67</v>
      </c>
      <c r="M932" s="26" cm="1">
        <f t="array" ref="M932">_xlfn.IFS(Table11[[#This Row],[target.clade]]="I",110,Table11[[#This Row],[target.clade]]="II",4454,TRUE,4652)</f>
        <v>4454</v>
      </c>
      <c r="N932" s="26" cm="1">
        <f t="array" ref="N932">_xlfn.IFS(Table11[[#This Row],[target.clade]]="I",4454,Table11[[#This Row],[target.clade]]="II",110,TRUE,NA())</f>
        <v>110</v>
      </c>
      <c r="O932" s="20" cm="1">
        <f t="array" ref="O932">_xlfn.IFS(Table11[[#This Row],[target.clade]]="I",Table11[[#This Row],[hits.I]],Table11[[#This Row],[target.clade]]="II",Table11[[#This Row],[hits.II]],TRUE,SUM(Table11[[#This Row],[hits.I]:[hits.?]]))</f>
        <v>4316</v>
      </c>
      <c r="P932" s="26">
        <f>Table11[[#This Row],[clade.P]]-Table11[[#This Row],[clade.TP]]</f>
        <v>138</v>
      </c>
      <c r="Q932" s="26" cm="1">
        <f t="array" ref="Q932">_xlfn.IFS(Table11[[#This Row],[target.clade]]="I",Table11[[#This Row],[hits.II]],Table11[[#This Row],[target.clade]]="II",Table11[[#This Row],[hits.I]],TRUE,NA())</f>
        <v>0</v>
      </c>
      <c r="R932" s="26">
        <f>IFERROR(Table11[[#This Row],[clade.N]]-Table11[[#This Row],[clade.FP]], NA())</f>
        <v>110</v>
      </c>
      <c r="S932" s="24">
        <f>Table11[[#This Row],[clade.TP]]/Table11[[#This Row],[clade.P]]</f>
        <v>0.96901661427929953</v>
      </c>
      <c r="T932" s="24">
        <f>Table11[[#This Row],[clade.FN]]/Table11[[#This Row],[clade.P]]</f>
        <v>3.0983385720700495E-2</v>
      </c>
      <c r="U932" s="24">
        <f>IFERROR(Table11[[#This Row],[clade.FP]]/Table11[[#This Row],[clade.N]],NA())</f>
        <v>0</v>
      </c>
      <c r="V932" s="24">
        <f>IFERROR(Table11[[#This Row],[clade.TN]]/Table11[[#This Row],[clade.N]],NA())</f>
        <v>1</v>
      </c>
      <c r="AC932" s="11"/>
      <c r="AD932" s="11"/>
    </row>
    <row r="933" spans="1:30" ht="21" customHeight="1" x14ac:dyDescent="0.2">
      <c r="A933" s="25" t="s">
        <v>4238</v>
      </c>
      <c r="B933" s="20">
        <f>LOOKUP(Table11[[#This Row],[id]],'S1 - Assay'!A:A,'S1 - Assay'!B:B)</f>
        <v>10244</v>
      </c>
      <c r="C933" s="20" t="str">
        <f>LOOKUP(Table11[[#This Row],[id]],'S1 - Assay'!A:A,'S1 - Assay'!C:C)</f>
        <v>II</v>
      </c>
      <c r="D933" s="20">
        <f>COUNTIF('S6 - Table 1'!$B$3:$B$20,Table11[[#This Row],[id]])</f>
        <v>0</v>
      </c>
      <c r="E933" s="20">
        <v>0.282581472</v>
      </c>
      <c r="F933" s="20">
        <v>3195</v>
      </c>
      <c r="G933" s="20">
        <v>29</v>
      </c>
      <c r="H933" s="20">
        <v>176</v>
      </c>
      <c r="I933" s="20">
        <v>342</v>
      </c>
      <c r="J933" s="20">
        <v>44</v>
      </c>
      <c r="K933" s="20">
        <v>4175</v>
      </c>
      <c r="L933" s="20">
        <v>64</v>
      </c>
      <c r="M933" s="26" cm="1">
        <f t="array" ref="M933">_xlfn.IFS(Table11[[#This Row],[target.clade]]="I",110,Table11[[#This Row],[target.clade]]="II",4454,TRUE,4652)</f>
        <v>4454</v>
      </c>
      <c r="N933" s="26" cm="1">
        <f t="array" ref="N933">_xlfn.IFS(Table11[[#This Row],[target.clade]]="I",4454,Table11[[#This Row],[target.clade]]="II",110,TRUE,NA())</f>
        <v>110</v>
      </c>
      <c r="O933" s="20" cm="1">
        <f t="array" ref="O933">_xlfn.IFS(Table11[[#This Row],[target.clade]]="I",Table11[[#This Row],[hits.I]],Table11[[#This Row],[target.clade]]="II",Table11[[#This Row],[hits.II]],TRUE,SUM(Table11[[#This Row],[hits.I]:[hits.?]]))</f>
        <v>4175</v>
      </c>
      <c r="P933" s="26">
        <f>Table11[[#This Row],[clade.P]]-Table11[[#This Row],[clade.TP]]</f>
        <v>279</v>
      </c>
      <c r="Q933" s="26" cm="1">
        <f t="array" ref="Q933">_xlfn.IFS(Table11[[#This Row],[target.clade]]="I",Table11[[#This Row],[hits.II]],Table11[[#This Row],[target.clade]]="II",Table11[[#This Row],[hits.I]],TRUE,NA())</f>
        <v>44</v>
      </c>
      <c r="R933" s="26">
        <f>IFERROR(Table11[[#This Row],[clade.N]]-Table11[[#This Row],[clade.FP]], NA())</f>
        <v>66</v>
      </c>
      <c r="S933" s="24">
        <f>Table11[[#This Row],[clade.TP]]/Table11[[#This Row],[clade.P]]</f>
        <v>0.93735967669510556</v>
      </c>
      <c r="T933" s="24">
        <f>Table11[[#This Row],[clade.FN]]/Table11[[#This Row],[clade.P]]</f>
        <v>6.2640323304894482E-2</v>
      </c>
      <c r="U933" s="24">
        <f>IFERROR(Table11[[#This Row],[clade.FP]]/Table11[[#This Row],[clade.N]],NA())</f>
        <v>0.4</v>
      </c>
      <c r="V933" s="24">
        <f>IFERROR(Table11[[#This Row],[clade.TN]]/Table11[[#This Row],[clade.N]],NA())</f>
        <v>0.6</v>
      </c>
      <c r="AC933" s="11"/>
      <c r="AD933" s="11"/>
    </row>
    <row r="934" spans="1:30" ht="21" customHeight="1" x14ac:dyDescent="0.2">
      <c r="A934" s="25" t="s">
        <v>4241</v>
      </c>
      <c r="B934" s="20">
        <f>LOOKUP(Table11[[#This Row],[id]],'S1 - Assay'!A:A,'S1 - Assay'!B:B)</f>
        <v>10244</v>
      </c>
      <c r="C934" s="20" t="str">
        <f>LOOKUP(Table11[[#This Row],[id]],'S1 - Assay'!A:A,'S1 - Assay'!C:C)</f>
        <v>II</v>
      </c>
      <c r="D934" s="20">
        <f>COUNTIF('S6 - Table 1'!$B$3:$B$20,Table11[[#This Row],[id]])</f>
        <v>0</v>
      </c>
      <c r="E934" s="20">
        <v>0.28302682000000001</v>
      </c>
      <c r="F934" s="20">
        <v>3267</v>
      </c>
      <c r="G934" s="20">
        <v>24</v>
      </c>
      <c r="H934" s="20">
        <v>259</v>
      </c>
      <c r="I934" s="20">
        <v>33</v>
      </c>
      <c r="J934" s="20">
        <v>43</v>
      </c>
      <c r="K934" s="20">
        <v>4362</v>
      </c>
      <c r="L934" s="20">
        <v>19</v>
      </c>
      <c r="M934" s="26" cm="1">
        <f t="array" ref="M934">_xlfn.IFS(Table11[[#This Row],[target.clade]]="I",110,Table11[[#This Row],[target.clade]]="II",4454,TRUE,4652)</f>
        <v>4454</v>
      </c>
      <c r="N934" s="26" cm="1">
        <f t="array" ref="N934">_xlfn.IFS(Table11[[#This Row],[target.clade]]="I",4454,Table11[[#This Row],[target.clade]]="II",110,TRUE,NA())</f>
        <v>110</v>
      </c>
      <c r="O934" s="20" cm="1">
        <f t="array" ref="O934">_xlfn.IFS(Table11[[#This Row],[target.clade]]="I",Table11[[#This Row],[hits.I]],Table11[[#This Row],[target.clade]]="II",Table11[[#This Row],[hits.II]],TRUE,SUM(Table11[[#This Row],[hits.I]:[hits.?]]))</f>
        <v>4362</v>
      </c>
      <c r="P934" s="26">
        <f>Table11[[#This Row],[clade.P]]-Table11[[#This Row],[clade.TP]]</f>
        <v>92</v>
      </c>
      <c r="Q934" s="26" cm="1">
        <f t="array" ref="Q934">_xlfn.IFS(Table11[[#This Row],[target.clade]]="I",Table11[[#This Row],[hits.II]],Table11[[#This Row],[target.clade]]="II",Table11[[#This Row],[hits.I]],TRUE,NA())</f>
        <v>43</v>
      </c>
      <c r="R934" s="26">
        <f>IFERROR(Table11[[#This Row],[clade.N]]-Table11[[#This Row],[clade.FP]], NA())</f>
        <v>67</v>
      </c>
      <c r="S934" s="24">
        <f>Table11[[#This Row],[clade.TP]]/Table11[[#This Row],[clade.P]]</f>
        <v>0.97934440951953305</v>
      </c>
      <c r="T934" s="24">
        <f>Table11[[#This Row],[clade.FN]]/Table11[[#This Row],[clade.P]]</f>
        <v>2.0655590480466997E-2</v>
      </c>
      <c r="U934" s="24">
        <f>IFERROR(Table11[[#This Row],[clade.FP]]/Table11[[#This Row],[clade.N]],NA())</f>
        <v>0.39090909090909093</v>
      </c>
      <c r="V934" s="24">
        <f>IFERROR(Table11[[#This Row],[clade.TN]]/Table11[[#This Row],[clade.N]],NA())</f>
        <v>0.60909090909090913</v>
      </c>
      <c r="AC934" s="11"/>
      <c r="AD934" s="11"/>
    </row>
    <row r="935" spans="1:30" ht="21" customHeight="1" x14ac:dyDescent="0.2">
      <c r="A935" s="25" t="s">
        <v>4243</v>
      </c>
      <c r="B935" s="20">
        <f>LOOKUP(Table11[[#This Row],[id]],'S1 - Assay'!A:A,'S1 - Assay'!B:B)</f>
        <v>10244</v>
      </c>
      <c r="C935" s="20" t="str">
        <f>LOOKUP(Table11[[#This Row],[id]],'S1 - Assay'!A:A,'S1 - Assay'!C:C)</f>
        <v>II</v>
      </c>
      <c r="D935" s="20">
        <f>COUNTIF('S6 - Table 1'!$B$3:$B$20,Table11[[#This Row],[id]])</f>
        <v>0</v>
      </c>
      <c r="E935" s="20">
        <v>0.28333145300000001</v>
      </c>
      <c r="F935" s="20">
        <v>3331</v>
      </c>
      <c r="G935" s="20">
        <v>9</v>
      </c>
      <c r="H935" s="20">
        <v>93</v>
      </c>
      <c r="I935" s="20">
        <v>130</v>
      </c>
      <c r="J935" s="20">
        <v>50</v>
      </c>
      <c r="K935" s="20">
        <v>4333</v>
      </c>
      <c r="L935" s="20">
        <v>59</v>
      </c>
      <c r="M935" s="26" cm="1">
        <f t="array" ref="M935">_xlfn.IFS(Table11[[#This Row],[target.clade]]="I",110,Table11[[#This Row],[target.clade]]="II",4454,TRUE,4652)</f>
        <v>4454</v>
      </c>
      <c r="N935" s="26" cm="1">
        <f t="array" ref="N935">_xlfn.IFS(Table11[[#This Row],[target.clade]]="I",4454,Table11[[#This Row],[target.clade]]="II",110,TRUE,NA())</f>
        <v>110</v>
      </c>
      <c r="O935" s="20" cm="1">
        <f t="array" ref="O935">_xlfn.IFS(Table11[[#This Row],[target.clade]]="I",Table11[[#This Row],[hits.I]],Table11[[#This Row],[target.clade]]="II",Table11[[#This Row],[hits.II]],TRUE,SUM(Table11[[#This Row],[hits.I]:[hits.?]]))</f>
        <v>4333</v>
      </c>
      <c r="P935" s="26">
        <f>Table11[[#This Row],[clade.P]]-Table11[[#This Row],[clade.TP]]</f>
        <v>121</v>
      </c>
      <c r="Q935" s="26" cm="1">
        <f t="array" ref="Q935">_xlfn.IFS(Table11[[#This Row],[target.clade]]="I",Table11[[#This Row],[hits.II]],Table11[[#This Row],[target.clade]]="II",Table11[[#This Row],[hits.I]],TRUE,NA())</f>
        <v>50</v>
      </c>
      <c r="R935" s="26">
        <f>IFERROR(Table11[[#This Row],[clade.N]]-Table11[[#This Row],[clade.FP]], NA())</f>
        <v>60</v>
      </c>
      <c r="S935" s="24">
        <f>Table11[[#This Row],[clade.TP]]/Table11[[#This Row],[clade.P]]</f>
        <v>0.97283340817242925</v>
      </c>
      <c r="T935" s="24">
        <f>Table11[[#This Row],[clade.FN]]/Table11[[#This Row],[clade.P]]</f>
        <v>2.7166591827570724E-2</v>
      </c>
      <c r="U935" s="24">
        <f>IFERROR(Table11[[#This Row],[clade.FP]]/Table11[[#This Row],[clade.N]],NA())</f>
        <v>0.45454545454545453</v>
      </c>
      <c r="V935" s="24">
        <f>IFERROR(Table11[[#This Row],[clade.TN]]/Table11[[#This Row],[clade.N]],NA())</f>
        <v>0.54545454545454541</v>
      </c>
      <c r="AC935" s="11"/>
      <c r="AD935" s="11"/>
    </row>
    <row r="936" spans="1:30" ht="21" customHeight="1" x14ac:dyDescent="0.2">
      <c r="A936" s="25" t="s">
        <v>4245</v>
      </c>
      <c r="B936" s="20">
        <f>LOOKUP(Table11[[#This Row],[id]],'S1 - Assay'!A:A,'S1 - Assay'!B:B)</f>
        <v>10244</v>
      </c>
      <c r="C936" s="20" t="str">
        <f>LOOKUP(Table11[[#This Row],[id]],'S1 - Assay'!A:A,'S1 - Assay'!C:C)</f>
        <v>II</v>
      </c>
      <c r="D936" s="20">
        <f>COUNTIF('S6 - Table 1'!$B$3:$B$20,Table11[[#This Row],[id]])</f>
        <v>0</v>
      </c>
      <c r="E936" s="20">
        <v>0.28333145300000001</v>
      </c>
      <c r="F936" s="20">
        <v>3330</v>
      </c>
      <c r="G936" s="20">
        <v>10</v>
      </c>
      <c r="H936" s="20">
        <v>93</v>
      </c>
      <c r="I936" s="20">
        <v>130</v>
      </c>
      <c r="J936" s="20">
        <v>50</v>
      </c>
      <c r="K936" s="20">
        <v>4333</v>
      </c>
      <c r="L936" s="20">
        <v>59</v>
      </c>
      <c r="M936" s="26" cm="1">
        <f t="array" ref="M936">_xlfn.IFS(Table11[[#This Row],[target.clade]]="I",110,Table11[[#This Row],[target.clade]]="II",4454,TRUE,4652)</f>
        <v>4454</v>
      </c>
      <c r="N936" s="26" cm="1">
        <f t="array" ref="N936">_xlfn.IFS(Table11[[#This Row],[target.clade]]="I",4454,Table11[[#This Row],[target.clade]]="II",110,TRUE,NA())</f>
        <v>110</v>
      </c>
      <c r="O936" s="20" cm="1">
        <f t="array" ref="O936">_xlfn.IFS(Table11[[#This Row],[target.clade]]="I",Table11[[#This Row],[hits.I]],Table11[[#This Row],[target.clade]]="II",Table11[[#This Row],[hits.II]],TRUE,SUM(Table11[[#This Row],[hits.I]:[hits.?]]))</f>
        <v>4333</v>
      </c>
      <c r="P936" s="26">
        <f>Table11[[#This Row],[clade.P]]-Table11[[#This Row],[clade.TP]]</f>
        <v>121</v>
      </c>
      <c r="Q936" s="26" cm="1">
        <f t="array" ref="Q936">_xlfn.IFS(Table11[[#This Row],[target.clade]]="I",Table11[[#This Row],[hits.II]],Table11[[#This Row],[target.clade]]="II",Table11[[#This Row],[hits.I]],TRUE,NA())</f>
        <v>50</v>
      </c>
      <c r="R936" s="26">
        <f>IFERROR(Table11[[#This Row],[clade.N]]-Table11[[#This Row],[clade.FP]], NA())</f>
        <v>60</v>
      </c>
      <c r="S936" s="24">
        <f>Table11[[#This Row],[clade.TP]]/Table11[[#This Row],[clade.P]]</f>
        <v>0.97283340817242925</v>
      </c>
      <c r="T936" s="24">
        <f>Table11[[#This Row],[clade.FN]]/Table11[[#This Row],[clade.P]]</f>
        <v>2.7166591827570724E-2</v>
      </c>
      <c r="U936" s="24">
        <f>IFERROR(Table11[[#This Row],[clade.FP]]/Table11[[#This Row],[clade.N]],NA())</f>
        <v>0.45454545454545453</v>
      </c>
      <c r="V936" s="24">
        <f>IFERROR(Table11[[#This Row],[clade.TN]]/Table11[[#This Row],[clade.N]],NA())</f>
        <v>0.54545454545454541</v>
      </c>
      <c r="AC936" s="11"/>
      <c r="AD936" s="11"/>
    </row>
    <row r="937" spans="1:30" ht="21" customHeight="1" x14ac:dyDescent="0.2">
      <c r="A937" s="25" t="s">
        <v>4247</v>
      </c>
      <c r="B937" s="20">
        <f>LOOKUP(Table11[[#This Row],[id]],'S1 - Assay'!A:A,'S1 - Assay'!B:B)</f>
        <v>10244</v>
      </c>
      <c r="C937" s="20" t="str">
        <f>LOOKUP(Table11[[#This Row],[id]],'S1 - Assay'!A:A,'S1 - Assay'!C:C)</f>
        <v>II</v>
      </c>
      <c r="D937" s="20">
        <f>COUNTIF('S6 - Table 1'!$B$3:$B$20,Table11[[#This Row],[id]])</f>
        <v>0</v>
      </c>
      <c r="E937" s="20">
        <v>0.283779377</v>
      </c>
      <c r="F937" s="20">
        <v>3325</v>
      </c>
      <c r="G937" s="20">
        <v>2</v>
      </c>
      <c r="H937" s="20">
        <v>263</v>
      </c>
      <c r="I937" s="20">
        <v>29</v>
      </c>
      <c r="J937" s="20">
        <v>43</v>
      </c>
      <c r="K937" s="20">
        <v>4391</v>
      </c>
      <c r="L937" s="20">
        <v>9</v>
      </c>
      <c r="M937" s="26" cm="1">
        <f t="array" ref="M937">_xlfn.IFS(Table11[[#This Row],[target.clade]]="I",110,Table11[[#This Row],[target.clade]]="II",4454,TRUE,4652)</f>
        <v>4454</v>
      </c>
      <c r="N937" s="26" cm="1">
        <f t="array" ref="N937">_xlfn.IFS(Table11[[#This Row],[target.clade]]="I",4454,Table11[[#This Row],[target.clade]]="II",110,TRUE,NA())</f>
        <v>110</v>
      </c>
      <c r="O937" s="20" cm="1">
        <f t="array" ref="O937">_xlfn.IFS(Table11[[#This Row],[target.clade]]="I",Table11[[#This Row],[hits.I]],Table11[[#This Row],[target.clade]]="II",Table11[[#This Row],[hits.II]],TRUE,SUM(Table11[[#This Row],[hits.I]:[hits.?]]))</f>
        <v>4391</v>
      </c>
      <c r="P937" s="26">
        <f>Table11[[#This Row],[clade.P]]-Table11[[#This Row],[clade.TP]]</f>
        <v>63</v>
      </c>
      <c r="Q937" s="26" cm="1">
        <f t="array" ref="Q937">_xlfn.IFS(Table11[[#This Row],[target.clade]]="I",Table11[[#This Row],[hits.II]],Table11[[#This Row],[target.clade]]="II",Table11[[#This Row],[hits.I]],TRUE,NA())</f>
        <v>43</v>
      </c>
      <c r="R937" s="26">
        <f>IFERROR(Table11[[#This Row],[clade.N]]-Table11[[#This Row],[clade.FP]], NA())</f>
        <v>67</v>
      </c>
      <c r="S937" s="24">
        <f>Table11[[#This Row],[clade.TP]]/Table11[[#This Row],[clade.P]]</f>
        <v>0.98585541086663675</v>
      </c>
      <c r="T937" s="24">
        <f>Table11[[#This Row],[clade.FN]]/Table11[[#This Row],[clade.P]]</f>
        <v>1.4144589133363269E-2</v>
      </c>
      <c r="U937" s="24">
        <f>IFERROR(Table11[[#This Row],[clade.FP]]/Table11[[#This Row],[clade.N]],NA())</f>
        <v>0.39090909090909093</v>
      </c>
      <c r="V937" s="24">
        <f>IFERROR(Table11[[#This Row],[clade.TN]]/Table11[[#This Row],[clade.N]],NA())</f>
        <v>0.60909090909090913</v>
      </c>
      <c r="AC937" s="11"/>
      <c r="AD937" s="11"/>
    </row>
    <row r="938" spans="1:30" ht="21" customHeight="1" x14ac:dyDescent="0.2">
      <c r="A938" s="25" t="s">
        <v>4248</v>
      </c>
      <c r="B938" s="20">
        <f>LOOKUP(Table11[[#This Row],[id]],'S1 - Assay'!A:A,'S1 - Assay'!B:B)</f>
        <v>10244</v>
      </c>
      <c r="C938" s="20" t="str">
        <f>LOOKUP(Table11[[#This Row],[id]],'S1 - Assay'!A:A,'S1 - Assay'!C:C)</f>
        <v>II</v>
      </c>
      <c r="D938" s="20">
        <f>COUNTIF('S6 - Table 1'!$B$3:$B$20,Table11[[#This Row],[id]])</f>
        <v>0</v>
      </c>
      <c r="E938" s="20">
        <v>0.284018891</v>
      </c>
      <c r="F938" s="20">
        <v>3417</v>
      </c>
      <c r="G938" s="20">
        <v>1</v>
      </c>
      <c r="H938" s="20">
        <v>256</v>
      </c>
      <c r="I938" s="20">
        <v>52</v>
      </c>
      <c r="J938" s="20">
        <v>50</v>
      </c>
      <c r="K938" s="20">
        <v>4415</v>
      </c>
      <c r="L938" s="20">
        <v>63</v>
      </c>
      <c r="M938" s="26" cm="1">
        <f t="array" ref="M938">_xlfn.IFS(Table11[[#This Row],[target.clade]]="I",110,Table11[[#This Row],[target.clade]]="II",4454,TRUE,4652)</f>
        <v>4454</v>
      </c>
      <c r="N938" s="26" cm="1">
        <f t="array" ref="N938">_xlfn.IFS(Table11[[#This Row],[target.clade]]="I",4454,Table11[[#This Row],[target.clade]]="II",110,TRUE,NA())</f>
        <v>110</v>
      </c>
      <c r="O938" s="20" cm="1">
        <f t="array" ref="O938">_xlfn.IFS(Table11[[#This Row],[target.clade]]="I",Table11[[#This Row],[hits.I]],Table11[[#This Row],[target.clade]]="II",Table11[[#This Row],[hits.II]],TRUE,SUM(Table11[[#This Row],[hits.I]:[hits.?]]))</f>
        <v>4415</v>
      </c>
      <c r="P938" s="26">
        <f>Table11[[#This Row],[clade.P]]-Table11[[#This Row],[clade.TP]]</f>
        <v>39</v>
      </c>
      <c r="Q938" s="26" cm="1">
        <f t="array" ref="Q938">_xlfn.IFS(Table11[[#This Row],[target.clade]]="I",Table11[[#This Row],[hits.II]],Table11[[#This Row],[target.clade]]="II",Table11[[#This Row],[hits.I]],TRUE,NA())</f>
        <v>50</v>
      </c>
      <c r="R938" s="26">
        <f>IFERROR(Table11[[#This Row],[clade.N]]-Table11[[#This Row],[clade.FP]], NA())</f>
        <v>60</v>
      </c>
      <c r="S938" s="24">
        <f>Table11[[#This Row],[clade.TP]]/Table11[[#This Row],[clade.P]]</f>
        <v>0.9912438257745847</v>
      </c>
      <c r="T938" s="24">
        <f>Table11[[#This Row],[clade.FN]]/Table11[[#This Row],[clade.P]]</f>
        <v>8.7561742254153568E-3</v>
      </c>
      <c r="U938" s="24">
        <f>IFERROR(Table11[[#This Row],[clade.FP]]/Table11[[#This Row],[clade.N]],NA())</f>
        <v>0.45454545454545453</v>
      </c>
      <c r="V938" s="24">
        <f>IFERROR(Table11[[#This Row],[clade.TN]]/Table11[[#This Row],[clade.N]],NA())</f>
        <v>0.54545454545454541</v>
      </c>
      <c r="AC938" s="11"/>
      <c r="AD938" s="11"/>
    </row>
    <row r="939" spans="1:30" ht="21" customHeight="1" x14ac:dyDescent="0.2">
      <c r="A939" s="25" t="s">
        <v>4249</v>
      </c>
      <c r="B939" s="20">
        <f>LOOKUP(Table11[[#This Row],[id]],'S1 - Assay'!A:A,'S1 - Assay'!B:B)</f>
        <v>10244</v>
      </c>
      <c r="C939" s="20" t="str">
        <f>LOOKUP(Table11[[#This Row],[id]],'S1 - Assay'!A:A,'S1 - Assay'!C:C)</f>
        <v>II</v>
      </c>
      <c r="D939" s="20">
        <f>COUNTIF('S6 - Table 1'!$B$3:$B$20,Table11[[#This Row],[id]])</f>
        <v>0</v>
      </c>
      <c r="E939" s="20">
        <v>0.284018891</v>
      </c>
      <c r="F939" s="20">
        <v>3417</v>
      </c>
      <c r="G939" s="20">
        <v>1</v>
      </c>
      <c r="H939" s="20">
        <v>256</v>
      </c>
      <c r="I939" s="20">
        <v>52</v>
      </c>
      <c r="J939" s="20">
        <v>50</v>
      </c>
      <c r="K939" s="20">
        <v>4415</v>
      </c>
      <c r="L939" s="20">
        <v>63</v>
      </c>
      <c r="M939" s="26" cm="1">
        <f t="array" ref="M939">_xlfn.IFS(Table11[[#This Row],[target.clade]]="I",110,Table11[[#This Row],[target.clade]]="II",4454,TRUE,4652)</f>
        <v>4454</v>
      </c>
      <c r="N939" s="26" cm="1">
        <f t="array" ref="N939">_xlfn.IFS(Table11[[#This Row],[target.clade]]="I",4454,Table11[[#This Row],[target.clade]]="II",110,TRUE,NA())</f>
        <v>110</v>
      </c>
      <c r="O939" s="20" cm="1">
        <f t="array" ref="O939">_xlfn.IFS(Table11[[#This Row],[target.clade]]="I",Table11[[#This Row],[hits.I]],Table11[[#This Row],[target.clade]]="II",Table11[[#This Row],[hits.II]],TRUE,SUM(Table11[[#This Row],[hits.I]:[hits.?]]))</f>
        <v>4415</v>
      </c>
      <c r="P939" s="26">
        <f>Table11[[#This Row],[clade.P]]-Table11[[#This Row],[clade.TP]]</f>
        <v>39</v>
      </c>
      <c r="Q939" s="26" cm="1">
        <f t="array" ref="Q939">_xlfn.IFS(Table11[[#This Row],[target.clade]]="I",Table11[[#This Row],[hits.II]],Table11[[#This Row],[target.clade]]="II",Table11[[#This Row],[hits.I]],TRUE,NA())</f>
        <v>50</v>
      </c>
      <c r="R939" s="26">
        <f>IFERROR(Table11[[#This Row],[clade.N]]-Table11[[#This Row],[clade.FP]], NA())</f>
        <v>60</v>
      </c>
      <c r="S939" s="24">
        <f>Table11[[#This Row],[clade.TP]]/Table11[[#This Row],[clade.P]]</f>
        <v>0.9912438257745847</v>
      </c>
      <c r="T939" s="24">
        <f>Table11[[#This Row],[clade.FN]]/Table11[[#This Row],[clade.P]]</f>
        <v>8.7561742254153568E-3</v>
      </c>
      <c r="U939" s="24">
        <f>IFERROR(Table11[[#This Row],[clade.FP]]/Table11[[#This Row],[clade.N]],NA())</f>
        <v>0.45454545454545453</v>
      </c>
      <c r="V939" s="24">
        <f>IFERROR(Table11[[#This Row],[clade.TN]]/Table11[[#This Row],[clade.N]],NA())</f>
        <v>0.54545454545454541</v>
      </c>
      <c r="AC939" s="11"/>
      <c r="AD939" s="11"/>
    </row>
    <row r="940" spans="1:30" ht="21" customHeight="1" x14ac:dyDescent="0.2">
      <c r="A940" s="25" t="s">
        <v>4250</v>
      </c>
      <c r="B940" s="20">
        <f>LOOKUP(Table11[[#This Row],[id]],'S1 - Assay'!A:A,'S1 - Assay'!B:B)</f>
        <v>10244</v>
      </c>
      <c r="C940" s="20" t="str">
        <f>LOOKUP(Table11[[#This Row],[id]],'S1 - Assay'!A:A,'S1 - Assay'!C:C)</f>
        <v>II</v>
      </c>
      <c r="D940" s="20">
        <f>COUNTIF('S6 - Table 1'!$B$3:$B$20,Table11[[#This Row],[id]])</f>
        <v>0</v>
      </c>
      <c r="E940" s="20">
        <v>0.284018891</v>
      </c>
      <c r="F940" s="20">
        <v>3417</v>
      </c>
      <c r="G940" s="20">
        <v>1</v>
      </c>
      <c r="H940" s="20">
        <v>256</v>
      </c>
      <c r="I940" s="20">
        <v>52</v>
      </c>
      <c r="J940" s="20">
        <v>50</v>
      </c>
      <c r="K940" s="20">
        <v>4415</v>
      </c>
      <c r="L940" s="20">
        <v>63</v>
      </c>
      <c r="M940" s="26" cm="1">
        <f t="array" ref="M940">_xlfn.IFS(Table11[[#This Row],[target.clade]]="I",110,Table11[[#This Row],[target.clade]]="II",4454,TRUE,4652)</f>
        <v>4454</v>
      </c>
      <c r="N940" s="26" cm="1">
        <f t="array" ref="N940">_xlfn.IFS(Table11[[#This Row],[target.clade]]="I",4454,Table11[[#This Row],[target.clade]]="II",110,TRUE,NA())</f>
        <v>110</v>
      </c>
      <c r="O940" s="20" cm="1">
        <f t="array" ref="O940">_xlfn.IFS(Table11[[#This Row],[target.clade]]="I",Table11[[#This Row],[hits.I]],Table11[[#This Row],[target.clade]]="II",Table11[[#This Row],[hits.II]],TRUE,SUM(Table11[[#This Row],[hits.I]:[hits.?]]))</f>
        <v>4415</v>
      </c>
      <c r="P940" s="26">
        <f>Table11[[#This Row],[clade.P]]-Table11[[#This Row],[clade.TP]]</f>
        <v>39</v>
      </c>
      <c r="Q940" s="26" cm="1">
        <f t="array" ref="Q940">_xlfn.IFS(Table11[[#This Row],[target.clade]]="I",Table11[[#This Row],[hits.II]],Table11[[#This Row],[target.clade]]="II",Table11[[#This Row],[hits.I]],TRUE,NA())</f>
        <v>50</v>
      </c>
      <c r="R940" s="26">
        <f>IFERROR(Table11[[#This Row],[clade.N]]-Table11[[#This Row],[clade.FP]], NA())</f>
        <v>60</v>
      </c>
      <c r="S940" s="24">
        <f>Table11[[#This Row],[clade.TP]]/Table11[[#This Row],[clade.P]]</f>
        <v>0.9912438257745847</v>
      </c>
      <c r="T940" s="24">
        <f>Table11[[#This Row],[clade.FN]]/Table11[[#This Row],[clade.P]]</f>
        <v>8.7561742254153568E-3</v>
      </c>
      <c r="U940" s="24">
        <f>IFERROR(Table11[[#This Row],[clade.FP]]/Table11[[#This Row],[clade.N]],NA())</f>
        <v>0.45454545454545453</v>
      </c>
      <c r="V940" s="24">
        <f>IFERROR(Table11[[#This Row],[clade.TN]]/Table11[[#This Row],[clade.N]],NA())</f>
        <v>0.54545454545454541</v>
      </c>
      <c r="AC940" s="11"/>
      <c r="AD940" s="11"/>
    </row>
    <row r="941" spans="1:30" ht="21" customHeight="1" x14ac:dyDescent="0.2">
      <c r="A941" s="25" t="s">
        <v>4251</v>
      </c>
      <c r="B941" s="20">
        <f>LOOKUP(Table11[[#This Row],[id]],'S1 - Assay'!A:A,'S1 - Assay'!B:B)</f>
        <v>10244</v>
      </c>
      <c r="C941" s="20" t="str">
        <f>LOOKUP(Table11[[#This Row],[id]],'S1 - Assay'!A:A,'S1 - Assay'!C:C)</f>
        <v>II</v>
      </c>
      <c r="D941" s="20">
        <f>COUNTIF('S6 - Table 1'!$B$3:$B$20,Table11[[#This Row],[id]])</f>
        <v>0</v>
      </c>
      <c r="E941" s="20">
        <v>0.284171016</v>
      </c>
      <c r="F941" s="20">
        <v>3427</v>
      </c>
      <c r="G941" s="20">
        <v>0</v>
      </c>
      <c r="H941" s="20">
        <v>282</v>
      </c>
      <c r="I941" s="20">
        <v>8</v>
      </c>
      <c r="J941" s="20">
        <v>43</v>
      </c>
      <c r="K941" s="20">
        <v>4430</v>
      </c>
      <c r="L941" s="20">
        <v>63</v>
      </c>
      <c r="M941" s="26" cm="1">
        <f t="array" ref="M941">_xlfn.IFS(Table11[[#This Row],[target.clade]]="I",110,Table11[[#This Row],[target.clade]]="II",4454,TRUE,4652)</f>
        <v>4454</v>
      </c>
      <c r="N941" s="26" cm="1">
        <f t="array" ref="N941">_xlfn.IFS(Table11[[#This Row],[target.clade]]="I",4454,Table11[[#This Row],[target.clade]]="II",110,TRUE,NA())</f>
        <v>110</v>
      </c>
      <c r="O941" s="20" cm="1">
        <f t="array" ref="O941">_xlfn.IFS(Table11[[#This Row],[target.clade]]="I",Table11[[#This Row],[hits.I]],Table11[[#This Row],[target.clade]]="II",Table11[[#This Row],[hits.II]],TRUE,SUM(Table11[[#This Row],[hits.I]:[hits.?]]))</f>
        <v>4430</v>
      </c>
      <c r="P941" s="26">
        <f>Table11[[#This Row],[clade.P]]-Table11[[#This Row],[clade.TP]]</f>
        <v>24</v>
      </c>
      <c r="Q941" s="26" cm="1">
        <f t="array" ref="Q941">_xlfn.IFS(Table11[[#This Row],[target.clade]]="I",Table11[[#This Row],[hits.II]],Table11[[#This Row],[target.clade]]="II",Table11[[#This Row],[hits.I]],TRUE,NA())</f>
        <v>43</v>
      </c>
      <c r="R941" s="26">
        <f>IFERROR(Table11[[#This Row],[clade.N]]-Table11[[#This Row],[clade.FP]], NA())</f>
        <v>67</v>
      </c>
      <c r="S941" s="24">
        <f>Table11[[#This Row],[clade.TP]]/Table11[[#This Row],[clade.P]]</f>
        <v>0.99461158509205205</v>
      </c>
      <c r="T941" s="24">
        <f>Table11[[#This Row],[clade.FN]]/Table11[[#This Row],[clade.P]]</f>
        <v>5.3884149079479124E-3</v>
      </c>
      <c r="U941" s="24">
        <f>IFERROR(Table11[[#This Row],[clade.FP]]/Table11[[#This Row],[clade.N]],NA())</f>
        <v>0.39090909090909093</v>
      </c>
      <c r="V941" s="24">
        <f>IFERROR(Table11[[#This Row],[clade.TN]]/Table11[[#This Row],[clade.N]],NA())</f>
        <v>0.60909090909090913</v>
      </c>
      <c r="AC941" s="11"/>
      <c r="AD941" s="11"/>
    </row>
    <row r="942" spans="1:30" ht="21" customHeight="1" x14ac:dyDescent="0.2">
      <c r="A942" s="25" t="s">
        <v>4254</v>
      </c>
      <c r="B942" s="20">
        <f>LOOKUP(Table11[[#This Row],[id]],'S1 - Assay'!A:A,'S1 - Assay'!B:B)</f>
        <v>10244</v>
      </c>
      <c r="C942" s="20" t="str">
        <f>LOOKUP(Table11[[#This Row],[id]],'S1 - Assay'!A:A,'S1 - Assay'!C:C)</f>
        <v>II</v>
      </c>
      <c r="D942" s="20">
        <f>COUNTIF('S6 - Table 1'!$B$3:$B$20,Table11[[#This Row],[id]])</f>
        <v>0</v>
      </c>
      <c r="E942" s="20">
        <v>0.28434042999999998</v>
      </c>
      <c r="F942" s="20">
        <v>2843</v>
      </c>
      <c r="G942" s="20">
        <v>28</v>
      </c>
      <c r="H942" s="20">
        <v>198</v>
      </c>
      <c r="I942" s="20">
        <v>106</v>
      </c>
      <c r="J942" s="20">
        <v>44</v>
      </c>
      <c r="K942" s="20">
        <v>3825</v>
      </c>
      <c r="L942" s="20">
        <v>34</v>
      </c>
      <c r="M942" s="26" cm="1">
        <f t="array" ref="M942">_xlfn.IFS(Table11[[#This Row],[target.clade]]="I",110,Table11[[#This Row],[target.clade]]="II",4454,TRUE,4652)</f>
        <v>4454</v>
      </c>
      <c r="N942" s="26" cm="1">
        <f t="array" ref="N942">_xlfn.IFS(Table11[[#This Row],[target.clade]]="I",4454,Table11[[#This Row],[target.clade]]="II",110,TRUE,NA())</f>
        <v>110</v>
      </c>
      <c r="O942" s="20" cm="1">
        <f t="array" ref="O942">_xlfn.IFS(Table11[[#This Row],[target.clade]]="I",Table11[[#This Row],[hits.I]],Table11[[#This Row],[target.clade]]="II",Table11[[#This Row],[hits.II]],TRUE,SUM(Table11[[#This Row],[hits.I]:[hits.?]]))</f>
        <v>3825</v>
      </c>
      <c r="P942" s="26">
        <f>Table11[[#This Row],[clade.P]]-Table11[[#This Row],[clade.TP]]</f>
        <v>629</v>
      </c>
      <c r="Q942" s="26" cm="1">
        <f t="array" ref="Q942">_xlfn.IFS(Table11[[#This Row],[target.clade]]="I",Table11[[#This Row],[hits.II]],Table11[[#This Row],[target.clade]]="II",Table11[[#This Row],[hits.I]],TRUE,NA())</f>
        <v>44</v>
      </c>
      <c r="R942" s="26">
        <f>IFERROR(Table11[[#This Row],[clade.N]]-Table11[[#This Row],[clade.FP]], NA())</f>
        <v>66</v>
      </c>
      <c r="S942" s="24">
        <f>Table11[[#This Row],[clade.TP]]/Table11[[#This Row],[clade.P]]</f>
        <v>0.85877862595419852</v>
      </c>
      <c r="T942" s="24">
        <f>Table11[[#This Row],[clade.FN]]/Table11[[#This Row],[clade.P]]</f>
        <v>0.14122137404580154</v>
      </c>
      <c r="U942" s="24">
        <f>IFERROR(Table11[[#This Row],[clade.FP]]/Table11[[#This Row],[clade.N]],NA())</f>
        <v>0.4</v>
      </c>
      <c r="V942" s="24">
        <f>IFERROR(Table11[[#This Row],[clade.TN]]/Table11[[#This Row],[clade.N]],NA())</f>
        <v>0.6</v>
      </c>
      <c r="AC942" s="11"/>
      <c r="AD942" s="11"/>
    </row>
    <row r="943" spans="1:30" ht="21" customHeight="1" x14ac:dyDescent="0.2">
      <c r="A943" s="25" t="s">
        <v>4258</v>
      </c>
      <c r="B943" s="20">
        <f>LOOKUP(Table11[[#This Row],[id]],'S1 - Assay'!A:A,'S1 - Assay'!B:B)</f>
        <v>10244</v>
      </c>
      <c r="C943" s="20" t="str">
        <f>LOOKUP(Table11[[#This Row],[id]],'S1 - Assay'!A:A,'S1 - Assay'!C:C)</f>
        <v>II</v>
      </c>
      <c r="D943" s="20">
        <f>COUNTIF('S6 - Table 1'!$B$3:$B$20,Table11[[#This Row],[id]])</f>
        <v>0</v>
      </c>
      <c r="E943" s="20">
        <v>0.28441202399999999</v>
      </c>
      <c r="F943" s="20">
        <v>3182</v>
      </c>
      <c r="G943" s="20">
        <v>29</v>
      </c>
      <c r="H943" s="20">
        <v>197</v>
      </c>
      <c r="I943" s="20">
        <v>98</v>
      </c>
      <c r="J943" s="20">
        <v>44</v>
      </c>
      <c r="K943" s="20">
        <v>4160</v>
      </c>
      <c r="L943" s="20">
        <v>63</v>
      </c>
      <c r="M943" s="26" cm="1">
        <f t="array" ref="M943">_xlfn.IFS(Table11[[#This Row],[target.clade]]="I",110,Table11[[#This Row],[target.clade]]="II",4454,TRUE,4652)</f>
        <v>4454</v>
      </c>
      <c r="N943" s="26" cm="1">
        <f t="array" ref="N943">_xlfn.IFS(Table11[[#This Row],[target.clade]]="I",4454,Table11[[#This Row],[target.clade]]="II",110,TRUE,NA())</f>
        <v>110</v>
      </c>
      <c r="O943" s="20" cm="1">
        <f t="array" ref="O943">_xlfn.IFS(Table11[[#This Row],[target.clade]]="I",Table11[[#This Row],[hits.I]],Table11[[#This Row],[target.clade]]="II",Table11[[#This Row],[hits.II]],TRUE,SUM(Table11[[#This Row],[hits.I]:[hits.?]]))</f>
        <v>4160</v>
      </c>
      <c r="P943" s="26">
        <f>Table11[[#This Row],[clade.P]]-Table11[[#This Row],[clade.TP]]</f>
        <v>294</v>
      </c>
      <c r="Q943" s="26" cm="1">
        <f t="array" ref="Q943">_xlfn.IFS(Table11[[#This Row],[target.clade]]="I",Table11[[#This Row],[hits.II]],Table11[[#This Row],[target.clade]]="II",Table11[[#This Row],[hits.I]],TRUE,NA())</f>
        <v>44</v>
      </c>
      <c r="R943" s="26">
        <f>IFERROR(Table11[[#This Row],[clade.N]]-Table11[[#This Row],[clade.FP]], NA())</f>
        <v>66</v>
      </c>
      <c r="S943" s="24">
        <f>Table11[[#This Row],[clade.TP]]/Table11[[#This Row],[clade.P]]</f>
        <v>0.93399191737763809</v>
      </c>
      <c r="T943" s="24">
        <f>Table11[[#This Row],[clade.FN]]/Table11[[#This Row],[clade.P]]</f>
        <v>6.6008082622361922E-2</v>
      </c>
      <c r="U943" s="24">
        <f>IFERROR(Table11[[#This Row],[clade.FP]]/Table11[[#This Row],[clade.N]],NA())</f>
        <v>0.4</v>
      </c>
      <c r="V943" s="24">
        <f>IFERROR(Table11[[#This Row],[clade.TN]]/Table11[[#This Row],[clade.N]],NA())</f>
        <v>0.6</v>
      </c>
      <c r="AC943" s="11"/>
      <c r="AD943" s="11"/>
    </row>
    <row r="944" spans="1:30" ht="21" customHeight="1" x14ac:dyDescent="0.2">
      <c r="A944" s="25" t="s">
        <v>4261</v>
      </c>
      <c r="B944" s="20">
        <f>LOOKUP(Table11[[#This Row],[id]],'S1 - Assay'!A:A,'S1 - Assay'!B:B)</f>
        <v>10244</v>
      </c>
      <c r="C944" s="20" t="str">
        <f>LOOKUP(Table11[[#This Row],[id]],'S1 - Assay'!A:A,'S1 - Assay'!C:C)</f>
        <v>II</v>
      </c>
      <c r="D944" s="20">
        <f>COUNTIF('S6 - Table 1'!$B$3:$B$20,Table11[[#This Row],[id]])</f>
        <v>0</v>
      </c>
      <c r="E944" s="20">
        <v>0.28442781099999997</v>
      </c>
      <c r="F944" s="20">
        <v>3423</v>
      </c>
      <c r="G944" s="20">
        <v>0</v>
      </c>
      <c r="H944" s="20">
        <v>301</v>
      </c>
      <c r="I944" s="20">
        <v>7</v>
      </c>
      <c r="J944" s="20">
        <v>50</v>
      </c>
      <c r="K944" s="20">
        <v>4420</v>
      </c>
      <c r="L944" s="20">
        <v>63</v>
      </c>
      <c r="M944" s="26" cm="1">
        <f t="array" ref="M944">_xlfn.IFS(Table11[[#This Row],[target.clade]]="I",110,Table11[[#This Row],[target.clade]]="II",4454,TRUE,4652)</f>
        <v>4454</v>
      </c>
      <c r="N944" s="26" cm="1">
        <f t="array" ref="N944">_xlfn.IFS(Table11[[#This Row],[target.clade]]="I",4454,Table11[[#This Row],[target.clade]]="II",110,TRUE,NA())</f>
        <v>110</v>
      </c>
      <c r="O944" s="20" cm="1">
        <f t="array" ref="O944">_xlfn.IFS(Table11[[#This Row],[target.clade]]="I",Table11[[#This Row],[hits.I]],Table11[[#This Row],[target.clade]]="II",Table11[[#This Row],[hits.II]],TRUE,SUM(Table11[[#This Row],[hits.I]:[hits.?]]))</f>
        <v>4420</v>
      </c>
      <c r="P944" s="26">
        <f>Table11[[#This Row],[clade.P]]-Table11[[#This Row],[clade.TP]]</f>
        <v>34</v>
      </c>
      <c r="Q944" s="26" cm="1">
        <f t="array" ref="Q944">_xlfn.IFS(Table11[[#This Row],[target.clade]]="I",Table11[[#This Row],[hits.II]],Table11[[#This Row],[target.clade]]="II",Table11[[#This Row],[hits.I]],TRUE,NA())</f>
        <v>50</v>
      </c>
      <c r="R944" s="26">
        <f>IFERROR(Table11[[#This Row],[clade.N]]-Table11[[#This Row],[clade.FP]], NA())</f>
        <v>60</v>
      </c>
      <c r="S944" s="24">
        <f>Table11[[#This Row],[clade.TP]]/Table11[[#This Row],[clade.P]]</f>
        <v>0.99236641221374045</v>
      </c>
      <c r="T944" s="24">
        <f>Table11[[#This Row],[clade.FN]]/Table11[[#This Row],[clade.P]]</f>
        <v>7.6335877862595417E-3</v>
      </c>
      <c r="U944" s="24">
        <f>IFERROR(Table11[[#This Row],[clade.FP]]/Table11[[#This Row],[clade.N]],NA())</f>
        <v>0.45454545454545453</v>
      </c>
      <c r="V944" s="24">
        <f>IFERROR(Table11[[#This Row],[clade.TN]]/Table11[[#This Row],[clade.N]],NA())</f>
        <v>0.54545454545454541</v>
      </c>
      <c r="AC944" s="11"/>
      <c r="AD944" s="11"/>
    </row>
    <row r="945" spans="1:30" ht="21" customHeight="1" x14ac:dyDescent="0.2">
      <c r="A945" s="25" t="s">
        <v>4262</v>
      </c>
      <c r="B945" s="20">
        <f>LOOKUP(Table11[[#This Row],[id]],'S1 - Assay'!A:A,'S1 - Assay'!B:B)</f>
        <v>10244</v>
      </c>
      <c r="C945" s="20" t="str">
        <f>LOOKUP(Table11[[#This Row],[id]],'S1 - Assay'!A:A,'S1 - Assay'!C:C)</f>
        <v>II</v>
      </c>
      <c r="D945" s="20">
        <f>COUNTIF('S6 - Table 1'!$B$3:$B$20,Table11[[#This Row],[id]])</f>
        <v>0</v>
      </c>
      <c r="E945" s="20">
        <v>0.28468329799999997</v>
      </c>
      <c r="F945" s="20">
        <v>3408</v>
      </c>
      <c r="G945" s="20">
        <v>3</v>
      </c>
      <c r="H945" s="20">
        <v>272</v>
      </c>
      <c r="I945" s="20">
        <v>152</v>
      </c>
      <c r="J945" s="20">
        <v>44</v>
      </c>
      <c r="K945" s="20">
        <v>4409</v>
      </c>
      <c r="L945" s="20">
        <v>67</v>
      </c>
      <c r="M945" s="26" cm="1">
        <f t="array" ref="M945">_xlfn.IFS(Table11[[#This Row],[target.clade]]="I",110,Table11[[#This Row],[target.clade]]="II",4454,TRUE,4652)</f>
        <v>4454</v>
      </c>
      <c r="N945" s="26" cm="1">
        <f t="array" ref="N945">_xlfn.IFS(Table11[[#This Row],[target.clade]]="I",4454,Table11[[#This Row],[target.clade]]="II",110,TRUE,NA())</f>
        <v>110</v>
      </c>
      <c r="O945" s="20" cm="1">
        <f t="array" ref="O945">_xlfn.IFS(Table11[[#This Row],[target.clade]]="I",Table11[[#This Row],[hits.I]],Table11[[#This Row],[target.clade]]="II",Table11[[#This Row],[hits.II]],TRUE,SUM(Table11[[#This Row],[hits.I]:[hits.?]]))</f>
        <v>4409</v>
      </c>
      <c r="P945" s="26">
        <f>Table11[[#This Row],[clade.P]]-Table11[[#This Row],[clade.TP]]</f>
        <v>45</v>
      </c>
      <c r="Q945" s="26" cm="1">
        <f t="array" ref="Q945">_xlfn.IFS(Table11[[#This Row],[target.clade]]="I",Table11[[#This Row],[hits.II]],Table11[[#This Row],[target.clade]]="II",Table11[[#This Row],[hits.I]],TRUE,NA())</f>
        <v>44</v>
      </c>
      <c r="R945" s="26">
        <f>IFERROR(Table11[[#This Row],[clade.N]]-Table11[[#This Row],[clade.FP]], NA())</f>
        <v>66</v>
      </c>
      <c r="S945" s="24">
        <f>Table11[[#This Row],[clade.TP]]/Table11[[#This Row],[clade.P]]</f>
        <v>0.98989672204759771</v>
      </c>
      <c r="T945" s="24">
        <f>Table11[[#This Row],[clade.FN]]/Table11[[#This Row],[clade.P]]</f>
        <v>1.0103277952402335E-2</v>
      </c>
      <c r="U945" s="24">
        <f>IFERROR(Table11[[#This Row],[clade.FP]]/Table11[[#This Row],[clade.N]],NA())</f>
        <v>0.4</v>
      </c>
      <c r="V945" s="24">
        <f>IFERROR(Table11[[#This Row],[clade.TN]]/Table11[[#This Row],[clade.N]],NA())</f>
        <v>0.6</v>
      </c>
      <c r="AC945" s="11"/>
      <c r="AD945" s="11"/>
    </row>
    <row r="946" spans="1:30" ht="21" customHeight="1" x14ac:dyDescent="0.2">
      <c r="A946" s="25" t="s">
        <v>4267</v>
      </c>
      <c r="B946" s="20">
        <f>LOOKUP(Table11[[#This Row],[id]],'S1 - Assay'!A:A,'S1 - Assay'!B:B)</f>
        <v>10244</v>
      </c>
      <c r="C946" s="20" t="str">
        <f>LOOKUP(Table11[[#This Row],[id]],'S1 - Assay'!A:A,'S1 - Assay'!C:C)</f>
        <v>II</v>
      </c>
      <c r="D946" s="20">
        <f>COUNTIF('S6 - Table 1'!$B$3:$B$20,Table11[[#This Row],[id]])</f>
        <v>0</v>
      </c>
      <c r="E946" s="20">
        <v>0.28479502800000001</v>
      </c>
      <c r="F946" s="20">
        <v>3419</v>
      </c>
      <c r="G946" s="20">
        <v>4</v>
      </c>
      <c r="H946" s="20">
        <v>253</v>
      </c>
      <c r="I946" s="20">
        <v>307</v>
      </c>
      <c r="J946" s="20">
        <v>44</v>
      </c>
      <c r="K946" s="20">
        <v>4411</v>
      </c>
      <c r="L946" s="20">
        <v>49</v>
      </c>
      <c r="M946" s="26" cm="1">
        <f t="array" ref="M946">_xlfn.IFS(Table11[[#This Row],[target.clade]]="I",110,Table11[[#This Row],[target.clade]]="II",4454,TRUE,4652)</f>
        <v>4454</v>
      </c>
      <c r="N946" s="26" cm="1">
        <f t="array" ref="N946">_xlfn.IFS(Table11[[#This Row],[target.clade]]="I",4454,Table11[[#This Row],[target.clade]]="II",110,TRUE,NA())</f>
        <v>110</v>
      </c>
      <c r="O946" s="20" cm="1">
        <f t="array" ref="O946">_xlfn.IFS(Table11[[#This Row],[target.clade]]="I",Table11[[#This Row],[hits.I]],Table11[[#This Row],[target.clade]]="II",Table11[[#This Row],[hits.II]],TRUE,SUM(Table11[[#This Row],[hits.I]:[hits.?]]))</f>
        <v>4411</v>
      </c>
      <c r="P946" s="26">
        <f>Table11[[#This Row],[clade.P]]-Table11[[#This Row],[clade.TP]]</f>
        <v>43</v>
      </c>
      <c r="Q946" s="26" cm="1">
        <f t="array" ref="Q946">_xlfn.IFS(Table11[[#This Row],[target.clade]]="I",Table11[[#This Row],[hits.II]],Table11[[#This Row],[target.clade]]="II",Table11[[#This Row],[hits.I]],TRUE,NA())</f>
        <v>44</v>
      </c>
      <c r="R946" s="26">
        <f>IFERROR(Table11[[#This Row],[clade.N]]-Table11[[#This Row],[clade.FP]], NA())</f>
        <v>66</v>
      </c>
      <c r="S946" s="24">
        <f>Table11[[#This Row],[clade.TP]]/Table11[[#This Row],[clade.P]]</f>
        <v>0.99034575662325997</v>
      </c>
      <c r="T946" s="24">
        <f>Table11[[#This Row],[clade.FN]]/Table11[[#This Row],[clade.P]]</f>
        <v>9.6542433767400088E-3</v>
      </c>
      <c r="U946" s="24">
        <f>IFERROR(Table11[[#This Row],[clade.FP]]/Table11[[#This Row],[clade.N]],NA())</f>
        <v>0.4</v>
      </c>
      <c r="V946" s="24">
        <f>IFERROR(Table11[[#This Row],[clade.TN]]/Table11[[#This Row],[clade.N]],NA())</f>
        <v>0.6</v>
      </c>
      <c r="AC946" s="11"/>
      <c r="AD946" s="11"/>
    </row>
    <row r="947" spans="1:30" ht="21" customHeight="1" x14ac:dyDescent="0.2">
      <c r="A947" s="25" t="s">
        <v>4270</v>
      </c>
      <c r="B947" s="20">
        <f>LOOKUP(Table11[[#This Row],[id]],'S1 - Assay'!A:A,'S1 - Assay'!B:B)</f>
        <v>10244</v>
      </c>
      <c r="C947" s="20" t="str">
        <f>LOOKUP(Table11[[#This Row],[id]],'S1 - Assay'!A:A,'S1 - Assay'!C:C)</f>
        <v>II</v>
      </c>
      <c r="D947" s="20">
        <f>COUNTIF('S6 - Table 1'!$B$3:$B$20,Table11[[#This Row],[id]])</f>
        <v>0</v>
      </c>
      <c r="E947" s="20">
        <v>0.28502077999999997</v>
      </c>
      <c r="F947" s="20">
        <v>3424</v>
      </c>
      <c r="G947" s="20">
        <v>3</v>
      </c>
      <c r="H947" s="20">
        <v>257</v>
      </c>
      <c r="I947" s="20">
        <v>32</v>
      </c>
      <c r="J947" s="20">
        <v>43</v>
      </c>
      <c r="K947" s="20">
        <v>4409</v>
      </c>
      <c r="L947" s="20">
        <v>63</v>
      </c>
      <c r="M947" s="26" cm="1">
        <f t="array" ref="M947">_xlfn.IFS(Table11[[#This Row],[target.clade]]="I",110,Table11[[#This Row],[target.clade]]="II",4454,TRUE,4652)</f>
        <v>4454</v>
      </c>
      <c r="N947" s="26" cm="1">
        <f t="array" ref="N947">_xlfn.IFS(Table11[[#This Row],[target.clade]]="I",4454,Table11[[#This Row],[target.clade]]="II",110,TRUE,NA())</f>
        <v>110</v>
      </c>
      <c r="O947" s="20" cm="1">
        <f t="array" ref="O947">_xlfn.IFS(Table11[[#This Row],[target.clade]]="I",Table11[[#This Row],[hits.I]],Table11[[#This Row],[target.clade]]="II",Table11[[#This Row],[hits.II]],TRUE,SUM(Table11[[#This Row],[hits.I]:[hits.?]]))</f>
        <v>4409</v>
      </c>
      <c r="P947" s="26">
        <f>Table11[[#This Row],[clade.P]]-Table11[[#This Row],[clade.TP]]</f>
        <v>45</v>
      </c>
      <c r="Q947" s="26" cm="1">
        <f t="array" ref="Q947">_xlfn.IFS(Table11[[#This Row],[target.clade]]="I",Table11[[#This Row],[hits.II]],Table11[[#This Row],[target.clade]]="II",Table11[[#This Row],[hits.I]],TRUE,NA())</f>
        <v>43</v>
      </c>
      <c r="R947" s="26">
        <f>IFERROR(Table11[[#This Row],[clade.N]]-Table11[[#This Row],[clade.FP]], NA())</f>
        <v>67</v>
      </c>
      <c r="S947" s="24">
        <f>Table11[[#This Row],[clade.TP]]/Table11[[#This Row],[clade.P]]</f>
        <v>0.98989672204759771</v>
      </c>
      <c r="T947" s="24">
        <f>Table11[[#This Row],[clade.FN]]/Table11[[#This Row],[clade.P]]</f>
        <v>1.0103277952402335E-2</v>
      </c>
      <c r="U947" s="24">
        <f>IFERROR(Table11[[#This Row],[clade.FP]]/Table11[[#This Row],[clade.N]],NA())</f>
        <v>0.39090909090909093</v>
      </c>
      <c r="V947" s="24">
        <f>IFERROR(Table11[[#This Row],[clade.TN]]/Table11[[#This Row],[clade.N]],NA())</f>
        <v>0.60909090909090913</v>
      </c>
      <c r="AC947" s="11"/>
      <c r="AD947" s="11"/>
    </row>
    <row r="948" spans="1:30" ht="21" customHeight="1" x14ac:dyDescent="0.2">
      <c r="A948" s="25" t="s">
        <v>4274</v>
      </c>
      <c r="B948" s="20">
        <f>LOOKUP(Table11[[#This Row],[id]],'S1 - Assay'!A:A,'S1 - Assay'!B:B)</f>
        <v>10244</v>
      </c>
      <c r="C948" s="20" t="str">
        <f>LOOKUP(Table11[[#This Row],[id]],'S1 - Assay'!A:A,'S1 - Assay'!C:C)</f>
        <v>II</v>
      </c>
      <c r="D948" s="20">
        <f>COUNTIF('S6 - Table 1'!$B$3:$B$20,Table11[[#This Row],[id]])</f>
        <v>0</v>
      </c>
      <c r="E948" s="20">
        <v>0.28510885699999999</v>
      </c>
      <c r="F948" s="20">
        <v>3419</v>
      </c>
      <c r="G948" s="20">
        <v>3</v>
      </c>
      <c r="H948" s="20">
        <v>279</v>
      </c>
      <c r="I948" s="20">
        <v>327</v>
      </c>
      <c r="J948" s="20">
        <v>44</v>
      </c>
      <c r="K948" s="20">
        <v>4411</v>
      </c>
      <c r="L948" s="20">
        <v>49</v>
      </c>
      <c r="M948" s="26" cm="1">
        <f t="array" ref="M948">_xlfn.IFS(Table11[[#This Row],[target.clade]]="I",110,Table11[[#This Row],[target.clade]]="II",4454,TRUE,4652)</f>
        <v>4454</v>
      </c>
      <c r="N948" s="26" cm="1">
        <f t="array" ref="N948">_xlfn.IFS(Table11[[#This Row],[target.clade]]="I",4454,Table11[[#This Row],[target.clade]]="II",110,TRUE,NA())</f>
        <v>110</v>
      </c>
      <c r="O948" s="20" cm="1">
        <f t="array" ref="O948">_xlfn.IFS(Table11[[#This Row],[target.clade]]="I",Table11[[#This Row],[hits.I]],Table11[[#This Row],[target.clade]]="II",Table11[[#This Row],[hits.II]],TRUE,SUM(Table11[[#This Row],[hits.I]:[hits.?]]))</f>
        <v>4411</v>
      </c>
      <c r="P948" s="26">
        <f>Table11[[#This Row],[clade.P]]-Table11[[#This Row],[clade.TP]]</f>
        <v>43</v>
      </c>
      <c r="Q948" s="26" cm="1">
        <f t="array" ref="Q948">_xlfn.IFS(Table11[[#This Row],[target.clade]]="I",Table11[[#This Row],[hits.II]],Table11[[#This Row],[target.clade]]="II",Table11[[#This Row],[hits.I]],TRUE,NA())</f>
        <v>44</v>
      </c>
      <c r="R948" s="26">
        <f>IFERROR(Table11[[#This Row],[clade.N]]-Table11[[#This Row],[clade.FP]], NA())</f>
        <v>66</v>
      </c>
      <c r="S948" s="24">
        <f>Table11[[#This Row],[clade.TP]]/Table11[[#This Row],[clade.P]]</f>
        <v>0.99034575662325997</v>
      </c>
      <c r="T948" s="24">
        <f>Table11[[#This Row],[clade.FN]]/Table11[[#This Row],[clade.P]]</f>
        <v>9.6542433767400088E-3</v>
      </c>
      <c r="U948" s="24">
        <f>IFERROR(Table11[[#This Row],[clade.FP]]/Table11[[#This Row],[clade.N]],NA())</f>
        <v>0.4</v>
      </c>
      <c r="V948" s="24">
        <f>IFERROR(Table11[[#This Row],[clade.TN]]/Table11[[#This Row],[clade.N]],NA())</f>
        <v>0.6</v>
      </c>
      <c r="AC948" s="11"/>
      <c r="AD948" s="11"/>
    </row>
    <row r="949" spans="1:30" ht="21" customHeight="1" x14ac:dyDescent="0.2">
      <c r="A949" s="25" t="s">
        <v>4276</v>
      </c>
      <c r="B949" s="20">
        <f>LOOKUP(Table11[[#This Row],[id]],'S1 - Assay'!A:A,'S1 - Assay'!B:B)</f>
        <v>10244</v>
      </c>
      <c r="C949" s="20" t="str">
        <f>LOOKUP(Table11[[#This Row],[id]],'S1 - Assay'!A:A,'S1 - Assay'!C:C)</f>
        <v>II</v>
      </c>
      <c r="D949" s="20">
        <f>COUNTIF('S6 - Table 1'!$B$3:$B$20,Table11[[#This Row],[id]])</f>
        <v>0</v>
      </c>
      <c r="E949" s="20">
        <v>0.28527481199999999</v>
      </c>
      <c r="F949" s="20">
        <v>3348</v>
      </c>
      <c r="G949" s="20">
        <v>6</v>
      </c>
      <c r="H949" s="20">
        <v>148</v>
      </c>
      <c r="I949" s="20">
        <v>276</v>
      </c>
      <c r="J949" s="20">
        <v>43</v>
      </c>
      <c r="K949" s="20">
        <v>4422</v>
      </c>
      <c r="L949" s="20">
        <v>29</v>
      </c>
      <c r="M949" s="26" cm="1">
        <f t="array" ref="M949">_xlfn.IFS(Table11[[#This Row],[target.clade]]="I",110,Table11[[#This Row],[target.clade]]="II",4454,TRUE,4652)</f>
        <v>4454</v>
      </c>
      <c r="N949" s="26" cm="1">
        <f t="array" ref="N949">_xlfn.IFS(Table11[[#This Row],[target.clade]]="I",4454,Table11[[#This Row],[target.clade]]="II",110,TRUE,NA())</f>
        <v>110</v>
      </c>
      <c r="O949" s="20" cm="1">
        <f t="array" ref="O949">_xlfn.IFS(Table11[[#This Row],[target.clade]]="I",Table11[[#This Row],[hits.I]],Table11[[#This Row],[target.clade]]="II",Table11[[#This Row],[hits.II]],TRUE,SUM(Table11[[#This Row],[hits.I]:[hits.?]]))</f>
        <v>4422</v>
      </c>
      <c r="P949" s="26">
        <f>Table11[[#This Row],[clade.P]]-Table11[[#This Row],[clade.TP]]</f>
        <v>32</v>
      </c>
      <c r="Q949" s="26" cm="1">
        <f t="array" ref="Q949">_xlfn.IFS(Table11[[#This Row],[target.clade]]="I",Table11[[#This Row],[hits.II]],Table11[[#This Row],[target.clade]]="II",Table11[[#This Row],[hits.I]],TRUE,NA())</f>
        <v>43</v>
      </c>
      <c r="R949" s="26">
        <f>IFERROR(Table11[[#This Row],[clade.N]]-Table11[[#This Row],[clade.FP]], NA())</f>
        <v>67</v>
      </c>
      <c r="S949" s="24">
        <f>Table11[[#This Row],[clade.TP]]/Table11[[#This Row],[clade.P]]</f>
        <v>0.99281544678940281</v>
      </c>
      <c r="T949" s="24">
        <f>Table11[[#This Row],[clade.FN]]/Table11[[#This Row],[clade.P]]</f>
        <v>7.1845532105972157E-3</v>
      </c>
      <c r="U949" s="24">
        <f>IFERROR(Table11[[#This Row],[clade.FP]]/Table11[[#This Row],[clade.N]],NA())</f>
        <v>0.39090909090909093</v>
      </c>
      <c r="V949" s="24">
        <f>IFERROR(Table11[[#This Row],[clade.TN]]/Table11[[#This Row],[clade.N]],NA())</f>
        <v>0.60909090909090913</v>
      </c>
      <c r="AC949" s="11"/>
      <c r="AD949" s="11"/>
    </row>
    <row r="950" spans="1:30" ht="21" customHeight="1" x14ac:dyDescent="0.2">
      <c r="A950" s="25" t="s">
        <v>4279</v>
      </c>
      <c r="B950" s="20">
        <f>LOOKUP(Table11[[#This Row],[id]],'S1 - Assay'!A:A,'S1 - Assay'!B:B)</f>
        <v>10244</v>
      </c>
      <c r="C950" s="20" t="str">
        <f>LOOKUP(Table11[[#This Row],[id]],'S1 - Assay'!A:A,'S1 - Assay'!C:C)</f>
        <v>II</v>
      </c>
      <c r="D950" s="20">
        <f>COUNTIF('S6 - Table 1'!$B$3:$B$20,Table11[[#This Row],[id]])</f>
        <v>0</v>
      </c>
      <c r="E950" s="20">
        <v>0.28527481199999999</v>
      </c>
      <c r="F950" s="20">
        <v>3348</v>
      </c>
      <c r="G950" s="20">
        <v>6</v>
      </c>
      <c r="H950" s="20">
        <v>148</v>
      </c>
      <c r="I950" s="20">
        <v>276</v>
      </c>
      <c r="J950" s="20">
        <v>43</v>
      </c>
      <c r="K950" s="20">
        <v>4422</v>
      </c>
      <c r="L950" s="20">
        <v>29</v>
      </c>
      <c r="M950" s="26" cm="1">
        <f t="array" ref="M950">_xlfn.IFS(Table11[[#This Row],[target.clade]]="I",110,Table11[[#This Row],[target.clade]]="II",4454,TRUE,4652)</f>
        <v>4454</v>
      </c>
      <c r="N950" s="26" cm="1">
        <f t="array" ref="N950">_xlfn.IFS(Table11[[#This Row],[target.clade]]="I",4454,Table11[[#This Row],[target.clade]]="II",110,TRUE,NA())</f>
        <v>110</v>
      </c>
      <c r="O950" s="20" cm="1">
        <f t="array" ref="O950">_xlfn.IFS(Table11[[#This Row],[target.clade]]="I",Table11[[#This Row],[hits.I]],Table11[[#This Row],[target.clade]]="II",Table11[[#This Row],[hits.II]],TRUE,SUM(Table11[[#This Row],[hits.I]:[hits.?]]))</f>
        <v>4422</v>
      </c>
      <c r="P950" s="26">
        <f>Table11[[#This Row],[clade.P]]-Table11[[#This Row],[clade.TP]]</f>
        <v>32</v>
      </c>
      <c r="Q950" s="26" cm="1">
        <f t="array" ref="Q950">_xlfn.IFS(Table11[[#This Row],[target.clade]]="I",Table11[[#This Row],[hits.II]],Table11[[#This Row],[target.clade]]="II",Table11[[#This Row],[hits.I]],TRUE,NA())</f>
        <v>43</v>
      </c>
      <c r="R950" s="26">
        <f>IFERROR(Table11[[#This Row],[clade.N]]-Table11[[#This Row],[clade.FP]], NA())</f>
        <v>67</v>
      </c>
      <c r="S950" s="24">
        <f>Table11[[#This Row],[clade.TP]]/Table11[[#This Row],[clade.P]]</f>
        <v>0.99281544678940281</v>
      </c>
      <c r="T950" s="24">
        <f>Table11[[#This Row],[clade.FN]]/Table11[[#This Row],[clade.P]]</f>
        <v>7.1845532105972157E-3</v>
      </c>
      <c r="U950" s="24">
        <f>IFERROR(Table11[[#This Row],[clade.FP]]/Table11[[#This Row],[clade.N]],NA())</f>
        <v>0.39090909090909093</v>
      </c>
      <c r="V950" s="24">
        <f>IFERROR(Table11[[#This Row],[clade.TN]]/Table11[[#This Row],[clade.N]],NA())</f>
        <v>0.60909090909090913</v>
      </c>
      <c r="AC950" s="11"/>
      <c r="AD950" s="11"/>
    </row>
    <row r="951" spans="1:30" ht="21" customHeight="1" x14ac:dyDescent="0.2">
      <c r="A951" s="25" t="s">
        <v>4282</v>
      </c>
      <c r="B951" s="20">
        <f>LOOKUP(Table11[[#This Row],[id]],'S1 - Assay'!A:A,'S1 - Assay'!B:B)</f>
        <v>10244</v>
      </c>
      <c r="C951" s="20" t="str">
        <f>LOOKUP(Table11[[#This Row],[id]],'S1 - Assay'!A:A,'S1 - Assay'!C:C)</f>
        <v>II</v>
      </c>
      <c r="D951" s="20">
        <f>COUNTIF('S6 - Table 1'!$B$3:$B$20,Table11[[#This Row],[id]])</f>
        <v>0</v>
      </c>
      <c r="E951" s="20">
        <v>0.285285118</v>
      </c>
      <c r="F951" s="20">
        <v>3423</v>
      </c>
      <c r="G951" s="20">
        <v>6</v>
      </c>
      <c r="H951" s="20">
        <v>278</v>
      </c>
      <c r="I951" s="20">
        <v>7</v>
      </c>
      <c r="J951" s="20">
        <v>43</v>
      </c>
      <c r="K951" s="20">
        <v>4434</v>
      </c>
      <c r="L951" s="20">
        <v>63</v>
      </c>
      <c r="M951" s="26" cm="1">
        <f t="array" ref="M951">_xlfn.IFS(Table11[[#This Row],[target.clade]]="I",110,Table11[[#This Row],[target.clade]]="II",4454,TRUE,4652)</f>
        <v>4454</v>
      </c>
      <c r="N951" s="26" cm="1">
        <f t="array" ref="N951">_xlfn.IFS(Table11[[#This Row],[target.clade]]="I",4454,Table11[[#This Row],[target.clade]]="II",110,TRUE,NA())</f>
        <v>110</v>
      </c>
      <c r="O951" s="20" cm="1">
        <f t="array" ref="O951">_xlfn.IFS(Table11[[#This Row],[target.clade]]="I",Table11[[#This Row],[hits.I]],Table11[[#This Row],[target.clade]]="II",Table11[[#This Row],[hits.II]],TRUE,SUM(Table11[[#This Row],[hits.I]:[hits.?]]))</f>
        <v>4434</v>
      </c>
      <c r="P951" s="26">
        <f>Table11[[#This Row],[clade.P]]-Table11[[#This Row],[clade.TP]]</f>
        <v>20</v>
      </c>
      <c r="Q951" s="26" cm="1">
        <f t="array" ref="Q951">_xlfn.IFS(Table11[[#This Row],[target.clade]]="I",Table11[[#This Row],[hits.II]],Table11[[#This Row],[target.clade]]="II",Table11[[#This Row],[hits.I]],TRUE,NA())</f>
        <v>43</v>
      </c>
      <c r="R951" s="26">
        <f>IFERROR(Table11[[#This Row],[clade.N]]-Table11[[#This Row],[clade.FP]], NA())</f>
        <v>67</v>
      </c>
      <c r="S951" s="24">
        <f>Table11[[#This Row],[clade.TP]]/Table11[[#This Row],[clade.P]]</f>
        <v>0.99550965424337678</v>
      </c>
      <c r="T951" s="24">
        <f>Table11[[#This Row],[clade.FN]]/Table11[[#This Row],[clade.P]]</f>
        <v>4.4903457566232603E-3</v>
      </c>
      <c r="U951" s="24">
        <f>IFERROR(Table11[[#This Row],[clade.FP]]/Table11[[#This Row],[clade.N]],NA())</f>
        <v>0.39090909090909093</v>
      </c>
      <c r="V951" s="24">
        <f>IFERROR(Table11[[#This Row],[clade.TN]]/Table11[[#This Row],[clade.N]],NA())</f>
        <v>0.60909090909090913</v>
      </c>
      <c r="AC951" s="11"/>
      <c r="AD951" s="11"/>
    </row>
    <row r="952" spans="1:30" ht="21" customHeight="1" x14ac:dyDescent="0.2">
      <c r="A952" s="25" t="s">
        <v>4285</v>
      </c>
      <c r="B952" s="20">
        <f>LOOKUP(Table11[[#This Row],[id]],'S1 - Assay'!A:A,'S1 - Assay'!B:B)</f>
        <v>10244</v>
      </c>
      <c r="C952" s="20" t="str">
        <f>LOOKUP(Table11[[#This Row],[id]],'S1 - Assay'!A:A,'S1 - Assay'!C:C)</f>
        <v>II</v>
      </c>
      <c r="D952" s="20">
        <f>COUNTIF('S6 - Table 1'!$B$3:$B$20,Table11[[#This Row],[id]])</f>
        <v>0</v>
      </c>
      <c r="E952" s="20">
        <v>0.28528963899999998</v>
      </c>
      <c r="F952" s="20">
        <v>3432</v>
      </c>
      <c r="G952" s="20">
        <v>0</v>
      </c>
      <c r="H952" s="20">
        <v>175</v>
      </c>
      <c r="I952" s="20">
        <v>114</v>
      </c>
      <c r="J952" s="20">
        <v>44</v>
      </c>
      <c r="K952" s="20">
        <v>4432</v>
      </c>
      <c r="L952" s="20">
        <v>67</v>
      </c>
      <c r="M952" s="26" cm="1">
        <f t="array" ref="M952">_xlfn.IFS(Table11[[#This Row],[target.clade]]="I",110,Table11[[#This Row],[target.clade]]="II",4454,TRUE,4652)</f>
        <v>4454</v>
      </c>
      <c r="N952" s="26" cm="1">
        <f t="array" ref="N952">_xlfn.IFS(Table11[[#This Row],[target.clade]]="I",4454,Table11[[#This Row],[target.clade]]="II",110,TRUE,NA())</f>
        <v>110</v>
      </c>
      <c r="O952" s="20" cm="1">
        <f t="array" ref="O952">_xlfn.IFS(Table11[[#This Row],[target.clade]]="I",Table11[[#This Row],[hits.I]],Table11[[#This Row],[target.clade]]="II",Table11[[#This Row],[hits.II]],TRUE,SUM(Table11[[#This Row],[hits.I]:[hits.?]]))</f>
        <v>4432</v>
      </c>
      <c r="P952" s="26">
        <f>Table11[[#This Row],[clade.P]]-Table11[[#This Row],[clade.TP]]</f>
        <v>22</v>
      </c>
      <c r="Q952" s="26" cm="1">
        <f t="array" ref="Q952">_xlfn.IFS(Table11[[#This Row],[target.clade]]="I",Table11[[#This Row],[hits.II]],Table11[[#This Row],[target.clade]]="II",Table11[[#This Row],[hits.I]],TRUE,NA())</f>
        <v>44</v>
      </c>
      <c r="R952" s="26">
        <f>IFERROR(Table11[[#This Row],[clade.N]]-Table11[[#This Row],[clade.FP]], NA())</f>
        <v>66</v>
      </c>
      <c r="S952" s="24">
        <f>Table11[[#This Row],[clade.TP]]/Table11[[#This Row],[clade.P]]</f>
        <v>0.99506061966771442</v>
      </c>
      <c r="T952" s="24">
        <f>Table11[[#This Row],[clade.FN]]/Table11[[#This Row],[clade.P]]</f>
        <v>4.9393803322855864E-3</v>
      </c>
      <c r="U952" s="24">
        <f>IFERROR(Table11[[#This Row],[clade.FP]]/Table11[[#This Row],[clade.N]],NA())</f>
        <v>0.4</v>
      </c>
      <c r="V952" s="24">
        <f>IFERROR(Table11[[#This Row],[clade.TN]]/Table11[[#This Row],[clade.N]],NA())</f>
        <v>0.6</v>
      </c>
      <c r="AC952" s="11"/>
      <c r="AD952" s="11"/>
    </row>
    <row r="953" spans="1:30" ht="21" customHeight="1" x14ac:dyDescent="0.2">
      <c r="A953" s="25" t="s">
        <v>4288</v>
      </c>
      <c r="B953" s="20">
        <f>LOOKUP(Table11[[#This Row],[id]],'S1 - Assay'!A:A,'S1 - Assay'!B:B)</f>
        <v>10244</v>
      </c>
      <c r="C953" s="20" t="str">
        <f>LOOKUP(Table11[[#This Row],[id]],'S1 - Assay'!A:A,'S1 - Assay'!C:C)</f>
        <v>II</v>
      </c>
      <c r="D953" s="20">
        <f>COUNTIF('S6 - Table 1'!$B$3:$B$20,Table11[[#This Row],[id]])</f>
        <v>0</v>
      </c>
      <c r="E953" s="20">
        <v>0.28540808299999998</v>
      </c>
      <c r="F953" s="20">
        <v>3383</v>
      </c>
      <c r="G953" s="20">
        <v>9</v>
      </c>
      <c r="H953" s="20">
        <v>264</v>
      </c>
      <c r="I953" s="20">
        <v>19</v>
      </c>
      <c r="J953" s="20">
        <v>43</v>
      </c>
      <c r="K953" s="20">
        <v>4374</v>
      </c>
      <c r="L953" s="20">
        <v>64</v>
      </c>
      <c r="M953" s="26" cm="1">
        <f t="array" ref="M953">_xlfn.IFS(Table11[[#This Row],[target.clade]]="I",110,Table11[[#This Row],[target.clade]]="II",4454,TRUE,4652)</f>
        <v>4454</v>
      </c>
      <c r="N953" s="26" cm="1">
        <f t="array" ref="N953">_xlfn.IFS(Table11[[#This Row],[target.clade]]="I",4454,Table11[[#This Row],[target.clade]]="II",110,TRUE,NA())</f>
        <v>110</v>
      </c>
      <c r="O953" s="20" cm="1">
        <f t="array" ref="O953">_xlfn.IFS(Table11[[#This Row],[target.clade]]="I",Table11[[#This Row],[hits.I]],Table11[[#This Row],[target.clade]]="II",Table11[[#This Row],[hits.II]],TRUE,SUM(Table11[[#This Row],[hits.I]:[hits.?]]))</f>
        <v>4374</v>
      </c>
      <c r="P953" s="26">
        <f>Table11[[#This Row],[clade.P]]-Table11[[#This Row],[clade.TP]]</f>
        <v>80</v>
      </c>
      <c r="Q953" s="26" cm="1">
        <f t="array" ref="Q953">_xlfn.IFS(Table11[[#This Row],[target.clade]]="I",Table11[[#This Row],[hits.II]],Table11[[#This Row],[target.clade]]="II",Table11[[#This Row],[hits.I]],TRUE,NA())</f>
        <v>43</v>
      </c>
      <c r="R953" s="26">
        <f>IFERROR(Table11[[#This Row],[clade.N]]-Table11[[#This Row],[clade.FP]], NA())</f>
        <v>67</v>
      </c>
      <c r="S953" s="24">
        <f>Table11[[#This Row],[clade.TP]]/Table11[[#This Row],[clade.P]]</f>
        <v>0.98203861697350692</v>
      </c>
      <c r="T953" s="24">
        <f>Table11[[#This Row],[clade.FN]]/Table11[[#This Row],[clade.P]]</f>
        <v>1.7961383026493041E-2</v>
      </c>
      <c r="U953" s="24">
        <f>IFERROR(Table11[[#This Row],[clade.FP]]/Table11[[#This Row],[clade.N]],NA())</f>
        <v>0.39090909090909093</v>
      </c>
      <c r="V953" s="24">
        <f>IFERROR(Table11[[#This Row],[clade.TN]]/Table11[[#This Row],[clade.N]],NA())</f>
        <v>0.60909090909090913</v>
      </c>
      <c r="AC953" s="11"/>
      <c r="AD953" s="11"/>
    </row>
    <row r="954" spans="1:30" ht="21" customHeight="1" x14ac:dyDescent="0.2">
      <c r="A954" s="25" t="s">
        <v>4289</v>
      </c>
      <c r="B954" s="20">
        <f>LOOKUP(Table11[[#This Row],[id]],'S1 - Assay'!A:A,'S1 - Assay'!B:B)</f>
        <v>10244</v>
      </c>
      <c r="C954" s="20" t="str">
        <f>LOOKUP(Table11[[#This Row],[id]],'S1 - Assay'!A:A,'S1 - Assay'!C:C)</f>
        <v>II</v>
      </c>
      <c r="D954" s="20">
        <f>COUNTIF('S6 - Table 1'!$B$3:$B$20,Table11[[#This Row],[id]])</f>
        <v>0</v>
      </c>
      <c r="E954" s="20">
        <v>0.28547082200000001</v>
      </c>
      <c r="F954" s="20">
        <v>2851</v>
      </c>
      <c r="G954" s="20">
        <v>78</v>
      </c>
      <c r="H954" s="20">
        <v>276</v>
      </c>
      <c r="I954" s="20">
        <v>123</v>
      </c>
      <c r="J954" s="20">
        <v>44</v>
      </c>
      <c r="K954" s="20">
        <v>3837</v>
      </c>
      <c r="L954" s="20">
        <v>59</v>
      </c>
      <c r="M954" s="26" cm="1">
        <f t="array" ref="M954">_xlfn.IFS(Table11[[#This Row],[target.clade]]="I",110,Table11[[#This Row],[target.clade]]="II",4454,TRUE,4652)</f>
        <v>4454</v>
      </c>
      <c r="N954" s="26" cm="1">
        <f t="array" ref="N954">_xlfn.IFS(Table11[[#This Row],[target.clade]]="I",4454,Table11[[#This Row],[target.clade]]="II",110,TRUE,NA())</f>
        <v>110</v>
      </c>
      <c r="O954" s="20" cm="1">
        <f t="array" ref="O954">_xlfn.IFS(Table11[[#This Row],[target.clade]]="I",Table11[[#This Row],[hits.I]],Table11[[#This Row],[target.clade]]="II",Table11[[#This Row],[hits.II]],TRUE,SUM(Table11[[#This Row],[hits.I]:[hits.?]]))</f>
        <v>3837</v>
      </c>
      <c r="P954" s="26">
        <f>Table11[[#This Row],[clade.P]]-Table11[[#This Row],[clade.TP]]</f>
        <v>617</v>
      </c>
      <c r="Q954" s="26" cm="1">
        <f t="array" ref="Q954">_xlfn.IFS(Table11[[#This Row],[target.clade]]="I",Table11[[#This Row],[hits.II]],Table11[[#This Row],[target.clade]]="II",Table11[[#This Row],[hits.I]],TRUE,NA())</f>
        <v>44</v>
      </c>
      <c r="R954" s="26">
        <f>IFERROR(Table11[[#This Row],[clade.N]]-Table11[[#This Row],[clade.FP]], NA())</f>
        <v>66</v>
      </c>
      <c r="S954" s="24">
        <f>Table11[[#This Row],[clade.TP]]/Table11[[#This Row],[clade.P]]</f>
        <v>0.86147283340817238</v>
      </c>
      <c r="T954" s="24">
        <f>Table11[[#This Row],[clade.FN]]/Table11[[#This Row],[clade.P]]</f>
        <v>0.13852716659182757</v>
      </c>
      <c r="U954" s="24">
        <f>IFERROR(Table11[[#This Row],[clade.FP]]/Table11[[#This Row],[clade.N]],NA())</f>
        <v>0.4</v>
      </c>
      <c r="V954" s="24">
        <f>IFERROR(Table11[[#This Row],[clade.TN]]/Table11[[#This Row],[clade.N]],NA())</f>
        <v>0.6</v>
      </c>
      <c r="AC954" s="11"/>
      <c r="AD954" s="11"/>
    </row>
    <row r="955" spans="1:30" ht="21" customHeight="1" x14ac:dyDescent="0.2">
      <c r="A955" s="25" t="s">
        <v>4292</v>
      </c>
      <c r="B955" s="20">
        <f>LOOKUP(Table11[[#This Row],[id]],'S1 - Assay'!A:A,'S1 - Assay'!B:B)</f>
        <v>10244</v>
      </c>
      <c r="C955" s="20" t="str">
        <f>LOOKUP(Table11[[#This Row],[id]],'S1 - Assay'!A:A,'S1 - Assay'!C:C)</f>
        <v>II</v>
      </c>
      <c r="D955" s="20">
        <f>COUNTIF('S6 - Table 1'!$B$3:$B$20,Table11[[#This Row],[id]])</f>
        <v>0</v>
      </c>
      <c r="E955" s="20">
        <v>0.28556899499999999</v>
      </c>
      <c r="F955" s="20">
        <v>3432</v>
      </c>
      <c r="G955" s="20">
        <v>0</v>
      </c>
      <c r="H955" s="20">
        <v>175</v>
      </c>
      <c r="I955" s="20">
        <v>114</v>
      </c>
      <c r="J955" s="20">
        <v>44</v>
      </c>
      <c r="K955" s="20">
        <v>4432</v>
      </c>
      <c r="L955" s="20">
        <v>67</v>
      </c>
      <c r="M955" s="26" cm="1">
        <f t="array" ref="M955">_xlfn.IFS(Table11[[#This Row],[target.clade]]="I",110,Table11[[#This Row],[target.clade]]="II",4454,TRUE,4652)</f>
        <v>4454</v>
      </c>
      <c r="N955" s="26" cm="1">
        <f t="array" ref="N955">_xlfn.IFS(Table11[[#This Row],[target.clade]]="I",4454,Table11[[#This Row],[target.clade]]="II",110,TRUE,NA())</f>
        <v>110</v>
      </c>
      <c r="O955" s="20" cm="1">
        <f t="array" ref="O955">_xlfn.IFS(Table11[[#This Row],[target.clade]]="I",Table11[[#This Row],[hits.I]],Table11[[#This Row],[target.clade]]="II",Table11[[#This Row],[hits.II]],TRUE,SUM(Table11[[#This Row],[hits.I]:[hits.?]]))</f>
        <v>4432</v>
      </c>
      <c r="P955" s="26">
        <f>Table11[[#This Row],[clade.P]]-Table11[[#This Row],[clade.TP]]</f>
        <v>22</v>
      </c>
      <c r="Q955" s="26" cm="1">
        <f t="array" ref="Q955">_xlfn.IFS(Table11[[#This Row],[target.clade]]="I",Table11[[#This Row],[hits.II]],Table11[[#This Row],[target.clade]]="II",Table11[[#This Row],[hits.I]],TRUE,NA())</f>
        <v>44</v>
      </c>
      <c r="R955" s="26">
        <f>IFERROR(Table11[[#This Row],[clade.N]]-Table11[[#This Row],[clade.FP]], NA())</f>
        <v>66</v>
      </c>
      <c r="S955" s="24">
        <f>Table11[[#This Row],[clade.TP]]/Table11[[#This Row],[clade.P]]</f>
        <v>0.99506061966771442</v>
      </c>
      <c r="T955" s="24">
        <f>Table11[[#This Row],[clade.FN]]/Table11[[#This Row],[clade.P]]</f>
        <v>4.9393803322855864E-3</v>
      </c>
      <c r="U955" s="24">
        <f>IFERROR(Table11[[#This Row],[clade.FP]]/Table11[[#This Row],[clade.N]],NA())</f>
        <v>0.4</v>
      </c>
      <c r="V955" s="24">
        <f>IFERROR(Table11[[#This Row],[clade.TN]]/Table11[[#This Row],[clade.N]],NA())</f>
        <v>0.6</v>
      </c>
      <c r="AC955" s="11"/>
      <c r="AD955" s="11"/>
    </row>
    <row r="956" spans="1:30" ht="21" customHeight="1" x14ac:dyDescent="0.2">
      <c r="A956" s="25" t="s">
        <v>4295</v>
      </c>
      <c r="B956" s="20">
        <f>LOOKUP(Table11[[#This Row],[id]],'S1 - Assay'!A:A,'S1 - Assay'!B:B)</f>
        <v>10244</v>
      </c>
      <c r="C956" s="20" t="str">
        <f>LOOKUP(Table11[[#This Row],[id]],'S1 - Assay'!A:A,'S1 - Assay'!C:C)</f>
        <v>II</v>
      </c>
      <c r="D956" s="20">
        <f>COUNTIF('S6 - Table 1'!$B$3:$B$20,Table11[[#This Row],[id]])</f>
        <v>0</v>
      </c>
      <c r="E956" s="20">
        <v>0.28582613200000001</v>
      </c>
      <c r="F956" s="20">
        <v>3297</v>
      </c>
      <c r="G956" s="20">
        <v>30</v>
      </c>
      <c r="H956" s="20">
        <v>290</v>
      </c>
      <c r="I956" s="20">
        <v>305</v>
      </c>
      <c r="J956" s="20">
        <v>44</v>
      </c>
      <c r="K956" s="20">
        <v>4278</v>
      </c>
      <c r="L956" s="20">
        <v>46</v>
      </c>
      <c r="M956" s="26" cm="1">
        <f t="array" ref="M956">_xlfn.IFS(Table11[[#This Row],[target.clade]]="I",110,Table11[[#This Row],[target.clade]]="II",4454,TRUE,4652)</f>
        <v>4454</v>
      </c>
      <c r="N956" s="26" cm="1">
        <f t="array" ref="N956">_xlfn.IFS(Table11[[#This Row],[target.clade]]="I",4454,Table11[[#This Row],[target.clade]]="II",110,TRUE,NA())</f>
        <v>110</v>
      </c>
      <c r="O956" s="20" cm="1">
        <f t="array" ref="O956">_xlfn.IFS(Table11[[#This Row],[target.clade]]="I",Table11[[#This Row],[hits.I]],Table11[[#This Row],[target.clade]]="II",Table11[[#This Row],[hits.II]],TRUE,SUM(Table11[[#This Row],[hits.I]:[hits.?]]))</f>
        <v>4278</v>
      </c>
      <c r="P956" s="26">
        <f>Table11[[#This Row],[clade.P]]-Table11[[#This Row],[clade.TP]]</f>
        <v>176</v>
      </c>
      <c r="Q956" s="26" cm="1">
        <f t="array" ref="Q956">_xlfn.IFS(Table11[[#This Row],[target.clade]]="I",Table11[[#This Row],[hits.II]],Table11[[#This Row],[target.clade]]="II",Table11[[#This Row],[hits.I]],TRUE,NA())</f>
        <v>44</v>
      </c>
      <c r="R956" s="26">
        <f>IFERROR(Table11[[#This Row],[clade.N]]-Table11[[#This Row],[clade.FP]], NA())</f>
        <v>66</v>
      </c>
      <c r="S956" s="24">
        <f>Table11[[#This Row],[clade.TP]]/Table11[[#This Row],[clade.P]]</f>
        <v>0.96048495734171535</v>
      </c>
      <c r="T956" s="24">
        <f>Table11[[#This Row],[clade.FN]]/Table11[[#This Row],[clade.P]]</f>
        <v>3.9515042658284691E-2</v>
      </c>
      <c r="U956" s="24">
        <f>IFERROR(Table11[[#This Row],[clade.FP]]/Table11[[#This Row],[clade.N]],NA())</f>
        <v>0.4</v>
      </c>
      <c r="V956" s="24">
        <f>IFERROR(Table11[[#This Row],[clade.TN]]/Table11[[#This Row],[clade.N]],NA())</f>
        <v>0.6</v>
      </c>
      <c r="AC956" s="11"/>
      <c r="AD956" s="11"/>
    </row>
    <row r="957" spans="1:30" ht="21" customHeight="1" x14ac:dyDescent="0.2">
      <c r="A957" s="25" t="s">
        <v>4298</v>
      </c>
      <c r="B957" s="20">
        <f>LOOKUP(Table11[[#This Row],[id]],'S1 - Assay'!A:A,'S1 - Assay'!B:B)</f>
        <v>10244</v>
      </c>
      <c r="C957" s="20" t="str">
        <f>LOOKUP(Table11[[#This Row],[id]],'S1 - Assay'!A:A,'S1 - Assay'!C:C)</f>
        <v>II</v>
      </c>
      <c r="D957" s="20">
        <f>COUNTIF('S6 - Table 1'!$B$3:$B$20,Table11[[#This Row],[id]])</f>
        <v>0</v>
      </c>
      <c r="E957" s="20">
        <v>0.28598246500000002</v>
      </c>
      <c r="F957" s="20">
        <v>3410</v>
      </c>
      <c r="G957" s="20">
        <v>1</v>
      </c>
      <c r="H957" s="20">
        <v>200</v>
      </c>
      <c r="I957" s="20">
        <v>87</v>
      </c>
      <c r="J957" s="20">
        <v>43</v>
      </c>
      <c r="K957" s="20">
        <v>4404</v>
      </c>
      <c r="L957" s="20">
        <v>66</v>
      </c>
      <c r="M957" s="26" cm="1">
        <f t="array" ref="M957">_xlfn.IFS(Table11[[#This Row],[target.clade]]="I",110,Table11[[#This Row],[target.clade]]="II",4454,TRUE,4652)</f>
        <v>4454</v>
      </c>
      <c r="N957" s="26" cm="1">
        <f t="array" ref="N957">_xlfn.IFS(Table11[[#This Row],[target.clade]]="I",4454,Table11[[#This Row],[target.clade]]="II",110,TRUE,NA())</f>
        <v>110</v>
      </c>
      <c r="O957" s="20" cm="1">
        <f t="array" ref="O957">_xlfn.IFS(Table11[[#This Row],[target.clade]]="I",Table11[[#This Row],[hits.I]],Table11[[#This Row],[target.clade]]="II",Table11[[#This Row],[hits.II]],TRUE,SUM(Table11[[#This Row],[hits.I]:[hits.?]]))</f>
        <v>4404</v>
      </c>
      <c r="P957" s="26">
        <f>Table11[[#This Row],[clade.P]]-Table11[[#This Row],[clade.TP]]</f>
        <v>50</v>
      </c>
      <c r="Q957" s="26" cm="1">
        <f t="array" ref="Q957">_xlfn.IFS(Table11[[#This Row],[target.clade]]="I",Table11[[#This Row],[hits.II]],Table11[[#This Row],[target.clade]]="II",Table11[[#This Row],[hits.I]],TRUE,NA())</f>
        <v>43</v>
      </c>
      <c r="R957" s="26">
        <f>IFERROR(Table11[[#This Row],[clade.N]]-Table11[[#This Row],[clade.FP]], NA())</f>
        <v>67</v>
      </c>
      <c r="S957" s="24">
        <f>Table11[[#This Row],[clade.TP]]/Table11[[#This Row],[clade.P]]</f>
        <v>0.98877413560844185</v>
      </c>
      <c r="T957" s="24">
        <f>Table11[[#This Row],[clade.FN]]/Table11[[#This Row],[clade.P]]</f>
        <v>1.1225864391558151E-2</v>
      </c>
      <c r="U957" s="24">
        <f>IFERROR(Table11[[#This Row],[clade.FP]]/Table11[[#This Row],[clade.N]],NA())</f>
        <v>0.39090909090909093</v>
      </c>
      <c r="V957" s="24">
        <f>IFERROR(Table11[[#This Row],[clade.TN]]/Table11[[#This Row],[clade.N]],NA())</f>
        <v>0.60909090909090913</v>
      </c>
      <c r="AC957" s="11"/>
      <c r="AD957" s="11"/>
    </row>
    <row r="958" spans="1:30" ht="21" customHeight="1" x14ac:dyDescent="0.2">
      <c r="A958" s="25" t="s">
        <v>4300</v>
      </c>
      <c r="B958" s="20">
        <f>LOOKUP(Table11[[#This Row],[id]],'S1 - Assay'!A:A,'S1 - Assay'!B:B)</f>
        <v>10244</v>
      </c>
      <c r="C958" s="20" t="str">
        <f>LOOKUP(Table11[[#This Row],[id]],'S1 - Assay'!A:A,'S1 - Assay'!C:C)</f>
        <v>II</v>
      </c>
      <c r="D958" s="20">
        <f>COUNTIF('S6 - Table 1'!$B$3:$B$20,Table11[[#This Row],[id]])</f>
        <v>0</v>
      </c>
      <c r="E958" s="20">
        <v>0.286004376</v>
      </c>
      <c r="F958" s="20">
        <v>3436</v>
      </c>
      <c r="G958" s="20">
        <v>1</v>
      </c>
      <c r="H958" s="20">
        <v>53</v>
      </c>
      <c r="I958" s="20">
        <v>230</v>
      </c>
      <c r="J958" s="20">
        <v>44</v>
      </c>
      <c r="K958" s="20">
        <v>4441</v>
      </c>
      <c r="L958" s="20">
        <v>66</v>
      </c>
      <c r="M958" s="26" cm="1">
        <f t="array" ref="M958">_xlfn.IFS(Table11[[#This Row],[target.clade]]="I",110,Table11[[#This Row],[target.clade]]="II",4454,TRUE,4652)</f>
        <v>4454</v>
      </c>
      <c r="N958" s="26" cm="1">
        <f t="array" ref="N958">_xlfn.IFS(Table11[[#This Row],[target.clade]]="I",4454,Table11[[#This Row],[target.clade]]="II",110,TRUE,NA())</f>
        <v>110</v>
      </c>
      <c r="O958" s="20" cm="1">
        <f t="array" ref="O958">_xlfn.IFS(Table11[[#This Row],[target.clade]]="I",Table11[[#This Row],[hits.I]],Table11[[#This Row],[target.clade]]="II",Table11[[#This Row],[hits.II]],TRUE,SUM(Table11[[#This Row],[hits.I]:[hits.?]]))</f>
        <v>4441</v>
      </c>
      <c r="P958" s="26">
        <f>Table11[[#This Row],[clade.P]]-Table11[[#This Row],[clade.TP]]</f>
        <v>13</v>
      </c>
      <c r="Q958" s="26" cm="1">
        <f t="array" ref="Q958">_xlfn.IFS(Table11[[#This Row],[target.clade]]="I",Table11[[#This Row],[hits.II]],Table11[[#This Row],[target.clade]]="II",Table11[[#This Row],[hits.I]],TRUE,NA())</f>
        <v>44</v>
      </c>
      <c r="R958" s="26">
        <f>IFERROR(Table11[[#This Row],[clade.N]]-Table11[[#This Row],[clade.FP]], NA())</f>
        <v>66</v>
      </c>
      <c r="S958" s="24">
        <f>Table11[[#This Row],[clade.TP]]/Table11[[#This Row],[clade.P]]</f>
        <v>0.9970812752581949</v>
      </c>
      <c r="T958" s="24">
        <f>Table11[[#This Row],[clade.FN]]/Table11[[#This Row],[clade.P]]</f>
        <v>2.9187247418051188E-3</v>
      </c>
      <c r="U958" s="24">
        <f>IFERROR(Table11[[#This Row],[clade.FP]]/Table11[[#This Row],[clade.N]],NA())</f>
        <v>0.4</v>
      </c>
      <c r="V958" s="24">
        <f>IFERROR(Table11[[#This Row],[clade.TN]]/Table11[[#This Row],[clade.N]],NA())</f>
        <v>0.6</v>
      </c>
      <c r="AC958" s="11"/>
      <c r="AD958" s="11"/>
    </row>
    <row r="959" spans="1:30" ht="21" customHeight="1" x14ac:dyDescent="0.2">
      <c r="A959" s="25" t="s">
        <v>4303</v>
      </c>
      <c r="B959" s="20">
        <f>LOOKUP(Table11[[#This Row],[id]],'S1 - Assay'!A:A,'S1 - Assay'!B:B)</f>
        <v>10244</v>
      </c>
      <c r="C959" s="20" t="str">
        <f>LOOKUP(Table11[[#This Row],[id]],'S1 - Assay'!A:A,'S1 - Assay'!C:C)</f>
        <v>II</v>
      </c>
      <c r="D959" s="20">
        <f>COUNTIF('S6 - Table 1'!$B$3:$B$20,Table11[[#This Row],[id]])</f>
        <v>0</v>
      </c>
      <c r="E959" s="20">
        <v>0.28620935600000003</v>
      </c>
      <c r="F959" s="20">
        <v>3298</v>
      </c>
      <c r="G959" s="20">
        <v>29</v>
      </c>
      <c r="H959" s="20">
        <v>290</v>
      </c>
      <c r="I959" s="20">
        <v>305</v>
      </c>
      <c r="J959" s="20">
        <v>44</v>
      </c>
      <c r="K959" s="20">
        <v>4278</v>
      </c>
      <c r="L959" s="20">
        <v>46</v>
      </c>
      <c r="M959" s="26" cm="1">
        <f t="array" ref="M959">_xlfn.IFS(Table11[[#This Row],[target.clade]]="I",110,Table11[[#This Row],[target.clade]]="II",4454,TRUE,4652)</f>
        <v>4454</v>
      </c>
      <c r="N959" s="26" cm="1">
        <f t="array" ref="N959">_xlfn.IFS(Table11[[#This Row],[target.clade]]="I",4454,Table11[[#This Row],[target.clade]]="II",110,TRUE,NA())</f>
        <v>110</v>
      </c>
      <c r="O959" s="20" cm="1">
        <f t="array" ref="O959">_xlfn.IFS(Table11[[#This Row],[target.clade]]="I",Table11[[#This Row],[hits.I]],Table11[[#This Row],[target.clade]]="II",Table11[[#This Row],[hits.II]],TRUE,SUM(Table11[[#This Row],[hits.I]:[hits.?]]))</f>
        <v>4278</v>
      </c>
      <c r="P959" s="26">
        <f>Table11[[#This Row],[clade.P]]-Table11[[#This Row],[clade.TP]]</f>
        <v>176</v>
      </c>
      <c r="Q959" s="26" cm="1">
        <f t="array" ref="Q959">_xlfn.IFS(Table11[[#This Row],[target.clade]]="I",Table11[[#This Row],[hits.II]],Table11[[#This Row],[target.clade]]="II",Table11[[#This Row],[hits.I]],TRUE,NA())</f>
        <v>44</v>
      </c>
      <c r="R959" s="26">
        <f>IFERROR(Table11[[#This Row],[clade.N]]-Table11[[#This Row],[clade.FP]], NA())</f>
        <v>66</v>
      </c>
      <c r="S959" s="24">
        <f>Table11[[#This Row],[clade.TP]]/Table11[[#This Row],[clade.P]]</f>
        <v>0.96048495734171535</v>
      </c>
      <c r="T959" s="24">
        <f>Table11[[#This Row],[clade.FN]]/Table11[[#This Row],[clade.P]]</f>
        <v>3.9515042658284691E-2</v>
      </c>
      <c r="U959" s="24">
        <f>IFERROR(Table11[[#This Row],[clade.FP]]/Table11[[#This Row],[clade.N]],NA())</f>
        <v>0.4</v>
      </c>
      <c r="V959" s="24">
        <f>IFERROR(Table11[[#This Row],[clade.TN]]/Table11[[#This Row],[clade.N]],NA())</f>
        <v>0.6</v>
      </c>
      <c r="AC959" s="11"/>
      <c r="AD959" s="11"/>
    </row>
    <row r="960" spans="1:30" ht="21" customHeight="1" x14ac:dyDescent="0.2">
      <c r="A960" s="25" t="s">
        <v>4305</v>
      </c>
      <c r="B960" s="20">
        <f>LOOKUP(Table11[[#This Row],[id]],'S1 - Assay'!A:A,'S1 - Assay'!B:B)</f>
        <v>10244</v>
      </c>
      <c r="C960" s="20" t="str">
        <f>LOOKUP(Table11[[#This Row],[id]],'S1 - Assay'!A:A,'S1 - Assay'!C:C)</f>
        <v>II</v>
      </c>
      <c r="D960" s="20">
        <f>COUNTIF('S6 - Table 1'!$B$3:$B$20,Table11[[#This Row],[id]])</f>
        <v>0</v>
      </c>
      <c r="E960" s="20">
        <v>0.28639732699999998</v>
      </c>
      <c r="F960" s="20">
        <v>3231</v>
      </c>
      <c r="G960" s="20">
        <v>23</v>
      </c>
      <c r="H960" s="20">
        <v>220</v>
      </c>
      <c r="I960" s="20">
        <v>8</v>
      </c>
      <c r="J960" s="20">
        <v>50</v>
      </c>
      <c r="K960" s="20">
        <v>4193</v>
      </c>
      <c r="L960" s="20">
        <v>64</v>
      </c>
      <c r="M960" s="26" cm="1">
        <f t="array" ref="M960">_xlfn.IFS(Table11[[#This Row],[target.clade]]="I",110,Table11[[#This Row],[target.clade]]="II",4454,TRUE,4652)</f>
        <v>4454</v>
      </c>
      <c r="N960" s="26" cm="1">
        <f t="array" ref="N960">_xlfn.IFS(Table11[[#This Row],[target.clade]]="I",4454,Table11[[#This Row],[target.clade]]="II",110,TRUE,NA())</f>
        <v>110</v>
      </c>
      <c r="O960" s="20" cm="1">
        <f t="array" ref="O960">_xlfn.IFS(Table11[[#This Row],[target.clade]]="I",Table11[[#This Row],[hits.I]],Table11[[#This Row],[target.clade]]="II",Table11[[#This Row],[hits.II]],TRUE,SUM(Table11[[#This Row],[hits.I]:[hits.?]]))</f>
        <v>4193</v>
      </c>
      <c r="P960" s="26">
        <f>Table11[[#This Row],[clade.P]]-Table11[[#This Row],[clade.TP]]</f>
        <v>261</v>
      </c>
      <c r="Q960" s="26" cm="1">
        <f t="array" ref="Q960">_xlfn.IFS(Table11[[#This Row],[target.clade]]="I",Table11[[#This Row],[hits.II]],Table11[[#This Row],[target.clade]]="II",Table11[[#This Row],[hits.I]],TRUE,NA())</f>
        <v>50</v>
      </c>
      <c r="R960" s="26">
        <f>IFERROR(Table11[[#This Row],[clade.N]]-Table11[[#This Row],[clade.FP]], NA())</f>
        <v>60</v>
      </c>
      <c r="S960" s="24">
        <f>Table11[[#This Row],[clade.TP]]/Table11[[#This Row],[clade.P]]</f>
        <v>0.94140098787606641</v>
      </c>
      <c r="T960" s="24">
        <f>Table11[[#This Row],[clade.FN]]/Table11[[#This Row],[clade.P]]</f>
        <v>5.8599012123933543E-2</v>
      </c>
      <c r="U960" s="24">
        <f>IFERROR(Table11[[#This Row],[clade.FP]]/Table11[[#This Row],[clade.N]],NA())</f>
        <v>0.45454545454545453</v>
      </c>
      <c r="V960" s="24">
        <f>IFERROR(Table11[[#This Row],[clade.TN]]/Table11[[#This Row],[clade.N]],NA())</f>
        <v>0.54545454545454541</v>
      </c>
      <c r="AC960" s="11"/>
      <c r="AD960" s="11"/>
    </row>
    <row r="961" spans="1:30" ht="21" customHeight="1" x14ac:dyDescent="0.2">
      <c r="A961" s="25" t="s">
        <v>4306</v>
      </c>
      <c r="B961" s="20">
        <f>LOOKUP(Table11[[#This Row],[id]],'S1 - Assay'!A:A,'S1 - Assay'!B:B)</f>
        <v>10244</v>
      </c>
      <c r="C961" s="20" t="str">
        <f>LOOKUP(Table11[[#This Row],[id]],'S1 - Assay'!A:A,'S1 - Assay'!C:C)</f>
        <v>II</v>
      </c>
      <c r="D961" s="20">
        <f>COUNTIF('S6 - Table 1'!$B$3:$B$20,Table11[[#This Row],[id]])</f>
        <v>0</v>
      </c>
      <c r="E961" s="20">
        <v>0.28658147699999997</v>
      </c>
      <c r="F961" s="20">
        <v>3289</v>
      </c>
      <c r="G961" s="20">
        <v>124</v>
      </c>
      <c r="H961" s="20">
        <v>243</v>
      </c>
      <c r="I961" s="20">
        <v>45</v>
      </c>
      <c r="J961" s="20">
        <v>43</v>
      </c>
      <c r="K961" s="20">
        <v>4407</v>
      </c>
      <c r="L961" s="20">
        <v>64</v>
      </c>
      <c r="M961" s="26" cm="1">
        <f t="array" ref="M961">_xlfn.IFS(Table11[[#This Row],[target.clade]]="I",110,Table11[[#This Row],[target.clade]]="II",4454,TRUE,4652)</f>
        <v>4454</v>
      </c>
      <c r="N961" s="26" cm="1">
        <f t="array" ref="N961">_xlfn.IFS(Table11[[#This Row],[target.clade]]="I",4454,Table11[[#This Row],[target.clade]]="II",110,TRUE,NA())</f>
        <v>110</v>
      </c>
      <c r="O961" s="20" cm="1">
        <f t="array" ref="O961">_xlfn.IFS(Table11[[#This Row],[target.clade]]="I",Table11[[#This Row],[hits.I]],Table11[[#This Row],[target.clade]]="II",Table11[[#This Row],[hits.II]],TRUE,SUM(Table11[[#This Row],[hits.I]:[hits.?]]))</f>
        <v>4407</v>
      </c>
      <c r="P961" s="26">
        <f>Table11[[#This Row],[clade.P]]-Table11[[#This Row],[clade.TP]]</f>
        <v>47</v>
      </c>
      <c r="Q961" s="26" cm="1">
        <f t="array" ref="Q961">_xlfn.IFS(Table11[[#This Row],[target.clade]]="I",Table11[[#This Row],[hits.II]],Table11[[#This Row],[target.clade]]="II",Table11[[#This Row],[hits.I]],TRUE,NA())</f>
        <v>43</v>
      </c>
      <c r="R961" s="26">
        <f>IFERROR(Table11[[#This Row],[clade.N]]-Table11[[#This Row],[clade.FP]], NA())</f>
        <v>67</v>
      </c>
      <c r="S961" s="24">
        <f>Table11[[#This Row],[clade.TP]]/Table11[[#This Row],[clade.P]]</f>
        <v>0.98944768747193534</v>
      </c>
      <c r="T961" s="24">
        <f>Table11[[#This Row],[clade.FN]]/Table11[[#This Row],[clade.P]]</f>
        <v>1.0552312528064661E-2</v>
      </c>
      <c r="U961" s="24">
        <f>IFERROR(Table11[[#This Row],[clade.FP]]/Table11[[#This Row],[clade.N]],NA())</f>
        <v>0.39090909090909093</v>
      </c>
      <c r="V961" s="24">
        <f>IFERROR(Table11[[#This Row],[clade.TN]]/Table11[[#This Row],[clade.N]],NA())</f>
        <v>0.60909090909090913</v>
      </c>
      <c r="AC961" s="11"/>
      <c r="AD961" s="11"/>
    </row>
    <row r="962" spans="1:30" ht="21" customHeight="1" x14ac:dyDescent="0.2">
      <c r="A962" s="25" t="s">
        <v>4307</v>
      </c>
      <c r="B962" s="20">
        <f>LOOKUP(Table11[[#This Row],[id]],'S1 - Assay'!A:A,'S1 - Assay'!B:B)</f>
        <v>10244</v>
      </c>
      <c r="C962" s="20" t="str">
        <f>LOOKUP(Table11[[#This Row],[id]],'S1 - Assay'!A:A,'S1 - Assay'!C:C)</f>
        <v>II</v>
      </c>
      <c r="D962" s="20">
        <f>COUNTIF('S6 - Table 1'!$B$3:$B$20,Table11[[#This Row],[id]])</f>
        <v>0</v>
      </c>
      <c r="E962" s="20">
        <v>0.286792783</v>
      </c>
      <c r="F962" s="20">
        <v>3303</v>
      </c>
      <c r="G962" s="20">
        <v>2</v>
      </c>
      <c r="H962" s="20">
        <v>4</v>
      </c>
      <c r="I962" s="20">
        <v>198</v>
      </c>
      <c r="J962" s="20">
        <v>43</v>
      </c>
      <c r="K962" s="20">
        <v>4389</v>
      </c>
      <c r="L962" s="20">
        <v>28</v>
      </c>
      <c r="M962" s="26" cm="1">
        <f t="array" ref="M962">_xlfn.IFS(Table11[[#This Row],[target.clade]]="I",110,Table11[[#This Row],[target.clade]]="II",4454,TRUE,4652)</f>
        <v>4454</v>
      </c>
      <c r="N962" s="26" cm="1">
        <f t="array" ref="N962">_xlfn.IFS(Table11[[#This Row],[target.clade]]="I",4454,Table11[[#This Row],[target.clade]]="II",110,TRUE,NA())</f>
        <v>110</v>
      </c>
      <c r="O962" s="20" cm="1">
        <f t="array" ref="O962">_xlfn.IFS(Table11[[#This Row],[target.clade]]="I",Table11[[#This Row],[hits.I]],Table11[[#This Row],[target.clade]]="II",Table11[[#This Row],[hits.II]],TRUE,SUM(Table11[[#This Row],[hits.I]:[hits.?]]))</f>
        <v>4389</v>
      </c>
      <c r="P962" s="26">
        <f>Table11[[#This Row],[clade.P]]-Table11[[#This Row],[clade.TP]]</f>
        <v>65</v>
      </c>
      <c r="Q962" s="26" cm="1">
        <f t="array" ref="Q962">_xlfn.IFS(Table11[[#This Row],[target.clade]]="I",Table11[[#This Row],[hits.II]],Table11[[#This Row],[target.clade]]="II",Table11[[#This Row],[hits.I]],TRUE,NA())</f>
        <v>43</v>
      </c>
      <c r="R962" s="26">
        <f>IFERROR(Table11[[#This Row],[clade.N]]-Table11[[#This Row],[clade.FP]], NA())</f>
        <v>67</v>
      </c>
      <c r="S962" s="24">
        <f>Table11[[#This Row],[clade.TP]]/Table11[[#This Row],[clade.P]]</f>
        <v>0.98540637629097438</v>
      </c>
      <c r="T962" s="24">
        <f>Table11[[#This Row],[clade.FN]]/Table11[[#This Row],[clade.P]]</f>
        <v>1.4593623709025595E-2</v>
      </c>
      <c r="U962" s="24">
        <f>IFERROR(Table11[[#This Row],[clade.FP]]/Table11[[#This Row],[clade.N]],NA())</f>
        <v>0.39090909090909093</v>
      </c>
      <c r="V962" s="24">
        <f>IFERROR(Table11[[#This Row],[clade.TN]]/Table11[[#This Row],[clade.N]],NA())</f>
        <v>0.60909090909090913</v>
      </c>
      <c r="AC962" s="11"/>
      <c r="AD962" s="11"/>
    </row>
    <row r="963" spans="1:30" ht="21" customHeight="1" x14ac:dyDescent="0.2">
      <c r="A963" s="25" t="s">
        <v>4310</v>
      </c>
      <c r="B963" s="20">
        <f>LOOKUP(Table11[[#This Row],[id]],'S1 - Assay'!A:A,'S1 - Assay'!B:B)</f>
        <v>10244</v>
      </c>
      <c r="C963" s="20" t="str">
        <f>LOOKUP(Table11[[#This Row],[id]],'S1 - Assay'!A:A,'S1 - Assay'!C:C)</f>
        <v>II</v>
      </c>
      <c r="D963" s="20">
        <f>COUNTIF('S6 - Table 1'!$B$3:$B$20,Table11[[#This Row],[id]])</f>
        <v>0</v>
      </c>
      <c r="E963" s="20">
        <v>0.286792783</v>
      </c>
      <c r="F963" s="20">
        <v>3303</v>
      </c>
      <c r="G963" s="20">
        <v>2</v>
      </c>
      <c r="H963" s="20">
        <v>4</v>
      </c>
      <c r="I963" s="20">
        <v>198</v>
      </c>
      <c r="J963" s="20">
        <v>43</v>
      </c>
      <c r="K963" s="20">
        <v>4390</v>
      </c>
      <c r="L963" s="20">
        <v>28</v>
      </c>
      <c r="M963" s="26" cm="1">
        <f t="array" ref="M963">_xlfn.IFS(Table11[[#This Row],[target.clade]]="I",110,Table11[[#This Row],[target.clade]]="II",4454,TRUE,4652)</f>
        <v>4454</v>
      </c>
      <c r="N963" s="26" cm="1">
        <f t="array" ref="N963">_xlfn.IFS(Table11[[#This Row],[target.clade]]="I",4454,Table11[[#This Row],[target.clade]]="II",110,TRUE,NA())</f>
        <v>110</v>
      </c>
      <c r="O963" s="20" cm="1">
        <f t="array" ref="O963">_xlfn.IFS(Table11[[#This Row],[target.clade]]="I",Table11[[#This Row],[hits.I]],Table11[[#This Row],[target.clade]]="II",Table11[[#This Row],[hits.II]],TRUE,SUM(Table11[[#This Row],[hits.I]:[hits.?]]))</f>
        <v>4390</v>
      </c>
      <c r="P963" s="26">
        <f>Table11[[#This Row],[clade.P]]-Table11[[#This Row],[clade.TP]]</f>
        <v>64</v>
      </c>
      <c r="Q963" s="26" cm="1">
        <f t="array" ref="Q963">_xlfn.IFS(Table11[[#This Row],[target.clade]]="I",Table11[[#This Row],[hits.II]],Table11[[#This Row],[target.clade]]="II",Table11[[#This Row],[hits.I]],TRUE,NA())</f>
        <v>43</v>
      </c>
      <c r="R963" s="26">
        <f>IFERROR(Table11[[#This Row],[clade.N]]-Table11[[#This Row],[clade.FP]], NA())</f>
        <v>67</v>
      </c>
      <c r="S963" s="24">
        <f>Table11[[#This Row],[clade.TP]]/Table11[[#This Row],[clade.P]]</f>
        <v>0.98563089357880562</v>
      </c>
      <c r="T963" s="24">
        <f>Table11[[#This Row],[clade.FN]]/Table11[[#This Row],[clade.P]]</f>
        <v>1.4369106421194431E-2</v>
      </c>
      <c r="U963" s="24">
        <f>IFERROR(Table11[[#This Row],[clade.FP]]/Table11[[#This Row],[clade.N]],NA())</f>
        <v>0.39090909090909093</v>
      </c>
      <c r="V963" s="24">
        <f>IFERROR(Table11[[#This Row],[clade.TN]]/Table11[[#This Row],[clade.N]],NA())</f>
        <v>0.60909090909090913</v>
      </c>
      <c r="AC963" s="11"/>
      <c r="AD963" s="11"/>
    </row>
    <row r="964" spans="1:30" ht="21" customHeight="1" x14ac:dyDescent="0.2">
      <c r="A964" s="25" t="s">
        <v>4313</v>
      </c>
      <c r="B964" s="20">
        <f>LOOKUP(Table11[[#This Row],[id]],'S1 - Assay'!A:A,'S1 - Assay'!B:B)</f>
        <v>10244</v>
      </c>
      <c r="C964" s="20" t="str">
        <f>LOOKUP(Table11[[#This Row],[id]],'S1 - Assay'!A:A,'S1 - Assay'!C:C)</f>
        <v>II</v>
      </c>
      <c r="D964" s="20">
        <f>COUNTIF('S6 - Table 1'!$B$3:$B$20,Table11[[#This Row],[id]])</f>
        <v>0</v>
      </c>
      <c r="E964" s="20">
        <v>0.28707896300000002</v>
      </c>
      <c r="F964" s="20">
        <v>3422</v>
      </c>
      <c r="G964" s="20">
        <v>6</v>
      </c>
      <c r="H964" s="20">
        <v>280</v>
      </c>
      <c r="I964" s="20">
        <v>5</v>
      </c>
      <c r="J964" s="20">
        <v>43</v>
      </c>
      <c r="K964" s="20">
        <v>4431</v>
      </c>
      <c r="L964" s="20">
        <v>63</v>
      </c>
      <c r="M964" s="26" cm="1">
        <f t="array" ref="M964">_xlfn.IFS(Table11[[#This Row],[target.clade]]="I",110,Table11[[#This Row],[target.clade]]="II",4454,TRUE,4652)</f>
        <v>4454</v>
      </c>
      <c r="N964" s="26" cm="1">
        <f t="array" ref="N964">_xlfn.IFS(Table11[[#This Row],[target.clade]]="I",4454,Table11[[#This Row],[target.clade]]="II",110,TRUE,NA())</f>
        <v>110</v>
      </c>
      <c r="O964" s="20" cm="1">
        <f t="array" ref="O964">_xlfn.IFS(Table11[[#This Row],[target.clade]]="I",Table11[[#This Row],[hits.I]],Table11[[#This Row],[target.clade]]="II",Table11[[#This Row],[hits.II]],TRUE,SUM(Table11[[#This Row],[hits.I]:[hits.?]]))</f>
        <v>4431</v>
      </c>
      <c r="P964" s="26">
        <f>Table11[[#This Row],[clade.P]]-Table11[[#This Row],[clade.TP]]</f>
        <v>23</v>
      </c>
      <c r="Q964" s="26" cm="1">
        <f t="array" ref="Q964">_xlfn.IFS(Table11[[#This Row],[target.clade]]="I",Table11[[#This Row],[hits.II]],Table11[[#This Row],[target.clade]]="II",Table11[[#This Row],[hits.I]],TRUE,NA())</f>
        <v>43</v>
      </c>
      <c r="R964" s="26">
        <f>IFERROR(Table11[[#This Row],[clade.N]]-Table11[[#This Row],[clade.FP]], NA())</f>
        <v>67</v>
      </c>
      <c r="S964" s="24">
        <f>Table11[[#This Row],[clade.TP]]/Table11[[#This Row],[clade.P]]</f>
        <v>0.99483610237988329</v>
      </c>
      <c r="T964" s="24">
        <f>Table11[[#This Row],[clade.FN]]/Table11[[#This Row],[clade.P]]</f>
        <v>5.1638976201167494E-3</v>
      </c>
      <c r="U964" s="24">
        <f>IFERROR(Table11[[#This Row],[clade.FP]]/Table11[[#This Row],[clade.N]],NA())</f>
        <v>0.39090909090909093</v>
      </c>
      <c r="V964" s="24">
        <f>IFERROR(Table11[[#This Row],[clade.TN]]/Table11[[#This Row],[clade.N]],NA())</f>
        <v>0.60909090909090913</v>
      </c>
      <c r="AC964" s="11"/>
      <c r="AD964" s="11"/>
    </row>
    <row r="965" spans="1:30" ht="21" customHeight="1" x14ac:dyDescent="0.2">
      <c r="A965" s="25" t="s">
        <v>4317</v>
      </c>
      <c r="B965" s="20">
        <f>LOOKUP(Table11[[#This Row],[id]],'S1 - Assay'!A:A,'S1 - Assay'!B:B)</f>
        <v>10244</v>
      </c>
      <c r="C965" s="20" t="str">
        <f>LOOKUP(Table11[[#This Row],[id]],'S1 - Assay'!A:A,'S1 - Assay'!C:C)</f>
        <v>II</v>
      </c>
      <c r="D965" s="20">
        <f>COUNTIF('S6 - Table 1'!$B$3:$B$20,Table11[[#This Row],[id]])</f>
        <v>0</v>
      </c>
      <c r="E965" s="20">
        <v>0.28718871099999999</v>
      </c>
      <c r="F965" s="20">
        <v>3303</v>
      </c>
      <c r="G965" s="20">
        <v>2</v>
      </c>
      <c r="H965" s="20">
        <v>4</v>
      </c>
      <c r="I965" s="20">
        <v>198</v>
      </c>
      <c r="J965" s="20">
        <v>43</v>
      </c>
      <c r="K965" s="20">
        <v>4389</v>
      </c>
      <c r="L965" s="20">
        <v>28</v>
      </c>
      <c r="M965" s="26" cm="1">
        <f t="array" ref="M965">_xlfn.IFS(Table11[[#This Row],[target.clade]]="I",110,Table11[[#This Row],[target.clade]]="II",4454,TRUE,4652)</f>
        <v>4454</v>
      </c>
      <c r="N965" s="26" cm="1">
        <f t="array" ref="N965">_xlfn.IFS(Table11[[#This Row],[target.clade]]="I",4454,Table11[[#This Row],[target.clade]]="II",110,TRUE,NA())</f>
        <v>110</v>
      </c>
      <c r="O965" s="20" cm="1">
        <f t="array" ref="O965">_xlfn.IFS(Table11[[#This Row],[target.clade]]="I",Table11[[#This Row],[hits.I]],Table11[[#This Row],[target.clade]]="II",Table11[[#This Row],[hits.II]],TRUE,SUM(Table11[[#This Row],[hits.I]:[hits.?]]))</f>
        <v>4389</v>
      </c>
      <c r="P965" s="26">
        <f>Table11[[#This Row],[clade.P]]-Table11[[#This Row],[clade.TP]]</f>
        <v>65</v>
      </c>
      <c r="Q965" s="26" cm="1">
        <f t="array" ref="Q965">_xlfn.IFS(Table11[[#This Row],[target.clade]]="I",Table11[[#This Row],[hits.II]],Table11[[#This Row],[target.clade]]="II",Table11[[#This Row],[hits.I]],TRUE,NA())</f>
        <v>43</v>
      </c>
      <c r="R965" s="26">
        <f>IFERROR(Table11[[#This Row],[clade.N]]-Table11[[#This Row],[clade.FP]], NA())</f>
        <v>67</v>
      </c>
      <c r="S965" s="24">
        <f>Table11[[#This Row],[clade.TP]]/Table11[[#This Row],[clade.P]]</f>
        <v>0.98540637629097438</v>
      </c>
      <c r="T965" s="24">
        <f>Table11[[#This Row],[clade.FN]]/Table11[[#This Row],[clade.P]]</f>
        <v>1.4593623709025595E-2</v>
      </c>
      <c r="U965" s="24">
        <f>IFERROR(Table11[[#This Row],[clade.FP]]/Table11[[#This Row],[clade.N]],NA())</f>
        <v>0.39090909090909093</v>
      </c>
      <c r="V965" s="24">
        <f>IFERROR(Table11[[#This Row],[clade.TN]]/Table11[[#This Row],[clade.N]],NA())</f>
        <v>0.60909090909090913</v>
      </c>
      <c r="AC965" s="11"/>
      <c r="AD965" s="11"/>
    </row>
    <row r="966" spans="1:30" ht="21" customHeight="1" x14ac:dyDescent="0.2">
      <c r="A966" s="25" t="s">
        <v>4319</v>
      </c>
      <c r="B966" s="20">
        <f>LOOKUP(Table11[[#This Row],[id]],'S1 - Assay'!A:A,'S1 - Assay'!B:B)</f>
        <v>10244</v>
      </c>
      <c r="C966" s="20" t="str">
        <f>LOOKUP(Table11[[#This Row],[id]],'S1 - Assay'!A:A,'S1 - Assay'!C:C)</f>
        <v>II</v>
      </c>
      <c r="D966" s="20">
        <f>COUNTIF('S6 - Table 1'!$B$3:$B$20,Table11[[#This Row],[id]])</f>
        <v>0</v>
      </c>
      <c r="E966" s="20">
        <v>0.28771606900000002</v>
      </c>
      <c r="F966" s="20">
        <v>2833</v>
      </c>
      <c r="G966" s="20">
        <v>31</v>
      </c>
      <c r="H966" s="20">
        <v>307</v>
      </c>
      <c r="I966" s="20">
        <v>103</v>
      </c>
      <c r="J966" s="20">
        <v>43</v>
      </c>
      <c r="K966" s="20">
        <v>3735</v>
      </c>
      <c r="L966" s="20">
        <v>63</v>
      </c>
      <c r="M966" s="26" cm="1">
        <f t="array" ref="M966">_xlfn.IFS(Table11[[#This Row],[target.clade]]="I",110,Table11[[#This Row],[target.clade]]="II",4454,TRUE,4652)</f>
        <v>4454</v>
      </c>
      <c r="N966" s="26" cm="1">
        <f t="array" ref="N966">_xlfn.IFS(Table11[[#This Row],[target.clade]]="I",4454,Table11[[#This Row],[target.clade]]="II",110,TRUE,NA())</f>
        <v>110</v>
      </c>
      <c r="O966" s="20" cm="1">
        <f t="array" ref="O966">_xlfn.IFS(Table11[[#This Row],[target.clade]]="I",Table11[[#This Row],[hits.I]],Table11[[#This Row],[target.clade]]="II",Table11[[#This Row],[hits.II]],TRUE,SUM(Table11[[#This Row],[hits.I]:[hits.?]]))</f>
        <v>3735</v>
      </c>
      <c r="P966" s="26">
        <f>Table11[[#This Row],[clade.P]]-Table11[[#This Row],[clade.TP]]</f>
        <v>719</v>
      </c>
      <c r="Q966" s="26" cm="1">
        <f t="array" ref="Q966">_xlfn.IFS(Table11[[#This Row],[target.clade]]="I",Table11[[#This Row],[hits.II]],Table11[[#This Row],[target.clade]]="II",Table11[[#This Row],[hits.I]],TRUE,NA())</f>
        <v>43</v>
      </c>
      <c r="R966" s="26">
        <f>IFERROR(Table11[[#This Row],[clade.N]]-Table11[[#This Row],[clade.FP]], NA())</f>
        <v>67</v>
      </c>
      <c r="S966" s="24">
        <f>Table11[[#This Row],[clade.TP]]/Table11[[#This Row],[clade.P]]</f>
        <v>0.83857207004939383</v>
      </c>
      <c r="T966" s="24">
        <f>Table11[[#This Row],[clade.FN]]/Table11[[#This Row],[clade.P]]</f>
        <v>0.1614279299506062</v>
      </c>
      <c r="U966" s="24">
        <f>IFERROR(Table11[[#This Row],[clade.FP]]/Table11[[#This Row],[clade.N]],NA())</f>
        <v>0.39090909090909093</v>
      </c>
      <c r="V966" s="24">
        <f>IFERROR(Table11[[#This Row],[clade.TN]]/Table11[[#This Row],[clade.N]],NA())</f>
        <v>0.60909090909090913</v>
      </c>
      <c r="AC966" s="11"/>
      <c r="AD966" s="11"/>
    </row>
    <row r="967" spans="1:30" ht="21" customHeight="1" x14ac:dyDescent="0.2">
      <c r="A967" s="25" t="s">
        <v>4321</v>
      </c>
      <c r="B967" s="20">
        <f>LOOKUP(Table11[[#This Row],[id]],'S1 - Assay'!A:A,'S1 - Assay'!B:B)</f>
        <v>10244</v>
      </c>
      <c r="C967" s="20" t="str">
        <f>LOOKUP(Table11[[#This Row],[id]],'S1 - Assay'!A:A,'S1 - Assay'!C:C)</f>
        <v>II</v>
      </c>
      <c r="D967" s="20">
        <f>COUNTIF('S6 - Table 1'!$B$3:$B$20,Table11[[#This Row],[id]])</f>
        <v>0</v>
      </c>
      <c r="E967" s="20">
        <v>0.28793020400000002</v>
      </c>
      <c r="F967" s="20">
        <v>3159</v>
      </c>
      <c r="G967" s="20">
        <v>84</v>
      </c>
      <c r="H967" s="20">
        <v>272</v>
      </c>
      <c r="I967" s="20">
        <v>16</v>
      </c>
      <c r="J967" s="20">
        <v>44</v>
      </c>
      <c r="K967" s="20">
        <v>4200</v>
      </c>
      <c r="L967" s="20">
        <v>64</v>
      </c>
      <c r="M967" s="26" cm="1">
        <f t="array" ref="M967">_xlfn.IFS(Table11[[#This Row],[target.clade]]="I",110,Table11[[#This Row],[target.clade]]="II",4454,TRUE,4652)</f>
        <v>4454</v>
      </c>
      <c r="N967" s="26" cm="1">
        <f t="array" ref="N967">_xlfn.IFS(Table11[[#This Row],[target.clade]]="I",4454,Table11[[#This Row],[target.clade]]="II",110,TRUE,NA())</f>
        <v>110</v>
      </c>
      <c r="O967" s="20" cm="1">
        <f t="array" ref="O967">_xlfn.IFS(Table11[[#This Row],[target.clade]]="I",Table11[[#This Row],[hits.I]],Table11[[#This Row],[target.clade]]="II",Table11[[#This Row],[hits.II]],TRUE,SUM(Table11[[#This Row],[hits.I]:[hits.?]]))</f>
        <v>4200</v>
      </c>
      <c r="P967" s="26">
        <f>Table11[[#This Row],[clade.P]]-Table11[[#This Row],[clade.TP]]</f>
        <v>254</v>
      </c>
      <c r="Q967" s="26" cm="1">
        <f t="array" ref="Q967">_xlfn.IFS(Table11[[#This Row],[target.clade]]="I",Table11[[#This Row],[hits.II]],Table11[[#This Row],[target.clade]]="II",Table11[[#This Row],[hits.I]],TRUE,NA())</f>
        <v>44</v>
      </c>
      <c r="R967" s="26">
        <f>IFERROR(Table11[[#This Row],[clade.N]]-Table11[[#This Row],[clade.FP]], NA())</f>
        <v>66</v>
      </c>
      <c r="S967" s="24">
        <f>Table11[[#This Row],[clade.TP]]/Table11[[#This Row],[clade.P]]</f>
        <v>0.94297260889088463</v>
      </c>
      <c r="T967" s="24">
        <f>Table11[[#This Row],[clade.FN]]/Table11[[#This Row],[clade.P]]</f>
        <v>5.7027391109115401E-2</v>
      </c>
      <c r="U967" s="24">
        <f>IFERROR(Table11[[#This Row],[clade.FP]]/Table11[[#This Row],[clade.N]],NA())</f>
        <v>0.4</v>
      </c>
      <c r="V967" s="24">
        <f>IFERROR(Table11[[#This Row],[clade.TN]]/Table11[[#This Row],[clade.N]],NA())</f>
        <v>0.6</v>
      </c>
      <c r="AC967" s="11"/>
      <c r="AD967" s="11"/>
    </row>
    <row r="968" spans="1:30" ht="21" customHeight="1" x14ac:dyDescent="0.2">
      <c r="A968" s="25" t="s">
        <v>4323</v>
      </c>
      <c r="B968" s="20">
        <f>LOOKUP(Table11[[#This Row],[id]],'S1 - Assay'!A:A,'S1 - Assay'!B:B)</f>
        <v>10244</v>
      </c>
      <c r="C968" s="20" t="str">
        <f>LOOKUP(Table11[[#This Row],[id]],'S1 - Assay'!A:A,'S1 - Assay'!C:C)</f>
        <v>II</v>
      </c>
      <c r="D968" s="20">
        <f>COUNTIF('S6 - Table 1'!$B$3:$B$20,Table11[[#This Row],[id]])</f>
        <v>0</v>
      </c>
      <c r="E968" s="20">
        <v>0.28809950099999998</v>
      </c>
      <c r="F968" s="20">
        <v>3432</v>
      </c>
      <c r="G968" s="20">
        <v>0</v>
      </c>
      <c r="H968" s="20">
        <v>175</v>
      </c>
      <c r="I968" s="20">
        <v>114</v>
      </c>
      <c r="J968" s="20">
        <v>44</v>
      </c>
      <c r="K968" s="20">
        <v>4432</v>
      </c>
      <c r="L968" s="20">
        <v>67</v>
      </c>
      <c r="M968" s="26" cm="1">
        <f t="array" ref="M968">_xlfn.IFS(Table11[[#This Row],[target.clade]]="I",110,Table11[[#This Row],[target.clade]]="II",4454,TRUE,4652)</f>
        <v>4454</v>
      </c>
      <c r="N968" s="26" cm="1">
        <f t="array" ref="N968">_xlfn.IFS(Table11[[#This Row],[target.clade]]="I",4454,Table11[[#This Row],[target.clade]]="II",110,TRUE,NA())</f>
        <v>110</v>
      </c>
      <c r="O968" s="20" cm="1">
        <f t="array" ref="O968">_xlfn.IFS(Table11[[#This Row],[target.clade]]="I",Table11[[#This Row],[hits.I]],Table11[[#This Row],[target.clade]]="II",Table11[[#This Row],[hits.II]],TRUE,SUM(Table11[[#This Row],[hits.I]:[hits.?]]))</f>
        <v>4432</v>
      </c>
      <c r="P968" s="26">
        <f>Table11[[#This Row],[clade.P]]-Table11[[#This Row],[clade.TP]]</f>
        <v>22</v>
      </c>
      <c r="Q968" s="26" cm="1">
        <f t="array" ref="Q968">_xlfn.IFS(Table11[[#This Row],[target.clade]]="I",Table11[[#This Row],[hits.II]],Table11[[#This Row],[target.clade]]="II",Table11[[#This Row],[hits.I]],TRUE,NA())</f>
        <v>44</v>
      </c>
      <c r="R968" s="26">
        <f>IFERROR(Table11[[#This Row],[clade.N]]-Table11[[#This Row],[clade.FP]], NA())</f>
        <v>66</v>
      </c>
      <c r="S968" s="24">
        <f>Table11[[#This Row],[clade.TP]]/Table11[[#This Row],[clade.P]]</f>
        <v>0.99506061966771442</v>
      </c>
      <c r="T968" s="24">
        <f>Table11[[#This Row],[clade.FN]]/Table11[[#This Row],[clade.P]]</f>
        <v>4.9393803322855864E-3</v>
      </c>
      <c r="U968" s="24">
        <f>IFERROR(Table11[[#This Row],[clade.FP]]/Table11[[#This Row],[clade.N]],NA())</f>
        <v>0.4</v>
      </c>
      <c r="V968" s="24">
        <f>IFERROR(Table11[[#This Row],[clade.TN]]/Table11[[#This Row],[clade.N]],NA())</f>
        <v>0.6</v>
      </c>
      <c r="AC968" s="11"/>
      <c r="AD968" s="11"/>
    </row>
    <row r="969" spans="1:30" ht="21" customHeight="1" x14ac:dyDescent="0.2">
      <c r="A969" s="25" t="s">
        <v>4326</v>
      </c>
      <c r="B969" s="20">
        <f>LOOKUP(Table11[[#This Row],[id]],'S1 - Assay'!A:A,'S1 - Assay'!B:B)</f>
        <v>10244</v>
      </c>
      <c r="C969" s="20" t="str">
        <f>LOOKUP(Table11[[#This Row],[id]],'S1 - Assay'!A:A,'S1 - Assay'!C:C)</f>
        <v>II</v>
      </c>
      <c r="D969" s="20">
        <f>COUNTIF('S6 - Table 1'!$B$3:$B$20,Table11[[#This Row],[id]])</f>
        <v>0</v>
      </c>
      <c r="E969" s="20">
        <v>0.28840011500000001</v>
      </c>
      <c r="F969" s="20">
        <v>3410</v>
      </c>
      <c r="G969" s="20">
        <v>1</v>
      </c>
      <c r="H969" s="20">
        <v>274</v>
      </c>
      <c r="I969" s="20">
        <v>134</v>
      </c>
      <c r="J969" s="20">
        <v>44</v>
      </c>
      <c r="K969" s="20">
        <v>4412</v>
      </c>
      <c r="L969" s="20">
        <v>67</v>
      </c>
      <c r="M969" s="26" cm="1">
        <f t="array" ref="M969">_xlfn.IFS(Table11[[#This Row],[target.clade]]="I",110,Table11[[#This Row],[target.clade]]="II",4454,TRUE,4652)</f>
        <v>4454</v>
      </c>
      <c r="N969" s="26" cm="1">
        <f t="array" ref="N969">_xlfn.IFS(Table11[[#This Row],[target.clade]]="I",4454,Table11[[#This Row],[target.clade]]="II",110,TRUE,NA())</f>
        <v>110</v>
      </c>
      <c r="O969" s="20" cm="1">
        <f t="array" ref="O969">_xlfn.IFS(Table11[[#This Row],[target.clade]]="I",Table11[[#This Row],[hits.I]],Table11[[#This Row],[target.clade]]="II",Table11[[#This Row],[hits.II]],TRUE,SUM(Table11[[#This Row],[hits.I]:[hits.?]]))</f>
        <v>4412</v>
      </c>
      <c r="P969" s="26">
        <f>Table11[[#This Row],[clade.P]]-Table11[[#This Row],[clade.TP]]</f>
        <v>42</v>
      </c>
      <c r="Q969" s="26" cm="1">
        <f t="array" ref="Q969">_xlfn.IFS(Table11[[#This Row],[target.clade]]="I",Table11[[#This Row],[hits.II]],Table11[[#This Row],[target.clade]]="II",Table11[[#This Row],[hits.I]],TRUE,NA())</f>
        <v>44</v>
      </c>
      <c r="R969" s="26">
        <f>IFERROR(Table11[[#This Row],[clade.N]]-Table11[[#This Row],[clade.FP]], NA())</f>
        <v>66</v>
      </c>
      <c r="S969" s="24">
        <f>Table11[[#This Row],[clade.TP]]/Table11[[#This Row],[clade.P]]</f>
        <v>0.9905702739110912</v>
      </c>
      <c r="T969" s="24">
        <f>Table11[[#This Row],[clade.FN]]/Table11[[#This Row],[clade.P]]</f>
        <v>9.4297260889088467E-3</v>
      </c>
      <c r="U969" s="24">
        <f>IFERROR(Table11[[#This Row],[clade.FP]]/Table11[[#This Row],[clade.N]],NA())</f>
        <v>0.4</v>
      </c>
      <c r="V969" s="24">
        <f>IFERROR(Table11[[#This Row],[clade.TN]]/Table11[[#This Row],[clade.N]],NA())</f>
        <v>0.6</v>
      </c>
      <c r="AC969" s="11"/>
      <c r="AD969" s="11"/>
    </row>
    <row r="970" spans="1:30" ht="21" customHeight="1" x14ac:dyDescent="0.2">
      <c r="A970" s="25" t="s">
        <v>4328</v>
      </c>
      <c r="B970" s="20">
        <f>LOOKUP(Table11[[#This Row],[id]],'S1 - Assay'!A:A,'S1 - Assay'!B:B)</f>
        <v>10244</v>
      </c>
      <c r="C970" s="20" t="str">
        <f>LOOKUP(Table11[[#This Row],[id]],'S1 - Assay'!A:A,'S1 - Assay'!C:C)</f>
        <v>II</v>
      </c>
      <c r="D970" s="20">
        <f>COUNTIF('S6 - Table 1'!$B$3:$B$20,Table11[[#This Row],[id]])</f>
        <v>0</v>
      </c>
      <c r="E970" s="20">
        <v>0.288421861</v>
      </c>
      <c r="F970" s="20">
        <v>3409</v>
      </c>
      <c r="G970" s="20">
        <v>13</v>
      </c>
      <c r="H970" s="20">
        <v>268</v>
      </c>
      <c r="I970" s="20">
        <v>20</v>
      </c>
      <c r="J970" s="20">
        <v>44</v>
      </c>
      <c r="K970" s="20">
        <v>4424</v>
      </c>
      <c r="L970" s="20">
        <v>65</v>
      </c>
      <c r="M970" s="26" cm="1">
        <f t="array" ref="M970">_xlfn.IFS(Table11[[#This Row],[target.clade]]="I",110,Table11[[#This Row],[target.clade]]="II",4454,TRUE,4652)</f>
        <v>4454</v>
      </c>
      <c r="N970" s="26" cm="1">
        <f t="array" ref="N970">_xlfn.IFS(Table11[[#This Row],[target.clade]]="I",4454,Table11[[#This Row],[target.clade]]="II",110,TRUE,NA())</f>
        <v>110</v>
      </c>
      <c r="O970" s="20" cm="1">
        <f t="array" ref="O970">_xlfn.IFS(Table11[[#This Row],[target.clade]]="I",Table11[[#This Row],[hits.I]],Table11[[#This Row],[target.clade]]="II",Table11[[#This Row],[hits.II]],TRUE,SUM(Table11[[#This Row],[hits.I]:[hits.?]]))</f>
        <v>4424</v>
      </c>
      <c r="P970" s="26">
        <f>Table11[[#This Row],[clade.P]]-Table11[[#This Row],[clade.TP]]</f>
        <v>30</v>
      </c>
      <c r="Q970" s="26" cm="1">
        <f t="array" ref="Q970">_xlfn.IFS(Table11[[#This Row],[target.clade]]="I",Table11[[#This Row],[hits.II]],Table11[[#This Row],[target.clade]]="II",Table11[[#This Row],[hits.I]],TRUE,NA())</f>
        <v>44</v>
      </c>
      <c r="R970" s="26">
        <f>IFERROR(Table11[[#This Row],[clade.N]]-Table11[[#This Row],[clade.FP]], NA())</f>
        <v>66</v>
      </c>
      <c r="S970" s="24">
        <f>Table11[[#This Row],[clade.TP]]/Table11[[#This Row],[clade.P]]</f>
        <v>0.99326448136506507</v>
      </c>
      <c r="T970" s="24">
        <f>Table11[[#This Row],[clade.FN]]/Table11[[#This Row],[clade.P]]</f>
        <v>6.7355186349348896E-3</v>
      </c>
      <c r="U970" s="24">
        <f>IFERROR(Table11[[#This Row],[clade.FP]]/Table11[[#This Row],[clade.N]],NA())</f>
        <v>0.4</v>
      </c>
      <c r="V970" s="24">
        <f>IFERROR(Table11[[#This Row],[clade.TN]]/Table11[[#This Row],[clade.N]],NA())</f>
        <v>0.6</v>
      </c>
      <c r="AC970" s="11"/>
      <c r="AD970" s="11"/>
    </row>
    <row r="971" spans="1:30" ht="21" customHeight="1" x14ac:dyDescent="0.2">
      <c r="A971" s="25" t="s">
        <v>4331</v>
      </c>
      <c r="B971" s="20">
        <f>LOOKUP(Table11[[#This Row],[id]],'S1 - Assay'!A:A,'S1 - Assay'!B:B)</f>
        <v>10244</v>
      </c>
      <c r="C971" s="20" t="str">
        <f>LOOKUP(Table11[[#This Row],[id]],'S1 - Assay'!A:A,'S1 - Assay'!C:C)</f>
        <v>II</v>
      </c>
      <c r="D971" s="20">
        <f>COUNTIF('S6 - Table 1'!$B$3:$B$20,Table11[[#This Row],[id]])</f>
        <v>0</v>
      </c>
      <c r="E971" s="20">
        <v>0.28880267399999998</v>
      </c>
      <c r="F971" s="20">
        <v>3287</v>
      </c>
      <c r="G971" s="20">
        <v>126</v>
      </c>
      <c r="H971" s="20">
        <v>254</v>
      </c>
      <c r="I971" s="20">
        <v>36</v>
      </c>
      <c r="J971" s="20">
        <v>43</v>
      </c>
      <c r="K971" s="20">
        <v>4410</v>
      </c>
      <c r="L971" s="20">
        <v>64</v>
      </c>
      <c r="M971" s="26" cm="1">
        <f t="array" ref="M971">_xlfn.IFS(Table11[[#This Row],[target.clade]]="I",110,Table11[[#This Row],[target.clade]]="II",4454,TRUE,4652)</f>
        <v>4454</v>
      </c>
      <c r="N971" s="26" cm="1">
        <f t="array" ref="N971">_xlfn.IFS(Table11[[#This Row],[target.clade]]="I",4454,Table11[[#This Row],[target.clade]]="II",110,TRUE,NA())</f>
        <v>110</v>
      </c>
      <c r="O971" s="20" cm="1">
        <f t="array" ref="O971">_xlfn.IFS(Table11[[#This Row],[target.clade]]="I",Table11[[#This Row],[hits.I]],Table11[[#This Row],[target.clade]]="II",Table11[[#This Row],[hits.II]],TRUE,SUM(Table11[[#This Row],[hits.I]:[hits.?]]))</f>
        <v>4410</v>
      </c>
      <c r="P971" s="26">
        <f>Table11[[#This Row],[clade.P]]-Table11[[#This Row],[clade.TP]]</f>
        <v>44</v>
      </c>
      <c r="Q971" s="26" cm="1">
        <f t="array" ref="Q971">_xlfn.IFS(Table11[[#This Row],[target.clade]]="I",Table11[[#This Row],[hits.II]],Table11[[#This Row],[target.clade]]="II",Table11[[#This Row],[hits.I]],TRUE,NA())</f>
        <v>43</v>
      </c>
      <c r="R971" s="26">
        <f>IFERROR(Table11[[#This Row],[clade.N]]-Table11[[#This Row],[clade.FP]], NA())</f>
        <v>67</v>
      </c>
      <c r="S971" s="24">
        <f>Table11[[#This Row],[clade.TP]]/Table11[[#This Row],[clade.P]]</f>
        <v>0.99012123933542884</v>
      </c>
      <c r="T971" s="24">
        <f>Table11[[#This Row],[clade.FN]]/Table11[[#This Row],[clade.P]]</f>
        <v>9.8787606645711727E-3</v>
      </c>
      <c r="U971" s="24">
        <f>IFERROR(Table11[[#This Row],[clade.FP]]/Table11[[#This Row],[clade.N]],NA())</f>
        <v>0.39090909090909093</v>
      </c>
      <c r="V971" s="24">
        <f>IFERROR(Table11[[#This Row],[clade.TN]]/Table11[[#This Row],[clade.N]],NA())</f>
        <v>0.60909090909090913</v>
      </c>
      <c r="AC971" s="11"/>
      <c r="AD971" s="11"/>
    </row>
    <row r="972" spans="1:30" ht="21" customHeight="1" x14ac:dyDescent="0.2">
      <c r="A972" s="25" t="s">
        <v>4332</v>
      </c>
      <c r="B972" s="20">
        <f>LOOKUP(Table11[[#This Row],[id]],'S1 - Assay'!A:A,'S1 - Assay'!B:B)</f>
        <v>10244</v>
      </c>
      <c r="C972" s="20" t="str">
        <f>LOOKUP(Table11[[#This Row],[id]],'S1 - Assay'!A:A,'S1 - Assay'!C:C)</f>
        <v>II</v>
      </c>
      <c r="D972" s="20">
        <f>COUNTIF('S6 - Table 1'!$B$3:$B$20,Table11[[#This Row],[id]])</f>
        <v>0</v>
      </c>
      <c r="E972" s="20">
        <v>0.28916300700000003</v>
      </c>
      <c r="F972" s="20">
        <v>3409</v>
      </c>
      <c r="G972" s="20">
        <v>13</v>
      </c>
      <c r="H972" s="20">
        <v>268</v>
      </c>
      <c r="I972" s="20">
        <v>20</v>
      </c>
      <c r="J972" s="20">
        <v>44</v>
      </c>
      <c r="K972" s="20">
        <v>4424</v>
      </c>
      <c r="L972" s="20">
        <v>65</v>
      </c>
      <c r="M972" s="26" cm="1">
        <f t="array" ref="M972">_xlfn.IFS(Table11[[#This Row],[target.clade]]="I",110,Table11[[#This Row],[target.clade]]="II",4454,TRUE,4652)</f>
        <v>4454</v>
      </c>
      <c r="N972" s="26" cm="1">
        <f t="array" ref="N972">_xlfn.IFS(Table11[[#This Row],[target.clade]]="I",4454,Table11[[#This Row],[target.clade]]="II",110,TRUE,NA())</f>
        <v>110</v>
      </c>
      <c r="O972" s="20" cm="1">
        <f t="array" ref="O972">_xlfn.IFS(Table11[[#This Row],[target.clade]]="I",Table11[[#This Row],[hits.I]],Table11[[#This Row],[target.clade]]="II",Table11[[#This Row],[hits.II]],TRUE,SUM(Table11[[#This Row],[hits.I]:[hits.?]]))</f>
        <v>4424</v>
      </c>
      <c r="P972" s="26">
        <f>Table11[[#This Row],[clade.P]]-Table11[[#This Row],[clade.TP]]</f>
        <v>30</v>
      </c>
      <c r="Q972" s="26" cm="1">
        <f t="array" ref="Q972">_xlfn.IFS(Table11[[#This Row],[target.clade]]="I",Table11[[#This Row],[hits.II]],Table11[[#This Row],[target.clade]]="II",Table11[[#This Row],[hits.I]],TRUE,NA())</f>
        <v>44</v>
      </c>
      <c r="R972" s="26">
        <f>IFERROR(Table11[[#This Row],[clade.N]]-Table11[[#This Row],[clade.FP]], NA())</f>
        <v>66</v>
      </c>
      <c r="S972" s="24">
        <f>Table11[[#This Row],[clade.TP]]/Table11[[#This Row],[clade.P]]</f>
        <v>0.99326448136506507</v>
      </c>
      <c r="T972" s="24">
        <f>Table11[[#This Row],[clade.FN]]/Table11[[#This Row],[clade.P]]</f>
        <v>6.7355186349348896E-3</v>
      </c>
      <c r="U972" s="24">
        <f>IFERROR(Table11[[#This Row],[clade.FP]]/Table11[[#This Row],[clade.N]],NA())</f>
        <v>0.4</v>
      </c>
      <c r="V972" s="24">
        <f>IFERROR(Table11[[#This Row],[clade.TN]]/Table11[[#This Row],[clade.N]],NA())</f>
        <v>0.6</v>
      </c>
      <c r="AC972" s="11"/>
      <c r="AD972" s="11"/>
    </row>
    <row r="973" spans="1:30" ht="21" customHeight="1" x14ac:dyDescent="0.2">
      <c r="A973" s="25" t="s">
        <v>4336</v>
      </c>
      <c r="B973" s="20">
        <f>LOOKUP(Table11[[#This Row],[id]],'S1 - Assay'!A:A,'S1 - Assay'!B:B)</f>
        <v>10244</v>
      </c>
      <c r="C973" s="20" t="str">
        <f>LOOKUP(Table11[[#This Row],[id]],'S1 - Assay'!A:A,'S1 - Assay'!C:C)</f>
        <v>II</v>
      </c>
      <c r="D973" s="20">
        <f>COUNTIF('S6 - Table 1'!$B$3:$B$20,Table11[[#This Row],[id]])</f>
        <v>0</v>
      </c>
      <c r="E973" s="20">
        <v>0.29030125699999998</v>
      </c>
      <c r="F973" s="20">
        <v>3137</v>
      </c>
      <c r="G973" s="20">
        <v>116</v>
      </c>
      <c r="H973" s="20">
        <v>36</v>
      </c>
      <c r="I973" s="20">
        <v>253</v>
      </c>
      <c r="J973" s="20">
        <v>43</v>
      </c>
      <c r="K973" s="20">
        <v>4330</v>
      </c>
      <c r="L973" s="20">
        <v>20</v>
      </c>
      <c r="M973" s="26" cm="1">
        <f t="array" ref="M973">_xlfn.IFS(Table11[[#This Row],[target.clade]]="I",110,Table11[[#This Row],[target.clade]]="II",4454,TRUE,4652)</f>
        <v>4454</v>
      </c>
      <c r="N973" s="26" cm="1">
        <f t="array" ref="N973">_xlfn.IFS(Table11[[#This Row],[target.clade]]="I",4454,Table11[[#This Row],[target.clade]]="II",110,TRUE,NA())</f>
        <v>110</v>
      </c>
      <c r="O973" s="20" cm="1">
        <f t="array" ref="O973">_xlfn.IFS(Table11[[#This Row],[target.clade]]="I",Table11[[#This Row],[hits.I]],Table11[[#This Row],[target.clade]]="II",Table11[[#This Row],[hits.II]],TRUE,SUM(Table11[[#This Row],[hits.I]:[hits.?]]))</f>
        <v>4330</v>
      </c>
      <c r="P973" s="26">
        <f>Table11[[#This Row],[clade.P]]-Table11[[#This Row],[clade.TP]]</f>
        <v>124</v>
      </c>
      <c r="Q973" s="26" cm="1">
        <f t="array" ref="Q973">_xlfn.IFS(Table11[[#This Row],[target.clade]]="I",Table11[[#This Row],[hits.II]],Table11[[#This Row],[target.clade]]="II",Table11[[#This Row],[hits.I]],TRUE,NA())</f>
        <v>43</v>
      </c>
      <c r="R973" s="26">
        <f>IFERROR(Table11[[#This Row],[clade.N]]-Table11[[#This Row],[clade.FP]], NA())</f>
        <v>67</v>
      </c>
      <c r="S973" s="24">
        <f>Table11[[#This Row],[clade.TP]]/Table11[[#This Row],[clade.P]]</f>
        <v>0.97215985630893575</v>
      </c>
      <c r="T973" s="24">
        <f>Table11[[#This Row],[clade.FN]]/Table11[[#This Row],[clade.P]]</f>
        <v>2.7840143691064211E-2</v>
      </c>
      <c r="U973" s="24">
        <f>IFERROR(Table11[[#This Row],[clade.FP]]/Table11[[#This Row],[clade.N]],NA())</f>
        <v>0.39090909090909093</v>
      </c>
      <c r="V973" s="24">
        <f>IFERROR(Table11[[#This Row],[clade.TN]]/Table11[[#This Row],[clade.N]],NA())</f>
        <v>0.60909090909090913</v>
      </c>
      <c r="AC973" s="11"/>
      <c r="AD973" s="11"/>
    </row>
    <row r="974" spans="1:30" ht="21" customHeight="1" x14ac:dyDescent="0.2">
      <c r="A974" s="25" t="s">
        <v>4339</v>
      </c>
      <c r="B974" s="20">
        <f>LOOKUP(Table11[[#This Row],[id]],'S1 - Assay'!A:A,'S1 - Assay'!B:B)</f>
        <v>10244</v>
      </c>
      <c r="C974" s="20" t="str">
        <f>LOOKUP(Table11[[#This Row],[id]],'S1 - Assay'!A:A,'S1 - Assay'!C:C)</f>
        <v>II</v>
      </c>
      <c r="D974" s="20">
        <f>COUNTIF('S6 - Table 1'!$B$3:$B$20,Table11[[#This Row],[id]])</f>
        <v>0</v>
      </c>
      <c r="E974" s="20">
        <v>0.29052358</v>
      </c>
      <c r="F974" s="20">
        <v>3405</v>
      </c>
      <c r="G974" s="20">
        <v>7</v>
      </c>
      <c r="H974" s="20">
        <v>289</v>
      </c>
      <c r="I974" s="20">
        <v>12</v>
      </c>
      <c r="J974" s="20">
        <v>44</v>
      </c>
      <c r="K974" s="20">
        <v>4427</v>
      </c>
      <c r="L974" s="20">
        <v>58</v>
      </c>
      <c r="M974" s="26" cm="1">
        <f t="array" ref="M974">_xlfn.IFS(Table11[[#This Row],[target.clade]]="I",110,Table11[[#This Row],[target.clade]]="II",4454,TRUE,4652)</f>
        <v>4454</v>
      </c>
      <c r="N974" s="26" cm="1">
        <f t="array" ref="N974">_xlfn.IFS(Table11[[#This Row],[target.clade]]="I",4454,Table11[[#This Row],[target.clade]]="II",110,TRUE,NA())</f>
        <v>110</v>
      </c>
      <c r="O974" s="20" cm="1">
        <f t="array" ref="O974">_xlfn.IFS(Table11[[#This Row],[target.clade]]="I",Table11[[#This Row],[hits.I]],Table11[[#This Row],[target.clade]]="II",Table11[[#This Row],[hits.II]],TRUE,SUM(Table11[[#This Row],[hits.I]:[hits.?]]))</f>
        <v>4427</v>
      </c>
      <c r="P974" s="26">
        <f>Table11[[#This Row],[clade.P]]-Table11[[#This Row],[clade.TP]]</f>
        <v>27</v>
      </c>
      <c r="Q974" s="26" cm="1">
        <f t="array" ref="Q974">_xlfn.IFS(Table11[[#This Row],[target.clade]]="I",Table11[[#This Row],[hits.II]],Table11[[#This Row],[target.clade]]="II",Table11[[#This Row],[hits.I]],TRUE,NA())</f>
        <v>44</v>
      </c>
      <c r="R974" s="26">
        <f>IFERROR(Table11[[#This Row],[clade.N]]-Table11[[#This Row],[clade.FP]], NA())</f>
        <v>66</v>
      </c>
      <c r="S974" s="24">
        <f>Table11[[#This Row],[clade.TP]]/Table11[[#This Row],[clade.P]]</f>
        <v>0.99393803322855856</v>
      </c>
      <c r="T974" s="24">
        <f>Table11[[#This Row],[clade.FN]]/Table11[[#This Row],[clade.P]]</f>
        <v>6.0619667714414006E-3</v>
      </c>
      <c r="U974" s="24">
        <f>IFERROR(Table11[[#This Row],[clade.FP]]/Table11[[#This Row],[clade.N]],NA())</f>
        <v>0.4</v>
      </c>
      <c r="V974" s="24">
        <f>IFERROR(Table11[[#This Row],[clade.TN]]/Table11[[#This Row],[clade.N]],NA())</f>
        <v>0.6</v>
      </c>
      <c r="AC974" s="11"/>
      <c r="AD974" s="11"/>
    </row>
    <row r="975" spans="1:30" ht="21" customHeight="1" x14ac:dyDescent="0.2">
      <c r="A975" s="25" t="s">
        <v>4340</v>
      </c>
      <c r="B975" s="20">
        <f>LOOKUP(Table11[[#This Row],[id]],'S1 - Assay'!A:A,'S1 - Assay'!B:B)</f>
        <v>10244</v>
      </c>
      <c r="C975" s="20" t="str">
        <f>LOOKUP(Table11[[#This Row],[id]],'S1 - Assay'!A:A,'S1 - Assay'!C:C)</f>
        <v>II</v>
      </c>
      <c r="D975" s="20">
        <f>COUNTIF('S6 - Table 1'!$B$3:$B$20,Table11[[#This Row],[id]])</f>
        <v>0</v>
      </c>
      <c r="E975" s="20">
        <v>0.29052358</v>
      </c>
      <c r="F975" s="20">
        <v>3405</v>
      </c>
      <c r="G975" s="20">
        <v>7</v>
      </c>
      <c r="H975" s="20">
        <v>289</v>
      </c>
      <c r="I975" s="20">
        <v>12</v>
      </c>
      <c r="J975" s="20">
        <v>44</v>
      </c>
      <c r="K975" s="20">
        <v>4426</v>
      </c>
      <c r="L975" s="20">
        <v>58</v>
      </c>
      <c r="M975" s="26" cm="1">
        <f t="array" ref="M975">_xlfn.IFS(Table11[[#This Row],[target.clade]]="I",110,Table11[[#This Row],[target.clade]]="II",4454,TRUE,4652)</f>
        <v>4454</v>
      </c>
      <c r="N975" s="26" cm="1">
        <f t="array" ref="N975">_xlfn.IFS(Table11[[#This Row],[target.clade]]="I",4454,Table11[[#This Row],[target.clade]]="II",110,TRUE,NA())</f>
        <v>110</v>
      </c>
      <c r="O975" s="20" cm="1">
        <f t="array" ref="O975">_xlfn.IFS(Table11[[#This Row],[target.clade]]="I",Table11[[#This Row],[hits.I]],Table11[[#This Row],[target.clade]]="II",Table11[[#This Row],[hits.II]],TRUE,SUM(Table11[[#This Row],[hits.I]:[hits.?]]))</f>
        <v>4426</v>
      </c>
      <c r="P975" s="26">
        <f>Table11[[#This Row],[clade.P]]-Table11[[#This Row],[clade.TP]]</f>
        <v>28</v>
      </c>
      <c r="Q975" s="26" cm="1">
        <f t="array" ref="Q975">_xlfn.IFS(Table11[[#This Row],[target.clade]]="I",Table11[[#This Row],[hits.II]],Table11[[#This Row],[target.clade]]="II",Table11[[#This Row],[hits.I]],TRUE,NA())</f>
        <v>44</v>
      </c>
      <c r="R975" s="26">
        <f>IFERROR(Table11[[#This Row],[clade.N]]-Table11[[#This Row],[clade.FP]], NA())</f>
        <v>66</v>
      </c>
      <c r="S975" s="24">
        <f>Table11[[#This Row],[clade.TP]]/Table11[[#This Row],[clade.P]]</f>
        <v>0.99371351594072743</v>
      </c>
      <c r="T975" s="24">
        <f>Table11[[#This Row],[clade.FN]]/Table11[[#This Row],[clade.P]]</f>
        <v>6.2864840592725636E-3</v>
      </c>
      <c r="U975" s="24">
        <f>IFERROR(Table11[[#This Row],[clade.FP]]/Table11[[#This Row],[clade.N]],NA())</f>
        <v>0.4</v>
      </c>
      <c r="V975" s="24">
        <f>IFERROR(Table11[[#This Row],[clade.TN]]/Table11[[#This Row],[clade.N]],NA())</f>
        <v>0.6</v>
      </c>
      <c r="AC975" s="11"/>
      <c r="AD975" s="11"/>
    </row>
    <row r="976" spans="1:30" ht="21" customHeight="1" x14ac:dyDescent="0.2">
      <c r="A976" s="25" t="s">
        <v>4341</v>
      </c>
      <c r="B976" s="20">
        <f>LOOKUP(Table11[[#This Row],[id]],'S1 - Assay'!A:A,'S1 - Assay'!B:B)</f>
        <v>10244</v>
      </c>
      <c r="C976" s="20" t="str">
        <f>LOOKUP(Table11[[#This Row],[id]],'S1 - Assay'!A:A,'S1 - Assay'!C:C)</f>
        <v>II</v>
      </c>
      <c r="D976" s="20">
        <f>COUNTIF('S6 - Table 1'!$B$3:$B$20,Table11[[#This Row],[id]])</f>
        <v>0</v>
      </c>
      <c r="E976" s="20">
        <v>0.29052358</v>
      </c>
      <c r="F976" s="20">
        <v>3405</v>
      </c>
      <c r="G976" s="20">
        <v>7</v>
      </c>
      <c r="H976" s="20">
        <v>290</v>
      </c>
      <c r="I976" s="20">
        <v>11</v>
      </c>
      <c r="J976" s="20">
        <v>44</v>
      </c>
      <c r="K976" s="20">
        <v>4426</v>
      </c>
      <c r="L976" s="20">
        <v>58</v>
      </c>
      <c r="M976" s="26" cm="1">
        <f t="array" ref="M976">_xlfn.IFS(Table11[[#This Row],[target.clade]]="I",110,Table11[[#This Row],[target.clade]]="II",4454,TRUE,4652)</f>
        <v>4454</v>
      </c>
      <c r="N976" s="26" cm="1">
        <f t="array" ref="N976">_xlfn.IFS(Table11[[#This Row],[target.clade]]="I",4454,Table11[[#This Row],[target.clade]]="II",110,TRUE,NA())</f>
        <v>110</v>
      </c>
      <c r="O976" s="20" cm="1">
        <f t="array" ref="O976">_xlfn.IFS(Table11[[#This Row],[target.clade]]="I",Table11[[#This Row],[hits.I]],Table11[[#This Row],[target.clade]]="II",Table11[[#This Row],[hits.II]],TRUE,SUM(Table11[[#This Row],[hits.I]:[hits.?]]))</f>
        <v>4426</v>
      </c>
      <c r="P976" s="26">
        <f>Table11[[#This Row],[clade.P]]-Table11[[#This Row],[clade.TP]]</f>
        <v>28</v>
      </c>
      <c r="Q976" s="26" cm="1">
        <f t="array" ref="Q976">_xlfn.IFS(Table11[[#This Row],[target.clade]]="I",Table11[[#This Row],[hits.II]],Table11[[#This Row],[target.clade]]="II",Table11[[#This Row],[hits.I]],TRUE,NA())</f>
        <v>44</v>
      </c>
      <c r="R976" s="26">
        <f>IFERROR(Table11[[#This Row],[clade.N]]-Table11[[#This Row],[clade.FP]], NA())</f>
        <v>66</v>
      </c>
      <c r="S976" s="24">
        <f>Table11[[#This Row],[clade.TP]]/Table11[[#This Row],[clade.P]]</f>
        <v>0.99371351594072743</v>
      </c>
      <c r="T976" s="24">
        <f>Table11[[#This Row],[clade.FN]]/Table11[[#This Row],[clade.P]]</f>
        <v>6.2864840592725636E-3</v>
      </c>
      <c r="U976" s="24">
        <f>IFERROR(Table11[[#This Row],[clade.FP]]/Table11[[#This Row],[clade.N]],NA())</f>
        <v>0.4</v>
      </c>
      <c r="V976" s="24">
        <f>IFERROR(Table11[[#This Row],[clade.TN]]/Table11[[#This Row],[clade.N]],NA())</f>
        <v>0.6</v>
      </c>
      <c r="AC976" s="11"/>
      <c r="AD976" s="11"/>
    </row>
    <row r="977" spans="1:30" ht="21" customHeight="1" x14ac:dyDescent="0.2">
      <c r="A977" s="25" t="s">
        <v>4344</v>
      </c>
      <c r="B977" s="20">
        <f>LOOKUP(Table11[[#This Row],[id]],'S1 - Assay'!A:A,'S1 - Assay'!B:B)</f>
        <v>10244</v>
      </c>
      <c r="C977" s="20" t="str">
        <f>LOOKUP(Table11[[#This Row],[id]],'S1 - Assay'!A:A,'S1 - Assay'!C:C)</f>
        <v>II</v>
      </c>
      <c r="D977" s="20">
        <f>COUNTIF('S6 - Table 1'!$B$3:$B$20,Table11[[#This Row],[id]])</f>
        <v>0</v>
      </c>
      <c r="E977" s="20">
        <v>0.29120294800000002</v>
      </c>
      <c r="F977" s="20">
        <v>3393</v>
      </c>
      <c r="G977" s="20">
        <v>11</v>
      </c>
      <c r="H977" s="20">
        <v>167</v>
      </c>
      <c r="I977" s="20">
        <v>127</v>
      </c>
      <c r="J977" s="20">
        <v>43</v>
      </c>
      <c r="K977" s="20">
        <v>4401</v>
      </c>
      <c r="L977" s="20">
        <v>63</v>
      </c>
      <c r="M977" s="26" cm="1">
        <f t="array" ref="M977">_xlfn.IFS(Table11[[#This Row],[target.clade]]="I",110,Table11[[#This Row],[target.clade]]="II",4454,TRUE,4652)</f>
        <v>4454</v>
      </c>
      <c r="N977" s="26" cm="1">
        <f t="array" ref="N977">_xlfn.IFS(Table11[[#This Row],[target.clade]]="I",4454,Table11[[#This Row],[target.clade]]="II",110,TRUE,NA())</f>
        <v>110</v>
      </c>
      <c r="O977" s="20" cm="1">
        <f t="array" ref="O977">_xlfn.IFS(Table11[[#This Row],[target.clade]]="I",Table11[[#This Row],[hits.I]],Table11[[#This Row],[target.clade]]="II",Table11[[#This Row],[hits.II]],TRUE,SUM(Table11[[#This Row],[hits.I]:[hits.?]]))</f>
        <v>4401</v>
      </c>
      <c r="P977" s="26">
        <f>Table11[[#This Row],[clade.P]]-Table11[[#This Row],[clade.TP]]</f>
        <v>53</v>
      </c>
      <c r="Q977" s="26" cm="1">
        <f t="array" ref="Q977">_xlfn.IFS(Table11[[#This Row],[target.clade]]="I",Table11[[#This Row],[hits.II]],Table11[[#This Row],[target.clade]]="II",Table11[[#This Row],[hits.I]],TRUE,NA())</f>
        <v>43</v>
      </c>
      <c r="R977" s="26">
        <f>IFERROR(Table11[[#This Row],[clade.N]]-Table11[[#This Row],[clade.FP]], NA())</f>
        <v>67</v>
      </c>
      <c r="S977" s="24">
        <f>Table11[[#This Row],[clade.TP]]/Table11[[#This Row],[clade.P]]</f>
        <v>0.98810058374494836</v>
      </c>
      <c r="T977" s="24">
        <f>Table11[[#This Row],[clade.FN]]/Table11[[#This Row],[clade.P]]</f>
        <v>1.1899416255051639E-2</v>
      </c>
      <c r="U977" s="24">
        <f>IFERROR(Table11[[#This Row],[clade.FP]]/Table11[[#This Row],[clade.N]],NA())</f>
        <v>0.39090909090909093</v>
      </c>
      <c r="V977" s="24">
        <f>IFERROR(Table11[[#This Row],[clade.TN]]/Table11[[#This Row],[clade.N]],NA())</f>
        <v>0.60909090909090913</v>
      </c>
      <c r="AC977" s="11"/>
      <c r="AD977" s="11"/>
    </row>
    <row r="978" spans="1:30" ht="21" customHeight="1" x14ac:dyDescent="0.2">
      <c r="A978" s="25" t="s">
        <v>4348</v>
      </c>
      <c r="B978" s="20">
        <f>LOOKUP(Table11[[#This Row],[id]],'S1 - Assay'!A:A,'S1 - Assay'!B:B)</f>
        <v>10244</v>
      </c>
      <c r="C978" s="20" t="str">
        <f>LOOKUP(Table11[[#This Row],[id]],'S1 - Assay'!A:A,'S1 - Assay'!C:C)</f>
        <v>II</v>
      </c>
      <c r="D978" s="20">
        <f>COUNTIF('S6 - Table 1'!$B$3:$B$20,Table11[[#This Row],[id]])</f>
        <v>0</v>
      </c>
      <c r="E978" s="20">
        <v>0.29349317200000002</v>
      </c>
      <c r="F978" s="20">
        <v>3417</v>
      </c>
      <c r="G978" s="20">
        <v>4</v>
      </c>
      <c r="H978" s="20">
        <v>252</v>
      </c>
      <c r="I978" s="20">
        <v>56</v>
      </c>
      <c r="J978" s="20">
        <v>50</v>
      </c>
      <c r="K978" s="20">
        <v>4418</v>
      </c>
      <c r="L978" s="20">
        <v>63</v>
      </c>
      <c r="M978" s="26" cm="1">
        <f t="array" ref="M978">_xlfn.IFS(Table11[[#This Row],[target.clade]]="I",110,Table11[[#This Row],[target.clade]]="II",4454,TRUE,4652)</f>
        <v>4454</v>
      </c>
      <c r="N978" s="26" cm="1">
        <f t="array" ref="N978">_xlfn.IFS(Table11[[#This Row],[target.clade]]="I",4454,Table11[[#This Row],[target.clade]]="II",110,TRUE,NA())</f>
        <v>110</v>
      </c>
      <c r="O978" s="20" cm="1">
        <f t="array" ref="O978">_xlfn.IFS(Table11[[#This Row],[target.clade]]="I",Table11[[#This Row],[hits.I]],Table11[[#This Row],[target.clade]]="II",Table11[[#This Row],[hits.II]],TRUE,SUM(Table11[[#This Row],[hits.I]:[hits.?]]))</f>
        <v>4418</v>
      </c>
      <c r="P978" s="26">
        <f>Table11[[#This Row],[clade.P]]-Table11[[#This Row],[clade.TP]]</f>
        <v>36</v>
      </c>
      <c r="Q978" s="26" cm="1">
        <f t="array" ref="Q978">_xlfn.IFS(Table11[[#This Row],[target.clade]]="I",Table11[[#This Row],[hits.II]],Table11[[#This Row],[target.clade]]="II",Table11[[#This Row],[hits.I]],TRUE,NA())</f>
        <v>50</v>
      </c>
      <c r="R978" s="26">
        <f>IFERROR(Table11[[#This Row],[clade.N]]-Table11[[#This Row],[clade.FP]], NA())</f>
        <v>60</v>
      </c>
      <c r="S978" s="24">
        <f>Table11[[#This Row],[clade.TP]]/Table11[[#This Row],[clade.P]]</f>
        <v>0.99191737763807808</v>
      </c>
      <c r="T978" s="24">
        <f>Table11[[#This Row],[clade.FN]]/Table11[[#This Row],[clade.P]]</f>
        <v>8.0826223619218686E-3</v>
      </c>
      <c r="U978" s="24">
        <f>IFERROR(Table11[[#This Row],[clade.FP]]/Table11[[#This Row],[clade.N]],NA())</f>
        <v>0.45454545454545453</v>
      </c>
      <c r="V978" s="24">
        <f>IFERROR(Table11[[#This Row],[clade.TN]]/Table11[[#This Row],[clade.N]],NA())</f>
        <v>0.54545454545454541</v>
      </c>
      <c r="AC978" s="11"/>
      <c r="AD978" s="11"/>
    </row>
    <row r="979" spans="1:30" ht="21" customHeight="1" x14ac:dyDescent="0.2">
      <c r="A979" s="25" t="s">
        <v>4349</v>
      </c>
      <c r="B979" s="20">
        <f>LOOKUP(Table11[[#This Row],[id]],'S1 - Assay'!A:A,'S1 - Assay'!B:B)</f>
        <v>10244</v>
      </c>
      <c r="C979" s="20" t="str">
        <f>LOOKUP(Table11[[#This Row],[id]],'S1 - Assay'!A:A,'S1 - Assay'!C:C)</f>
        <v>II</v>
      </c>
      <c r="D979" s="20">
        <f>COUNTIF('S6 - Table 1'!$B$3:$B$20,Table11[[#This Row],[id]])</f>
        <v>0</v>
      </c>
      <c r="E979" s="20">
        <v>0.29374988499999999</v>
      </c>
      <c r="F979" s="20">
        <v>3410</v>
      </c>
      <c r="G979" s="20">
        <v>12</v>
      </c>
      <c r="H979" s="20">
        <v>268</v>
      </c>
      <c r="I979" s="20">
        <v>20</v>
      </c>
      <c r="J979" s="20">
        <v>44</v>
      </c>
      <c r="K979" s="20">
        <v>4424</v>
      </c>
      <c r="L979" s="20">
        <v>65</v>
      </c>
      <c r="M979" s="26" cm="1">
        <f t="array" ref="M979">_xlfn.IFS(Table11[[#This Row],[target.clade]]="I",110,Table11[[#This Row],[target.clade]]="II",4454,TRUE,4652)</f>
        <v>4454</v>
      </c>
      <c r="N979" s="26" cm="1">
        <f t="array" ref="N979">_xlfn.IFS(Table11[[#This Row],[target.clade]]="I",4454,Table11[[#This Row],[target.clade]]="II",110,TRUE,NA())</f>
        <v>110</v>
      </c>
      <c r="O979" s="20" cm="1">
        <f t="array" ref="O979">_xlfn.IFS(Table11[[#This Row],[target.clade]]="I",Table11[[#This Row],[hits.I]],Table11[[#This Row],[target.clade]]="II",Table11[[#This Row],[hits.II]],TRUE,SUM(Table11[[#This Row],[hits.I]:[hits.?]]))</f>
        <v>4424</v>
      </c>
      <c r="P979" s="26">
        <f>Table11[[#This Row],[clade.P]]-Table11[[#This Row],[clade.TP]]</f>
        <v>30</v>
      </c>
      <c r="Q979" s="26" cm="1">
        <f t="array" ref="Q979">_xlfn.IFS(Table11[[#This Row],[target.clade]]="I",Table11[[#This Row],[hits.II]],Table11[[#This Row],[target.clade]]="II",Table11[[#This Row],[hits.I]],TRUE,NA())</f>
        <v>44</v>
      </c>
      <c r="R979" s="26">
        <f>IFERROR(Table11[[#This Row],[clade.N]]-Table11[[#This Row],[clade.FP]], NA())</f>
        <v>66</v>
      </c>
      <c r="S979" s="24">
        <f>Table11[[#This Row],[clade.TP]]/Table11[[#This Row],[clade.P]]</f>
        <v>0.99326448136506507</v>
      </c>
      <c r="T979" s="24">
        <f>Table11[[#This Row],[clade.FN]]/Table11[[#This Row],[clade.P]]</f>
        <v>6.7355186349348896E-3</v>
      </c>
      <c r="U979" s="24">
        <f>IFERROR(Table11[[#This Row],[clade.FP]]/Table11[[#This Row],[clade.N]],NA())</f>
        <v>0.4</v>
      </c>
      <c r="V979" s="24">
        <f>IFERROR(Table11[[#This Row],[clade.TN]]/Table11[[#This Row],[clade.N]],NA())</f>
        <v>0.6</v>
      </c>
      <c r="AC979" s="11"/>
      <c r="AD979" s="11"/>
    </row>
    <row r="980" spans="1:30" ht="21" customHeight="1" x14ac:dyDescent="0.2">
      <c r="A980" s="25" t="s">
        <v>4352</v>
      </c>
      <c r="B980" s="20">
        <f>LOOKUP(Table11[[#This Row],[id]],'S1 - Assay'!A:A,'S1 - Assay'!B:B)</f>
        <v>10244</v>
      </c>
      <c r="C980" s="20" t="str">
        <f>LOOKUP(Table11[[#This Row],[id]],'S1 - Assay'!A:A,'S1 - Assay'!C:C)</f>
        <v>II</v>
      </c>
      <c r="D980" s="20">
        <f>COUNTIF('S6 - Table 1'!$B$3:$B$20,Table11[[#This Row],[id]])</f>
        <v>0</v>
      </c>
      <c r="E980" s="20">
        <v>0.29449103100000001</v>
      </c>
      <c r="F980" s="20">
        <v>3410</v>
      </c>
      <c r="G980" s="20">
        <v>12</v>
      </c>
      <c r="H980" s="20">
        <v>268</v>
      </c>
      <c r="I980" s="20">
        <v>20</v>
      </c>
      <c r="J980" s="20">
        <v>44</v>
      </c>
      <c r="K980" s="20">
        <v>4424</v>
      </c>
      <c r="L980" s="20">
        <v>65</v>
      </c>
      <c r="M980" s="26" cm="1">
        <f t="array" ref="M980">_xlfn.IFS(Table11[[#This Row],[target.clade]]="I",110,Table11[[#This Row],[target.clade]]="II",4454,TRUE,4652)</f>
        <v>4454</v>
      </c>
      <c r="N980" s="26" cm="1">
        <f t="array" ref="N980">_xlfn.IFS(Table11[[#This Row],[target.clade]]="I",4454,Table11[[#This Row],[target.clade]]="II",110,TRUE,NA())</f>
        <v>110</v>
      </c>
      <c r="O980" s="20" cm="1">
        <f t="array" ref="O980">_xlfn.IFS(Table11[[#This Row],[target.clade]]="I",Table11[[#This Row],[hits.I]],Table11[[#This Row],[target.clade]]="II",Table11[[#This Row],[hits.II]],TRUE,SUM(Table11[[#This Row],[hits.I]:[hits.?]]))</f>
        <v>4424</v>
      </c>
      <c r="P980" s="26">
        <f>Table11[[#This Row],[clade.P]]-Table11[[#This Row],[clade.TP]]</f>
        <v>30</v>
      </c>
      <c r="Q980" s="26" cm="1">
        <f t="array" ref="Q980">_xlfn.IFS(Table11[[#This Row],[target.clade]]="I",Table11[[#This Row],[hits.II]],Table11[[#This Row],[target.clade]]="II",Table11[[#This Row],[hits.I]],TRUE,NA())</f>
        <v>44</v>
      </c>
      <c r="R980" s="26">
        <f>IFERROR(Table11[[#This Row],[clade.N]]-Table11[[#This Row],[clade.FP]], NA())</f>
        <v>66</v>
      </c>
      <c r="S980" s="24">
        <f>Table11[[#This Row],[clade.TP]]/Table11[[#This Row],[clade.P]]</f>
        <v>0.99326448136506507</v>
      </c>
      <c r="T980" s="24">
        <f>Table11[[#This Row],[clade.FN]]/Table11[[#This Row],[clade.P]]</f>
        <v>6.7355186349348896E-3</v>
      </c>
      <c r="U980" s="24">
        <f>IFERROR(Table11[[#This Row],[clade.FP]]/Table11[[#This Row],[clade.N]],NA())</f>
        <v>0.4</v>
      </c>
      <c r="V980" s="24">
        <f>IFERROR(Table11[[#This Row],[clade.TN]]/Table11[[#This Row],[clade.N]],NA())</f>
        <v>0.6</v>
      </c>
      <c r="AC980" s="11"/>
      <c r="AD980" s="11"/>
    </row>
    <row r="981" spans="1:30" ht="21" customHeight="1" x14ac:dyDescent="0.2">
      <c r="A981" s="25" t="s">
        <v>4354</v>
      </c>
      <c r="B981" s="20">
        <f>LOOKUP(Table11[[#This Row],[id]],'S1 - Assay'!A:A,'S1 - Assay'!B:B)</f>
        <v>10244</v>
      </c>
      <c r="C981" s="20" t="str">
        <f>LOOKUP(Table11[[#This Row],[id]],'S1 - Assay'!A:A,'S1 - Assay'!C:C)</f>
        <v>II</v>
      </c>
      <c r="D981" s="20">
        <f>COUNTIF('S6 - Table 1'!$B$3:$B$20,Table11[[#This Row],[id]])</f>
        <v>0</v>
      </c>
      <c r="E981" s="20">
        <v>0.29600754899999998</v>
      </c>
      <c r="F981" s="20">
        <v>2799</v>
      </c>
      <c r="G981" s="20">
        <v>63</v>
      </c>
      <c r="H981" s="20">
        <v>186</v>
      </c>
      <c r="I981" s="20">
        <v>109</v>
      </c>
      <c r="J981" s="20">
        <v>44</v>
      </c>
      <c r="K981" s="20">
        <v>3732</v>
      </c>
      <c r="L981" s="20">
        <v>61</v>
      </c>
      <c r="M981" s="26" cm="1">
        <f t="array" ref="M981">_xlfn.IFS(Table11[[#This Row],[target.clade]]="I",110,Table11[[#This Row],[target.clade]]="II",4454,TRUE,4652)</f>
        <v>4454</v>
      </c>
      <c r="N981" s="26" cm="1">
        <f t="array" ref="N981">_xlfn.IFS(Table11[[#This Row],[target.clade]]="I",4454,Table11[[#This Row],[target.clade]]="II",110,TRUE,NA())</f>
        <v>110</v>
      </c>
      <c r="O981" s="20" cm="1">
        <f t="array" ref="O981">_xlfn.IFS(Table11[[#This Row],[target.clade]]="I",Table11[[#This Row],[hits.I]],Table11[[#This Row],[target.clade]]="II",Table11[[#This Row],[hits.II]],TRUE,SUM(Table11[[#This Row],[hits.I]:[hits.?]]))</f>
        <v>3732</v>
      </c>
      <c r="P981" s="26">
        <f>Table11[[#This Row],[clade.P]]-Table11[[#This Row],[clade.TP]]</f>
        <v>722</v>
      </c>
      <c r="Q981" s="26" cm="1">
        <f t="array" ref="Q981">_xlfn.IFS(Table11[[#This Row],[target.clade]]="I",Table11[[#This Row],[hits.II]],Table11[[#This Row],[target.clade]]="II",Table11[[#This Row],[hits.I]],TRUE,NA())</f>
        <v>44</v>
      </c>
      <c r="R981" s="26">
        <f>IFERROR(Table11[[#This Row],[clade.N]]-Table11[[#This Row],[clade.FP]], NA())</f>
        <v>66</v>
      </c>
      <c r="S981" s="24">
        <f>Table11[[#This Row],[clade.TP]]/Table11[[#This Row],[clade.P]]</f>
        <v>0.83789851818590033</v>
      </c>
      <c r="T981" s="24">
        <f>Table11[[#This Row],[clade.FN]]/Table11[[#This Row],[clade.P]]</f>
        <v>0.1621014818140997</v>
      </c>
      <c r="U981" s="24">
        <f>IFERROR(Table11[[#This Row],[clade.FP]]/Table11[[#This Row],[clade.N]],NA())</f>
        <v>0.4</v>
      </c>
      <c r="V981" s="24">
        <f>IFERROR(Table11[[#This Row],[clade.TN]]/Table11[[#This Row],[clade.N]],NA())</f>
        <v>0.6</v>
      </c>
      <c r="AC981" s="11"/>
      <c r="AD981" s="11"/>
    </row>
    <row r="982" spans="1:30" ht="21" customHeight="1" x14ac:dyDescent="0.2">
      <c r="A982" s="25" t="s">
        <v>4355</v>
      </c>
      <c r="B982" s="20">
        <f>LOOKUP(Table11[[#This Row],[id]],'S1 - Assay'!A:A,'S1 - Assay'!B:B)</f>
        <v>10244</v>
      </c>
      <c r="C982" s="20" t="str">
        <f>LOOKUP(Table11[[#This Row],[id]],'S1 - Assay'!A:A,'S1 - Assay'!C:C)</f>
        <v>II</v>
      </c>
      <c r="D982" s="20">
        <f>COUNTIF('S6 - Table 1'!$B$3:$B$20,Table11[[#This Row],[id]])</f>
        <v>0</v>
      </c>
      <c r="E982" s="20">
        <v>0.33780022900000001</v>
      </c>
      <c r="F982" s="20">
        <v>3408</v>
      </c>
      <c r="G982" s="20">
        <v>7</v>
      </c>
      <c r="H982" s="20">
        <v>273</v>
      </c>
      <c r="I982" s="20">
        <v>253</v>
      </c>
      <c r="J982" s="20">
        <v>44</v>
      </c>
      <c r="K982" s="20">
        <v>4413</v>
      </c>
      <c r="L982" s="20">
        <v>64</v>
      </c>
      <c r="M982" s="26" cm="1">
        <f t="array" ref="M982">_xlfn.IFS(Table11[[#This Row],[target.clade]]="I",110,Table11[[#This Row],[target.clade]]="II",4454,TRUE,4652)</f>
        <v>4454</v>
      </c>
      <c r="N982" s="26" cm="1">
        <f t="array" ref="N982">_xlfn.IFS(Table11[[#This Row],[target.clade]]="I",4454,Table11[[#This Row],[target.clade]]="II",110,TRUE,NA())</f>
        <v>110</v>
      </c>
      <c r="O982" s="20" cm="1">
        <f t="array" ref="O982">_xlfn.IFS(Table11[[#This Row],[target.clade]]="I",Table11[[#This Row],[hits.I]],Table11[[#This Row],[target.clade]]="II",Table11[[#This Row],[hits.II]],TRUE,SUM(Table11[[#This Row],[hits.I]:[hits.?]]))</f>
        <v>4413</v>
      </c>
      <c r="P982" s="26">
        <f>Table11[[#This Row],[clade.P]]-Table11[[#This Row],[clade.TP]]</f>
        <v>41</v>
      </c>
      <c r="Q982" s="26" cm="1">
        <f t="array" ref="Q982">_xlfn.IFS(Table11[[#This Row],[target.clade]]="I",Table11[[#This Row],[hits.II]],Table11[[#This Row],[target.clade]]="II",Table11[[#This Row],[hits.I]],TRUE,NA())</f>
        <v>44</v>
      </c>
      <c r="R982" s="26">
        <f>IFERROR(Table11[[#This Row],[clade.N]]-Table11[[#This Row],[clade.FP]], NA())</f>
        <v>66</v>
      </c>
      <c r="S982" s="24">
        <f>Table11[[#This Row],[clade.TP]]/Table11[[#This Row],[clade.P]]</f>
        <v>0.99079479119892233</v>
      </c>
      <c r="T982" s="24">
        <f>Table11[[#This Row],[clade.FN]]/Table11[[#This Row],[clade.P]]</f>
        <v>9.2052088010776828E-3</v>
      </c>
      <c r="U982" s="24">
        <f>IFERROR(Table11[[#This Row],[clade.FP]]/Table11[[#This Row],[clade.N]],NA())</f>
        <v>0.4</v>
      </c>
      <c r="V982" s="24">
        <f>IFERROR(Table11[[#This Row],[clade.TN]]/Table11[[#This Row],[clade.N]],NA())</f>
        <v>0.6</v>
      </c>
      <c r="AC982" s="11"/>
      <c r="AD982" s="11"/>
    </row>
    <row r="983" spans="1:30" ht="21" customHeight="1" x14ac:dyDescent="0.2">
      <c r="A983" s="25" t="s">
        <v>4360</v>
      </c>
      <c r="B983" s="20">
        <f>LOOKUP(Table11[[#This Row],[id]],'S1 - Assay'!A:A,'S1 - Assay'!B:B)</f>
        <v>10244</v>
      </c>
      <c r="C983" s="20" t="str">
        <f>LOOKUP(Table11[[#This Row],[id]],'S1 - Assay'!A:A,'S1 - Assay'!C:C)</f>
        <v>II</v>
      </c>
      <c r="D983" s="20">
        <f>COUNTIF('S6 - Table 1'!$B$3:$B$20,Table11[[#This Row],[id]])</f>
        <v>0</v>
      </c>
      <c r="E983" s="20">
        <v>0.33780022900000001</v>
      </c>
      <c r="F983" s="20">
        <v>3408</v>
      </c>
      <c r="G983" s="20">
        <v>7</v>
      </c>
      <c r="H983" s="20">
        <v>273</v>
      </c>
      <c r="I983" s="20">
        <v>253</v>
      </c>
      <c r="J983" s="20">
        <v>44</v>
      </c>
      <c r="K983" s="20">
        <v>4413</v>
      </c>
      <c r="L983" s="20">
        <v>64</v>
      </c>
      <c r="M983" s="26" cm="1">
        <f t="array" ref="M983">_xlfn.IFS(Table11[[#This Row],[target.clade]]="I",110,Table11[[#This Row],[target.clade]]="II",4454,TRUE,4652)</f>
        <v>4454</v>
      </c>
      <c r="N983" s="26" cm="1">
        <f t="array" ref="N983">_xlfn.IFS(Table11[[#This Row],[target.clade]]="I",4454,Table11[[#This Row],[target.clade]]="II",110,TRUE,NA())</f>
        <v>110</v>
      </c>
      <c r="O983" s="20" cm="1">
        <f t="array" ref="O983">_xlfn.IFS(Table11[[#This Row],[target.clade]]="I",Table11[[#This Row],[hits.I]],Table11[[#This Row],[target.clade]]="II",Table11[[#This Row],[hits.II]],TRUE,SUM(Table11[[#This Row],[hits.I]:[hits.?]]))</f>
        <v>4413</v>
      </c>
      <c r="P983" s="26">
        <f>Table11[[#This Row],[clade.P]]-Table11[[#This Row],[clade.TP]]</f>
        <v>41</v>
      </c>
      <c r="Q983" s="26" cm="1">
        <f t="array" ref="Q983">_xlfn.IFS(Table11[[#This Row],[target.clade]]="I",Table11[[#This Row],[hits.II]],Table11[[#This Row],[target.clade]]="II",Table11[[#This Row],[hits.I]],TRUE,NA())</f>
        <v>44</v>
      </c>
      <c r="R983" s="26">
        <f>IFERROR(Table11[[#This Row],[clade.N]]-Table11[[#This Row],[clade.FP]], NA())</f>
        <v>66</v>
      </c>
      <c r="S983" s="24">
        <f>Table11[[#This Row],[clade.TP]]/Table11[[#This Row],[clade.P]]</f>
        <v>0.99079479119892233</v>
      </c>
      <c r="T983" s="24">
        <f>Table11[[#This Row],[clade.FN]]/Table11[[#This Row],[clade.P]]</f>
        <v>9.2052088010776828E-3</v>
      </c>
      <c r="U983" s="24">
        <f>IFERROR(Table11[[#This Row],[clade.FP]]/Table11[[#This Row],[clade.N]],NA())</f>
        <v>0.4</v>
      </c>
      <c r="V983" s="24">
        <f>IFERROR(Table11[[#This Row],[clade.TN]]/Table11[[#This Row],[clade.N]],NA())</f>
        <v>0.6</v>
      </c>
      <c r="AC983" s="11"/>
      <c r="AD983" s="11"/>
    </row>
    <row r="984" spans="1:30" ht="21" customHeight="1" x14ac:dyDescent="0.2">
      <c r="A984" s="25" t="s">
        <v>4363</v>
      </c>
      <c r="B984" s="20">
        <f>LOOKUP(Table11[[#This Row],[id]],'S1 - Assay'!A:A,'S1 - Assay'!B:B)</f>
        <v>10244</v>
      </c>
      <c r="C984" s="20" t="str">
        <f>LOOKUP(Table11[[#This Row],[id]],'S1 - Assay'!A:A,'S1 - Assay'!C:C)</f>
        <v>II</v>
      </c>
      <c r="D984" s="20">
        <f>COUNTIF('S6 - Table 1'!$B$3:$B$20,Table11[[#This Row],[id]])</f>
        <v>0</v>
      </c>
      <c r="E984" s="20">
        <v>0.33981167400000001</v>
      </c>
      <c r="F984" s="20">
        <v>3085</v>
      </c>
      <c r="G984" s="20">
        <v>81</v>
      </c>
      <c r="H984" s="20">
        <v>113</v>
      </c>
      <c r="I984" s="20">
        <v>187</v>
      </c>
      <c r="J984" s="20">
        <v>44</v>
      </c>
      <c r="K984" s="20">
        <v>4133</v>
      </c>
      <c r="L984" s="20">
        <v>65</v>
      </c>
      <c r="M984" s="26" cm="1">
        <f t="array" ref="M984">_xlfn.IFS(Table11[[#This Row],[target.clade]]="I",110,Table11[[#This Row],[target.clade]]="II",4454,TRUE,4652)</f>
        <v>4454</v>
      </c>
      <c r="N984" s="26" cm="1">
        <f t="array" ref="N984">_xlfn.IFS(Table11[[#This Row],[target.clade]]="I",4454,Table11[[#This Row],[target.clade]]="II",110,TRUE,NA())</f>
        <v>110</v>
      </c>
      <c r="O984" s="20" cm="1">
        <f t="array" ref="O984">_xlfn.IFS(Table11[[#This Row],[target.clade]]="I",Table11[[#This Row],[hits.I]],Table11[[#This Row],[target.clade]]="II",Table11[[#This Row],[hits.II]],TRUE,SUM(Table11[[#This Row],[hits.I]:[hits.?]]))</f>
        <v>4133</v>
      </c>
      <c r="P984" s="26">
        <f>Table11[[#This Row],[clade.P]]-Table11[[#This Row],[clade.TP]]</f>
        <v>321</v>
      </c>
      <c r="Q984" s="26" cm="1">
        <f t="array" ref="Q984">_xlfn.IFS(Table11[[#This Row],[target.clade]]="I",Table11[[#This Row],[hits.II]],Table11[[#This Row],[target.clade]]="II",Table11[[#This Row],[hits.I]],TRUE,NA())</f>
        <v>44</v>
      </c>
      <c r="R984" s="26">
        <f>IFERROR(Table11[[#This Row],[clade.N]]-Table11[[#This Row],[clade.FP]], NA())</f>
        <v>66</v>
      </c>
      <c r="S984" s="24">
        <f>Table11[[#This Row],[clade.TP]]/Table11[[#This Row],[clade.P]]</f>
        <v>0.92792995060619665</v>
      </c>
      <c r="T984" s="24">
        <f>Table11[[#This Row],[clade.FN]]/Table11[[#This Row],[clade.P]]</f>
        <v>7.207004939380332E-2</v>
      </c>
      <c r="U984" s="24">
        <f>IFERROR(Table11[[#This Row],[clade.FP]]/Table11[[#This Row],[clade.N]],NA())</f>
        <v>0.4</v>
      </c>
      <c r="V984" s="24">
        <f>IFERROR(Table11[[#This Row],[clade.TN]]/Table11[[#This Row],[clade.N]],NA())</f>
        <v>0.6</v>
      </c>
      <c r="AC984" s="11"/>
      <c r="AD984" s="11"/>
    </row>
    <row r="985" spans="1:30" ht="21" customHeight="1" x14ac:dyDescent="0.2">
      <c r="A985" s="25" t="s">
        <v>4368</v>
      </c>
      <c r="B985" s="20">
        <f>LOOKUP(Table11[[#This Row],[id]],'S1 - Assay'!A:A,'S1 - Assay'!B:B)</f>
        <v>10244</v>
      </c>
      <c r="C985" s="20" t="str">
        <f>LOOKUP(Table11[[#This Row],[id]],'S1 - Assay'!A:A,'S1 - Assay'!C:C)</f>
        <v>II</v>
      </c>
      <c r="D985" s="20">
        <f>COUNTIF('S6 - Table 1'!$B$3:$B$20,Table11[[#This Row],[id]])</f>
        <v>0</v>
      </c>
      <c r="E985" s="20">
        <v>0.34050741099999998</v>
      </c>
      <c r="F985" s="20">
        <v>3384</v>
      </c>
      <c r="G985" s="20">
        <v>29</v>
      </c>
      <c r="H985" s="20">
        <v>276</v>
      </c>
      <c r="I985" s="20">
        <v>127</v>
      </c>
      <c r="J985" s="20">
        <v>43</v>
      </c>
      <c r="K985" s="20">
        <v>4400</v>
      </c>
      <c r="L985" s="20">
        <v>57</v>
      </c>
      <c r="M985" s="26" cm="1">
        <f t="array" ref="M985">_xlfn.IFS(Table11[[#This Row],[target.clade]]="I",110,Table11[[#This Row],[target.clade]]="II",4454,TRUE,4652)</f>
        <v>4454</v>
      </c>
      <c r="N985" s="26" cm="1">
        <f t="array" ref="N985">_xlfn.IFS(Table11[[#This Row],[target.clade]]="I",4454,Table11[[#This Row],[target.clade]]="II",110,TRUE,NA())</f>
        <v>110</v>
      </c>
      <c r="O985" s="20" cm="1">
        <f t="array" ref="O985">_xlfn.IFS(Table11[[#This Row],[target.clade]]="I",Table11[[#This Row],[hits.I]],Table11[[#This Row],[target.clade]]="II",Table11[[#This Row],[hits.II]],TRUE,SUM(Table11[[#This Row],[hits.I]:[hits.?]]))</f>
        <v>4400</v>
      </c>
      <c r="P985" s="26">
        <f>Table11[[#This Row],[clade.P]]-Table11[[#This Row],[clade.TP]]</f>
        <v>54</v>
      </c>
      <c r="Q985" s="26" cm="1">
        <f t="array" ref="Q985">_xlfn.IFS(Table11[[#This Row],[target.clade]]="I",Table11[[#This Row],[hits.II]],Table11[[#This Row],[target.clade]]="II",Table11[[#This Row],[hits.I]],TRUE,NA())</f>
        <v>43</v>
      </c>
      <c r="R985" s="26">
        <f>IFERROR(Table11[[#This Row],[clade.N]]-Table11[[#This Row],[clade.FP]], NA())</f>
        <v>67</v>
      </c>
      <c r="S985" s="24">
        <f>Table11[[#This Row],[clade.TP]]/Table11[[#This Row],[clade.P]]</f>
        <v>0.98787606645711723</v>
      </c>
      <c r="T985" s="24">
        <f>Table11[[#This Row],[clade.FN]]/Table11[[#This Row],[clade.P]]</f>
        <v>1.2123933542882801E-2</v>
      </c>
      <c r="U985" s="24">
        <f>IFERROR(Table11[[#This Row],[clade.FP]]/Table11[[#This Row],[clade.N]],NA())</f>
        <v>0.39090909090909093</v>
      </c>
      <c r="V985" s="24">
        <f>IFERROR(Table11[[#This Row],[clade.TN]]/Table11[[#This Row],[clade.N]],NA())</f>
        <v>0.60909090909090913</v>
      </c>
      <c r="AC985" s="11"/>
      <c r="AD985" s="11"/>
    </row>
    <row r="986" spans="1:30" ht="21" customHeight="1" x14ac:dyDescent="0.2">
      <c r="A986" s="25" t="s">
        <v>4370</v>
      </c>
      <c r="B986" s="20">
        <f>LOOKUP(Table11[[#This Row],[id]],'S1 - Assay'!A:A,'S1 - Assay'!B:B)</f>
        <v>10244</v>
      </c>
      <c r="C986" s="20" t="str">
        <f>LOOKUP(Table11[[#This Row],[id]],'S1 - Assay'!A:A,'S1 - Assay'!C:C)</f>
        <v>II</v>
      </c>
      <c r="D986" s="20">
        <f>COUNTIF('S6 - Table 1'!$B$3:$B$20,Table11[[#This Row],[id]])</f>
        <v>0</v>
      </c>
      <c r="E986" s="20">
        <v>0.34073215699999998</v>
      </c>
      <c r="F986" s="20">
        <v>3416</v>
      </c>
      <c r="G986" s="20">
        <v>6</v>
      </c>
      <c r="H986" s="20">
        <v>224</v>
      </c>
      <c r="I986" s="20">
        <v>108</v>
      </c>
      <c r="J986" s="20">
        <v>43</v>
      </c>
      <c r="K986" s="20">
        <v>4421</v>
      </c>
      <c r="L986" s="20">
        <v>69</v>
      </c>
      <c r="M986" s="26" cm="1">
        <f t="array" ref="M986">_xlfn.IFS(Table11[[#This Row],[target.clade]]="I",110,Table11[[#This Row],[target.clade]]="II",4454,TRUE,4652)</f>
        <v>4454</v>
      </c>
      <c r="N986" s="26" cm="1">
        <f t="array" ref="N986">_xlfn.IFS(Table11[[#This Row],[target.clade]]="I",4454,Table11[[#This Row],[target.clade]]="II",110,TRUE,NA())</f>
        <v>110</v>
      </c>
      <c r="O986" s="20" cm="1">
        <f t="array" ref="O986">_xlfn.IFS(Table11[[#This Row],[target.clade]]="I",Table11[[#This Row],[hits.I]],Table11[[#This Row],[target.clade]]="II",Table11[[#This Row],[hits.II]],TRUE,SUM(Table11[[#This Row],[hits.I]:[hits.?]]))</f>
        <v>4421</v>
      </c>
      <c r="P986" s="26">
        <f>Table11[[#This Row],[clade.P]]-Table11[[#This Row],[clade.TP]]</f>
        <v>33</v>
      </c>
      <c r="Q986" s="26" cm="1">
        <f t="array" ref="Q986">_xlfn.IFS(Table11[[#This Row],[target.clade]]="I",Table11[[#This Row],[hits.II]],Table11[[#This Row],[target.clade]]="II",Table11[[#This Row],[hits.I]],TRUE,NA())</f>
        <v>43</v>
      </c>
      <c r="R986" s="26">
        <f>IFERROR(Table11[[#This Row],[clade.N]]-Table11[[#This Row],[clade.FP]], NA())</f>
        <v>67</v>
      </c>
      <c r="S986" s="24">
        <f>Table11[[#This Row],[clade.TP]]/Table11[[#This Row],[clade.P]]</f>
        <v>0.99259092950157157</v>
      </c>
      <c r="T986" s="24">
        <f>Table11[[#This Row],[clade.FN]]/Table11[[#This Row],[clade.P]]</f>
        <v>7.4090704984283787E-3</v>
      </c>
      <c r="U986" s="24">
        <f>IFERROR(Table11[[#This Row],[clade.FP]]/Table11[[#This Row],[clade.N]],NA())</f>
        <v>0.39090909090909093</v>
      </c>
      <c r="V986" s="24">
        <f>IFERROR(Table11[[#This Row],[clade.TN]]/Table11[[#This Row],[clade.N]],NA())</f>
        <v>0.60909090909090913</v>
      </c>
      <c r="AC986" s="11"/>
      <c r="AD986" s="11"/>
    </row>
    <row r="987" spans="1:30" ht="21" customHeight="1" x14ac:dyDescent="0.2">
      <c r="A987" s="25" t="s">
        <v>4373</v>
      </c>
      <c r="B987" s="20">
        <f>LOOKUP(Table11[[#This Row],[id]],'S1 - Assay'!A:A,'S1 - Assay'!B:B)</f>
        <v>10244</v>
      </c>
      <c r="C987" s="20" t="str">
        <f>LOOKUP(Table11[[#This Row],[id]],'S1 - Assay'!A:A,'S1 - Assay'!C:C)</f>
        <v>II</v>
      </c>
      <c r="D987" s="20">
        <f>COUNTIF('S6 - Table 1'!$B$3:$B$20,Table11[[#This Row],[id]])</f>
        <v>0</v>
      </c>
      <c r="E987" s="20">
        <v>0.34076572500000002</v>
      </c>
      <c r="F987" s="20">
        <v>3384</v>
      </c>
      <c r="G987" s="20">
        <v>29</v>
      </c>
      <c r="H987" s="20">
        <v>276</v>
      </c>
      <c r="I987" s="20">
        <v>125</v>
      </c>
      <c r="J987" s="20">
        <v>43</v>
      </c>
      <c r="K987" s="20">
        <v>4400</v>
      </c>
      <c r="L987" s="20">
        <v>57</v>
      </c>
      <c r="M987" s="26" cm="1">
        <f t="array" ref="M987">_xlfn.IFS(Table11[[#This Row],[target.clade]]="I",110,Table11[[#This Row],[target.clade]]="II",4454,TRUE,4652)</f>
        <v>4454</v>
      </c>
      <c r="N987" s="26" cm="1">
        <f t="array" ref="N987">_xlfn.IFS(Table11[[#This Row],[target.clade]]="I",4454,Table11[[#This Row],[target.clade]]="II",110,TRUE,NA())</f>
        <v>110</v>
      </c>
      <c r="O987" s="20" cm="1">
        <f t="array" ref="O987">_xlfn.IFS(Table11[[#This Row],[target.clade]]="I",Table11[[#This Row],[hits.I]],Table11[[#This Row],[target.clade]]="II",Table11[[#This Row],[hits.II]],TRUE,SUM(Table11[[#This Row],[hits.I]:[hits.?]]))</f>
        <v>4400</v>
      </c>
      <c r="P987" s="26">
        <f>Table11[[#This Row],[clade.P]]-Table11[[#This Row],[clade.TP]]</f>
        <v>54</v>
      </c>
      <c r="Q987" s="26" cm="1">
        <f t="array" ref="Q987">_xlfn.IFS(Table11[[#This Row],[target.clade]]="I",Table11[[#This Row],[hits.II]],Table11[[#This Row],[target.clade]]="II",Table11[[#This Row],[hits.I]],TRUE,NA())</f>
        <v>43</v>
      </c>
      <c r="R987" s="26">
        <f>IFERROR(Table11[[#This Row],[clade.N]]-Table11[[#This Row],[clade.FP]], NA())</f>
        <v>67</v>
      </c>
      <c r="S987" s="24">
        <f>Table11[[#This Row],[clade.TP]]/Table11[[#This Row],[clade.P]]</f>
        <v>0.98787606645711723</v>
      </c>
      <c r="T987" s="24">
        <f>Table11[[#This Row],[clade.FN]]/Table11[[#This Row],[clade.P]]</f>
        <v>1.2123933542882801E-2</v>
      </c>
      <c r="U987" s="24">
        <f>IFERROR(Table11[[#This Row],[clade.FP]]/Table11[[#This Row],[clade.N]],NA())</f>
        <v>0.39090909090909093</v>
      </c>
      <c r="V987" s="24">
        <f>IFERROR(Table11[[#This Row],[clade.TN]]/Table11[[#This Row],[clade.N]],NA())</f>
        <v>0.60909090909090913</v>
      </c>
      <c r="AC987" s="11"/>
      <c r="AD987" s="11"/>
    </row>
    <row r="988" spans="1:30" ht="21" customHeight="1" x14ac:dyDescent="0.2">
      <c r="A988" s="25" t="s">
        <v>4375</v>
      </c>
      <c r="B988" s="20">
        <f>LOOKUP(Table11[[#This Row],[id]],'S1 - Assay'!A:A,'S1 - Assay'!B:B)</f>
        <v>10244</v>
      </c>
      <c r="C988" s="20" t="str">
        <f>LOOKUP(Table11[[#This Row],[id]],'S1 - Assay'!A:A,'S1 - Assay'!C:C)</f>
        <v>II</v>
      </c>
      <c r="D988" s="20">
        <f>COUNTIF('S6 - Table 1'!$B$3:$B$20,Table11[[#This Row],[id]])</f>
        <v>0</v>
      </c>
      <c r="E988" s="20">
        <v>0.34112281</v>
      </c>
      <c r="F988" s="20">
        <v>3202</v>
      </c>
      <c r="G988" s="20">
        <v>18</v>
      </c>
      <c r="H988" s="20">
        <v>255</v>
      </c>
      <c r="I988" s="20">
        <v>24</v>
      </c>
      <c r="J988" s="20">
        <v>43</v>
      </c>
      <c r="K988" s="20">
        <v>4268</v>
      </c>
      <c r="L988" s="20">
        <v>14</v>
      </c>
      <c r="M988" s="26" cm="1">
        <f t="array" ref="M988">_xlfn.IFS(Table11[[#This Row],[target.clade]]="I",110,Table11[[#This Row],[target.clade]]="II",4454,TRUE,4652)</f>
        <v>4454</v>
      </c>
      <c r="N988" s="26" cm="1">
        <f t="array" ref="N988">_xlfn.IFS(Table11[[#This Row],[target.clade]]="I",4454,Table11[[#This Row],[target.clade]]="II",110,TRUE,NA())</f>
        <v>110</v>
      </c>
      <c r="O988" s="20" cm="1">
        <f t="array" ref="O988">_xlfn.IFS(Table11[[#This Row],[target.clade]]="I",Table11[[#This Row],[hits.I]],Table11[[#This Row],[target.clade]]="II",Table11[[#This Row],[hits.II]],TRUE,SUM(Table11[[#This Row],[hits.I]:[hits.?]]))</f>
        <v>4268</v>
      </c>
      <c r="P988" s="26">
        <f>Table11[[#This Row],[clade.P]]-Table11[[#This Row],[clade.TP]]</f>
        <v>186</v>
      </c>
      <c r="Q988" s="26" cm="1">
        <f t="array" ref="Q988">_xlfn.IFS(Table11[[#This Row],[target.clade]]="I",Table11[[#This Row],[hits.II]],Table11[[#This Row],[target.clade]]="II",Table11[[#This Row],[hits.I]],TRUE,NA())</f>
        <v>43</v>
      </c>
      <c r="R988" s="26">
        <f>IFERROR(Table11[[#This Row],[clade.N]]-Table11[[#This Row],[clade.FP]], NA())</f>
        <v>67</v>
      </c>
      <c r="S988" s="24">
        <f>Table11[[#This Row],[clade.TP]]/Table11[[#This Row],[clade.P]]</f>
        <v>0.95823978446340363</v>
      </c>
      <c r="T988" s="24">
        <f>Table11[[#This Row],[clade.FN]]/Table11[[#This Row],[clade.P]]</f>
        <v>4.1760215536596319E-2</v>
      </c>
      <c r="U988" s="24">
        <f>IFERROR(Table11[[#This Row],[clade.FP]]/Table11[[#This Row],[clade.N]],NA())</f>
        <v>0.39090909090909093</v>
      </c>
      <c r="V988" s="24">
        <f>IFERROR(Table11[[#This Row],[clade.TN]]/Table11[[#This Row],[clade.N]],NA())</f>
        <v>0.60909090909090913</v>
      </c>
      <c r="AC988" s="11"/>
      <c r="AD988" s="11"/>
    </row>
    <row r="989" spans="1:30" ht="21" customHeight="1" x14ac:dyDescent="0.2">
      <c r="A989" s="25" t="s">
        <v>4377</v>
      </c>
      <c r="B989" s="20">
        <f>LOOKUP(Table11[[#This Row],[id]],'S1 - Assay'!A:A,'S1 - Assay'!B:B)</f>
        <v>10244</v>
      </c>
      <c r="C989" s="20" t="str">
        <f>LOOKUP(Table11[[#This Row],[id]],'S1 - Assay'!A:A,'S1 - Assay'!C:C)</f>
        <v>II</v>
      </c>
      <c r="D989" s="20">
        <f>COUNTIF('S6 - Table 1'!$B$3:$B$20,Table11[[#This Row],[id]])</f>
        <v>0</v>
      </c>
      <c r="E989" s="20">
        <v>0.341801831</v>
      </c>
      <c r="F989" s="20">
        <v>3424</v>
      </c>
      <c r="G989" s="20">
        <v>4</v>
      </c>
      <c r="H989" s="20">
        <v>125</v>
      </c>
      <c r="I989" s="20">
        <v>178</v>
      </c>
      <c r="J989" s="20">
        <v>50</v>
      </c>
      <c r="K989" s="20">
        <v>4423</v>
      </c>
      <c r="L989" s="20">
        <v>63</v>
      </c>
      <c r="M989" s="26" cm="1">
        <f t="array" ref="M989">_xlfn.IFS(Table11[[#This Row],[target.clade]]="I",110,Table11[[#This Row],[target.clade]]="II",4454,TRUE,4652)</f>
        <v>4454</v>
      </c>
      <c r="N989" s="26" cm="1">
        <f t="array" ref="N989">_xlfn.IFS(Table11[[#This Row],[target.clade]]="I",4454,Table11[[#This Row],[target.clade]]="II",110,TRUE,NA())</f>
        <v>110</v>
      </c>
      <c r="O989" s="20" cm="1">
        <f t="array" ref="O989">_xlfn.IFS(Table11[[#This Row],[target.clade]]="I",Table11[[#This Row],[hits.I]],Table11[[#This Row],[target.clade]]="II",Table11[[#This Row],[hits.II]],TRUE,SUM(Table11[[#This Row],[hits.I]:[hits.?]]))</f>
        <v>4423</v>
      </c>
      <c r="P989" s="26">
        <f>Table11[[#This Row],[clade.P]]-Table11[[#This Row],[clade.TP]]</f>
        <v>31</v>
      </c>
      <c r="Q989" s="26" cm="1">
        <f t="array" ref="Q989">_xlfn.IFS(Table11[[#This Row],[target.clade]]="I",Table11[[#This Row],[hits.II]],Table11[[#This Row],[target.clade]]="II",Table11[[#This Row],[hits.I]],TRUE,NA())</f>
        <v>50</v>
      </c>
      <c r="R989" s="26">
        <f>IFERROR(Table11[[#This Row],[clade.N]]-Table11[[#This Row],[clade.FP]], NA())</f>
        <v>60</v>
      </c>
      <c r="S989" s="24">
        <f>Table11[[#This Row],[clade.TP]]/Table11[[#This Row],[clade.P]]</f>
        <v>0.99303996407723394</v>
      </c>
      <c r="T989" s="24">
        <f>Table11[[#This Row],[clade.FN]]/Table11[[#This Row],[clade.P]]</f>
        <v>6.9600359227660526E-3</v>
      </c>
      <c r="U989" s="24">
        <f>IFERROR(Table11[[#This Row],[clade.FP]]/Table11[[#This Row],[clade.N]],NA())</f>
        <v>0.45454545454545453</v>
      </c>
      <c r="V989" s="24">
        <f>IFERROR(Table11[[#This Row],[clade.TN]]/Table11[[#This Row],[clade.N]],NA())</f>
        <v>0.54545454545454541</v>
      </c>
      <c r="AC989" s="11"/>
      <c r="AD989" s="11"/>
    </row>
    <row r="990" spans="1:30" ht="21" customHeight="1" x14ac:dyDescent="0.2">
      <c r="A990" s="25" t="s">
        <v>4379</v>
      </c>
      <c r="B990" s="20">
        <f>LOOKUP(Table11[[#This Row],[id]],'S1 - Assay'!A:A,'S1 - Assay'!B:B)</f>
        <v>10244</v>
      </c>
      <c r="C990" s="20" t="str">
        <f>LOOKUP(Table11[[#This Row],[id]],'S1 - Assay'!A:A,'S1 - Assay'!C:C)</f>
        <v>II</v>
      </c>
      <c r="D990" s="20">
        <f>COUNTIF('S6 - Table 1'!$B$3:$B$20,Table11[[#This Row],[id]])</f>
        <v>0</v>
      </c>
      <c r="E990" s="20">
        <v>0.34481062099999998</v>
      </c>
      <c r="F990" s="20">
        <v>3333</v>
      </c>
      <c r="G990" s="20">
        <v>97</v>
      </c>
      <c r="H990" s="20">
        <v>287</v>
      </c>
      <c r="I990" s="20">
        <v>317</v>
      </c>
      <c r="J990" s="20">
        <v>44</v>
      </c>
      <c r="K990" s="20">
        <v>4418</v>
      </c>
      <c r="L990" s="20">
        <v>67</v>
      </c>
      <c r="M990" s="26" cm="1">
        <f t="array" ref="M990">_xlfn.IFS(Table11[[#This Row],[target.clade]]="I",110,Table11[[#This Row],[target.clade]]="II",4454,TRUE,4652)</f>
        <v>4454</v>
      </c>
      <c r="N990" s="26" cm="1">
        <f t="array" ref="N990">_xlfn.IFS(Table11[[#This Row],[target.clade]]="I",4454,Table11[[#This Row],[target.clade]]="II",110,TRUE,NA())</f>
        <v>110</v>
      </c>
      <c r="O990" s="20" cm="1">
        <f t="array" ref="O990">_xlfn.IFS(Table11[[#This Row],[target.clade]]="I",Table11[[#This Row],[hits.I]],Table11[[#This Row],[target.clade]]="II",Table11[[#This Row],[hits.II]],TRUE,SUM(Table11[[#This Row],[hits.I]:[hits.?]]))</f>
        <v>4418</v>
      </c>
      <c r="P990" s="26">
        <f>Table11[[#This Row],[clade.P]]-Table11[[#This Row],[clade.TP]]</f>
        <v>36</v>
      </c>
      <c r="Q990" s="26" cm="1">
        <f t="array" ref="Q990">_xlfn.IFS(Table11[[#This Row],[target.clade]]="I",Table11[[#This Row],[hits.II]],Table11[[#This Row],[target.clade]]="II",Table11[[#This Row],[hits.I]],TRUE,NA())</f>
        <v>44</v>
      </c>
      <c r="R990" s="26">
        <f>IFERROR(Table11[[#This Row],[clade.N]]-Table11[[#This Row],[clade.FP]], NA())</f>
        <v>66</v>
      </c>
      <c r="S990" s="24">
        <f>Table11[[#This Row],[clade.TP]]/Table11[[#This Row],[clade.P]]</f>
        <v>0.99191737763807808</v>
      </c>
      <c r="T990" s="24">
        <f>Table11[[#This Row],[clade.FN]]/Table11[[#This Row],[clade.P]]</f>
        <v>8.0826223619218686E-3</v>
      </c>
      <c r="U990" s="24">
        <f>IFERROR(Table11[[#This Row],[clade.FP]]/Table11[[#This Row],[clade.N]],NA())</f>
        <v>0.4</v>
      </c>
      <c r="V990" s="24">
        <f>IFERROR(Table11[[#This Row],[clade.TN]]/Table11[[#This Row],[clade.N]],NA())</f>
        <v>0.6</v>
      </c>
      <c r="AC990" s="11"/>
      <c r="AD990" s="11"/>
    </row>
    <row r="991" spans="1:30" ht="21" customHeight="1" x14ac:dyDescent="0.2">
      <c r="A991" s="25" t="s">
        <v>4384</v>
      </c>
      <c r="B991" s="20">
        <f>LOOKUP(Table11[[#This Row],[id]],'S1 - Assay'!A:A,'S1 - Assay'!B:B)</f>
        <v>10244</v>
      </c>
      <c r="C991" s="20" t="str">
        <f>LOOKUP(Table11[[#This Row],[id]],'S1 - Assay'!A:A,'S1 - Assay'!C:C)</f>
        <v>II</v>
      </c>
      <c r="D991" s="20">
        <f>COUNTIF('S6 - Table 1'!$B$3:$B$20,Table11[[#This Row],[id]])</f>
        <v>0</v>
      </c>
      <c r="E991" s="20">
        <v>0.34532575799999998</v>
      </c>
      <c r="F991" s="20">
        <v>3333</v>
      </c>
      <c r="G991" s="20">
        <v>97</v>
      </c>
      <c r="H991" s="20">
        <v>287</v>
      </c>
      <c r="I991" s="20">
        <v>317</v>
      </c>
      <c r="J991" s="20">
        <v>44</v>
      </c>
      <c r="K991" s="20">
        <v>4418</v>
      </c>
      <c r="L991" s="20">
        <v>67</v>
      </c>
      <c r="M991" s="26" cm="1">
        <f t="array" ref="M991">_xlfn.IFS(Table11[[#This Row],[target.clade]]="I",110,Table11[[#This Row],[target.clade]]="II",4454,TRUE,4652)</f>
        <v>4454</v>
      </c>
      <c r="N991" s="26" cm="1">
        <f t="array" ref="N991">_xlfn.IFS(Table11[[#This Row],[target.clade]]="I",4454,Table11[[#This Row],[target.clade]]="II",110,TRUE,NA())</f>
        <v>110</v>
      </c>
      <c r="O991" s="20" cm="1">
        <f t="array" ref="O991">_xlfn.IFS(Table11[[#This Row],[target.clade]]="I",Table11[[#This Row],[hits.I]],Table11[[#This Row],[target.clade]]="II",Table11[[#This Row],[hits.II]],TRUE,SUM(Table11[[#This Row],[hits.I]:[hits.?]]))</f>
        <v>4418</v>
      </c>
      <c r="P991" s="26">
        <f>Table11[[#This Row],[clade.P]]-Table11[[#This Row],[clade.TP]]</f>
        <v>36</v>
      </c>
      <c r="Q991" s="26" cm="1">
        <f t="array" ref="Q991">_xlfn.IFS(Table11[[#This Row],[target.clade]]="I",Table11[[#This Row],[hits.II]],Table11[[#This Row],[target.clade]]="II",Table11[[#This Row],[hits.I]],TRUE,NA())</f>
        <v>44</v>
      </c>
      <c r="R991" s="26">
        <f>IFERROR(Table11[[#This Row],[clade.N]]-Table11[[#This Row],[clade.FP]], NA())</f>
        <v>66</v>
      </c>
      <c r="S991" s="24">
        <f>Table11[[#This Row],[clade.TP]]/Table11[[#This Row],[clade.P]]</f>
        <v>0.99191737763807808</v>
      </c>
      <c r="T991" s="24">
        <f>Table11[[#This Row],[clade.FN]]/Table11[[#This Row],[clade.P]]</f>
        <v>8.0826223619218686E-3</v>
      </c>
      <c r="U991" s="24">
        <f>IFERROR(Table11[[#This Row],[clade.FP]]/Table11[[#This Row],[clade.N]],NA())</f>
        <v>0.4</v>
      </c>
      <c r="V991" s="24">
        <f>IFERROR(Table11[[#This Row],[clade.TN]]/Table11[[#This Row],[clade.N]],NA())</f>
        <v>0.6</v>
      </c>
      <c r="AC991" s="11"/>
      <c r="AD991" s="11"/>
    </row>
    <row r="992" spans="1:30" ht="21" customHeight="1" x14ac:dyDescent="0.2">
      <c r="A992" s="25" t="s">
        <v>4387</v>
      </c>
      <c r="B992" s="20">
        <f>LOOKUP(Table11[[#This Row],[id]],'S1 - Assay'!A:A,'S1 - Assay'!B:B)</f>
        <v>10244</v>
      </c>
      <c r="C992" s="20" t="str">
        <f>LOOKUP(Table11[[#This Row],[id]],'S1 - Assay'!A:A,'S1 - Assay'!C:C)</f>
        <v>II</v>
      </c>
      <c r="D992" s="20">
        <f>COUNTIF('S6 - Table 1'!$B$3:$B$20,Table11[[#This Row],[id]])</f>
        <v>0</v>
      </c>
      <c r="E992" s="20">
        <v>0.34553605199999998</v>
      </c>
      <c r="F992" s="20">
        <v>3040</v>
      </c>
      <c r="G992" s="20">
        <v>11</v>
      </c>
      <c r="H992" s="20">
        <v>179</v>
      </c>
      <c r="I992" s="20">
        <v>336</v>
      </c>
      <c r="J992" s="20">
        <v>44</v>
      </c>
      <c r="K992" s="20">
        <v>3987</v>
      </c>
      <c r="L992" s="20">
        <v>65</v>
      </c>
      <c r="M992" s="26" cm="1">
        <f t="array" ref="M992">_xlfn.IFS(Table11[[#This Row],[target.clade]]="I",110,Table11[[#This Row],[target.clade]]="II",4454,TRUE,4652)</f>
        <v>4454</v>
      </c>
      <c r="N992" s="26" cm="1">
        <f t="array" ref="N992">_xlfn.IFS(Table11[[#This Row],[target.clade]]="I",4454,Table11[[#This Row],[target.clade]]="II",110,TRUE,NA())</f>
        <v>110</v>
      </c>
      <c r="O992" s="20" cm="1">
        <f t="array" ref="O992">_xlfn.IFS(Table11[[#This Row],[target.clade]]="I",Table11[[#This Row],[hits.I]],Table11[[#This Row],[target.clade]]="II",Table11[[#This Row],[hits.II]],TRUE,SUM(Table11[[#This Row],[hits.I]:[hits.?]]))</f>
        <v>3987</v>
      </c>
      <c r="P992" s="26">
        <f>Table11[[#This Row],[clade.P]]-Table11[[#This Row],[clade.TP]]</f>
        <v>467</v>
      </c>
      <c r="Q992" s="26" cm="1">
        <f t="array" ref="Q992">_xlfn.IFS(Table11[[#This Row],[target.clade]]="I",Table11[[#This Row],[hits.II]],Table11[[#This Row],[target.clade]]="II",Table11[[#This Row],[hits.I]],TRUE,NA())</f>
        <v>44</v>
      </c>
      <c r="R992" s="26">
        <f>IFERROR(Table11[[#This Row],[clade.N]]-Table11[[#This Row],[clade.FP]], NA())</f>
        <v>66</v>
      </c>
      <c r="S992" s="24">
        <f>Table11[[#This Row],[clade.TP]]/Table11[[#This Row],[clade.P]]</f>
        <v>0.89515042658284683</v>
      </c>
      <c r="T992" s="24">
        <f>Table11[[#This Row],[clade.FN]]/Table11[[#This Row],[clade.P]]</f>
        <v>0.10484957341715312</v>
      </c>
      <c r="U992" s="24">
        <f>IFERROR(Table11[[#This Row],[clade.FP]]/Table11[[#This Row],[clade.N]],NA())</f>
        <v>0.4</v>
      </c>
      <c r="V992" s="24">
        <f>IFERROR(Table11[[#This Row],[clade.TN]]/Table11[[#This Row],[clade.N]],NA())</f>
        <v>0.6</v>
      </c>
      <c r="AC992" s="11"/>
      <c r="AD992" s="11"/>
    </row>
    <row r="993" spans="1:30" ht="21" customHeight="1" x14ac:dyDescent="0.2">
      <c r="A993" s="25" t="s">
        <v>4390</v>
      </c>
      <c r="B993" s="20">
        <f>LOOKUP(Table11[[#This Row],[id]],'S1 - Assay'!A:A,'S1 - Assay'!B:B)</f>
        <v>10244</v>
      </c>
      <c r="C993" s="20" t="str">
        <f>LOOKUP(Table11[[#This Row],[id]],'S1 - Assay'!A:A,'S1 - Assay'!C:C)</f>
        <v>II</v>
      </c>
      <c r="D993" s="20">
        <f>COUNTIF('S6 - Table 1'!$B$3:$B$20,Table11[[#This Row],[id]])</f>
        <v>0</v>
      </c>
      <c r="E993" s="20">
        <v>0.34757977600000001</v>
      </c>
      <c r="F993" s="20">
        <v>3205</v>
      </c>
      <c r="G993" s="20">
        <v>215</v>
      </c>
      <c r="H993" s="20">
        <v>264</v>
      </c>
      <c r="I993" s="20">
        <v>24</v>
      </c>
      <c r="J993" s="20">
        <v>44</v>
      </c>
      <c r="K993" s="20">
        <v>4414</v>
      </c>
      <c r="L993" s="20">
        <v>63</v>
      </c>
      <c r="M993" s="26" cm="1">
        <f t="array" ref="M993">_xlfn.IFS(Table11[[#This Row],[target.clade]]="I",110,Table11[[#This Row],[target.clade]]="II",4454,TRUE,4652)</f>
        <v>4454</v>
      </c>
      <c r="N993" s="26" cm="1">
        <f t="array" ref="N993">_xlfn.IFS(Table11[[#This Row],[target.clade]]="I",4454,Table11[[#This Row],[target.clade]]="II",110,TRUE,NA())</f>
        <v>110</v>
      </c>
      <c r="O993" s="20" cm="1">
        <f t="array" ref="O993">_xlfn.IFS(Table11[[#This Row],[target.clade]]="I",Table11[[#This Row],[hits.I]],Table11[[#This Row],[target.clade]]="II",Table11[[#This Row],[hits.II]],TRUE,SUM(Table11[[#This Row],[hits.I]:[hits.?]]))</f>
        <v>4414</v>
      </c>
      <c r="P993" s="26">
        <f>Table11[[#This Row],[clade.P]]-Table11[[#This Row],[clade.TP]]</f>
        <v>40</v>
      </c>
      <c r="Q993" s="26" cm="1">
        <f t="array" ref="Q993">_xlfn.IFS(Table11[[#This Row],[target.clade]]="I",Table11[[#This Row],[hits.II]],Table11[[#This Row],[target.clade]]="II",Table11[[#This Row],[hits.I]],TRUE,NA())</f>
        <v>44</v>
      </c>
      <c r="R993" s="26">
        <f>IFERROR(Table11[[#This Row],[clade.N]]-Table11[[#This Row],[clade.FP]], NA())</f>
        <v>66</v>
      </c>
      <c r="S993" s="24">
        <f>Table11[[#This Row],[clade.TP]]/Table11[[#This Row],[clade.P]]</f>
        <v>0.99101930848675346</v>
      </c>
      <c r="T993" s="24">
        <f>Table11[[#This Row],[clade.FN]]/Table11[[#This Row],[clade.P]]</f>
        <v>8.9806915132465207E-3</v>
      </c>
      <c r="U993" s="24">
        <f>IFERROR(Table11[[#This Row],[clade.FP]]/Table11[[#This Row],[clade.N]],NA())</f>
        <v>0.4</v>
      </c>
      <c r="V993" s="24">
        <f>IFERROR(Table11[[#This Row],[clade.TN]]/Table11[[#This Row],[clade.N]],NA())</f>
        <v>0.6</v>
      </c>
      <c r="AC993" s="11"/>
      <c r="AD993" s="11"/>
    </row>
    <row r="994" spans="1:30" ht="21" customHeight="1" x14ac:dyDescent="0.2">
      <c r="A994" s="25" t="s">
        <v>4395</v>
      </c>
      <c r="B994" s="20">
        <f>LOOKUP(Table11[[#This Row],[id]],'S1 - Assay'!A:A,'S1 - Assay'!B:B)</f>
        <v>10244</v>
      </c>
      <c r="C994" s="20" t="str">
        <f>LOOKUP(Table11[[#This Row],[id]],'S1 - Assay'!A:A,'S1 - Assay'!C:C)</f>
        <v>II</v>
      </c>
      <c r="D994" s="20">
        <f>COUNTIF('S6 - Table 1'!$B$3:$B$20,Table11[[#This Row],[id]])</f>
        <v>0</v>
      </c>
      <c r="E994" s="20">
        <v>0.34775937800000001</v>
      </c>
      <c r="F994" s="20">
        <v>3216</v>
      </c>
      <c r="G994" s="20">
        <v>204</v>
      </c>
      <c r="H994" s="20">
        <v>264</v>
      </c>
      <c r="I994" s="20">
        <v>25</v>
      </c>
      <c r="J994" s="20">
        <v>44</v>
      </c>
      <c r="K994" s="20">
        <v>4415</v>
      </c>
      <c r="L994" s="20">
        <v>63</v>
      </c>
      <c r="M994" s="26" cm="1">
        <f t="array" ref="M994">_xlfn.IFS(Table11[[#This Row],[target.clade]]="I",110,Table11[[#This Row],[target.clade]]="II",4454,TRUE,4652)</f>
        <v>4454</v>
      </c>
      <c r="N994" s="26" cm="1">
        <f t="array" ref="N994">_xlfn.IFS(Table11[[#This Row],[target.clade]]="I",4454,Table11[[#This Row],[target.clade]]="II",110,TRUE,NA())</f>
        <v>110</v>
      </c>
      <c r="O994" s="20" cm="1">
        <f t="array" ref="O994">_xlfn.IFS(Table11[[#This Row],[target.clade]]="I",Table11[[#This Row],[hits.I]],Table11[[#This Row],[target.clade]]="II",Table11[[#This Row],[hits.II]],TRUE,SUM(Table11[[#This Row],[hits.I]:[hits.?]]))</f>
        <v>4415</v>
      </c>
      <c r="P994" s="26">
        <f>Table11[[#This Row],[clade.P]]-Table11[[#This Row],[clade.TP]]</f>
        <v>39</v>
      </c>
      <c r="Q994" s="26" cm="1">
        <f t="array" ref="Q994">_xlfn.IFS(Table11[[#This Row],[target.clade]]="I",Table11[[#This Row],[hits.II]],Table11[[#This Row],[target.clade]]="II",Table11[[#This Row],[hits.I]],TRUE,NA())</f>
        <v>44</v>
      </c>
      <c r="R994" s="26">
        <f>IFERROR(Table11[[#This Row],[clade.N]]-Table11[[#This Row],[clade.FP]], NA())</f>
        <v>66</v>
      </c>
      <c r="S994" s="24">
        <f>Table11[[#This Row],[clade.TP]]/Table11[[#This Row],[clade.P]]</f>
        <v>0.9912438257745847</v>
      </c>
      <c r="T994" s="24">
        <f>Table11[[#This Row],[clade.FN]]/Table11[[#This Row],[clade.P]]</f>
        <v>8.7561742254153568E-3</v>
      </c>
      <c r="U994" s="24">
        <f>IFERROR(Table11[[#This Row],[clade.FP]]/Table11[[#This Row],[clade.N]],NA())</f>
        <v>0.4</v>
      </c>
      <c r="V994" s="24">
        <f>IFERROR(Table11[[#This Row],[clade.TN]]/Table11[[#This Row],[clade.N]],NA())</f>
        <v>0.6</v>
      </c>
      <c r="AC994" s="11"/>
      <c r="AD994" s="11"/>
    </row>
    <row r="995" spans="1:30" ht="21" customHeight="1" x14ac:dyDescent="0.2">
      <c r="A995" s="25" t="s">
        <v>4398</v>
      </c>
      <c r="B995" s="20">
        <f>LOOKUP(Table11[[#This Row],[id]],'S1 - Assay'!A:A,'S1 - Assay'!B:B)</f>
        <v>10244</v>
      </c>
      <c r="C995" s="20" t="str">
        <f>LOOKUP(Table11[[#This Row],[id]],'S1 - Assay'!A:A,'S1 - Assay'!C:C)</f>
        <v>II</v>
      </c>
      <c r="D995" s="20">
        <f>COUNTIF('S6 - Table 1'!$B$3:$B$20,Table11[[#This Row],[id]])</f>
        <v>0</v>
      </c>
      <c r="E995" s="20">
        <v>0.34785416200000002</v>
      </c>
      <c r="F995" s="20">
        <v>3204</v>
      </c>
      <c r="G995" s="20">
        <v>216</v>
      </c>
      <c r="H995" s="20">
        <v>221</v>
      </c>
      <c r="I995" s="20">
        <v>67</v>
      </c>
      <c r="J995" s="20">
        <v>44</v>
      </c>
      <c r="K995" s="20">
        <v>4414</v>
      </c>
      <c r="L995" s="20">
        <v>63</v>
      </c>
      <c r="M995" s="26" cm="1">
        <f t="array" ref="M995">_xlfn.IFS(Table11[[#This Row],[target.clade]]="I",110,Table11[[#This Row],[target.clade]]="II",4454,TRUE,4652)</f>
        <v>4454</v>
      </c>
      <c r="N995" s="26" cm="1">
        <f t="array" ref="N995">_xlfn.IFS(Table11[[#This Row],[target.clade]]="I",4454,Table11[[#This Row],[target.clade]]="II",110,TRUE,NA())</f>
        <v>110</v>
      </c>
      <c r="O995" s="20" cm="1">
        <f t="array" ref="O995">_xlfn.IFS(Table11[[#This Row],[target.clade]]="I",Table11[[#This Row],[hits.I]],Table11[[#This Row],[target.clade]]="II",Table11[[#This Row],[hits.II]],TRUE,SUM(Table11[[#This Row],[hits.I]:[hits.?]]))</f>
        <v>4414</v>
      </c>
      <c r="P995" s="26">
        <f>Table11[[#This Row],[clade.P]]-Table11[[#This Row],[clade.TP]]</f>
        <v>40</v>
      </c>
      <c r="Q995" s="26" cm="1">
        <f t="array" ref="Q995">_xlfn.IFS(Table11[[#This Row],[target.clade]]="I",Table11[[#This Row],[hits.II]],Table11[[#This Row],[target.clade]]="II",Table11[[#This Row],[hits.I]],TRUE,NA())</f>
        <v>44</v>
      </c>
      <c r="R995" s="26">
        <f>IFERROR(Table11[[#This Row],[clade.N]]-Table11[[#This Row],[clade.FP]], NA())</f>
        <v>66</v>
      </c>
      <c r="S995" s="24">
        <f>Table11[[#This Row],[clade.TP]]/Table11[[#This Row],[clade.P]]</f>
        <v>0.99101930848675346</v>
      </c>
      <c r="T995" s="24">
        <f>Table11[[#This Row],[clade.FN]]/Table11[[#This Row],[clade.P]]</f>
        <v>8.9806915132465207E-3</v>
      </c>
      <c r="U995" s="24">
        <f>IFERROR(Table11[[#This Row],[clade.FP]]/Table11[[#This Row],[clade.N]],NA())</f>
        <v>0.4</v>
      </c>
      <c r="V995" s="24">
        <f>IFERROR(Table11[[#This Row],[clade.TN]]/Table11[[#This Row],[clade.N]],NA())</f>
        <v>0.6</v>
      </c>
      <c r="AC995" s="11"/>
      <c r="AD995" s="11"/>
    </row>
    <row r="996" spans="1:30" ht="21" customHeight="1" x14ac:dyDescent="0.2">
      <c r="A996" s="25" t="s">
        <v>4401</v>
      </c>
      <c r="B996" s="20">
        <f>LOOKUP(Table11[[#This Row],[id]],'S1 - Assay'!A:A,'S1 - Assay'!B:B)</f>
        <v>10244</v>
      </c>
      <c r="C996" s="20" t="str">
        <f>LOOKUP(Table11[[#This Row],[id]],'S1 - Assay'!A:A,'S1 - Assay'!C:C)</f>
        <v>II</v>
      </c>
      <c r="D996" s="20">
        <f>COUNTIF('S6 - Table 1'!$B$3:$B$20,Table11[[#This Row],[id]])</f>
        <v>0</v>
      </c>
      <c r="E996" s="20">
        <v>0.34872196900000002</v>
      </c>
      <c r="F996" s="20">
        <v>3155</v>
      </c>
      <c r="G996" s="20">
        <v>220</v>
      </c>
      <c r="H996" s="20">
        <v>14</v>
      </c>
      <c r="I996" s="20">
        <v>303</v>
      </c>
      <c r="J996" s="20">
        <v>44</v>
      </c>
      <c r="K996" s="20">
        <v>4360</v>
      </c>
      <c r="L996" s="20">
        <v>55</v>
      </c>
      <c r="M996" s="26" cm="1">
        <f t="array" ref="M996">_xlfn.IFS(Table11[[#This Row],[target.clade]]="I",110,Table11[[#This Row],[target.clade]]="II",4454,TRUE,4652)</f>
        <v>4454</v>
      </c>
      <c r="N996" s="26" cm="1">
        <f t="array" ref="N996">_xlfn.IFS(Table11[[#This Row],[target.clade]]="I",4454,Table11[[#This Row],[target.clade]]="II",110,TRUE,NA())</f>
        <v>110</v>
      </c>
      <c r="O996" s="20" cm="1">
        <f t="array" ref="O996">_xlfn.IFS(Table11[[#This Row],[target.clade]]="I",Table11[[#This Row],[hits.I]],Table11[[#This Row],[target.clade]]="II",Table11[[#This Row],[hits.II]],TRUE,SUM(Table11[[#This Row],[hits.I]:[hits.?]]))</f>
        <v>4360</v>
      </c>
      <c r="P996" s="26">
        <f>Table11[[#This Row],[clade.P]]-Table11[[#This Row],[clade.TP]]</f>
        <v>94</v>
      </c>
      <c r="Q996" s="26" cm="1">
        <f t="array" ref="Q996">_xlfn.IFS(Table11[[#This Row],[target.clade]]="I",Table11[[#This Row],[hits.II]],Table11[[#This Row],[target.clade]]="II",Table11[[#This Row],[hits.I]],TRUE,NA())</f>
        <v>44</v>
      </c>
      <c r="R996" s="26">
        <f>IFERROR(Table11[[#This Row],[clade.N]]-Table11[[#This Row],[clade.FP]], NA())</f>
        <v>66</v>
      </c>
      <c r="S996" s="24">
        <f>Table11[[#This Row],[clade.TP]]/Table11[[#This Row],[clade.P]]</f>
        <v>0.97889537494387069</v>
      </c>
      <c r="T996" s="24">
        <f>Table11[[#This Row],[clade.FN]]/Table11[[#This Row],[clade.P]]</f>
        <v>2.1104625056129322E-2</v>
      </c>
      <c r="U996" s="24">
        <f>IFERROR(Table11[[#This Row],[clade.FP]]/Table11[[#This Row],[clade.N]],NA())</f>
        <v>0.4</v>
      </c>
      <c r="V996" s="24">
        <f>IFERROR(Table11[[#This Row],[clade.TN]]/Table11[[#This Row],[clade.N]],NA())</f>
        <v>0.6</v>
      </c>
      <c r="AC996" s="11"/>
      <c r="AD996" s="11"/>
    </row>
    <row r="997" spans="1:30" ht="21" customHeight="1" x14ac:dyDescent="0.2">
      <c r="A997" s="25" t="s">
        <v>4405</v>
      </c>
      <c r="B997" s="20">
        <f>LOOKUP(Table11[[#This Row],[id]],'S1 - Assay'!A:A,'S1 - Assay'!B:B)</f>
        <v>10244</v>
      </c>
      <c r="C997" s="20" t="str">
        <f>LOOKUP(Table11[[#This Row],[id]],'S1 - Assay'!A:A,'S1 - Assay'!C:C)</f>
        <v>II</v>
      </c>
      <c r="D997" s="20">
        <f>COUNTIF('S6 - Table 1'!$B$3:$B$20,Table11[[#This Row],[id]])</f>
        <v>0</v>
      </c>
      <c r="E997" s="20">
        <v>0.34950636600000001</v>
      </c>
      <c r="F997" s="20">
        <v>3421</v>
      </c>
      <c r="G997" s="20">
        <v>5</v>
      </c>
      <c r="H997" s="20">
        <v>276</v>
      </c>
      <c r="I997" s="20">
        <v>275</v>
      </c>
      <c r="J997" s="20">
        <v>44</v>
      </c>
      <c r="K997" s="20">
        <v>4435</v>
      </c>
      <c r="L997" s="20">
        <v>58</v>
      </c>
      <c r="M997" s="26" cm="1">
        <f t="array" ref="M997">_xlfn.IFS(Table11[[#This Row],[target.clade]]="I",110,Table11[[#This Row],[target.clade]]="II",4454,TRUE,4652)</f>
        <v>4454</v>
      </c>
      <c r="N997" s="26" cm="1">
        <f t="array" ref="N997">_xlfn.IFS(Table11[[#This Row],[target.clade]]="I",4454,Table11[[#This Row],[target.clade]]="II",110,TRUE,NA())</f>
        <v>110</v>
      </c>
      <c r="O997" s="20" cm="1">
        <f t="array" ref="O997">_xlfn.IFS(Table11[[#This Row],[target.clade]]="I",Table11[[#This Row],[hits.I]],Table11[[#This Row],[target.clade]]="II",Table11[[#This Row],[hits.II]],TRUE,SUM(Table11[[#This Row],[hits.I]:[hits.?]]))</f>
        <v>4435</v>
      </c>
      <c r="P997" s="26">
        <f>Table11[[#This Row],[clade.P]]-Table11[[#This Row],[clade.TP]]</f>
        <v>19</v>
      </c>
      <c r="Q997" s="26" cm="1">
        <f t="array" ref="Q997">_xlfn.IFS(Table11[[#This Row],[target.clade]]="I",Table11[[#This Row],[hits.II]],Table11[[#This Row],[target.clade]]="II",Table11[[#This Row],[hits.I]],TRUE,NA())</f>
        <v>44</v>
      </c>
      <c r="R997" s="26">
        <f>IFERROR(Table11[[#This Row],[clade.N]]-Table11[[#This Row],[clade.FP]], NA())</f>
        <v>66</v>
      </c>
      <c r="S997" s="24">
        <f>Table11[[#This Row],[clade.TP]]/Table11[[#This Row],[clade.P]]</f>
        <v>0.99573417153120791</v>
      </c>
      <c r="T997" s="24">
        <f>Table11[[#This Row],[clade.FN]]/Table11[[#This Row],[clade.P]]</f>
        <v>4.2658284687920973E-3</v>
      </c>
      <c r="U997" s="24">
        <f>IFERROR(Table11[[#This Row],[clade.FP]]/Table11[[#This Row],[clade.N]],NA())</f>
        <v>0.4</v>
      </c>
      <c r="V997" s="24">
        <f>IFERROR(Table11[[#This Row],[clade.TN]]/Table11[[#This Row],[clade.N]],NA())</f>
        <v>0.6</v>
      </c>
      <c r="AC997" s="11"/>
      <c r="AD997" s="11"/>
    </row>
    <row r="998" spans="1:30" ht="21" customHeight="1" x14ac:dyDescent="0.2">
      <c r="A998" s="25" t="s">
        <v>4410</v>
      </c>
      <c r="B998" s="20">
        <f>LOOKUP(Table11[[#This Row],[id]],'S1 - Assay'!A:A,'S1 - Assay'!B:B)</f>
        <v>10244</v>
      </c>
      <c r="C998" s="20" t="str">
        <f>LOOKUP(Table11[[#This Row],[id]],'S1 - Assay'!A:A,'S1 - Assay'!C:C)</f>
        <v>II</v>
      </c>
      <c r="D998" s="20">
        <f>COUNTIF('S6 - Table 1'!$B$3:$B$20,Table11[[#This Row],[id]])</f>
        <v>0</v>
      </c>
      <c r="E998" s="20">
        <v>0.35062009999999999</v>
      </c>
      <c r="F998" s="20">
        <v>3335</v>
      </c>
      <c r="G998" s="20">
        <v>89</v>
      </c>
      <c r="H998" s="20">
        <v>287</v>
      </c>
      <c r="I998" s="20">
        <v>317</v>
      </c>
      <c r="J998" s="20">
        <v>44</v>
      </c>
      <c r="K998" s="20">
        <v>4411</v>
      </c>
      <c r="L998" s="20">
        <v>67</v>
      </c>
      <c r="M998" s="26" cm="1">
        <f t="array" ref="M998">_xlfn.IFS(Table11[[#This Row],[target.clade]]="I",110,Table11[[#This Row],[target.clade]]="II",4454,TRUE,4652)</f>
        <v>4454</v>
      </c>
      <c r="N998" s="26" cm="1">
        <f t="array" ref="N998">_xlfn.IFS(Table11[[#This Row],[target.clade]]="I",4454,Table11[[#This Row],[target.clade]]="II",110,TRUE,NA())</f>
        <v>110</v>
      </c>
      <c r="O998" s="20" cm="1">
        <f t="array" ref="O998">_xlfn.IFS(Table11[[#This Row],[target.clade]]="I",Table11[[#This Row],[hits.I]],Table11[[#This Row],[target.clade]]="II",Table11[[#This Row],[hits.II]],TRUE,SUM(Table11[[#This Row],[hits.I]:[hits.?]]))</f>
        <v>4411</v>
      </c>
      <c r="P998" s="26">
        <f>Table11[[#This Row],[clade.P]]-Table11[[#This Row],[clade.TP]]</f>
        <v>43</v>
      </c>
      <c r="Q998" s="26" cm="1">
        <f t="array" ref="Q998">_xlfn.IFS(Table11[[#This Row],[target.clade]]="I",Table11[[#This Row],[hits.II]],Table11[[#This Row],[target.clade]]="II",Table11[[#This Row],[hits.I]],TRUE,NA())</f>
        <v>44</v>
      </c>
      <c r="R998" s="26">
        <f>IFERROR(Table11[[#This Row],[clade.N]]-Table11[[#This Row],[clade.FP]], NA())</f>
        <v>66</v>
      </c>
      <c r="S998" s="24">
        <f>Table11[[#This Row],[clade.TP]]/Table11[[#This Row],[clade.P]]</f>
        <v>0.99034575662325997</v>
      </c>
      <c r="T998" s="24">
        <f>Table11[[#This Row],[clade.FN]]/Table11[[#This Row],[clade.P]]</f>
        <v>9.6542433767400088E-3</v>
      </c>
      <c r="U998" s="24">
        <f>IFERROR(Table11[[#This Row],[clade.FP]]/Table11[[#This Row],[clade.N]],NA())</f>
        <v>0.4</v>
      </c>
      <c r="V998" s="24">
        <f>IFERROR(Table11[[#This Row],[clade.TN]]/Table11[[#This Row],[clade.N]],NA())</f>
        <v>0.6</v>
      </c>
      <c r="AC998" s="11"/>
      <c r="AD998" s="11"/>
    </row>
    <row r="999" spans="1:30" ht="21" customHeight="1" x14ac:dyDescent="0.2">
      <c r="A999" s="25" t="s">
        <v>4413</v>
      </c>
      <c r="B999" s="20">
        <f>LOOKUP(Table11[[#This Row],[id]],'S1 - Assay'!A:A,'S1 - Assay'!B:B)</f>
        <v>10244</v>
      </c>
      <c r="C999" s="20" t="str">
        <f>LOOKUP(Table11[[#This Row],[id]],'S1 - Assay'!A:A,'S1 - Assay'!C:C)</f>
        <v>II</v>
      </c>
      <c r="D999" s="20">
        <f>COUNTIF('S6 - Table 1'!$B$3:$B$20,Table11[[#This Row],[id]])</f>
        <v>0</v>
      </c>
      <c r="E999" s="20">
        <v>0.35113523800000002</v>
      </c>
      <c r="F999" s="20">
        <v>3335</v>
      </c>
      <c r="G999" s="20">
        <v>89</v>
      </c>
      <c r="H999" s="20">
        <v>287</v>
      </c>
      <c r="I999" s="20">
        <v>317</v>
      </c>
      <c r="J999" s="20">
        <v>44</v>
      </c>
      <c r="K999" s="20">
        <v>4411</v>
      </c>
      <c r="L999" s="20">
        <v>67</v>
      </c>
      <c r="M999" s="26" cm="1">
        <f t="array" ref="M999">_xlfn.IFS(Table11[[#This Row],[target.clade]]="I",110,Table11[[#This Row],[target.clade]]="II",4454,TRUE,4652)</f>
        <v>4454</v>
      </c>
      <c r="N999" s="26" cm="1">
        <f t="array" ref="N999">_xlfn.IFS(Table11[[#This Row],[target.clade]]="I",4454,Table11[[#This Row],[target.clade]]="II",110,TRUE,NA())</f>
        <v>110</v>
      </c>
      <c r="O999" s="20" cm="1">
        <f t="array" ref="O999">_xlfn.IFS(Table11[[#This Row],[target.clade]]="I",Table11[[#This Row],[hits.I]],Table11[[#This Row],[target.clade]]="II",Table11[[#This Row],[hits.II]],TRUE,SUM(Table11[[#This Row],[hits.I]:[hits.?]]))</f>
        <v>4411</v>
      </c>
      <c r="P999" s="26">
        <f>Table11[[#This Row],[clade.P]]-Table11[[#This Row],[clade.TP]]</f>
        <v>43</v>
      </c>
      <c r="Q999" s="26" cm="1">
        <f t="array" ref="Q999">_xlfn.IFS(Table11[[#This Row],[target.clade]]="I",Table11[[#This Row],[hits.II]],Table11[[#This Row],[target.clade]]="II",Table11[[#This Row],[hits.I]],TRUE,NA())</f>
        <v>44</v>
      </c>
      <c r="R999" s="26">
        <f>IFERROR(Table11[[#This Row],[clade.N]]-Table11[[#This Row],[clade.FP]], NA())</f>
        <v>66</v>
      </c>
      <c r="S999" s="24">
        <f>Table11[[#This Row],[clade.TP]]/Table11[[#This Row],[clade.P]]</f>
        <v>0.99034575662325997</v>
      </c>
      <c r="T999" s="24">
        <f>Table11[[#This Row],[clade.FN]]/Table11[[#This Row],[clade.P]]</f>
        <v>9.6542433767400088E-3</v>
      </c>
      <c r="U999" s="24">
        <f>IFERROR(Table11[[#This Row],[clade.FP]]/Table11[[#This Row],[clade.N]],NA())</f>
        <v>0.4</v>
      </c>
      <c r="V999" s="24">
        <f>IFERROR(Table11[[#This Row],[clade.TN]]/Table11[[#This Row],[clade.N]],NA())</f>
        <v>0.6</v>
      </c>
      <c r="AC999" s="11"/>
      <c r="AD999" s="11"/>
    </row>
    <row r="1000" spans="1:30" ht="21" customHeight="1" x14ac:dyDescent="0.2">
      <c r="A1000" s="25" t="s">
        <v>4415</v>
      </c>
      <c r="B1000" s="20">
        <f>LOOKUP(Table11[[#This Row],[id]],'S1 - Assay'!A:A,'S1 - Assay'!B:B)</f>
        <v>10244</v>
      </c>
      <c r="C1000" s="20" t="str">
        <f>LOOKUP(Table11[[#This Row],[id]],'S1 - Assay'!A:A,'S1 - Assay'!C:C)</f>
        <v>II</v>
      </c>
      <c r="D1000" s="20">
        <f>COUNTIF('S6 - Table 1'!$B$3:$B$20,Table11[[#This Row],[id]])</f>
        <v>0</v>
      </c>
      <c r="E1000" s="20">
        <v>0.35149603200000001</v>
      </c>
      <c r="F1000" s="20">
        <v>3409</v>
      </c>
      <c r="G1000" s="20">
        <v>2</v>
      </c>
      <c r="H1000" s="20">
        <v>201</v>
      </c>
      <c r="I1000" s="20">
        <v>86</v>
      </c>
      <c r="J1000" s="20">
        <v>43</v>
      </c>
      <c r="K1000" s="20">
        <v>4403</v>
      </c>
      <c r="L1000" s="20">
        <v>66</v>
      </c>
      <c r="M1000" s="26" cm="1">
        <f t="array" ref="M1000">_xlfn.IFS(Table11[[#This Row],[target.clade]]="I",110,Table11[[#This Row],[target.clade]]="II",4454,TRUE,4652)</f>
        <v>4454</v>
      </c>
      <c r="N1000" s="26" cm="1">
        <f t="array" ref="N1000">_xlfn.IFS(Table11[[#This Row],[target.clade]]="I",4454,Table11[[#This Row],[target.clade]]="II",110,TRUE,NA())</f>
        <v>110</v>
      </c>
      <c r="O1000" s="20" cm="1">
        <f t="array" ref="O1000">_xlfn.IFS(Table11[[#This Row],[target.clade]]="I",Table11[[#This Row],[hits.I]],Table11[[#This Row],[target.clade]]="II",Table11[[#This Row],[hits.II]],TRUE,SUM(Table11[[#This Row],[hits.I]:[hits.?]]))</f>
        <v>4403</v>
      </c>
      <c r="P1000" s="26">
        <f>Table11[[#This Row],[clade.P]]-Table11[[#This Row],[clade.TP]]</f>
        <v>51</v>
      </c>
      <c r="Q1000" s="26" cm="1">
        <f t="array" ref="Q1000">_xlfn.IFS(Table11[[#This Row],[target.clade]]="I",Table11[[#This Row],[hits.II]],Table11[[#This Row],[target.clade]]="II",Table11[[#This Row],[hits.I]],TRUE,NA())</f>
        <v>43</v>
      </c>
      <c r="R1000" s="26">
        <f>IFERROR(Table11[[#This Row],[clade.N]]-Table11[[#This Row],[clade.FP]], NA())</f>
        <v>67</v>
      </c>
      <c r="S1000" s="24">
        <f>Table11[[#This Row],[clade.TP]]/Table11[[#This Row],[clade.P]]</f>
        <v>0.98854961832061072</v>
      </c>
      <c r="T1000" s="24">
        <f>Table11[[#This Row],[clade.FN]]/Table11[[#This Row],[clade.P]]</f>
        <v>1.1450381679389313E-2</v>
      </c>
      <c r="U1000" s="24">
        <f>IFERROR(Table11[[#This Row],[clade.FP]]/Table11[[#This Row],[clade.N]],NA())</f>
        <v>0.39090909090909093</v>
      </c>
      <c r="V1000" s="24">
        <f>IFERROR(Table11[[#This Row],[clade.TN]]/Table11[[#This Row],[clade.N]],NA())</f>
        <v>0.60909090909090913</v>
      </c>
      <c r="AC1000" s="11"/>
      <c r="AD1000" s="11"/>
    </row>
    <row r="1001" spans="1:30" ht="21" customHeight="1" x14ac:dyDescent="0.2">
      <c r="A1001" s="25" t="s">
        <v>4417</v>
      </c>
      <c r="B1001" s="20">
        <f>LOOKUP(Table11[[#This Row],[id]],'S1 - Assay'!A:A,'S1 - Assay'!B:B)</f>
        <v>10244</v>
      </c>
      <c r="C1001" s="20" t="str">
        <f>LOOKUP(Table11[[#This Row],[id]],'S1 - Assay'!A:A,'S1 - Assay'!C:C)</f>
        <v>II</v>
      </c>
      <c r="D1001" s="20">
        <f>COUNTIF('S6 - Table 1'!$B$3:$B$20,Table11[[#This Row],[id]])</f>
        <v>0</v>
      </c>
      <c r="E1001" s="20">
        <v>0.35314150399999999</v>
      </c>
      <c r="F1001" s="20">
        <v>3232</v>
      </c>
      <c r="G1001" s="20">
        <v>22</v>
      </c>
      <c r="H1001" s="20">
        <v>220</v>
      </c>
      <c r="I1001" s="20">
        <v>8</v>
      </c>
      <c r="J1001" s="20">
        <v>50</v>
      </c>
      <c r="K1001" s="20">
        <v>4192</v>
      </c>
      <c r="L1001" s="20">
        <v>64</v>
      </c>
      <c r="M1001" s="26" cm="1">
        <f t="array" ref="M1001">_xlfn.IFS(Table11[[#This Row],[target.clade]]="I",110,Table11[[#This Row],[target.clade]]="II",4454,TRUE,4652)</f>
        <v>4454</v>
      </c>
      <c r="N1001" s="26" cm="1">
        <f t="array" ref="N1001">_xlfn.IFS(Table11[[#This Row],[target.clade]]="I",4454,Table11[[#This Row],[target.clade]]="II",110,TRUE,NA())</f>
        <v>110</v>
      </c>
      <c r="O1001" s="20" cm="1">
        <f t="array" ref="O1001">_xlfn.IFS(Table11[[#This Row],[target.clade]]="I",Table11[[#This Row],[hits.I]],Table11[[#This Row],[target.clade]]="II",Table11[[#This Row],[hits.II]],TRUE,SUM(Table11[[#This Row],[hits.I]:[hits.?]]))</f>
        <v>4192</v>
      </c>
      <c r="P1001" s="26">
        <f>Table11[[#This Row],[clade.P]]-Table11[[#This Row],[clade.TP]]</f>
        <v>262</v>
      </c>
      <c r="Q1001" s="26" cm="1">
        <f t="array" ref="Q1001">_xlfn.IFS(Table11[[#This Row],[target.clade]]="I",Table11[[#This Row],[hits.II]],Table11[[#This Row],[target.clade]]="II",Table11[[#This Row],[hits.I]],TRUE,NA())</f>
        <v>50</v>
      </c>
      <c r="R1001" s="26">
        <f>IFERROR(Table11[[#This Row],[clade.N]]-Table11[[#This Row],[clade.FP]], NA())</f>
        <v>60</v>
      </c>
      <c r="S1001" s="24">
        <f>Table11[[#This Row],[clade.TP]]/Table11[[#This Row],[clade.P]]</f>
        <v>0.94117647058823528</v>
      </c>
      <c r="T1001" s="24">
        <f>Table11[[#This Row],[clade.FN]]/Table11[[#This Row],[clade.P]]</f>
        <v>5.8823529411764705E-2</v>
      </c>
      <c r="U1001" s="24">
        <f>IFERROR(Table11[[#This Row],[clade.FP]]/Table11[[#This Row],[clade.N]],NA())</f>
        <v>0.45454545454545453</v>
      </c>
      <c r="V1001" s="24">
        <f>IFERROR(Table11[[#This Row],[clade.TN]]/Table11[[#This Row],[clade.N]],NA())</f>
        <v>0.54545454545454541</v>
      </c>
      <c r="AC1001" s="11"/>
      <c r="AD1001" s="11"/>
    </row>
    <row r="1002" spans="1:30" ht="21" customHeight="1" x14ac:dyDescent="0.2">
      <c r="A1002" s="25" t="s">
        <v>4420</v>
      </c>
      <c r="B1002" s="20">
        <f>LOOKUP(Table11[[#This Row],[id]],'S1 - Assay'!A:A,'S1 - Assay'!B:B)</f>
        <v>10244</v>
      </c>
      <c r="C1002" s="20" t="str">
        <f>LOOKUP(Table11[[#This Row],[id]],'S1 - Assay'!A:A,'S1 - Assay'!C:C)</f>
        <v>II</v>
      </c>
      <c r="D1002" s="20">
        <f>COUNTIF('S6 - Table 1'!$B$3:$B$20,Table11[[#This Row],[id]])</f>
        <v>0</v>
      </c>
      <c r="E1002" s="20">
        <v>0.353577156</v>
      </c>
      <c r="F1002" s="20">
        <v>3423</v>
      </c>
      <c r="G1002" s="20">
        <v>3</v>
      </c>
      <c r="H1002" s="20">
        <v>129</v>
      </c>
      <c r="I1002" s="20">
        <v>146</v>
      </c>
      <c r="J1002" s="20">
        <v>43</v>
      </c>
      <c r="K1002" s="20">
        <v>4422</v>
      </c>
      <c r="L1002" s="20">
        <v>67</v>
      </c>
      <c r="M1002" s="26" cm="1">
        <f t="array" ref="M1002">_xlfn.IFS(Table11[[#This Row],[target.clade]]="I",110,Table11[[#This Row],[target.clade]]="II",4454,TRUE,4652)</f>
        <v>4454</v>
      </c>
      <c r="N1002" s="26" cm="1">
        <f t="array" ref="N1002">_xlfn.IFS(Table11[[#This Row],[target.clade]]="I",4454,Table11[[#This Row],[target.clade]]="II",110,TRUE,NA())</f>
        <v>110</v>
      </c>
      <c r="O1002" s="20" cm="1">
        <f t="array" ref="O1002">_xlfn.IFS(Table11[[#This Row],[target.clade]]="I",Table11[[#This Row],[hits.I]],Table11[[#This Row],[target.clade]]="II",Table11[[#This Row],[hits.II]],TRUE,SUM(Table11[[#This Row],[hits.I]:[hits.?]]))</f>
        <v>4422</v>
      </c>
      <c r="P1002" s="26">
        <f>Table11[[#This Row],[clade.P]]-Table11[[#This Row],[clade.TP]]</f>
        <v>32</v>
      </c>
      <c r="Q1002" s="26" cm="1">
        <f t="array" ref="Q1002">_xlfn.IFS(Table11[[#This Row],[target.clade]]="I",Table11[[#This Row],[hits.II]],Table11[[#This Row],[target.clade]]="II",Table11[[#This Row],[hits.I]],TRUE,NA())</f>
        <v>43</v>
      </c>
      <c r="R1002" s="26">
        <f>IFERROR(Table11[[#This Row],[clade.N]]-Table11[[#This Row],[clade.FP]], NA())</f>
        <v>67</v>
      </c>
      <c r="S1002" s="24">
        <f>Table11[[#This Row],[clade.TP]]/Table11[[#This Row],[clade.P]]</f>
        <v>0.99281544678940281</v>
      </c>
      <c r="T1002" s="24">
        <f>Table11[[#This Row],[clade.FN]]/Table11[[#This Row],[clade.P]]</f>
        <v>7.1845532105972157E-3</v>
      </c>
      <c r="U1002" s="24">
        <f>IFERROR(Table11[[#This Row],[clade.FP]]/Table11[[#This Row],[clade.N]],NA())</f>
        <v>0.39090909090909093</v>
      </c>
      <c r="V1002" s="24">
        <f>IFERROR(Table11[[#This Row],[clade.TN]]/Table11[[#This Row],[clade.N]],NA())</f>
        <v>0.60909090909090913</v>
      </c>
      <c r="AC1002" s="11"/>
      <c r="AD1002" s="11"/>
    </row>
    <row r="1003" spans="1:30" ht="21" customHeight="1" x14ac:dyDescent="0.2">
      <c r="A1003" s="25" t="s">
        <v>4424</v>
      </c>
      <c r="B1003" s="20">
        <f>LOOKUP(Table11[[#This Row],[id]],'S1 - Assay'!A:A,'S1 - Assay'!B:B)</f>
        <v>10244</v>
      </c>
      <c r="C1003" s="20" t="str">
        <f>LOOKUP(Table11[[#This Row],[id]],'S1 - Assay'!A:A,'S1 - Assay'!C:C)</f>
        <v>II</v>
      </c>
      <c r="D1003" s="20">
        <f>COUNTIF('S6 - Table 1'!$B$3:$B$20,Table11[[#This Row],[id]])</f>
        <v>0</v>
      </c>
      <c r="E1003" s="20">
        <v>0.353577156</v>
      </c>
      <c r="F1003" s="20">
        <v>3422</v>
      </c>
      <c r="G1003" s="20">
        <v>5</v>
      </c>
      <c r="H1003" s="20">
        <v>83</v>
      </c>
      <c r="I1003" s="20">
        <v>192</v>
      </c>
      <c r="J1003" s="20">
        <v>43</v>
      </c>
      <c r="K1003" s="20">
        <v>4423</v>
      </c>
      <c r="L1003" s="20">
        <v>67</v>
      </c>
      <c r="M1003" s="26" cm="1">
        <f t="array" ref="M1003">_xlfn.IFS(Table11[[#This Row],[target.clade]]="I",110,Table11[[#This Row],[target.clade]]="II",4454,TRUE,4652)</f>
        <v>4454</v>
      </c>
      <c r="N1003" s="26" cm="1">
        <f t="array" ref="N1003">_xlfn.IFS(Table11[[#This Row],[target.clade]]="I",4454,Table11[[#This Row],[target.clade]]="II",110,TRUE,NA())</f>
        <v>110</v>
      </c>
      <c r="O1003" s="20" cm="1">
        <f t="array" ref="O1003">_xlfn.IFS(Table11[[#This Row],[target.clade]]="I",Table11[[#This Row],[hits.I]],Table11[[#This Row],[target.clade]]="II",Table11[[#This Row],[hits.II]],TRUE,SUM(Table11[[#This Row],[hits.I]:[hits.?]]))</f>
        <v>4423</v>
      </c>
      <c r="P1003" s="26">
        <f>Table11[[#This Row],[clade.P]]-Table11[[#This Row],[clade.TP]]</f>
        <v>31</v>
      </c>
      <c r="Q1003" s="26" cm="1">
        <f t="array" ref="Q1003">_xlfn.IFS(Table11[[#This Row],[target.clade]]="I",Table11[[#This Row],[hits.II]],Table11[[#This Row],[target.clade]]="II",Table11[[#This Row],[hits.I]],TRUE,NA())</f>
        <v>43</v>
      </c>
      <c r="R1003" s="26">
        <f>IFERROR(Table11[[#This Row],[clade.N]]-Table11[[#This Row],[clade.FP]], NA())</f>
        <v>67</v>
      </c>
      <c r="S1003" s="24">
        <f>Table11[[#This Row],[clade.TP]]/Table11[[#This Row],[clade.P]]</f>
        <v>0.99303996407723394</v>
      </c>
      <c r="T1003" s="24">
        <f>Table11[[#This Row],[clade.FN]]/Table11[[#This Row],[clade.P]]</f>
        <v>6.9600359227660526E-3</v>
      </c>
      <c r="U1003" s="24">
        <f>IFERROR(Table11[[#This Row],[clade.FP]]/Table11[[#This Row],[clade.N]],NA())</f>
        <v>0.39090909090909093</v>
      </c>
      <c r="V1003" s="24">
        <f>IFERROR(Table11[[#This Row],[clade.TN]]/Table11[[#This Row],[clade.N]],NA())</f>
        <v>0.60909090909090913</v>
      </c>
      <c r="AC1003" s="11"/>
      <c r="AD1003" s="11"/>
    </row>
    <row r="1004" spans="1:30" ht="21" customHeight="1" x14ac:dyDescent="0.2">
      <c r="A1004" s="25" t="s">
        <v>4428</v>
      </c>
      <c r="B1004" s="20">
        <f>LOOKUP(Table11[[#This Row],[id]],'S1 - Assay'!A:A,'S1 - Assay'!B:B)</f>
        <v>10244</v>
      </c>
      <c r="C1004" s="20" t="str">
        <f>LOOKUP(Table11[[#This Row],[id]],'S1 - Assay'!A:A,'S1 - Assay'!C:C)</f>
        <v>II</v>
      </c>
      <c r="D1004" s="20">
        <f>COUNTIF('S6 - Table 1'!$B$3:$B$20,Table11[[#This Row],[id]])</f>
        <v>0</v>
      </c>
      <c r="E1004" s="20">
        <v>0.353577156</v>
      </c>
      <c r="F1004" s="20">
        <v>3422</v>
      </c>
      <c r="G1004" s="20">
        <v>4</v>
      </c>
      <c r="H1004" s="20">
        <v>47</v>
      </c>
      <c r="I1004" s="20">
        <v>228</v>
      </c>
      <c r="J1004" s="20">
        <v>43</v>
      </c>
      <c r="K1004" s="20">
        <v>4422</v>
      </c>
      <c r="L1004" s="20">
        <v>67</v>
      </c>
      <c r="M1004" s="26" cm="1">
        <f t="array" ref="M1004">_xlfn.IFS(Table11[[#This Row],[target.clade]]="I",110,Table11[[#This Row],[target.clade]]="II",4454,TRUE,4652)</f>
        <v>4454</v>
      </c>
      <c r="N1004" s="26" cm="1">
        <f t="array" ref="N1004">_xlfn.IFS(Table11[[#This Row],[target.clade]]="I",4454,Table11[[#This Row],[target.clade]]="II",110,TRUE,NA())</f>
        <v>110</v>
      </c>
      <c r="O1004" s="20" cm="1">
        <f t="array" ref="O1004">_xlfn.IFS(Table11[[#This Row],[target.clade]]="I",Table11[[#This Row],[hits.I]],Table11[[#This Row],[target.clade]]="II",Table11[[#This Row],[hits.II]],TRUE,SUM(Table11[[#This Row],[hits.I]:[hits.?]]))</f>
        <v>4422</v>
      </c>
      <c r="P1004" s="26">
        <f>Table11[[#This Row],[clade.P]]-Table11[[#This Row],[clade.TP]]</f>
        <v>32</v>
      </c>
      <c r="Q1004" s="26" cm="1">
        <f t="array" ref="Q1004">_xlfn.IFS(Table11[[#This Row],[target.clade]]="I",Table11[[#This Row],[hits.II]],Table11[[#This Row],[target.clade]]="II",Table11[[#This Row],[hits.I]],TRUE,NA())</f>
        <v>43</v>
      </c>
      <c r="R1004" s="26">
        <f>IFERROR(Table11[[#This Row],[clade.N]]-Table11[[#This Row],[clade.FP]], NA())</f>
        <v>67</v>
      </c>
      <c r="S1004" s="24">
        <f>Table11[[#This Row],[clade.TP]]/Table11[[#This Row],[clade.P]]</f>
        <v>0.99281544678940281</v>
      </c>
      <c r="T1004" s="24">
        <f>Table11[[#This Row],[clade.FN]]/Table11[[#This Row],[clade.P]]</f>
        <v>7.1845532105972157E-3</v>
      </c>
      <c r="U1004" s="24">
        <f>IFERROR(Table11[[#This Row],[clade.FP]]/Table11[[#This Row],[clade.N]],NA())</f>
        <v>0.39090909090909093</v>
      </c>
      <c r="V1004" s="24">
        <f>IFERROR(Table11[[#This Row],[clade.TN]]/Table11[[#This Row],[clade.N]],NA())</f>
        <v>0.60909090909090913</v>
      </c>
      <c r="AC1004" s="11"/>
      <c r="AD1004" s="11"/>
    </row>
    <row r="1005" spans="1:30" ht="21" customHeight="1" x14ac:dyDescent="0.2">
      <c r="A1005" s="25" t="s">
        <v>4431</v>
      </c>
      <c r="B1005" s="20">
        <f>LOOKUP(Table11[[#This Row],[id]],'S1 - Assay'!A:A,'S1 - Assay'!B:B)</f>
        <v>10244</v>
      </c>
      <c r="C1005" s="20" t="str">
        <f>LOOKUP(Table11[[#This Row],[id]],'S1 - Assay'!A:A,'S1 - Assay'!C:C)</f>
        <v>II</v>
      </c>
      <c r="D1005" s="20">
        <f>COUNTIF('S6 - Table 1'!$B$3:$B$20,Table11[[#This Row],[id]])</f>
        <v>0</v>
      </c>
      <c r="E1005" s="20">
        <v>0.35396450699999998</v>
      </c>
      <c r="F1005" s="20">
        <v>3410</v>
      </c>
      <c r="G1005" s="20">
        <v>1</v>
      </c>
      <c r="H1005" s="20">
        <v>169</v>
      </c>
      <c r="I1005" s="20">
        <v>115</v>
      </c>
      <c r="J1005" s="20">
        <v>44</v>
      </c>
      <c r="K1005" s="20">
        <v>4406</v>
      </c>
      <c r="L1005" s="20">
        <v>66</v>
      </c>
      <c r="M1005" s="26" cm="1">
        <f t="array" ref="M1005">_xlfn.IFS(Table11[[#This Row],[target.clade]]="I",110,Table11[[#This Row],[target.clade]]="II",4454,TRUE,4652)</f>
        <v>4454</v>
      </c>
      <c r="N1005" s="26" cm="1">
        <f t="array" ref="N1005">_xlfn.IFS(Table11[[#This Row],[target.clade]]="I",4454,Table11[[#This Row],[target.clade]]="II",110,TRUE,NA())</f>
        <v>110</v>
      </c>
      <c r="O1005" s="20" cm="1">
        <f t="array" ref="O1005">_xlfn.IFS(Table11[[#This Row],[target.clade]]="I",Table11[[#This Row],[hits.I]],Table11[[#This Row],[target.clade]]="II",Table11[[#This Row],[hits.II]],TRUE,SUM(Table11[[#This Row],[hits.I]:[hits.?]]))</f>
        <v>4406</v>
      </c>
      <c r="P1005" s="26">
        <f>Table11[[#This Row],[clade.P]]-Table11[[#This Row],[clade.TP]]</f>
        <v>48</v>
      </c>
      <c r="Q1005" s="26" cm="1">
        <f t="array" ref="Q1005">_xlfn.IFS(Table11[[#This Row],[target.clade]]="I",Table11[[#This Row],[hits.II]],Table11[[#This Row],[target.clade]]="II",Table11[[#This Row],[hits.I]],TRUE,NA())</f>
        <v>44</v>
      </c>
      <c r="R1005" s="26">
        <f>IFERROR(Table11[[#This Row],[clade.N]]-Table11[[#This Row],[clade.FP]], NA())</f>
        <v>66</v>
      </c>
      <c r="S1005" s="24">
        <f>Table11[[#This Row],[clade.TP]]/Table11[[#This Row],[clade.P]]</f>
        <v>0.98922317018410422</v>
      </c>
      <c r="T1005" s="24">
        <f>Table11[[#This Row],[clade.FN]]/Table11[[#This Row],[clade.P]]</f>
        <v>1.0776829815895825E-2</v>
      </c>
      <c r="U1005" s="24">
        <f>IFERROR(Table11[[#This Row],[clade.FP]]/Table11[[#This Row],[clade.N]],NA())</f>
        <v>0.4</v>
      </c>
      <c r="V1005" s="24">
        <f>IFERROR(Table11[[#This Row],[clade.TN]]/Table11[[#This Row],[clade.N]],NA())</f>
        <v>0.6</v>
      </c>
      <c r="AC1005" s="11"/>
      <c r="AD1005" s="11"/>
    </row>
    <row r="1006" spans="1:30" ht="21" customHeight="1" x14ac:dyDescent="0.2">
      <c r="A1006" s="25" t="s">
        <v>4434</v>
      </c>
      <c r="B1006" s="20">
        <f>LOOKUP(Table11[[#This Row],[id]],'S1 - Assay'!A:A,'S1 - Assay'!B:B)</f>
        <v>10244</v>
      </c>
      <c r="C1006" s="20" t="str">
        <f>LOOKUP(Table11[[#This Row],[id]],'S1 - Assay'!A:A,'S1 - Assay'!C:C)</f>
        <v>II</v>
      </c>
      <c r="D1006" s="20">
        <f>COUNTIF('S6 - Table 1'!$B$3:$B$20,Table11[[#This Row],[id]])</f>
        <v>0</v>
      </c>
      <c r="E1006" s="20">
        <v>0.35399757599999998</v>
      </c>
      <c r="F1006" s="20">
        <v>3378</v>
      </c>
      <c r="G1006" s="20">
        <v>16</v>
      </c>
      <c r="H1006" s="20">
        <v>199</v>
      </c>
      <c r="I1006" s="20">
        <v>87</v>
      </c>
      <c r="J1006" s="20">
        <v>43</v>
      </c>
      <c r="K1006" s="20">
        <v>4386</v>
      </c>
      <c r="L1006" s="20">
        <v>64</v>
      </c>
      <c r="M1006" s="26" cm="1">
        <f t="array" ref="M1006">_xlfn.IFS(Table11[[#This Row],[target.clade]]="I",110,Table11[[#This Row],[target.clade]]="II",4454,TRUE,4652)</f>
        <v>4454</v>
      </c>
      <c r="N1006" s="26" cm="1">
        <f t="array" ref="N1006">_xlfn.IFS(Table11[[#This Row],[target.clade]]="I",4454,Table11[[#This Row],[target.clade]]="II",110,TRUE,NA())</f>
        <v>110</v>
      </c>
      <c r="O1006" s="20" cm="1">
        <f t="array" ref="O1006">_xlfn.IFS(Table11[[#This Row],[target.clade]]="I",Table11[[#This Row],[hits.I]],Table11[[#This Row],[target.clade]]="II",Table11[[#This Row],[hits.II]],TRUE,SUM(Table11[[#This Row],[hits.I]:[hits.?]]))</f>
        <v>4386</v>
      </c>
      <c r="P1006" s="26">
        <f>Table11[[#This Row],[clade.P]]-Table11[[#This Row],[clade.TP]]</f>
        <v>68</v>
      </c>
      <c r="Q1006" s="26" cm="1">
        <f t="array" ref="Q1006">_xlfn.IFS(Table11[[#This Row],[target.clade]]="I",Table11[[#This Row],[hits.II]],Table11[[#This Row],[target.clade]]="II",Table11[[#This Row],[hits.I]],TRUE,NA())</f>
        <v>43</v>
      </c>
      <c r="R1006" s="26">
        <f>IFERROR(Table11[[#This Row],[clade.N]]-Table11[[#This Row],[clade.FP]], NA())</f>
        <v>67</v>
      </c>
      <c r="S1006" s="24">
        <f>Table11[[#This Row],[clade.TP]]/Table11[[#This Row],[clade.P]]</f>
        <v>0.98473282442748089</v>
      </c>
      <c r="T1006" s="24">
        <f>Table11[[#This Row],[clade.FN]]/Table11[[#This Row],[clade.P]]</f>
        <v>1.5267175572519083E-2</v>
      </c>
      <c r="U1006" s="24">
        <f>IFERROR(Table11[[#This Row],[clade.FP]]/Table11[[#This Row],[clade.N]],NA())</f>
        <v>0.39090909090909093</v>
      </c>
      <c r="V1006" s="24">
        <f>IFERROR(Table11[[#This Row],[clade.TN]]/Table11[[#This Row],[clade.N]],NA())</f>
        <v>0.60909090909090913</v>
      </c>
      <c r="AC1006" s="11"/>
      <c r="AD1006" s="11"/>
    </row>
    <row r="1007" spans="1:30" ht="21" customHeight="1" x14ac:dyDescent="0.2">
      <c r="A1007" s="25" t="s">
        <v>4436</v>
      </c>
      <c r="B1007" s="20">
        <f>LOOKUP(Table11[[#This Row],[id]],'S1 - Assay'!A:A,'S1 - Assay'!B:B)</f>
        <v>10244</v>
      </c>
      <c r="C1007" s="20" t="str">
        <f>LOOKUP(Table11[[#This Row],[id]],'S1 - Assay'!A:A,'S1 - Assay'!C:C)</f>
        <v>II</v>
      </c>
      <c r="D1007" s="20">
        <f>COUNTIF('S6 - Table 1'!$B$3:$B$20,Table11[[#This Row],[id]])</f>
        <v>0</v>
      </c>
      <c r="E1007" s="20">
        <v>0.35413171999999998</v>
      </c>
      <c r="F1007" s="20">
        <v>3423</v>
      </c>
      <c r="G1007" s="20">
        <v>3</v>
      </c>
      <c r="H1007" s="20">
        <v>129</v>
      </c>
      <c r="I1007" s="20">
        <v>146</v>
      </c>
      <c r="J1007" s="20">
        <v>43</v>
      </c>
      <c r="K1007" s="20">
        <v>4422</v>
      </c>
      <c r="L1007" s="20">
        <v>67</v>
      </c>
      <c r="M1007" s="26" cm="1">
        <f t="array" ref="M1007">_xlfn.IFS(Table11[[#This Row],[target.clade]]="I",110,Table11[[#This Row],[target.clade]]="II",4454,TRUE,4652)</f>
        <v>4454</v>
      </c>
      <c r="N1007" s="26" cm="1">
        <f t="array" ref="N1007">_xlfn.IFS(Table11[[#This Row],[target.clade]]="I",4454,Table11[[#This Row],[target.clade]]="II",110,TRUE,NA())</f>
        <v>110</v>
      </c>
      <c r="O1007" s="20" cm="1">
        <f t="array" ref="O1007">_xlfn.IFS(Table11[[#This Row],[target.clade]]="I",Table11[[#This Row],[hits.I]],Table11[[#This Row],[target.clade]]="II",Table11[[#This Row],[hits.II]],TRUE,SUM(Table11[[#This Row],[hits.I]:[hits.?]]))</f>
        <v>4422</v>
      </c>
      <c r="P1007" s="26">
        <f>Table11[[#This Row],[clade.P]]-Table11[[#This Row],[clade.TP]]</f>
        <v>32</v>
      </c>
      <c r="Q1007" s="26" cm="1">
        <f t="array" ref="Q1007">_xlfn.IFS(Table11[[#This Row],[target.clade]]="I",Table11[[#This Row],[hits.II]],Table11[[#This Row],[target.clade]]="II",Table11[[#This Row],[hits.I]],TRUE,NA())</f>
        <v>43</v>
      </c>
      <c r="R1007" s="26">
        <f>IFERROR(Table11[[#This Row],[clade.N]]-Table11[[#This Row],[clade.FP]], NA())</f>
        <v>67</v>
      </c>
      <c r="S1007" s="24">
        <f>Table11[[#This Row],[clade.TP]]/Table11[[#This Row],[clade.P]]</f>
        <v>0.99281544678940281</v>
      </c>
      <c r="T1007" s="24">
        <f>Table11[[#This Row],[clade.FN]]/Table11[[#This Row],[clade.P]]</f>
        <v>7.1845532105972157E-3</v>
      </c>
      <c r="U1007" s="24">
        <f>IFERROR(Table11[[#This Row],[clade.FP]]/Table11[[#This Row],[clade.N]],NA())</f>
        <v>0.39090909090909093</v>
      </c>
      <c r="V1007" s="24">
        <f>IFERROR(Table11[[#This Row],[clade.TN]]/Table11[[#This Row],[clade.N]],NA())</f>
        <v>0.60909090909090913</v>
      </c>
      <c r="AC1007" s="11"/>
      <c r="AD1007" s="11"/>
    </row>
    <row r="1008" spans="1:30" ht="21" customHeight="1" x14ac:dyDescent="0.2">
      <c r="A1008" s="25" t="s">
        <v>4439</v>
      </c>
      <c r="B1008" s="20">
        <f>LOOKUP(Table11[[#This Row],[id]],'S1 - Assay'!A:A,'S1 - Assay'!B:B)</f>
        <v>10244</v>
      </c>
      <c r="C1008" s="20" t="str">
        <f>LOOKUP(Table11[[#This Row],[id]],'S1 - Assay'!A:A,'S1 - Assay'!C:C)</f>
        <v>II</v>
      </c>
      <c r="D1008" s="20">
        <f>COUNTIF('S6 - Table 1'!$B$3:$B$20,Table11[[#This Row],[id]])</f>
        <v>0</v>
      </c>
      <c r="E1008" s="20">
        <v>0.35413171999999998</v>
      </c>
      <c r="F1008" s="20">
        <v>3422</v>
      </c>
      <c r="G1008" s="20">
        <v>5</v>
      </c>
      <c r="H1008" s="20">
        <v>115</v>
      </c>
      <c r="I1008" s="20">
        <v>160</v>
      </c>
      <c r="J1008" s="20">
        <v>43</v>
      </c>
      <c r="K1008" s="20">
        <v>4423</v>
      </c>
      <c r="L1008" s="20">
        <v>67</v>
      </c>
      <c r="M1008" s="26" cm="1">
        <f t="array" ref="M1008">_xlfn.IFS(Table11[[#This Row],[target.clade]]="I",110,Table11[[#This Row],[target.clade]]="II",4454,TRUE,4652)</f>
        <v>4454</v>
      </c>
      <c r="N1008" s="26" cm="1">
        <f t="array" ref="N1008">_xlfn.IFS(Table11[[#This Row],[target.clade]]="I",4454,Table11[[#This Row],[target.clade]]="II",110,TRUE,NA())</f>
        <v>110</v>
      </c>
      <c r="O1008" s="20" cm="1">
        <f t="array" ref="O1008">_xlfn.IFS(Table11[[#This Row],[target.clade]]="I",Table11[[#This Row],[hits.I]],Table11[[#This Row],[target.clade]]="II",Table11[[#This Row],[hits.II]],TRUE,SUM(Table11[[#This Row],[hits.I]:[hits.?]]))</f>
        <v>4423</v>
      </c>
      <c r="P1008" s="26">
        <f>Table11[[#This Row],[clade.P]]-Table11[[#This Row],[clade.TP]]</f>
        <v>31</v>
      </c>
      <c r="Q1008" s="26" cm="1">
        <f t="array" ref="Q1008">_xlfn.IFS(Table11[[#This Row],[target.clade]]="I",Table11[[#This Row],[hits.II]],Table11[[#This Row],[target.clade]]="II",Table11[[#This Row],[hits.I]],TRUE,NA())</f>
        <v>43</v>
      </c>
      <c r="R1008" s="26">
        <f>IFERROR(Table11[[#This Row],[clade.N]]-Table11[[#This Row],[clade.FP]], NA())</f>
        <v>67</v>
      </c>
      <c r="S1008" s="24">
        <f>Table11[[#This Row],[clade.TP]]/Table11[[#This Row],[clade.P]]</f>
        <v>0.99303996407723394</v>
      </c>
      <c r="T1008" s="24">
        <f>Table11[[#This Row],[clade.FN]]/Table11[[#This Row],[clade.P]]</f>
        <v>6.9600359227660526E-3</v>
      </c>
      <c r="U1008" s="24">
        <f>IFERROR(Table11[[#This Row],[clade.FP]]/Table11[[#This Row],[clade.N]],NA())</f>
        <v>0.39090909090909093</v>
      </c>
      <c r="V1008" s="24">
        <f>IFERROR(Table11[[#This Row],[clade.TN]]/Table11[[#This Row],[clade.N]],NA())</f>
        <v>0.60909090909090913</v>
      </c>
      <c r="AC1008" s="11"/>
      <c r="AD1008" s="11"/>
    </row>
    <row r="1009" spans="1:30" ht="21" customHeight="1" x14ac:dyDescent="0.2">
      <c r="A1009" s="25" t="s">
        <v>4441</v>
      </c>
      <c r="B1009" s="20">
        <f>LOOKUP(Table11[[#This Row],[id]],'S1 - Assay'!A:A,'S1 - Assay'!B:B)</f>
        <v>10244</v>
      </c>
      <c r="C1009" s="20" t="str">
        <f>LOOKUP(Table11[[#This Row],[id]],'S1 - Assay'!A:A,'S1 - Assay'!C:C)</f>
        <v>II</v>
      </c>
      <c r="D1009" s="20">
        <f>COUNTIF('S6 - Table 1'!$B$3:$B$20,Table11[[#This Row],[id]])</f>
        <v>0</v>
      </c>
      <c r="E1009" s="20">
        <v>0.35427999500000001</v>
      </c>
      <c r="F1009" s="20">
        <v>3410</v>
      </c>
      <c r="G1009" s="20">
        <v>1</v>
      </c>
      <c r="H1009" s="20">
        <v>169</v>
      </c>
      <c r="I1009" s="20">
        <v>115</v>
      </c>
      <c r="J1009" s="20">
        <v>44</v>
      </c>
      <c r="K1009" s="20">
        <v>4406</v>
      </c>
      <c r="L1009" s="20">
        <v>66</v>
      </c>
      <c r="M1009" s="26" cm="1">
        <f t="array" ref="M1009">_xlfn.IFS(Table11[[#This Row],[target.clade]]="I",110,Table11[[#This Row],[target.clade]]="II",4454,TRUE,4652)</f>
        <v>4454</v>
      </c>
      <c r="N1009" s="26" cm="1">
        <f t="array" ref="N1009">_xlfn.IFS(Table11[[#This Row],[target.clade]]="I",4454,Table11[[#This Row],[target.clade]]="II",110,TRUE,NA())</f>
        <v>110</v>
      </c>
      <c r="O1009" s="20" cm="1">
        <f t="array" ref="O1009">_xlfn.IFS(Table11[[#This Row],[target.clade]]="I",Table11[[#This Row],[hits.I]],Table11[[#This Row],[target.clade]]="II",Table11[[#This Row],[hits.II]],TRUE,SUM(Table11[[#This Row],[hits.I]:[hits.?]]))</f>
        <v>4406</v>
      </c>
      <c r="P1009" s="26">
        <f>Table11[[#This Row],[clade.P]]-Table11[[#This Row],[clade.TP]]</f>
        <v>48</v>
      </c>
      <c r="Q1009" s="26" cm="1">
        <f t="array" ref="Q1009">_xlfn.IFS(Table11[[#This Row],[target.clade]]="I",Table11[[#This Row],[hits.II]],Table11[[#This Row],[target.clade]]="II",Table11[[#This Row],[hits.I]],TRUE,NA())</f>
        <v>44</v>
      </c>
      <c r="R1009" s="26">
        <f>IFERROR(Table11[[#This Row],[clade.N]]-Table11[[#This Row],[clade.FP]], NA())</f>
        <v>66</v>
      </c>
      <c r="S1009" s="24">
        <f>Table11[[#This Row],[clade.TP]]/Table11[[#This Row],[clade.P]]</f>
        <v>0.98922317018410422</v>
      </c>
      <c r="T1009" s="24">
        <f>Table11[[#This Row],[clade.FN]]/Table11[[#This Row],[clade.P]]</f>
        <v>1.0776829815895825E-2</v>
      </c>
      <c r="U1009" s="24">
        <f>IFERROR(Table11[[#This Row],[clade.FP]]/Table11[[#This Row],[clade.N]],NA())</f>
        <v>0.4</v>
      </c>
      <c r="V1009" s="24">
        <f>IFERROR(Table11[[#This Row],[clade.TN]]/Table11[[#This Row],[clade.N]],NA())</f>
        <v>0.6</v>
      </c>
      <c r="AC1009" s="11"/>
      <c r="AD1009" s="11"/>
    </row>
    <row r="1010" spans="1:30" ht="21" customHeight="1" x14ac:dyDescent="0.2">
      <c r="A1010" s="25" t="s">
        <v>4444</v>
      </c>
      <c r="B1010" s="20">
        <f>LOOKUP(Table11[[#This Row],[id]],'S1 - Assay'!A:A,'S1 - Assay'!B:B)</f>
        <v>10244</v>
      </c>
      <c r="C1010" s="20" t="str">
        <f>LOOKUP(Table11[[#This Row],[id]],'S1 - Assay'!A:A,'S1 - Assay'!C:C)</f>
        <v>II</v>
      </c>
      <c r="D1010" s="20">
        <f>COUNTIF('S6 - Table 1'!$B$3:$B$20,Table11[[#This Row],[id]])</f>
        <v>0</v>
      </c>
      <c r="E1010" s="20">
        <v>0.35485718300000002</v>
      </c>
      <c r="F1010" s="20">
        <v>3426</v>
      </c>
      <c r="G1010" s="20">
        <v>3</v>
      </c>
      <c r="H1010" s="20">
        <v>200</v>
      </c>
      <c r="I1010" s="20">
        <v>102</v>
      </c>
      <c r="J1010" s="20">
        <v>50</v>
      </c>
      <c r="K1010" s="20">
        <v>4425</v>
      </c>
      <c r="L1010" s="20">
        <v>63</v>
      </c>
      <c r="M1010" s="26" cm="1">
        <f t="array" ref="M1010">_xlfn.IFS(Table11[[#This Row],[target.clade]]="I",110,Table11[[#This Row],[target.clade]]="II",4454,TRUE,4652)</f>
        <v>4454</v>
      </c>
      <c r="N1010" s="26" cm="1">
        <f t="array" ref="N1010">_xlfn.IFS(Table11[[#This Row],[target.clade]]="I",4454,Table11[[#This Row],[target.clade]]="II",110,TRUE,NA())</f>
        <v>110</v>
      </c>
      <c r="O1010" s="20" cm="1">
        <f t="array" ref="O1010">_xlfn.IFS(Table11[[#This Row],[target.clade]]="I",Table11[[#This Row],[hits.I]],Table11[[#This Row],[target.clade]]="II",Table11[[#This Row],[hits.II]],TRUE,SUM(Table11[[#This Row],[hits.I]:[hits.?]]))</f>
        <v>4425</v>
      </c>
      <c r="P1010" s="26">
        <f>Table11[[#This Row],[clade.P]]-Table11[[#This Row],[clade.TP]]</f>
        <v>29</v>
      </c>
      <c r="Q1010" s="26" cm="1">
        <f t="array" ref="Q1010">_xlfn.IFS(Table11[[#This Row],[target.clade]]="I",Table11[[#This Row],[hits.II]],Table11[[#This Row],[target.clade]]="II",Table11[[#This Row],[hits.I]],TRUE,NA())</f>
        <v>50</v>
      </c>
      <c r="R1010" s="26">
        <f>IFERROR(Table11[[#This Row],[clade.N]]-Table11[[#This Row],[clade.FP]], NA())</f>
        <v>60</v>
      </c>
      <c r="S1010" s="24">
        <f>Table11[[#This Row],[clade.TP]]/Table11[[#This Row],[clade.P]]</f>
        <v>0.9934889986528963</v>
      </c>
      <c r="T1010" s="24">
        <f>Table11[[#This Row],[clade.FN]]/Table11[[#This Row],[clade.P]]</f>
        <v>6.5110013471037266E-3</v>
      </c>
      <c r="U1010" s="24">
        <f>IFERROR(Table11[[#This Row],[clade.FP]]/Table11[[#This Row],[clade.N]],NA())</f>
        <v>0.45454545454545453</v>
      </c>
      <c r="V1010" s="24">
        <f>IFERROR(Table11[[#This Row],[clade.TN]]/Table11[[#This Row],[clade.N]],NA())</f>
        <v>0.54545454545454541</v>
      </c>
      <c r="AC1010" s="11"/>
      <c r="AD1010" s="11"/>
    </row>
    <row r="1011" spans="1:30" ht="21" customHeight="1" x14ac:dyDescent="0.2">
      <c r="A1011" s="25" t="s">
        <v>4446</v>
      </c>
      <c r="B1011" s="20">
        <f>LOOKUP(Table11[[#This Row],[id]],'S1 - Assay'!A:A,'S1 - Assay'!B:B)</f>
        <v>10244</v>
      </c>
      <c r="C1011" s="20" t="str">
        <f>LOOKUP(Table11[[#This Row],[id]],'S1 - Assay'!A:A,'S1 - Assay'!C:C)</f>
        <v>II</v>
      </c>
      <c r="D1011" s="20">
        <f>COUNTIF('S6 - Table 1'!$B$3:$B$20,Table11[[#This Row],[id]])</f>
        <v>0</v>
      </c>
      <c r="E1011" s="20">
        <v>0.35540785800000002</v>
      </c>
      <c r="F1011" s="20">
        <v>3435</v>
      </c>
      <c r="G1011" s="20">
        <v>1</v>
      </c>
      <c r="H1011" s="20">
        <v>1</v>
      </c>
      <c r="I1011" s="20">
        <v>284</v>
      </c>
      <c r="J1011" s="20">
        <v>43</v>
      </c>
      <c r="K1011" s="20">
        <v>4433</v>
      </c>
      <c r="L1011" s="20">
        <v>65</v>
      </c>
      <c r="M1011" s="26" cm="1">
        <f t="array" ref="M1011">_xlfn.IFS(Table11[[#This Row],[target.clade]]="I",110,Table11[[#This Row],[target.clade]]="II",4454,TRUE,4652)</f>
        <v>4454</v>
      </c>
      <c r="N1011" s="26" cm="1">
        <f t="array" ref="N1011">_xlfn.IFS(Table11[[#This Row],[target.clade]]="I",4454,Table11[[#This Row],[target.clade]]="II",110,TRUE,NA())</f>
        <v>110</v>
      </c>
      <c r="O1011" s="20" cm="1">
        <f t="array" ref="O1011">_xlfn.IFS(Table11[[#This Row],[target.clade]]="I",Table11[[#This Row],[hits.I]],Table11[[#This Row],[target.clade]]="II",Table11[[#This Row],[hits.II]],TRUE,SUM(Table11[[#This Row],[hits.I]:[hits.?]]))</f>
        <v>4433</v>
      </c>
      <c r="P1011" s="26">
        <f>Table11[[#This Row],[clade.P]]-Table11[[#This Row],[clade.TP]]</f>
        <v>21</v>
      </c>
      <c r="Q1011" s="26" cm="1">
        <f t="array" ref="Q1011">_xlfn.IFS(Table11[[#This Row],[target.clade]]="I",Table11[[#This Row],[hits.II]],Table11[[#This Row],[target.clade]]="II",Table11[[#This Row],[hits.I]],TRUE,NA())</f>
        <v>43</v>
      </c>
      <c r="R1011" s="26">
        <f>IFERROR(Table11[[#This Row],[clade.N]]-Table11[[#This Row],[clade.FP]], NA())</f>
        <v>67</v>
      </c>
      <c r="S1011" s="24">
        <f>Table11[[#This Row],[clade.TP]]/Table11[[#This Row],[clade.P]]</f>
        <v>0.99528513695554555</v>
      </c>
      <c r="T1011" s="24">
        <f>Table11[[#This Row],[clade.FN]]/Table11[[#This Row],[clade.P]]</f>
        <v>4.7148630444544233E-3</v>
      </c>
      <c r="U1011" s="24">
        <f>IFERROR(Table11[[#This Row],[clade.FP]]/Table11[[#This Row],[clade.N]],NA())</f>
        <v>0.39090909090909093</v>
      </c>
      <c r="V1011" s="24">
        <f>IFERROR(Table11[[#This Row],[clade.TN]]/Table11[[#This Row],[clade.N]],NA())</f>
        <v>0.60909090909090913</v>
      </c>
      <c r="AC1011" s="11"/>
      <c r="AD1011" s="11"/>
    </row>
    <row r="1012" spans="1:30" ht="21" customHeight="1" x14ac:dyDescent="0.2">
      <c r="A1012" s="25" t="s">
        <v>4449</v>
      </c>
      <c r="B1012" s="20">
        <f>LOOKUP(Table11[[#This Row],[id]],'S1 - Assay'!A:A,'S1 - Assay'!B:B)</f>
        <v>10244</v>
      </c>
      <c r="C1012" s="20" t="str">
        <f>LOOKUP(Table11[[#This Row],[id]],'S1 - Assay'!A:A,'S1 - Assay'!C:C)</f>
        <v>II</v>
      </c>
      <c r="D1012" s="20">
        <f>COUNTIF('S6 - Table 1'!$B$3:$B$20,Table11[[#This Row],[id]])</f>
        <v>0</v>
      </c>
      <c r="E1012" s="20">
        <v>0.35686768899999999</v>
      </c>
      <c r="F1012" s="20">
        <v>3132</v>
      </c>
      <c r="G1012" s="20">
        <v>119</v>
      </c>
      <c r="H1012" s="20">
        <v>38</v>
      </c>
      <c r="I1012" s="20">
        <v>251</v>
      </c>
      <c r="J1012" s="20">
        <v>43</v>
      </c>
      <c r="K1012" s="20">
        <v>4328</v>
      </c>
      <c r="L1012" s="20">
        <v>21</v>
      </c>
      <c r="M1012" s="26" cm="1">
        <f t="array" ref="M1012">_xlfn.IFS(Table11[[#This Row],[target.clade]]="I",110,Table11[[#This Row],[target.clade]]="II",4454,TRUE,4652)</f>
        <v>4454</v>
      </c>
      <c r="N1012" s="26" cm="1">
        <f t="array" ref="N1012">_xlfn.IFS(Table11[[#This Row],[target.clade]]="I",4454,Table11[[#This Row],[target.clade]]="II",110,TRUE,NA())</f>
        <v>110</v>
      </c>
      <c r="O1012" s="20" cm="1">
        <f t="array" ref="O1012">_xlfn.IFS(Table11[[#This Row],[target.clade]]="I",Table11[[#This Row],[hits.I]],Table11[[#This Row],[target.clade]]="II",Table11[[#This Row],[hits.II]],TRUE,SUM(Table11[[#This Row],[hits.I]:[hits.?]]))</f>
        <v>4328</v>
      </c>
      <c r="P1012" s="26">
        <f>Table11[[#This Row],[clade.P]]-Table11[[#This Row],[clade.TP]]</f>
        <v>126</v>
      </c>
      <c r="Q1012" s="26" cm="1">
        <f t="array" ref="Q1012">_xlfn.IFS(Table11[[#This Row],[target.clade]]="I",Table11[[#This Row],[hits.II]],Table11[[#This Row],[target.clade]]="II",Table11[[#This Row],[hits.I]],TRUE,NA())</f>
        <v>43</v>
      </c>
      <c r="R1012" s="26">
        <f>IFERROR(Table11[[#This Row],[clade.N]]-Table11[[#This Row],[clade.FP]], NA())</f>
        <v>67</v>
      </c>
      <c r="S1012" s="24">
        <f>Table11[[#This Row],[clade.TP]]/Table11[[#This Row],[clade.P]]</f>
        <v>0.9717108217332735</v>
      </c>
      <c r="T1012" s="24">
        <f>Table11[[#This Row],[clade.FN]]/Table11[[#This Row],[clade.P]]</f>
        <v>2.8289178266726538E-2</v>
      </c>
      <c r="U1012" s="24">
        <f>IFERROR(Table11[[#This Row],[clade.FP]]/Table11[[#This Row],[clade.N]],NA())</f>
        <v>0.39090909090909093</v>
      </c>
      <c r="V1012" s="24">
        <f>IFERROR(Table11[[#This Row],[clade.TN]]/Table11[[#This Row],[clade.N]],NA())</f>
        <v>0.60909090909090913</v>
      </c>
      <c r="AC1012" s="11"/>
      <c r="AD1012" s="11"/>
    </row>
    <row r="1013" spans="1:30" ht="21" customHeight="1" x14ac:dyDescent="0.2">
      <c r="A1013" s="25" t="s">
        <v>4452</v>
      </c>
      <c r="B1013" s="20">
        <f>LOOKUP(Table11[[#This Row],[id]],'S1 - Assay'!A:A,'S1 - Assay'!B:B)</f>
        <v>10244</v>
      </c>
      <c r="C1013" s="20" t="str">
        <f>LOOKUP(Table11[[#This Row],[id]],'S1 - Assay'!A:A,'S1 - Assay'!C:C)</f>
        <v>II</v>
      </c>
      <c r="D1013" s="20">
        <f>COUNTIF('S6 - Table 1'!$B$3:$B$20,Table11[[#This Row],[id]])</f>
        <v>0</v>
      </c>
      <c r="E1013" s="20">
        <v>0.35784049800000001</v>
      </c>
      <c r="F1013" s="20">
        <v>3202</v>
      </c>
      <c r="G1013" s="20">
        <v>18</v>
      </c>
      <c r="H1013" s="20">
        <v>255</v>
      </c>
      <c r="I1013" s="20">
        <v>24</v>
      </c>
      <c r="J1013" s="20">
        <v>43</v>
      </c>
      <c r="K1013" s="20">
        <v>4268</v>
      </c>
      <c r="L1013" s="20">
        <v>14</v>
      </c>
      <c r="M1013" s="26" cm="1">
        <f t="array" ref="M1013">_xlfn.IFS(Table11[[#This Row],[target.clade]]="I",110,Table11[[#This Row],[target.clade]]="II",4454,TRUE,4652)</f>
        <v>4454</v>
      </c>
      <c r="N1013" s="26" cm="1">
        <f t="array" ref="N1013">_xlfn.IFS(Table11[[#This Row],[target.clade]]="I",4454,Table11[[#This Row],[target.clade]]="II",110,TRUE,NA())</f>
        <v>110</v>
      </c>
      <c r="O1013" s="20" cm="1">
        <f t="array" ref="O1013">_xlfn.IFS(Table11[[#This Row],[target.clade]]="I",Table11[[#This Row],[hits.I]],Table11[[#This Row],[target.clade]]="II",Table11[[#This Row],[hits.II]],TRUE,SUM(Table11[[#This Row],[hits.I]:[hits.?]]))</f>
        <v>4268</v>
      </c>
      <c r="P1013" s="26">
        <f>Table11[[#This Row],[clade.P]]-Table11[[#This Row],[clade.TP]]</f>
        <v>186</v>
      </c>
      <c r="Q1013" s="26" cm="1">
        <f t="array" ref="Q1013">_xlfn.IFS(Table11[[#This Row],[target.clade]]="I",Table11[[#This Row],[hits.II]],Table11[[#This Row],[target.clade]]="II",Table11[[#This Row],[hits.I]],TRUE,NA())</f>
        <v>43</v>
      </c>
      <c r="R1013" s="26">
        <f>IFERROR(Table11[[#This Row],[clade.N]]-Table11[[#This Row],[clade.FP]], NA())</f>
        <v>67</v>
      </c>
      <c r="S1013" s="24">
        <f>Table11[[#This Row],[clade.TP]]/Table11[[#This Row],[clade.P]]</f>
        <v>0.95823978446340363</v>
      </c>
      <c r="T1013" s="24">
        <f>Table11[[#This Row],[clade.FN]]/Table11[[#This Row],[clade.P]]</f>
        <v>4.1760215536596319E-2</v>
      </c>
      <c r="U1013" s="24">
        <f>IFERROR(Table11[[#This Row],[clade.FP]]/Table11[[#This Row],[clade.N]],NA())</f>
        <v>0.39090909090909093</v>
      </c>
      <c r="V1013" s="24">
        <f>IFERROR(Table11[[#This Row],[clade.TN]]/Table11[[#This Row],[clade.N]],NA())</f>
        <v>0.60909090909090913</v>
      </c>
      <c r="AC1013" s="11"/>
      <c r="AD1013" s="11"/>
    </row>
    <row r="1014" spans="1:30" ht="21" customHeight="1" x14ac:dyDescent="0.2">
      <c r="A1014" s="25" t="s">
        <v>4455</v>
      </c>
      <c r="B1014" s="20">
        <f>LOOKUP(Table11[[#This Row],[id]],'S1 - Assay'!A:A,'S1 - Assay'!B:B)</f>
        <v>10244</v>
      </c>
      <c r="C1014" s="20" t="str">
        <f>LOOKUP(Table11[[#This Row],[id]],'S1 - Assay'!A:A,'S1 - Assay'!C:C)</f>
        <v>II</v>
      </c>
      <c r="D1014" s="20">
        <f>COUNTIF('S6 - Table 1'!$B$3:$B$20,Table11[[#This Row],[id]])</f>
        <v>0</v>
      </c>
      <c r="E1014" s="20">
        <v>0.35809621400000002</v>
      </c>
      <c r="F1014" s="20">
        <v>3424</v>
      </c>
      <c r="G1014" s="20">
        <v>3</v>
      </c>
      <c r="H1014" s="20">
        <v>257</v>
      </c>
      <c r="I1014" s="20">
        <v>31</v>
      </c>
      <c r="J1014" s="20">
        <v>43</v>
      </c>
      <c r="K1014" s="20">
        <v>4409</v>
      </c>
      <c r="L1014" s="20">
        <v>63</v>
      </c>
      <c r="M1014" s="26" cm="1">
        <f t="array" ref="M1014">_xlfn.IFS(Table11[[#This Row],[target.clade]]="I",110,Table11[[#This Row],[target.clade]]="II",4454,TRUE,4652)</f>
        <v>4454</v>
      </c>
      <c r="N1014" s="26" cm="1">
        <f t="array" ref="N1014">_xlfn.IFS(Table11[[#This Row],[target.clade]]="I",4454,Table11[[#This Row],[target.clade]]="II",110,TRUE,NA())</f>
        <v>110</v>
      </c>
      <c r="O1014" s="20" cm="1">
        <f t="array" ref="O1014">_xlfn.IFS(Table11[[#This Row],[target.clade]]="I",Table11[[#This Row],[hits.I]],Table11[[#This Row],[target.clade]]="II",Table11[[#This Row],[hits.II]],TRUE,SUM(Table11[[#This Row],[hits.I]:[hits.?]]))</f>
        <v>4409</v>
      </c>
      <c r="P1014" s="26">
        <f>Table11[[#This Row],[clade.P]]-Table11[[#This Row],[clade.TP]]</f>
        <v>45</v>
      </c>
      <c r="Q1014" s="26" cm="1">
        <f t="array" ref="Q1014">_xlfn.IFS(Table11[[#This Row],[target.clade]]="I",Table11[[#This Row],[hits.II]],Table11[[#This Row],[target.clade]]="II",Table11[[#This Row],[hits.I]],TRUE,NA())</f>
        <v>43</v>
      </c>
      <c r="R1014" s="26">
        <f>IFERROR(Table11[[#This Row],[clade.N]]-Table11[[#This Row],[clade.FP]], NA())</f>
        <v>67</v>
      </c>
      <c r="S1014" s="24">
        <f>Table11[[#This Row],[clade.TP]]/Table11[[#This Row],[clade.P]]</f>
        <v>0.98989672204759771</v>
      </c>
      <c r="T1014" s="24">
        <f>Table11[[#This Row],[clade.FN]]/Table11[[#This Row],[clade.P]]</f>
        <v>1.0103277952402335E-2</v>
      </c>
      <c r="U1014" s="24">
        <f>IFERROR(Table11[[#This Row],[clade.FP]]/Table11[[#This Row],[clade.N]],NA())</f>
        <v>0.39090909090909093</v>
      </c>
      <c r="V1014" s="24">
        <f>IFERROR(Table11[[#This Row],[clade.TN]]/Table11[[#This Row],[clade.N]],NA())</f>
        <v>0.60909090909090913</v>
      </c>
      <c r="AC1014" s="11"/>
      <c r="AD1014" s="11"/>
    </row>
    <row r="1015" spans="1:30" ht="21" customHeight="1" x14ac:dyDescent="0.2">
      <c r="A1015" s="25" t="s">
        <v>4458</v>
      </c>
      <c r="B1015" s="20">
        <f>LOOKUP(Table11[[#This Row],[id]],'S1 - Assay'!A:A,'S1 - Assay'!B:B)</f>
        <v>10244</v>
      </c>
      <c r="C1015" s="20" t="str">
        <f>LOOKUP(Table11[[#This Row],[id]],'S1 - Assay'!A:A,'S1 - Assay'!C:C)</f>
        <v>II</v>
      </c>
      <c r="D1015" s="20">
        <f>COUNTIF('S6 - Table 1'!$B$3:$B$20,Table11[[#This Row],[id]])</f>
        <v>0</v>
      </c>
      <c r="E1015" s="20">
        <v>0.35817389900000002</v>
      </c>
      <c r="F1015" s="20">
        <v>3138</v>
      </c>
      <c r="G1015" s="20">
        <v>116</v>
      </c>
      <c r="H1015" s="20">
        <v>38</v>
      </c>
      <c r="I1015" s="20">
        <v>251</v>
      </c>
      <c r="J1015" s="20">
        <v>43</v>
      </c>
      <c r="K1015" s="20">
        <v>4331</v>
      </c>
      <c r="L1015" s="20">
        <v>20</v>
      </c>
      <c r="M1015" s="26" cm="1">
        <f t="array" ref="M1015">_xlfn.IFS(Table11[[#This Row],[target.clade]]="I",110,Table11[[#This Row],[target.clade]]="II",4454,TRUE,4652)</f>
        <v>4454</v>
      </c>
      <c r="N1015" s="26" cm="1">
        <f t="array" ref="N1015">_xlfn.IFS(Table11[[#This Row],[target.clade]]="I",4454,Table11[[#This Row],[target.clade]]="II",110,TRUE,NA())</f>
        <v>110</v>
      </c>
      <c r="O1015" s="20" cm="1">
        <f t="array" ref="O1015">_xlfn.IFS(Table11[[#This Row],[target.clade]]="I",Table11[[#This Row],[hits.I]],Table11[[#This Row],[target.clade]]="II",Table11[[#This Row],[hits.II]],TRUE,SUM(Table11[[#This Row],[hits.I]:[hits.?]]))</f>
        <v>4331</v>
      </c>
      <c r="P1015" s="26">
        <f>Table11[[#This Row],[clade.P]]-Table11[[#This Row],[clade.TP]]</f>
        <v>123</v>
      </c>
      <c r="Q1015" s="26" cm="1">
        <f t="array" ref="Q1015">_xlfn.IFS(Table11[[#This Row],[target.clade]]="I",Table11[[#This Row],[hits.II]],Table11[[#This Row],[target.clade]]="II",Table11[[#This Row],[hits.I]],TRUE,NA())</f>
        <v>43</v>
      </c>
      <c r="R1015" s="26">
        <f>IFERROR(Table11[[#This Row],[clade.N]]-Table11[[#This Row],[clade.FP]], NA())</f>
        <v>67</v>
      </c>
      <c r="S1015" s="24">
        <f>Table11[[#This Row],[clade.TP]]/Table11[[#This Row],[clade.P]]</f>
        <v>0.97238437359676699</v>
      </c>
      <c r="T1015" s="24">
        <f>Table11[[#This Row],[clade.FN]]/Table11[[#This Row],[clade.P]]</f>
        <v>2.7615626403233048E-2</v>
      </c>
      <c r="U1015" s="24">
        <f>IFERROR(Table11[[#This Row],[clade.FP]]/Table11[[#This Row],[clade.N]],NA())</f>
        <v>0.39090909090909093</v>
      </c>
      <c r="V1015" s="24">
        <f>IFERROR(Table11[[#This Row],[clade.TN]]/Table11[[#This Row],[clade.N]],NA())</f>
        <v>0.60909090909090913</v>
      </c>
      <c r="AC1015" s="11"/>
      <c r="AD1015" s="11"/>
    </row>
    <row r="1016" spans="1:30" ht="21" customHeight="1" x14ac:dyDescent="0.2">
      <c r="A1016" s="25" t="s">
        <v>4462</v>
      </c>
      <c r="B1016" s="20">
        <f>LOOKUP(Table11[[#This Row],[id]],'S1 - Assay'!A:A,'S1 - Assay'!B:B)</f>
        <v>10244</v>
      </c>
      <c r="C1016" s="20" t="str">
        <f>LOOKUP(Table11[[#This Row],[id]],'S1 - Assay'!A:A,'S1 - Assay'!C:C)</f>
        <v>II</v>
      </c>
      <c r="D1016" s="20">
        <f>COUNTIF('S6 - Table 1'!$B$3:$B$20,Table11[[#This Row],[id]])</f>
        <v>0</v>
      </c>
      <c r="E1016" s="20">
        <v>0.35819961299999997</v>
      </c>
      <c r="F1016" s="20">
        <v>3391</v>
      </c>
      <c r="G1016" s="20">
        <v>8</v>
      </c>
      <c r="H1016" s="20">
        <v>119</v>
      </c>
      <c r="I1016" s="20">
        <v>115</v>
      </c>
      <c r="J1016" s="20">
        <v>50</v>
      </c>
      <c r="K1016" s="20">
        <v>4366</v>
      </c>
      <c r="L1016" s="20">
        <v>63</v>
      </c>
      <c r="M1016" s="26" cm="1">
        <f t="array" ref="M1016">_xlfn.IFS(Table11[[#This Row],[target.clade]]="I",110,Table11[[#This Row],[target.clade]]="II",4454,TRUE,4652)</f>
        <v>4454</v>
      </c>
      <c r="N1016" s="26" cm="1">
        <f t="array" ref="N1016">_xlfn.IFS(Table11[[#This Row],[target.clade]]="I",4454,Table11[[#This Row],[target.clade]]="II",110,TRUE,NA())</f>
        <v>110</v>
      </c>
      <c r="O1016" s="20" cm="1">
        <f t="array" ref="O1016">_xlfn.IFS(Table11[[#This Row],[target.clade]]="I",Table11[[#This Row],[hits.I]],Table11[[#This Row],[target.clade]]="II",Table11[[#This Row],[hits.II]],TRUE,SUM(Table11[[#This Row],[hits.I]:[hits.?]]))</f>
        <v>4366</v>
      </c>
      <c r="P1016" s="26">
        <f>Table11[[#This Row],[clade.P]]-Table11[[#This Row],[clade.TP]]</f>
        <v>88</v>
      </c>
      <c r="Q1016" s="26" cm="1">
        <f t="array" ref="Q1016">_xlfn.IFS(Table11[[#This Row],[target.clade]]="I",Table11[[#This Row],[hits.II]],Table11[[#This Row],[target.clade]]="II",Table11[[#This Row],[hits.I]],TRUE,NA())</f>
        <v>50</v>
      </c>
      <c r="R1016" s="26">
        <f>IFERROR(Table11[[#This Row],[clade.N]]-Table11[[#This Row],[clade.FP]], NA())</f>
        <v>60</v>
      </c>
      <c r="S1016" s="24">
        <f>Table11[[#This Row],[clade.TP]]/Table11[[#This Row],[clade.P]]</f>
        <v>0.98024247867085768</v>
      </c>
      <c r="T1016" s="24">
        <f>Table11[[#This Row],[clade.FN]]/Table11[[#This Row],[clade.P]]</f>
        <v>1.9757521329142345E-2</v>
      </c>
      <c r="U1016" s="24">
        <f>IFERROR(Table11[[#This Row],[clade.FP]]/Table11[[#This Row],[clade.N]],NA())</f>
        <v>0.45454545454545453</v>
      </c>
      <c r="V1016" s="24">
        <f>IFERROR(Table11[[#This Row],[clade.TN]]/Table11[[#This Row],[clade.N]],NA())</f>
        <v>0.54545454545454541</v>
      </c>
      <c r="AC1016" s="11"/>
      <c r="AD1016" s="11"/>
    </row>
    <row r="1017" spans="1:30" ht="21" customHeight="1" x14ac:dyDescent="0.2">
      <c r="A1017" s="25" t="s">
        <v>4467</v>
      </c>
      <c r="B1017" s="20">
        <f>LOOKUP(Table11[[#This Row],[id]],'S1 - Assay'!A:A,'S1 - Assay'!B:B)</f>
        <v>10244</v>
      </c>
      <c r="C1017" s="20" t="str">
        <f>LOOKUP(Table11[[#This Row],[id]],'S1 - Assay'!A:A,'S1 - Assay'!C:C)</f>
        <v>II</v>
      </c>
      <c r="D1017" s="20">
        <f>COUNTIF('S6 - Table 1'!$B$3:$B$20,Table11[[#This Row],[id]])</f>
        <v>0</v>
      </c>
      <c r="E1017" s="20">
        <v>0.35819961299999997</v>
      </c>
      <c r="F1017" s="20">
        <v>3391</v>
      </c>
      <c r="G1017" s="20">
        <v>3</v>
      </c>
      <c r="H1017" s="20">
        <v>116</v>
      </c>
      <c r="I1017" s="20">
        <v>117</v>
      </c>
      <c r="J1017" s="20">
        <v>50</v>
      </c>
      <c r="K1017" s="20">
        <v>4361</v>
      </c>
      <c r="L1017" s="20">
        <v>63</v>
      </c>
      <c r="M1017" s="26" cm="1">
        <f t="array" ref="M1017">_xlfn.IFS(Table11[[#This Row],[target.clade]]="I",110,Table11[[#This Row],[target.clade]]="II",4454,TRUE,4652)</f>
        <v>4454</v>
      </c>
      <c r="N1017" s="26" cm="1">
        <f t="array" ref="N1017">_xlfn.IFS(Table11[[#This Row],[target.clade]]="I",4454,Table11[[#This Row],[target.clade]]="II",110,TRUE,NA())</f>
        <v>110</v>
      </c>
      <c r="O1017" s="20" cm="1">
        <f t="array" ref="O1017">_xlfn.IFS(Table11[[#This Row],[target.clade]]="I",Table11[[#This Row],[hits.I]],Table11[[#This Row],[target.clade]]="II",Table11[[#This Row],[hits.II]],TRUE,SUM(Table11[[#This Row],[hits.I]:[hits.?]]))</f>
        <v>4361</v>
      </c>
      <c r="P1017" s="26">
        <f>Table11[[#This Row],[clade.P]]-Table11[[#This Row],[clade.TP]]</f>
        <v>93</v>
      </c>
      <c r="Q1017" s="26" cm="1">
        <f t="array" ref="Q1017">_xlfn.IFS(Table11[[#This Row],[target.clade]]="I",Table11[[#This Row],[hits.II]],Table11[[#This Row],[target.clade]]="II",Table11[[#This Row],[hits.I]],TRUE,NA())</f>
        <v>50</v>
      </c>
      <c r="R1017" s="26">
        <f>IFERROR(Table11[[#This Row],[clade.N]]-Table11[[#This Row],[clade.FP]], NA())</f>
        <v>60</v>
      </c>
      <c r="S1017" s="24">
        <f>Table11[[#This Row],[clade.TP]]/Table11[[#This Row],[clade.P]]</f>
        <v>0.97911989223170182</v>
      </c>
      <c r="T1017" s="24">
        <f>Table11[[#This Row],[clade.FN]]/Table11[[#This Row],[clade.P]]</f>
        <v>2.088010776829816E-2</v>
      </c>
      <c r="U1017" s="24">
        <f>IFERROR(Table11[[#This Row],[clade.FP]]/Table11[[#This Row],[clade.N]],NA())</f>
        <v>0.45454545454545453</v>
      </c>
      <c r="V1017" s="24">
        <f>IFERROR(Table11[[#This Row],[clade.TN]]/Table11[[#This Row],[clade.N]],NA())</f>
        <v>0.54545454545454541</v>
      </c>
      <c r="AC1017" s="11"/>
      <c r="AD1017" s="11"/>
    </row>
    <row r="1018" spans="1:30" ht="21" customHeight="1" x14ac:dyDescent="0.2">
      <c r="A1018" s="25" t="s">
        <v>4470</v>
      </c>
      <c r="B1018" s="20">
        <f>LOOKUP(Table11[[#This Row],[id]],'S1 - Assay'!A:A,'S1 - Assay'!B:B)</f>
        <v>10244</v>
      </c>
      <c r="C1018" s="20" t="str">
        <f>LOOKUP(Table11[[#This Row],[id]],'S1 - Assay'!A:A,'S1 - Assay'!C:C)</f>
        <v>II</v>
      </c>
      <c r="D1018" s="20">
        <f>COUNTIF('S6 - Table 1'!$B$3:$B$20,Table11[[#This Row],[id]])</f>
        <v>0</v>
      </c>
      <c r="E1018" s="20">
        <v>0.35827363899999998</v>
      </c>
      <c r="F1018" s="20">
        <v>3314</v>
      </c>
      <c r="G1018" s="20">
        <v>0</v>
      </c>
      <c r="H1018" s="20">
        <v>0</v>
      </c>
      <c r="I1018" s="20">
        <v>9</v>
      </c>
      <c r="J1018" s="20">
        <v>43</v>
      </c>
      <c r="K1018" s="20">
        <v>4401</v>
      </c>
      <c r="L1018" s="20">
        <v>28</v>
      </c>
      <c r="M1018" s="26" cm="1">
        <f t="array" ref="M1018">_xlfn.IFS(Table11[[#This Row],[target.clade]]="I",110,Table11[[#This Row],[target.clade]]="II",4454,TRUE,4652)</f>
        <v>4454</v>
      </c>
      <c r="N1018" s="26" cm="1">
        <f t="array" ref="N1018">_xlfn.IFS(Table11[[#This Row],[target.clade]]="I",4454,Table11[[#This Row],[target.clade]]="II",110,TRUE,NA())</f>
        <v>110</v>
      </c>
      <c r="O1018" s="20" cm="1">
        <f t="array" ref="O1018">_xlfn.IFS(Table11[[#This Row],[target.clade]]="I",Table11[[#This Row],[hits.I]],Table11[[#This Row],[target.clade]]="II",Table11[[#This Row],[hits.II]],TRUE,SUM(Table11[[#This Row],[hits.I]:[hits.?]]))</f>
        <v>4401</v>
      </c>
      <c r="P1018" s="26">
        <f>Table11[[#This Row],[clade.P]]-Table11[[#This Row],[clade.TP]]</f>
        <v>53</v>
      </c>
      <c r="Q1018" s="26" cm="1">
        <f t="array" ref="Q1018">_xlfn.IFS(Table11[[#This Row],[target.clade]]="I",Table11[[#This Row],[hits.II]],Table11[[#This Row],[target.clade]]="II",Table11[[#This Row],[hits.I]],TRUE,NA())</f>
        <v>43</v>
      </c>
      <c r="R1018" s="26">
        <f>IFERROR(Table11[[#This Row],[clade.N]]-Table11[[#This Row],[clade.FP]], NA())</f>
        <v>67</v>
      </c>
      <c r="S1018" s="24">
        <f>Table11[[#This Row],[clade.TP]]/Table11[[#This Row],[clade.P]]</f>
        <v>0.98810058374494836</v>
      </c>
      <c r="T1018" s="24">
        <f>Table11[[#This Row],[clade.FN]]/Table11[[#This Row],[clade.P]]</f>
        <v>1.1899416255051639E-2</v>
      </c>
      <c r="U1018" s="24">
        <f>IFERROR(Table11[[#This Row],[clade.FP]]/Table11[[#This Row],[clade.N]],NA())</f>
        <v>0.39090909090909093</v>
      </c>
      <c r="V1018" s="24">
        <f>IFERROR(Table11[[#This Row],[clade.TN]]/Table11[[#This Row],[clade.N]],NA())</f>
        <v>0.60909090909090913</v>
      </c>
      <c r="AC1018" s="11"/>
      <c r="AD1018" s="11"/>
    </row>
    <row r="1019" spans="1:30" ht="21" customHeight="1" x14ac:dyDescent="0.2">
      <c r="A1019" s="25" t="s">
        <v>4474</v>
      </c>
      <c r="B1019" s="20">
        <f>LOOKUP(Table11[[#This Row],[id]],'S1 - Assay'!A:A,'S1 - Assay'!B:B)</f>
        <v>10244</v>
      </c>
      <c r="C1019" s="20" t="str">
        <f>LOOKUP(Table11[[#This Row],[id]],'S1 - Assay'!A:A,'S1 - Assay'!C:C)</f>
        <v>II</v>
      </c>
      <c r="D1019" s="20">
        <f>COUNTIF('S6 - Table 1'!$B$3:$B$20,Table11[[#This Row],[id]])</f>
        <v>0</v>
      </c>
      <c r="E1019" s="20">
        <v>0.35857698700000001</v>
      </c>
      <c r="F1019" s="20">
        <v>3238</v>
      </c>
      <c r="G1019" s="20">
        <v>60</v>
      </c>
      <c r="H1019" s="20">
        <v>67</v>
      </c>
      <c r="I1019" s="20">
        <v>212</v>
      </c>
      <c r="J1019" s="20">
        <v>43</v>
      </c>
      <c r="K1019" s="20">
        <v>4382</v>
      </c>
      <c r="L1019" s="20">
        <v>14</v>
      </c>
      <c r="M1019" s="26" cm="1">
        <f t="array" ref="M1019">_xlfn.IFS(Table11[[#This Row],[target.clade]]="I",110,Table11[[#This Row],[target.clade]]="II",4454,TRUE,4652)</f>
        <v>4454</v>
      </c>
      <c r="N1019" s="26" cm="1">
        <f t="array" ref="N1019">_xlfn.IFS(Table11[[#This Row],[target.clade]]="I",4454,Table11[[#This Row],[target.clade]]="II",110,TRUE,NA())</f>
        <v>110</v>
      </c>
      <c r="O1019" s="20" cm="1">
        <f t="array" ref="O1019">_xlfn.IFS(Table11[[#This Row],[target.clade]]="I",Table11[[#This Row],[hits.I]],Table11[[#This Row],[target.clade]]="II",Table11[[#This Row],[hits.II]],TRUE,SUM(Table11[[#This Row],[hits.I]:[hits.?]]))</f>
        <v>4382</v>
      </c>
      <c r="P1019" s="26">
        <f>Table11[[#This Row],[clade.P]]-Table11[[#This Row],[clade.TP]]</f>
        <v>72</v>
      </c>
      <c r="Q1019" s="26" cm="1">
        <f t="array" ref="Q1019">_xlfn.IFS(Table11[[#This Row],[target.clade]]="I",Table11[[#This Row],[hits.II]],Table11[[#This Row],[target.clade]]="II",Table11[[#This Row],[hits.I]],TRUE,NA())</f>
        <v>43</v>
      </c>
      <c r="R1019" s="26">
        <f>IFERROR(Table11[[#This Row],[clade.N]]-Table11[[#This Row],[clade.FP]], NA())</f>
        <v>67</v>
      </c>
      <c r="S1019" s="24">
        <f>Table11[[#This Row],[clade.TP]]/Table11[[#This Row],[clade.P]]</f>
        <v>0.98383475527615627</v>
      </c>
      <c r="T1019" s="24">
        <f>Table11[[#This Row],[clade.FN]]/Table11[[#This Row],[clade.P]]</f>
        <v>1.6165244723843737E-2</v>
      </c>
      <c r="U1019" s="24">
        <f>IFERROR(Table11[[#This Row],[clade.FP]]/Table11[[#This Row],[clade.N]],NA())</f>
        <v>0.39090909090909093</v>
      </c>
      <c r="V1019" s="24">
        <f>IFERROR(Table11[[#This Row],[clade.TN]]/Table11[[#This Row],[clade.N]],NA())</f>
        <v>0.60909090909090913</v>
      </c>
      <c r="AC1019" s="11"/>
      <c r="AD1019" s="11"/>
    </row>
    <row r="1020" spans="1:30" ht="21" customHeight="1" x14ac:dyDescent="0.2">
      <c r="A1020" s="25" t="s">
        <v>4476</v>
      </c>
      <c r="B1020" s="20">
        <f>LOOKUP(Table11[[#This Row],[id]],'S1 - Assay'!A:A,'S1 - Assay'!B:B)</f>
        <v>10244</v>
      </c>
      <c r="C1020" s="20" t="str">
        <f>LOOKUP(Table11[[#This Row],[id]],'S1 - Assay'!A:A,'S1 - Assay'!C:C)</f>
        <v>II</v>
      </c>
      <c r="D1020" s="20">
        <f>COUNTIF('S6 - Table 1'!$B$3:$B$20,Table11[[#This Row],[id]])</f>
        <v>0</v>
      </c>
      <c r="E1020" s="20">
        <v>0.35865739200000002</v>
      </c>
      <c r="F1020" s="20">
        <v>2696</v>
      </c>
      <c r="G1020" s="20">
        <v>40</v>
      </c>
      <c r="H1020" s="20">
        <v>261</v>
      </c>
      <c r="I1020" s="20">
        <v>33</v>
      </c>
      <c r="J1020" s="20">
        <v>43</v>
      </c>
      <c r="K1020" s="20">
        <v>3585</v>
      </c>
      <c r="L1020" s="20">
        <v>65</v>
      </c>
      <c r="M1020" s="26" cm="1">
        <f t="array" ref="M1020">_xlfn.IFS(Table11[[#This Row],[target.clade]]="I",110,Table11[[#This Row],[target.clade]]="II",4454,TRUE,4652)</f>
        <v>4454</v>
      </c>
      <c r="N1020" s="26" cm="1">
        <f t="array" ref="N1020">_xlfn.IFS(Table11[[#This Row],[target.clade]]="I",4454,Table11[[#This Row],[target.clade]]="II",110,TRUE,NA())</f>
        <v>110</v>
      </c>
      <c r="O1020" s="20" cm="1">
        <f t="array" ref="O1020">_xlfn.IFS(Table11[[#This Row],[target.clade]]="I",Table11[[#This Row],[hits.I]],Table11[[#This Row],[target.clade]]="II",Table11[[#This Row],[hits.II]],TRUE,SUM(Table11[[#This Row],[hits.I]:[hits.?]]))</f>
        <v>3585</v>
      </c>
      <c r="P1020" s="26">
        <f>Table11[[#This Row],[clade.P]]-Table11[[#This Row],[clade.TP]]</f>
        <v>869</v>
      </c>
      <c r="Q1020" s="26" cm="1">
        <f t="array" ref="Q1020">_xlfn.IFS(Table11[[#This Row],[target.clade]]="I",Table11[[#This Row],[hits.II]],Table11[[#This Row],[target.clade]]="II",Table11[[#This Row],[hits.I]],TRUE,NA())</f>
        <v>43</v>
      </c>
      <c r="R1020" s="26">
        <f>IFERROR(Table11[[#This Row],[clade.N]]-Table11[[#This Row],[clade.FP]], NA())</f>
        <v>67</v>
      </c>
      <c r="S1020" s="24">
        <f>Table11[[#This Row],[clade.TP]]/Table11[[#This Row],[clade.P]]</f>
        <v>0.80489447687471938</v>
      </c>
      <c r="T1020" s="24">
        <f>Table11[[#This Row],[clade.FN]]/Table11[[#This Row],[clade.P]]</f>
        <v>0.19510552312528065</v>
      </c>
      <c r="U1020" s="24">
        <f>IFERROR(Table11[[#This Row],[clade.FP]]/Table11[[#This Row],[clade.N]],NA())</f>
        <v>0.39090909090909093</v>
      </c>
      <c r="V1020" s="24">
        <f>IFERROR(Table11[[#This Row],[clade.TN]]/Table11[[#This Row],[clade.N]],NA())</f>
        <v>0.60909090909090913</v>
      </c>
      <c r="AC1020" s="11"/>
      <c r="AD1020" s="11"/>
    </row>
    <row r="1021" spans="1:30" ht="21" customHeight="1" x14ac:dyDescent="0.2">
      <c r="A1021" s="25" t="s">
        <v>4479</v>
      </c>
      <c r="B1021" s="20">
        <f>LOOKUP(Table11[[#This Row],[id]],'S1 - Assay'!A:A,'S1 - Assay'!B:B)</f>
        <v>10244</v>
      </c>
      <c r="C1021" s="20" t="str">
        <f>LOOKUP(Table11[[#This Row],[id]],'S1 - Assay'!A:A,'S1 - Assay'!C:C)</f>
        <v>II</v>
      </c>
      <c r="D1021" s="20">
        <f>COUNTIF('S6 - Table 1'!$B$3:$B$20,Table11[[#This Row],[id]])</f>
        <v>0</v>
      </c>
      <c r="E1021" s="20">
        <v>0.35895152499999999</v>
      </c>
      <c r="F1021" s="20">
        <v>3424</v>
      </c>
      <c r="G1021" s="20">
        <v>5</v>
      </c>
      <c r="H1021" s="20">
        <v>322</v>
      </c>
      <c r="I1021" s="20">
        <v>7</v>
      </c>
      <c r="J1021" s="20">
        <v>50</v>
      </c>
      <c r="K1021" s="20">
        <v>4428</v>
      </c>
      <c r="L1021" s="20">
        <v>65</v>
      </c>
      <c r="M1021" s="26" cm="1">
        <f t="array" ref="M1021">_xlfn.IFS(Table11[[#This Row],[target.clade]]="I",110,Table11[[#This Row],[target.clade]]="II",4454,TRUE,4652)</f>
        <v>4454</v>
      </c>
      <c r="N1021" s="26" cm="1">
        <f t="array" ref="N1021">_xlfn.IFS(Table11[[#This Row],[target.clade]]="I",4454,Table11[[#This Row],[target.clade]]="II",110,TRUE,NA())</f>
        <v>110</v>
      </c>
      <c r="O1021" s="20" cm="1">
        <f t="array" ref="O1021">_xlfn.IFS(Table11[[#This Row],[target.clade]]="I",Table11[[#This Row],[hits.I]],Table11[[#This Row],[target.clade]]="II",Table11[[#This Row],[hits.II]],TRUE,SUM(Table11[[#This Row],[hits.I]:[hits.?]]))</f>
        <v>4428</v>
      </c>
      <c r="P1021" s="26">
        <f>Table11[[#This Row],[clade.P]]-Table11[[#This Row],[clade.TP]]</f>
        <v>26</v>
      </c>
      <c r="Q1021" s="26" cm="1">
        <f t="array" ref="Q1021">_xlfn.IFS(Table11[[#This Row],[target.clade]]="I",Table11[[#This Row],[hits.II]],Table11[[#This Row],[target.clade]]="II",Table11[[#This Row],[hits.I]],TRUE,NA())</f>
        <v>50</v>
      </c>
      <c r="R1021" s="26">
        <f>IFERROR(Table11[[#This Row],[clade.N]]-Table11[[#This Row],[clade.FP]], NA())</f>
        <v>60</v>
      </c>
      <c r="S1021" s="24">
        <f>Table11[[#This Row],[clade.TP]]/Table11[[#This Row],[clade.P]]</f>
        <v>0.9941625505163898</v>
      </c>
      <c r="T1021" s="24">
        <f>Table11[[#This Row],[clade.FN]]/Table11[[#This Row],[clade.P]]</f>
        <v>5.8374494836102376E-3</v>
      </c>
      <c r="U1021" s="24">
        <f>IFERROR(Table11[[#This Row],[clade.FP]]/Table11[[#This Row],[clade.N]],NA())</f>
        <v>0.45454545454545453</v>
      </c>
      <c r="V1021" s="24">
        <f>IFERROR(Table11[[#This Row],[clade.TN]]/Table11[[#This Row],[clade.N]],NA())</f>
        <v>0.54545454545454541</v>
      </c>
      <c r="AC1021" s="11"/>
      <c r="AD1021" s="11"/>
    </row>
    <row r="1022" spans="1:30" ht="21" customHeight="1" x14ac:dyDescent="0.2">
      <c r="A1022" s="25" t="s">
        <v>4482</v>
      </c>
      <c r="B1022" s="20">
        <f>LOOKUP(Table11[[#This Row],[id]],'S1 - Assay'!A:A,'S1 - Assay'!B:B)</f>
        <v>10244</v>
      </c>
      <c r="C1022" s="20" t="str">
        <f>LOOKUP(Table11[[#This Row],[id]],'S1 - Assay'!A:A,'S1 - Assay'!C:C)</f>
        <v>II</v>
      </c>
      <c r="D1022" s="20">
        <f>COUNTIF('S6 - Table 1'!$B$3:$B$20,Table11[[#This Row],[id]])</f>
        <v>0</v>
      </c>
      <c r="E1022" s="20">
        <v>0.35899340400000002</v>
      </c>
      <c r="F1022" s="20">
        <v>3424</v>
      </c>
      <c r="G1022" s="20">
        <v>5</v>
      </c>
      <c r="H1022" s="20">
        <v>322</v>
      </c>
      <c r="I1022" s="20">
        <v>7</v>
      </c>
      <c r="J1022" s="20">
        <v>50</v>
      </c>
      <c r="K1022" s="20">
        <v>4428</v>
      </c>
      <c r="L1022" s="20">
        <v>65</v>
      </c>
      <c r="M1022" s="26" cm="1">
        <f t="array" ref="M1022">_xlfn.IFS(Table11[[#This Row],[target.clade]]="I",110,Table11[[#This Row],[target.clade]]="II",4454,TRUE,4652)</f>
        <v>4454</v>
      </c>
      <c r="N1022" s="26" cm="1">
        <f t="array" ref="N1022">_xlfn.IFS(Table11[[#This Row],[target.clade]]="I",4454,Table11[[#This Row],[target.clade]]="II",110,TRUE,NA())</f>
        <v>110</v>
      </c>
      <c r="O1022" s="20" cm="1">
        <f t="array" ref="O1022">_xlfn.IFS(Table11[[#This Row],[target.clade]]="I",Table11[[#This Row],[hits.I]],Table11[[#This Row],[target.clade]]="II",Table11[[#This Row],[hits.II]],TRUE,SUM(Table11[[#This Row],[hits.I]:[hits.?]]))</f>
        <v>4428</v>
      </c>
      <c r="P1022" s="26">
        <f>Table11[[#This Row],[clade.P]]-Table11[[#This Row],[clade.TP]]</f>
        <v>26</v>
      </c>
      <c r="Q1022" s="26" cm="1">
        <f t="array" ref="Q1022">_xlfn.IFS(Table11[[#This Row],[target.clade]]="I",Table11[[#This Row],[hits.II]],Table11[[#This Row],[target.clade]]="II",Table11[[#This Row],[hits.I]],TRUE,NA())</f>
        <v>50</v>
      </c>
      <c r="R1022" s="26">
        <f>IFERROR(Table11[[#This Row],[clade.N]]-Table11[[#This Row],[clade.FP]], NA())</f>
        <v>60</v>
      </c>
      <c r="S1022" s="24">
        <f>Table11[[#This Row],[clade.TP]]/Table11[[#This Row],[clade.P]]</f>
        <v>0.9941625505163898</v>
      </c>
      <c r="T1022" s="24">
        <f>Table11[[#This Row],[clade.FN]]/Table11[[#This Row],[clade.P]]</f>
        <v>5.8374494836102376E-3</v>
      </c>
      <c r="U1022" s="24">
        <f>IFERROR(Table11[[#This Row],[clade.FP]]/Table11[[#This Row],[clade.N]],NA())</f>
        <v>0.45454545454545453</v>
      </c>
      <c r="V1022" s="24">
        <f>IFERROR(Table11[[#This Row],[clade.TN]]/Table11[[#This Row],[clade.N]],NA())</f>
        <v>0.54545454545454541</v>
      </c>
      <c r="AC1022" s="11"/>
      <c r="AD1022" s="11"/>
    </row>
    <row r="1023" spans="1:30" ht="21" customHeight="1" x14ac:dyDescent="0.2">
      <c r="A1023" s="25" t="s">
        <v>4485</v>
      </c>
      <c r="B1023" s="20">
        <f>LOOKUP(Table11[[#This Row],[id]],'S1 - Assay'!A:A,'S1 - Assay'!B:B)</f>
        <v>10244</v>
      </c>
      <c r="C1023" s="20" t="str">
        <f>LOOKUP(Table11[[#This Row],[id]],'S1 - Assay'!A:A,'S1 - Assay'!C:C)</f>
        <v>II</v>
      </c>
      <c r="D1023" s="20">
        <f>COUNTIF('S6 - Table 1'!$B$3:$B$20,Table11[[#This Row],[id]])</f>
        <v>0</v>
      </c>
      <c r="E1023" s="20">
        <v>0.36054135100000001</v>
      </c>
      <c r="F1023" s="20">
        <v>3381</v>
      </c>
      <c r="G1023" s="20">
        <v>4</v>
      </c>
      <c r="H1023" s="20">
        <v>274</v>
      </c>
      <c r="I1023" s="20">
        <v>14</v>
      </c>
      <c r="J1023" s="20">
        <v>44</v>
      </c>
      <c r="K1023" s="20">
        <v>4381</v>
      </c>
      <c r="L1023" s="20">
        <v>65</v>
      </c>
      <c r="M1023" s="26" cm="1">
        <f t="array" ref="M1023">_xlfn.IFS(Table11[[#This Row],[target.clade]]="I",110,Table11[[#This Row],[target.clade]]="II",4454,TRUE,4652)</f>
        <v>4454</v>
      </c>
      <c r="N1023" s="26" cm="1">
        <f t="array" ref="N1023">_xlfn.IFS(Table11[[#This Row],[target.clade]]="I",4454,Table11[[#This Row],[target.clade]]="II",110,TRUE,NA())</f>
        <v>110</v>
      </c>
      <c r="O1023" s="20" cm="1">
        <f t="array" ref="O1023">_xlfn.IFS(Table11[[#This Row],[target.clade]]="I",Table11[[#This Row],[hits.I]],Table11[[#This Row],[target.clade]]="II",Table11[[#This Row],[hits.II]],TRUE,SUM(Table11[[#This Row],[hits.I]:[hits.?]]))</f>
        <v>4381</v>
      </c>
      <c r="P1023" s="26">
        <f>Table11[[#This Row],[clade.P]]-Table11[[#This Row],[clade.TP]]</f>
        <v>73</v>
      </c>
      <c r="Q1023" s="26" cm="1">
        <f t="array" ref="Q1023">_xlfn.IFS(Table11[[#This Row],[target.clade]]="I",Table11[[#This Row],[hits.II]],Table11[[#This Row],[target.clade]]="II",Table11[[#This Row],[hits.I]],TRUE,NA())</f>
        <v>44</v>
      </c>
      <c r="R1023" s="26">
        <f>IFERROR(Table11[[#This Row],[clade.N]]-Table11[[#This Row],[clade.FP]], NA())</f>
        <v>66</v>
      </c>
      <c r="S1023" s="24">
        <f>Table11[[#This Row],[clade.TP]]/Table11[[#This Row],[clade.P]]</f>
        <v>0.98361023798832514</v>
      </c>
      <c r="T1023" s="24">
        <f>Table11[[#This Row],[clade.FN]]/Table11[[#This Row],[clade.P]]</f>
        <v>1.6389762011674899E-2</v>
      </c>
      <c r="U1023" s="24">
        <f>IFERROR(Table11[[#This Row],[clade.FP]]/Table11[[#This Row],[clade.N]],NA())</f>
        <v>0.4</v>
      </c>
      <c r="V1023" s="24">
        <f>IFERROR(Table11[[#This Row],[clade.TN]]/Table11[[#This Row],[clade.N]],NA())</f>
        <v>0.6</v>
      </c>
      <c r="AC1023" s="11"/>
      <c r="AD1023" s="11"/>
    </row>
    <row r="1024" spans="1:30" ht="21" customHeight="1" x14ac:dyDescent="0.2">
      <c r="A1024" s="25" t="s">
        <v>4486</v>
      </c>
      <c r="B1024" s="20">
        <f>LOOKUP(Table11[[#This Row],[id]],'S1 - Assay'!A:A,'S1 - Assay'!B:B)</f>
        <v>10244</v>
      </c>
      <c r="C1024" s="20" t="str">
        <f>LOOKUP(Table11[[#This Row],[id]],'S1 - Assay'!A:A,'S1 - Assay'!C:C)</f>
        <v>II</v>
      </c>
      <c r="D1024" s="20">
        <f>COUNTIF('S6 - Table 1'!$B$3:$B$20,Table11[[#This Row],[id]])</f>
        <v>0</v>
      </c>
      <c r="E1024" s="20">
        <v>0.360823691</v>
      </c>
      <c r="F1024" s="20">
        <v>3409</v>
      </c>
      <c r="G1024" s="20">
        <v>2</v>
      </c>
      <c r="H1024" s="20">
        <v>201</v>
      </c>
      <c r="I1024" s="20">
        <v>86</v>
      </c>
      <c r="J1024" s="20">
        <v>43</v>
      </c>
      <c r="K1024" s="20">
        <v>4403</v>
      </c>
      <c r="L1024" s="20">
        <v>66</v>
      </c>
      <c r="M1024" s="26" cm="1">
        <f t="array" ref="M1024">_xlfn.IFS(Table11[[#This Row],[target.clade]]="I",110,Table11[[#This Row],[target.clade]]="II",4454,TRUE,4652)</f>
        <v>4454</v>
      </c>
      <c r="N1024" s="26" cm="1">
        <f t="array" ref="N1024">_xlfn.IFS(Table11[[#This Row],[target.clade]]="I",4454,Table11[[#This Row],[target.clade]]="II",110,TRUE,NA())</f>
        <v>110</v>
      </c>
      <c r="O1024" s="20" cm="1">
        <f t="array" ref="O1024">_xlfn.IFS(Table11[[#This Row],[target.clade]]="I",Table11[[#This Row],[hits.I]],Table11[[#This Row],[target.clade]]="II",Table11[[#This Row],[hits.II]],TRUE,SUM(Table11[[#This Row],[hits.I]:[hits.?]]))</f>
        <v>4403</v>
      </c>
      <c r="P1024" s="26">
        <f>Table11[[#This Row],[clade.P]]-Table11[[#This Row],[clade.TP]]</f>
        <v>51</v>
      </c>
      <c r="Q1024" s="26" cm="1">
        <f t="array" ref="Q1024">_xlfn.IFS(Table11[[#This Row],[target.clade]]="I",Table11[[#This Row],[hits.II]],Table11[[#This Row],[target.clade]]="II",Table11[[#This Row],[hits.I]],TRUE,NA())</f>
        <v>43</v>
      </c>
      <c r="R1024" s="26">
        <f>IFERROR(Table11[[#This Row],[clade.N]]-Table11[[#This Row],[clade.FP]], NA())</f>
        <v>67</v>
      </c>
      <c r="S1024" s="24">
        <f>Table11[[#This Row],[clade.TP]]/Table11[[#This Row],[clade.P]]</f>
        <v>0.98854961832061072</v>
      </c>
      <c r="T1024" s="24">
        <f>Table11[[#This Row],[clade.FN]]/Table11[[#This Row],[clade.P]]</f>
        <v>1.1450381679389313E-2</v>
      </c>
      <c r="U1024" s="24">
        <f>IFERROR(Table11[[#This Row],[clade.FP]]/Table11[[#This Row],[clade.N]],NA())</f>
        <v>0.39090909090909093</v>
      </c>
      <c r="V1024" s="24">
        <f>IFERROR(Table11[[#This Row],[clade.TN]]/Table11[[#This Row],[clade.N]],NA())</f>
        <v>0.60909090909090913</v>
      </c>
      <c r="AC1024" s="11"/>
      <c r="AD1024" s="11"/>
    </row>
    <row r="1025" spans="1:30" ht="21" customHeight="1" x14ac:dyDescent="0.2">
      <c r="A1025" s="25" t="s">
        <v>4488</v>
      </c>
      <c r="B1025" s="20">
        <f>LOOKUP(Table11[[#This Row],[id]],'S1 - Assay'!A:A,'S1 - Assay'!B:B)</f>
        <v>10244</v>
      </c>
      <c r="C1025" s="20" t="str">
        <f>LOOKUP(Table11[[#This Row],[id]],'S1 - Assay'!A:A,'S1 - Assay'!C:C)</f>
        <v>II</v>
      </c>
      <c r="D1025" s="20">
        <f>COUNTIF('S6 - Table 1'!$B$3:$B$20,Table11[[#This Row],[id]])</f>
        <v>0</v>
      </c>
      <c r="E1025" s="20">
        <v>0.36088587999999999</v>
      </c>
      <c r="F1025" s="20">
        <v>3405</v>
      </c>
      <c r="G1025" s="20">
        <v>1</v>
      </c>
      <c r="H1025" s="20">
        <v>8</v>
      </c>
      <c r="I1025" s="20">
        <v>189</v>
      </c>
      <c r="J1025" s="20">
        <v>43</v>
      </c>
      <c r="K1025" s="20">
        <v>4411</v>
      </c>
      <c r="L1025" s="20">
        <v>59</v>
      </c>
      <c r="M1025" s="26" cm="1">
        <f t="array" ref="M1025">_xlfn.IFS(Table11[[#This Row],[target.clade]]="I",110,Table11[[#This Row],[target.clade]]="II",4454,TRUE,4652)</f>
        <v>4454</v>
      </c>
      <c r="N1025" s="26" cm="1">
        <f t="array" ref="N1025">_xlfn.IFS(Table11[[#This Row],[target.clade]]="I",4454,Table11[[#This Row],[target.clade]]="II",110,TRUE,NA())</f>
        <v>110</v>
      </c>
      <c r="O1025" s="20" cm="1">
        <f t="array" ref="O1025">_xlfn.IFS(Table11[[#This Row],[target.clade]]="I",Table11[[#This Row],[hits.I]],Table11[[#This Row],[target.clade]]="II",Table11[[#This Row],[hits.II]],TRUE,SUM(Table11[[#This Row],[hits.I]:[hits.?]]))</f>
        <v>4411</v>
      </c>
      <c r="P1025" s="26">
        <f>Table11[[#This Row],[clade.P]]-Table11[[#This Row],[clade.TP]]</f>
        <v>43</v>
      </c>
      <c r="Q1025" s="26" cm="1">
        <f t="array" ref="Q1025">_xlfn.IFS(Table11[[#This Row],[target.clade]]="I",Table11[[#This Row],[hits.II]],Table11[[#This Row],[target.clade]]="II",Table11[[#This Row],[hits.I]],TRUE,NA())</f>
        <v>43</v>
      </c>
      <c r="R1025" s="26">
        <f>IFERROR(Table11[[#This Row],[clade.N]]-Table11[[#This Row],[clade.FP]], NA())</f>
        <v>67</v>
      </c>
      <c r="S1025" s="24">
        <f>Table11[[#This Row],[clade.TP]]/Table11[[#This Row],[clade.P]]</f>
        <v>0.99034575662325997</v>
      </c>
      <c r="T1025" s="24">
        <f>Table11[[#This Row],[clade.FN]]/Table11[[#This Row],[clade.P]]</f>
        <v>9.6542433767400088E-3</v>
      </c>
      <c r="U1025" s="24">
        <f>IFERROR(Table11[[#This Row],[clade.FP]]/Table11[[#This Row],[clade.N]],NA())</f>
        <v>0.39090909090909093</v>
      </c>
      <c r="V1025" s="24">
        <f>IFERROR(Table11[[#This Row],[clade.TN]]/Table11[[#This Row],[clade.N]],NA())</f>
        <v>0.60909090909090913</v>
      </c>
      <c r="AC1025" s="11"/>
      <c r="AD1025" s="11"/>
    </row>
    <row r="1026" spans="1:30" ht="21" customHeight="1" x14ac:dyDescent="0.2">
      <c r="A1026" s="25" t="s">
        <v>4491</v>
      </c>
      <c r="B1026" s="20">
        <f>LOOKUP(Table11[[#This Row],[id]],'S1 - Assay'!A:A,'S1 - Assay'!B:B)</f>
        <v>10244</v>
      </c>
      <c r="C1026" s="20" t="str">
        <f>LOOKUP(Table11[[#This Row],[id]],'S1 - Assay'!A:A,'S1 - Assay'!C:C)</f>
        <v>II</v>
      </c>
      <c r="D1026" s="20">
        <f>COUNTIF('S6 - Table 1'!$B$3:$B$20,Table11[[#This Row],[id]])</f>
        <v>0</v>
      </c>
      <c r="E1026" s="20">
        <v>0.36088587999999999</v>
      </c>
      <c r="F1026" s="20">
        <v>3405</v>
      </c>
      <c r="G1026" s="20">
        <v>1</v>
      </c>
      <c r="H1026" s="20">
        <v>8</v>
      </c>
      <c r="I1026" s="20">
        <v>189</v>
      </c>
      <c r="J1026" s="20">
        <v>43</v>
      </c>
      <c r="K1026" s="20">
        <v>4411</v>
      </c>
      <c r="L1026" s="20">
        <v>59</v>
      </c>
      <c r="M1026" s="26" cm="1">
        <f t="array" ref="M1026">_xlfn.IFS(Table11[[#This Row],[target.clade]]="I",110,Table11[[#This Row],[target.clade]]="II",4454,TRUE,4652)</f>
        <v>4454</v>
      </c>
      <c r="N1026" s="26" cm="1">
        <f t="array" ref="N1026">_xlfn.IFS(Table11[[#This Row],[target.clade]]="I",4454,Table11[[#This Row],[target.clade]]="II",110,TRUE,NA())</f>
        <v>110</v>
      </c>
      <c r="O1026" s="20" cm="1">
        <f t="array" ref="O1026">_xlfn.IFS(Table11[[#This Row],[target.clade]]="I",Table11[[#This Row],[hits.I]],Table11[[#This Row],[target.clade]]="II",Table11[[#This Row],[hits.II]],TRUE,SUM(Table11[[#This Row],[hits.I]:[hits.?]]))</f>
        <v>4411</v>
      </c>
      <c r="P1026" s="26">
        <f>Table11[[#This Row],[clade.P]]-Table11[[#This Row],[clade.TP]]</f>
        <v>43</v>
      </c>
      <c r="Q1026" s="26" cm="1">
        <f t="array" ref="Q1026">_xlfn.IFS(Table11[[#This Row],[target.clade]]="I",Table11[[#This Row],[hits.II]],Table11[[#This Row],[target.clade]]="II",Table11[[#This Row],[hits.I]],TRUE,NA())</f>
        <v>43</v>
      </c>
      <c r="R1026" s="26">
        <f>IFERROR(Table11[[#This Row],[clade.N]]-Table11[[#This Row],[clade.FP]], NA())</f>
        <v>67</v>
      </c>
      <c r="S1026" s="24">
        <f>Table11[[#This Row],[clade.TP]]/Table11[[#This Row],[clade.P]]</f>
        <v>0.99034575662325997</v>
      </c>
      <c r="T1026" s="24">
        <f>Table11[[#This Row],[clade.FN]]/Table11[[#This Row],[clade.P]]</f>
        <v>9.6542433767400088E-3</v>
      </c>
      <c r="U1026" s="24">
        <f>IFERROR(Table11[[#This Row],[clade.FP]]/Table11[[#This Row],[clade.N]],NA())</f>
        <v>0.39090909090909093</v>
      </c>
      <c r="V1026" s="24">
        <f>IFERROR(Table11[[#This Row],[clade.TN]]/Table11[[#This Row],[clade.N]],NA())</f>
        <v>0.60909090909090913</v>
      </c>
      <c r="AC1026" s="11"/>
      <c r="AD1026" s="11"/>
    </row>
    <row r="1027" spans="1:30" ht="21" customHeight="1" x14ac:dyDescent="0.2">
      <c r="A1027" s="25" t="s">
        <v>4493</v>
      </c>
      <c r="B1027" s="20">
        <f>LOOKUP(Table11[[#This Row],[id]],'S1 - Assay'!A:A,'S1 - Assay'!B:B)</f>
        <v>10244</v>
      </c>
      <c r="C1027" s="20" t="str">
        <f>LOOKUP(Table11[[#This Row],[id]],'S1 - Assay'!A:A,'S1 - Assay'!C:C)</f>
        <v>II</v>
      </c>
      <c r="D1027" s="20">
        <f>COUNTIF('S6 - Table 1'!$B$3:$B$20,Table11[[#This Row],[id]])</f>
        <v>0</v>
      </c>
      <c r="E1027" s="20">
        <v>0.36106807000000002</v>
      </c>
      <c r="F1027" s="20">
        <v>3400</v>
      </c>
      <c r="G1027" s="20">
        <v>5</v>
      </c>
      <c r="H1027" s="20">
        <v>276</v>
      </c>
      <c r="I1027" s="20">
        <v>150</v>
      </c>
      <c r="J1027" s="20">
        <v>44</v>
      </c>
      <c r="K1027" s="20">
        <v>4403</v>
      </c>
      <c r="L1027" s="20">
        <v>67</v>
      </c>
      <c r="M1027" s="26" cm="1">
        <f t="array" ref="M1027">_xlfn.IFS(Table11[[#This Row],[target.clade]]="I",110,Table11[[#This Row],[target.clade]]="II",4454,TRUE,4652)</f>
        <v>4454</v>
      </c>
      <c r="N1027" s="26" cm="1">
        <f t="array" ref="N1027">_xlfn.IFS(Table11[[#This Row],[target.clade]]="I",4454,Table11[[#This Row],[target.clade]]="II",110,TRUE,NA())</f>
        <v>110</v>
      </c>
      <c r="O1027" s="20" cm="1">
        <f t="array" ref="O1027">_xlfn.IFS(Table11[[#This Row],[target.clade]]="I",Table11[[#This Row],[hits.I]],Table11[[#This Row],[target.clade]]="II",Table11[[#This Row],[hits.II]],TRUE,SUM(Table11[[#This Row],[hits.I]:[hits.?]]))</f>
        <v>4403</v>
      </c>
      <c r="P1027" s="26">
        <f>Table11[[#This Row],[clade.P]]-Table11[[#This Row],[clade.TP]]</f>
        <v>51</v>
      </c>
      <c r="Q1027" s="26" cm="1">
        <f t="array" ref="Q1027">_xlfn.IFS(Table11[[#This Row],[target.clade]]="I",Table11[[#This Row],[hits.II]],Table11[[#This Row],[target.clade]]="II",Table11[[#This Row],[hits.I]],TRUE,NA())</f>
        <v>44</v>
      </c>
      <c r="R1027" s="26">
        <f>IFERROR(Table11[[#This Row],[clade.N]]-Table11[[#This Row],[clade.FP]], NA())</f>
        <v>66</v>
      </c>
      <c r="S1027" s="24">
        <f>Table11[[#This Row],[clade.TP]]/Table11[[#This Row],[clade.P]]</f>
        <v>0.98854961832061072</v>
      </c>
      <c r="T1027" s="24">
        <f>Table11[[#This Row],[clade.FN]]/Table11[[#This Row],[clade.P]]</f>
        <v>1.1450381679389313E-2</v>
      </c>
      <c r="U1027" s="24">
        <f>IFERROR(Table11[[#This Row],[clade.FP]]/Table11[[#This Row],[clade.N]],NA())</f>
        <v>0.4</v>
      </c>
      <c r="V1027" s="24">
        <f>IFERROR(Table11[[#This Row],[clade.TN]]/Table11[[#This Row],[clade.N]],NA())</f>
        <v>0.6</v>
      </c>
      <c r="AC1027" s="11"/>
      <c r="AD1027" s="11"/>
    </row>
    <row r="1028" spans="1:30" ht="21" customHeight="1" x14ac:dyDescent="0.2">
      <c r="A1028" s="25" t="s">
        <v>4496</v>
      </c>
      <c r="B1028" s="20">
        <f>LOOKUP(Table11[[#This Row],[id]],'S1 - Assay'!A:A,'S1 - Assay'!B:B)</f>
        <v>10244</v>
      </c>
      <c r="C1028" s="20" t="str">
        <f>LOOKUP(Table11[[#This Row],[id]],'S1 - Assay'!A:A,'S1 - Assay'!C:C)</f>
        <v>II</v>
      </c>
      <c r="D1028" s="20">
        <f>COUNTIF('S6 - Table 1'!$B$3:$B$20,Table11[[#This Row],[id]])</f>
        <v>0</v>
      </c>
      <c r="E1028" s="20">
        <v>0.36866981799999998</v>
      </c>
      <c r="F1028" s="20">
        <v>3383</v>
      </c>
      <c r="G1028" s="20">
        <v>1</v>
      </c>
      <c r="H1028" s="20">
        <v>88</v>
      </c>
      <c r="I1028" s="20">
        <v>26</v>
      </c>
      <c r="J1028" s="20">
        <v>50</v>
      </c>
      <c r="K1028" s="20">
        <v>4351</v>
      </c>
      <c r="L1028" s="20">
        <v>65</v>
      </c>
      <c r="M1028" s="26" cm="1">
        <f t="array" ref="M1028">_xlfn.IFS(Table11[[#This Row],[target.clade]]="I",110,Table11[[#This Row],[target.clade]]="II",4454,TRUE,4652)</f>
        <v>4454</v>
      </c>
      <c r="N1028" s="26" cm="1">
        <f t="array" ref="N1028">_xlfn.IFS(Table11[[#This Row],[target.clade]]="I",4454,Table11[[#This Row],[target.clade]]="II",110,TRUE,NA())</f>
        <v>110</v>
      </c>
      <c r="O1028" s="20" cm="1">
        <f t="array" ref="O1028">_xlfn.IFS(Table11[[#This Row],[target.clade]]="I",Table11[[#This Row],[hits.I]],Table11[[#This Row],[target.clade]]="II",Table11[[#This Row],[hits.II]],TRUE,SUM(Table11[[#This Row],[hits.I]:[hits.?]]))</f>
        <v>4351</v>
      </c>
      <c r="P1028" s="26">
        <f>Table11[[#This Row],[clade.P]]-Table11[[#This Row],[clade.TP]]</f>
        <v>103</v>
      </c>
      <c r="Q1028" s="26" cm="1">
        <f t="array" ref="Q1028">_xlfn.IFS(Table11[[#This Row],[target.clade]]="I",Table11[[#This Row],[hits.II]],Table11[[#This Row],[target.clade]]="II",Table11[[#This Row],[hits.I]],TRUE,NA())</f>
        <v>50</v>
      </c>
      <c r="R1028" s="26">
        <f>IFERROR(Table11[[#This Row],[clade.N]]-Table11[[#This Row],[clade.FP]], NA())</f>
        <v>60</v>
      </c>
      <c r="S1028" s="24">
        <f>Table11[[#This Row],[clade.TP]]/Table11[[#This Row],[clade.P]]</f>
        <v>0.97687471935339021</v>
      </c>
      <c r="T1028" s="24">
        <f>Table11[[#This Row],[clade.FN]]/Table11[[#This Row],[clade.P]]</f>
        <v>2.3125280646609788E-2</v>
      </c>
      <c r="U1028" s="24">
        <f>IFERROR(Table11[[#This Row],[clade.FP]]/Table11[[#This Row],[clade.N]],NA())</f>
        <v>0.45454545454545453</v>
      </c>
      <c r="V1028" s="24">
        <f>IFERROR(Table11[[#This Row],[clade.TN]]/Table11[[#This Row],[clade.N]],NA())</f>
        <v>0.54545454545454541</v>
      </c>
      <c r="AC1028" s="11"/>
      <c r="AD1028" s="11"/>
    </row>
    <row r="1029" spans="1:30" ht="21" customHeight="1" x14ac:dyDescent="0.2">
      <c r="A1029" s="25" t="s">
        <v>4499</v>
      </c>
      <c r="B1029" s="20">
        <f>LOOKUP(Table11[[#This Row],[id]],'S1 - Assay'!A:A,'S1 - Assay'!B:B)</f>
        <v>10244</v>
      </c>
      <c r="C1029" s="20" t="str">
        <f>LOOKUP(Table11[[#This Row],[id]],'S1 - Assay'!A:A,'S1 - Assay'!C:C)</f>
        <v>II</v>
      </c>
      <c r="D1029" s="20">
        <f>COUNTIF('S6 - Table 1'!$B$3:$B$20,Table11[[#This Row],[id]])</f>
        <v>0</v>
      </c>
      <c r="E1029" s="20">
        <v>0.36866981799999998</v>
      </c>
      <c r="F1029" s="20">
        <v>3383</v>
      </c>
      <c r="G1029" s="20">
        <v>1</v>
      </c>
      <c r="H1029" s="20">
        <v>95</v>
      </c>
      <c r="I1029" s="20">
        <v>18</v>
      </c>
      <c r="J1029" s="20">
        <v>50</v>
      </c>
      <c r="K1029" s="20">
        <v>4351</v>
      </c>
      <c r="L1029" s="20">
        <v>65</v>
      </c>
      <c r="M1029" s="26" cm="1">
        <f t="array" ref="M1029">_xlfn.IFS(Table11[[#This Row],[target.clade]]="I",110,Table11[[#This Row],[target.clade]]="II",4454,TRUE,4652)</f>
        <v>4454</v>
      </c>
      <c r="N1029" s="26" cm="1">
        <f t="array" ref="N1029">_xlfn.IFS(Table11[[#This Row],[target.clade]]="I",4454,Table11[[#This Row],[target.clade]]="II",110,TRUE,NA())</f>
        <v>110</v>
      </c>
      <c r="O1029" s="20" cm="1">
        <f t="array" ref="O1029">_xlfn.IFS(Table11[[#This Row],[target.clade]]="I",Table11[[#This Row],[hits.I]],Table11[[#This Row],[target.clade]]="II",Table11[[#This Row],[hits.II]],TRUE,SUM(Table11[[#This Row],[hits.I]:[hits.?]]))</f>
        <v>4351</v>
      </c>
      <c r="P1029" s="26">
        <f>Table11[[#This Row],[clade.P]]-Table11[[#This Row],[clade.TP]]</f>
        <v>103</v>
      </c>
      <c r="Q1029" s="26" cm="1">
        <f t="array" ref="Q1029">_xlfn.IFS(Table11[[#This Row],[target.clade]]="I",Table11[[#This Row],[hits.II]],Table11[[#This Row],[target.clade]]="II",Table11[[#This Row],[hits.I]],TRUE,NA())</f>
        <v>50</v>
      </c>
      <c r="R1029" s="26">
        <f>IFERROR(Table11[[#This Row],[clade.N]]-Table11[[#This Row],[clade.FP]], NA())</f>
        <v>60</v>
      </c>
      <c r="S1029" s="24">
        <f>Table11[[#This Row],[clade.TP]]/Table11[[#This Row],[clade.P]]</f>
        <v>0.97687471935339021</v>
      </c>
      <c r="T1029" s="24">
        <f>Table11[[#This Row],[clade.FN]]/Table11[[#This Row],[clade.P]]</f>
        <v>2.3125280646609788E-2</v>
      </c>
      <c r="U1029" s="24">
        <f>IFERROR(Table11[[#This Row],[clade.FP]]/Table11[[#This Row],[clade.N]],NA())</f>
        <v>0.45454545454545453</v>
      </c>
      <c r="V1029" s="24">
        <f>IFERROR(Table11[[#This Row],[clade.TN]]/Table11[[#This Row],[clade.N]],NA())</f>
        <v>0.54545454545454541</v>
      </c>
      <c r="AC1029" s="11"/>
      <c r="AD1029" s="11"/>
    </row>
    <row r="1030" spans="1:30" ht="21" customHeight="1" x14ac:dyDescent="0.2">
      <c r="A1030" s="25" t="s">
        <v>4501</v>
      </c>
      <c r="B1030" s="20">
        <f>LOOKUP(Table11[[#This Row],[id]],'S1 - Assay'!A:A,'S1 - Assay'!B:B)</f>
        <v>10244</v>
      </c>
      <c r="C1030" s="20" t="str">
        <f>LOOKUP(Table11[[#This Row],[id]],'S1 - Assay'!A:A,'S1 - Assay'!C:C)</f>
        <v>II</v>
      </c>
      <c r="D1030" s="20">
        <f>COUNTIF('S6 - Table 1'!$B$3:$B$20,Table11[[#This Row],[id]])</f>
        <v>0</v>
      </c>
      <c r="E1030" s="20">
        <v>0.37080543199999999</v>
      </c>
      <c r="F1030" s="20">
        <v>3216</v>
      </c>
      <c r="G1030" s="20">
        <v>34</v>
      </c>
      <c r="H1030" s="20">
        <v>281</v>
      </c>
      <c r="I1030" s="20">
        <v>299</v>
      </c>
      <c r="J1030" s="20">
        <v>44</v>
      </c>
      <c r="K1030" s="20">
        <v>4195</v>
      </c>
      <c r="L1030" s="20">
        <v>64</v>
      </c>
      <c r="M1030" s="26" cm="1">
        <f t="array" ref="M1030">_xlfn.IFS(Table11[[#This Row],[target.clade]]="I",110,Table11[[#This Row],[target.clade]]="II",4454,TRUE,4652)</f>
        <v>4454</v>
      </c>
      <c r="N1030" s="26" cm="1">
        <f t="array" ref="N1030">_xlfn.IFS(Table11[[#This Row],[target.clade]]="I",4454,Table11[[#This Row],[target.clade]]="II",110,TRUE,NA())</f>
        <v>110</v>
      </c>
      <c r="O1030" s="20" cm="1">
        <f t="array" ref="O1030">_xlfn.IFS(Table11[[#This Row],[target.clade]]="I",Table11[[#This Row],[hits.I]],Table11[[#This Row],[target.clade]]="II",Table11[[#This Row],[hits.II]],TRUE,SUM(Table11[[#This Row],[hits.I]:[hits.?]]))</f>
        <v>4195</v>
      </c>
      <c r="P1030" s="26">
        <f>Table11[[#This Row],[clade.P]]-Table11[[#This Row],[clade.TP]]</f>
        <v>259</v>
      </c>
      <c r="Q1030" s="26" cm="1">
        <f t="array" ref="Q1030">_xlfn.IFS(Table11[[#This Row],[target.clade]]="I",Table11[[#This Row],[hits.II]],Table11[[#This Row],[target.clade]]="II",Table11[[#This Row],[hits.I]],TRUE,NA())</f>
        <v>44</v>
      </c>
      <c r="R1030" s="26">
        <f>IFERROR(Table11[[#This Row],[clade.N]]-Table11[[#This Row],[clade.FP]], NA())</f>
        <v>66</v>
      </c>
      <c r="S1030" s="24">
        <f>Table11[[#This Row],[clade.TP]]/Table11[[#This Row],[clade.P]]</f>
        <v>0.94185002245172877</v>
      </c>
      <c r="T1030" s="24">
        <f>Table11[[#This Row],[clade.FN]]/Table11[[#This Row],[clade.P]]</f>
        <v>5.8149977548271219E-2</v>
      </c>
      <c r="U1030" s="24">
        <f>IFERROR(Table11[[#This Row],[clade.FP]]/Table11[[#This Row],[clade.N]],NA())</f>
        <v>0.4</v>
      </c>
      <c r="V1030" s="24">
        <f>IFERROR(Table11[[#This Row],[clade.TN]]/Table11[[#This Row],[clade.N]],NA())</f>
        <v>0.6</v>
      </c>
      <c r="AC1030" s="11"/>
      <c r="AD1030" s="11"/>
    </row>
    <row r="1031" spans="1:30" ht="21" customHeight="1" x14ac:dyDescent="0.2">
      <c r="A1031" s="25" t="s">
        <v>4505</v>
      </c>
      <c r="B1031" s="20">
        <f>LOOKUP(Table11[[#This Row],[id]],'S1 - Assay'!A:A,'S1 - Assay'!B:B)</f>
        <v>10244</v>
      </c>
      <c r="C1031" s="20" t="str">
        <f>LOOKUP(Table11[[#This Row],[id]],'S1 - Assay'!A:A,'S1 - Assay'!C:C)</f>
        <v>II</v>
      </c>
      <c r="D1031" s="20">
        <f>COUNTIF('S6 - Table 1'!$B$3:$B$20,Table11[[#This Row],[id]])</f>
        <v>0</v>
      </c>
      <c r="E1031" s="20">
        <v>0.39221184599999998</v>
      </c>
      <c r="F1031" s="20">
        <v>3297</v>
      </c>
      <c r="G1031" s="20">
        <v>0</v>
      </c>
      <c r="H1031" s="20">
        <v>259</v>
      </c>
      <c r="I1031" s="20">
        <v>30</v>
      </c>
      <c r="J1031" s="20">
        <v>43</v>
      </c>
      <c r="K1031" s="20">
        <v>4373</v>
      </c>
      <c r="L1031" s="20">
        <v>20</v>
      </c>
      <c r="M1031" s="26" cm="1">
        <f t="array" ref="M1031">_xlfn.IFS(Table11[[#This Row],[target.clade]]="I",110,Table11[[#This Row],[target.clade]]="II",4454,TRUE,4652)</f>
        <v>4454</v>
      </c>
      <c r="N1031" s="26" cm="1">
        <f t="array" ref="N1031">_xlfn.IFS(Table11[[#This Row],[target.clade]]="I",4454,Table11[[#This Row],[target.clade]]="II",110,TRUE,NA())</f>
        <v>110</v>
      </c>
      <c r="O1031" s="20" cm="1">
        <f t="array" ref="O1031">_xlfn.IFS(Table11[[#This Row],[target.clade]]="I",Table11[[#This Row],[hits.I]],Table11[[#This Row],[target.clade]]="II",Table11[[#This Row],[hits.II]],TRUE,SUM(Table11[[#This Row],[hits.I]:[hits.?]]))</f>
        <v>4373</v>
      </c>
      <c r="P1031" s="26">
        <f>Table11[[#This Row],[clade.P]]-Table11[[#This Row],[clade.TP]]</f>
        <v>81</v>
      </c>
      <c r="Q1031" s="26" cm="1">
        <f t="array" ref="Q1031">_xlfn.IFS(Table11[[#This Row],[target.clade]]="I",Table11[[#This Row],[hits.II]],Table11[[#This Row],[target.clade]]="II",Table11[[#This Row],[hits.I]],TRUE,NA())</f>
        <v>43</v>
      </c>
      <c r="R1031" s="26">
        <f>IFERROR(Table11[[#This Row],[clade.N]]-Table11[[#This Row],[clade.FP]], NA())</f>
        <v>67</v>
      </c>
      <c r="S1031" s="24">
        <f>Table11[[#This Row],[clade.TP]]/Table11[[#This Row],[clade.P]]</f>
        <v>0.98181409968567579</v>
      </c>
      <c r="T1031" s="24">
        <f>Table11[[#This Row],[clade.FN]]/Table11[[#This Row],[clade.P]]</f>
        <v>1.8185900314324203E-2</v>
      </c>
      <c r="U1031" s="24">
        <f>IFERROR(Table11[[#This Row],[clade.FP]]/Table11[[#This Row],[clade.N]],NA())</f>
        <v>0.39090909090909093</v>
      </c>
      <c r="V1031" s="24">
        <f>IFERROR(Table11[[#This Row],[clade.TN]]/Table11[[#This Row],[clade.N]],NA())</f>
        <v>0.60909090909090913</v>
      </c>
      <c r="AC1031" s="11"/>
      <c r="AD1031" s="11"/>
    </row>
    <row r="1032" spans="1:30" ht="21" customHeight="1" x14ac:dyDescent="0.2">
      <c r="A1032" s="25" t="s">
        <v>4508</v>
      </c>
      <c r="B1032" s="20">
        <f>LOOKUP(Table11[[#This Row],[id]],'S1 - Assay'!A:A,'S1 - Assay'!B:B)</f>
        <v>10244</v>
      </c>
      <c r="C1032" s="20" t="str">
        <f>LOOKUP(Table11[[#This Row],[id]],'S1 - Assay'!A:A,'S1 - Assay'!C:C)</f>
        <v>II</v>
      </c>
      <c r="D1032" s="20">
        <f>COUNTIF('S6 - Table 1'!$B$3:$B$20,Table11[[#This Row],[id]])</f>
        <v>0</v>
      </c>
      <c r="E1032" s="20">
        <v>0.40907310299999999</v>
      </c>
      <c r="F1032" s="20">
        <v>3409</v>
      </c>
      <c r="G1032" s="20">
        <v>7</v>
      </c>
      <c r="H1032" s="20">
        <v>274</v>
      </c>
      <c r="I1032" s="20">
        <v>262</v>
      </c>
      <c r="J1032" s="20">
        <v>44</v>
      </c>
      <c r="K1032" s="20">
        <v>4412</v>
      </c>
      <c r="L1032" s="20">
        <v>65</v>
      </c>
      <c r="M1032" s="26" cm="1">
        <f t="array" ref="M1032">_xlfn.IFS(Table11[[#This Row],[target.clade]]="I",110,Table11[[#This Row],[target.clade]]="II",4454,TRUE,4652)</f>
        <v>4454</v>
      </c>
      <c r="N1032" s="26" cm="1">
        <f t="array" ref="N1032">_xlfn.IFS(Table11[[#This Row],[target.clade]]="I",4454,Table11[[#This Row],[target.clade]]="II",110,TRUE,NA())</f>
        <v>110</v>
      </c>
      <c r="O1032" s="20" cm="1">
        <f t="array" ref="O1032">_xlfn.IFS(Table11[[#This Row],[target.clade]]="I",Table11[[#This Row],[hits.I]],Table11[[#This Row],[target.clade]]="II",Table11[[#This Row],[hits.II]],TRUE,SUM(Table11[[#This Row],[hits.I]:[hits.?]]))</f>
        <v>4412</v>
      </c>
      <c r="P1032" s="26">
        <f>Table11[[#This Row],[clade.P]]-Table11[[#This Row],[clade.TP]]</f>
        <v>42</v>
      </c>
      <c r="Q1032" s="26" cm="1">
        <f t="array" ref="Q1032">_xlfn.IFS(Table11[[#This Row],[target.clade]]="I",Table11[[#This Row],[hits.II]],Table11[[#This Row],[target.clade]]="II",Table11[[#This Row],[hits.I]],TRUE,NA())</f>
        <v>44</v>
      </c>
      <c r="R1032" s="26">
        <f>IFERROR(Table11[[#This Row],[clade.N]]-Table11[[#This Row],[clade.FP]], NA())</f>
        <v>66</v>
      </c>
      <c r="S1032" s="24">
        <f>Table11[[#This Row],[clade.TP]]/Table11[[#This Row],[clade.P]]</f>
        <v>0.9905702739110912</v>
      </c>
      <c r="T1032" s="24">
        <f>Table11[[#This Row],[clade.FN]]/Table11[[#This Row],[clade.P]]</f>
        <v>9.4297260889088467E-3</v>
      </c>
      <c r="U1032" s="24">
        <f>IFERROR(Table11[[#This Row],[clade.FP]]/Table11[[#This Row],[clade.N]],NA())</f>
        <v>0.4</v>
      </c>
      <c r="V1032" s="24">
        <f>IFERROR(Table11[[#This Row],[clade.TN]]/Table11[[#This Row],[clade.N]],NA())</f>
        <v>0.6</v>
      </c>
      <c r="AC1032" s="11"/>
      <c r="AD1032" s="11"/>
    </row>
    <row r="1033" spans="1:30" ht="21" customHeight="1" x14ac:dyDescent="0.2">
      <c r="A1033" s="25" t="s">
        <v>4512</v>
      </c>
      <c r="B1033" s="20">
        <f>LOOKUP(Table11[[#This Row],[id]],'S1 - Assay'!A:A,'S1 - Assay'!B:B)</f>
        <v>10244</v>
      </c>
      <c r="C1033" s="20" t="str">
        <f>LOOKUP(Table11[[#This Row],[id]],'S1 - Assay'!A:A,'S1 - Assay'!C:C)</f>
        <v>II</v>
      </c>
      <c r="D1033" s="20">
        <f>COUNTIF('S6 - Table 1'!$B$3:$B$20,Table11[[#This Row],[id]])</f>
        <v>0</v>
      </c>
      <c r="E1033" s="20">
        <v>0.40907310299999999</v>
      </c>
      <c r="F1033" s="20">
        <v>3409</v>
      </c>
      <c r="G1033" s="20">
        <v>7</v>
      </c>
      <c r="H1033" s="20">
        <v>274</v>
      </c>
      <c r="I1033" s="20">
        <v>262</v>
      </c>
      <c r="J1033" s="20">
        <v>44</v>
      </c>
      <c r="K1033" s="20">
        <v>4412</v>
      </c>
      <c r="L1033" s="20">
        <v>65</v>
      </c>
      <c r="M1033" s="26" cm="1">
        <f t="array" ref="M1033">_xlfn.IFS(Table11[[#This Row],[target.clade]]="I",110,Table11[[#This Row],[target.clade]]="II",4454,TRUE,4652)</f>
        <v>4454</v>
      </c>
      <c r="N1033" s="26" cm="1">
        <f t="array" ref="N1033">_xlfn.IFS(Table11[[#This Row],[target.clade]]="I",4454,Table11[[#This Row],[target.clade]]="II",110,TRUE,NA())</f>
        <v>110</v>
      </c>
      <c r="O1033" s="20" cm="1">
        <f t="array" ref="O1033">_xlfn.IFS(Table11[[#This Row],[target.clade]]="I",Table11[[#This Row],[hits.I]],Table11[[#This Row],[target.clade]]="II",Table11[[#This Row],[hits.II]],TRUE,SUM(Table11[[#This Row],[hits.I]:[hits.?]]))</f>
        <v>4412</v>
      </c>
      <c r="P1033" s="26">
        <f>Table11[[#This Row],[clade.P]]-Table11[[#This Row],[clade.TP]]</f>
        <v>42</v>
      </c>
      <c r="Q1033" s="26" cm="1">
        <f t="array" ref="Q1033">_xlfn.IFS(Table11[[#This Row],[target.clade]]="I",Table11[[#This Row],[hits.II]],Table11[[#This Row],[target.clade]]="II",Table11[[#This Row],[hits.I]],TRUE,NA())</f>
        <v>44</v>
      </c>
      <c r="R1033" s="26">
        <f>IFERROR(Table11[[#This Row],[clade.N]]-Table11[[#This Row],[clade.FP]], NA())</f>
        <v>66</v>
      </c>
      <c r="S1033" s="24">
        <f>Table11[[#This Row],[clade.TP]]/Table11[[#This Row],[clade.P]]</f>
        <v>0.9905702739110912</v>
      </c>
      <c r="T1033" s="24">
        <f>Table11[[#This Row],[clade.FN]]/Table11[[#This Row],[clade.P]]</f>
        <v>9.4297260889088467E-3</v>
      </c>
      <c r="U1033" s="24">
        <f>IFERROR(Table11[[#This Row],[clade.FP]]/Table11[[#This Row],[clade.N]],NA())</f>
        <v>0.4</v>
      </c>
      <c r="V1033" s="24">
        <f>IFERROR(Table11[[#This Row],[clade.TN]]/Table11[[#This Row],[clade.N]],NA())</f>
        <v>0.6</v>
      </c>
      <c r="AC1033" s="11"/>
      <c r="AD1033" s="11"/>
    </row>
    <row r="1034" spans="1:30" ht="21" customHeight="1" x14ac:dyDescent="0.2">
      <c r="A1034" s="25" t="s">
        <v>4514</v>
      </c>
      <c r="B1034" s="20">
        <f>LOOKUP(Table11[[#This Row],[id]],'S1 - Assay'!A:A,'S1 - Assay'!B:B)</f>
        <v>10244</v>
      </c>
      <c r="C1034" s="20" t="str">
        <f>LOOKUP(Table11[[#This Row],[id]],'S1 - Assay'!A:A,'S1 - Assay'!C:C)</f>
        <v>II</v>
      </c>
      <c r="D1034" s="20">
        <f>COUNTIF('S6 - Table 1'!$B$3:$B$20,Table11[[#This Row],[id]])</f>
        <v>0</v>
      </c>
      <c r="E1034" s="20">
        <v>0.40907310299999999</v>
      </c>
      <c r="F1034" s="20">
        <v>3425</v>
      </c>
      <c r="G1034" s="20">
        <v>2</v>
      </c>
      <c r="H1034" s="20">
        <v>83</v>
      </c>
      <c r="I1034" s="20">
        <v>209</v>
      </c>
      <c r="J1034" s="20">
        <v>44</v>
      </c>
      <c r="K1034" s="20">
        <v>4422</v>
      </c>
      <c r="L1034" s="20">
        <v>65</v>
      </c>
      <c r="M1034" s="26" cm="1">
        <f t="array" ref="M1034">_xlfn.IFS(Table11[[#This Row],[target.clade]]="I",110,Table11[[#This Row],[target.clade]]="II",4454,TRUE,4652)</f>
        <v>4454</v>
      </c>
      <c r="N1034" s="26" cm="1">
        <f t="array" ref="N1034">_xlfn.IFS(Table11[[#This Row],[target.clade]]="I",4454,Table11[[#This Row],[target.clade]]="II",110,TRUE,NA())</f>
        <v>110</v>
      </c>
      <c r="O1034" s="20" cm="1">
        <f t="array" ref="O1034">_xlfn.IFS(Table11[[#This Row],[target.clade]]="I",Table11[[#This Row],[hits.I]],Table11[[#This Row],[target.clade]]="II",Table11[[#This Row],[hits.II]],TRUE,SUM(Table11[[#This Row],[hits.I]:[hits.?]]))</f>
        <v>4422</v>
      </c>
      <c r="P1034" s="26">
        <f>Table11[[#This Row],[clade.P]]-Table11[[#This Row],[clade.TP]]</f>
        <v>32</v>
      </c>
      <c r="Q1034" s="26" cm="1">
        <f t="array" ref="Q1034">_xlfn.IFS(Table11[[#This Row],[target.clade]]="I",Table11[[#This Row],[hits.II]],Table11[[#This Row],[target.clade]]="II",Table11[[#This Row],[hits.I]],TRUE,NA())</f>
        <v>44</v>
      </c>
      <c r="R1034" s="26">
        <f>IFERROR(Table11[[#This Row],[clade.N]]-Table11[[#This Row],[clade.FP]], NA())</f>
        <v>66</v>
      </c>
      <c r="S1034" s="24">
        <f>Table11[[#This Row],[clade.TP]]/Table11[[#This Row],[clade.P]]</f>
        <v>0.99281544678940281</v>
      </c>
      <c r="T1034" s="24">
        <f>Table11[[#This Row],[clade.FN]]/Table11[[#This Row],[clade.P]]</f>
        <v>7.1845532105972157E-3</v>
      </c>
      <c r="U1034" s="24">
        <f>IFERROR(Table11[[#This Row],[clade.FP]]/Table11[[#This Row],[clade.N]],NA())</f>
        <v>0.4</v>
      </c>
      <c r="V1034" s="24">
        <f>IFERROR(Table11[[#This Row],[clade.TN]]/Table11[[#This Row],[clade.N]],NA())</f>
        <v>0.6</v>
      </c>
      <c r="AC1034" s="11"/>
      <c r="AD1034" s="11"/>
    </row>
    <row r="1035" spans="1:30" ht="21" customHeight="1" x14ac:dyDescent="0.2">
      <c r="A1035" s="25" t="s">
        <v>4517</v>
      </c>
      <c r="B1035" s="20">
        <f>LOOKUP(Table11[[#This Row],[id]],'S1 - Assay'!A:A,'S1 - Assay'!B:B)</f>
        <v>10244</v>
      </c>
      <c r="C1035" s="20" t="str">
        <f>LOOKUP(Table11[[#This Row],[id]],'S1 - Assay'!A:A,'S1 - Assay'!C:C)</f>
        <v>II</v>
      </c>
      <c r="D1035" s="20">
        <f>COUNTIF('S6 - Table 1'!$B$3:$B$20,Table11[[#This Row],[id]])</f>
        <v>0</v>
      </c>
      <c r="E1035" s="20">
        <v>0.41061780599999997</v>
      </c>
      <c r="F1035" s="20">
        <v>3407</v>
      </c>
      <c r="G1035" s="20">
        <v>6</v>
      </c>
      <c r="H1035" s="20">
        <v>281</v>
      </c>
      <c r="I1035" s="20">
        <v>126</v>
      </c>
      <c r="J1035" s="20">
        <v>44</v>
      </c>
      <c r="K1035" s="20">
        <v>4409</v>
      </c>
      <c r="L1035" s="20">
        <v>64</v>
      </c>
      <c r="M1035" s="26" cm="1">
        <f t="array" ref="M1035">_xlfn.IFS(Table11[[#This Row],[target.clade]]="I",110,Table11[[#This Row],[target.clade]]="II",4454,TRUE,4652)</f>
        <v>4454</v>
      </c>
      <c r="N1035" s="26" cm="1">
        <f t="array" ref="N1035">_xlfn.IFS(Table11[[#This Row],[target.clade]]="I",4454,Table11[[#This Row],[target.clade]]="II",110,TRUE,NA())</f>
        <v>110</v>
      </c>
      <c r="O1035" s="20" cm="1">
        <f t="array" ref="O1035">_xlfn.IFS(Table11[[#This Row],[target.clade]]="I",Table11[[#This Row],[hits.I]],Table11[[#This Row],[target.clade]]="II",Table11[[#This Row],[hits.II]],TRUE,SUM(Table11[[#This Row],[hits.I]:[hits.?]]))</f>
        <v>4409</v>
      </c>
      <c r="P1035" s="26">
        <f>Table11[[#This Row],[clade.P]]-Table11[[#This Row],[clade.TP]]</f>
        <v>45</v>
      </c>
      <c r="Q1035" s="26" cm="1">
        <f t="array" ref="Q1035">_xlfn.IFS(Table11[[#This Row],[target.clade]]="I",Table11[[#This Row],[hits.II]],Table11[[#This Row],[target.clade]]="II",Table11[[#This Row],[hits.I]],TRUE,NA())</f>
        <v>44</v>
      </c>
      <c r="R1035" s="26">
        <f>IFERROR(Table11[[#This Row],[clade.N]]-Table11[[#This Row],[clade.FP]], NA())</f>
        <v>66</v>
      </c>
      <c r="S1035" s="24">
        <f>Table11[[#This Row],[clade.TP]]/Table11[[#This Row],[clade.P]]</f>
        <v>0.98989672204759771</v>
      </c>
      <c r="T1035" s="24">
        <f>Table11[[#This Row],[clade.FN]]/Table11[[#This Row],[clade.P]]</f>
        <v>1.0103277952402335E-2</v>
      </c>
      <c r="U1035" s="24">
        <f>IFERROR(Table11[[#This Row],[clade.FP]]/Table11[[#This Row],[clade.N]],NA())</f>
        <v>0.4</v>
      </c>
      <c r="V1035" s="24">
        <f>IFERROR(Table11[[#This Row],[clade.TN]]/Table11[[#This Row],[clade.N]],NA())</f>
        <v>0.6</v>
      </c>
      <c r="AC1035" s="11"/>
      <c r="AD1035" s="11"/>
    </row>
    <row r="1036" spans="1:30" ht="21" customHeight="1" x14ac:dyDescent="0.2">
      <c r="A1036" s="25" t="s">
        <v>4521</v>
      </c>
      <c r="B1036" s="20">
        <f>LOOKUP(Table11[[#This Row],[id]],'S1 - Assay'!A:A,'S1 - Assay'!B:B)</f>
        <v>10244</v>
      </c>
      <c r="C1036" s="20" t="str">
        <f>LOOKUP(Table11[[#This Row],[id]],'S1 - Assay'!A:A,'S1 - Assay'!C:C)</f>
        <v>II</v>
      </c>
      <c r="D1036" s="20">
        <f>COUNTIF('S6 - Table 1'!$B$3:$B$20,Table11[[#This Row],[id]])</f>
        <v>0</v>
      </c>
      <c r="E1036" s="20">
        <v>0.41159844099999998</v>
      </c>
      <c r="F1036" s="20">
        <v>3250</v>
      </c>
      <c r="G1036" s="20">
        <v>14</v>
      </c>
      <c r="H1036" s="20">
        <v>48</v>
      </c>
      <c r="I1036" s="20">
        <v>258</v>
      </c>
      <c r="J1036" s="20">
        <v>50</v>
      </c>
      <c r="K1036" s="20">
        <v>4223</v>
      </c>
      <c r="L1036" s="20">
        <v>64</v>
      </c>
      <c r="M1036" s="26" cm="1">
        <f t="array" ref="M1036">_xlfn.IFS(Table11[[#This Row],[target.clade]]="I",110,Table11[[#This Row],[target.clade]]="II",4454,TRUE,4652)</f>
        <v>4454</v>
      </c>
      <c r="N1036" s="26" cm="1">
        <f t="array" ref="N1036">_xlfn.IFS(Table11[[#This Row],[target.clade]]="I",4454,Table11[[#This Row],[target.clade]]="II",110,TRUE,NA())</f>
        <v>110</v>
      </c>
      <c r="O1036" s="20" cm="1">
        <f t="array" ref="O1036">_xlfn.IFS(Table11[[#This Row],[target.clade]]="I",Table11[[#This Row],[hits.I]],Table11[[#This Row],[target.clade]]="II",Table11[[#This Row],[hits.II]],TRUE,SUM(Table11[[#This Row],[hits.I]:[hits.?]]))</f>
        <v>4223</v>
      </c>
      <c r="P1036" s="26">
        <f>Table11[[#This Row],[clade.P]]-Table11[[#This Row],[clade.TP]]</f>
        <v>231</v>
      </c>
      <c r="Q1036" s="26" cm="1">
        <f t="array" ref="Q1036">_xlfn.IFS(Table11[[#This Row],[target.clade]]="I",Table11[[#This Row],[hits.II]],Table11[[#This Row],[target.clade]]="II",Table11[[#This Row],[hits.I]],TRUE,NA())</f>
        <v>50</v>
      </c>
      <c r="R1036" s="26">
        <f>IFERROR(Table11[[#This Row],[clade.N]]-Table11[[#This Row],[clade.FP]], NA())</f>
        <v>60</v>
      </c>
      <c r="S1036" s="24">
        <f>Table11[[#This Row],[clade.TP]]/Table11[[#This Row],[clade.P]]</f>
        <v>0.94813650651100134</v>
      </c>
      <c r="T1036" s="24">
        <f>Table11[[#This Row],[clade.FN]]/Table11[[#This Row],[clade.P]]</f>
        <v>5.1863493488998651E-2</v>
      </c>
      <c r="U1036" s="24">
        <f>IFERROR(Table11[[#This Row],[clade.FP]]/Table11[[#This Row],[clade.N]],NA())</f>
        <v>0.45454545454545453</v>
      </c>
      <c r="V1036" s="24">
        <f>IFERROR(Table11[[#This Row],[clade.TN]]/Table11[[#This Row],[clade.N]],NA())</f>
        <v>0.54545454545454541</v>
      </c>
      <c r="AC1036" s="11"/>
      <c r="AD1036" s="11"/>
    </row>
    <row r="1037" spans="1:30" ht="21" customHeight="1" x14ac:dyDescent="0.2">
      <c r="A1037" s="25" t="s">
        <v>4526</v>
      </c>
      <c r="B1037" s="20">
        <f>LOOKUP(Table11[[#This Row],[id]],'S1 - Assay'!A:A,'S1 - Assay'!B:B)</f>
        <v>10244</v>
      </c>
      <c r="C1037" s="20" t="str">
        <f>LOOKUP(Table11[[#This Row],[id]],'S1 - Assay'!A:A,'S1 - Assay'!C:C)</f>
        <v>II</v>
      </c>
      <c r="D1037" s="20">
        <f>COUNTIF('S6 - Table 1'!$B$3:$B$20,Table11[[#This Row],[id]])</f>
        <v>0</v>
      </c>
      <c r="E1037" s="20">
        <v>0.41422337999999997</v>
      </c>
      <c r="F1037" s="20">
        <v>3430</v>
      </c>
      <c r="G1037" s="20">
        <v>0</v>
      </c>
      <c r="H1037" s="20">
        <v>282</v>
      </c>
      <c r="I1037" s="20">
        <v>18</v>
      </c>
      <c r="J1037" s="20">
        <v>44</v>
      </c>
      <c r="K1037" s="20">
        <v>4431</v>
      </c>
      <c r="L1037" s="20">
        <v>66</v>
      </c>
      <c r="M1037" s="26" cm="1">
        <f t="array" ref="M1037">_xlfn.IFS(Table11[[#This Row],[target.clade]]="I",110,Table11[[#This Row],[target.clade]]="II",4454,TRUE,4652)</f>
        <v>4454</v>
      </c>
      <c r="N1037" s="26" cm="1">
        <f t="array" ref="N1037">_xlfn.IFS(Table11[[#This Row],[target.clade]]="I",4454,Table11[[#This Row],[target.clade]]="II",110,TRUE,NA())</f>
        <v>110</v>
      </c>
      <c r="O1037" s="20" cm="1">
        <f t="array" ref="O1037">_xlfn.IFS(Table11[[#This Row],[target.clade]]="I",Table11[[#This Row],[hits.I]],Table11[[#This Row],[target.clade]]="II",Table11[[#This Row],[hits.II]],TRUE,SUM(Table11[[#This Row],[hits.I]:[hits.?]]))</f>
        <v>4431</v>
      </c>
      <c r="P1037" s="26">
        <f>Table11[[#This Row],[clade.P]]-Table11[[#This Row],[clade.TP]]</f>
        <v>23</v>
      </c>
      <c r="Q1037" s="26" cm="1">
        <f t="array" ref="Q1037">_xlfn.IFS(Table11[[#This Row],[target.clade]]="I",Table11[[#This Row],[hits.II]],Table11[[#This Row],[target.clade]]="II",Table11[[#This Row],[hits.I]],TRUE,NA())</f>
        <v>44</v>
      </c>
      <c r="R1037" s="26">
        <f>IFERROR(Table11[[#This Row],[clade.N]]-Table11[[#This Row],[clade.FP]], NA())</f>
        <v>66</v>
      </c>
      <c r="S1037" s="24">
        <f>Table11[[#This Row],[clade.TP]]/Table11[[#This Row],[clade.P]]</f>
        <v>0.99483610237988329</v>
      </c>
      <c r="T1037" s="24">
        <f>Table11[[#This Row],[clade.FN]]/Table11[[#This Row],[clade.P]]</f>
        <v>5.1638976201167494E-3</v>
      </c>
      <c r="U1037" s="24">
        <f>IFERROR(Table11[[#This Row],[clade.FP]]/Table11[[#This Row],[clade.N]],NA())</f>
        <v>0.4</v>
      </c>
      <c r="V1037" s="24">
        <f>IFERROR(Table11[[#This Row],[clade.TN]]/Table11[[#This Row],[clade.N]],NA())</f>
        <v>0.6</v>
      </c>
      <c r="AC1037" s="11"/>
      <c r="AD1037" s="11"/>
    </row>
    <row r="1038" spans="1:30" ht="21" customHeight="1" x14ac:dyDescent="0.2">
      <c r="A1038" s="25" t="s">
        <v>4529</v>
      </c>
      <c r="B1038" s="20">
        <f>LOOKUP(Table11[[#This Row],[id]],'S1 - Assay'!A:A,'S1 - Assay'!B:B)</f>
        <v>10244</v>
      </c>
      <c r="C1038" s="20" t="str">
        <f>LOOKUP(Table11[[#This Row],[id]],'S1 - Assay'!A:A,'S1 - Assay'!C:C)</f>
        <v>II</v>
      </c>
      <c r="D1038" s="20">
        <f>COUNTIF('S6 - Table 1'!$B$3:$B$20,Table11[[#This Row],[id]])</f>
        <v>0</v>
      </c>
      <c r="E1038" s="20">
        <v>0.41448969000000002</v>
      </c>
      <c r="F1038" s="20">
        <v>3088</v>
      </c>
      <c r="G1038" s="20">
        <v>25</v>
      </c>
      <c r="H1038" s="20">
        <v>108</v>
      </c>
      <c r="I1038" s="20">
        <v>218</v>
      </c>
      <c r="J1038" s="20">
        <v>44</v>
      </c>
      <c r="K1038" s="20">
        <v>4060</v>
      </c>
      <c r="L1038" s="20">
        <v>65</v>
      </c>
      <c r="M1038" s="26" cm="1">
        <f t="array" ref="M1038">_xlfn.IFS(Table11[[#This Row],[target.clade]]="I",110,Table11[[#This Row],[target.clade]]="II",4454,TRUE,4652)</f>
        <v>4454</v>
      </c>
      <c r="N1038" s="26" cm="1">
        <f t="array" ref="N1038">_xlfn.IFS(Table11[[#This Row],[target.clade]]="I",4454,Table11[[#This Row],[target.clade]]="II",110,TRUE,NA())</f>
        <v>110</v>
      </c>
      <c r="O1038" s="20" cm="1">
        <f t="array" ref="O1038">_xlfn.IFS(Table11[[#This Row],[target.clade]]="I",Table11[[#This Row],[hits.I]],Table11[[#This Row],[target.clade]]="II",Table11[[#This Row],[hits.II]],TRUE,SUM(Table11[[#This Row],[hits.I]:[hits.?]]))</f>
        <v>4060</v>
      </c>
      <c r="P1038" s="26">
        <f>Table11[[#This Row],[clade.P]]-Table11[[#This Row],[clade.TP]]</f>
        <v>394</v>
      </c>
      <c r="Q1038" s="26" cm="1">
        <f t="array" ref="Q1038">_xlfn.IFS(Table11[[#This Row],[target.clade]]="I",Table11[[#This Row],[hits.II]],Table11[[#This Row],[target.clade]]="II",Table11[[#This Row],[hits.I]],TRUE,NA())</f>
        <v>44</v>
      </c>
      <c r="R1038" s="26">
        <f>IFERROR(Table11[[#This Row],[clade.N]]-Table11[[#This Row],[clade.FP]], NA())</f>
        <v>66</v>
      </c>
      <c r="S1038" s="24">
        <f>Table11[[#This Row],[clade.TP]]/Table11[[#This Row],[clade.P]]</f>
        <v>0.91154018859452179</v>
      </c>
      <c r="T1038" s="24">
        <f>Table11[[#This Row],[clade.FN]]/Table11[[#This Row],[clade.P]]</f>
        <v>8.845981140547822E-2</v>
      </c>
      <c r="U1038" s="24">
        <f>IFERROR(Table11[[#This Row],[clade.FP]]/Table11[[#This Row],[clade.N]],NA())</f>
        <v>0.4</v>
      </c>
      <c r="V1038" s="24">
        <f>IFERROR(Table11[[#This Row],[clade.TN]]/Table11[[#This Row],[clade.N]],NA())</f>
        <v>0.6</v>
      </c>
      <c r="AC1038" s="11"/>
      <c r="AD1038" s="11"/>
    </row>
    <row r="1039" spans="1:30" ht="21" customHeight="1" x14ac:dyDescent="0.2">
      <c r="A1039" s="25" t="s">
        <v>4532</v>
      </c>
      <c r="B1039" s="20">
        <f>LOOKUP(Table11[[#This Row],[id]],'S1 - Assay'!A:A,'S1 - Assay'!B:B)</f>
        <v>10244</v>
      </c>
      <c r="C1039" s="20" t="str">
        <f>LOOKUP(Table11[[#This Row],[id]],'S1 - Assay'!A:A,'S1 - Assay'!C:C)</f>
        <v>II</v>
      </c>
      <c r="D1039" s="20">
        <f>COUNTIF('S6 - Table 1'!$B$3:$B$20,Table11[[#This Row],[id]])</f>
        <v>0</v>
      </c>
      <c r="E1039" s="20">
        <v>0.415176345</v>
      </c>
      <c r="F1039" s="20">
        <v>3385</v>
      </c>
      <c r="G1039" s="20">
        <v>28</v>
      </c>
      <c r="H1039" s="20">
        <v>276</v>
      </c>
      <c r="I1039" s="20">
        <v>127</v>
      </c>
      <c r="J1039" s="20">
        <v>43</v>
      </c>
      <c r="K1039" s="20">
        <v>4400</v>
      </c>
      <c r="L1039" s="20">
        <v>57</v>
      </c>
      <c r="M1039" s="26" cm="1">
        <f t="array" ref="M1039">_xlfn.IFS(Table11[[#This Row],[target.clade]]="I",110,Table11[[#This Row],[target.clade]]="II",4454,TRUE,4652)</f>
        <v>4454</v>
      </c>
      <c r="N1039" s="26" cm="1">
        <f t="array" ref="N1039">_xlfn.IFS(Table11[[#This Row],[target.clade]]="I",4454,Table11[[#This Row],[target.clade]]="II",110,TRUE,NA())</f>
        <v>110</v>
      </c>
      <c r="O1039" s="20" cm="1">
        <f t="array" ref="O1039">_xlfn.IFS(Table11[[#This Row],[target.clade]]="I",Table11[[#This Row],[hits.I]],Table11[[#This Row],[target.clade]]="II",Table11[[#This Row],[hits.II]],TRUE,SUM(Table11[[#This Row],[hits.I]:[hits.?]]))</f>
        <v>4400</v>
      </c>
      <c r="P1039" s="26">
        <f>Table11[[#This Row],[clade.P]]-Table11[[#This Row],[clade.TP]]</f>
        <v>54</v>
      </c>
      <c r="Q1039" s="26" cm="1">
        <f t="array" ref="Q1039">_xlfn.IFS(Table11[[#This Row],[target.clade]]="I",Table11[[#This Row],[hits.II]],Table11[[#This Row],[target.clade]]="II",Table11[[#This Row],[hits.I]],TRUE,NA())</f>
        <v>43</v>
      </c>
      <c r="R1039" s="26">
        <f>IFERROR(Table11[[#This Row],[clade.N]]-Table11[[#This Row],[clade.FP]], NA())</f>
        <v>67</v>
      </c>
      <c r="S1039" s="24">
        <f>Table11[[#This Row],[clade.TP]]/Table11[[#This Row],[clade.P]]</f>
        <v>0.98787606645711723</v>
      </c>
      <c r="T1039" s="24">
        <f>Table11[[#This Row],[clade.FN]]/Table11[[#This Row],[clade.P]]</f>
        <v>1.2123933542882801E-2</v>
      </c>
      <c r="U1039" s="24">
        <f>IFERROR(Table11[[#This Row],[clade.FP]]/Table11[[#This Row],[clade.N]],NA())</f>
        <v>0.39090909090909093</v>
      </c>
      <c r="V1039" s="24">
        <f>IFERROR(Table11[[#This Row],[clade.TN]]/Table11[[#This Row],[clade.N]],NA())</f>
        <v>0.60909090909090913</v>
      </c>
      <c r="AC1039" s="11"/>
      <c r="AD1039" s="11"/>
    </row>
    <row r="1040" spans="1:30" ht="21" customHeight="1" x14ac:dyDescent="0.2">
      <c r="A1040" s="25" t="s">
        <v>4534</v>
      </c>
      <c r="B1040" s="20">
        <f>LOOKUP(Table11[[#This Row],[id]],'S1 - Assay'!A:A,'S1 - Assay'!B:B)</f>
        <v>10244</v>
      </c>
      <c r="C1040" s="20" t="str">
        <f>LOOKUP(Table11[[#This Row],[id]],'S1 - Assay'!A:A,'S1 - Assay'!C:C)</f>
        <v>II</v>
      </c>
      <c r="D1040" s="20">
        <f>COUNTIF('S6 - Table 1'!$B$3:$B$20,Table11[[#This Row],[id]])</f>
        <v>0</v>
      </c>
      <c r="E1040" s="20">
        <v>0.41543465899999998</v>
      </c>
      <c r="F1040" s="20">
        <v>3385</v>
      </c>
      <c r="G1040" s="20">
        <v>28</v>
      </c>
      <c r="H1040" s="20">
        <v>276</v>
      </c>
      <c r="I1040" s="20">
        <v>127</v>
      </c>
      <c r="J1040" s="20">
        <v>43</v>
      </c>
      <c r="K1040" s="20">
        <v>4400</v>
      </c>
      <c r="L1040" s="20">
        <v>57</v>
      </c>
      <c r="M1040" s="26" cm="1">
        <f t="array" ref="M1040">_xlfn.IFS(Table11[[#This Row],[target.clade]]="I",110,Table11[[#This Row],[target.clade]]="II",4454,TRUE,4652)</f>
        <v>4454</v>
      </c>
      <c r="N1040" s="26" cm="1">
        <f t="array" ref="N1040">_xlfn.IFS(Table11[[#This Row],[target.clade]]="I",4454,Table11[[#This Row],[target.clade]]="II",110,TRUE,NA())</f>
        <v>110</v>
      </c>
      <c r="O1040" s="20" cm="1">
        <f t="array" ref="O1040">_xlfn.IFS(Table11[[#This Row],[target.clade]]="I",Table11[[#This Row],[hits.I]],Table11[[#This Row],[target.clade]]="II",Table11[[#This Row],[hits.II]],TRUE,SUM(Table11[[#This Row],[hits.I]:[hits.?]]))</f>
        <v>4400</v>
      </c>
      <c r="P1040" s="26">
        <f>Table11[[#This Row],[clade.P]]-Table11[[#This Row],[clade.TP]]</f>
        <v>54</v>
      </c>
      <c r="Q1040" s="26" cm="1">
        <f t="array" ref="Q1040">_xlfn.IFS(Table11[[#This Row],[target.clade]]="I",Table11[[#This Row],[hits.II]],Table11[[#This Row],[target.clade]]="II",Table11[[#This Row],[hits.I]],TRUE,NA())</f>
        <v>43</v>
      </c>
      <c r="R1040" s="26">
        <f>IFERROR(Table11[[#This Row],[clade.N]]-Table11[[#This Row],[clade.FP]], NA())</f>
        <v>67</v>
      </c>
      <c r="S1040" s="24">
        <f>Table11[[#This Row],[clade.TP]]/Table11[[#This Row],[clade.P]]</f>
        <v>0.98787606645711723</v>
      </c>
      <c r="T1040" s="24">
        <f>Table11[[#This Row],[clade.FN]]/Table11[[#This Row],[clade.P]]</f>
        <v>1.2123933542882801E-2</v>
      </c>
      <c r="U1040" s="24">
        <f>IFERROR(Table11[[#This Row],[clade.FP]]/Table11[[#This Row],[clade.N]],NA())</f>
        <v>0.39090909090909093</v>
      </c>
      <c r="V1040" s="24">
        <f>IFERROR(Table11[[#This Row],[clade.TN]]/Table11[[#This Row],[clade.N]],NA())</f>
        <v>0.60909090909090913</v>
      </c>
      <c r="AC1040" s="11"/>
      <c r="AD1040" s="11"/>
    </row>
    <row r="1041" spans="1:30" ht="21" customHeight="1" x14ac:dyDescent="0.2">
      <c r="A1041" s="25" t="s">
        <v>4536</v>
      </c>
      <c r="B1041" s="20">
        <f>LOOKUP(Table11[[#This Row],[id]],'S1 - Assay'!A:A,'S1 - Assay'!B:B)</f>
        <v>10244</v>
      </c>
      <c r="C1041" s="20" t="str">
        <f>LOOKUP(Table11[[#This Row],[id]],'S1 - Assay'!A:A,'S1 - Assay'!C:C)</f>
        <v>II</v>
      </c>
      <c r="D1041" s="20">
        <f>COUNTIF('S6 - Table 1'!$B$3:$B$20,Table11[[#This Row],[id]])</f>
        <v>0</v>
      </c>
      <c r="E1041" s="20">
        <v>0.41605206500000003</v>
      </c>
      <c r="F1041" s="20">
        <v>3296</v>
      </c>
      <c r="G1041" s="20">
        <v>1</v>
      </c>
      <c r="H1041" s="20">
        <v>176</v>
      </c>
      <c r="I1041" s="20">
        <v>113</v>
      </c>
      <c r="J1041" s="20">
        <v>43</v>
      </c>
      <c r="K1041" s="20">
        <v>4373</v>
      </c>
      <c r="L1041" s="20">
        <v>20</v>
      </c>
      <c r="M1041" s="26" cm="1">
        <f t="array" ref="M1041">_xlfn.IFS(Table11[[#This Row],[target.clade]]="I",110,Table11[[#This Row],[target.clade]]="II",4454,TRUE,4652)</f>
        <v>4454</v>
      </c>
      <c r="N1041" s="26" cm="1">
        <f t="array" ref="N1041">_xlfn.IFS(Table11[[#This Row],[target.clade]]="I",4454,Table11[[#This Row],[target.clade]]="II",110,TRUE,NA())</f>
        <v>110</v>
      </c>
      <c r="O1041" s="20" cm="1">
        <f t="array" ref="O1041">_xlfn.IFS(Table11[[#This Row],[target.clade]]="I",Table11[[#This Row],[hits.I]],Table11[[#This Row],[target.clade]]="II",Table11[[#This Row],[hits.II]],TRUE,SUM(Table11[[#This Row],[hits.I]:[hits.?]]))</f>
        <v>4373</v>
      </c>
      <c r="P1041" s="26">
        <f>Table11[[#This Row],[clade.P]]-Table11[[#This Row],[clade.TP]]</f>
        <v>81</v>
      </c>
      <c r="Q1041" s="26" cm="1">
        <f t="array" ref="Q1041">_xlfn.IFS(Table11[[#This Row],[target.clade]]="I",Table11[[#This Row],[hits.II]],Table11[[#This Row],[target.clade]]="II",Table11[[#This Row],[hits.I]],TRUE,NA())</f>
        <v>43</v>
      </c>
      <c r="R1041" s="26">
        <f>IFERROR(Table11[[#This Row],[clade.N]]-Table11[[#This Row],[clade.FP]], NA())</f>
        <v>67</v>
      </c>
      <c r="S1041" s="24">
        <f>Table11[[#This Row],[clade.TP]]/Table11[[#This Row],[clade.P]]</f>
        <v>0.98181409968567579</v>
      </c>
      <c r="T1041" s="24">
        <f>Table11[[#This Row],[clade.FN]]/Table11[[#This Row],[clade.P]]</f>
        <v>1.8185900314324203E-2</v>
      </c>
      <c r="U1041" s="24">
        <f>IFERROR(Table11[[#This Row],[clade.FP]]/Table11[[#This Row],[clade.N]],NA())</f>
        <v>0.39090909090909093</v>
      </c>
      <c r="V1041" s="24">
        <f>IFERROR(Table11[[#This Row],[clade.TN]]/Table11[[#This Row],[clade.N]],NA())</f>
        <v>0.60909090909090913</v>
      </c>
      <c r="AC1041" s="11"/>
      <c r="AD1041" s="11"/>
    </row>
    <row r="1042" spans="1:30" ht="21" customHeight="1" x14ac:dyDescent="0.2">
      <c r="A1042" s="25" t="s">
        <v>4539</v>
      </c>
      <c r="B1042" s="20">
        <f>LOOKUP(Table11[[#This Row],[id]],'S1 - Assay'!A:A,'S1 - Assay'!B:B)</f>
        <v>10244</v>
      </c>
      <c r="C1042" s="20" t="str">
        <f>LOOKUP(Table11[[#This Row],[id]],'S1 - Assay'!A:A,'S1 - Assay'!C:C)</f>
        <v>II</v>
      </c>
      <c r="D1042" s="20">
        <f>COUNTIF('S6 - Table 1'!$B$3:$B$20,Table11[[#This Row],[id]])</f>
        <v>0</v>
      </c>
      <c r="E1042" s="20">
        <v>0.418674716</v>
      </c>
      <c r="F1042" s="20">
        <v>3202</v>
      </c>
      <c r="G1042" s="20">
        <v>18</v>
      </c>
      <c r="H1042" s="20">
        <v>255</v>
      </c>
      <c r="I1042" s="20">
        <v>24</v>
      </c>
      <c r="J1042" s="20">
        <v>43</v>
      </c>
      <c r="K1042" s="20">
        <v>4268</v>
      </c>
      <c r="L1042" s="20">
        <v>14</v>
      </c>
      <c r="M1042" s="26" cm="1">
        <f t="array" ref="M1042">_xlfn.IFS(Table11[[#This Row],[target.clade]]="I",110,Table11[[#This Row],[target.clade]]="II",4454,TRUE,4652)</f>
        <v>4454</v>
      </c>
      <c r="N1042" s="26" cm="1">
        <f t="array" ref="N1042">_xlfn.IFS(Table11[[#This Row],[target.clade]]="I",4454,Table11[[#This Row],[target.clade]]="II",110,TRUE,NA())</f>
        <v>110</v>
      </c>
      <c r="O1042" s="20" cm="1">
        <f t="array" ref="O1042">_xlfn.IFS(Table11[[#This Row],[target.clade]]="I",Table11[[#This Row],[hits.I]],Table11[[#This Row],[target.clade]]="II",Table11[[#This Row],[hits.II]],TRUE,SUM(Table11[[#This Row],[hits.I]:[hits.?]]))</f>
        <v>4268</v>
      </c>
      <c r="P1042" s="26">
        <f>Table11[[#This Row],[clade.P]]-Table11[[#This Row],[clade.TP]]</f>
        <v>186</v>
      </c>
      <c r="Q1042" s="26" cm="1">
        <f t="array" ref="Q1042">_xlfn.IFS(Table11[[#This Row],[target.clade]]="I",Table11[[#This Row],[hits.II]],Table11[[#This Row],[target.clade]]="II",Table11[[#This Row],[hits.I]],TRUE,NA())</f>
        <v>43</v>
      </c>
      <c r="R1042" s="26">
        <f>IFERROR(Table11[[#This Row],[clade.N]]-Table11[[#This Row],[clade.FP]], NA())</f>
        <v>67</v>
      </c>
      <c r="S1042" s="24">
        <f>Table11[[#This Row],[clade.TP]]/Table11[[#This Row],[clade.P]]</f>
        <v>0.95823978446340363</v>
      </c>
      <c r="T1042" s="24">
        <f>Table11[[#This Row],[clade.FN]]/Table11[[#This Row],[clade.P]]</f>
        <v>4.1760215536596319E-2</v>
      </c>
      <c r="U1042" s="24">
        <f>IFERROR(Table11[[#This Row],[clade.FP]]/Table11[[#This Row],[clade.N]],NA())</f>
        <v>0.39090909090909093</v>
      </c>
      <c r="V1042" s="24">
        <f>IFERROR(Table11[[#This Row],[clade.TN]]/Table11[[#This Row],[clade.N]],NA())</f>
        <v>0.60909090909090913</v>
      </c>
      <c r="AC1042" s="11"/>
      <c r="AD1042" s="11"/>
    </row>
    <row r="1043" spans="1:30" ht="21" customHeight="1" x14ac:dyDescent="0.2">
      <c r="A1043" s="25" t="s">
        <v>4541</v>
      </c>
      <c r="B1043" s="20">
        <f>LOOKUP(Table11[[#This Row],[id]],'S1 - Assay'!A:A,'S1 - Assay'!B:B)</f>
        <v>10244</v>
      </c>
      <c r="C1043" s="20" t="str">
        <f>LOOKUP(Table11[[#This Row],[id]],'S1 - Assay'!A:A,'S1 - Assay'!C:C)</f>
        <v>II</v>
      </c>
      <c r="D1043" s="20">
        <f>COUNTIF('S6 - Table 1'!$B$3:$B$20,Table11[[#This Row],[id]])</f>
        <v>0</v>
      </c>
      <c r="E1043" s="20">
        <v>0.41924151199999998</v>
      </c>
      <c r="F1043" s="20">
        <v>3300</v>
      </c>
      <c r="G1043" s="20">
        <v>19</v>
      </c>
      <c r="H1043" s="20">
        <v>193</v>
      </c>
      <c r="I1043" s="20">
        <v>99</v>
      </c>
      <c r="J1043" s="20">
        <v>43</v>
      </c>
      <c r="K1043" s="20">
        <v>4300</v>
      </c>
      <c r="L1043" s="20">
        <v>63</v>
      </c>
      <c r="M1043" s="26" cm="1">
        <f t="array" ref="M1043">_xlfn.IFS(Table11[[#This Row],[target.clade]]="I",110,Table11[[#This Row],[target.clade]]="II",4454,TRUE,4652)</f>
        <v>4454</v>
      </c>
      <c r="N1043" s="26" cm="1">
        <f t="array" ref="N1043">_xlfn.IFS(Table11[[#This Row],[target.clade]]="I",4454,Table11[[#This Row],[target.clade]]="II",110,TRUE,NA())</f>
        <v>110</v>
      </c>
      <c r="O1043" s="20" cm="1">
        <f t="array" ref="O1043">_xlfn.IFS(Table11[[#This Row],[target.clade]]="I",Table11[[#This Row],[hits.I]],Table11[[#This Row],[target.clade]]="II",Table11[[#This Row],[hits.II]],TRUE,SUM(Table11[[#This Row],[hits.I]:[hits.?]]))</f>
        <v>4300</v>
      </c>
      <c r="P1043" s="26">
        <f>Table11[[#This Row],[clade.P]]-Table11[[#This Row],[clade.TP]]</f>
        <v>154</v>
      </c>
      <c r="Q1043" s="26" cm="1">
        <f t="array" ref="Q1043">_xlfn.IFS(Table11[[#This Row],[target.clade]]="I",Table11[[#This Row],[hits.II]],Table11[[#This Row],[target.clade]]="II",Table11[[#This Row],[hits.I]],TRUE,NA())</f>
        <v>43</v>
      </c>
      <c r="R1043" s="26">
        <f>IFERROR(Table11[[#This Row],[clade.N]]-Table11[[#This Row],[clade.FP]], NA())</f>
        <v>67</v>
      </c>
      <c r="S1043" s="24">
        <f>Table11[[#This Row],[clade.TP]]/Table11[[#This Row],[clade.P]]</f>
        <v>0.96542433767400093</v>
      </c>
      <c r="T1043" s="24">
        <f>Table11[[#This Row],[clade.FN]]/Table11[[#This Row],[clade.P]]</f>
        <v>3.4575662325999103E-2</v>
      </c>
      <c r="U1043" s="24">
        <f>IFERROR(Table11[[#This Row],[clade.FP]]/Table11[[#This Row],[clade.N]],NA())</f>
        <v>0.39090909090909093</v>
      </c>
      <c r="V1043" s="24">
        <f>IFERROR(Table11[[#This Row],[clade.TN]]/Table11[[#This Row],[clade.N]],NA())</f>
        <v>0.60909090909090913</v>
      </c>
      <c r="AC1043" s="11"/>
      <c r="AD1043" s="11"/>
    </row>
    <row r="1044" spans="1:30" ht="21" customHeight="1" x14ac:dyDescent="0.2">
      <c r="A1044" s="25" t="s">
        <v>4542</v>
      </c>
      <c r="B1044" s="20">
        <f>LOOKUP(Table11[[#This Row],[id]],'S1 - Assay'!A:A,'S1 - Assay'!B:B)</f>
        <v>10244</v>
      </c>
      <c r="C1044" s="20" t="str">
        <f>LOOKUP(Table11[[#This Row],[id]],'S1 - Assay'!A:A,'S1 - Assay'!C:C)</f>
        <v>II</v>
      </c>
      <c r="D1044" s="20">
        <f>COUNTIF('S6 - Table 1'!$B$3:$B$20,Table11[[#This Row],[id]])</f>
        <v>0</v>
      </c>
      <c r="E1044" s="20">
        <v>0.41996016000000003</v>
      </c>
      <c r="F1044" s="20">
        <v>3332</v>
      </c>
      <c r="G1044" s="20">
        <v>19</v>
      </c>
      <c r="H1044" s="20">
        <v>189</v>
      </c>
      <c r="I1044" s="20">
        <v>399</v>
      </c>
      <c r="J1044" s="20">
        <v>44</v>
      </c>
      <c r="K1044" s="20">
        <v>4320</v>
      </c>
      <c r="L1044" s="20">
        <v>68</v>
      </c>
      <c r="M1044" s="26" cm="1">
        <f t="array" ref="M1044">_xlfn.IFS(Table11[[#This Row],[target.clade]]="I",110,Table11[[#This Row],[target.clade]]="II",4454,TRUE,4652)</f>
        <v>4454</v>
      </c>
      <c r="N1044" s="26" cm="1">
        <f t="array" ref="N1044">_xlfn.IFS(Table11[[#This Row],[target.clade]]="I",4454,Table11[[#This Row],[target.clade]]="II",110,TRUE,NA())</f>
        <v>110</v>
      </c>
      <c r="O1044" s="20" cm="1">
        <f t="array" ref="O1044">_xlfn.IFS(Table11[[#This Row],[target.clade]]="I",Table11[[#This Row],[hits.I]],Table11[[#This Row],[target.clade]]="II",Table11[[#This Row],[hits.II]],TRUE,SUM(Table11[[#This Row],[hits.I]:[hits.?]]))</f>
        <v>4320</v>
      </c>
      <c r="P1044" s="26">
        <f>Table11[[#This Row],[clade.P]]-Table11[[#This Row],[clade.TP]]</f>
        <v>134</v>
      </c>
      <c r="Q1044" s="26" cm="1">
        <f t="array" ref="Q1044">_xlfn.IFS(Table11[[#This Row],[target.clade]]="I",Table11[[#This Row],[hits.II]],Table11[[#This Row],[target.clade]]="II",Table11[[#This Row],[hits.I]],TRUE,NA())</f>
        <v>44</v>
      </c>
      <c r="R1044" s="26">
        <f>IFERROR(Table11[[#This Row],[clade.N]]-Table11[[#This Row],[clade.FP]], NA())</f>
        <v>66</v>
      </c>
      <c r="S1044" s="24">
        <f>Table11[[#This Row],[clade.TP]]/Table11[[#This Row],[clade.P]]</f>
        <v>0.96991468343062415</v>
      </c>
      <c r="T1044" s="24">
        <f>Table11[[#This Row],[clade.FN]]/Table11[[#This Row],[clade.P]]</f>
        <v>3.0085316569375842E-2</v>
      </c>
      <c r="U1044" s="24">
        <f>IFERROR(Table11[[#This Row],[clade.FP]]/Table11[[#This Row],[clade.N]],NA())</f>
        <v>0.4</v>
      </c>
      <c r="V1044" s="24">
        <f>IFERROR(Table11[[#This Row],[clade.TN]]/Table11[[#This Row],[clade.N]],NA())</f>
        <v>0.6</v>
      </c>
      <c r="AC1044" s="11"/>
      <c r="AD1044" s="11"/>
    </row>
    <row r="1045" spans="1:30" ht="21" customHeight="1" x14ac:dyDescent="0.2">
      <c r="A1045" s="25" t="s">
        <v>4547</v>
      </c>
      <c r="B1045" s="20">
        <f>LOOKUP(Table11[[#This Row],[id]],'S1 - Assay'!A:A,'S1 - Assay'!B:B)</f>
        <v>10244</v>
      </c>
      <c r="C1045" s="20" t="str">
        <f>LOOKUP(Table11[[#This Row],[id]],'S1 - Assay'!A:A,'S1 - Assay'!C:C)</f>
        <v>II</v>
      </c>
      <c r="D1045" s="20">
        <f>COUNTIF('S6 - Table 1'!$B$3:$B$20,Table11[[#This Row],[id]])</f>
        <v>0</v>
      </c>
      <c r="E1045" s="20">
        <v>0.42056933000000002</v>
      </c>
      <c r="F1045" s="20">
        <v>3391</v>
      </c>
      <c r="G1045" s="20">
        <v>12</v>
      </c>
      <c r="H1045" s="20">
        <v>126</v>
      </c>
      <c r="I1045" s="20">
        <v>109</v>
      </c>
      <c r="J1045" s="20">
        <v>50</v>
      </c>
      <c r="K1045" s="20">
        <v>4367</v>
      </c>
      <c r="L1045" s="20">
        <v>63</v>
      </c>
      <c r="M1045" s="26" cm="1">
        <f t="array" ref="M1045">_xlfn.IFS(Table11[[#This Row],[target.clade]]="I",110,Table11[[#This Row],[target.clade]]="II",4454,TRUE,4652)</f>
        <v>4454</v>
      </c>
      <c r="N1045" s="26" cm="1">
        <f t="array" ref="N1045">_xlfn.IFS(Table11[[#This Row],[target.clade]]="I",4454,Table11[[#This Row],[target.clade]]="II",110,TRUE,NA())</f>
        <v>110</v>
      </c>
      <c r="O1045" s="20" cm="1">
        <f t="array" ref="O1045">_xlfn.IFS(Table11[[#This Row],[target.clade]]="I",Table11[[#This Row],[hits.I]],Table11[[#This Row],[target.clade]]="II",Table11[[#This Row],[hits.II]],TRUE,SUM(Table11[[#This Row],[hits.I]:[hits.?]]))</f>
        <v>4367</v>
      </c>
      <c r="P1045" s="26">
        <f>Table11[[#This Row],[clade.P]]-Table11[[#This Row],[clade.TP]]</f>
        <v>87</v>
      </c>
      <c r="Q1045" s="26" cm="1">
        <f t="array" ref="Q1045">_xlfn.IFS(Table11[[#This Row],[target.clade]]="I",Table11[[#This Row],[hits.II]],Table11[[#This Row],[target.clade]]="II",Table11[[#This Row],[hits.I]],TRUE,NA())</f>
        <v>50</v>
      </c>
      <c r="R1045" s="26">
        <f>IFERROR(Table11[[#This Row],[clade.N]]-Table11[[#This Row],[clade.FP]], NA())</f>
        <v>60</v>
      </c>
      <c r="S1045" s="24">
        <f>Table11[[#This Row],[clade.TP]]/Table11[[#This Row],[clade.P]]</f>
        <v>0.9804669959586888</v>
      </c>
      <c r="T1045" s="24">
        <f>Table11[[#This Row],[clade.FN]]/Table11[[#This Row],[clade.P]]</f>
        <v>1.953300404131118E-2</v>
      </c>
      <c r="U1045" s="24">
        <f>IFERROR(Table11[[#This Row],[clade.FP]]/Table11[[#This Row],[clade.N]],NA())</f>
        <v>0.45454545454545453</v>
      </c>
      <c r="V1045" s="24">
        <f>IFERROR(Table11[[#This Row],[clade.TN]]/Table11[[#This Row],[clade.N]],NA())</f>
        <v>0.54545454545454541</v>
      </c>
      <c r="AC1045" s="11"/>
      <c r="AD1045" s="11"/>
    </row>
    <row r="1046" spans="1:30" ht="21" customHeight="1" x14ac:dyDescent="0.2">
      <c r="A1046" s="25" t="s">
        <v>4552</v>
      </c>
      <c r="B1046" s="20">
        <f>LOOKUP(Table11[[#This Row],[id]],'S1 - Assay'!A:A,'S1 - Assay'!B:B)</f>
        <v>10244</v>
      </c>
      <c r="C1046" s="20" t="str">
        <f>LOOKUP(Table11[[#This Row],[id]],'S1 - Assay'!A:A,'S1 - Assay'!C:C)</f>
        <v>II</v>
      </c>
      <c r="D1046" s="20">
        <f>COUNTIF('S6 - Table 1'!$B$3:$B$20,Table11[[#This Row],[id]])</f>
        <v>0</v>
      </c>
      <c r="E1046" s="20">
        <v>0.42056933000000002</v>
      </c>
      <c r="F1046" s="20">
        <v>3391</v>
      </c>
      <c r="G1046" s="20">
        <v>12</v>
      </c>
      <c r="H1046" s="20">
        <v>126</v>
      </c>
      <c r="I1046" s="20">
        <v>109</v>
      </c>
      <c r="J1046" s="20">
        <v>50</v>
      </c>
      <c r="K1046" s="20">
        <v>4367</v>
      </c>
      <c r="L1046" s="20">
        <v>63</v>
      </c>
      <c r="M1046" s="26" cm="1">
        <f t="array" ref="M1046">_xlfn.IFS(Table11[[#This Row],[target.clade]]="I",110,Table11[[#This Row],[target.clade]]="II",4454,TRUE,4652)</f>
        <v>4454</v>
      </c>
      <c r="N1046" s="26" cm="1">
        <f t="array" ref="N1046">_xlfn.IFS(Table11[[#This Row],[target.clade]]="I",4454,Table11[[#This Row],[target.clade]]="II",110,TRUE,NA())</f>
        <v>110</v>
      </c>
      <c r="O1046" s="20" cm="1">
        <f t="array" ref="O1046">_xlfn.IFS(Table11[[#This Row],[target.clade]]="I",Table11[[#This Row],[hits.I]],Table11[[#This Row],[target.clade]]="II",Table11[[#This Row],[hits.II]],TRUE,SUM(Table11[[#This Row],[hits.I]:[hits.?]]))</f>
        <v>4367</v>
      </c>
      <c r="P1046" s="26">
        <f>Table11[[#This Row],[clade.P]]-Table11[[#This Row],[clade.TP]]</f>
        <v>87</v>
      </c>
      <c r="Q1046" s="26" cm="1">
        <f t="array" ref="Q1046">_xlfn.IFS(Table11[[#This Row],[target.clade]]="I",Table11[[#This Row],[hits.II]],Table11[[#This Row],[target.clade]]="II",Table11[[#This Row],[hits.I]],TRUE,NA())</f>
        <v>50</v>
      </c>
      <c r="R1046" s="26">
        <f>IFERROR(Table11[[#This Row],[clade.N]]-Table11[[#This Row],[clade.FP]], NA())</f>
        <v>60</v>
      </c>
      <c r="S1046" s="24">
        <f>Table11[[#This Row],[clade.TP]]/Table11[[#This Row],[clade.P]]</f>
        <v>0.9804669959586888</v>
      </c>
      <c r="T1046" s="24">
        <f>Table11[[#This Row],[clade.FN]]/Table11[[#This Row],[clade.P]]</f>
        <v>1.953300404131118E-2</v>
      </c>
      <c r="U1046" s="24">
        <f>IFERROR(Table11[[#This Row],[clade.FP]]/Table11[[#This Row],[clade.N]],NA())</f>
        <v>0.45454545454545453</v>
      </c>
      <c r="V1046" s="24">
        <f>IFERROR(Table11[[#This Row],[clade.TN]]/Table11[[#This Row],[clade.N]],NA())</f>
        <v>0.54545454545454541</v>
      </c>
      <c r="AC1046" s="11"/>
      <c r="AD1046" s="11"/>
    </row>
    <row r="1047" spans="1:30" ht="21" customHeight="1" x14ac:dyDescent="0.2">
      <c r="A1047" s="25" t="s">
        <v>4555</v>
      </c>
      <c r="B1047" s="20">
        <f>LOOKUP(Table11[[#This Row],[id]],'S1 - Assay'!A:A,'S1 - Assay'!B:B)</f>
        <v>10244</v>
      </c>
      <c r="C1047" s="20" t="str">
        <f>LOOKUP(Table11[[#This Row],[id]],'S1 - Assay'!A:A,'S1 - Assay'!C:C)</f>
        <v>II</v>
      </c>
      <c r="D1047" s="20">
        <f>COUNTIF('S6 - Table 1'!$B$3:$B$20,Table11[[#This Row],[id]])</f>
        <v>0</v>
      </c>
      <c r="E1047" s="20">
        <v>0.42056933000000002</v>
      </c>
      <c r="F1047" s="20">
        <v>3391</v>
      </c>
      <c r="G1047" s="20">
        <v>12</v>
      </c>
      <c r="H1047" s="20">
        <v>125</v>
      </c>
      <c r="I1047" s="20">
        <v>106</v>
      </c>
      <c r="J1047" s="20">
        <v>50</v>
      </c>
      <c r="K1047" s="20">
        <v>4367</v>
      </c>
      <c r="L1047" s="20">
        <v>63</v>
      </c>
      <c r="M1047" s="26" cm="1">
        <f t="array" ref="M1047">_xlfn.IFS(Table11[[#This Row],[target.clade]]="I",110,Table11[[#This Row],[target.clade]]="II",4454,TRUE,4652)</f>
        <v>4454</v>
      </c>
      <c r="N1047" s="26" cm="1">
        <f t="array" ref="N1047">_xlfn.IFS(Table11[[#This Row],[target.clade]]="I",4454,Table11[[#This Row],[target.clade]]="II",110,TRUE,NA())</f>
        <v>110</v>
      </c>
      <c r="O1047" s="20" cm="1">
        <f t="array" ref="O1047">_xlfn.IFS(Table11[[#This Row],[target.clade]]="I",Table11[[#This Row],[hits.I]],Table11[[#This Row],[target.clade]]="II",Table11[[#This Row],[hits.II]],TRUE,SUM(Table11[[#This Row],[hits.I]:[hits.?]]))</f>
        <v>4367</v>
      </c>
      <c r="P1047" s="26">
        <f>Table11[[#This Row],[clade.P]]-Table11[[#This Row],[clade.TP]]</f>
        <v>87</v>
      </c>
      <c r="Q1047" s="26" cm="1">
        <f t="array" ref="Q1047">_xlfn.IFS(Table11[[#This Row],[target.clade]]="I",Table11[[#This Row],[hits.II]],Table11[[#This Row],[target.clade]]="II",Table11[[#This Row],[hits.I]],TRUE,NA())</f>
        <v>50</v>
      </c>
      <c r="R1047" s="26">
        <f>IFERROR(Table11[[#This Row],[clade.N]]-Table11[[#This Row],[clade.FP]], NA())</f>
        <v>60</v>
      </c>
      <c r="S1047" s="24">
        <f>Table11[[#This Row],[clade.TP]]/Table11[[#This Row],[clade.P]]</f>
        <v>0.9804669959586888</v>
      </c>
      <c r="T1047" s="24">
        <f>Table11[[#This Row],[clade.FN]]/Table11[[#This Row],[clade.P]]</f>
        <v>1.953300404131118E-2</v>
      </c>
      <c r="U1047" s="24">
        <f>IFERROR(Table11[[#This Row],[clade.FP]]/Table11[[#This Row],[clade.N]],NA())</f>
        <v>0.45454545454545453</v>
      </c>
      <c r="V1047" s="24">
        <f>IFERROR(Table11[[#This Row],[clade.TN]]/Table11[[#This Row],[clade.N]],NA())</f>
        <v>0.54545454545454541</v>
      </c>
      <c r="AC1047" s="11"/>
      <c r="AD1047" s="11"/>
    </row>
    <row r="1048" spans="1:30" ht="21" customHeight="1" x14ac:dyDescent="0.2">
      <c r="A1048" s="25" t="s">
        <v>4558</v>
      </c>
      <c r="B1048" s="20">
        <f>LOOKUP(Table11[[#This Row],[id]],'S1 - Assay'!A:A,'S1 - Assay'!B:B)</f>
        <v>10244</v>
      </c>
      <c r="C1048" s="20" t="str">
        <f>LOOKUP(Table11[[#This Row],[id]],'S1 - Assay'!A:A,'S1 - Assay'!C:C)</f>
        <v>II</v>
      </c>
      <c r="D1048" s="20">
        <f>COUNTIF('S6 - Table 1'!$B$3:$B$20,Table11[[#This Row],[id]])</f>
        <v>0</v>
      </c>
      <c r="E1048" s="20">
        <v>0.42056933000000002</v>
      </c>
      <c r="F1048" s="20">
        <v>3391</v>
      </c>
      <c r="G1048" s="20">
        <v>12</v>
      </c>
      <c r="H1048" s="20">
        <v>126</v>
      </c>
      <c r="I1048" s="20">
        <v>106</v>
      </c>
      <c r="J1048" s="20">
        <v>50</v>
      </c>
      <c r="K1048" s="20">
        <v>4367</v>
      </c>
      <c r="L1048" s="20">
        <v>63</v>
      </c>
      <c r="M1048" s="26" cm="1">
        <f t="array" ref="M1048">_xlfn.IFS(Table11[[#This Row],[target.clade]]="I",110,Table11[[#This Row],[target.clade]]="II",4454,TRUE,4652)</f>
        <v>4454</v>
      </c>
      <c r="N1048" s="26" cm="1">
        <f t="array" ref="N1048">_xlfn.IFS(Table11[[#This Row],[target.clade]]="I",4454,Table11[[#This Row],[target.clade]]="II",110,TRUE,NA())</f>
        <v>110</v>
      </c>
      <c r="O1048" s="20" cm="1">
        <f t="array" ref="O1048">_xlfn.IFS(Table11[[#This Row],[target.clade]]="I",Table11[[#This Row],[hits.I]],Table11[[#This Row],[target.clade]]="II",Table11[[#This Row],[hits.II]],TRUE,SUM(Table11[[#This Row],[hits.I]:[hits.?]]))</f>
        <v>4367</v>
      </c>
      <c r="P1048" s="26">
        <f>Table11[[#This Row],[clade.P]]-Table11[[#This Row],[clade.TP]]</f>
        <v>87</v>
      </c>
      <c r="Q1048" s="26" cm="1">
        <f t="array" ref="Q1048">_xlfn.IFS(Table11[[#This Row],[target.clade]]="I",Table11[[#This Row],[hits.II]],Table11[[#This Row],[target.clade]]="II",Table11[[#This Row],[hits.I]],TRUE,NA())</f>
        <v>50</v>
      </c>
      <c r="R1048" s="26">
        <f>IFERROR(Table11[[#This Row],[clade.N]]-Table11[[#This Row],[clade.FP]], NA())</f>
        <v>60</v>
      </c>
      <c r="S1048" s="24">
        <f>Table11[[#This Row],[clade.TP]]/Table11[[#This Row],[clade.P]]</f>
        <v>0.9804669959586888</v>
      </c>
      <c r="T1048" s="24">
        <f>Table11[[#This Row],[clade.FN]]/Table11[[#This Row],[clade.P]]</f>
        <v>1.953300404131118E-2</v>
      </c>
      <c r="U1048" s="24">
        <f>IFERROR(Table11[[#This Row],[clade.FP]]/Table11[[#This Row],[clade.N]],NA())</f>
        <v>0.45454545454545453</v>
      </c>
      <c r="V1048" s="24">
        <f>IFERROR(Table11[[#This Row],[clade.TN]]/Table11[[#This Row],[clade.N]],NA())</f>
        <v>0.54545454545454541</v>
      </c>
      <c r="AC1048" s="11"/>
      <c r="AD1048" s="11"/>
    </row>
    <row r="1049" spans="1:30" ht="21" customHeight="1" x14ac:dyDescent="0.2">
      <c r="A1049" s="25" t="s">
        <v>4560</v>
      </c>
      <c r="B1049" s="20">
        <f>LOOKUP(Table11[[#This Row],[id]],'S1 - Assay'!A:A,'S1 - Assay'!B:B)</f>
        <v>10244</v>
      </c>
      <c r="C1049" s="20" t="str">
        <f>LOOKUP(Table11[[#This Row],[id]],'S1 - Assay'!A:A,'S1 - Assay'!C:C)</f>
        <v>II</v>
      </c>
      <c r="D1049" s="20">
        <f>COUNTIF('S6 - Table 1'!$B$3:$B$20,Table11[[#This Row],[id]])</f>
        <v>0</v>
      </c>
      <c r="E1049" s="20">
        <v>0.42124783500000001</v>
      </c>
      <c r="F1049" s="20">
        <v>3432</v>
      </c>
      <c r="G1049" s="20">
        <v>2</v>
      </c>
      <c r="H1049" s="20">
        <v>284</v>
      </c>
      <c r="I1049" s="20">
        <v>14</v>
      </c>
      <c r="J1049" s="20">
        <v>43</v>
      </c>
      <c r="K1049" s="20">
        <v>4436</v>
      </c>
      <c r="L1049" s="20">
        <v>66</v>
      </c>
      <c r="M1049" s="26" cm="1">
        <f t="array" ref="M1049">_xlfn.IFS(Table11[[#This Row],[target.clade]]="I",110,Table11[[#This Row],[target.clade]]="II",4454,TRUE,4652)</f>
        <v>4454</v>
      </c>
      <c r="N1049" s="26" cm="1">
        <f t="array" ref="N1049">_xlfn.IFS(Table11[[#This Row],[target.clade]]="I",4454,Table11[[#This Row],[target.clade]]="II",110,TRUE,NA())</f>
        <v>110</v>
      </c>
      <c r="O1049" s="20" cm="1">
        <f t="array" ref="O1049">_xlfn.IFS(Table11[[#This Row],[target.clade]]="I",Table11[[#This Row],[hits.I]],Table11[[#This Row],[target.clade]]="II",Table11[[#This Row],[hits.II]],TRUE,SUM(Table11[[#This Row],[hits.I]:[hits.?]]))</f>
        <v>4436</v>
      </c>
      <c r="P1049" s="26">
        <f>Table11[[#This Row],[clade.P]]-Table11[[#This Row],[clade.TP]]</f>
        <v>18</v>
      </c>
      <c r="Q1049" s="26" cm="1">
        <f t="array" ref="Q1049">_xlfn.IFS(Table11[[#This Row],[target.clade]]="I",Table11[[#This Row],[hits.II]],Table11[[#This Row],[target.clade]]="II",Table11[[#This Row],[hits.I]],TRUE,NA())</f>
        <v>43</v>
      </c>
      <c r="R1049" s="26">
        <f>IFERROR(Table11[[#This Row],[clade.N]]-Table11[[#This Row],[clade.FP]], NA())</f>
        <v>67</v>
      </c>
      <c r="S1049" s="24">
        <f>Table11[[#This Row],[clade.TP]]/Table11[[#This Row],[clade.P]]</f>
        <v>0.99595868881903904</v>
      </c>
      <c r="T1049" s="24">
        <f>Table11[[#This Row],[clade.FN]]/Table11[[#This Row],[clade.P]]</f>
        <v>4.0413111809609343E-3</v>
      </c>
      <c r="U1049" s="24">
        <f>IFERROR(Table11[[#This Row],[clade.FP]]/Table11[[#This Row],[clade.N]],NA())</f>
        <v>0.39090909090909093</v>
      </c>
      <c r="V1049" s="24">
        <f>IFERROR(Table11[[#This Row],[clade.TN]]/Table11[[#This Row],[clade.N]],NA())</f>
        <v>0.60909090909090913</v>
      </c>
      <c r="AC1049" s="11"/>
      <c r="AD1049" s="11"/>
    </row>
    <row r="1050" spans="1:30" ht="21" customHeight="1" x14ac:dyDescent="0.2">
      <c r="A1050" s="25" t="s">
        <v>4565</v>
      </c>
      <c r="B1050" s="20">
        <f>LOOKUP(Table11[[#This Row],[id]],'S1 - Assay'!A:A,'S1 - Assay'!B:B)</f>
        <v>10244</v>
      </c>
      <c r="C1050" s="20" t="str">
        <f>LOOKUP(Table11[[#This Row],[id]],'S1 - Assay'!A:A,'S1 - Assay'!C:C)</f>
        <v>II</v>
      </c>
      <c r="D1050" s="20">
        <f>COUNTIF('S6 - Table 1'!$B$3:$B$20,Table11[[#This Row],[id]])</f>
        <v>0</v>
      </c>
      <c r="E1050" s="20">
        <v>0.42124783500000001</v>
      </c>
      <c r="F1050" s="20">
        <v>3432</v>
      </c>
      <c r="G1050" s="20">
        <v>2</v>
      </c>
      <c r="H1050" s="20">
        <v>284</v>
      </c>
      <c r="I1050" s="20">
        <v>14</v>
      </c>
      <c r="J1050" s="20">
        <v>43</v>
      </c>
      <c r="K1050" s="20">
        <v>4436</v>
      </c>
      <c r="L1050" s="20">
        <v>66</v>
      </c>
      <c r="M1050" s="26" cm="1">
        <f t="array" ref="M1050">_xlfn.IFS(Table11[[#This Row],[target.clade]]="I",110,Table11[[#This Row],[target.clade]]="II",4454,TRUE,4652)</f>
        <v>4454</v>
      </c>
      <c r="N1050" s="26" cm="1">
        <f t="array" ref="N1050">_xlfn.IFS(Table11[[#This Row],[target.clade]]="I",4454,Table11[[#This Row],[target.clade]]="II",110,TRUE,NA())</f>
        <v>110</v>
      </c>
      <c r="O1050" s="20" cm="1">
        <f t="array" ref="O1050">_xlfn.IFS(Table11[[#This Row],[target.clade]]="I",Table11[[#This Row],[hits.I]],Table11[[#This Row],[target.clade]]="II",Table11[[#This Row],[hits.II]],TRUE,SUM(Table11[[#This Row],[hits.I]:[hits.?]]))</f>
        <v>4436</v>
      </c>
      <c r="P1050" s="26">
        <f>Table11[[#This Row],[clade.P]]-Table11[[#This Row],[clade.TP]]</f>
        <v>18</v>
      </c>
      <c r="Q1050" s="26" cm="1">
        <f t="array" ref="Q1050">_xlfn.IFS(Table11[[#This Row],[target.clade]]="I",Table11[[#This Row],[hits.II]],Table11[[#This Row],[target.clade]]="II",Table11[[#This Row],[hits.I]],TRUE,NA())</f>
        <v>43</v>
      </c>
      <c r="R1050" s="26">
        <f>IFERROR(Table11[[#This Row],[clade.N]]-Table11[[#This Row],[clade.FP]], NA())</f>
        <v>67</v>
      </c>
      <c r="S1050" s="24">
        <f>Table11[[#This Row],[clade.TP]]/Table11[[#This Row],[clade.P]]</f>
        <v>0.99595868881903904</v>
      </c>
      <c r="T1050" s="24">
        <f>Table11[[#This Row],[clade.FN]]/Table11[[#This Row],[clade.P]]</f>
        <v>4.0413111809609343E-3</v>
      </c>
      <c r="U1050" s="24">
        <f>IFERROR(Table11[[#This Row],[clade.FP]]/Table11[[#This Row],[clade.N]],NA())</f>
        <v>0.39090909090909093</v>
      </c>
      <c r="V1050" s="24">
        <f>IFERROR(Table11[[#This Row],[clade.TN]]/Table11[[#This Row],[clade.N]],NA())</f>
        <v>0.60909090909090913</v>
      </c>
      <c r="AC1050" s="11"/>
      <c r="AD1050" s="11"/>
    </row>
    <row r="1051" spans="1:30" ht="21" customHeight="1" x14ac:dyDescent="0.2">
      <c r="A1051" s="25" t="s">
        <v>4568</v>
      </c>
      <c r="B1051" s="20">
        <f>LOOKUP(Table11[[#This Row],[id]],'S1 - Assay'!A:A,'S1 - Assay'!B:B)</f>
        <v>10244</v>
      </c>
      <c r="C1051" s="20" t="str">
        <f>LOOKUP(Table11[[#This Row],[id]],'S1 - Assay'!A:A,'S1 - Assay'!C:C)</f>
        <v>II</v>
      </c>
      <c r="D1051" s="20">
        <f>COUNTIF('S6 - Table 1'!$B$3:$B$20,Table11[[#This Row],[id]])</f>
        <v>0</v>
      </c>
      <c r="E1051" s="20">
        <v>0.42155205600000001</v>
      </c>
      <c r="F1051" s="20">
        <v>3024</v>
      </c>
      <c r="G1051" s="20">
        <v>358</v>
      </c>
      <c r="H1051" s="20">
        <v>173</v>
      </c>
      <c r="I1051" s="20">
        <v>114</v>
      </c>
      <c r="J1051" s="20">
        <v>43</v>
      </c>
      <c r="K1051" s="20">
        <v>4367</v>
      </c>
      <c r="L1051" s="20">
        <v>70</v>
      </c>
      <c r="M1051" s="26" cm="1">
        <f t="array" ref="M1051">_xlfn.IFS(Table11[[#This Row],[target.clade]]="I",110,Table11[[#This Row],[target.clade]]="II",4454,TRUE,4652)</f>
        <v>4454</v>
      </c>
      <c r="N1051" s="26" cm="1">
        <f t="array" ref="N1051">_xlfn.IFS(Table11[[#This Row],[target.clade]]="I",4454,Table11[[#This Row],[target.clade]]="II",110,TRUE,NA())</f>
        <v>110</v>
      </c>
      <c r="O1051" s="20" cm="1">
        <f t="array" ref="O1051">_xlfn.IFS(Table11[[#This Row],[target.clade]]="I",Table11[[#This Row],[hits.I]],Table11[[#This Row],[target.clade]]="II",Table11[[#This Row],[hits.II]],TRUE,SUM(Table11[[#This Row],[hits.I]:[hits.?]]))</f>
        <v>4367</v>
      </c>
      <c r="P1051" s="26">
        <f>Table11[[#This Row],[clade.P]]-Table11[[#This Row],[clade.TP]]</f>
        <v>87</v>
      </c>
      <c r="Q1051" s="26" cm="1">
        <f t="array" ref="Q1051">_xlfn.IFS(Table11[[#This Row],[target.clade]]="I",Table11[[#This Row],[hits.II]],Table11[[#This Row],[target.clade]]="II",Table11[[#This Row],[hits.I]],TRUE,NA())</f>
        <v>43</v>
      </c>
      <c r="R1051" s="26">
        <f>IFERROR(Table11[[#This Row],[clade.N]]-Table11[[#This Row],[clade.FP]], NA())</f>
        <v>67</v>
      </c>
      <c r="S1051" s="24">
        <f>Table11[[#This Row],[clade.TP]]/Table11[[#This Row],[clade.P]]</f>
        <v>0.9804669959586888</v>
      </c>
      <c r="T1051" s="24">
        <f>Table11[[#This Row],[clade.FN]]/Table11[[#This Row],[clade.P]]</f>
        <v>1.953300404131118E-2</v>
      </c>
      <c r="U1051" s="24">
        <f>IFERROR(Table11[[#This Row],[clade.FP]]/Table11[[#This Row],[clade.N]],NA())</f>
        <v>0.39090909090909093</v>
      </c>
      <c r="V1051" s="24">
        <f>IFERROR(Table11[[#This Row],[clade.TN]]/Table11[[#This Row],[clade.N]],NA())</f>
        <v>0.60909090909090913</v>
      </c>
      <c r="AC1051" s="11"/>
      <c r="AD1051" s="11"/>
    </row>
    <row r="1052" spans="1:30" ht="21" customHeight="1" x14ac:dyDescent="0.2">
      <c r="A1052" s="25" t="s">
        <v>4571</v>
      </c>
      <c r="B1052" s="20">
        <f>LOOKUP(Table11[[#This Row],[id]],'S1 - Assay'!A:A,'S1 - Assay'!B:B)</f>
        <v>10244</v>
      </c>
      <c r="C1052" s="20" t="str">
        <f>LOOKUP(Table11[[#This Row],[id]],'S1 - Assay'!A:A,'S1 - Assay'!C:C)</f>
        <v>II</v>
      </c>
      <c r="D1052" s="20">
        <f>COUNTIF('S6 - Table 1'!$B$3:$B$20,Table11[[#This Row],[id]])</f>
        <v>0</v>
      </c>
      <c r="E1052" s="20">
        <v>0.42155205600000001</v>
      </c>
      <c r="F1052" s="20">
        <v>3020</v>
      </c>
      <c r="G1052" s="20">
        <v>361</v>
      </c>
      <c r="H1052" s="20">
        <v>173</v>
      </c>
      <c r="I1052" s="20">
        <v>114</v>
      </c>
      <c r="J1052" s="20">
        <v>43</v>
      </c>
      <c r="K1052" s="20">
        <v>4365</v>
      </c>
      <c r="L1052" s="20">
        <v>70</v>
      </c>
      <c r="M1052" s="26" cm="1">
        <f t="array" ref="M1052">_xlfn.IFS(Table11[[#This Row],[target.clade]]="I",110,Table11[[#This Row],[target.clade]]="II",4454,TRUE,4652)</f>
        <v>4454</v>
      </c>
      <c r="N1052" s="26" cm="1">
        <f t="array" ref="N1052">_xlfn.IFS(Table11[[#This Row],[target.clade]]="I",4454,Table11[[#This Row],[target.clade]]="II",110,TRUE,NA())</f>
        <v>110</v>
      </c>
      <c r="O1052" s="20" cm="1">
        <f t="array" ref="O1052">_xlfn.IFS(Table11[[#This Row],[target.clade]]="I",Table11[[#This Row],[hits.I]],Table11[[#This Row],[target.clade]]="II",Table11[[#This Row],[hits.II]],TRUE,SUM(Table11[[#This Row],[hits.I]:[hits.?]]))</f>
        <v>4365</v>
      </c>
      <c r="P1052" s="26">
        <f>Table11[[#This Row],[clade.P]]-Table11[[#This Row],[clade.TP]]</f>
        <v>89</v>
      </c>
      <c r="Q1052" s="26" cm="1">
        <f t="array" ref="Q1052">_xlfn.IFS(Table11[[#This Row],[target.clade]]="I",Table11[[#This Row],[hits.II]],Table11[[#This Row],[target.clade]]="II",Table11[[#This Row],[hits.I]],TRUE,NA())</f>
        <v>43</v>
      </c>
      <c r="R1052" s="26">
        <f>IFERROR(Table11[[#This Row],[clade.N]]-Table11[[#This Row],[clade.FP]], NA())</f>
        <v>67</v>
      </c>
      <c r="S1052" s="24">
        <f>Table11[[#This Row],[clade.TP]]/Table11[[#This Row],[clade.P]]</f>
        <v>0.98001796138302655</v>
      </c>
      <c r="T1052" s="24">
        <f>Table11[[#This Row],[clade.FN]]/Table11[[#This Row],[clade.P]]</f>
        <v>1.9982038616973508E-2</v>
      </c>
      <c r="U1052" s="24">
        <f>IFERROR(Table11[[#This Row],[clade.FP]]/Table11[[#This Row],[clade.N]],NA())</f>
        <v>0.39090909090909093</v>
      </c>
      <c r="V1052" s="24">
        <f>IFERROR(Table11[[#This Row],[clade.TN]]/Table11[[#This Row],[clade.N]],NA())</f>
        <v>0.60909090909090913</v>
      </c>
      <c r="AC1052" s="11"/>
      <c r="AD1052" s="11"/>
    </row>
    <row r="1053" spans="1:30" ht="21" customHeight="1" x14ac:dyDescent="0.2">
      <c r="A1053" s="25" t="s">
        <v>4574</v>
      </c>
      <c r="B1053" s="20">
        <f>LOOKUP(Table11[[#This Row],[id]],'S1 - Assay'!A:A,'S1 - Assay'!B:B)</f>
        <v>10244</v>
      </c>
      <c r="C1053" s="20" t="str">
        <f>LOOKUP(Table11[[#This Row],[id]],'S1 - Assay'!A:A,'S1 - Assay'!C:C)</f>
        <v>II</v>
      </c>
      <c r="D1053" s="20">
        <f>COUNTIF('S6 - Table 1'!$B$3:$B$20,Table11[[#This Row],[id]])</f>
        <v>0</v>
      </c>
      <c r="E1053" s="20">
        <v>0.42250103100000003</v>
      </c>
      <c r="F1053" s="20">
        <v>3432</v>
      </c>
      <c r="G1053" s="20">
        <v>2</v>
      </c>
      <c r="H1053" s="20">
        <v>284</v>
      </c>
      <c r="I1053" s="20">
        <v>14</v>
      </c>
      <c r="J1053" s="20">
        <v>43</v>
      </c>
      <c r="K1053" s="20">
        <v>4436</v>
      </c>
      <c r="L1053" s="20">
        <v>66</v>
      </c>
      <c r="M1053" s="26" cm="1">
        <f t="array" ref="M1053">_xlfn.IFS(Table11[[#This Row],[target.clade]]="I",110,Table11[[#This Row],[target.clade]]="II",4454,TRUE,4652)</f>
        <v>4454</v>
      </c>
      <c r="N1053" s="26" cm="1">
        <f t="array" ref="N1053">_xlfn.IFS(Table11[[#This Row],[target.clade]]="I",4454,Table11[[#This Row],[target.clade]]="II",110,TRUE,NA())</f>
        <v>110</v>
      </c>
      <c r="O1053" s="20" cm="1">
        <f t="array" ref="O1053">_xlfn.IFS(Table11[[#This Row],[target.clade]]="I",Table11[[#This Row],[hits.I]],Table11[[#This Row],[target.clade]]="II",Table11[[#This Row],[hits.II]],TRUE,SUM(Table11[[#This Row],[hits.I]:[hits.?]]))</f>
        <v>4436</v>
      </c>
      <c r="P1053" s="26">
        <f>Table11[[#This Row],[clade.P]]-Table11[[#This Row],[clade.TP]]</f>
        <v>18</v>
      </c>
      <c r="Q1053" s="26" cm="1">
        <f t="array" ref="Q1053">_xlfn.IFS(Table11[[#This Row],[target.clade]]="I",Table11[[#This Row],[hits.II]],Table11[[#This Row],[target.clade]]="II",Table11[[#This Row],[hits.I]],TRUE,NA())</f>
        <v>43</v>
      </c>
      <c r="R1053" s="26">
        <f>IFERROR(Table11[[#This Row],[clade.N]]-Table11[[#This Row],[clade.FP]], NA())</f>
        <v>67</v>
      </c>
      <c r="S1053" s="24">
        <f>Table11[[#This Row],[clade.TP]]/Table11[[#This Row],[clade.P]]</f>
        <v>0.99595868881903904</v>
      </c>
      <c r="T1053" s="24">
        <f>Table11[[#This Row],[clade.FN]]/Table11[[#This Row],[clade.P]]</f>
        <v>4.0413111809609343E-3</v>
      </c>
      <c r="U1053" s="24">
        <f>IFERROR(Table11[[#This Row],[clade.FP]]/Table11[[#This Row],[clade.N]],NA())</f>
        <v>0.39090909090909093</v>
      </c>
      <c r="V1053" s="24">
        <f>IFERROR(Table11[[#This Row],[clade.TN]]/Table11[[#This Row],[clade.N]],NA())</f>
        <v>0.60909090909090913</v>
      </c>
      <c r="AC1053" s="11"/>
      <c r="AD1053" s="11"/>
    </row>
    <row r="1054" spans="1:30" ht="21" customHeight="1" x14ac:dyDescent="0.2">
      <c r="A1054" s="25" t="s">
        <v>4577</v>
      </c>
      <c r="B1054" s="20">
        <f>LOOKUP(Table11[[#This Row],[id]],'S1 - Assay'!A:A,'S1 - Assay'!B:B)</f>
        <v>10244</v>
      </c>
      <c r="C1054" s="20" t="str">
        <f>LOOKUP(Table11[[#This Row],[id]],'S1 - Assay'!A:A,'S1 - Assay'!C:C)</f>
        <v>II</v>
      </c>
      <c r="D1054" s="20">
        <f>COUNTIF('S6 - Table 1'!$B$3:$B$20,Table11[[#This Row],[id]])</f>
        <v>0</v>
      </c>
      <c r="E1054" s="20">
        <v>0.42394026000000001</v>
      </c>
      <c r="F1054" s="20">
        <v>3436</v>
      </c>
      <c r="G1054" s="20">
        <v>1</v>
      </c>
      <c r="H1054" s="20">
        <v>59</v>
      </c>
      <c r="I1054" s="20">
        <v>224</v>
      </c>
      <c r="J1054" s="20">
        <v>44</v>
      </c>
      <c r="K1054" s="20">
        <v>4441</v>
      </c>
      <c r="L1054" s="20">
        <v>66</v>
      </c>
      <c r="M1054" s="26" cm="1">
        <f t="array" ref="M1054">_xlfn.IFS(Table11[[#This Row],[target.clade]]="I",110,Table11[[#This Row],[target.clade]]="II",4454,TRUE,4652)</f>
        <v>4454</v>
      </c>
      <c r="N1054" s="26" cm="1">
        <f t="array" ref="N1054">_xlfn.IFS(Table11[[#This Row],[target.clade]]="I",4454,Table11[[#This Row],[target.clade]]="II",110,TRUE,NA())</f>
        <v>110</v>
      </c>
      <c r="O1054" s="20" cm="1">
        <f t="array" ref="O1054">_xlfn.IFS(Table11[[#This Row],[target.clade]]="I",Table11[[#This Row],[hits.I]],Table11[[#This Row],[target.clade]]="II",Table11[[#This Row],[hits.II]],TRUE,SUM(Table11[[#This Row],[hits.I]:[hits.?]]))</f>
        <v>4441</v>
      </c>
      <c r="P1054" s="26">
        <f>Table11[[#This Row],[clade.P]]-Table11[[#This Row],[clade.TP]]</f>
        <v>13</v>
      </c>
      <c r="Q1054" s="26" cm="1">
        <f t="array" ref="Q1054">_xlfn.IFS(Table11[[#This Row],[target.clade]]="I",Table11[[#This Row],[hits.II]],Table11[[#This Row],[target.clade]]="II",Table11[[#This Row],[hits.I]],TRUE,NA())</f>
        <v>44</v>
      </c>
      <c r="R1054" s="26">
        <f>IFERROR(Table11[[#This Row],[clade.N]]-Table11[[#This Row],[clade.FP]], NA())</f>
        <v>66</v>
      </c>
      <c r="S1054" s="24">
        <f>Table11[[#This Row],[clade.TP]]/Table11[[#This Row],[clade.P]]</f>
        <v>0.9970812752581949</v>
      </c>
      <c r="T1054" s="24">
        <f>Table11[[#This Row],[clade.FN]]/Table11[[#This Row],[clade.P]]</f>
        <v>2.9187247418051188E-3</v>
      </c>
      <c r="U1054" s="24">
        <f>IFERROR(Table11[[#This Row],[clade.FP]]/Table11[[#This Row],[clade.N]],NA())</f>
        <v>0.4</v>
      </c>
      <c r="V1054" s="24">
        <f>IFERROR(Table11[[#This Row],[clade.TN]]/Table11[[#This Row],[clade.N]],NA())</f>
        <v>0.6</v>
      </c>
      <c r="AC1054" s="11"/>
      <c r="AD1054" s="11"/>
    </row>
    <row r="1055" spans="1:30" ht="21" customHeight="1" x14ac:dyDescent="0.2">
      <c r="A1055" s="25" t="s">
        <v>4580</v>
      </c>
      <c r="B1055" s="20">
        <f>LOOKUP(Table11[[#This Row],[id]],'S1 - Assay'!A:A,'S1 - Assay'!B:B)</f>
        <v>10244</v>
      </c>
      <c r="C1055" s="20" t="str">
        <f>LOOKUP(Table11[[#This Row],[id]],'S1 - Assay'!A:A,'S1 - Assay'!C:C)</f>
        <v>II</v>
      </c>
      <c r="D1055" s="20">
        <f>COUNTIF('S6 - Table 1'!$B$3:$B$20,Table11[[#This Row],[id]])</f>
        <v>0</v>
      </c>
      <c r="E1055" s="20">
        <v>0.424007733</v>
      </c>
      <c r="F1055" s="20">
        <v>3402</v>
      </c>
      <c r="G1055" s="20">
        <v>2</v>
      </c>
      <c r="H1055" s="20">
        <v>0</v>
      </c>
      <c r="I1055" s="20">
        <v>285</v>
      </c>
      <c r="J1055" s="20">
        <v>43</v>
      </c>
      <c r="K1055" s="20">
        <v>4401</v>
      </c>
      <c r="L1055" s="20">
        <v>64</v>
      </c>
      <c r="M1055" s="26" cm="1">
        <f t="array" ref="M1055">_xlfn.IFS(Table11[[#This Row],[target.clade]]="I",110,Table11[[#This Row],[target.clade]]="II",4454,TRUE,4652)</f>
        <v>4454</v>
      </c>
      <c r="N1055" s="26" cm="1">
        <f t="array" ref="N1055">_xlfn.IFS(Table11[[#This Row],[target.clade]]="I",4454,Table11[[#This Row],[target.clade]]="II",110,TRUE,NA())</f>
        <v>110</v>
      </c>
      <c r="O1055" s="20" cm="1">
        <f t="array" ref="O1055">_xlfn.IFS(Table11[[#This Row],[target.clade]]="I",Table11[[#This Row],[hits.I]],Table11[[#This Row],[target.clade]]="II",Table11[[#This Row],[hits.II]],TRUE,SUM(Table11[[#This Row],[hits.I]:[hits.?]]))</f>
        <v>4401</v>
      </c>
      <c r="P1055" s="26">
        <f>Table11[[#This Row],[clade.P]]-Table11[[#This Row],[clade.TP]]</f>
        <v>53</v>
      </c>
      <c r="Q1055" s="26" cm="1">
        <f t="array" ref="Q1055">_xlfn.IFS(Table11[[#This Row],[target.clade]]="I",Table11[[#This Row],[hits.II]],Table11[[#This Row],[target.clade]]="II",Table11[[#This Row],[hits.I]],TRUE,NA())</f>
        <v>43</v>
      </c>
      <c r="R1055" s="26">
        <f>IFERROR(Table11[[#This Row],[clade.N]]-Table11[[#This Row],[clade.FP]], NA())</f>
        <v>67</v>
      </c>
      <c r="S1055" s="24">
        <f>Table11[[#This Row],[clade.TP]]/Table11[[#This Row],[clade.P]]</f>
        <v>0.98810058374494836</v>
      </c>
      <c r="T1055" s="24">
        <f>Table11[[#This Row],[clade.FN]]/Table11[[#This Row],[clade.P]]</f>
        <v>1.1899416255051639E-2</v>
      </c>
      <c r="U1055" s="24">
        <f>IFERROR(Table11[[#This Row],[clade.FP]]/Table11[[#This Row],[clade.N]],NA())</f>
        <v>0.39090909090909093</v>
      </c>
      <c r="V1055" s="24">
        <f>IFERROR(Table11[[#This Row],[clade.TN]]/Table11[[#This Row],[clade.N]],NA())</f>
        <v>0.60909090909090913</v>
      </c>
      <c r="AC1055" s="11"/>
      <c r="AD1055" s="11"/>
    </row>
    <row r="1056" spans="1:30" ht="21" customHeight="1" x14ac:dyDescent="0.2">
      <c r="A1056" s="25" t="s">
        <v>4583</v>
      </c>
      <c r="B1056" s="20">
        <f>LOOKUP(Table11[[#This Row],[id]],'S1 - Assay'!A:A,'S1 - Assay'!B:B)</f>
        <v>10244</v>
      </c>
      <c r="C1056" s="20" t="str">
        <f>LOOKUP(Table11[[#This Row],[id]],'S1 - Assay'!A:A,'S1 - Assay'!C:C)</f>
        <v>II</v>
      </c>
      <c r="D1056" s="20">
        <f>COUNTIF('S6 - Table 1'!$B$3:$B$20,Table11[[#This Row],[id]])</f>
        <v>0</v>
      </c>
      <c r="E1056" s="20">
        <v>0.42403292100000001</v>
      </c>
      <c r="F1056" s="20">
        <v>2846</v>
      </c>
      <c r="G1056" s="20">
        <v>83</v>
      </c>
      <c r="H1056" s="20">
        <v>277</v>
      </c>
      <c r="I1056" s="20">
        <v>27</v>
      </c>
      <c r="J1056" s="20">
        <v>44</v>
      </c>
      <c r="K1056" s="20">
        <v>3837</v>
      </c>
      <c r="L1056" s="20">
        <v>59</v>
      </c>
      <c r="M1056" s="26" cm="1">
        <f t="array" ref="M1056">_xlfn.IFS(Table11[[#This Row],[target.clade]]="I",110,Table11[[#This Row],[target.clade]]="II",4454,TRUE,4652)</f>
        <v>4454</v>
      </c>
      <c r="N1056" s="26" cm="1">
        <f t="array" ref="N1056">_xlfn.IFS(Table11[[#This Row],[target.clade]]="I",4454,Table11[[#This Row],[target.clade]]="II",110,TRUE,NA())</f>
        <v>110</v>
      </c>
      <c r="O1056" s="20" cm="1">
        <f t="array" ref="O1056">_xlfn.IFS(Table11[[#This Row],[target.clade]]="I",Table11[[#This Row],[hits.I]],Table11[[#This Row],[target.clade]]="II",Table11[[#This Row],[hits.II]],TRUE,SUM(Table11[[#This Row],[hits.I]:[hits.?]]))</f>
        <v>3837</v>
      </c>
      <c r="P1056" s="26">
        <f>Table11[[#This Row],[clade.P]]-Table11[[#This Row],[clade.TP]]</f>
        <v>617</v>
      </c>
      <c r="Q1056" s="26" cm="1">
        <f t="array" ref="Q1056">_xlfn.IFS(Table11[[#This Row],[target.clade]]="I",Table11[[#This Row],[hits.II]],Table11[[#This Row],[target.clade]]="II",Table11[[#This Row],[hits.I]],TRUE,NA())</f>
        <v>44</v>
      </c>
      <c r="R1056" s="26">
        <f>IFERROR(Table11[[#This Row],[clade.N]]-Table11[[#This Row],[clade.FP]], NA())</f>
        <v>66</v>
      </c>
      <c r="S1056" s="24">
        <f>Table11[[#This Row],[clade.TP]]/Table11[[#This Row],[clade.P]]</f>
        <v>0.86147283340817238</v>
      </c>
      <c r="T1056" s="24">
        <f>Table11[[#This Row],[clade.FN]]/Table11[[#This Row],[clade.P]]</f>
        <v>0.13852716659182757</v>
      </c>
      <c r="U1056" s="24">
        <f>IFERROR(Table11[[#This Row],[clade.FP]]/Table11[[#This Row],[clade.N]],NA())</f>
        <v>0.4</v>
      </c>
      <c r="V1056" s="24">
        <f>IFERROR(Table11[[#This Row],[clade.TN]]/Table11[[#This Row],[clade.N]],NA())</f>
        <v>0.6</v>
      </c>
      <c r="AC1056" s="11"/>
      <c r="AD1056" s="11"/>
    </row>
    <row r="1057" spans="1:30" ht="21" customHeight="1" x14ac:dyDescent="0.2">
      <c r="A1057" s="25" t="s">
        <v>4586</v>
      </c>
      <c r="B1057" s="20">
        <f>LOOKUP(Table11[[#This Row],[id]],'S1 - Assay'!A:A,'S1 - Assay'!B:B)</f>
        <v>10244</v>
      </c>
      <c r="C1057" s="20" t="str">
        <f>LOOKUP(Table11[[#This Row],[id]],'S1 - Assay'!A:A,'S1 - Assay'!C:C)</f>
        <v>II</v>
      </c>
      <c r="D1057" s="20">
        <f>COUNTIF('S6 - Table 1'!$B$3:$B$20,Table11[[#This Row],[id]])</f>
        <v>0</v>
      </c>
      <c r="E1057" s="20">
        <v>0.42403292100000001</v>
      </c>
      <c r="F1057" s="20">
        <v>2846</v>
      </c>
      <c r="G1057" s="20">
        <v>83</v>
      </c>
      <c r="H1057" s="20">
        <v>277</v>
      </c>
      <c r="I1057" s="20">
        <v>27</v>
      </c>
      <c r="J1057" s="20">
        <v>44</v>
      </c>
      <c r="K1057" s="20">
        <v>3837</v>
      </c>
      <c r="L1057" s="20">
        <v>59</v>
      </c>
      <c r="M1057" s="26" cm="1">
        <f t="array" ref="M1057">_xlfn.IFS(Table11[[#This Row],[target.clade]]="I",110,Table11[[#This Row],[target.clade]]="II",4454,TRUE,4652)</f>
        <v>4454</v>
      </c>
      <c r="N1057" s="26" cm="1">
        <f t="array" ref="N1057">_xlfn.IFS(Table11[[#This Row],[target.clade]]="I",4454,Table11[[#This Row],[target.clade]]="II",110,TRUE,NA())</f>
        <v>110</v>
      </c>
      <c r="O1057" s="20" cm="1">
        <f t="array" ref="O1057">_xlfn.IFS(Table11[[#This Row],[target.clade]]="I",Table11[[#This Row],[hits.I]],Table11[[#This Row],[target.clade]]="II",Table11[[#This Row],[hits.II]],TRUE,SUM(Table11[[#This Row],[hits.I]:[hits.?]]))</f>
        <v>3837</v>
      </c>
      <c r="P1057" s="26">
        <f>Table11[[#This Row],[clade.P]]-Table11[[#This Row],[clade.TP]]</f>
        <v>617</v>
      </c>
      <c r="Q1057" s="26" cm="1">
        <f t="array" ref="Q1057">_xlfn.IFS(Table11[[#This Row],[target.clade]]="I",Table11[[#This Row],[hits.II]],Table11[[#This Row],[target.clade]]="II",Table11[[#This Row],[hits.I]],TRUE,NA())</f>
        <v>44</v>
      </c>
      <c r="R1057" s="26">
        <f>IFERROR(Table11[[#This Row],[clade.N]]-Table11[[#This Row],[clade.FP]], NA())</f>
        <v>66</v>
      </c>
      <c r="S1057" s="24">
        <f>Table11[[#This Row],[clade.TP]]/Table11[[#This Row],[clade.P]]</f>
        <v>0.86147283340817238</v>
      </c>
      <c r="T1057" s="24">
        <f>Table11[[#This Row],[clade.FN]]/Table11[[#This Row],[clade.P]]</f>
        <v>0.13852716659182757</v>
      </c>
      <c r="U1057" s="24">
        <f>IFERROR(Table11[[#This Row],[clade.FP]]/Table11[[#This Row],[clade.N]],NA())</f>
        <v>0.4</v>
      </c>
      <c r="V1057" s="24">
        <f>IFERROR(Table11[[#This Row],[clade.TN]]/Table11[[#This Row],[clade.N]],NA())</f>
        <v>0.6</v>
      </c>
      <c r="AC1057" s="11"/>
      <c r="AD1057" s="11"/>
    </row>
    <row r="1058" spans="1:30" ht="21" customHeight="1" x14ac:dyDescent="0.2">
      <c r="A1058" s="25" t="s">
        <v>4589</v>
      </c>
      <c r="B1058" s="20">
        <f>LOOKUP(Table11[[#This Row],[id]],'S1 - Assay'!A:A,'S1 - Assay'!B:B)</f>
        <v>10244</v>
      </c>
      <c r="C1058" s="20" t="str">
        <f>LOOKUP(Table11[[#This Row],[id]],'S1 - Assay'!A:A,'S1 - Assay'!C:C)</f>
        <v>II</v>
      </c>
      <c r="D1058" s="20">
        <f>COUNTIF('S6 - Table 1'!$B$3:$B$20,Table11[[#This Row],[id]])</f>
        <v>0</v>
      </c>
      <c r="E1058" s="20">
        <v>0.42433646899999999</v>
      </c>
      <c r="F1058" s="20">
        <v>3405</v>
      </c>
      <c r="G1058" s="20">
        <v>0</v>
      </c>
      <c r="H1058" s="20">
        <v>216</v>
      </c>
      <c r="I1058" s="20">
        <v>124</v>
      </c>
      <c r="J1058" s="20">
        <v>43</v>
      </c>
      <c r="K1058" s="20">
        <v>4433</v>
      </c>
      <c r="L1058" s="20">
        <v>53</v>
      </c>
      <c r="M1058" s="26" cm="1">
        <f t="array" ref="M1058">_xlfn.IFS(Table11[[#This Row],[target.clade]]="I",110,Table11[[#This Row],[target.clade]]="II",4454,TRUE,4652)</f>
        <v>4454</v>
      </c>
      <c r="N1058" s="26" cm="1">
        <f t="array" ref="N1058">_xlfn.IFS(Table11[[#This Row],[target.clade]]="I",4454,Table11[[#This Row],[target.clade]]="II",110,TRUE,NA())</f>
        <v>110</v>
      </c>
      <c r="O1058" s="20" cm="1">
        <f t="array" ref="O1058">_xlfn.IFS(Table11[[#This Row],[target.clade]]="I",Table11[[#This Row],[hits.I]],Table11[[#This Row],[target.clade]]="II",Table11[[#This Row],[hits.II]],TRUE,SUM(Table11[[#This Row],[hits.I]:[hits.?]]))</f>
        <v>4433</v>
      </c>
      <c r="P1058" s="26">
        <f>Table11[[#This Row],[clade.P]]-Table11[[#This Row],[clade.TP]]</f>
        <v>21</v>
      </c>
      <c r="Q1058" s="26" cm="1">
        <f t="array" ref="Q1058">_xlfn.IFS(Table11[[#This Row],[target.clade]]="I",Table11[[#This Row],[hits.II]],Table11[[#This Row],[target.clade]]="II",Table11[[#This Row],[hits.I]],TRUE,NA())</f>
        <v>43</v>
      </c>
      <c r="R1058" s="26">
        <f>IFERROR(Table11[[#This Row],[clade.N]]-Table11[[#This Row],[clade.FP]], NA())</f>
        <v>67</v>
      </c>
      <c r="S1058" s="24">
        <f>Table11[[#This Row],[clade.TP]]/Table11[[#This Row],[clade.P]]</f>
        <v>0.99528513695554555</v>
      </c>
      <c r="T1058" s="24">
        <f>Table11[[#This Row],[clade.FN]]/Table11[[#This Row],[clade.P]]</f>
        <v>4.7148630444544233E-3</v>
      </c>
      <c r="U1058" s="24">
        <f>IFERROR(Table11[[#This Row],[clade.FP]]/Table11[[#This Row],[clade.N]],NA())</f>
        <v>0.39090909090909093</v>
      </c>
      <c r="V1058" s="24">
        <f>IFERROR(Table11[[#This Row],[clade.TN]]/Table11[[#This Row],[clade.N]],NA())</f>
        <v>0.60909090909090913</v>
      </c>
      <c r="AC1058" s="11"/>
      <c r="AD1058" s="11"/>
    </row>
    <row r="1059" spans="1:30" ht="21" customHeight="1" x14ac:dyDescent="0.2">
      <c r="A1059" s="25" t="s">
        <v>4590</v>
      </c>
      <c r="B1059" s="20">
        <f>LOOKUP(Table11[[#This Row],[id]],'S1 - Assay'!A:A,'S1 - Assay'!B:B)</f>
        <v>10244</v>
      </c>
      <c r="C1059" s="20" t="str">
        <f>LOOKUP(Table11[[#This Row],[id]],'S1 - Assay'!A:A,'S1 - Assay'!C:C)</f>
        <v>II</v>
      </c>
      <c r="D1059" s="20">
        <f>COUNTIF('S6 - Table 1'!$B$3:$B$20,Table11[[#This Row],[id]])</f>
        <v>0</v>
      </c>
      <c r="E1059" s="20">
        <v>0.42462844300000002</v>
      </c>
      <c r="F1059" s="20">
        <v>3420</v>
      </c>
      <c r="G1059" s="20">
        <v>9</v>
      </c>
      <c r="H1059" s="20">
        <v>278</v>
      </c>
      <c r="I1059" s="20">
        <v>12</v>
      </c>
      <c r="J1059" s="20">
        <v>44</v>
      </c>
      <c r="K1059" s="20">
        <v>4423</v>
      </c>
      <c r="L1059" s="20">
        <v>66</v>
      </c>
      <c r="M1059" s="26" cm="1">
        <f t="array" ref="M1059">_xlfn.IFS(Table11[[#This Row],[target.clade]]="I",110,Table11[[#This Row],[target.clade]]="II",4454,TRUE,4652)</f>
        <v>4454</v>
      </c>
      <c r="N1059" s="26" cm="1">
        <f t="array" ref="N1059">_xlfn.IFS(Table11[[#This Row],[target.clade]]="I",4454,Table11[[#This Row],[target.clade]]="II",110,TRUE,NA())</f>
        <v>110</v>
      </c>
      <c r="O1059" s="20" cm="1">
        <f t="array" ref="O1059">_xlfn.IFS(Table11[[#This Row],[target.clade]]="I",Table11[[#This Row],[hits.I]],Table11[[#This Row],[target.clade]]="II",Table11[[#This Row],[hits.II]],TRUE,SUM(Table11[[#This Row],[hits.I]:[hits.?]]))</f>
        <v>4423</v>
      </c>
      <c r="P1059" s="26">
        <f>Table11[[#This Row],[clade.P]]-Table11[[#This Row],[clade.TP]]</f>
        <v>31</v>
      </c>
      <c r="Q1059" s="26" cm="1">
        <f t="array" ref="Q1059">_xlfn.IFS(Table11[[#This Row],[target.clade]]="I",Table11[[#This Row],[hits.II]],Table11[[#This Row],[target.clade]]="II",Table11[[#This Row],[hits.I]],TRUE,NA())</f>
        <v>44</v>
      </c>
      <c r="R1059" s="26">
        <f>IFERROR(Table11[[#This Row],[clade.N]]-Table11[[#This Row],[clade.FP]], NA())</f>
        <v>66</v>
      </c>
      <c r="S1059" s="24">
        <f>Table11[[#This Row],[clade.TP]]/Table11[[#This Row],[clade.P]]</f>
        <v>0.99303996407723394</v>
      </c>
      <c r="T1059" s="24">
        <f>Table11[[#This Row],[clade.FN]]/Table11[[#This Row],[clade.P]]</f>
        <v>6.9600359227660526E-3</v>
      </c>
      <c r="U1059" s="24">
        <f>IFERROR(Table11[[#This Row],[clade.FP]]/Table11[[#This Row],[clade.N]],NA())</f>
        <v>0.4</v>
      </c>
      <c r="V1059" s="24">
        <f>IFERROR(Table11[[#This Row],[clade.TN]]/Table11[[#This Row],[clade.N]],NA())</f>
        <v>0.6</v>
      </c>
      <c r="AC1059" s="11"/>
      <c r="AD1059" s="11"/>
    </row>
    <row r="1060" spans="1:30" ht="21" customHeight="1" x14ac:dyDescent="0.2">
      <c r="A1060" s="25" t="s">
        <v>4595</v>
      </c>
      <c r="B1060" s="20">
        <f>LOOKUP(Table11[[#This Row],[id]],'S1 - Assay'!A:A,'S1 - Assay'!B:B)</f>
        <v>10244</v>
      </c>
      <c r="C1060" s="20" t="str">
        <f>LOOKUP(Table11[[#This Row],[id]],'S1 - Assay'!A:A,'S1 - Assay'!C:C)</f>
        <v>II</v>
      </c>
      <c r="D1060" s="20">
        <f>COUNTIF('S6 - Table 1'!$B$3:$B$20,Table11[[#This Row],[id]])</f>
        <v>0</v>
      </c>
      <c r="E1060" s="20">
        <v>0.42572388900000002</v>
      </c>
      <c r="F1060" s="20">
        <v>3391</v>
      </c>
      <c r="G1060" s="20">
        <v>20</v>
      </c>
      <c r="H1060" s="20">
        <v>157</v>
      </c>
      <c r="I1060" s="20">
        <v>78</v>
      </c>
      <c r="J1060" s="20">
        <v>50</v>
      </c>
      <c r="K1060" s="20">
        <v>4381</v>
      </c>
      <c r="L1060" s="20">
        <v>63</v>
      </c>
      <c r="M1060" s="26" cm="1">
        <f t="array" ref="M1060">_xlfn.IFS(Table11[[#This Row],[target.clade]]="I",110,Table11[[#This Row],[target.clade]]="II",4454,TRUE,4652)</f>
        <v>4454</v>
      </c>
      <c r="N1060" s="26" cm="1">
        <f t="array" ref="N1060">_xlfn.IFS(Table11[[#This Row],[target.clade]]="I",4454,Table11[[#This Row],[target.clade]]="II",110,TRUE,NA())</f>
        <v>110</v>
      </c>
      <c r="O1060" s="20" cm="1">
        <f t="array" ref="O1060">_xlfn.IFS(Table11[[#This Row],[target.clade]]="I",Table11[[#This Row],[hits.I]],Table11[[#This Row],[target.clade]]="II",Table11[[#This Row],[hits.II]],TRUE,SUM(Table11[[#This Row],[hits.I]:[hits.?]]))</f>
        <v>4381</v>
      </c>
      <c r="P1060" s="26">
        <f>Table11[[#This Row],[clade.P]]-Table11[[#This Row],[clade.TP]]</f>
        <v>73</v>
      </c>
      <c r="Q1060" s="26" cm="1">
        <f t="array" ref="Q1060">_xlfn.IFS(Table11[[#This Row],[target.clade]]="I",Table11[[#This Row],[hits.II]],Table11[[#This Row],[target.clade]]="II",Table11[[#This Row],[hits.I]],TRUE,NA())</f>
        <v>50</v>
      </c>
      <c r="R1060" s="26">
        <f>IFERROR(Table11[[#This Row],[clade.N]]-Table11[[#This Row],[clade.FP]], NA())</f>
        <v>60</v>
      </c>
      <c r="S1060" s="24">
        <f>Table11[[#This Row],[clade.TP]]/Table11[[#This Row],[clade.P]]</f>
        <v>0.98361023798832514</v>
      </c>
      <c r="T1060" s="24">
        <f>Table11[[#This Row],[clade.FN]]/Table11[[#This Row],[clade.P]]</f>
        <v>1.6389762011674899E-2</v>
      </c>
      <c r="U1060" s="24">
        <f>IFERROR(Table11[[#This Row],[clade.FP]]/Table11[[#This Row],[clade.N]],NA())</f>
        <v>0.45454545454545453</v>
      </c>
      <c r="V1060" s="24">
        <f>IFERROR(Table11[[#This Row],[clade.TN]]/Table11[[#This Row],[clade.N]],NA())</f>
        <v>0.54545454545454541</v>
      </c>
      <c r="AC1060" s="11"/>
      <c r="AD1060" s="11"/>
    </row>
    <row r="1061" spans="1:30" ht="21" customHeight="1" x14ac:dyDescent="0.2">
      <c r="A1061" s="25" t="s">
        <v>4599</v>
      </c>
      <c r="B1061" s="20">
        <f>LOOKUP(Table11[[#This Row],[id]],'S1 - Assay'!A:A,'S1 - Assay'!B:B)</f>
        <v>10244</v>
      </c>
      <c r="C1061" s="20" t="str">
        <f>LOOKUP(Table11[[#This Row],[id]],'S1 - Assay'!A:A,'S1 - Assay'!C:C)</f>
        <v>II</v>
      </c>
      <c r="D1061" s="20">
        <f>COUNTIF('S6 - Table 1'!$B$3:$B$20,Table11[[#This Row],[id]])</f>
        <v>0</v>
      </c>
      <c r="E1061" s="20">
        <v>0.42572388900000002</v>
      </c>
      <c r="F1061" s="20">
        <v>3391</v>
      </c>
      <c r="G1061" s="20">
        <v>20</v>
      </c>
      <c r="H1061" s="20">
        <v>157</v>
      </c>
      <c r="I1061" s="20">
        <v>78</v>
      </c>
      <c r="J1061" s="20">
        <v>50</v>
      </c>
      <c r="K1061" s="20">
        <v>4381</v>
      </c>
      <c r="L1061" s="20">
        <v>63</v>
      </c>
      <c r="M1061" s="26" cm="1">
        <f t="array" ref="M1061">_xlfn.IFS(Table11[[#This Row],[target.clade]]="I",110,Table11[[#This Row],[target.clade]]="II",4454,TRUE,4652)</f>
        <v>4454</v>
      </c>
      <c r="N1061" s="26" cm="1">
        <f t="array" ref="N1061">_xlfn.IFS(Table11[[#This Row],[target.clade]]="I",4454,Table11[[#This Row],[target.clade]]="II",110,TRUE,NA())</f>
        <v>110</v>
      </c>
      <c r="O1061" s="20" cm="1">
        <f t="array" ref="O1061">_xlfn.IFS(Table11[[#This Row],[target.clade]]="I",Table11[[#This Row],[hits.I]],Table11[[#This Row],[target.clade]]="II",Table11[[#This Row],[hits.II]],TRUE,SUM(Table11[[#This Row],[hits.I]:[hits.?]]))</f>
        <v>4381</v>
      </c>
      <c r="P1061" s="26">
        <f>Table11[[#This Row],[clade.P]]-Table11[[#This Row],[clade.TP]]</f>
        <v>73</v>
      </c>
      <c r="Q1061" s="26" cm="1">
        <f t="array" ref="Q1061">_xlfn.IFS(Table11[[#This Row],[target.clade]]="I",Table11[[#This Row],[hits.II]],Table11[[#This Row],[target.clade]]="II",Table11[[#This Row],[hits.I]],TRUE,NA())</f>
        <v>50</v>
      </c>
      <c r="R1061" s="26">
        <f>IFERROR(Table11[[#This Row],[clade.N]]-Table11[[#This Row],[clade.FP]], NA())</f>
        <v>60</v>
      </c>
      <c r="S1061" s="24">
        <f>Table11[[#This Row],[clade.TP]]/Table11[[#This Row],[clade.P]]</f>
        <v>0.98361023798832514</v>
      </c>
      <c r="T1061" s="24">
        <f>Table11[[#This Row],[clade.FN]]/Table11[[#This Row],[clade.P]]</f>
        <v>1.6389762011674899E-2</v>
      </c>
      <c r="U1061" s="24">
        <f>IFERROR(Table11[[#This Row],[clade.FP]]/Table11[[#This Row],[clade.N]],NA())</f>
        <v>0.45454545454545453</v>
      </c>
      <c r="V1061" s="24">
        <f>IFERROR(Table11[[#This Row],[clade.TN]]/Table11[[#This Row],[clade.N]],NA())</f>
        <v>0.54545454545454541</v>
      </c>
      <c r="AC1061" s="11"/>
      <c r="AD1061" s="11"/>
    </row>
    <row r="1062" spans="1:30" ht="21" customHeight="1" x14ac:dyDescent="0.2">
      <c r="A1062" s="25" t="s">
        <v>4601</v>
      </c>
      <c r="B1062" s="20">
        <f>LOOKUP(Table11[[#This Row],[id]],'S1 - Assay'!A:A,'S1 - Assay'!B:B)</f>
        <v>10244</v>
      </c>
      <c r="C1062" s="20" t="str">
        <f>LOOKUP(Table11[[#This Row],[id]],'S1 - Assay'!A:A,'S1 - Assay'!C:C)</f>
        <v>II</v>
      </c>
      <c r="D1062" s="20">
        <f>COUNTIF('S6 - Table 1'!$B$3:$B$20,Table11[[#This Row],[id]])</f>
        <v>0</v>
      </c>
      <c r="E1062" s="20">
        <v>0.42572388900000002</v>
      </c>
      <c r="F1062" s="20">
        <v>3420</v>
      </c>
      <c r="G1062" s="20">
        <v>9</v>
      </c>
      <c r="H1062" s="20">
        <v>278</v>
      </c>
      <c r="I1062" s="20">
        <v>12</v>
      </c>
      <c r="J1062" s="20">
        <v>44</v>
      </c>
      <c r="K1062" s="20">
        <v>4423</v>
      </c>
      <c r="L1062" s="20">
        <v>66</v>
      </c>
      <c r="M1062" s="26" cm="1">
        <f t="array" ref="M1062">_xlfn.IFS(Table11[[#This Row],[target.clade]]="I",110,Table11[[#This Row],[target.clade]]="II",4454,TRUE,4652)</f>
        <v>4454</v>
      </c>
      <c r="N1062" s="26" cm="1">
        <f t="array" ref="N1062">_xlfn.IFS(Table11[[#This Row],[target.clade]]="I",4454,Table11[[#This Row],[target.clade]]="II",110,TRUE,NA())</f>
        <v>110</v>
      </c>
      <c r="O1062" s="20" cm="1">
        <f t="array" ref="O1062">_xlfn.IFS(Table11[[#This Row],[target.clade]]="I",Table11[[#This Row],[hits.I]],Table11[[#This Row],[target.clade]]="II",Table11[[#This Row],[hits.II]],TRUE,SUM(Table11[[#This Row],[hits.I]:[hits.?]]))</f>
        <v>4423</v>
      </c>
      <c r="P1062" s="26">
        <f>Table11[[#This Row],[clade.P]]-Table11[[#This Row],[clade.TP]]</f>
        <v>31</v>
      </c>
      <c r="Q1062" s="26" cm="1">
        <f t="array" ref="Q1062">_xlfn.IFS(Table11[[#This Row],[target.clade]]="I",Table11[[#This Row],[hits.II]],Table11[[#This Row],[target.clade]]="II",Table11[[#This Row],[hits.I]],TRUE,NA())</f>
        <v>44</v>
      </c>
      <c r="R1062" s="26">
        <f>IFERROR(Table11[[#This Row],[clade.N]]-Table11[[#This Row],[clade.FP]], NA())</f>
        <v>66</v>
      </c>
      <c r="S1062" s="24">
        <f>Table11[[#This Row],[clade.TP]]/Table11[[#This Row],[clade.P]]</f>
        <v>0.99303996407723394</v>
      </c>
      <c r="T1062" s="24">
        <f>Table11[[#This Row],[clade.FN]]/Table11[[#This Row],[clade.P]]</f>
        <v>6.9600359227660526E-3</v>
      </c>
      <c r="U1062" s="24">
        <f>IFERROR(Table11[[#This Row],[clade.FP]]/Table11[[#This Row],[clade.N]],NA())</f>
        <v>0.4</v>
      </c>
      <c r="V1062" s="24">
        <f>IFERROR(Table11[[#This Row],[clade.TN]]/Table11[[#This Row],[clade.N]],NA())</f>
        <v>0.6</v>
      </c>
      <c r="AC1062" s="11"/>
      <c r="AD1062" s="11"/>
    </row>
    <row r="1063" spans="1:30" ht="21" customHeight="1" x14ac:dyDescent="0.2">
      <c r="A1063" s="25" t="s">
        <v>4604</v>
      </c>
      <c r="B1063" s="20">
        <f>LOOKUP(Table11[[#This Row],[id]],'S1 - Assay'!A:A,'S1 - Assay'!B:B)</f>
        <v>10244</v>
      </c>
      <c r="C1063" s="20" t="str">
        <f>LOOKUP(Table11[[#This Row],[id]],'S1 - Assay'!A:A,'S1 - Assay'!C:C)</f>
        <v>II</v>
      </c>
      <c r="D1063" s="20">
        <f>COUNTIF('S6 - Table 1'!$B$3:$B$20,Table11[[#This Row],[id]])</f>
        <v>0</v>
      </c>
      <c r="E1063" s="20">
        <v>0.42572388900000002</v>
      </c>
      <c r="F1063" s="20">
        <v>3391</v>
      </c>
      <c r="G1063" s="20">
        <v>20</v>
      </c>
      <c r="H1063" s="20">
        <v>119</v>
      </c>
      <c r="I1063" s="20">
        <v>77</v>
      </c>
      <c r="J1063" s="20">
        <v>50</v>
      </c>
      <c r="K1063" s="20">
        <v>4380</v>
      </c>
      <c r="L1063" s="20">
        <v>63</v>
      </c>
      <c r="M1063" s="26" cm="1">
        <f t="array" ref="M1063">_xlfn.IFS(Table11[[#This Row],[target.clade]]="I",110,Table11[[#This Row],[target.clade]]="II",4454,TRUE,4652)</f>
        <v>4454</v>
      </c>
      <c r="N1063" s="26" cm="1">
        <f t="array" ref="N1063">_xlfn.IFS(Table11[[#This Row],[target.clade]]="I",4454,Table11[[#This Row],[target.clade]]="II",110,TRUE,NA())</f>
        <v>110</v>
      </c>
      <c r="O1063" s="20" cm="1">
        <f t="array" ref="O1063">_xlfn.IFS(Table11[[#This Row],[target.clade]]="I",Table11[[#This Row],[hits.I]],Table11[[#This Row],[target.clade]]="II",Table11[[#This Row],[hits.II]],TRUE,SUM(Table11[[#This Row],[hits.I]:[hits.?]]))</f>
        <v>4380</v>
      </c>
      <c r="P1063" s="26">
        <f>Table11[[#This Row],[clade.P]]-Table11[[#This Row],[clade.TP]]</f>
        <v>74</v>
      </c>
      <c r="Q1063" s="26" cm="1">
        <f t="array" ref="Q1063">_xlfn.IFS(Table11[[#This Row],[target.clade]]="I",Table11[[#This Row],[hits.II]],Table11[[#This Row],[target.clade]]="II",Table11[[#This Row],[hits.I]],TRUE,NA())</f>
        <v>50</v>
      </c>
      <c r="R1063" s="26">
        <f>IFERROR(Table11[[#This Row],[clade.N]]-Table11[[#This Row],[clade.FP]], NA())</f>
        <v>60</v>
      </c>
      <c r="S1063" s="24">
        <f>Table11[[#This Row],[clade.TP]]/Table11[[#This Row],[clade.P]]</f>
        <v>0.9833857207004939</v>
      </c>
      <c r="T1063" s="24">
        <f>Table11[[#This Row],[clade.FN]]/Table11[[#This Row],[clade.P]]</f>
        <v>1.6614279299506061E-2</v>
      </c>
      <c r="U1063" s="24">
        <f>IFERROR(Table11[[#This Row],[clade.FP]]/Table11[[#This Row],[clade.N]],NA())</f>
        <v>0.45454545454545453</v>
      </c>
      <c r="V1063" s="24">
        <f>IFERROR(Table11[[#This Row],[clade.TN]]/Table11[[#This Row],[clade.N]],NA())</f>
        <v>0.54545454545454541</v>
      </c>
      <c r="AC1063" s="11"/>
      <c r="AD1063" s="11"/>
    </row>
    <row r="1064" spans="1:30" ht="21" customHeight="1" x14ac:dyDescent="0.2">
      <c r="A1064" s="25" t="s">
        <v>4607</v>
      </c>
      <c r="B1064" s="20">
        <f>LOOKUP(Table11[[#This Row],[id]],'S1 - Assay'!A:A,'S1 - Assay'!B:B)</f>
        <v>10244</v>
      </c>
      <c r="C1064" s="20" t="str">
        <f>LOOKUP(Table11[[#This Row],[id]],'S1 - Assay'!A:A,'S1 - Assay'!C:C)</f>
        <v>II</v>
      </c>
      <c r="D1064" s="20">
        <f>COUNTIF('S6 - Table 1'!$B$3:$B$20,Table11[[#This Row],[id]])</f>
        <v>0</v>
      </c>
      <c r="E1064" s="20">
        <v>0.42572388900000002</v>
      </c>
      <c r="F1064" s="20">
        <v>3391</v>
      </c>
      <c r="G1064" s="20">
        <v>20</v>
      </c>
      <c r="H1064" s="20">
        <v>157</v>
      </c>
      <c r="I1064" s="20">
        <v>78</v>
      </c>
      <c r="J1064" s="20">
        <v>50</v>
      </c>
      <c r="K1064" s="20">
        <v>4381</v>
      </c>
      <c r="L1064" s="20">
        <v>63</v>
      </c>
      <c r="M1064" s="26" cm="1">
        <f t="array" ref="M1064">_xlfn.IFS(Table11[[#This Row],[target.clade]]="I",110,Table11[[#This Row],[target.clade]]="II",4454,TRUE,4652)</f>
        <v>4454</v>
      </c>
      <c r="N1064" s="26" cm="1">
        <f t="array" ref="N1064">_xlfn.IFS(Table11[[#This Row],[target.clade]]="I",4454,Table11[[#This Row],[target.clade]]="II",110,TRUE,NA())</f>
        <v>110</v>
      </c>
      <c r="O1064" s="20" cm="1">
        <f t="array" ref="O1064">_xlfn.IFS(Table11[[#This Row],[target.clade]]="I",Table11[[#This Row],[hits.I]],Table11[[#This Row],[target.clade]]="II",Table11[[#This Row],[hits.II]],TRUE,SUM(Table11[[#This Row],[hits.I]:[hits.?]]))</f>
        <v>4381</v>
      </c>
      <c r="P1064" s="26">
        <f>Table11[[#This Row],[clade.P]]-Table11[[#This Row],[clade.TP]]</f>
        <v>73</v>
      </c>
      <c r="Q1064" s="26" cm="1">
        <f t="array" ref="Q1064">_xlfn.IFS(Table11[[#This Row],[target.clade]]="I",Table11[[#This Row],[hits.II]],Table11[[#This Row],[target.clade]]="II",Table11[[#This Row],[hits.I]],TRUE,NA())</f>
        <v>50</v>
      </c>
      <c r="R1064" s="26">
        <f>IFERROR(Table11[[#This Row],[clade.N]]-Table11[[#This Row],[clade.FP]], NA())</f>
        <v>60</v>
      </c>
      <c r="S1064" s="24">
        <f>Table11[[#This Row],[clade.TP]]/Table11[[#This Row],[clade.P]]</f>
        <v>0.98361023798832514</v>
      </c>
      <c r="T1064" s="24">
        <f>Table11[[#This Row],[clade.FN]]/Table11[[#This Row],[clade.P]]</f>
        <v>1.6389762011674899E-2</v>
      </c>
      <c r="U1064" s="24">
        <f>IFERROR(Table11[[#This Row],[clade.FP]]/Table11[[#This Row],[clade.N]],NA())</f>
        <v>0.45454545454545453</v>
      </c>
      <c r="V1064" s="24">
        <f>IFERROR(Table11[[#This Row],[clade.TN]]/Table11[[#This Row],[clade.N]],NA())</f>
        <v>0.54545454545454541</v>
      </c>
      <c r="AC1064" s="11"/>
      <c r="AD1064" s="11"/>
    </row>
    <row r="1065" spans="1:30" ht="21" customHeight="1" x14ac:dyDescent="0.2">
      <c r="A1065" s="25" t="s">
        <v>4609</v>
      </c>
      <c r="B1065" s="20">
        <f>LOOKUP(Table11[[#This Row],[id]],'S1 - Assay'!A:A,'S1 - Assay'!B:B)</f>
        <v>10244</v>
      </c>
      <c r="C1065" s="20" t="str">
        <f>LOOKUP(Table11[[#This Row],[id]],'S1 - Assay'!A:A,'S1 - Assay'!C:C)</f>
        <v>II</v>
      </c>
      <c r="D1065" s="20">
        <f>COUNTIF('S6 - Table 1'!$B$3:$B$20,Table11[[#This Row],[id]])</f>
        <v>0</v>
      </c>
      <c r="E1065" s="20">
        <v>0.425957576</v>
      </c>
      <c r="F1065" s="20">
        <v>3383</v>
      </c>
      <c r="G1065" s="20">
        <v>9</v>
      </c>
      <c r="H1065" s="20">
        <v>264</v>
      </c>
      <c r="I1065" s="20">
        <v>22</v>
      </c>
      <c r="J1065" s="20">
        <v>43</v>
      </c>
      <c r="K1065" s="20">
        <v>4375</v>
      </c>
      <c r="L1065" s="20">
        <v>64</v>
      </c>
      <c r="M1065" s="26" cm="1">
        <f t="array" ref="M1065">_xlfn.IFS(Table11[[#This Row],[target.clade]]="I",110,Table11[[#This Row],[target.clade]]="II",4454,TRUE,4652)</f>
        <v>4454</v>
      </c>
      <c r="N1065" s="26" cm="1">
        <f t="array" ref="N1065">_xlfn.IFS(Table11[[#This Row],[target.clade]]="I",4454,Table11[[#This Row],[target.clade]]="II",110,TRUE,NA())</f>
        <v>110</v>
      </c>
      <c r="O1065" s="20" cm="1">
        <f t="array" ref="O1065">_xlfn.IFS(Table11[[#This Row],[target.clade]]="I",Table11[[#This Row],[hits.I]],Table11[[#This Row],[target.clade]]="II",Table11[[#This Row],[hits.II]],TRUE,SUM(Table11[[#This Row],[hits.I]:[hits.?]]))</f>
        <v>4375</v>
      </c>
      <c r="P1065" s="26">
        <f>Table11[[#This Row],[clade.P]]-Table11[[#This Row],[clade.TP]]</f>
        <v>79</v>
      </c>
      <c r="Q1065" s="26" cm="1">
        <f t="array" ref="Q1065">_xlfn.IFS(Table11[[#This Row],[target.clade]]="I",Table11[[#This Row],[hits.II]],Table11[[#This Row],[target.clade]]="II",Table11[[#This Row],[hits.I]],TRUE,NA())</f>
        <v>43</v>
      </c>
      <c r="R1065" s="26">
        <f>IFERROR(Table11[[#This Row],[clade.N]]-Table11[[#This Row],[clade.FP]], NA())</f>
        <v>67</v>
      </c>
      <c r="S1065" s="24">
        <f>Table11[[#This Row],[clade.TP]]/Table11[[#This Row],[clade.P]]</f>
        <v>0.98226313426133816</v>
      </c>
      <c r="T1065" s="24">
        <f>Table11[[#This Row],[clade.FN]]/Table11[[#This Row],[clade.P]]</f>
        <v>1.7736865738661876E-2</v>
      </c>
      <c r="U1065" s="24">
        <f>IFERROR(Table11[[#This Row],[clade.FP]]/Table11[[#This Row],[clade.N]],NA())</f>
        <v>0.39090909090909093</v>
      </c>
      <c r="V1065" s="24">
        <f>IFERROR(Table11[[#This Row],[clade.TN]]/Table11[[#This Row],[clade.N]],NA())</f>
        <v>0.60909090909090913</v>
      </c>
      <c r="AC1065" s="11"/>
      <c r="AD1065" s="11"/>
    </row>
    <row r="1066" spans="1:30" ht="21" customHeight="1" x14ac:dyDescent="0.2">
      <c r="A1066" s="25" t="s">
        <v>4612</v>
      </c>
      <c r="B1066" s="20">
        <f>LOOKUP(Table11[[#This Row],[id]],'S1 - Assay'!A:A,'S1 - Assay'!B:B)</f>
        <v>10244</v>
      </c>
      <c r="C1066" s="20" t="str">
        <f>LOOKUP(Table11[[#This Row],[id]],'S1 - Assay'!A:A,'S1 - Assay'!C:C)</f>
        <v>II</v>
      </c>
      <c r="D1066" s="20">
        <f>COUNTIF('S6 - Table 1'!$B$3:$B$20,Table11[[#This Row],[id]])</f>
        <v>0</v>
      </c>
      <c r="E1066" s="20">
        <v>0.42718376400000002</v>
      </c>
      <c r="F1066" s="20">
        <v>3246</v>
      </c>
      <c r="G1066" s="20">
        <v>73</v>
      </c>
      <c r="H1066" s="20">
        <v>189</v>
      </c>
      <c r="I1066" s="20">
        <v>64</v>
      </c>
      <c r="J1066" s="20">
        <v>43</v>
      </c>
      <c r="K1066" s="20">
        <v>4404</v>
      </c>
      <c r="L1066" s="20">
        <v>28</v>
      </c>
      <c r="M1066" s="26" cm="1">
        <f t="array" ref="M1066">_xlfn.IFS(Table11[[#This Row],[target.clade]]="I",110,Table11[[#This Row],[target.clade]]="II",4454,TRUE,4652)</f>
        <v>4454</v>
      </c>
      <c r="N1066" s="26" cm="1">
        <f t="array" ref="N1066">_xlfn.IFS(Table11[[#This Row],[target.clade]]="I",4454,Table11[[#This Row],[target.clade]]="II",110,TRUE,NA())</f>
        <v>110</v>
      </c>
      <c r="O1066" s="20" cm="1">
        <f t="array" ref="O1066">_xlfn.IFS(Table11[[#This Row],[target.clade]]="I",Table11[[#This Row],[hits.I]],Table11[[#This Row],[target.clade]]="II",Table11[[#This Row],[hits.II]],TRUE,SUM(Table11[[#This Row],[hits.I]:[hits.?]]))</f>
        <v>4404</v>
      </c>
      <c r="P1066" s="26">
        <f>Table11[[#This Row],[clade.P]]-Table11[[#This Row],[clade.TP]]</f>
        <v>50</v>
      </c>
      <c r="Q1066" s="26" cm="1">
        <f t="array" ref="Q1066">_xlfn.IFS(Table11[[#This Row],[target.clade]]="I",Table11[[#This Row],[hits.II]],Table11[[#This Row],[target.clade]]="II",Table11[[#This Row],[hits.I]],TRUE,NA())</f>
        <v>43</v>
      </c>
      <c r="R1066" s="26">
        <f>IFERROR(Table11[[#This Row],[clade.N]]-Table11[[#This Row],[clade.FP]], NA())</f>
        <v>67</v>
      </c>
      <c r="S1066" s="24">
        <f>Table11[[#This Row],[clade.TP]]/Table11[[#This Row],[clade.P]]</f>
        <v>0.98877413560844185</v>
      </c>
      <c r="T1066" s="24">
        <f>Table11[[#This Row],[clade.FN]]/Table11[[#This Row],[clade.P]]</f>
        <v>1.1225864391558151E-2</v>
      </c>
      <c r="U1066" s="24">
        <f>IFERROR(Table11[[#This Row],[clade.FP]]/Table11[[#This Row],[clade.N]],NA())</f>
        <v>0.39090909090909093</v>
      </c>
      <c r="V1066" s="24">
        <f>IFERROR(Table11[[#This Row],[clade.TN]]/Table11[[#This Row],[clade.N]],NA())</f>
        <v>0.60909090909090913</v>
      </c>
      <c r="AC1066" s="11"/>
      <c r="AD1066" s="11"/>
    </row>
    <row r="1067" spans="1:30" ht="21" customHeight="1" x14ac:dyDescent="0.2">
      <c r="A1067" s="25" t="s">
        <v>4613</v>
      </c>
      <c r="B1067" s="20">
        <f>LOOKUP(Table11[[#This Row],[id]],'S1 - Assay'!A:A,'S1 - Assay'!B:B)</f>
        <v>10244</v>
      </c>
      <c r="C1067" s="20" t="str">
        <f>LOOKUP(Table11[[#This Row],[id]],'S1 - Assay'!A:A,'S1 - Assay'!C:C)</f>
        <v>II</v>
      </c>
      <c r="D1067" s="20">
        <f>COUNTIF('S6 - Table 1'!$B$3:$B$20,Table11[[#This Row],[id]])</f>
        <v>0</v>
      </c>
      <c r="E1067" s="20">
        <v>0.42740342199999998</v>
      </c>
      <c r="F1067" s="20">
        <v>3405</v>
      </c>
      <c r="G1067" s="20">
        <v>6</v>
      </c>
      <c r="H1067" s="20">
        <v>168</v>
      </c>
      <c r="I1067" s="20">
        <v>133</v>
      </c>
      <c r="J1067" s="20">
        <v>44</v>
      </c>
      <c r="K1067" s="20">
        <v>4424</v>
      </c>
      <c r="L1067" s="20">
        <v>58</v>
      </c>
      <c r="M1067" s="26" cm="1">
        <f t="array" ref="M1067">_xlfn.IFS(Table11[[#This Row],[target.clade]]="I",110,Table11[[#This Row],[target.clade]]="II",4454,TRUE,4652)</f>
        <v>4454</v>
      </c>
      <c r="N1067" s="26" cm="1">
        <f t="array" ref="N1067">_xlfn.IFS(Table11[[#This Row],[target.clade]]="I",4454,Table11[[#This Row],[target.clade]]="II",110,TRUE,NA())</f>
        <v>110</v>
      </c>
      <c r="O1067" s="20" cm="1">
        <f t="array" ref="O1067">_xlfn.IFS(Table11[[#This Row],[target.clade]]="I",Table11[[#This Row],[hits.I]],Table11[[#This Row],[target.clade]]="II",Table11[[#This Row],[hits.II]],TRUE,SUM(Table11[[#This Row],[hits.I]:[hits.?]]))</f>
        <v>4424</v>
      </c>
      <c r="P1067" s="26">
        <f>Table11[[#This Row],[clade.P]]-Table11[[#This Row],[clade.TP]]</f>
        <v>30</v>
      </c>
      <c r="Q1067" s="26" cm="1">
        <f t="array" ref="Q1067">_xlfn.IFS(Table11[[#This Row],[target.clade]]="I",Table11[[#This Row],[hits.II]],Table11[[#This Row],[target.clade]]="II",Table11[[#This Row],[hits.I]],TRUE,NA())</f>
        <v>44</v>
      </c>
      <c r="R1067" s="26">
        <f>IFERROR(Table11[[#This Row],[clade.N]]-Table11[[#This Row],[clade.FP]], NA())</f>
        <v>66</v>
      </c>
      <c r="S1067" s="24">
        <f>Table11[[#This Row],[clade.TP]]/Table11[[#This Row],[clade.P]]</f>
        <v>0.99326448136506507</v>
      </c>
      <c r="T1067" s="24">
        <f>Table11[[#This Row],[clade.FN]]/Table11[[#This Row],[clade.P]]</f>
        <v>6.7355186349348896E-3</v>
      </c>
      <c r="U1067" s="24">
        <f>IFERROR(Table11[[#This Row],[clade.FP]]/Table11[[#This Row],[clade.N]],NA())</f>
        <v>0.4</v>
      </c>
      <c r="V1067" s="24">
        <f>IFERROR(Table11[[#This Row],[clade.TN]]/Table11[[#This Row],[clade.N]],NA())</f>
        <v>0.6</v>
      </c>
      <c r="AC1067" s="11"/>
      <c r="AD1067" s="11"/>
    </row>
    <row r="1068" spans="1:30" ht="21" customHeight="1" x14ac:dyDescent="0.2">
      <c r="A1068" s="25" t="s">
        <v>4616</v>
      </c>
      <c r="B1068" s="20">
        <f>LOOKUP(Table11[[#This Row],[id]],'S1 - Assay'!A:A,'S1 - Assay'!B:B)</f>
        <v>10244</v>
      </c>
      <c r="C1068" s="20" t="str">
        <f>LOOKUP(Table11[[#This Row],[id]],'S1 - Assay'!A:A,'S1 - Assay'!C:C)</f>
        <v>II</v>
      </c>
      <c r="D1068" s="20">
        <f>COUNTIF('S6 - Table 1'!$B$3:$B$20,Table11[[#This Row],[id]])</f>
        <v>0</v>
      </c>
      <c r="E1068" s="20">
        <v>0.42740342199999998</v>
      </c>
      <c r="F1068" s="20">
        <v>3405</v>
      </c>
      <c r="G1068" s="20">
        <v>6</v>
      </c>
      <c r="H1068" s="20">
        <v>168</v>
      </c>
      <c r="I1068" s="20">
        <v>133</v>
      </c>
      <c r="J1068" s="20">
        <v>44</v>
      </c>
      <c r="K1068" s="20">
        <v>4424</v>
      </c>
      <c r="L1068" s="20">
        <v>58</v>
      </c>
      <c r="M1068" s="26" cm="1">
        <f t="array" ref="M1068">_xlfn.IFS(Table11[[#This Row],[target.clade]]="I",110,Table11[[#This Row],[target.clade]]="II",4454,TRUE,4652)</f>
        <v>4454</v>
      </c>
      <c r="N1068" s="26" cm="1">
        <f t="array" ref="N1068">_xlfn.IFS(Table11[[#This Row],[target.clade]]="I",4454,Table11[[#This Row],[target.clade]]="II",110,TRUE,NA())</f>
        <v>110</v>
      </c>
      <c r="O1068" s="20" cm="1">
        <f t="array" ref="O1068">_xlfn.IFS(Table11[[#This Row],[target.clade]]="I",Table11[[#This Row],[hits.I]],Table11[[#This Row],[target.clade]]="II",Table11[[#This Row],[hits.II]],TRUE,SUM(Table11[[#This Row],[hits.I]:[hits.?]]))</f>
        <v>4424</v>
      </c>
      <c r="P1068" s="26">
        <f>Table11[[#This Row],[clade.P]]-Table11[[#This Row],[clade.TP]]</f>
        <v>30</v>
      </c>
      <c r="Q1068" s="26" cm="1">
        <f t="array" ref="Q1068">_xlfn.IFS(Table11[[#This Row],[target.clade]]="I",Table11[[#This Row],[hits.II]],Table11[[#This Row],[target.clade]]="II",Table11[[#This Row],[hits.I]],TRUE,NA())</f>
        <v>44</v>
      </c>
      <c r="R1068" s="26">
        <f>IFERROR(Table11[[#This Row],[clade.N]]-Table11[[#This Row],[clade.FP]], NA())</f>
        <v>66</v>
      </c>
      <c r="S1068" s="24">
        <f>Table11[[#This Row],[clade.TP]]/Table11[[#This Row],[clade.P]]</f>
        <v>0.99326448136506507</v>
      </c>
      <c r="T1068" s="24">
        <f>Table11[[#This Row],[clade.FN]]/Table11[[#This Row],[clade.P]]</f>
        <v>6.7355186349348896E-3</v>
      </c>
      <c r="U1068" s="24">
        <f>IFERROR(Table11[[#This Row],[clade.FP]]/Table11[[#This Row],[clade.N]],NA())</f>
        <v>0.4</v>
      </c>
      <c r="V1068" s="24">
        <f>IFERROR(Table11[[#This Row],[clade.TN]]/Table11[[#This Row],[clade.N]],NA())</f>
        <v>0.6</v>
      </c>
      <c r="AC1068" s="11"/>
      <c r="AD1068" s="11"/>
    </row>
    <row r="1069" spans="1:30" ht="21" customHeight="1" x14ac:dyDescent="0.2">
      <c r="A1069" s="25" t="s">
        <v>4618</v>
      </c>
      <c r="B1069" s="20">
        <f>LOOKUP(Table11[[#This Row],[id]],'S1 - Assay'!A:A,'S1 - Assay'!B:B)</f>
        <v>10244</v>
      </c>
      <c r="C1069" s="20" t="str">
        <f>LOOKUP(Table11[[#This Row],[id]],'S1 - Assay'!A:A,'S1 - Assay'!C:C)</f>
        <v>II</v>
      </c>
      <c r="D1069" s="20">
        <f>COUNTIF('S6 - Table 1'!$B$3:$B$20,Table11[[#This Row],[id]])</f>
        <v>0</v>
      </c>
      <c r="E1069" s="20">
        <v>0.42764481999999998</v>
      </c>
      <c r="F1069" s="20">
        <v>3245</v>
      </c>
      <c r="G1069" s="20">
        <v>15</v>
      </c>
      <c r="H1069" s="20">
        <v>276</v>
      </c>
      <c r="I1069" s="20">
        <v>30</v>
      </c>
      <c r="J1069" s="20">
        <v>43</v>
      </c>
      <c r="K1069" s="20">
        <v>4294</v>
      </c>
      <c r="L1069" s="20">
        <v>7</v>
      </c>
      <c r="M1069" s="26" cm="1">
        <f t="array" ref="M1069">_xlfn.IFS(Table11[[#This Row],[target.clade]]="I",110,Table11[[#This Row],[target.clade]]="II",4454,TRUE,4652)</f>
        <v>4454</v>
      </c>
      <c r="N1069" s="26" cm="1">
        <f t="array" ref="N1069">_xlfn.IFS(Table11[[#This Row],[target.clade]]="I",4454,Table11[[#This Row],[target.clade]]="II",110,TRUE,NA())</f>
        <v>110</v>
      </c>
      <c r="O1069" s="20" cm="1">
        <f t="array" ref="O1069">_xlfn.IFS(Table11[[#This Row],[target.clade]]="I",Table11[[#This Row],[hits.I]],Table11[[#This Row],[target.clade]]="II",Table11[[#This Row],[hits.II]],TRUE,SUM(Table11[[#This Row],[hits.I]:[hits.?]]))</f>
        <v>4294</v>
      </c>
      <c r="P1069" s="26">
        <f>Table11[[#This Row],[clade.P]]-Table11[[#This Row],[clade.TP]]</f>
        <v>160</v>
      </c>
      <c r="Q1069" s="26" cm="1">
        <f t="array" ref="Q1069">_xlfn.IFS(Table11[[#This Row],[target.clade]]="I",Table11[[#This Row],[hits.II]],Table11[[#This Row],[target.clade]]="II",Table11[[#This Row],[hits.I]],TRUE,NA())</f>
        <v>43</v>
      </c>
      <c r="R1069" s="26">
        <f>IFERROR(Table11[[#This Row],[clade.N]]-Table11[[#This Row],[clade.FP]], NA())</f>
        <v>67</v>
      </c>
      <c r="S1069" s="24">
        <f>Table11[[#This Row],[clade.TP]]/Table11[[#This Row],[clade.P]]</f>
        <v>0.96407723394701395</v>
      </c>
      <c r="T1069" s="24">
        <f>Table11[[#This Row],[clade.FN]]/Table11[[#This Row],[clade.P]]</f>
        <v>3.5922766052986083E-2</v>
      </c>
      <c r="U1069" s="24">
        <f>IFERROR(Table11[[#This Row],[clade.FP]]/Table11[[#This Row],[clade.N]],NA())</f>
        <v>0.39090909090909093</v>
      </c>
      <c r="V1069" s="24">
        <f>IFERROR(Table11[[#This Row],[clade.TN]]/Table11[[#This Row],[clade.N]],NA())</f>
        <v>0.60909090909090913</v>
      </c>
      <c r="AC1069" s="11"/>
      <c r="AD1069" s="11"/>
    </row>
    <row r="1070" spans="1:30" ht="21" customHeight="1" x14ac:dyDescent="0.2">
      <c r="A1070" s="25" t="s">
        <v>4619</v>
      </c>
      <c r="B1070" s="20">
        <f>LOOKUP(Table11[[#This Row],[id]],'S1 - Assay'!A:A,'S1 - Assay'!B:B)</f>
        <v>10244</v>
      </c>
      <c r="C1070" s="20" t="str">
        <f>LOOKUP(Table11[[#This Row],[id]],'S1 - Assay'!A:A,'S1 - Assay'!C:C)</f>
        <v>II</v>
      </c>
      <c r="D1070" s="20">
        <f>COUNTIF('S6 - Table 1'!$B$3:$B$20,Table11[[#This Row],[id]])</f>
        <v>0</v>
      </c>
      <c r="E1070" s="20">
        <v>0.42764481999999998</v>
      </c>
      <c r="F1070" s="20">
        <v>3244</v>
      </c>
      <c r="G1070" s="20">
        <v>16</v>
      </c>
      <c r="H1070" s="20">
        <v>276</v>
      </c>
      <c r="I1070" s="20">
        <v>30</v>
      </c>
      <c r="J1070" s="20">
        <v>43</v>
      </c>
      <c r="K1070" s="20">
        <v>4294</v>
      </c>
      <c r="L1070" s="20">
        <v>7</v>
      </c>
      <c r="M1070" s="26" cm="1">
        <f t="array" ref="M1070">_xlfn.IFS(Table11[[#This Row],[target.clade]]="I",110,Table11[[#This Row],[target.clade]]="II",4454,TRUE,4652)</f>
        <v>4454</v>
      </c>
      <c r="N1070" s="26" cm="1">
        <f t="array" ref="N1070">_xlfn.IFS(Table11[[#This Row],[target.clade]]="I",4454,Table11[[#This Row],[target.clade]]="II",110,TRUE,NA())</f>
        <v>110</v>
      </c>
      <c r="O1070" s="20" cm="1">
        <f t="array" ref="O1070">_xlfn.IFS(Table11[[#This Row],[target.clade]]="I",Table11[[#This Row],[hits.I]],Table11[[#This Row],[target.clade]]="II",Table11[[#This Row],[hits.II]],TRUE,SUM(Table11[[#This Row],[hits.I]:[hits.?]]))</f>
        <v>4294</v>
      </c>
      <c r="P1070" s="26">
        <f>Table11[[#This Row],[clade.P]]-Table11[[#This Row],[clade.TP]]</f>
        <v>160</v>
      </c>
      <c r="Q1070" s="26" cm="1">
        <f t="array" ref="Q1070">_xlfn.IFS(Table11[[#This Row],[target.clade]]="I",Table11[[#This Row],[hits.II]],Table11[[#This Row],[target.clade]]="II",Table11[[#This Row],[hits.I]],TRUE,NA())</f>
        <v>43</v>
      </c>
      <c r="R1070" s="26">
        <f>IFERROR(Table11[[#This Row],[clade.N]]-Table11[[#This Row],[clade.FP]], NA())</f>
        <v>67</v>
      </c>
      <c r="S1070" s="24">
        <f>Table11[[#This Row],[clade.TP]]/Table11[[#This Row],[clade.P]]</f>
        <v>0.96407723394701395</v>
      </c>
      <c r="T1070" s="24">
        <f>Table11[[#This Row],[clade.FN]]/Table11[[#This Row],[clade.P]]</f>
        <v>3.5922766052986083E-2</v>
      </c>
      <c r="U1070" s="24">
        <f>IFERROR(Table11[[#This Row],[clade.FP]]/Table11[[#This Row],[clade.N]],NA())</f>
        <v>0.39090909090909093</v>
      </c>
      <c r="V1070" s="24">
        <f>IFERROR(Table11[[#This Row],[clade.TN]]/Table11[[#This Row],[clade.N]],NA())</f>
        <v>0.60909090909090913</v>
      </c>
      <c r="AC1070" s="11"/>
      <c r="AD1070" s="11"/>
    </row>
    <row r="1071" spans="1:30" ht="21" customHeight="1" x14ac:dyDescent="0.2">
      <c r="A1071" s="25" t="s">
        <v>4620</v>
      </c>
      <c r="B1071" s="20">
        <f>LOOKUP(Table11[[#This Row],[id]],'S1 - Assay'!A:A,'S1 - Assay'!B:B)</f>
        <v>10244</v>
      </c>
      <c r="C1071" s="20" t="str">
        <f>LOOKUP(Table11[[#This Row],[id]],'S1 - Assay'!A:A,'S1 - Assay'!C:C)</f>
        <v>II</v>
      </c>
      <c r="D1071" s="20">
        <f>COUNTIF('S6 - Table 1'!$B$3:$B$20,Table11[[#This Row],[id]])</f>
        <v>0</v>
      </c>
      <c r="E1071" s="20">
        <v>0.42769211299999998</v>
      </c>
      <c r="F1071" s="20">
        <v>3157</v>
      </c>
      <c r="G1071" s="20">
        <v>40</v>
      </c>
      <c r="H1071" s="20">
        <v>23</v>
      </c>
      <c r="I1071" s="20">
        <v>293</v>
      </c>
      <c r="J1071" s="20">
        <v>44</v>
      </c>
      <c r="K1071" s="20">
        <v>4137</v>
      </c>
      <c r="L1071" s="20">
        <v>55</v>
      </c>
      <c r="M1071" s="26" cm="1">
        <f t="array" ref="M1071">_xlfn.IFS(Table11[[#This Row],[target.clade]]="I",110,Table11[[#This Row],[target.clade]]="II",4454,TRUE,4652)</f>
        <v>4454</v>
      </c>
      <c r="N1071" s="26" cm="1">
        <f t="array" ref="N1071">_xlfn.IFS(Table11[[#This Row],[target.clade]]="I",4454,Table11[[#This Row],[target.clade]]="II",110,TRUE,NA())</f>
        <v>110</v>
      </c>
      <c r="O1071" s="20" cm="1">
        <f t="array" ref="O1071">_xlfn.IFS(Table11[[#This Row],[target.clade]]="I",Table11[[#This Row],[hits.I]],Table11[[#This Row],[target.clade]]="II",Table11[[#This Row],[hits.II]],TRUE,SUM(Table11[[#This Row],[hits.I]:[hits.?]]))</f>
        <v>4137</v>
      </c>
      <c r="P1071" s="26">
        <f>Table11[[#This Row],[clade.P]]-Table11[[#This Row],[clade.TP]]</f>
        <v>317</v>
      </c>
      <c r="Q1071" s="26" cm="1">
        <f t="array" ref="Q1071">_xlfn.IFS(Table11[[#This Row],[target.clade]]="I",Table11[[#This Row],[hits.II]],Table11[[#This Row],[target.clade]]="II",Table11[[#This Row],[hits.I]],TRUE,NA())</f>
        <v>44</v>
      </c>
      <c r="R1071" s="26">
        <f>IFERROR(Table11[[#This Row],[clade.N]]-Table11[[#This Row],[clade.FP]], NA())</f>
        <v>66</v>
      </c>
      <c r="S1071" s="24">
        <f>Table11[[#This Row],[clade.TP]]/Table11[[#This Row],[clade.P]]</f>
        <v>0.92882801975752138</v>
      </c>
      <c r="T1071" s="24">
        <f>Table11[[#This Row],[clade.FN]]/Table11[[#This Row],[clade.P]]</f>
        <v>7.1171980242478672E-2</v>
      </c>
      <c r="U1071" s="24">
        <f>IFERROR(Table11[[#This Row],[clade.FP]]/Table11[[#This Row],[clade.N]],NA())</f>
        <v>0.4</v>
      </c>
      <c r="V1071" s="24">
        <f>IFERROR(Table11[[#This Row],[clade.TN]]/Table11[[#This Row],[clade.N]],NA())</f>
        <v>0.6</v>
      </c>
      <c r="AC1071" s="11"/>
      <c r="AD1071" s="11"/>
    </row>
    <row r="1072" spans="1:30" ht="21" customHeight="1" x14ac:dyDescent="0.2">
      <c r="A1072" s="25" t="s">
        <v>4622</v>
      </c>
      <c r="B1072" s="20">
        <f>LOOKUP(Table11[[#This Row],[id]],'S1 - Assay'!A:A,'S1 - Assay'!B:B)</f>
        <v>10244</v>
      </c>
      <c r="C1072" s="20" t="str">
        <f>LOOKUP(Table11[[#This Row],[id]],'S1 - Assay'!A:A,'S1 - Assay'!C:C)</f>
        <v>II</v>
      </c>
      <c r="D1072" s="20">
        <f>COUNTIF('S6 - Table 1'!$B$3:$B$20,Table11[[#This Row],[id]])</f>
        <v>0</v>
      </c>
      <c r="E1072" s="20">
        <v>0.427750295</v>
      </c>
      <c r="F1072" s="20">
        <v>3314</v>
      </c>
      <c r="G1072" s="20">
        <v>0</v>
      </c>
      <c r="H1072" s="20">
        <v>1</v>
      </c>
      <c r="I1072" s="20">
        <v>3</v>
      </c>
      <c r="J1072" s="20">
        <v>43</v>
      </c>
      <c r="K1072" s="20">
        <v>4401</v>
      </c>
      <c r="L1072" s="20">
        <v>28</v>
      </c>
      <c r="M1072" s="26" cm="1">
        <f t="array" ref="M1072">_xlfn.IFS(Table11[[#This Row],[target.clade]]="I",110,Table11[[#This Row],[target.clade]]="II",4454,TRUE,4652)</f>
        <v>4454</v>
      </c>
      <c r="N1072" s="26" cm="1">
        <f t="array" ref="N1072">_xlfn.IFS(Table11[[#This Row],[target.clade]]="I",4454,Table11[[#This Row],[target.clade]]="II",110,TRUE,NA())</f>
        <v>110</v>
      </c>
      <c r="O1072" s="20" cm="1">
        <f t="array" ref="O1072">_xlfn.IFS(Table11[[#This Row],[target.clade]]="I",Table11[[#This Row],[hits.I]],Table11[[#This Row],[target.clade]]="II",Table11[[#This Row],[hits.II]],TRUE,SUM(Table11[[#This Row],[hits.I]:[hits.?]]))</f>
        <v>4401</v>
      </c>
      <c r="P1072" s="26">
        <f>Table11[[#This Row],[clade.P]]-Table11[[#This Row],[clade.TP]]</f>
        <v>53</v>
      </c>
      <c r="Q1072" s="26" cm="1">
        <f t="array" ref="Q1072">_xlfn.IFS(Table11[[#This Row],[target.clade]]="I",Table11[[#This Row],[hits.II]],Table11[[#This Row],[target.clade]]="II",Table11[[#This Row],[hits.I]],TRUE,NA())</f>
        <v>43</v>
      </c>
      <c r="R1072" s="26">
        <f>IFERROR(Table11[[#This Row],[clade.N]]-Table11[[#This Row],[clade.FP]], NA())</f>
        <v>67</v>
      </c>
      <c r="S1072" s="24">
        <f>Table11[[#This Row],[clade.TP]]/Table11[[#This Row],[clade.P]]</f>
        <v>0.98810058374494836</v>
      </c>
      <c r="T1072" s="24">
        <f>Table11[[#This Row],[clade.FN]]/Table11[[#This Row],[clade.P]]</f>
        <v>1.1899416255051639E-2</v>
      </c>
      <c r="U1072" s="24">
        <f>IFERROR(Table11[[#This Row],[clade.FP]]/Table11[[#This Row],[clade.N]],NA())</f>
        <v>0.39090909090909093</v>
      </c>
      <c r="V1072" s="24">
        <f>IFERROR(Table11[[#This Row],[clade.TN]]/Table11[[#This Row],[clade.N]],NA())</f>
        <v>0.60909090909090913</v>
      </c>
      <c r="AC1072" s="11"/>
      <c r="AD1072" s="11"/>
    </row>
    <row r="1073" spans="1:30" ht="21" customHeight="1" x14ac:dyDescent="0.2">
      <c r="A1073" s="25" t="s">
        <v>4625</v>
      </c>
      <c r="B1073" s="20">
        <f>LOOKUP(Table11[[#This Row],[id]],'S1 - Assay'!A:A,'S1 - Assay'!B:B)</f>
        <v>10244</v>
      </c>
      <c r="C1073" s="20" t="str">
        <f>LOOKUP(Table11[[#This Row],[id]],'S1 - Assay'!A:A,'S1 - Assay'!C:C)</f>
        <v>II</v>
      </c>
      <c r="D1073" s="20">
        <f>COUNTIF('S6 - Table 1'!$B$3:$B$20,Table11[[#This Row],[id]])</f>
        <v>0</v>
      </c>
      <c r="E1073" s="20">
        <v>0.42826388599999998</v>
      </c>
      <c r="F1073" s="20">
        <v>3381</v>
      </c>
      <c r="G1073" s="20">
        <v>44</v>
      </c>
      <c r="H1073" s="20">
        <v>277</v>
      </c>
      <c r="I1073" s="20">
        <v>322</v>
      </c>
      <c r="J1073" s="20">
        <v>44</v>
      </c>
      <c r="K1073" s="20">
        <v>4424</v>
      </c>
      <c r="L1073" s="20">
        <v>70</v>
      </c>
      <c r="M1073" s="26" cm="1">
        <f t="array" ref="M1073">_xlfn.IFS(Table11[[#This Row],[target.clade]]="I",110,Table11[[#This Row],[target.clade]]="II",4454,TRUE,4652)</f>
        <v>4454</v>
      </c>
      <c r="N1073" s="26" cm="1">
        <f t="array" ref="N1073">_xlfn.IFS(Table11[[#This Row],[target.clade]]="I",4454,Table11[[#This Row],[target.clade]]="II",110,TRUE,NA())</f>
        <v>110</v>
      </c>
      <c r="O1073" s="20" cm="1">
        <f t="array" ref="O1073">_xlfn.IFS(Table11[[#This Row],[target.clade]]="I",Table11[[#This Row],[hits.I]],Table11[[#This Row],[target.clade]]="II",Table11[[#This Row],[hits.II]],TRUE,SUM(Table11[[#This Row],[hits.I]:[hits.?]]))</f>
        <v>4424</v>
      </c>
      <c r="P1073" s="26">
        <f>Table11[[#This Row],[clade.P]]-Table11[[#This Row],[clade.TP]]</f>
        <v>30</v>
      </c>
      <c r="Q1073" s="26" cm="1">
        <f t="array" ref="Q1073">_xlfn.IFS(Table11[[#This Row],[target.clade]]="I",Table11[[#This Row],[hits.II]],Table11[[#This Row],[target.clade]]="II",Table11[[#This Row],[hits.I]],TRUE,NA())</f>
        <v>44</v>
      </c>
      <c r="R1073" s="26">
        <f>IFERROR(Table11[[#This Row],[clade.N]]-Table11[[#This Row],[clade.FP]], NA())</f>
        <v>66</v>
      </c>
      <c r="S1073" s="24">
        <f>Table11[[#This Row],[clade.TP]]/Table11[[#This Row],[clade.P]]</f>
        <v>0.99326448136506507</v>
      </c>
      <c r="T1073" s="24">
        <f>Table11[[#This Row],[clade.FN]]/Table11[[#This Row],[clade.P]]</f>
        <v>6.7355186349348896E-3</v>
      </c>
      <c r="U1073" s="24">
        <f>IFERROR(Table11[[#This Row],[clade.FP]]/Table11[[#This Row],[clade.N]],NA())</f>
        <v>0.4</v>
      </c>
      <c r="V1073" s="24">
        <f>IFERROR(Table11[[#This Row],[clade.TN]]/Table11[[#This Row],[clade.N]],NA())</f>
        <v>0.6</v>
      </c>
      <c r="AC1073" s="11"/>
      <c r="AD1073" s="11"/>
    </row>
    <row r="1074" spans="1:30" ht="21" customHeight="1" x14ac:dyDescent="0.2">
      <c r="A1074" s="25" t="s">
        <v>4630</v>
      </c>
      <c r="B1074" s="20">
        <f>LOOKUP(Table11[[#This Row],[id]],'S1 - Assay'!A:A,'S1 - Assay'!B:B)</f>
        <v>10244</v>
      </c>
      <c r="C1074" s="20" t="str">
        <f>LOOKUP(Table11[[#This Row],[id]],'S1 - Assay'!A:A,'S1 - Assay'!C:C)</f>
        <v>II</v>
      </c>
      <c r="D1074" s="20">
        <f>COUNTIF('S6 - Table 1'!$B$3:$B$20,Table11[[#This Row],[id]])</f>
        <v>0</v>
      </c>
      <c r="E1074" s="20">
        <v>0.42840155800000002</v>
      </c>
      <c r="F1074" s="20">
        <v>3382</v>
      </c>
      <c r="G1074" s="20">
        <v>43</v>
      </c>
      <c r="H1074" s="20">
        <v>277</v>
      </c>
      <c r="I1074" s="20">
        <v>322</v>
      </c>
      <c r="J1074" s="20">
        <v>44</v>
      </c>
      <c r="K1074" s="20">
        <v>4424</v>
      </c>
      <c r="L1074" s="20">
        <v>70</v>
      </c>
      <c r="M1074" s="26" cm="1">
        <f t="array" ref="M1074">_xlfn.IFS(Table11[[#This Row],[target.clade]]="I",110,Table11[[#This Row],[target.clade]]="II",4454,TRUE,4652)</f>
        <v>4454</v>
      </c>
      <c r="N1074" s="26" cm="1">
        <f t="array" ref="N1074">_xlfn.IFS(Table11[[#This Row],[target.clade]]="I",4454,Table11[[#This Row],[target.clade]]="II",110,TRUE,NA())</f>
        <v>110</v>
      </c>
      <c r="O1074" s="20" cm="1">
        <f t="array" ref="O1074">_xlfn.IFS(Table11[[#This Row],[target.clade]]="I",Table11[[#This Row],[hits.I]],Table11[[#This Row],[target.clade]]="II",Table11[[#This Row],[hits.II]],TRUE,SUM(Table11[[#This Row],[hits.I]:[hits.?]]))</f>
        <v>4424</v>
      </c>
      <c r="P1074" s="26">
        <f>Table11[[#This Row],[clade.P]]-Table11[[#This Row],[clade.TP]]</f>
        <v>30</v>
      </c>
      <c r="Q1074" s="26" cm="1">
        <f t="array" ref="Q1074">_xlfn.IFS(Table11[[#This Row],[target.clade]]="I",Table11[[#This Row],[hits.II]],Table11[[#This Row],[target.clade]]="II",Table11[[#This Row],[hits.I]],TRUE,NA())</f>
        <v>44</v>
      </c>
      <c r="R1074" s="26">
        <f>IFERROR(Table11[[#This Row],[clade.N]]-Table11[[#This Row],[clade.FP]], NA())</f>
        <v>66</v>
      </c>
      <c r="S1074" s="24">
        <f>Table11[[#This Row],[clade.TP]]/Table11[[#This Row],[clade.P]]</f>
        <v>0.99326448136506507</v>
      </c>
      <c r="T1074" s="24">
        <f>Table11[[#This Row],[clade.FN]]/Table11[[#This Row],[clade.P]]</f>
        <v>6.7355186349348896E-3</v>
      </c>
      <c r="U1074" s="24">
        <f>IFERROR(Table11[[#This Row],[clade.FP]]/Table11[[#This Row],[clade.N]],NA())</f>
        <v>0.4</v>
      </c>
      <c r="V1074" s="24">
        <f>IFERROR(Table11[[#This Row],[clade.TN]]/Table11[[#This Row],[clade.N]],NA())</f>
        <v>0.6</v>
      </c>
      <c r="AC1074" s="11"/>
      <c r="AD1074" s="11"/>
    </row>
    <row r="1075" spans="1:30" ht="21" customHeight="1" x14ac:dyDescent="0.2">
      <c r="A1075" s="25" t="s">
        <v>4633</v>
      </c>
      <c r="B1075" s="20">
        <f>LOOKUP(Table11[[#This Row],[id]],'S1 - Assay'!A:A,'S1 - Assay'!B:B)</f>
        <v>10244</v>
      </c>
      <c r="C1075" s="20" t="str">
        <f>LOOKUP(Table11[[#This Row],[id]],'S1 - Assay'!A:A,'S1 - Assay'!C:C)</f>
        <v>II</v>
      </c>
      <c r="D1075" s="20">
        <f>COUNTIF('S6 - Table 1'!$B$3:$B$20,Table11[[#This Row],[id]])</f>
        <v>0</v>
      </c>
      <c r="E1075" s="20">
        <v>0.42915863900000001</v>
      </c>
      <c r="F1075" s="20">
        <v>3405</v>
      </c>
      <c r="G1075" s="20">
        <v>8</v>
      </c>
      <c r="H1075" s="20">
        <v>78</v>
      </c>
      <c r="I1075" s="20">
        <v>213</v>
      </c>
      <c r="J1075" s="20">
        <v>43</v>
      </c>
      <c r="K1075" s="20">
        <v>4416</v>
      </c>
      <c r="L1075" s="20">
        <v>63</v>
      </c>
      <c r="M1075" s="26" cm="1">
        <f t="array" ref="M1075">_xlfn.IFS(Table11[[#This Row],[target.clade]]="I",110,Table11[[#This Row],[target.clade]]="II",4454,TRUE,4652)</f>
        <v>4454</v>
      </c>
      <c r="N1075" s="26" cm="1">
        <f t="array" ref="N1075">_xlfn.IFS(Table11[[#This Row],[target.clade]]="I",4454,Table11[[#This Row],[target.clade]]="II",110,TRUE,NA())</f>
        <v>110</v>
      </c>
      <c r="O1075" s="20" cm="1">
        <f t="array" ref="O1075">_xlfn.IFS(Table11[[#This Row],[target.clade]]="I",Table11[[#This Row],[hits.I]],Table11[[#This Row],[target.clade]]="II",Table11[[#This Row],[hits.II]],TRUE,SUM(Table11[[#This Row],[hits.I]:[hits.?]]))</f>
        <v>4416</v>
      </c>
      <c r="P1075" s="26">
        <f>Table11[[#This Row],[clade.P]]-Table11[[#This Row],[clade.TP]]</f>
        <v>38</v>
      </c>
      <c r="Q1075" s="26" cm="1">
        <f t="array" ref="Q1075">_xlfn.IFS(Table11[[#This Row],[target.clade]]="I",Table11[[#This Row],[hits.II]],Table11[[#This Row],[target.clade]]="II",Table11[[#This Row],[hits.I]],TRUE,NA())</f>
        <v>43</v>
      </c>
      <c r="R1075" s="26">
        <f>IFERROR(Table11[[#This Row],[clade.N]]-Table11[[#This Row],[clade.FP]], NA())</f>
        <v>67</v>
      </c>
      <c r="S1075" s="24">
        <f>Table11[[#This Row],[clade.TP]]/Table11[[#This Row],[clade.P]]</f>
        <v>0.99146834306241582</v>
      </c>
      <c r="T1075" s="24">
        <f>Table11[[#This Row],[clade.FN]]/Table11[[#This Row],[clade.P]]</f>
        <v>8.5316569375841946E-3</v>
      </c>
      <c r="U1075" s="24">
        <f>IFERROR(Table11[[#This Row],[clade.FP]]/Table11[[#This Row],[clade.N]],NA())</f>
        <v>0.39090909090909093</v>
      </c>
      <c r="V1075" s="24">
        <f>IFERROR(Table11[[#This Row],[clade.TN]]/Table11[[#This Row],[clade.N]],NA())</f>
        <v>0.60909090909090913</v>
      </c>
      <c r="AC1075" s="11"/>
      <c r="AD1075" s="11"/>
    </row>
    <row r="1076" spans="1:30" ht="21" customHeight="1" x14ac:dyDescent="0.2">
      <c r="A1076" s="25" t="s">
        <v>4637</v>
      </c>
      <c r="B1076" s="20">
        <f>LOOKUP(Table11[[#This Row],[id]],'S1 - Assay'!A:A,'S1 - Assay'!B:B)</f>
        <v>10244</v>
      </c>
      <c r="C1076" s="20" t="str">
        <f>LOOKUP(Table11[[#This Row],[id]],'S1 - Assay'!A:A,'S1 - Assay'!C:C)</f>
        <v>II</v>
      </c>
      <c r="D1076" s="20">
        <f>COUNTIF('S6 - Table 1'!$B$3:$B$20,Table11[[#This Row],[id]])</f>
        <v>0</v>
      </c>
      <c r="E1076" s="20">
        <v>0.42926559600000003</v>
      </c>
      <c r="F1076" s="20">
        <v>3137</v>
      </c>
      <c r="G1076" s="20">
        <v>116</v>
      </c>
      <c r="H1076" s="20">
        <v>36</v>
      </c>
      <c r="I1076" s="20">
        <v>253</v>
      </c>
      <c r="J1076" s="20">
        <v>43</v>
      </c>
      <c r="K1076" s="20">
        <v>4330</v>
      </c>
      <c r="L1076" s="20">
        <v>20</v>
      </c>
      <c r="M1076" s="26" cm="1">
        <f t="array" ref="M1076">_xlfn.IFS(Table11[[#This Row],[target.clade]]="I",110,Table11[[#This Row],[target.clade]]="II",4454,TRUE,4652)</f>
        <v>4454</v>
      </c>
      <c r="N1076" s="26" cm="1">
        <f t="array" ref="N1076">_xlfn.IFS(Table11[[#This Row],[target.clade]]="I",4454,Table11[[#This Row],[target.clade]]="II",110,TRUE,NA())</f>
        <v>110</v>
      </c>
      <c r="O1076" s="20" cm="1">
        <f t="array" ref="O1076">_xlfn.IFS(Table11[[#This Row],[target.clade]]="I",Table11[[#This Row],[hits.I]],Table11[[#This Row],[target.clade]]="II",Table11[[#This Row],[hits.II]],TRUE,SUM(Table11[[#This Row],[hits.I]:[hits.?]]))</f>
        <v>4330</v>
      </c>
      <c r="P1076" s="26">
        <f>Table11[[#This Row],[clade.P]]-Table11[[#This Row],[clade.TP]]</f>
        <v>124</v>
      </c>
      <c r="Q1076" s="26" cm="1">
        <f t="array" ref="Q1076">_xlfn.IFS(Table11[[#This Row],[target.clade]]="I",Table11[[#This Row],[hits.II]],Table11[[#This Row],[target.clade]]="II",Table11[[#This Row],[hits.I]],TRUE,NA())</f>
        <v>43</v>
      </c>
      <c r="R1076" s="26">
        <f>IFERROR(Table11[[#This Row],[clade.N]]-Table11[[#This Row],[clade.FP]], NA())</f>
        <v>67</v>
      </c>
      <c r="S1076" s="24">
        <f>Table11[[#This Row],[clade.TP]]/Table11[[#This Row],[clade.P]]</f>
        <v>0.97215985630893575</v>
      </c>
      <c r="T1076" s="24">
        <f>Table11[[#This Row],[clade.FN]]/Table11[[#This Row],[clade.P]]</f>
        <v>2.7840143691064211E-2</v>
      </c>
      <c r="U1076" s="24">
        <f>IFERROR(Table11[[#This Row],[clade.FP]]/Table11[[#This Row],[clade.N]],NA())</f>
        <v>0.39090909090909093</v>
      </c>
      <c r="V1076" s="24">
        <f>IFERROR(Table11[[#This Row],[clade.TN]]/Table11[[#This Row],[clade.N]],NA())</f>
        <v>0.60909090909090913</v>
      </c>
      <c r="AC1076" s="11"/>
      <c r="AD1076" s="11"/>
    </row>
    <row r="1077" spans="1:30" ht="21" customHeight="1" x14ac:dyDescent="0.2">
      <c r="A1077" s="25" t="s">
        <v>4639</v>
      </c>
      <c r="B1077" s="20">
        <f>LOOKUP(Table11[[#This Row],[id]],'S1 - Assay'!A:A,'S1 - Assay'!B:B)</f>
        <v>10244</v>
      </c>
      <c r="C1077" s="20" t="str">
        <f>LOOKUP(Table11[[#This Row],[id]],'S1 - Assay'!A:A,'S1 - Assay'!C:C)</f>
        <v>II</v>
      </c>
      <c r="D1077" s="20">
        <f>COUNTIF('S6 - Table 1'!$B$3:$B$20,Table11[[#This Row],[id]])</f>
        <v>0</v>
      </c>
      <c r="E1077" s="20">
        <v>0.43004345300000002</v>
      </c>
      <c r="F1077" s="20">
        <v>3402</v>
      </c>
      <c r="G1077" s="20">
        <v>2</v>
      </c>
      <c r="H1077" s="20">
        <v>0</v>
      </c>
      <c r="I1077" s="20">
        <v>285</v>
      </c>
      <c r="J1077" s="20">
        <v>43</v>
      </c>
      <c r="K1077" s="20">
        <v>4401</v>
      </c>
      <c r="L1077" s="20">
        <v>64</v>
      </c>
      <c r="M1077" s="26" cm="1">
        <f t="array" ref="M1077">_xlfn.IFS(Table11[[#This Row],[target.clade]]="I",110,Table11[[#This Row],[target.clade]]="II",4454,TRUE,4652)</f>
        <v>4454</v>
      </c>
      <c r="N1077" s="26" cm="1">
        <f t="array" ref="N1077">_xlfn.IFS(Table11[[#This Row],[target.clade]]="I",4454,Table11[[#This Row],[target.clade]]="II",110,TRUE,NA())</f>
        <v>110</v>
      </c>
      <c r="O1077" s="20" cm="1">
        <f t="array" ref="O1077">_xlfn.IFS(Table11[[#This Row],[target.clade]]="I",Table11[[#This Row],[hits.I]],Table11[[#This Row],[target.clade]]="II",Table11[[#This Row],[hits.II]],TRUE,SUM(Table11[[#This Row],[hits.I]:[hits.?]]))</f>
        <v>4401</v>
      </c>
      <c r="P1077" s="26">
        <f>Table11[[#This Row],[clade.P]]-Table11[[#This Row],[clade.TP]]</f>
        <v>53</v>
      </c>
      <c r="Q1077" s="26" cm="1">
        <f t="array" ref="Q1077">_xlfn.IFS(Table11[[#This Row],[target.clade]]="I",Table11[[#This Row],[hits.II]],Table11[[#This Row],[target.clade]]="II",Table11[[#This Row],[hits.I]],TRUE,NA())</f>
        <v>43</v>
      </c>
      <c r="R1077" s="26">
        <f>IFERROR(Table11[[#This Row],[clade.N]]-Table11[[#This Row],[clade.FP]], NA())</f>
        <v>67</v>
      </c>
      <c r="S1077" s="24">
        <f>Table11[[#This Row],[clade.TP]]/Table11[[#This Row],[clade.P]]</f>
        <v>0.98810058374494836</v>
      </c>
      <c r="T1077" s="24">
        <f>Table11[[#This Row],[clade.FN]]/Table11[[#This Row],[clade.P]]</f>
        <v>1.1899416255051639E-2</v>
      </c>
      <c r="U1077" s="24">
        <f>IFERROR(Table11[[#This Row],[clade.FP]]/Table11[[#This Row],[clade.N]],NA())</f>
        <v>0.39090909090909093</v>
      </c>
      <c r="V1077" s="24">
        <f>IFERROR(Table11[[#This Row],[clade.TN]]/Table11[[#This Row],[clade.N]],NA())</f>
        <v>0.60909090909090913</v>
      </c>
      <c r="AC1077" s="11"/>
      <c r="AD1077" s="11"/>
    </row>
    <row r="1078" spans="1:30" ht="21" customHeight="1" x14ac:dyDescent="0.2">
      <c r="A1078" s="25" t="s">
        <v>4642</v>
      </c>
      <c r="B1078" s="20">
        <f>LOOKUP(Table11[[#This Row],[id]],'S1 - Assay'!A:A,'S1 - Assay'!B:B)</f>
        <v>10244</v>
      </c>
      <c r="C1078" s="20" t="str">
        <f>LOOKUP(Table11[[#This Row],[id]],'S1 - Assay'!A:A,'S1 - Assay'!C:C)</f>
        <v>II</v>
      </c>
      <c r="D1078" s="20">
        <f>COUNTIF('S6 - Table 1'!$B$3:$B$20,Table11[[#This Row],[id]])</f>
        <v>0</v>
      </c>
      <c r="E1078" s="20">
        <v>0.43011312499999999</v>
      </c>
      <c r="F1078" s="20">
        <v>3428</v>
      </c>
      <c r="G1078" s="20">
        <v>1</v>
      </c>
      <c r="H1078" s="20">
        <v>201</v>
      </c>
      <c r="I1078" s="20">
        <v>88</v>
      </c>
      <c r="J1078" s="20">
        <v>43</v>
      </c>
      <c r="K1078" s="20">
        <v>4429</v>
      </c>
      <c r="L1078" s="20">
        <v>65</v>
      </c>
      <c r="M1078" s="26" cm="1">
        <f t="array" ref="M1078">_xlfn.IFS(Table11[[#This Row],[target.clade]]="I",110,Table11[[#This Row],[target.clade]]="II",4454,TRUE,4652)</f>
        <v>4454</v>
      </c>
      <c r="N1078" s="26" cm="1">
        <f t="array" ref="N1078">_xlfn.IFS(Table11[[#This Row],[target.clade]]="I",4454,Table11[[#This Row],[target.clade]]="II",110,TRUE,NA())</f>
        <v>110</v>
      </c>
      <c r="O1078" s="20" cm="1">
        <f t="array" ref="O1078">_xlfn.IFS(Table11[[#This Row],[target.clade]]="I",Table11[[#This Row],[hits.I]],Table11[[#This Row],[target.clade]]="II",Table11[[#This Row],[hits.II]],TRUE,SUM(Table11[[#This Row],[hits.I]:[hits.?]]))</f>
        <v>4429</v>
      </c>
      <c r="P1078" s="26">
        <f>Table11[[#This Row],[clade.P]]-Table11[[#This Row],[clade.TP]]</f>
        <v>25</v>
      </c>
      <c r="Q1078" s="26" cm="1">
        <f t="array" ref="Q1078">_xlfn.IFS(Table11[[#This Row],[target.clade]]="I",Table11[[#This Row],[hits.II]],Table11[[#This Row],[target.clade]]="II",Table11[[#This Row],[hits.I]],TRUE,NA())</f>
        <v>43</v>
      </c>
      <c r="R1078" s="26">
        <f>IFERROR(Table11[[#This Row],[clade.N]]-Table11[[#This Row],[clade.FP]], NA())</f>
        <v>67</v>
      </c>
      <c r="S1078" s="24">
        <f>Table11[[#This Row],[clade.TP]]/Table11[[#This Row],[clade.P]]</f>
        <v>0.99438706780422093</v>
      </c>
      <c r="T1078" s="24">
        <f>Table11[[#This Row],[clade.FN]]/Table11[[#This Row],[clade.P]]</f>
        <v>5.6129321957790754E-3</v>
      </c>
      <c r="U1078" s="24">
        <f>IFERROR(Table11[[#This Row],[clade.FP]]/Table11[[#This Row],[clade.N]],NA())</f>
        <v>0.39090909090909093</v>
      </c>
      <c r="V1078" s="24">
        <f>IFERROR(Table11[[#This Row],[clade.TN]]/Table11[[#This Row],[clade.N]],NA())</f>
        <v>0.60909090909090913</v>
      </c>
      <c r="AC1078" s="11"/>
      <c r="AD1078" s="11"/>
    </row>
    <row r="1079" spans="1:30" ht="21" customHeight="1" x14ac:dyDescent="0.2">
      <c r="A1079" s="25" t="s">
        <v>4646</v>
      </c>
      <c r="B1079" s="20">
        <f>LOOKUP(Table11[[#This Row],[id]],'S1 - Assay'!A:A,'S1 - Assay'!B:B)</f>
        <v>10244</v>
      </c>
      <c r="C1079" s="20" t="str">
        <f>LOOKUP(Table11[[#This Row],[id]],'S1 - Assay'!A:A,'S1 - Assay'!C:C)</f>
        <v>II</v>
      </c>
      <c r="D1079" s="20">
        <f>COUNTIF('S6 - Table 1'!$B$3:$B$20,Table11[[#This Row],[id]])</f>
        <v>0</v>
      </c>
      <c r="E1079" s="20">
        <v>0.430552563</v>
      </c>
      <c r="F1079" s="20">
        <v>3042</v>
      </c>
      <c r="G1079" s="20">
        <v>9</v>
      </c>
      <c r="H1079" s="20">
        <v>94</v>
      </c>
      <c r="I1079" s="20">
        <v>421</v>
      </c>
      <c r="J1079" s="20">
        <v>44</v>
      </c>
      <c r="K1079" s="20">
        <v>3987</v>
      </c>
      <c r="L1079" s="20">
        <v>65</v>
      </c>
      <c r="M1079" s="26" cm="1">
        <f t="array" ref="M1079">_xlfn.IFS(Table11[[#This Row],[target.clade]]="I",110,Table11[[#This Row],[target.clade]]="II",4454,TRUE,4652)</f>
        <v>4454</v>
      </c>
      <c r="N1079" s="26" cm="1">
        <f t="array" ref="N1079">_xlfn.IFS(Table11[[#This Row],[target.clade]]="I",4454,Table11[[#This Row],[target.clade]]="II",110,TRUE,NA())</f>
        <v>110</v>
      </c>
      <c r="O1079" s="20" cm="1">
        <f t="array" ref="O1079">_xlfn.IFS(Table11[[#This Row],[target.clade]]="I",Table11[[#This Row],[hits.I]],Table11[[#This Row],[target.clade]]="II",Table11[[#This Row],[hits.II]],TRUE,SUM(Table11[[#This Row],[hits.I]:[hits.?]]))</f>
        <v>3987</v>
      </c>
      <c r="P1079" s="26">
        <f>Table11[[#This Row],[clade.P]]-Table11[[#This Row],[clade.TP]]</f>
        <v>467</v>
      </c>
      <c r="Q1079" s="26" cm="1">
        <f t="array" ref="Q1079">_xlfn.IFS(Table11[[#This Row],[target.clade]]="I",Table11[[#This Row],[hits.II]],Table11[[#This Row],[target.clade]]="II",Table11[[#This Row],[hits.I]],TRUE,NA())</f>
        <v>44</v>
      </c>
      <c r="R1079" s="26">
        <f>IFERROR(Table11[[#This Row],[clade.N]]-Table11[[#This Row],[clade.FP]], NA())</f>
        <v>66</v>
      </c>
      <c r="S1079" s="24">
        <f>Table11[[#This Row],[clade.TP]]/Table11[[#This Row],[clade.P]]</f>
        <v>0.89515042658284683</v>
      </c>
      <c r="T1079" s="24">
        <f>Table11[[#This Row],[clade.FN]]/Table11[[#This Row],[clade.P]]</f>
        <v>0.10484957341715312</v>
      </c>
      <c r="U1079" s="24">
        <f>IFERROR(Table11[[#This Row],[clade.FP]]/Table11[[#This Row],[clade.N]],NA())</f>
        <v>0.4</v>
      </c>
      <c r="V1079" s="24">
        <f>IFERROR(Table11[[#This Row],[clade.TN]]/Table11[[#This Row],[clade.N]],NA())</f>
        <v>0.6</v>
      </c>
      <c r="AC1079" s="11"/>
      <c r="AD1079" s="11"/>
    </row>
    <row r="1080" spans="1:30" ht="21" customHeight="1" x14ac:dyDescent="0.2">
      <c r="A1080" s="25" t="s">
        <v>4650</v>
      </c>
      <c r="B1080" s="20">
        <f>LOOKUP(Table11[[#This Row],[id]],'S1 - Assay'!A:A,'S1 - Assay'!B:B)</f>
        <v>10244</v>
      </c>
      <c r="C1080" s="20" t="str">
        <f>LOOKUP(Table11[[#This Row],[id]],'S1 - Assay'!A:A,'S1 - Assay'!C:C)</f>
        <v>II</v>
      </c>
      <c r="D1080" s="20">
        <f>COUNTIF('S6 - Table 1'!$B$3:$B$20,Table11[[#This Row],[id]])</f>
        <v>0</v>
      </c>
      <c r="E1080" s="20">
        <v>0.43089558500000003</v>
      </c>
      <c r="F1080" s="20">
        <v>3405</v>
      </c>
      <c r="G1080" s="20">
        <v>7</v>
      </c>
      <c r="H1080" s="20">
        <v>201</v>
      </c>
      <c r="I1080" s="20">
        <v>90</v>
      </c>
      <c r="J1080" s="20">
        <v>43</v>
      </c>
      <c r="K1080" s="20">
        <v>4415</v>
      </c>
      <c r="L1080" s="20">
        <v>63</v>
      </c>
      <c r="M1080" s="26" cm="1">
        <f t="array" ref="M1080">_xlfn.IFS(Table11[[#This Row],[target.clade]]="I",110,Table11[[#This Row],[target.clade]]="II",4454,TRUE,4652)</f>
        <v>4454</v>
      </c>
      <c r="N1080" s="26" cm="1">
        <f t="array" ref="N1080">_xlfn.IFS(Table11[[#This Row],[target.clade]]="I",4454,Table11[[#This Row],[target.clade]]="II",110,TRUE,NA())</f>
        <v>110</v>
      </c>
      <c r="O1080" s="20" cm="1">
        <f t="array" ref="O1080">_xlfn.IFS(Table11[[#This Row],[target.clade]]="I",Table11[[#This Row],[hits.I]],Table11[[#This Row],[target.clade]]="II",Table11[[#This Row],[hits.II]],TRUE,SUM(Table11[[#This Row],[hits.I]:[hits.?]]))</f>
        <v>4415</v>
      </c>
      <c r="P1080" s="26">
        <f>Table11[[#This Row],[clade.P]]-Table11[[#This Row],[clade.TP]]</f>
        <v>39</v>
      </c>
      <c r="Q1080" s="26" cm="1">
        <f t="array" ref="Q1080">_xlfn.IFS(Table11[[#This Row],[target.clade]]="I",Table11[[#This Row],[hits.II]],Table11[[#This Row],[target.clade]]="II",Table11[[#This Row],[hits.I]],TRUE,NA())</f>
        <v>43</v>
      </c>
      <c r="R1080" s="26">
        <f>IFERROR(Table11[[#This Row],[clade.N]]-Table11[[#This Row],[clade.FP]], NA())</f>
        <v>67</v>
      </c>
      <c r="S1080" s="24">
        <f>Table11[[#This Row],[clade.TP]]/Table11[[#This Row],[clade.P]]</f>
        <v>0.9912438257745847</v>
      </c>
      <c r="T1080" s="24">
        <f>Table11[[#This Row],[clade.FN]]/Table11[[#This Row],[clade.P]]</f>
        <v>8.7561742254153568E-3</v>
      </c>
      <c r="U1080" s="24">
        <f>IFERROR(Table11[[#This Row],[clade.FP]]/Table11[[#This Row],[clade.N]],NA())</f>
        <v>0.39090909090909093</v>
      </c>
      <c r="V1080" s="24">
        <f>IFERROR(Table11[[#This Row],[clade.TN]]/Table11[[#This Row],[clade.N]],NA())</f>
        <v>0.60909090909090913</v>
      </c>
      <c r="AC1080" s="11"/>
      <c r="AD1080" s="11"/>
    </row>
    <row r="1081" spans="1:30" ht="21" customHeight="1" x14ac:dyDescent="0.2">
      <c r="A1081" s="25" t="s">
        <v>4653</v>
      </c>
      <c r="B1081" s="20">
        <f>LOOKUP(Table11[[#This Row],[id]],'S1 - Assay'!A:A,'S1 - Assay'!B:B)</f>
        <v>10244</v>
      </c>
      <c r="C1081" s="20" t="str">
        <f>LOOKUP(Table11[[#This Row],[id]],'S1 - Assay'!A:A,'S1 - Assay'!C:C)</f>
        <v>II</v>
      </c>
      <c r="D1081" s="20">
        <f>COUNTIF('S6 - Table 1'!$B$3:$B$20,Table11[[#This Row],[id]])</f>
        <v>0</v>
      </c>
      <c r="E1081" s="20">
        <v>0.43125932099999997</v>
      </c>
      <c r="F1081" s="20">
        <v>3254</v>
      </c>
      <c r="G1081" s="20">
        <v>13</v>
      </c>
      <c r="H1081" s="20">
        <v>261</v>
      </c>
      <c r="I1081" s="20">
        <v>34</v>
      </c>
      <c r="J1081" s="20">
        <v>43</v>
      </c>
      <c r="K1081" s="20">
        <v>4301</v>
      </c>
      <c r="L1081" s="20">
        <v>8</v>
      </c>
      <c r="M1081" s="26" cm="1">
        <f t="array" ref="M1081">_xlfn.IFS(Table11[[#This Row],[target.clade]]="I",110,Table11[[#This Row],[target.clade]]="II",4454,TRUE,4652)</f>
        <v>4454</v>
      </c>
      <c r="N1081" s="26" cm="1">
        <f t="array" ref="N1081">_xlfn.IFS(Table11[[#This Row],[target.clade]]="I",4454,Table11[[#This Row],[target.clade]]="II",110,TRUE,NA())</f>
        <v>110</v>
      </c>
      <c r="O1081" s="20" cm="1">
        <f t="array" ref="O1081">_xlfn.IFS(Table11[[#This Row],[target.clade]]="I",Table11[[#This Row],[hits.I]],Table11[[#This Row],[target.clade]]="II",Table11[[#This Row],[hits.II]],TRUE,SUM(Table11[[#This Row],[hits.I]:[hits.?]]))</f>
        <v>4301</v>
      </c>
      <c r="P1081" s="26">
        <f>Table11[[#This Row],[clade.P]]-Table11[[#This Row],[clade.TP]]</f>
        <v>153</v>
      </c>
      <c r="Q1081" s="26" cm="1">
        <f t="array" ref="Q1081">_xlfn.IFS(Table11[[#This Row],[target.clade]]="I",Table11[[#This Row],[hits.II]],Table11[[#This Row],[target.clade]]="II",Table11[[#This Row],[hits.I]],TRUE,NA())</f>
        <v>43</v>
      </c>
      <c r="R1081" s="26">
        <f>IFERROR(Table11[[#This Row],[clade.N]]-Table11[[#This Row],[clade.FP]], NA())</f>
        <v>67</v>
      </c>
      <c r="S1081" s="24">
        <f>Table11[[#This Row],[clade.TP]]/Table11[[#This Row],[clade.P]]</f>
        <v>0.96564885496183206</v>
      </c>
      <c r="T1081" s="24">
        <f>Table11[[#This Row],[clade.FN]]/Table11[[#This Row],[clade.P]]</f>
        <v>3.4351145038167941E-2</v>
      </c>
      <c r="U1081" s="24">
        <f>IFERROR(Table11[[#This Row],[clade.FP]]/Table11[[#This Row],[clade.N]],NA())</f>
        <v>0.39090909090909093</v>
      </c>
      <c r="V1081" s="24">
        <f>IFERROR(Table11[[#This Row],[clade.TN]]/Table11[[#This Row],[clade.N]],NA())</f>
        <v>0.60909090909090913</v>
      </c>
      <c r="AC1081" s="11"/>
      <c r="AD1081" s="11"/>
    </row>
    <row r="1082" spans="1:30" ht="21" customHeight="1" x14ac:dyDescent="0.2">
      <c r="A1082" s="25" t="s">
        <v>4654</v>
      </c>
      <c r="B1082" s="20">
        <f>LOOKUP(Table11[[#This Row],[id]],'S1 - Assay'!A:A,'S1 - Assay'!B:B)</f>
        <v>10244</v>
      </c>
      <c r="C1082" s="20" t="str">
        <f>LOOKUP(Table11[[#This Row],[id]],'S1 - Assay'!A:A,'S1 - Assay'!C:C)</f>
        <v>II</v>
      </c>
      <c r="D1082" s="20">
        <f>COUNTIF('S6 - Table 1'!$B$3:$B$20,Table11[[#This Row],[id]])</f>
        <v>0</v>
      </c>
      <c r="E1082" s="20">
        <v>0.43125932099999997</v>
      </c>
      <c r="F1082" s="20">
        <v>3253</v>
      </c>
      <c r="G1082" s="20">
        <v>14</v>
      </c>
      <c r="H1082" s="20">
        <v>261</v>
      </c>
      <c r="I1082" s="20">
        <v>34</v>
      </c>
      <c r="J1082" s="20">
        <v>43</v>
      </c>
      <c r="K1082" s="20">
        <v>4301</v>
      </c>
      <c r="L1082" s="20">
        <v>8</v>
      </c>
      <c r="M1082" s="26" cm="1">
        <f t="array" ref="M1082">_xlfn.IFS(Table11[[#This Row],[target.clade]]="I",110,Table11[[#This Row],[target.clade]]="II",4454,TRUE,4652)</f>
        <v>4454</v>
      </c>
      <c r="N1082" s="26" cm="1">
        <f t="array" ref="N1082">_xlfn.IFS(Table11[[#This Row],[target.clade]]="I",4454,Table11[[#This Row],[target.clade]]="II",110,TRUE,NA())</f>
        <v>110</v>
      </c>
      <c r="O1082" s="20" cm="1">
        <f t="array" ref="O1082">_xlfn.IFS(Table11[[#This Row],[target.clade]]="I",Table11[[#This Row],[hits.I]],Table11[[#This Row],[target.clade]]="II",Table11[[#This Row],[hits.II]],TRUE,SUM(Table11[[#This Row],[hits.I]:[hits.?]]))</f>
        <v>4301</v>
      </c>
      <c r="P1082" s="26">
        <f>Table11[[#This Row],[clade.P]]-Table11[[#This Row],[clade.TP]]</f>
        <v>153</v>
      </c>
      <c r="Q1082" s="26" cm="1">
        <f t="array" ref="Q1082">_xlfn.IFS(Table11[[#This Row],[target.clade]]="I",Table11[[#This Row],[hits.II]],Table11[[#This Row],[target.clade]]="II",Table11[[#This Row],[hits.I]],TRUE,NA())</f>
        <v>43</v>
      </c>
      <c r="R1082" s="26">
        <f>IFERROR(Table11[[#This Row],[clade.N]]-Table11[[#This Row],[clade.FP]], NA())</f>
        <v>67</v>
      </c>
      <c r="S1082" s="24">
        <f>Table11[[#This Row],[clade.TP]]/Table11[[#This Row],[clade.P]]</f>
        <v>0.96564885496183206</v>
      </c>
      <c r="T1082" s="24">
        <f>Table11[[#This Row],[clade.FN]]/Table11[[#This Row],[clade.P]]</f>
        <v>3.4351145038167941E-2</v>
      </c>
      <c r="U1082" s="24">
        <f>IFERROR(Table11[[#This Row],[clade.FP]]/Table11[[#This Row],[clade.N]],NA())</f>
        <v>0.39090909090909093</v>
      </c>
      <c r="V1082" s="24">
        <f>IFERROR(Table11[[#This Row],[clade.TN]]/Table11[[#This Row],[clade.N]],NA())</f>
        <v>0.60909090909090913</v>
      </c>
      <c r="AC1082" s="11"/>
      <c r="AD1082" s="11"/>
    </row>
    <row r="1083" spans="1:30" ht="21" customHeight="1" x14ac:dyDescent="0.2">
      <c r="A1083" s="25" t="s">
        <v>4655</v>
      </c>
      <c r="B1083" s="20">
        <f>LOOKUP(Table11[[#This Row],[id]],'S1 - Assay'!A:A,'S1 - Assay'!B:B)</f>
        <v>10244</v>
      </c>
      <c r="C1083" s="20" t="str">
        <f>LOOKUP(Table11[[#This Row],[id]],'S1 - Assay'!A:A,'S1 - Assay'!C:C)</f>
        <v>II</v>
      </c>
      <c r="D1083" s="20">
        <f>COUNTIF('S6 - Table 1'!$B$3:$B$20,Table11[[#This Row],[id]])</f>
        <v>0</v>
      </c>
      <c r="E1083" s="20">
        <v>0.43204473199999999</v>
      </c>
      <c r="F1083" s="20">
        <v>3392</v>
      </c>
      <c r="G1083" s="20">
        <v>4</v>
      </c>
      <c r="H1083" s="20">
        <v>227</v>
      </c>
      <c r="I1083" s="20">
        <v>58</v>
      </c>
      <c r="J1083" s="20">
        <v>43</v>
      </c>
      <c r="K1083" s="20">
        <v>4392</v>
      </c>
      <c r="L1083" s="20">
        <v>64</v>
      </c>
      <c r="M1083" s="26" cm="1">
        <f t="array" ref="M1083">_xlfn.IFS(Table11[[#This Row],[target.clade]]="I",110,Table11[[#This Row],[target.clade]]="II",4454,TRUE,4652)</f>
        <v>4454</v>
      </c>
      <c r="N1083" s="26" cm="1">
        <f t="array" ref="N1083">_xlfn.IFS(Table11[[#This Row],[target.clade]]="I",4454,Table11[[#This Row],[target.clade]]="II",110,TRUE,NA())</f>
        <v>110</v>
      </c>
      <c r="O1083" s="20" cm="1">
        <f t="array" ref="O1083">_xlfn.IFS(Table11[[#This Row],[target.clade]]="I",Table11[[#This Row],[hits.I]],Table11[[#This Row],[target.clade]]="II",Table11[[#This Row],[hits.II]],TRUE,SUM(Table11[[#This Row],[hits.I]:[hits.?]]))</f>
        <v>4392</v>
      </c>
      <c r="P1083" s="26">
        <f>Table11[[#This Row],[clade.P]]-Table11[[#This Row],[clade.TP]]</f>
        <v>62</v>
      </c>
      <c r="Q1083" s="26" cm="1">
        <f t="array" ref="Q1083">_xlfn.IFS(Table11[[#This Row],[target.clade]]="I",Table11[[#This Row],[hits.II]],Table11[[#This Row],[target.clade]]="II",Table11[[#This Row],[hits.I]],TRUE,NA())</f>
        <v>43</v>
      </c>
      <c r="R1083" s="26">
        <f>IFERROR(Table11[[#This Row],[clade.N]]-Table11[[#This Row],[clade.FP]], NA())</f>
        <v>67</v>
      </c>
      <c r="S1083" s="24">
        <f>Table11[[#This Row],[clade.TP]]/Table11[[#This Row],[clade.P]]</f>
        <v>0.98607992815446788</v>
      </c>
      <c r="T1083" s="24">
        <f>Table11[[#This Row],[clade.FN]]/Table11[[#This Row],[clade.P]]</f>
        <v>1.3920071845532105E-2</v>
      </c>
      <c r="U1083" s="24">
        <f>IFERROR(Table11[[#This Row],[clade.FP]]/Table11[[#This Row],[clade.N]],NA())</f>
        <v>0.39090909090909093</v>
      </c>
      <c r="V1083" s="24">
        <f>IFERROR(Table11[[#This Row],[clade.TN]]/Table11[[#This Row],[clade.N]],NA())</f>
        <v>0.60909090909090913</v>
      </c>
      <c r="AC1083" s="11"/>
      <c r="AD1083" s="11"/>
    </row>
    <row r="1084" spans="1:30" ht="21" customHeight="1" x14ac:dyDescent="0.2">
      <c r="A1084" s="25" t="s">
        <v>4658</v>
      </c>
      <c r="B1084" s="20">
        <f>LOOKUP(Table11[[#This Row],[id]],'S1 - Assay'!A:A,'S1 - Assay'!B:B)</f>
        <v>10244</v>
      </c>
      <c r="C1084" s="20" t="str">
        <f>LOOKUP(Table11[[#This Row],[id]],'S1 - Assay'!A:A,'S1 - Assay'!C:C)</f>
        <v>II</v>
      </c>
      <c r="D1084" s="20">
        <f>COUNTIF('S6 - Table 1'!$B$3:$B$20,Table11[[#This Row],[id]])</f>
        <v>0</v>
      </c>
      <c r="E1084" s="20">
        <v>0.43241591400000001</v>
      </c>
      <c r="F1084" s="20">
        <v>3437</v>
      </c>
      <c r="G1084" s="20">
        <v>0</v>
      </c>
      <c r="H1084" s="20">
        <v>29</v>
      </c>
      <c r="I1084" s="20">
        <v>255</v>
      </c>
      <c r="J1084" s="20">
        <v>44</v>
      </c>
      <c r="K1084" s="20">
        <v>4439</v>
      </c>
      <c r="L1084" s="20">
        <v>66</v>
      </c>
      <c r="M1084" s="26" cm="1">
        <f t="array" ref="M1084">_xlfn.IFS(Table11[[#This Row],[target.clade]]="I",110,Table11[[#This Row],[target.clade]]="II",4454,TRUE,4652)</f>
        <v>4454</v>
      </c>
      <c r="N1084" s="26" cm="1">
        <f t="array" ref="N1084">_xlfn.IFS(Table11[[#This Row],[target.clade]]="I",4454,Table11[[#This Row],[target.clade]]="II",110,TRUE,NA())</f>
        <v>110</v>
      </c>
      <c r="O1084" s="20" cm="1">
        <f t="array" ref="O1084">_xlfn.IFS(Table11[[#This Row],[target.clade]]="I",Table11[[#This Row],[hits.I]],Table11[[#This Row],[target.clade]]="II",Table11[[#This Row],[hits.II]],TRUE,SUM(Table11[[#This Row],[hits.I]:[hits.?]]))</f>
        <v>4439</v>
      </c>
      <c r="P1084" s="26">
        <f>Table11[[#This Row],[clade.P]]-Table11[[#This Row],[clade.TP]]</f>
        <v>15</v>
      </c>
      <c r="Q1084" s="26" cm="1">
        <f t="array" ref="Q1084">_xlfn.IFS(Table11[[#This Row],[target.clade]]="I",Table11[[#This Row],[hits.II]],Table11[[#This Row],[target.clade]]="II",Table11[[#This Row],[hits.I]],TRUE,NA())</f>
        <v>44</v>
      </c>
      <c r="R1084" s="26">
        <f>IFERROR(Table11[[#This Row],[clade.N]]-Table11[[#This Row],[clade.FP]], NA())</f>
        <v>66</v>
      </c>
      <c r="S1084" s="24">
        <f>Table11[[#This Row],[clade.TP]]/Table11[[#This Row],[clade.P]]</f>
        <v>0.99663224068253253</v>
      </c>
      <c r="T1084" s="24">
        <f>Table11[[#This Row],[clade.FN]]/Table11[[#This Row],[clade.P]]</f>
        <v>3.3677593174674448E-3</v>
      </c>
      <c r="U1084" s="24">
        <f>IFERROR(Table11[[#This Row],[clade.FP]]/Table11[[#This Row],[clade.N]],NA())</f>
        <v>0.4</v>
      </c>
      <c r="V1084" s="24">
        <f>IFERROR(Table11[[#This Row],[clade.TN]]/Table11[[#This Row],[clade.N]],NA())</f>
        <v>0.6</v>
      </c>
      <c r="AC1084" s="11"/>
      <c r="AD1084" s="11"/>
    </row>
    <row r="1085" spans="1:30" ht="21" customHeight="1" x14ac:dyDescent="0.2">
      <c r="A1085" s="25" t="s">
        <v>4662</v>
      </c>
      <c r="B1085" s="20">
        <f>LOOKUP(Table11[[#This Row],[id]],'S1 - Assay'!A:A,'S1 - Assay'!B:B)</f>
        <v>10244</v>
      </c>
      <c r="C1085" s="20" t="str">
        <f>LOOKUP(Table11[[#This Row],[id]],'S1 - Assay'!A:A,'S1 - Assay'!C:C)</f>
        <v>II</v>
      </c>
      <c r="D1085" s="20">
        <f>COUNTIF('S6 - Table 1'!$B$3:$B$20,Table11[[#This Row],[id]])</f>
        <v>0</v>
      </c>
      <c r="E1085" s="20">
        <v>0.43298299800000001</v>
      </c>
      <c r="F1085" s="20">
        <v>3427</v>
      </c>
      <c r="G1085" s="20">
        <v>1</v>
      </c>
      <c r="H1085" s="20">
        <v>273</v>
      </c>
      <c r="I1085" s="20">
        <v>13</v>
      </c>
      <c r="J1085" s="20">
        <v>44</v>
      </c>
      <c r="K1085" s="20">
        <v>4423</v>
      </c>
      <c r="L1085" s="20">
        <v>66</v>
      </c>
      <c r="M1085" s="26" cm="1">
        <f t="array" ref="M1085">_xlfn.IFS(Table11[[#This Row],[target.clade]]="I",110,Table11[[#This Row],[target.clade]]="II",4454,TRUE,4652)</f>
        <v>4454</v>
      </c>
      <c r="N1085" s="26" cm="1">
        <f t="array" ref="N1085">_xlfn.IFS(Table11[[#This Row],[target.clade]]="I",4454,Table11[[#This Row],[target.clade]]="II",110,TRUE,NA())</f>
        <v>110</v>
      </c>
      <c r="O1085" s="20" cm="1">
        <f t="array" ref="O1085">_xlfn.IFS(Table11[[#This Row],[target.clade]]="I",Table11[[#This Row],[hits.I]],Table11[[#This Row],[target.clade]]="II",Table11[[#This Row],[hits.II]],TRUE,SUM(Table11[[#This Row],[hits.I]:[hits.?]]))</f>
        <v>4423</v>
      </c>
      <c r="P1085" s="26">
        <f>Table11[[#This Row],[clade.P]]-Table11[[#This Row],[clade.TP]]</f>
        <v>31</v>
      </c>
      <c r="Q1085" s="26" cm="1">
        <f t="array" ref="Q1085">_xlfn.IFS(Table11[[#This Row],[target.clade]]="I",Table11[[#This Row],[hits.II]],Table11[[#This Row],[target.clade]]="II",Table11[[#This Row],[hits.I]],TRUE,NA())</f>
        <v>44</v>
      </c>
      <c r="R1085" s="26">
        <f>IFERROR(Table11[[#This Row],[clade.N]]-Table11[[#This Row],[clade.FP]], NA())</f>
        <v>66</v>
      </c>
      <c r="S1085" s="24">
        <f>Table11[[#This Row],[clade.TP]]/Table11[[#This Row],[clade.P]]</f>
        <v>0.99303996407723394</v>
      </c>
      <c r="T1085" s="24">
        <f>Table11[[#This Row],[clade.FN]]/Table11[[#This Row],[clade.P]]</f>
        <v>6.9600359227660526E-3</v>
      </c>
      <c r="U1085" s="24">
        <f>IFERROR(Table11[[#This Row],[clade.FP]]/Table11[[#This Row],[clade.N]],NA())</f>
        <v>0.4</v>
      </c>
      <c r="V1085" s="24">
        <f>IFERROR(Table11[[#This Row],[clade.TN]]/Table11[[#This Row],[clade.N]],NA())</f>
        <v>0.6</v>
      </c>
      <c r="AC1085" s="11"/>
      <c r="AD1085" s="11"/>
    </row>
    <row r="1086" spans="1:30" ht="21" customHeight="1" x14ac:dyDescent="0.2">
      <c r="A1086" s="25" t="s">
        <v>4666</v>
      </c>
      <c r="B1086" s="20">
        <f>LOOKUP(Table11[[#This Row],[id]],'S1 - Assay'!A:A,'S1 - Assay'!B:B)</f>
        <v>10244</v>
      </c>
      <c r="C1086" s="20" t="str">
        <f>LOOKUP(Table11[[#This Row],[id]],'S1 - Assay'!A:A,'S1 - Assay'!C:C)</f>
        <v>II</v>
      </c>
      <c r="D1086" s="20">
        <f>COUNTIF('S6 - Table 1'!$B$3:$B$20,Table11[[#This Row],[id]])</f>
        <v>0</v>
      </c>
      <c r="E1086" s="20">
        <v>0.433266451</v>
      </c>
      <c r="F1086" s="20">
        <v>3269</v>
      </c>
      <c r="G1086" s="20">
        <v>7</v>
      </c>
      <c r="H1086" s="20">
        <v>164</v>
      </c>
      <c r="I1086" s="20">
        <v>19</v>
      </c>
      <c r="J1086" s="20">
        <v>42</v>
      </c>
      <c r="K1086" s="20">
        <v>4252</v>
      </c>
      <c r="L1086" s="20">
        <v>64</v>
      </c>
      <c r="M1086" s="26" cm="1">
        <f t="array" ref="M1086">_xlfn.IFS(Table11[[#This Row],[target.clade]]="I",110,Table11[[#This Row],[target.clade]]="II",4454,TRUE,4652)</f>
        <v>4454</v>
      </c>
      <c r="N1086" s="26" cm="1">
        <f t="array" ref="N1086">_xlfn.IFS(Table11[[#This Row],[target.clade]]="I",4454,Table11[[#This Row],[target.clade]]="II",110,TRUE,NA())</f>
        <v>110</v>
      </c>
      <c r="O1086" s="20" cm="1">
        <f t="array" ref="O1086">_xlfn.IFS(Table11[[#This Row],[target.clade]]="I",Table11[[#This Row],[hits.I]],Table11[[#This Row],[target.clade]]="II",Table11[[#This Row],[hits.II]],TRUE,SUM(Table11[[#This Row],[hits.I]:[hits.?]]))</f>
        <v>4252</v>
      </c>
      <c r="P1086" s="26">
        <f>Table11[[#This Row],[clade.P]]-Table11[[#This Row],[clade.TP]]</f>
        <v>202</v>
      </c>
      <c r="Q1086" s="26" cm="1">
        <f t="array" ref="Q1086">_xlfn.IFS(Table11[[#This Row],[target.clade]]="I",Table11[[#This Row],[hits.II]],Table11[[#This Row],[target.clade]]="II",Table11[[#This Row],[hits.I]],TRUE,NA())</f>
        <v>42</v>
      </c>
      <c r="R1086" s="26">
        <f>IFERROR(Table11[[#This Row],[clade.N]]-Table11[[#This Row],[clade.FP]], NA())</f>
        <v>68</v>
      </c>
      <c r="S1086" s="24">
        <f>Table11[[#This Row],[clade.TP]]/Table11[[#This Row],[clade.P]]</f>
        <v>0.95464750785810504</v>
      </c>
      <c r="T1086" s="24">
        <f>Table11[[#This Row],[clade.FN]]/Table11[[#This Row],[clade.P]]</f>
        <v>4.5352492141894928E-2</v>
      </c>
      <c r="U1086" s="24">
        <f>IFERROR(Table11[[#This Row],[clade.FP]]/Table11[[#This Row],[clade.N]],NA())</f>
        <v>0.38181818181818183</v>
      </c>
      <c r="V1086" s="24">
        <f>IFERROR(Table11[[#This Row],[clade.TN]]/Table11[[#This Row],[clade.N]],NA())</f>
        <v>0.61818181818181817</v>
      </c>
      <c r="AC1086" s="11"/>
      <c r="AD1086" s="11"/>
    </row>
    <row r="1087" spans="1:30" ht="21" customHeight="1" x14ac:dyDescent="0.2">
      <c r="A1087" s="25" t="s">
        <v>4671</v>
      </c>
      <c r="B1087" s="20">
        <f>LOOKUP(Table11[[#This Row],[id]],'S1 - Assay'!A:A,'S1 - Assay'!B:B)</f>
        <v>10244</v>
      </c>
      <c r="C1087" s="20" t="str">
        <f>LOOKUP(Table11[[#This Row],[id]],'S1 - Assay'!A:A,'S1 - Assay'!C:C)</f>
        <v>II</v>
      </c>
      <c r="D1087" s="20">
        <f>COUNTIF('S6 - Table 1'!$B$3:$B$20,Table11[[#This Row],[id]])</f>
        <v>0</v>
      </c>
      <c r="E1087" s="20">
        <v>0.433266451</v>
      </c>
      <c r="F1087" s="20">
        <v>3269</v>
      </c>
      <c r="G1087" s="20">
        <v>6</v>
      </c>
      <c r="H1087" s="20">
        <v>164</v>
      </c>
      <c r="I1087" s="20">
        <v>15</v>
      </c>
      <c r="J1087" s="20">
        <v>42</v>
      </c>
      <c r="K1087" s="20">
        <v>4251</v>
      </c>
      <c r="L1087" s="20">
        <v>64</v>
      </c>
      <c r="M1087" s="26" cm="1">
        <f t="array" ref="M1087">_xlfn.IFS(Table11[[#This Row],[target.clade]]="I",110,Table11[[#This Row],[target.clade]]="II",4454,TRUE,4652)</f>
        <v>4454</v>
      </c>
      <c r="N1087" s="26" cm="1">
        <f t="array" ref="N1087">_xlfn.IFS(Table11[[#This Row],[target.clade]]="I",4454,Table11[[#This Row],[target.clade]]="II",110,TRUE,NA())</f>
        <v>110</v>
      </c>
      <c r="O1087" s="20" cm="1">
        <f t="array" ref="O1087">_xlfn.IFS(Table11[[#This Row],[target.clade]]="I",Table11[[#This Row],[hits.I]],Table11[[#This Row],[target.clade]]="II",Table11[[#This Row],[hits.II]],TRUE,SUM(Table11[[#This Row],[hits.I]:[hits.?]]))</f>
        <v>4251</v>
      </c>
      <c r="P1087" s="26">
        <f>Table11[[#This Row],[clade.P]]-Table11[[#This Row],[clade.TP]]</f>
        <v>203</v>
      </c>
      <c r="Q1087" s="26" cm="1">
        <f t="array" ref="Q1087">_xlfn.IFS(Table11[[#This Row],[target.clade]]="I",Table11[[#This Row],[hits.II]],Table11[[#This Row],[target.clade]]="II",Table11[[#This Row],[hits.I]],TRUE,NA())</f>
        <v>42</v>
      </c>
      <c r="R1087" s="26">
        <f>IFERROR(Table11[[#This Row],[clade.N]]-Table11[[#This Row],[clade.FP]], NA())</f>
        <v>68</v>
      </c>
      <c r="S1087" s="24">
        <f>Table11[[#This Row],[clade.TP]]/Table11[[#This Row],[clade.P]]</f>
        <v>0.95442299057027391</v>
      </c>
      <c r="T1087" s="24">
        <f>Table11[[#This Row],[clade.FN]]/Table11[[#This Row],[clade.P]]</f>
        <v>4.557700942972609E-2</v>
      </c>
      <c r="U1087" s="24">
        <f>IFERROR(Table11[[#This Row],[clade.FP]]/Table11[[#This Row],[clade.N]],NA())</f>
        <v>0.38181818181818183</v>
      </c>
      <c r="V1087" s="24">
        <f>IFERROR(Table11[[#This Row],[clade.TN]]/Table11[[#This Row],[clade.N]],NA())</f>
        <v>0.61818181818181817</v>
      </c>
      <c r="AC1087" s="11"/>
      <c r="AD1087" s="11"/>
    </row>
    <row r="1088" spans="1:30" ht="21" customHeight="1" x14ac:dyDescent="0.2">
      <c r="A1088" s="25" t="s">
        <v>4674</v>
      </c>
      <c r="B1088" s="20">
        <f>LOOKUP(Table11[[#This Row],[id]],'S1 - Assay'!A:A,'S1 - Assay'!B:B)</f>
        <v>10244</v>
      </c>
      <c r="C1088" s="20" t="str">
        <f>LOOKUP(Table11[[#This Row],[id]],'S1 - Assay'!A:A,'S1 - Assay'!C:C)</f>
        <v>II</v>
      </c>
      <c r="D1088" s="20">
        <f>COUNTIF('S6 - Table 1'!$B$3:$B$20,Table11[[#This Row],[id]])</f>
        <v>0</v>
      </c>
      <c r="E1088" s="20">
        <v>0.43347493999999998</v>
      </c>
      <c r="F1088" s="20">
        <v>3409</v>
      </c>
      <c r="G1088" s="20">
        <v>2</v>
      </c>
      <c r="H1088" s="20">
        <v>201</v>
      </c>
      <c r="I1088" s="20">
        <v>86</v>
      </c>
      <c r="J1088" s="20">
        <v>43</v>
      </c>
      <c r="K1088" s="20">
        <v>4403</v>
      </c>
      <c r="L1088" s="20">
        <v>66</v>
      </c>
      <c r="M1088" s="26" cm="1">
        <f t="array" ref="M1088">_xlfn.IFS(Table11[[#This Row],[target.clade]]="I",110,Table11[[#This Row],[target.clade]]="II",4454,TRUE,4652)</f>
        <v>4454</v>
      </c>
      <c r="N1088" s="26" cm="1">
        <f t="array" ref="N1088">_xlfn.IFS(Table11[[#This Row],[target.clade]]="I",4454,Table11[[#This Row],[target.clade]]="II",110,TRUE,NA())</f>
        <v>110</v>
      </c>
      <c r="O1088" s="20" cm="1">
        <f t="array" ref="O1088">_xlfn.IFS(Table11[[#This Row],[target.clade]]="I",Table11[[#This Row],[hits.I]],Table11[[#This Row],[target.clade]]="II",Table11[[#This Row],[hits.II]],TRUE,SUM(Table11[[#This Row],[hits.I]:[hits.?]]))</f>
        <v>4403</v>
      </c>
      <c r="P1088" s="26">
        <f>Table11[[#This Row],[clade.P]]-Table11[[#This Row],[clade.TP]]</f>
        <v>51</v>
      </c>
      <c r="Q1088" s="26" cm="1">
        <f t="array" ref="Q1088">_xlfn.IFS(Table11[[#This Row],[target.clade]]="I",Table11[[#This Row],[hits.II]],Table11[[#This Row],[target.clade]]="II",Table11[[#This Row],[hits.I]],TRUE,NA())</f>
        <v>43</v>
      </c>
      <c r="R1088" s="26">
        <f>IFERROR(Table11[[#This Row],[clade.N]]-Table11[[#This Row],[clade.FP]], NA())</f>
        <v>67</v>
      </c>
      <c r="S1088" s="24">
        <f>Table11[[#This Row],[clade.TP]]/Table11[[#This Row],[clade.P]]</f>
        <v>0.98854961832061072</v>
      </c>
      <c r="T1088" s="24">
        <f>Table11[[#This Row],[clade.FN]]/Table11[[#This Row],[clade.P]]</f>
        <v>1.1450381679389313E-2</v>
      </c>
      <c r="U1088" s="24">
        <f>IFERROR(Table11[[#This Row],[clade.FP]]/Table11[[#This Row],[clade.N]],NA())</f>
        <v>0.39090909090909093</v>
      </c>
      <c r="V1088" s="24">
        <f>IFERROR(Table11[[#This Row],[clade.TN]]/Table11[[#This Row],[clade.N]],NA())</f>
        <v>0.60909090909090913</v>
      </c>
      <c r="AC1088" s="11"/>
      <c r="AD1088" s="11"/>
    </row>
    <row r="1089" spans="1:30" ht="21" customHeight="1" x14ac:dyDescent="0.2">
      <c r="A1089" s="25" t="s">
        <v>4676</v>
      </c>
      <c r="B1089" s="20">
        <f>LOOKUP(Table11[[#This Row],[id]],'S1 - Assay'!A:A,'S1 - Assay'!B:B)</f>
        <v>10244</v>
      </c>
      <c r="C1089" s="20" t="str">
        <f>LOOKUP(Table11[[#This Row],[id]],'S1 - Assay'!A:A,'S1 - Assay'!C:C)</f>
        <v>II</v>
      </c>
      <c r="D1089" s="20">
        <f>COUNTIF('S6 - Table 1'!$B$3:$B$20,Table11[[#This Row],[id]])</f>
        <v>0</v>
      </c>
      <c r="E1089" s="20">
        <v>0.43455011599999999</v>
      </c>
      <c r="F1089" s="20">
        <v>3377</v>
      </c>
      <c r="G1089" s="20">
        <v>51</v>
      </c>
      <c r="H1089" s="20">
        <v>253</v>
      </c>
      <c r="I1089" s="20">
        <v>43</v>
      </c>
      <c r="J1089" s="20">
        <v>44</v>
      </c>
      <c r="K1089" s="20">
        <v>4425</v>
      </c>
      <c r="L1089" s="20">
        <v>65</v>
      </c>
      <c r="M1089" s="26" cm="1">
        <f t="array" ref="M1089">_xlfn.IFS(Table11[[#This Row],[target.clade]]="I",110,Table11[[#This Row],[target.clade]]="II",4454,TRUE,4652)</f>
        <v>4454</v>
      </c>
      <c r="N1089" s="26" cm="1">
        <f t="array" ref="N1089">_xlfn.IFS(Table11[[#This Row],[target.clade]]="I",4454,Table11[[#This Row],[target.clade]]="II",110,TRUE,NA())</f>
        <v>110</v>
      </c>
      <c r="O1089" s="20" cm="1">
        <f t="array" ref="O1089">_xlfn.IFS(Table11[[#This Row],[target.clade]]="I",Table11[[#This Row],[hits.I]],Table11[[#This Row],[target.clade]]="II",Table11[[#This Row],[hits.II]],TRUE,SUM(Table11[[#This Row],[hits.I]:[hits.?]]))</f>
        <v>4425</v>
      </c>
      <c r="P1089" s="26">
        <f>Table11[[#This Row],[clade.P]]-Table11[[#This Row],[clade.TP]]</f>
        <v>29</v>
      </c>
      <c r="Q1089" s="26" cm="1">
        <f t="array" ref="Q1089">_xlfn.IFS(Table11[[#This Row],[target.clade]]="I",Table11[[#This Row],[hits.II]],Table11[[#This Row],[target.clade]]="II",Table11[[#This Row],[hits.I]],TRUE,NA())</f>
        <v>44</v>
      </c>
      <c r="R1089" s="26">
        <f>IFERROR(Table11[[#This Row],[clade.N]]-Table11[[#This Row],[clade.FP]], NA())</f>
        <v>66</v>
      </c>
      <c r="S1089" s="24">
        <f>Table11[[#This Row],[clade.TP]]/Table11[[#This Row],[clade.P]]</f>
        <v>0.9934889986528963</v>
      </c>
      <c r="T1089" s="24">
        <f>Table11[[#This Row],[clade.FN]]/Table11[[#This Row],[clade.P]]</f>
        <v>6.5110013471037266E-3</v>
      </c>
      <c r="U1089" s="24">
        <f>IFERROR(Table11[[#This Row],[clade.FP]]/Table11[[#This Row],[clade.N]],NA())</f>
        <v>0.4</v>
      </c>
      <c r="V1089" s="24">
        <f>IFERROR(Table11[[#This Row],[clade.TN]]/Table11[[#This Row],[clade.N]],NA())</f>
        <v>0.6</v>
      </c>
      <c r="AC1089" s="11"/>
      <c r="AD1089" s="11"/>
    </row>
    <row r="1090" spans="1:30" ht="21" customHeight="1" x14ac:dyDescent="0.2">
      <c r="A1090" s="25" t="s">
        <v>4681</v>
      </c>
      <c r="B1090" s="20">
        <f>LOOKUP(Table11[[#This Row],[id]],'S1 - Assay'!A:A,'S1 - Assay'!B:B)</f>
        <v>10244</v>
      </c>
      <c r="C1090" s="20" t="str">
        <f>LOOKUP(Table11[[#This Row],[id]],'S1 - Assay'!A:A,'S1 - Assay'!C:C)</f>
        <v>II</v>
      </c>
      <c r="D1090" s="20">
        <f>COUNTIF('S6 - Table 1'!$B$3:$B$20,Table11[[#This Row],[id]])</f>
        <v>0</v>
      </c>
      <c r="E1090" s="20">
        <v>0.43499290000000002</v>
      </c>
      <c r="F1090" s="20">
        <v>3423</v>
      </c>
      <c r="G1090" s="20">
        <v>1</v>
      </c>
      <c r="H1090" s="20">
        <v>203</v>
      </c>
      <c r="I1090" s="20">
        <v>81</v>
      </c>
      <c r="J1090" s="20">
        <v>43</v>
      </c>
      <c r="K1090" s="20">
        <v>4420</v>
      </c>
      <c r="L1090" s="20">
        <v>64</v>
      </c>
      <c r="M1090" s="26" cm="1">
        <f t="array" ref="M1090">_xlfn.IFS(Table11[[#This Row],[target.clade]]="I",110,Table11[[#This Row],[target.clade]]="II",4454,TRUE,4652)</f>
        <v>4454</v>
      </c>
      <c r="N1090" s="26" cm="1">
        <f t="array" ref="N1090">_xlfn.IFS(Table11[[#This Row],[target.clade]]="I",4454,Table11[[#This Row],[target.clade]]="II",110,TRUE,NA())</f>
        <v>110</v>
      </c>
      <c r="O1090" s="20" cm="1">
        <f t="array" ref="O1090">_xlfn.IFS(Table11[[#This Row],[target.clade]]="I",Table11[[#This Row],[hits.I]],Table11[[#This Row],[target.clade]]="II",Table11[[#This Row],[hits.II]],TRUE,SUM(Table11[[#This Row],[hits.I]:[hits.?]]))</f>
        <v>4420</v>
      </c>
      <c r="P1090" s="26">
        <f>Table11[[#This Row],[clade.P]]-Table11[[#This Row],[clade.TP]]</f>
        <v>34</v>
      </c>
      <c r="Q1090" s="26" cm="1">
        <f t="array" ref="Q1090">_xlfn.IFS(Table11[[#This Row],[target.clade]]="I",Table11[[#This Row],[hits.II]],Table11[[#This Row],[target.clade]]="II",Table11[[#This Row],[hits.I]],TRUE,NA())</f>
        <v>43</v>
      </c>
      <c r="R1090" s="26">
        <f>IFERROR(Table11[[#This Row],[clade.N]]-Table11[[#This Row],[clade.FP]], NA())</f>
        <v>67</v>
      </c>
      <c r="S1090" s="24">
        <f>Table11[[#This Row],[clade.TP]]/Table11[[#This Row],[clade.P]]</f>
        <v>0.99236641221374045</v>
      </c>
      <c r="T1090" s="24">
        <f>Table11[[#This Row],[clade.FN]]/Table11[[#This Row],[clade.P]]</f>
        <v>7.6335877862595417E-3</v>
      </c>
      <c r="U1090" s="24">
        <f>IFERROR(Table11[[#This Row],[clade.FP]]/Table11[[#This Row],[clade.N]],NA())</f>
        <v>0.39090909090909093</v>
      </c>
      <c r="V1090" s="24">
        <f>IFERROR(Table11[[#This Row],[clade.TN]]/Table11[[#This Row],[clade.N]],NA())</f>
        <v>0.60909090909090913</v>
      </c>
      <c r="AC1090" s="11"/>
      <c r="AD1090" s="11"/>
    </row>
    <row r="1091" spans="1:30" ht="21" customHeight="1" x14ac:dyDescent="0.2">
      <c r="A1091" s="25" t="s">
        <v>4686</v>
      </c>
      <c r="B1091" s="20">
        <f>LOOKUP(Table11[[#This Row],[id]],'S1 - Assay'!A:A,'S1 - Assay'!B:B)</f>
        <v>10244</v>
      </c>
      <c r="C1091" s="20" t="str">
        <f>LOOKUP(Table11[[#This Row],[id]],'S1 - Assay'!A:A,'S1 - Assay'!C:C)</f>
        <v>II</v>
      </c>
      <c r="D1091" s="20">
        <f>COUNTIF('S6 - Table 1'!$B$3:$B$20,Table11[[#This Row],[id]])</f>
        <v>0</v>
      </c>
      <c r="E1091" s="20">
        <v>0.43702438599999999</v>
      </c>
      <c r="F1091" s="20">
        <v>3410</v>
      </c>
      <c r="G1091" s="20">
        <v>12</v>
      </c>
      <c r="H1091" s="20">
        <v>268</v>
      </c>
      <c r="I1091" s="20">
        <v>19</v>
      </c>
      <c r="J1091" s="20">
        <v>44</v>
      </c>
      <c r="K1091" s="20">
        <v>4424</v>
      </c>
      <c r="L1091" s="20">
        <v>65</v>
      </c>
      <c r="M1091" s="26" cm="1">
        <f t="array" ref="M1091">_xlfn.IFS(Table11[[#This Row],[target.clade]]="I",110,Table11[[#This Row],[target.clade]]="II",4454,TRUE,4652)</f>
        <v>4454</v>
      </c>
      <c r="N1091" s="26" cm="1">
        <f t="array" ref="N1091">_xlfn.IFS(Table11[[#This Row],[target.clade]]="I",4454,Table11[[#This Row],[target.clade]]="II",110,TRUE,NA())</f>
        <v>110</v>
      </c>
      <c r="O1091" s="20" cm="1">
        <f t="array" ref="O1091">_xlfn.IFS(Table11[[#This Row],[target.clade]]="I",Table11[[#This Row],[hits.I]],Table11[[#This Row],[target.clade]]="II",Table11[[#This Row],[hits.II]],TRUE,SUM(Table11[[#This Row],[hits.I]:[hits.?]]))</f>
        <v>4424</v>
      </c>
      <c r="P1091" s="26">
        <f>Table11[[#This Row],[clade.P]]-Table11[[#This Row],[clade.TP]]</f>
        <v>30</v>
      </c>
      <c r="Q1091" s="26" cm="1">
        <f t="array" ref="Q1091">_xlfn.IFS(Table11[[#This Row],[target.clade]]="I",Table11[[#This Row],[hits.II]],Table11[[#This Row],[target.clade]]="II",Table11[[#This Row],[hits.I]],TRUE,NA())</f>
        <v>44</v>
      </c>
      <c r="R1091" s="26">
        <f>IFERROR(Table11[[#This Row],[clade.N]]-Table11[[#This Row],[clade.FP]], NA())</f>
        <v>66</v>
      </c>
      <c r="S1091" s="24">
        <f>Table11[[#This Row],[clade.TP]]/Table11[[#This Row],[clade.P]]</f>
        <v>0.99326448136506507</v>
      </c>
      <c r="T1091" s="24">
        <f>Table11[[#This Row],[clade.FN]]/Table11[[#This Row],[clade.P]]</f>
        <v>6.7355186349348896E-3</v>
      </c>
      <c r="U1091" s="24">
        <f>IFERROR(Table11[[#This Row],[clade.FP]]/Table11[[#This Row],[clade.N]],NA())</f>
        <v>0.4</v>
      </c>
      <c r="V1091" s="24">
        <f>IFERROR(Table11[[#This Row],[clade.TN]]/Table11[[#This Row],[clade.N]],NA())</f>
        <v>0.6</v>
      </c>
      <c r="AC1091" s="11"/>
      <c r="AD1091" s="11"/>
    </row>
    <row r="1092" spans="1:30" ht="21" customHeight="1" x14ac:dyDescent="0.2">
      <c r="A1092" s="25" t="s">
        <v>4689</v>
      </c>
      <c r="B1092" s="20">
        <f>LOOKUP(Table11[[#This Row],[id]],'S1 - Assay'!A:A,'S1 - Assay'!B:B)</f>
        <v>10244</v>
      </c>
      <c r="C1092" s="20" t="str">
        <f>LOOKUP(Table11[[#This Row],[id]],'S1 - Assay'!A:A,'S1 - Assay'!C:C)</f>
        <v>II</v>
      </c>
      <c r="D1092" s="20">
        <f>COUNTIF('S6 - Table 1'!$B$3:$B$20,Table11[[#This Row],[id]])</f>
        <v>0</v>
      </c>
      <c r="E1092" s="20">
        <v>0.43744557299999998</v>
      </c>
      <c r="F1092" s="20">
        <v>3377</v>
      </c>
      <c r="G1092" s="20">
        <v>51</v>
      </c>
      <c r="H1092" s="20">
        <v>253</v>
      </c>
      <c r="I1092" s="20">
        <v>43</v>
      </c>
      <c r="J1092" s="20">
        <v>44</v>
      </c>
      <c r="K1092" s="20">
        <v>4425</v>
      </c>
      <c r="L1092" s="20">
        <v>65</v>
      </c>
      <c r="M1092" s="26" cm="1">
        <f t="array" ref="M1092">_xlfn.IFS(Table11[[#This Row],[target.clade]]="I",110,Table11[[#This Row],[target.clade]]="II",4454,TRUE,4652)</f>
        <v>4454</v>
      </c>
      <c r="N1092" s="26" cm="1">
        <f t="array" ref="N1092">_xlfn.IFS(Table11[[#This Row],[target.clade]]="I",4454,Table11[[#This Row],[target.clade]]="II",110,TRUE,NA())</f>
        <v>110</v>
      </c>
      <c r="O1092" s="20" cm="1">
        <f t="array" ref="O1092">_xlfn.IFS(Table11[[#This Row],[target.clade]]="I",Table11[[#This Row],[hits.I]],Table11[[#This Row],[target.clade]]="II",Table11[[#This Row],[hits.II]],TRUE,SUM(Table11[[#This Row],[hits.I]:[hits.?]]))</f>
        <v>4425</v>
      </c>
      <c r="P1092" s="26">
        <f>Table11[[#This Row],[clade.P]]-Table11[[#This Row],[clade.TP]]</f>
        <v>29</v>
      </c>
      <c r="Q1092" s="26" cm="1">
        <f t="array" ref="Q1092">_xlfn.IFS(Table11[[#This Row],[target.clade]]="I",Table11[[#This Row],[hits.II]],Table11[[#This Row],[target.clade]]="II",Table11[[#This Row],[hits.I]],TRUE,NA())</f>
        <v>44</v>
      </c>
      <c r="R1092" s="26">
        <f>IFERROR(Table11[[#This Row],[clade.N]]-Table11[[#This Row],[clade.FP]], NA())</f>
        <v>66</v>
      </c>
      <c r="S1092" s="24">
        <f>Table11[[#This Row],[clade.TP]]/Table11[[#This Row],[clade.P]]</f>
        <v>0.9934889986528963</v>
      </c>
      <c r="T1092" s="24">
        <f>Table11[[#This Row],[clade.FN]]/Table11[[#This Row],[clade.P]]</f>
        <v>6.5110013471037266E-3</v>
      </c>
      <c r="U1092" s="24">
        <f>IFERROR(Table11[[#This Row],[clade.FP]]/Table11[[#This Row],[clade.N]],NA())</f>
        <v>0.4</v>
      </c>
      <c r="V1092" s="24">
        <f>IFERROR(Table11[[#This Row],[clade.TN]]/Table11[[#This Row],[clade.N]],NA())</f>
        <v>0.6</v>
      </c>
      <c r="AC1092" s="11"/>
      <c r="AD1092" s="11"/>
    </row>
    <row r="1093" spans="1:30" ht="21" customHeight="1" x14ac:dyDescent="0.2">
      <c r="A1093" s="25" t="s">
        <v>4692</v>
      </c>
      <c r="B1093" s="20">
        <f>LOOKUP(Table11[[#This Row],[id]],'S1 - Assay'!A:A,'S1 - Assay'!B:B)</f>
        <v>10244</v>
      </c>
      <c r="C1093" s="20" t="str">
        <f>LOOKUP(Table11[[#This Row],[id]],'S1 - Assay'!A:A,'S1 - Assay'!C:C)</f>
        <v>II</v>
      </c>
      <c r="D1093" s="20">
        <f>COUNTIF('S6 - Table 1'!$B$3:$B$20,Table11[[#This Row],[id]])</f>
        <v>0</v>
      </c>
      <c r="E1093" s="20">
        <v>0.43914315599999998</v>
      </c>
      <c r="F1093" s="20">
        <v>3426</v>
      </c>
      <c r="G1093" s="20">
        <v>3</v>
      </c>
      <c r="H1093" s="20">
        <v>122</v>
      </c>
      <c r="I1093" s="20">
        <v>291</v>
      </c>
      <c r="J1093" s="20">
        <v>44</v>
      </c>
      <c r="K1093" s="20">
        <v>4426</v>
      </c>
      <c r="L1093" s="20">
        <v>65</v>
      </c>
      <c r="M1093" s="26" cm="1">
        <f t="array" ref="M1093">_xlfn.IFS(Table11[[#This Row],[target.clade]]="I",110,Table11[[#This Row],[target.clade]]="II",4454,TRUE,4652)</f>
        <v>4454</v>
      </c>
      <c r="N1093" s="26" cm="1">
        <f t="array" ref="N1093">_xlfn.IFS(Table11[[#This Row],[target.clade]]="I",4454,Table11[[#This Row],[target.clade]]="II",110,TRUE,NA())</f>
        <v>110</v>
      </c>
      <c r="O1093" s="20" cm="1">
        <f t="array" ref="O1093">_xlfn.IFS(Table11[[#This Row],[target.clade]]="I",Table11[[#This Row],[hits.I]],Table11[[#This Row],[target.clade]]="II",Table11[[#This Row],[hits.II]],TRUE,SUM(Table11[[#This Row],[hits.I]:[hits.?]]))</f>
        <v>4426</v>
      </c>
      <c r="P1093" s="26">
        <f>Table11[[#This Row],[clade.P]]-Table11[[#This Row],[clade.TP]]</f>
        <v>28</v>
      </c>
      <c r="Q1093" s="26" cm="1">
        <f t="array" ref="Q1093">_xlfn.IFS(Table11[[#This Row],[target.clade]]="I",Table11[[#This Row],[hits.II]],Table11[[#This Row],[target.clade]]="II",Table11[[#This Row],[hits.I]],TRUE,NA())</f>
        <v>44</v>
      </c>
      <c r="R1093" s="26">
        <f>IFERROR(Table11[[#This Row],[clade.N]]-Table11[[#This Row],[clade.FP]], NA())</f>
        <v>66</v>
      </c>
      <c r="S1093" s="24">
        <f>Table11[[#This Row],[clade.TP]]/Table11[[#This Row],[clade.P]]</f>
        <v>0.99371351594072743</v>
      </c>
      <c r="T1093" s="24">
        <f>Table11[[#This Row],[clade.FN]]/Table11[[#This Row],[clade.P]]</f>
        <v>6.2864840592725636E-3</v>
      </c>
      <c r="U1093" s="24">
        <f>IFERROR(Table11[[#This Row],[clade.FP]]/Table11[[#This Row],[clade.N]],NA())</f>
        <v>0.4</v>
      </c>
      <c r="V1093" s="24">
        <f>IFERROR(Table11[[#This Row],[clade.TN]]/Table11[[#This Row],[clade.N]],NA())</f>
        <v>0.6</v>
      </c>
      <c r="AC1093" s="11"/>
      <c r="AD1093" s="11"/>
    </row>
    <row r="1094" spans="1:30" ht="21" customHeight="1" x14ac:dyDescent="0.2">
      <c r="A1094" s="25" t="s">
        <v>4697</v>
      </c>
      <c r="B1094" s="20">
        <f>LOOKUP(Table11[[#This Row],[id]],'S1 - Assay'!A:A,'S1 - Assay'!B:B)</f>
        <v>10244</v>
      </c>
      <c r="C1094" s="20" t="str">
        <f>LOOKUP(Table11[[#This Row],[id]],'S1 - Assay'!A:A,'S1 - Assay'!C:C)</f>
        <v>II</v>
      </c>
      <c r="D1094" s="20">
        <f>COUNTIF('S6 - Table 1'!$B$3:$B$20,Table11[[#This Row],[id]])</f>
        <v>0</v>
      </c>
      <c r="E1094" s="20">
        <v>0.47978179799999998</v>
      </c>
      <c r="F1094" s="20">
        <v>3427</v>
      </c>
      <c r="G1094" s="20">
        <v>2</v>
      </c>
      <c r="H1094" s="20">
        <v>251</v>
      </c>
      <c r="I1094" s="20">
        <v>33</v>
      </c>
      <c r="J1094" s="20">
        <v>43</v>
      </c>
      <c r="K1094" s="20">
        <v>4427</v>
      </c>
      <c r="L1094" s="20">
        <v>66</v>
      </c>
      <c r="M1094" s="26" cm="1">
        <f t="array" ref="M1094">_xlfn.IFS(Table11[[#This Row],[target.clade]]="I",110,Table11[[#This Row],[target.clade]]="II",4454,TRUE,4652)</f>
        <v>4454</v>
      </c>
      <c r="N1094" s="26" cm="1">
        <f t="array" ref="N1094">_xlfn.IFS(Table11[[#This Row],[target.clade]]="I",4454,Table11[[#This Row],[target.clade]]="II",110,TRUE,NA())</f>
        <v>110</v>
      </c>
      <c r="O1094" s="20" cm="1">
        <f t="array" ref="O1094">_xlfn.IFS(Table11[[#This Row],[target.clade]]="I",Table11[[#This Row],[hits.I]],Table11[[#This Row],[target.clade]]="II",Table11[[#This Row],[hits.II]],TRUE,SUM(Table11[[#This Row],[hits.I]:[hits.?]]))</f>
        <v>4427</v>
      </c>
      <c r="P1094" s="26">
        <f>Table11[[#This Row],[clade.P]]-Table11[[#This Row],[clade.TP]]</f>
        <v>27</v>
      </c>
      <c r="Q1094" s="26" cm="1">
        <f t="array" ref="Q1094">_xlfn.IFS(Table11[[#This Row],[target.clade]]="I",Table11[[#This Row],[hits.II]],Table11[[#This Row],[target.clade]]="II",Table11[[#This Row],[hits.I]],TRUE,NA())</f>
        <v>43</v>
      </c>
      <c r="R1094" s="26">
        <f>IFERROR(Table11[[#This Row],[clade.N]]-Table11[[#This Row],[clade.FP]], NA())</f>
        <v>67</v>
      </c>
      <c r="S1094" s="24">
        <f>Table11[[#This Row],[clade.TP]]/Table11[[#This Row],[clade.P]]</f>
        <v>0.99393803322855856</v>
      </c>
      <c r="T1094" s="24">
        <f>Table11[[#This Row],[clade.FN]]/Table11[[#This Row],[clade.P]]</f>
        <v>6.0619667714414006E-3</v>
      </c>
      <c r="U1094" s="24">
        <f>IFERROR(Table11[[#This Row],[clade.FP]]/Table11[[#This Row],[clade.N]],NA())</f>
        <v>0.39090909090909093</v>
      </c>
      <c r="V1094" s="24">
        <f>IFERROR(Table11[[#This Row],[clade.TN]]/Table11[[#This Row],[clade.N]],NA())</f>
        <v>0.60909090909090913</v>
      </c>
      <c r="AC1094" s="11"/>
      <c r="AD1094" s="11"/>
    </row>
    <row r="1095" spans="1:30" ht="21" customHeight="1" x14ac:dyDescent="0.2">
      <c r="A1095" s="25" t="s">
        <v>4701</v>
      </c>
      <c r="B1095" s="20">
        <f>LOOKUP(Table11[[#This Row],[id]],'S1 - Assay'!A:A,'S1 - Assay'!B:B)</f>
        <v>10244</v>
      </c>
      <c r="C1095" s="20" t="str">
        <f>LOOKUP(Table11[[#This Row],[id]],'S1 - Assay'!A:A,'S1 - Assay'!C:C)</f>
        <v>II</v>
      </c>
      <c r="D1095" s="20">
        <f>COUNTIF('S6 - Table 1'!$B$3:$B$20,Table11[[#This Row],[id]])</f>
        <v>0</v>
      </c>
      <c r="E1095" s="20">
        <v>0.48025717600000001</v>
      </c>
      <c r="F1095" s="20">
        <v>3419</v>
      </c>
      <c r="G1095" s="20">
        <v>3</v>
      </c>
      <c r="H1095" s="20">
        <v>154</v>
      </c>
      <c r="I1095" s="20">
        <v>236</v>
      </c>
      <c r="J1095" s="20">
        <v>44</v>
      </c>
      <c r="K1095" s="20">
        <v>4412</v>
      </c>
      <c r="L1095" s="20">
        <v>65</v>
      </c>
      <c r="M1095" s="26" cm="1">
        <f t="array" ref="M1095">_xlfn.IFS(Table11[[#This Row],[target.clade]]="I",110,Table11[[#This Row],[target.clade]]="II",4454,TRUE,4652)</f>
        <v>4454</v>
      </c>
      <c r="N1095" s="26" cm="1">
        <f t="array" ref="N1095">_xlfn.IFS(Table11[[#This Row],[target.clade]]="I",4454,Table11[[#This Row],[target.clade]]="II",110,TRUE,NA())</f>
        <v>110</v>
      </c>
      <c r="O1095" s="20" cm="1">
        <f t="array" ref="O1095">_xlfn.IFS(Table11[[#This Row],[target.clade]]="I",Table11[[#This Row],[hits.I]],Table11[[#This Row],[target.clade]]="II",Table11[[#This Row],[hits.II]],TRUE,SUM(Table11[[#This Row],[hits.I]:[hits.?]]))</f>
        <v>4412</v>
      </c>
      <c r="P1095" s="26">
        <f>Table11[[#This Row],[clade.P]]-Table11[[#This Row],[clade.TP]]</f>
        <v>42</v>
      </c>
      <c r="Q1095" s="26" cm="1">
        <f t="array" ref="Q1095">_xlfn.IFS(Table11[[#This Row],[target.clade]]="I",Table11[[#This Row],[hits.II]],Table11[[#This Row],[target.clade]]="II",Table11[[#This Row],[hits.I]],TRUE,NA())</f>
        <v>44</v>
      </c>
      <c r="R1095" s="26">
        <f>IFERROR(Table11[[#This Row],[clade.N]]-Table11[[#This Row],[clade.FP]], NA())</f>
        <v>66</v>
      </c>
      <c r="S1095" s="24">
        <f>Table11[[#This Row],[clade.TP]]/Table11[[#This Row],[clade.P]]</f>
        <v>0.9905702739110912</v>
      </c>
      <c r="T1095" s="24">
        <f>Table11[[#This Row],[clade.FN]]/Table11[[#This Row],[clade.P]]</f>
        <v>9.4297260889088467E-3</v>
      </c>
      <c r="U1095" s="24">
        <f>IFERROR(Table11[[#This Row],[clade.FP]]/Table11[[#This Row],[clade.N]],NA())</f>
        <v>0.4</v>
      </c>
      <c r="V1095" s="24">
        <f>IFERROR(Table11[[#This Row],[clade.TN]]/Table11[[#This Row],[clade.N]],NA())</f>
        <v>0.6</v>
      </c>
      <c r="AC1095" s="11"/>
      <c r="AD1095" s="11"/>
    </row>
    <row r="1096" spans="1:30" ht="21" customHeight="1" x14ac:dyDescent="0.2">
      <c r="A1096" s="25" t="s">
        <v>4705</v>
      </c>
      <c r="B1096" s="20">
        <f>LOOKUP(Table11[[#This Row],[id]],'S1 - Assay'!A:A,'S1 - Assay'!B:B)</f>
        <v>10244</v>
      </c>
      <c r="C1096" s="20" t="str">
        <f>LOOKUP(Table11[[#This Row],[id]],'S1 - Assay'!A:A,'S1 - Assay'!C:C)</f>
        <v>II</v>
      </c>
      <c r="D1096" s="20">
        <f>COUNTIF('S6 - Table 1'!$B$3:$B$20,Table11[[#This Row],[id]])</f>
        <v>0</v>
      </c>
      <c r="E1096" s="20">
        <v>0.48234020100000002</v>
      </c>
      <c r="F1096" s="20">
        <v>3379</v>
      </c>
      <c r="G1096" s="20">
        <v>46</v>
      </c>
      <c r="H1096" s="20">
        <v>284</v>
      </c>
      <c r="I1096" s="20">
        <v>346</v>
      </c>
      <c r="J1096" s="20">
        <v>44</v>
      </c>
      <c r="K1096" s="20">
        <v>4425</v>
      </c>
      <c r="L1096" s="20">
        <v>70</v>
      </c>
      <c r="M1096" s="26" cm="1">
        <f t="array" ref="M1096">_xlfn.IFS(Table11[[#This Row],[target.clade]]="I",110,Table11[[#This Row],[target.clade]]="II",4454,TRUE,4652)</f>
        <v>4454</v>
      </c>
      <c r="N1096" s="26" cm="1">
        <f t="array" ref="N1096">_xlfn.IFS(Table11[[#This Row],[target.clade]]="I",4454,Table11[[#This Row],[target.clade]]="II",110,TRUE,NA())</f>
        <v>110</v>
      </c>
      <c r="O1096" s="20" cm="1">
        <f t="array" ref="O1096">_xlfn.IFS(Table11[[#This Row],[target.clade]]="I",Table11[[#This Row],[hits.I]],Table11[[#This Row],[target.clade]]="II",Table11[[#This Row],[hits.II]],TRUE,SUM(Table11[[#This Row],[hits.I]:[hits.?]]))</f>
        <v>4425</v>
      </c>
      <c r="P1096" s="26">
        <f>Table11[[#This Row],[clade.P]]-Table11[[#This Row],[clade.TP]]</f>
        <v>29</v>
      </c>
      <c r="Q1096" s="26" cm="1">
        <f t="array" ref="Q1096">_xlfn.IFS(Table11[[#This Row],[target.clade]]="I",Table11[[#This Row],[hits.II]],Table11[[#This Row],[target.clade]]="II",Table11[[#This Row],[hits.I]],TRUE,NA())</f>
        <v>44</v>
      </c>
      <c r="R1096" s="26">
        <f>IFERROR(Table11[[#This Row],[clade.N]]-Table11[[#This Row],[clade.FP]], NA())</f>
        <v>66</v>
      </c>
      <c r="S1096" s="24">
        <f>Table11[[#This Row],[clade.TP]]/Table11[[#This Row],[clade.P]]</f>
        <v>0.9934889986528963</v>
      </c>
      <c r="T1096" s="24">
        <f>Table11[[#This Row],[clade.FN]]/Table11[[#This Row],[clade.P]]</f>
        <v>6.5110013471037266E-3</v>
      </c>
      <c r="U1096" s="24">
        <f>IFERROR(Table11[[#This Row],[clade.FP]]/Table11[[#This Row],[clade.N]],NA())</f>
        <v>0.4</v>
      </c>
      <c r="V1096" s="24">
        <f>IFERROR(Table11[[#This Row],[clade.TN]]/Table11[[#This Row],[clade.N]],NA())</f>
        <v>0.6</v>
      </c>
      <c r="AC1096" s="11"/>
      <c r="AD1096" s="11"/>
    </row>
    <row r="1097" spans="1:30" ht="21" customHeight="1" x14ac:dyDescent="0.2">
      <c r="A1097" s="25" t="s">
        <v>4709</v>
      </c>
      <c r="B1097" s="20">
        <f>LOOKUP(Table11[[#This Row],[id]],'S1 - Assay'!A:A,'S1 - Assay'!B:B)</f>
        <v>10244</v>
      </c>
      <c r="C1097" s="20" t="str">
        <f>LOOKUP(Table11[[#This Row],[id]],'S1 - Assay'!A:A,'S1 - Assay'!C:C)</f>
        <v>II</v>
      </c>
      <c r="D1097" s="20">
        <f>COUNTIF('S6 - Table 1'!$B$3:$B$20,Table11[[#This Row],[id]])</f>
        <v>0</v>
      </c>
      <c r="E1097" s="20">
        <v>0.482477873</v>
      </c>
      <c r="F1097" s="20">
        <v>3380</v>
      </c>
      <c r="G1097" s="20">
        <v>45</v>
      </c>
      <c r="H1097" s="20">
        <v>284</v>
      </c>
      <c r="I1097" s="20">
        <v>346</v>
      </c>
      <c r="J1097" s="20">
        <v>44</v>
      </c>
      <c r="K1097" s="20">
        <v>4425</v>
      </c>
      <c r="L1097" s="20">
        <v>70</v>
      </c>
      <c r="M1097" s="26" cm="1">
        <f t="array" ref="M1097">_xlfn.IFS(Table11[[#This Row],[target.clade]]="I",110,Table11[[#This Row],[target.clade]]="II",4454,TRUE,4652)</f>
        <v>4454</v>
      </c>
      <c r="N1097" s="26" cm="1">
        <f t="array" ref="N1097">_xlfn.IFS(Table11[[#This Row],[target.clade]]="I",4454,Table11[[#This Row],[target.clade]]="II",110,TRUE,NA())</f>
        <v>110</v>
      </c>
      <c r="O1097" s="20" cm="1">
        <f t="array" ref="O1097">_xlfn.IFS(Table11[[#This Row],[target.clade]]="I",Table11[[#This Row],[hits.I]],Table11[[#This Row],[target.clade]]="II",Table11[[#This Row],[hits.II]],TRUE,SUM(Table11[[#This Row],[hits.I]:[hits.?]]))</f>
        <v>4425</v>
      </c>
      <c r="P1097" s="26">
        <f>Table11[[#This Row],[clade.P]]-Table11[[#This Row],[clade.TP]]</f>
        <v>29</v>
      </c>
      <c r="Q1097" s="26" cm="1">
        <f t="array" ref="Q1097">_xlfn.IFS(Table11[[#This Row],[target.clade]]="I",Table11[[#This Row],[hits.II]],Table11[[#This Row],[target.clade]]="II",Table11[[#This Row],[hits.I]],TRUE,NA())</f>
        <v>44</v>
      </c>
      <c r="R1097" s="26">
        <f>IFERROR(Table11[[#This Row],[clade.N]]-Table11[[#This Row],[clade.FP]], NA())</f>
        <v>66</v>
      </c>
      <c r="S1097" s="24">
        <f>Table11[[#This Row],[clade.TP]]/Table11[[#This Row],[clade.P]]</f>
        <v>0.9934889986528963</v>
      </c>
      <c r="T1097" s="24">
        <f>Table11[[#This Row],[clade.FN]]/Table11[[#This Row],[clade.P]]</f>
        <v>6.5110013471037266E-3</v>
      </c>
      <c r="U1097" s="24">
        <f>IFERROR(Table11[[#This Row],[clade.FP]]/Table11[[#This Row],[clade.N]],NA())</f>
        <v>0.4</v>
      </c>
      <c r="V1097" s="24">
        <f>IFERROR(Table11[[#This Row],[clade.TN]]/Table11[[#This Row],[clade.N]],NA())</f>
        <v>0.6</v>
      </c>
      <c r="AC1097" s="11"/>
      <c r="AD1097" s="11"/>
    </row>
    <row r="1098" spans="1:30" ht="21" customHeight="1" x14ac:dyDescent="0.2">
      <c r="A1098" s="25" t="s">
        <v>4711</v>
      </c>
      <c r="B1098" s="20">
        <f>LOOKUP(Table11[[#This Row],[id]],'S1 - Assay'!A:A,'S1 - Assay'!B:B)</f>
        <v>10244</v>
      </c>
      <c r="C1098" s="20" t="str">
        <f>LOOKUP(Table11[[#This Row],[id]],'S1 - Assay'!A:A,'S1 - Assay'!C:C)</f>
        <v>II</v>
      </c>
      <c r="D1098" s="20">
        <f>COUNTIF('S6 - Table 1'!$B$3:$B$20,Table11[[#This Row],[id]])</f>
        <v>0</v>
      </c>
      <c r="E1098" s="20">
        <v>0.48441991899999998</v>
      </c>
      <c r="F1098" s="20">
        <v>3362</v>
      </c>
      <c r="G1098" s="20">
        <v>47</v>
      </c>
      <c r="H1098" s="20">
        <v>250</v>
      </c>
      <c r="I1098" s="20">
        <v>36</v>
      </c>
      <c r="J1098" s="20">
        <v>43</v>
      </c>
      <c r="K1098" s="20">
        <v>4421</v>
      </c>
      <c r="L1098" s="20">
        <v>58</v>
      </c>
      <c r="M1098" s="26" cm="1">
        <f t="array" ref="M1098">_xlfn.IFS(Table11[[#This Row],[target.clade]]="I",110,Table11[[#This Row],[target.clade]]="II",4454,TRUE,4652)</f>
        <v>4454</v>
      </c>
      <c r="N1098" s="26" cm="1">
        <f t="array" ref="N1098">_xlfn.IFS(Table11[[#This Row],[target.clade]]="I",4454,Table11[[#This Row],[target.clade]]="II",110,TRUE,NA())</f>
        <v>110</v>
      </c>
      <c r="O1098" s="20" cm="1">
        <f t="array" ref="O1098">_xlfn.IFS(Table11[[#This Row],[target.clade]]="I",Table11[[#This Row],[hits.I]],Table11[[#This Row],[target.clade]]="II",Table11[[#This Row],[hits.II]],TRUE,SUM(Table11[[#This Row],[hits.I]:[hits.?]]))</f>
        <v>4421</v>
      </c>
      <c r="P1098" s="26">
        <f>Table11[[#This Row],[clade.P]]-Table11[[#This Row],[clade.TP]]</f>
        <v>33</v>
      </c>
      <c r="Q1098" s="26" cm="1">
        <f t="array" ref="Q1098">_xlfn.IFS(Table11[[#This Row],[target.clade]]="I",Table11[[#This Row],[hits.II]],Table11[[#This Row],[target.clade]]="II",Table11[[#This Row],[hits.I]],TRUE,NA())</f>
        <v>43</v>
      </c>
      <c r="R1098" s="26">
        <f>IFERROR(Table11[[#This Row],[clade.N]]-Table11[[#This Row],[clade.FP]], NA())</f>
        <v>67</v>
      </c>
      <c r="S1098" s="24">
        <f>Table11[[#This Row],[clade.TP]]/Table11[[#This Row],[clade.P]]</f>
        <v>0.99259092950157157</v>
      </c>
      <c r="T1098" s="24">
        <f>Table11[[#This Row],[clade.FN]]/Table11[[#This Row],[clade.P]]</f>
        <v>7.4090704984283787E-3</v>
      </c>
      <c r="U1098" s="24">
        <f>IFERROR(Table11[[#This Row],[clade.FP]]/Table11[[#This Row],[clade.N]],NA())</f>
        <v>0.39090909090909093</v>
      </c>
      <c r="V1098" s="24">
        <f>IFERROR(Table11[[#This Row],[clade.TN]]/Table11[[#This Row],[clade.N]],NA())</f>
        <v>0.60909090909090913</v>
      </c>
      <c r="AC1098" s="11"/>
      <c r="AD1098" s="11"/>
    </row>
    <row r="1099" spans="1:30" ht="21" customHeight="1" x14ac:dyDescent="0.2">
      <c r="A1099" s="25" t="s">
        <v>4716</v>
      </c>
      <c r="B1099" s="20">
        <f>LOOKUP(Table11[[#This Row],[id]],'S1 - Assay'!A:A,'S1 - Assay'!B:B)</f>
        <v>10244</v>
      </c>
      <c r="C1099" s="20" t="str">
        <f>LOOKUP(Table11[[#This Row],[id]],'S1 - Assay'!A:A,'S1 - Assay'!C:C)</f>
        <v>II</v>
      </c>
      <c r="D1099" s="20">
        <f>COUNTIF('S6 - Table 1'!$B$3:$B$20,Table11[[#This Row],[id]])</f>
        <v>0</v>
      </c>
      <c r="E1099" s="20">
        <v>0.48468277100000001</v>
      </c>
      <c r="F1099" s="20">
        <v>3363</v>
      </c>
      <c r="G1099" s="20">
        <v>46</v>
      </c>
      <c r="H1099" s="20">
        <v>250</v>
      </c>
      <c r="I1099" s="20">
        <v>36</v>
      </c>
      <c r="J1099" s="20">
        <v>43</v>
      </c>
      <c r="K1099" s="20">
        <v>4421</v>
      </c>
      <c r="L1099" s="20">
        <v>58</v>
      </c>
      <c r="M1099" s="26" cm="1">
        <f t="array" ref="M1099">_xlfn.IFS(Table11[[#This Row],[target.clade]]="I",110,Table11[[#This Row],[target.clade]]="II",4454,TRUE,4652)</f>
        <v>4454</v>
      </c>
      <c r="N1099" s="26" cm="1">
        <f t="array" ref="N1099">_xlfn.IFS(Table11[[#This Row],[target.clade]]="I",4454,Table11[[#This Row],[target.clade]]="II",110,TRUE,NA())</f>
        <v>110</v>
      </c>
      <c r="O1099" s="20" cm="1">
        <f t="array" ref="O1099">_xlfn.IFS(Table11[[#This Row],[target.clade]]="I",Table11[[#This Row],[hits.I]],Table11[[#This Row],[target.clade]]="II",Table11[[#This Row],[hits.II]],TRUE,SUM(Table11[[#This Row],[hits.I]:[hits.?]]))</f>
        <v>4421</v>
      </c>
      <c r="P1099" s="26">
        <f>Table11[[#This Row],[clade.P]]-Table11[[#This Row],[clade.TP]]</f>
        <v>33</v>
      </c>
      <c r="Q1099" s="26" cm="1">
        <f t="array" ref="Q1099">_xlfn.IFS(Table11[[#This Row],[target.clade]]="I",Table11[[#This Row],[hits.II]],Table11[[#This Row],[target.clade]]="II",Table11[[#This Row],[hits.I]],TRUE,NA())</f>
        <v>43</v>
      </c>
      <c r="R1099" s="26">
        <f>IFERROR(Table11[[#This Row],[clade.N]]-Table11[[#This Row],[clade.FP]], NA())</f>
        <v>67</v>
      </c>
      <c r="S1099" s="24">
        <f>Table11[[#This Row],[clade.TP]]/Table11[[#This Row],[clade.P]]</f>
        <v>0.99259092950157157</v>
      </c>
      <c r="T1099" s="24">
        <f>Table11[[#This Row],[clade.FN]]/Table11[[#This Row],[clade.P]]</f>
        <v>7.4090704984283787E-3</v>
      </c>
      <c r="U1099" s="24">
        <f>IFERROR(Table11[[#This Row],[clade.FP]]/Table11[[#This Row],[clade.N]],NA())</f>
        <v>0.39090909090909093</v>
      </c>
      <c r="V1099" s="24">
        <f>IFERROR(Table11[[#This Row],[clade.TN]]/Table11[[#This Row],[clade.N]],NA())</f>
        <v>0.60909090909090913</v>
      </c>
      <c r="AC1099" s="11"/>
      <c r="AD1099" s="11"/>
    </row>
    <row r="1100" spans="1:30" ht="21" customHeight="1" x14ac:dyDescent="0.2">
      <c r="A1100" s="25" t="s">
        <v>4719</v>
      </c>
      <c r="B1100" s="20">
        <f>LOOKUP(Table11[[#This Row],[id]],'S1 - Assay'!A:A,'S1 - Assay'!B:B)</f>
        <v>10244</v>
      </c>
      <c r="C1100" s="20" t="str">
        <f>LOOKUP(Table11[[#This Row],[id]],'S1 - Assay'!A:A,'S1 - Assay'!C:C)</f>
        <v>II</v>
      </c>
      <c r="D1100" s="20">
        <f>COUNTIF('S6 - Table 1'!$B$3:$B$20,Table11[[#This Row],[id]])</f>
        <v>0</v>
      </c>
      <c r="E1100" s="20">
        <v>0.48786676400000001</v>
      </c>
      <c r="F1100" s="20">
        <v>3427</v>
      </c>
      <c r="G1100" s="20">
        <v>2</v>
      </c>
      <c r="H1100" s="20">
        <v>277</v>
      </c>
      <c r="I1100" s="20">
        <v>6</v>
      </c>
      <c r="J1100" s="20">
        <v>43</v>
      </c>
      <c r="K1100" s="20">
        <v>4427</v>
      </c>
      <c r="L1100" s="20">
        <v>66</v>
      </c>
      <c r="M1100" s="26" cm="1">
        <f t="array" ref="M1100">_xlfn.IFS(Table11[[#This Row],[target.clade]]="I",110,Table11[[#This Row],[target.clade]]="II",4454,TRUE,4652)</f>
        <v>4454</v>
      </c>
      <c r="N1100" s="26" cm="1">
        <f t="array" ref="N1100">_xlfn.IFS(Table11[[#This Row],[target.clade]]="I",4454,Table11[[#This Row],[target.clade]]="II",110,TRUE,NA())</f>
        <v>110</v>
      </c>
      <c r="O1100" s="20" cm="1">
        <f t="array" ref="O1100">_xlfn.IFS(Table11[[#This Row],[target.clade]]="I",Table11[[#This Row],[hits.I]],Table11[[#This Row],[target.clade]]="II",Table11[[#This Row],[hits.II]],TRUE,SUM(Table11[[#This Row],[hits.I]:[hits.?]]))</f>
        <v>4427</v>
      </c>
      <c r="P1100" s="26">
        <f>Table11[[#This Row],[clade.P]]-Table11[[#This Row],[clade.TP]]</f>
        <v>27</v>
      </c>
      <c r="Q1100" s="26" cm="1">
        <f t="array" ref="Q1100">_xlfn.IFS(Table11[[#This Row],[target.clade]]="I",Table11[[#This Row],[hits.II]],Table11[[#This Row],[target.clade]]="II",Table11[[#This Row],[hits.I]],TRUE,NA())</f>
        <v>43</v>
      </c>
      <c r="R1100" s="26">
        <f>IFERROR(Table11[[#This Row],[clade.N]]-Table11[[#This Row],[clade.FP]], NA())</f>
        <v>67</v>
      </c>
      <c r="S1100" s="24">
        <f>Table11[[#This Row],[clade.TP]]/Table11[[#This Row],[clade.P]]</f>
        <v>0.99393803322855856</v>
      </c>
      <c r="T1100" s="24">
        <f>Table11[[#This Row],[clade.FN]]/Table11[[#This Row],[clade.P]]</f>
        <v>6.0619667714414006E-3</v>
      </c>
      <c r="U1100" s="24">
        <f>IFERROR(Table11[[#This Row],[clade.FP]]/Table11[[#This Row],[clade.N]],NA())</f>
        <v>0.39090909090909093</v>
      </c>
      <c r="V1100" s="24">
        <f>IFERROR(Table11[[#This Row],[clade.TN]]/Table11[[#This Row],[clade.N]],NA())</f>
        <v>0.60909090909090913</v>
      </c>
      <c r="AC1100" s="11"/>
      <c r="AD1100" s="11"/>
    </row>
    <row r="1101" spans="1:30" ht="21" customHeight="1" x14ac:dyDescent="0.2">
      <c r="A1101" s="25" t="s">
        <v>4722</v>
      </c>
      <c r="B1101" s="20">
        <f>LOOKUP(Table11[[#This Row],[id]],'S1 - Assay'!A:A,'S1 - Assay'!B:B)</f>
        <v>10244</v>
      </c>
      <c r="C1101" s="20" t="str">
        <f>LOOKUP(Table11[[#This Row],[id]],'S1 - Assay'!A:A,'S1 - Assay'!C:C)</f>
        <v>II</v>
      </c>
      <c r="D1101" s="20">
        <f>COUNTIF('S6 - Table 1'!$B$3:$B$20,Table11[[#This Row],[id]])</f>
        <v>0</v>
      </c>
      <c r="E1101" s="20">
        <v>0.49004126199999998</v>
      </c>
      <c r="F1101" s="20">
        <v>3379</v>
      </c>
      <c r="G1101" s="20">
        <v>46</v>
      </c>
      <c r="H1101" s="20">
        <v>277</v>
      </c>
      <c r="I1101" s="20">
        <v>322</v>
      </c>
      <c r="J1101" s="20">
        <v>44</v>
      </c>
      <c r="K1101" s="20">
        <v>4424</v>
      </c>
      <c r="L1101" s="20">
        <v>70</v>
      </c>
      <c r="M1101" s="26" cm="1">
        <f t="array" ref="M1101">_xlfn.IFS(Table11[[#This Row],[target.clade]]="I",110,Table11[[#This Row],[target.clade]]="II",4454,TRUE,4652)</f>
        <v>4454</v>
      </c>
      <c r="N1101" s="26" cm="1">
        <f t="array" ref="N1101">_xlfn.IFS(Table11[[#This Row],[target.clade]]="I",4454,Table11[[#This Row],[target.clade]]="II",110,TRUE,NA())</f>
        <v>110</v>
      </c>
      <c r="O1101" s="20" cm="1">
        <f t="array" ref="O1101">_xlfn.IFS(Table11[[#This Row],[target.clade]]="I",Table11[[#This Row],[hits.I]],Table11[[#This Row],[target.clade]]="II",Table11[[#This Row],[hits.II]],TRUE,SUM(Table11[[#This Row],[hits.I]:[hits.?]]))</f>
        <v>4424</v>
      </c>
      <c r="P1101" s="26">
        <f>Table11[[#This Row],[clade.P]]-Table11[[#This Row],[clade.TP]]</f>
        <v>30</v>
      </c>
      <c r="Q1101" s="26" cm="1">
        <f t="array" ref="Q1101">_xlfn.IFS(Table11[[#This Row],[target.clade]]="I",Table11[[#This Row],[hits.II]],Table11[[#This Row],[target.clade]]="II",Table11[[#This Row],[hits.I]],TRUE,NA())</f>
        <v>44</v>
      </c>
      <c r="R1101" s="26">
        <f>IFERROR(Table11[[#This Row],[clade.N]]-Table11[[#This Row],[clade.FP]], NA())</f>
        <v>66</v>
      </c>
      <c r="S1101" s="24">
        <f>Table11[[#This Row],[clade.TP]]/Table11[[#This Row],[clade.P]]</f>
        <v>0.99326448136506507</v>
      </c>
      <c r="T1101" s="24">
        <f>Table11[[#This Row],[clade.FN]]/Table11[[#This Row],[clade.P]]</f>
        <v>6.7355186349348896E-3</v>
      </c>
      <c r="U1101" s="24">
        <f>IFERROR(Table11[[#This Row],[clade.FP]]/Table11[[#This Row],[clade.N]],NA())</f>
        <v>0.4</v>
      </c>
      <c r="V1101" s="24">
        <f>IFERROR(Table11[[#This Row],[clade.TN]]/Table11[[#This Row],[clade.N]],NA())</f>
        <v>0.6</v>
      </c>
      <c r="AC1101" s="11"/>
      <c r="AD1101" s="11"/>
    </row>
    <row r="1102" spans="1:30" ht="21" customHeight="1" x14ac:dyDescent="0.2">
      <c r="A1102" s="25" t="s">
        <v>4725</v>
      </c>
      <c r="B1102" s="20">
        <f>LOOKUP(Table11[[#This Row],[id]],'S1 - Assay'!A:A,'S1 - Assay'!B:B)</f>
        <v>10244</v>
      </c>
      <c r="C1102" s="20" t="str">
        <f>LOOKUP(Table11[[#This Row],[id]],'S1 - Assay'!A:A,'S1 - Assay'!C:C)</f>
        <v>II</v>
      </c>
      <c r="D1102" s="20">
        <f>COUNTIF('S6 - Table 1'!$B$3:$B$20,Table11[[#This Row],[id]])</f>
        <v>0</v>
      </c>
      <c r="E1102" s="20">
        <v>0.49013014700000002</v>
      </c>
      <c r="F1102" s="20">
        <v>3337</v>
      </c>
      <c r="G1102" s="20">
        <v>13</v>
      </c>
      <c r="H1102" s="20">
        <v>189</v>
      </c>
      <c r="I1102" s="20">
        <v>399</v>
      </c>
      <c r="J1102" s="20">
        <v>44</v>
      </c>
      <c r="K1102" s="20">
        <v>4319</v>
      </c>
      <c r="L1102" s="20">
        <v>68</v>
      </c>
      <c r="M1102" s="26" cm="1">
        <f t="array" ref="M1102">_xlfn.IFS(Table11[[#This Row],[target.clade]]="I",110,Table11[[#This Row],[target.clade]]="II",4454,TRUE,4652)</f>
        <v>4454</v>
      </c>
      <c r="N1102" s="26" cm="1">
        <f t="array" ref="N1102">_xlfn.IFS(Table11[[#This Row],[target.clade]]="I",4454,Table11[[#This Row],[target.clade]]="II",110,TRUE,NA())</f>
        <v>110</v>
      </c>
      <c r="O1102" s="20" cm="1">
        <f t="array" ref="O1102">_xlfn.IFS(Table11[[#This Row],[target.clade]]="I",Table11[[#This Row],[hits.I]],Table11[[#This Row],[target.clade]]="II",Table11[[#This Row],[hits.II]],TRUE,SUM(Table11[[#This Row],[hits.I]:[hits.?]]))</f>
        <v>4319</v>
      </c>
      <c r="P1102" s="26">
        <f>Table11[[#This Row],[clade.P]]-Table11[[#This Row],[clade.TP]]</f>
        <v>135</v>
      </c>
      <c r="Q1102" s="26" cm="1">
        <f t="array" ref="Q1102">_xlfn.IFS(Table11[[#This Row],[target.clade]]="I",Table11[[#This Row],[hits.II]],Table11[[#This Row],[target.clade]]="II",Table11[[#This Row],[hits.I]],TRUE,NA())</f>
        <v>44</v>
      </c>
      <c r="R1102" s="26">
        <f>IFERROR(Table11[[#This Row],[clade.N]]-Table11[[#This Row],[clade.FP]], NA())</f>
        <v>66</v>
      </c>
      <c r="S1102" s="24">
        <f>Table11[[#This Row],[clade.TP]]/Table11[[#This Row],[clade.P]]</f>
        <v>0.96969016614279302</v>
      </c>
      <c r="T1102" s="24">
        <f>Table11[[#This Row],[clade.FN]]/Table11[[#This Row],[clade.P]]</f>
        <v>3.0309833857207005E-2</v>
      </c>
      <c r="U1102" s="24">
        <f>IFERROR(Table11[[#This Row],[clade.FP]]/Table11[[#This Row],[clade.N]],NA())</f>
        <v>0.4</v>
      </c>
      <c r="V1102" s="24">
        <f>IFERROR(Table11[[#This Row],[clade.TN]]/Table11[[#This Row],[clade.N]],NA())</f>
        <v>0.6</v>
      </c>
      <c r="AC1102" s="11"/>
      <c r="AD1102" s="11"/>
    </row>
    <row r="1103" spans="1:30" ht="21" customHeight="1" x14ac:dyDescent="0.2">
      <c r="A1103" s="25" t="s">
        <v>4728</v>
      </c>
      <c r="B1103" s="20">
        <f>LOOKUP(Table11[[#This Row],[id]],'S1 - Assay'!A:A,'S1 - Assay'!B:B)</f>
        <v>10244</v>
      </c>
      <c r="C1103" s="20" t="str">
        <f>LOOKUP(Table11[[#This Row],[id]],'S1 - Assay'!A:A,'S1 - Assay'!C:C)</f>
        <v>II</v>
      </c>
      <c r="D1103" s="20">
        <f>COUNTIF('S6 - Table 1'!$B$3:$B$20,Table11[[#This Row],[id]])</f>
        <v>0</v>
      </c>
      <c r="E1103" s="20">
        <v>0.491675156</v>
      </c>
      <c r="F1103" s="20">
        <v>3249</v>
      </c>
      <c r="G1103" s="20">
        <v>12</v>
      </c>
      <c r="H1103" s="20">
        <v>89</v>
      </c>
      <c r="I1103" s="20">
        <v>217</v>
      </c>
      <c r="J1103" s="20">
        <v>50</v>
      </c>
      <c r="K1103" s="20">
        <v>4219</v>
      </c>
      <c r="L1103" s="20">
        <v>64</v>
      </c>
      <c r="M1103" s="26" cm="1">
        <f t="array" ref="M1103">_xlfn.IFS(Table11[[#This Row],[target.clade]]="I",110,Table11[[#This Row],[target.clade]]="II",4454,TRUE,4652)</f>
        <v>4454</v>
      </c>
      <c r="N1103" s="26" cm="1">
        <f t="array" ref="N1103">_xlfn.IFS(Table11[[#This Row],[target.clade]]="I",4454,Table11[[#This Row],[target.clade]]="II",110,TRUE,NA())</f>
        <v>110</v>
      </c>
      <c r="O1103" s="20" cm="1">
        <f t="array" ref="O1103">_xlfn.IFS(Table11[[#This Row],[target.clade]]="I",Table11[[#This Row],[hits.I]],Table11[[#This Row],[target.clade]]="II",Table11[[#This Row],[hits.II]],TRUE,SUM(Table11[[#This Row],[hits.I]:[hits.?]]))</f>
        <v>4219</v>
      </c>
      <c r="P1103" s="26">
        <f>Table11[[#This Row],[clade.P]]-Table11[[#This Row],[clade.TP]]</f>
        <v>235</v>
      </c>
      <c r="Q1103" s="26" cm="1">
        <f t="array" ref="Q1103">_xlfn.IFS(Table11[[#This Row],[target.clade]]="I",Table11[[#This Row],[hits.II]],Table11[[#This Row],[target.clade]]="II",Table11[[#This Row],[hits.I]],TRUE,NA())</f>
        <v>50</v>
      </c>
      <c r="R1103" s="26">
        <f>IFERROR(Table11[[#This Row],[clade.N]]-Table11[[#This Row],[clade.FP]], NA())</f>
        <v>60</v>
      </c>
      <c r="S1103" s="24">
        <f>Table11[[#This Row],[clade.TP]]/Table11[[#This Row],[clade.P]]</f>
        <v>0.94723843735967672</v>
      </c>
      <c r="T1103" s="24">
        <f>Table11[[#This Row],[clade.FN]]/Table11[[#This Row],[clade.P]]</f>
        <v>5.2761562640323306E-2</v>
      </c>
      <c r="U1103" s="24">
        <f>IFERROR(Table11[[#This Row],[clade.FP]]/Table11[[#This Row],[clade.N]],NA())</f>
        <v>0.45454545454545453</v>
      </c>
      <c r="V1103" s="24">
        <f>IFERROR(Table11[[#This Row],[clade.TN]]/Table11[[#This Row],[clade.N]],NA())</f>
        <v>0.54545454545454541</v>
      </c>
      <c r="AC1103" s="11"/>
      <c r="AD1103" s="11"/>
    </row>
    <row r="1104" spans="1:30" ht="21" customHeight="1" x14ac:dyDescent="0.2">
      <c r="A1104" s="25" t="s">
        <v>4732</v>
      </c>
      <c r="B1104" s="20">
        <f>LOOKUP(Table11[[#This Row],[id]],'S1 - Assay'!A:A,'S1 - Assay'!B:B)</f>
        <v>10244</v>
      </c>
      <c r="C1104" s="20" t="str">
        <f>LOOKUP(Table11[[#This Row],[id]],'S1 - Assay'!A:A,'S1 - Assay'!C:C)</f>
        <v>II</v>
      </c>
      <c r="D1104" s="20">
        <f>COUNTIF('S6 - Table 1'!$B$3:$B$20,Table11[[#This Row],[id]])</f>
        <v>0</v>
      </c>
      <c r="E1104" s="20">
        <v>0.49176592299999999</v>
      </c>
      <c r="F1104" s="20">
        <v>3315</v>
      </c>
      <c r="G1104" s="20">
        <v>4</v>
      </c>
      <c r="H1104" s="20">
        <v>196</v>
      </c>
      <c r="I1104" s="20">
        <v>96</v>
      </c>
      <c r="J1104" s="20">
        <v>43</v>
      </c>
      <c r="K1104" s="20">
        <v>4300</v>
      </c>
      <c r="L1104" s="20">
        <v>63</v>
      </c>
      <c r="M1104" s="26" cm="1">
        <f t="array" ref="M1104">_xlfn.IFS(Table11[[#This Row],[target.clade]]="I",110,Table11[[#This Row],[target.clade]]="II",4454,TRUE,4652)</f>
        <v>4454</v>
      </c>
      <c r="N1104" s="26" cm="1">
        <f t="array" ref="N1104">_xlfn.IFS(Table11[[#This Row],[target.clade]]="I",4454,Table11[[#This Row],[target.clade]]="II",110,TRUE,NA())</f>
        <v>110</v>
      </c>
      <c r="O1104" s="20" cm="1">
        <f t="array" ref="O1104">_xlfn.IFS(Table11[[#This Row],[target.clade]]="I",Table11[[#This Row],[hits.I]],Table11[[#This Row],[target.clade]]="II",Table11[[#This Row],[hits.II]],TRUE,SUM(Table11[[#This Row],[hits.I]:[hits.?]]))</f>
        <v>4300</v>
      </c>
      <c r="P1104" s="26">
        <f>Table11[[#This Row],[clade.P]]-Table11[[#This Row],[clade.TP]]</f>
        <v>154</v>
      </c>
      <c r="Q1104" s="26" cm="1">
        <f t="array" ref="Q1104">_xlfn.IFS(Table11[[#This Row],[target.clade]]="I",Table11[[#This Row],[hits.II]],Table11[[#This Row],[target.clade]]="II",Table11[[#This Row],[hits.I]],TRUE,NA())</f>
        <v>43</v>
      </c>
      <c r="R1104" s="26">
        <f>IFERROR(Table11[[#This Row],[clade.N]]-Table11[[#This Row],[clade.FP]], NA())</f>
        <v>67</v>
      </c>
      <c r="S1104" s="24">
        <f>Table11[[#This Row],[clade.TP]]/Table11[[#This Row],[clade.P]]</f>
        <v>0.96542433767400093</v>
      </c>
      <c r="T1104" s="24">
        <f>Table11[[#This Row],[clade.FN]]/Table11[[#This Row],[clade.P]]</f>
        <v>3.4575662325999103E-2</v>
      </c>
      <c r="U1104" s="24">
        <f>IFERROR(Table11[[#This Row],[clade.FP]]/Table11[[#This Row],[clade.N]],NA())</f>
        <v>0.39090909090909093</v>
      </c>
      <c r="V1104" s="24">
        <f>IFERROR(Table11[[#This Row],[clade.TN]]/Table11[[#This Row],[clade.N]],NA())</f>
        <v>0.60909090909090913</v>
      </c>
      <c r="AC1104" s="11"/>
      <c r="AD1104" s="11"/>
    </row>
    <row r="1105" spans="1:30" ht="21" customHeight="1" x14ac:dyDescent="0.2">
      <c r="A1105" s="25" t="s">
        <v>4736</v>
      </c>
      <c r="B1105" s="20">
        <f>LOOKUP(Table11[[#This Row],[id]],'S1 - Assay'!A:A,'S1 - Assay'!B:B)</f>
        <v>10244</v>
      </c>
      <c r="C1105" s="20" t="str">
        <f>LOOKUP(Table11[[#This Row],[id]],'S1 - Assay'!A:A,'S1 - Assay'!C:C)</f>
        <v>II</v>
      </c>
      <c r="D1105" s="20">
        <f>COUNTIF('S6 - Table 1'!$B$3:$B$20,Table11[[#This Row],[id]])</f>
        <v>0</v>
      </c>
      <c r="E1105" s="20">
        <v>0.49366444500000001</v>
      </c>
      <c r="F1105" s="20">
        <v>3106</v>
      </c>
      <c r="G1105" s="20">
        <v>175</v>
      </c>
      <c r="H1105" s="20">
        <v>0</v>
      </c>
      <c r="I1105" s="20">
        <v>275</v>
      </c>
      <c r="J1105" s="20">
        <v>0</v>
      </c>
      <c r="K1105" s="20">
        <v>4328</v>
      </c>
      <c r="L1105" s="20">
        <v>67</v>
      </c>
      <c r="M1105" s="26" cm="1">
        <f t="array" ref="M1105">_xlfn.IFS(Table11[[#This Row],[target.clade]]="I",110,Table11[[#This Row],[target.clade]]="II",4454,TRUE,4652)</f>
        <v>4454</v>
      </c>
      <c r="N1105" s="26" cm="1">
        <f t="array" ref="N1105">_xlfn.IFS(Table11[[#This Row],[target.clade]]="I",4454,Table11[[#This Row],[target.clade]]="II",110,TRUE,NA())</f>
        <v>110</v>
      </c>
      <c r="O1105" s="20" cm="1">
        <f t="array" ref="O1105">_xlfn.IFS(Table11[[#This Row],[target.clade]]="I",Table11[[#This Row],[hits.I]],Table11[[#This Row],[target.clade]]="II",Table11[[#This Row],[hits.II]],TRUE,SUM(Table11[[#This Row],[hits.I]:[hits.?]]))</f>
        <v>4328</v>
      </c>
      <c r="P1105" s="26">
        <f>Table11[[#This Row],[clade.P]]-Table11[[#This Row],[clade.TP]]</f>
        <v>126</v>
      </c>
      <c r="Q1105" s="26" cm="1">
        <f t="array" ref="Q1105">_xlfn.IFS(Table11[[#This Row],[target.clade]]="I",Table11[[#This Row],[hits.II]],Table11[[#This Row],[target.clade]]="II",Table11[[#This Row],[hits.I]],TRUE,NA())</f>
        <v>0</v>
      </c>
      <c r="R1105" s="26">
        <f>IFERROR(Table11[[#This Row],[clade.N]]-Table11[[#This Row],[clade.FP]], NA())</f>
        <v>110</v>
      </c>
      <c r="S1105" s="24">
        <f>Table11[[#This Row],[clade.TP]]/Table11[[#This Row],[clade.P]]</f>
        <v>0.9717108217332735</v>
      </c>
      <c r="T1105" s="24">
        <f>Table11[[#This Row],[clade.FN]]/Table11[[#This Row],[clade.P]]</f>
        <v>2.8289178266726538E-2</v>
      </c>
      <c r="U1105" s="24">
        <f>IFERROR(Table11[[#This Row],[clade.FP]]/Table11[[#This Row],[clade.N]],NA())</f>
        <v>0</v>
      </c>
      <c r="V1105" s="24">
        <f>IFERROR(Table11[[#This Row],[clade.TN]]/Table11[[#This Row],[clade.N]],NA())</f>
        <v>1</v>
      </c>
      <c r="AC1105" s="11"/>
      <c r="AD1105" s="11"/>
    </row>
    <row r="1106" spans="1:30" ht="21" customHeight="1" x14ac:dyDescent="0.2">
      <c r="A1106" s="25" t="s">
        <v>4739</v>
      </c>
      <c r="B1106" s="20">
        <f>LOOKUP(Table11[[#This Row],[id]],'S1 - Assay'!A:A,'S1 - Assay'!B:B)</f>
        <v>10244</v>
      </c>
      <c r="C1106" s="20" t="str">
        <f>LOOKUP(Table11[[#This Row],[id]],'S1 - Assay'!A:A,'S1 - Assay'!C:C)</f>
        <v>II</v>
      </c>
      <c r="D1106" s="20">
        <f>COUNTIF('S6 - Table 1'!$B$3:$B$20,Table11[[#This Row],[id]])</f>
        <v>0</v>
      </c>
      <c r="E1106" s="20">
        <v>0.49463283200000002</v>
      </c>
      <c r="F1106" s="20">
        <v>3426</v>
      </c>
      <c r="G1106" s="20">
        <v>3</v>
      </c>
      <c r="H1106" s="20">
        <v>282</v>
      </c>
      <c r="I1106" s="20">
        <v>15</v>
      </c>
      <c r="J1106" s="20">
        <v>44</v>
      </c>
      <c r="K1106" s="20">
        <v>4431</v>
      </c>
      <c r="L1106" s="20">
        <v>66</v>
      </c>
      <c r="M1106" s="26" cm="1">
        <f t="array" ref="M1106">_xlfn.IFS(Table11[[#This Row],[target.clade]]="I",110,Table11[[#This Row],[target.clade]]="II",4454,TRUE,4652)</f>
        <v>4454</v>
      </c>
      <c r="N1106" s="26" cm="1">
        <f t="array" ref="N1106">_xlfn.IFS(Table11[[#This Row],[target.clade]]="I",4454,Table11[[#This Row],[target.clade]]="II",110,TRUE,NA())</f>
        <v>110</v>
      </c>
      <c r="O1106" s="20" cm="1">
        <f t="array" ref="O1106">_xlfn.IFS(Table11[[#This Row],[target.clade]]="I",Table11[[#This Row],[hits.I]],Table11[[#This Row],[target.clade]]="II",Table11[[#This Row],[hits.II]],TRUE,SUM(Table11[[#This Row],[hits.I]:[hits.?]]))</f>
        <v>4431</v>
      </c>
      <c r="P1106" s="26">
        <f>Table11[[#This Row],[clade.P]]-Table11[[#This Row],[clade.TP]]</f>
        <v>23</v>
      </c>
      <c r="Q1106" s="26" cm="1">
        <f t="array" ref="Q1106">_xlfn.IFS(Table11[[#This Row],[target.clade]]="I",Table11[[#This Row],[hits.II]],Table11[[#This Row],[target.clade]]="II",Table11[[#This Row],[hits.I]],TRUE,NA())</f>
        <v>44</v>
      </c>
      <c r="R1106" s="26">
        <f>IFERROR(Table11[[#This Row],[clade.N]]-Table11[[#This Row],[clade.FP]], NA())</f>
        <v>66</v>
      </c>
      <c r="S1106" s="24">
        <f>Table11[[#This Row],[clade.TP]]/Table11[[#This Row],[clade.P]]</f>
        <v>0.99483610237988329</v>
      </c>
      <c r="T1106" s="24">
        <f>Table11[[#This Row],[clade.FN]]/Table11[[#This Row],[clade.P]]</f>
        <v>5.1638976201167494E-3</v>
      </c>
      <c r="U1106" s="24">
        <f>IFERROR(Table11[[#This Row],[clade.FP]]/Table11[[#This Row],[clade.N]],NA())</f>
        <v>0.4</v>
      </c>
      <c r="V1106" s="24">
        <f>IFERROR(Table11[[#This Row],[clade.TN]]/Table11[[#This Row],[clade.N]],NA())</f>
        <v>0.6</v>
      </c>
      <c r="AC1106" s="11"/>
      <c r="AD1106" s="11"/>
    </row>
    <row r="1107" spans="1:30" ht="21" customHeight="1" x14ac:dyDescent="0.2">
      <c r="A1107" s="25" t="s">
        <v>4742</v>
      </c>
      <c r="B1107" s="20">
        <f>LOOKUP(Table11[[#This Row],[id]],'S1 - Assay'!A:A,'S1 - Assay'!B:B)</f>
        <v>10244</v>
      </c>
      <c r="C1107" s="20" t="str">
        <f>LOOKUP(Table11[[#This Row],[id]],'S1 - Assay'!A:A,'S1 - Assay'!C:C)</f>
        <v>II</v>
      </c>
      <c r="D1107" s="20">
        <f>COUNTIF('S6 - Table 1'!$B$3:$B$20,Table11[[#This Row],[id]])</f>
        <v>0</v>
      </c>
      <c r="E1107" s="20">
        <v>0.49519760099999999</v>
      </c>
      <c r="F1107" s="20">
        <v>3423</v>
      </c>
      <c r="G1107" s="20">
        <v>5</v>
      </c>
      <c r="H1107" s="20">
        <v>133</v>
      </c>
      <c r="I1107" s="20">
        <v>163</v>
      </c>
      <c r="J1107" s="20">
        <v>50</v>
      </c>
      <c r="K1107" s="20">
        <v>4422</v>
      </c>
      <c r="L1107" s="20">
        <v>63</v>
      </c>
      <c r="M1107" s="26" cm="1">
        <f t="array" ref="M1107">_xlfn.IFS(Table11[[#This Row],[target.clade]]="I",110,Table11[[#This Row],[target.clade]]="II",4454,TRUE,4652)</f>
        <v>4454</v>
      </c>
      <c r="N1107" s="26" cm="1">
        <f t="array" ref="N1107">_xlfn.IFS(Table11[[#This Row],[target.clade]]="I",4454,Table11[[#This Row],[target.clade]]="II",110,TRUE,NA())</f>
        <v>110</v>
      </c>
      <c r="O1107" s="20" cm="1">
        <f t="array" ref="O1107">_xlfn.IFS(Table11[[#This Row],[target.clade]]="I",Table11[[#This Row],[hits.I]],Table11[[#This Row],[target.clade]]="II",Table11[[#This Row],[hits.II]],TRUE,SUM(Table11[[#This Row],[hits.I]:[hits.?]]))</f>
        <v>4422</v>
      </c>
      <c r="P1107" s="26">
        <f>Table11[[#This Row],[clade.P]]-Table11[[#This Row],[clade.TP]]</f>
        <v>32</v>
      </c>
      <c r="Q1107" s="26" cm="1">
        <f t="array" ref="Q1107">_xlfn.IFS(Table11[[#This Row],[target.clade]]="I",Table11[[#This Row],[hits.II]],Table11[[#This Row],[target.clade]]="II",Table11[[#This Row],[hits.I]],TRUE,NA())</f>
        <v>50</v>
      </c>
      <c r="R1107" s="26">
        <f>IFERROR(Table11[[#This Row],[clade.N]]-Table11[[#This Row],[clade.FP]], NA())</f>
        <v>60</v>
      </c>
      <c r="S1107" s="24">
        <f>Table11[[#This Row],[clade.TP]]/Table11[[#This Row],[clade.P]]</f>
        <v>0.99281544678940281</v>
      </c>
      <c r="T1107" s="24">
        <f>Table11[[#This Row],[clade.FN]]/Table11[[#This Row],[clade.P]]</f>
        <v>7.1845532105972157E-3</v>
      </c>
      <c r="U1107" s="24">
        <f>IFERROR(Table11[[#This Row],[clade.FP]]/Table11[[#This Row],[clade.N]],NA())</f>
        <v>0.45454545454545453</v>
      </c>
      <c r="V1107" s="24">
        <f>IFERROR(Table11[[#This Row],[clade.TN]]/Table11[[#This Row],[clade.N]],NA())</f>
        <v>0.54545454545454541</v>
      </c>
      <c r="AC1107" s="11"/>
      <c r="AD1107" s="11"/>
    </row>
    <row r="1108" spans="1:30" ht="21" customHeight="1" x14ac:dyDescent="0.2">
      <c r="A1108" s="25" t="s">
        <v>4744</v>
      </c>
      <c r="B1108" s="20">
        <f>LOOKUP(Table11[[#This Row],[id]],'S1 - Assay'!A:A,'S1 - Assay'!B:B)</f>
        <v>10244</v>
      </c>
      <c r="C1108" s="20" t="str">
        <f>LOOKUP(Table11[[#This Row],[id]],'S1 - Assay'!A:A,'S1 - Assay'!C:C)</f>
        <v>II</v>
      </c>
      <c r="D1108" s="20">
        <f>COUNTIF('S6 - Table 1'!$B$3:$B$20,Table11[[#This Row],[id]])</f>
        <v>0</v>
      </c>
      <c r="E1108" s="20">
        <v>0.49795524200000002</v>
      </c>
      <c r="F1108" s="20">
        <v>3424</v>
      </c>
      <c r="G1108" s="20">
        <v>4</v>
      </c>
      <c r="H1108" s="20">
        <v>125</v>
      </c>
      <c r="I1108" s="20">
        <v>178</v>
      </c>
      <c r="J1108" s="20">
        <v>50</v>
      </c>
      <c r="K1108" s="20">
        <v>4423</v>
      </c>
      <c r="L1108" s="20">
        <v>63</v>
      </c>
      <c r="M1108" s="26" cm="1">
        <f t="array" ref="M1108">_xlfn.IFS(Table11[[#This Row],[target.clade]]="I",110,Table11[[#This Row],[target.clade]]="II",4454,TRUE,4652)</f>
        <v>4454</v>
      </c>
      <c r="N1108" s="26" cm="1">
        <f t="array" ref="N1108">_xlfn.IFS(Table11[[#This Row],[target.clade]]="I",4454,Table11[[#This Row],[target.clade]]="II",110,TRUE,NA())</f>
        <v>110</v>
      </c>
      <c r="O1108" s="20" cm="1">
        <f t="array" ref="O1108">_xlfn.IFS(Table11[[#This Row],[target.clade]]="I",Table11[[#This Row],[hits.I]],Table11[[#This Row],[target.clade]]="II",Table11[[#This Row],[hits.II]],TRUE,SUM(Table11[[#This Row],[hits.I]:[hits.?]]))</f>
        <v>4423</v>
      </c>
      <c r="P1108" s="26">
        <f>Table11[[#This Row],[clade.P]]-Table11[[#This Row],[clade.TP]]</f>
        <v>31</v>
      </c>
      <c r="Q1108" s="26" cm="1">
        <f t="array" ref="Q1108">_xlfn.IFS(Table11[[#This Row],[target.clade]]="I",Table11[[#This Row],[hits.II]],Table11[[#This Row],[target.clade]]="II",Table11[[#This Row],[hits.I]],TRUE,NA())</f>
        <v>50</v>
      </c>
      <c r="R1108" s="26">
        <f>IFERROR(Table11[[#This Row],[clade.N]]-Table11[[#This Row],[clade.FP]], NA())</f>
        <v>60</v>
      </c>
      <c r="S1108" s="24">
        <f>Table11[[#This Row],[clade.TP]]/Table11[[#This Row],[clade.P]]</f>
        <v>0.99303996407723394</v>
      </c>
      <c r="T1108" s="24">
        <f>Table11[[#This Row],[clade.FN]]/Table11[[#This Row],[clade.P]]</f>
        <v>6.9600359227660526E-3</v>
      </c>
      <c r="U1108" s="24">
        <f>IFERROR(Table11[[#This Row],[clade.FP]]/Table11[[#This Row],[clade.N]],NA())</f>
        <v>0.45454545454545453</v>
      </c>
      <c r="V1108" s="24">
        <f>IFERROR(Table11[[#This Row],[clade.TN]]/Table11[[#This Row],[clade.N]],NA())</f>
        <v>0.54545454545454541</v>
      </c>
      <c r="AC1108" s="11"/>
      <c r="AD1108" s="11"/>
    </row>
    <row r="1109" spans="1:30" ht="21" customHeight="1" x14ac:dyDescent="0.2">
      <c r="A1109" s="25" t="s">
        <v>4747</v>
      </c>
      <c r="B1109" s="20">
        <f>LOOKUP(Table11[[#This Row],[id]],'S1 - Assay'!A:A,'S1 - Assay'!B:B)</f>
        <v>10244</v>
      </c>
      <c r="C1109" s="20" t="str">
        <f>LOOKUP(Table11[[#This Row],[id]],'S1 - Assay'!A:A,'S1 - Assay'!C:C)</f>
        <v>II</v>
      </c>
      <c r="D1109" s="20">
        <f>COUNTIF('S6 - Table 1'!$B$3:$B$20,Table11[[#This Row],[id]])</f>
        <v>0</v>
      </c>
      <c r="E1109" s="20">
        <v>0.49805733000000002</v>
      </c>
      <c r="F1109" s="20">
        <v>3383</v>
      </c>
      <c r="G1109" s="20">
        <v>9</v>
      </c>
      <c r="H1109" s="20">
        <v>264</v>
      </c>
      <c r="I1109" s="20">
        <v>19</v>
      </c>
      <c r="J1109" s="20">
        <v>43</v>
      </c>
      <c r="K1109" s="20">
        <v>4374</v>
      </c>
      <c r="L1109" s="20">
        <v>64</v>
      </c>
      <c r="M1109" s="26" cm="1">
        <f t="array" ref="M1109">_xlfn.IFS(Table11[[#This Row],[target.clade]]="I",110,Table11[[#This Row],[target.clade]]="II",4454,TRUE,4652)</f>
        <v>4454</v>
      </c>
      <c r="N1109" s="26" cm="1">
        <f t="array" ref="N1109">_xlfn.IFS(Table11[[#This Row],[target.clade]]="I",4454,Table11[[#This Row],[target.clade]]="II",110,TRUE,NA())</f>
        <v>110</v>
      </c>
      <c r="O1109" s="20" cm="1">
        <f t="array" ref="O1109">_xlfn.IFS(Table11[[#This Row],[target.clade]]="I",Table11[[#This Row],[hits.I]],Table11[[#This Row],[target.clade]]="II",Table11[[#This Row],[hits.II]],TRUE,SUM(Table11[[#This Row],[hits.I]:[hits.?]]))</f>
        <v>4374</v>
      </c>
      <c r="P1109" s="26">
        <f>Table11[[#This Row],[clade.P]]-Table11[[#This Row],[clade.TP]]</f>
        <v>80</v>
      </c>
      <c r="Q1109" s="26" cm="1">
        <f t="array" ref="Q1109">_xlfn.IFS(Table11[[#This Row],[target.clade]]="I",Table11[[#This Row],[hits.II]],Table11[[#This Row],[target.clade]]="II",Table11[[#This Row],[hits.I]],TRUE,NA())</f>
        <v>43</v>
      </c>
      <c r="R1109" s="26">
        <f>IFERROR(Table11[[#This Row],[clade.N]]-Table11[[#This Row],[clade.FP]], NA())</f>
        <v>67</v>
      </c>
      <c r="S1109" s="24">
        <f>Table11[[#This Row],[clade.TP]]/Table11[[#This Row],[clade.P]]</f>
        <v>0.98203861697350692</v>
      </c>
      <c r="T1109" s="24">
        <f>Table11[[#This Row],[clade.FN]]/Table11[[#This Row],[clade.P]]</f>
        <v>1.7961383026493041E-2</v>
      </c>
      <c r="U1109" s="24">
        <f>IFERROR(Table11[[#This Row],[clade.FP]]/Table11[[#This Row],[clade.N]],NA())</f>
        <v>0.39090909090909093</v>
      </c>
      <c r="V1109" s="24">
        <f>IFERROR(Table11[[#This Row],[clade.TN]]/Table11[[#This Row],[clade.N]],NA())</f>
        <v>0.60909090909090913</v>
      </c>
      <c r="AC1109" s="11"/>
      <c r="AD1109" s="11"/>
    </row>
    <row r="1110" spans="1:30" ht="21" customHeight="1" x14ac:dyDescent="0.2">
      <c r="A1110" s="25" t="s">
        <v>4750</v>
      </c>
      <c r="B1110" s="20">
        <f>LOOKUP(Table11[[#This Row],[id]],'S1 - Assay'!A:A,'S1 - Assay'!B:B)</f>
        <v>10244</v>
      </c>
      <c r="C1110" s="20" t="str">
        <f>LOOKUP(Table11[[#This Row],[id]],'S1 - Assay'!A:A,'S1 - Assay'!C:C)</f>
        <v>II</v>
      </c>
      <c r="D1110" s="20">
        <f>COUNTIF('S6 - Table 1'!$B$3:$B$20,Table11[[#This Row],[id]])</f>
        <v>0</v>
      </c>
      <c r="E1110" s="20">
        <v>0.49947898499999999</v>
      </c>
      <c r="F1110" s="20">
        <v>3334</v>
      </c>
      <c r="G1110" s="20">
        <v>68</v>
      </c>
      <c r="H1110" s="20">
        <v>280</v>
      </c>
      <c r="I1110" s="20">
        <v>315</v>
      </c>
      <c r="J1110" s="20">
        <v>44</v>
      </c>
      <c r="K1110" s="20">
        <v>4386</v>
      </c>
      <c r="L1110" s="20">
        <v>68</v>
      </c>
      <c r="M1110" s="26" cm="1">
        <f t="array" ref="M1110">_xlfn.IFS(Table11[[#This Row],[target.clade]]="I",110,Table11[[#This Row],[target.clade]]="II",4454,TRUE,4652)</f>
        <v>4454</v>
      </c>
      <c r="N1110" s="26" cm="1">
        <f t="array" ref="N1110">_xlfn.IFS(Table11[[#This Row],[target.clade]]="I",4454,Table11[[#This Row],[target.clade]]="II",110,TRUE,NA())</f>
        <v>110</v>
      </c>
      <c r="O1110" s="20" cm="1">
        <f t="array" ref="O1110">_xlfn.IFS(Table11[[#This Row],[target.clade]]="I",Table11[[#This Row],[hits.I]],Table11[[#This Row],[target.clade]]="II",Table11[[#This Row],[hits.II]],TRUE,SUM(Table11[[#This Row],[hits.I]:[hits.?]]))</f>
        <v>4386</v>
      </c>
      <c r="P1110" s="26">
        <f>Table11[[#This Row],[clade.P]]-Table11[[#This Row],[clade.TP]]</f>
        <v>68</v>
      </c>
      <c r="Q1110" s="26" cm="1">
        <f t="array" ref="Q1110">_xlfn.IFS(Table11[[#This Row],[target.clade]]="I",Table11[[#This Row],[hits.II]],Table11[[#This Row],[target.clade]]="II",Table11[[#This Row],[hits.I]],TRUE,NA())</f>
        <v>44</v>
      </c>
      <c r="R1110" s="26">
        <f>IFERROR(Table11[[#This Row],[clade.N]]-Table11[[#This Row],[clade.FP]], NA())</f>
        <v>66</v>
      </c>
      <c r="S1110" s="24">
        <f>Table11[[#This Row],[clade.TP]]/Table11[[#This Row],[clade.P]]</f>
        <v>0.98473282442748089</v>
      </c>
      <c r="T1110" s="24">
        <f>Table11[[#This Row],[clade.FN]]/Table11[[#This Row],[clade.P]]</f>
        <v>1.5267175572519083E-2</v>
      </c>
      <c r="U1110" s="24">
        <f>IFERROR(Table11[[#This Row],[clade.FP]]/Table11[[#This Row],[clade.N]],NA())</f>
        <v>0.4</v>
      </c>
      <c r="V1110" s="24">
        <f>IFERROR(Table11[[#This Row],[clade.TN]]/Table11[[#This Row],[clade.N]],NA())</f>
        <v>0.6</v>
      </c>
      <c r="AC1110" s="11"/>
      <c r="AD1110" s="11"/>
    </row>
    <row r="1111" spans="1:30" ht="21" customHeight="1" x14ac:dyDescent="0.2">
      <c r="A1111" s="25" t="s">
        <v>4754</v>
      </c>
      <c r="B1111" s="20">
        <f>LOOKUP(Table11[[#This Row],[id]],'S1 - Assay'!A:A,'S1 - Assay'!B:B)</f>
        <v>10244</v>
      </c>
      <c r="C1111" s="20" t="str">
        <f>LOOKUP(Table11[[#This Row],[id]],'S1 - Assay'!A:A,'S1 - Assay'!C:C)</f>
        <v>II</v>
      </c>
      <c r="D1111" s="20">
        <f>COUNTIF('S6 - Table 1'!$B$3:$B$20,Table11[[#This Row],[id]])</f>
        <v>0</v>
      </c>
      <c r="E1111" s="20">
        <v>0.499632083</v>
      </c>
      <c r="F1111" s="20">
        <v>3383</v>
      </c>
      <c r="G1111" s="20">
        <v>9</v>
      </c>
      <c r="H1111" s="20">
        <v>265</v>
      </c>
      <c r="I1111" s="20">
        <v>18</v>
      </c>
      <c r="J1111" s="20">
        <v>43</v>
      </c>
      <c r="K1111" s="20">
        <v>4374</v>
      </c>
      <c r="L1111" s="20">
        <v>64</v>
      </c>
      <c r="M1111" s="26" cm="1">
        <f t="array" ref="M1111">_xlfn.IFS(Table11[[#This Row],[target.clade]]="I",110,Table11[[#This Row],[target.clade]]="II",4454,TRUE,4652)</f>
        <v>4454</v>
      </c>
      <c r="N1111" s="26" cm="1">
        <f t="array" ref="N1111">_xlfn.IFS(Table11[[#This Row],[target.clade]]="I",4454,Table11[[#This Row],[target.clade]]="II",110,TRUE,NA())</f>
        <v>110</v>
      </c>
      <c r="O1111" s="20" cm="1">
        <f t="array" ref="O1111">_xlfn.IFS(Table11[[#This Row],[target.clade]]="I",Table11[[#This Row],[hits.I]],Table11[[#This Row],[target.clade]]="II",Table11[[#This Row],[hits.II]],TRUE,SUM(Table11[[#This Row],[hits.I]:[hits.?]]))</f>
        <v>4374</v>
      </c>
      <c r="P1111" s="26">
        <f>Table11[[#This Row],[clade.P]]-Table11[[#This Row],[clade.TP]]</f>
        <v>80</v>
      </c>
      <c r="Q1111" s="26" cm="1">
        <f t="array" ref="Q1111">_xlfn.IFS(Table11[[#This Row],[target.clade]]="I",Table11[[#This Row],[hits.II]],Table11[[#This Row],[target.clade]]="II",Table11[[#This Row],[hits.I]],TRUE,NA())</f>
        <v>43</v>
      </c>
      <c r="R1111" s="26">
        <f>IFERROR(Table11[[#This Row],[clade.N]]-Table11[[#This Row],[clade.FP]], NA())</f>
        <v>67</v>
      </c>
      <c r="S1111" s="24">
        <f>Table11[[#This Row],[clade.TP]]/Table11[[#This Row],[clade.P]]</f>
        <v>0.98203861697350692</v>
      </c>
      <c r="T1111" s="24">
        <f>Table11[[#This Row],[clade.FN]]/Table11[[#This Row],[clade.P]]</f>
        <v>1.7961383026493041E-2</v>
      </c>
      <c r="U1111" s="24">
        <f>IFERROR(Table11[[#This Row],[clade.FP]]/Table11[[#This Row],[clade.N]],NA())</f>
        <v>0.39090909090909093</v>
      </c>
      <c r="V1111" s="24">
        <f>IFERROR(Table11[[#This Row],[clade.TN]]/Table11[[#This Row],[clade.N]],NA())</f>
        <v>0.60909090909090913</v>
      </c>
      <c r="AC1111" s="11"/>
      <c r="AD1111" s="11"/>
    </row>
    <row r="1112" spans="1:30" ht="21" customHeight="1" x14ac:dyDescent="0.2">
      <c r="A1112" s="25" t="s">
        <v>4757</v>
      </c>
      <c r="B1112" s="20">
        <f>LOOKUP(Table11[[#This Row],[id]],'S1 - Assay'!A:A,'S1 - Assay'!B:B)</f>
        <v>10244</v>
      </c>
      <c r="C1112" s="20" t="str">
        <f>LOOKUP(Table11[[#This Row],[id]],'S1 - Assay'!A:A,'S1 - Assay'!C:C)</f>
        <v>II</v>
      </c>
      <c r="D1112" s="20">
        <f>COUNTIF('S6 - Table 1'!$B$3:$B$20,Table11[[#This Row],[id]])</f>
        <v>0</v>
      </c>
      <c r="E1112" s="20">
        <v>0.49985475299999998</v>
      </c>
      <c r="F1112" s="20">
        <v>3315</v>
      </c>
      <c r="G1112" s="20">
        <v>23</v>
      </c>
      <c r="H1112" s="20">
        <v>257</v>
      </c>
      <c r="I1112" s="20">
        <v>169</v>
      </c>
      <c r="J1112" s="20">
        <v>44</v>
      </c>
      <c r="K1112" s="20">
        <v>4318</v>
      </c>
      <c r="L1112" s="20">
        <v>65</v>
      </c>
      <c r="M1112" s="26" cm="1">
        <f t="array" ref="M1112">_xlfn.IFS(Table11[[#This Row],[target.clade]]="I",110,Table11[[#This Row],[target.clade]]="II",4454,TRUE,4652)</f>
        <v>4454</v>
      </c>
      <c r="N1112" s="26" cm="1">
        <f t="array" ref="N1112">_xlfn.IFS(Table11[[#This Row],[target.clade]]="I",4454,Table11[[#This Row],[target.clade]]="II",110,TRUE,NA())</f>
        <v>110</v>
      </c>
      <c r="O1112" s="20" cm="1">
        <f t="array" ref="O1112">_xlfn.IFS(Table11[[#This Row],[target.clade]]="I",Table11[[#This Row],[hits.I]],Table11[[#This Row],[target.clade]]="II",Table11[[#This Row],[hits.II]],TRUE,SUM(Table11[[#This Row],[hits.I]:[hits.?]]))</f>
        <v>4318</v>
      </c>
      <c r="P1112" s="26">
        <f>Table11[[#This Row],[clade.P]]-Table11[[#This Row],[clade.TP]]</f>
        <v>136</v>
      </c>
      <c r="Q1112" s="26" cm="1">
        <f t="array" ref="Q1112">_xlfn.IFS(Table11[[#This Row],[target.clade]]="I",Table11[[#This Row],[hits.II]],Table11[[#This Row],[target.clade]]="II",Table11[[#This Row],[hits.I]],TRUE,NA())</f>
        <v>44</v>
      </c>
      <c r="R1112" s="26">
        <f>IFERROR(Table11[[#This Row],[clade.N]]-Table11[[#This Row],[clade.FP]], NA())</f>
        <v>66</v>
      </c>
      <c r="S1112" s="24">
        <f>Table11[[#This Row],[clade.TP]]/Table11[[#This Row],[clade.P]]</f>
        <v>0.96946564885496178</v>
      </c>
      <c r="T1112" s="24">
        <f>Table11[[#This Row],[clade.FN]]/Table11[[#This Row],[clade.P]]</f>
        <v>3.0534351145038167E-2</v>
      </c>
      <c r="U1112" s="24">
        <f>IFERROR(Table11[[#This Row],[clade.FP]]/Table11[[#This Row],[clade.N]],NA())</f>
        <v>0.4</v>
      </c>
      <c r="V1112" s="24">
        <f>IFERROR(Table11[[#This Row],[clade.TN]]/Table11[[#This Row],[clade.N]],NA())</f>
        <v>0.6</v>
      </c>
      <c r="AC1112" s="11"/>
      <c r="AD1112" s="11"/>
    </row>
    <row r="1113" spans="1:30" ht="21" customHeight="1" x14ac:dyDescent="0.2">
      <c r="A1113" s="25" t="s">
        <v>4760</v>
      </c>
      <c r="B1113" s="20">
        <f>LOOKUP(Table11[[#This Row],[id]],'S1 - Assay'!A:A,'S1 - Assay'!B:B)</f>
        <v>10244</v>
      </c>
      <c r="C1113" s="20" t="str">
        <f>LOOKUP(Table11[[#This Row],[id]],'S1 - Assay'!A:A,'S1 - Assay'!C:C)</f>
        <v>II</v>
      </c>
      <c r="D1113" s="20">
        <f>COUNTIF('S6 - Table 1'!$B$3:$B$20,Table11[[#This Row],[id]])</f>
        <v>0</v>
      </c>
      <c r="E1113" s="20">
        <v>0.49998962800000002</v>
      </c>
      <c r="F1113" s="20">
        <v>3231</v>
      </c>
      <c r="G1113" s="20">
        <v>22</v>
      </c>
      <c r="H1113" s="20">
        <v>220</v>
      </c>
      <c r="I1113" s="20">
        <v>8</v>
      </c>
      <c r="J1113" s="20">
        <v>50</v>
      </c>
      <c r="K1113" s="20">
        <v>4192</v>
      </c>
      <c r="L1113" s="20">
        <v>64</v>
      </c>
      <c r="M1113" s="26" cm="1">
        <f t="array" ref="M1113">_xlfn.IFS(Table11[[#This Row],[target.clade]]="I",110,Table11[[#This Row],[target.clade]]="II",4454,TRUE,4652)</f>
        <v>4454</v>
      </c>
      <c r="N1113" s="26" cm="1">
        <f t="array" ref="N1113">_xlfn.IFS(Table11[[#This Row],[target.clade]]="I",4454,Table11[[#This Row],[target.clade]]="II",110,TRUE,NA())</f>
        <v>110</v>
      </c>
      <c r="O1113" s="20" cm="1">
        <f t="array" ref="O1113">_xlfn.IFS(Table11[[#This Row],[target.clade]]="I",Table11[[#This Row],[hits.I]],Table11[[#This Row],[target.clade]]="II",Table11[[#This Row],[hits.II]],TRUE,SUM(Table11[[#This Row],[hits.I]:[hits.?]]))</f>
        <v>4192</v>
      </c>
      <c r="P1113" s="26">
        <f>Table11[[#This Row],[clade.P]]-Table11[[#This Row],[clade.TP]]</f>
        <v>262</v>
      </c>
      <c r="Q1113" s="26" cm="1">
        <f t="array" ref="Q1113">_xlfn.IFS(Table11[[#This Row],[target.clade]]="I",Table11[[#This Row],[hits.II]],Table11[[#This Row],[target.clade]]="II",Table11[[#This Row],[hits.I]],TRUE,NA())</f>
        <v>50</v>
      </c>
      <c r="R1113" s="26">
        <f>IFERROR(Table11[[#This Row],[clade.N]]-Table11[[#This Row],[clade.FP]], NA())</f>
        <v>60</v>
      </c>
      <c r="S1113" s="24">
        <f>Table11[[#This Row],[clade.TP]]/Table11[[#This Row],[clade.P]]</f>
        <v>0.94117647058823528</v>
      </c>
      <c r="T1113" s="24">
        <f>Table11[[#This Row],[clade.FN]]/Table11[[#This Row],[clade.P]]</f>
        <v>5.8823529411764705E-2</v>
      </c>
      <c r="U1113" s="24">
        <f>IFERROR(Table11[[#This Row],[clade.FP]]/Table11[[#This Row],[clade.N]],NA())</f>
        <v>0.45454545454545453</v>
      </c>
      <c r="V1113" s="24">
        <f>IFERROR(Table11[[#This Row],[clade.TN]]/Table11[[#This Row],[clade.N]],NA())</f>
        <v>0.54545454545454541</v>
      </c>
      <c r="AC1113" s="11"/>
      <c r="AD1113" s="11"/>
    </row>
    <row r="1114" spans="1:30" ht="21" customHeight="1" x14ac:dyDescent="0.2">
      <c r="A1114" s="25" t="s">
        <v>4763</v>
      </c>
      <c r="B1114" s="20">
        <f>LOOKUP(Table11[[#This Row],[id]],'S1 - Assay'!A:A,'S1 - Assay'!B:B)</f>
        <v>10244</v>
      </c>
      <c r="C1114" s="20" t="str">
        <f>LOOKUP(Table11[[#This Row],[id]],'S1 - Assay'!A:A,'S1 - Assay'!C:C)</f>
        <v>II</v>
      </c>
      <c r="D1114" s="20">
        <f>COUNTIF('S6 - Table 1'!$B$3:$B$20,Table11[[#This Row],[id]])</f>
        <v>0</v>
      </c>
      <c r="E1114" s="20">
        <v>0.49998962800000002</v>
      </c>
      <c r="F1114" s="20">
        <v>3231</v>
      </c>
      <c r="G1114" s="20">
        <v>22</v>
      </c>
      <c r="H1114" s="20">
        <v>219</v>
      </c>
      <c r="I1114" s="20">
        <v>9</v>
      </c>
      <c r="J1114" s="20">
        <v>50</v>
      </c>
      <c r="K1114" s="20">
        <v>4192</v>
      </c>
      <c r="L1114" s="20">
        <v>64</v>
      </c>
      <c r="M1114" s="26" cm="1">
        <f t="array" ref="M1114">_xlfn.IFS(Table11[[#This Row],[target.clade]]="I",110,Table11[[#This Row],[target.clade]]="II",4454,TRUE,4652)</f>
        <v>4454</v>
      </c>
      <c r="N1114" s="26" cm="1">
        <f t="array" ref="N1114">_xlfn.IFS(Table11[[#This Row],[target.clade]]="I",4454,Table11[[#This Row],[target.clade]]="II",110,TRUE,NA())</f>
        <v>110</v>
      </c>
      <c r="O1114" s="20" cm="1">
        <f t="array" ref="O1114">_xlfn.IFS(Table11[[#This Row],[target.clade]]="I",Table11[[#This Row],[hits.I]],Table11[[#This Row],[target.clade]]="II",Table11[[#This Row],[hits.II]],TRUE,SUM(Table11[[#This Row],[hits.I]:[hits.?]]))</f>
        <v>4192</v>
      </c>
      <c r="P1114" s="26">
        <f>Table11[[#This Row],[clade.P]]-Table11[[#This Row],[clade.TP]]</f>
        <v>262</v>
      </c>
      <c r="Q1114" s="26" cm="1">
        <f t="array" ref="Q1114">_xlfn.IFS(Table11[[#This Row],[target.clade]]="I",Table11[[#This Row],[hits.II]],Table11[[#This Row],[target.clade]]="II",Table11[[#This Row],[hits.I]],TRUE,NA())</f>
        <v>50</v>
      </c>
      <c r="R1114" s="26">
        <f>IFERROR(Table11[[#This Row],[clade.N]]-Table11[[#This Row],[clade.FP]], NA())</f>
        <v>60</v>
      </c>
      <c r="S1114" s="24">
        <f>Table11[[#This Row],[clade.TP]]/Table11[[#This Row],[clade.P]]</f>
        <v>0.94117647058823528</v>
      </c>
      <c r="T1114" s="24">
        <f>Table11[[#This Row],[clade.FN]]/Table11[[#This Row],[clade.P]]</f>
        <v>5.8823529411764705E-2</v>
      </c>
      <c r="U1114" s="24">
        <f>IFERROR(Table11[[#This Row],[clade.FP]]/Table11[[#This Row],[clade.N]],NA())</f>
        <v>0.45454545454545453</v>
      </c>
      <c r="V1114" s="24">
        <f>IFERROR(Table11[[#This Row],[clade.TN]]/Table11[[#This Row],[clade.N]],NA())</f>
        <v>0.54545454545454541</v>
      </c>
      <c r="AC1114" s="11"/>
      <c r="AD1114" s="11"/>
    </row>
    <row r="1115" spans="1:30" ht="21" customHeight="1" x14ac:dyDescent="0.2">
      <c r="A1115" s="25" t="s">
        <v>4766</v>
      </c>
      <c r="B1115" s="20">
        <f>LOOKUP(Table11[[#This Row],[id]],'S1 - Assay'!A:A,'S1 - Assay'!B:B)</f>
        <v>10244</v>
      </c>
      <c r="C1115" s="20" t="str">
        <f>LOOKUP(Table11[[#This Row],[id]],'S1 - Assay'!A:A,'S1 - Assay'!C:C)</f>
        <v>II</v>
      </c>
      <c r="D1115" s="20">
        <f>COUNTIF('S6 - Table 1'!$B$3:$B$20,Table11[[#This Row],[id]])</f>
        <v>0</v>
      </c>
      <c r="E1115" s="20">
        <v>0.50039009999999995</v>
      </c>
      <c r="F1115" s="20">
        <v>3242</v>
      </c>
      <c r="G1115" s="20">
        <v>18</v>
      </c>
      <c r="H1115" s="20">
        <v>220</v>
      </c>
      <c r="I1115" s="20">
        <v>4</v>
      </c>
      <c r="J1115" s="20">
        <v>50</v>
      </c>
      <c r="K1115" s="20">
        <v>4199</v>
      </c>
      <c r="L1115" s="20">
        <v>64</v>
      </c>
      <c r="M1115" s="26" cm="1">
        <f t="array" ref="M1115">_xlfn.IFS(Table11[[#This Row],[target.clade]]="I",110,Table11[[#This Row],[target.clade]]="II",4454,TRUE,4652)</f>
        <v>4454</v>
      </c>
      <c r="N1115" s="26" cm="1">
        <f t="array" ref="N1115">_xlfn.IFS(Table11[[#This Row],[target.clade]]="I",4454,Table11[[#This Row],[target.clade]]="II",110,TRUE,NA())</f>
        <v>110</v>
      </c>
      <c r="O1115" s="20" cm="1">
        <f t="array" ref="O1115">_xlfn.IFS(Table11[[#This Row],[target.clade]]="I",Table11[[#This Row],[hits.I]],Table11[[#This Row],[target.clade]]="II",Table11[[#This Row],[hits.II]],TRUE,SUM(Table11[[#This Row],[hits.I]:[hits.?]]))</f>
        <v>4199</v>
      </c>
      <c r="P1115" s="26">
        <f>Table11[[#This Row],[clade.P]]-Table11[[#This Row],[clade.TP]]</f>
        <v>255</v>
      </c>
      <c r="Q1115" s="26" cm="1">
        <f t="array" ref="Q1115">_xlfn.IFS(Table11[[#This Row],[target.clade]]="I",Table11[[#This Row],[hits.II]],Table11[[#This Row],[target.clade]]="II",Table11[[#This Row],[hits.I]],TRUE,NA())</f>
        <v>50</v>
      </c>
      <c r="R1115" s="26">
        <f>IFERROR(Table11[[#This Row],[clade.N]]-Table11[[#This Row],[clade.FP]], NA())</f>
        <v>60</v>
      </c>
      <c r="S1115" s="24">
        <f>Table11[[#This Row],[clade.TP]]/Table11[[#This Row],[clade.P]]</f>
        <v>0.9427480916030534</v>
      </c>
      <c r="T1115" s="24">
        <f>Table11[[#This Row],[clade.FN]]/Table11[[#This Row],[clade.P]]</f>
        <v>5.7251908396946563E-2</v>
      </c>
      <c r="U1115" s="24">
        <f>IFERROR(Table11[[#This Row],[clade.FP]]/Table11[[#This Row],[clade.N]],NA())</f>
        <v>0.45454545454545453</v>
      </c>
      <c r="V1115" s="24">
        <f>IFERROR(Table11[[#This Row],[clade.TN]]/Table11[[#This Row],[clade.N]],NA())</f>
        <v>0.54545454545454541</v>
      </c>
      <c r="AC1115" s="11"/>
      <c r="AD1115" s="11"/>
    </row>
    <row r="1116" spans="1:30" ht="21" customHeight="1" x14ac:dyDescent="0.2">
      <c r="A1116" s="25" t="s">
        <v>4770</v>
      </c>
      <c r="B1116" s="20">
        <f>LOOKUP(Table11[[#This Row],[id]],'S1 - Assay'!A:A,'S1 - Assay'!B:B)</f>
        <v>10244</v>
      </c>
      <c r="C1116" s="20" t="str">
        <f>LOOKUP(Table11[[#This Row],[id]],'S1 - Assay'!A:A,'S1 - Assay'!C:C)</f>
        <v>II</v>
      </c>
      <c r="D1116" s="20">
        <f>COUNTIF('S6 - Table 1'!$B$3:$B$20,Table11[[#This Row],[id]])</f>
        <v>0</v>
      </c>
      <c r="E1116" s="20">
        <v>0.50040089200000004</v>
      </c>
      <c r="F1116" s="20">
        <v>3423</v>
      </c>
      <c r="G1116" s="20">
        <v>1</v>
      </c>
      <c r="H1116" s="20">
        <v>208</v>
      </c>
      <c r="I1116" s="20">
        <v>77</v>
      </c>
      <c r="J1116" s="20">
        <v>43</v>
      </c>
      <c r="K1116" s="20">
        <v>4420</v>
      </c>
      <c r="L1116" s="20">
        <v>64</v>
      </c>
      <c r="M1116" s="26" cm="1">
        <f t="array" ref="M1116">_xlfn.IFS(Table11[[#This Row],[target.clade]]="I",110,Table11[[#This Row],[target.clade]]="II",4454,TRUE,4652)</f>
        <v>4454</v>
      </c>
      <c r="N1116" s="26" cm="1">
        <f t="array" ref="N1116">_xlfn.IFS(Table11[[#This Row],[target.clade]]="I",4454,Table11[[#This Row],[target.clade]]="II",110,TRUE,NA())</f>
        <v>110</v>
      </c>
      <c r="O1116" s="20" cm="1">
        <f t="array" ref="O1116">_xlfn.IFS(Table11[[#This Row],[target.clade]]="I",Table11[[#This Row],[hits.I]],Table11[[#This Row],[target.clade]]="II",Table11[[#This Row],[hits.II]],TRUE,SUM(Table11[[#This Row],[hits.I]:[hits.?]]))</f>
        <v>4420</v>
      </c>
      <c r="P1116" s="26">
        <f>Table11[[#This Row],[clade.P]]-Table11[[#This Row],[clade.TP]]</f>
        <v>34</v>
      </c>
      <c r="Q1116" s="26" cm="1">
        <f t="array" ref="Q1116">_xlfn.IFS(Table11[[#This Row],[target.clade]]="I",Table11[[#This Row],[hits.II]],Table11[[#This Row],[target.clade]]="II",Table11[[#This Row],[hits.I]],TRUE,NA())</f>
        <v>43</v>
      </c>
      <c r="R1116" s="26">
        <f>IFERROR(Table11[[#This Row],[clade.N]]-Table11[[#This Row],[clade.FP]], NA())</f>
        <v>67</v>
      </c>
      <c r="S1116" s="24">
        <f>Table11[[#This Row],[clade.TP]]/Table11[[#This Row],[clade.P]]</f>
        <v>0.99236641221374045</v>
      </c>
      <c r="T1116" s="24">
        <f>Table11[[#This Row],[clade.FN]]/Table11[[#This Row],[clade.P]]</f>
        <v>7.6335877862595417E-3</v>
      </c>
      <c r="U1116" s="24">
        <f>IFERROR(Table11[[#This Row],[clade.FP]]/Table11[[#This Row],[clade.N]],NA())</f>
        <v>0.39090909090909093</v>
      </c>
      <c r="V1116" s="24">
        <f>IFERROR(Table11[[#This Row],[clade.TN]]/Table11[[#This Row],[clade.N]],NA())</f>
        <v>0.60909090909090913</v>
      </c>
      <c r="AC1116" s="11"/>
      <c r="AD1116" s="11"/>
    </row>
    <row r="1117" spans="1:30" ht="21" customHeight="1" x14ac:dyDescent="0.2">
      <c r="A1117" s="25" t="s">
        <v>4773</v>
      </c>
      <c r="B1117" s="20">
        <f>LOOKUP(Table11[[#This Row],[id]],'S1 - Assay'!A:A,'S1 - Assay'!B:B)</f>
        <v>10244</v>
      </c>
      <c r="C1117" s="20" t="str">
        <f>LOOKUP(Table11[[#This Row],[id]],'S1 - Assay'!A:A,'S1 - Assay'!C:C)</f>
        <v>II</v>
      </c>
      <c r="D1117" s="20">
        <f>COUNTIF('S6 - Table 1'!$B$3:$B$20,Table11[[#This Row],[id]])</f>
        <v>0</v>
      </c>
      <c r="E1117" s="20">
        <v>0.50185334400000003</v>
      </c>
      <c r="F1117" s="20">
        <v>3381</v>
      </c>
      <c r="G1117" s="20">
        <v>4</v>
      </c>
      <c r="H1117" s="20">
        <v>274</v>
      </c>
      <c r="I1117" s="20">
        <v>14</v>
      </c>
      <c r="J1117" s="20">
        <v>44</v>
      </c>
      <c r="K1117" s="20">
        <v>4380</v>
      </c>
      <c r="L1117" s="20">
        <v>65</v>
      </c>
      <c r="M1117" s="26" cm="1">
        <f t="array" ref="M1117">_xlfn.IFS(Table11[[#This Row],[target.clade]]="I",110,Table11[[#This Row],[target.clade]]="II",4454,TRUE,4652)</f>
        <v>4454</v>
      </c>
      <c r="N1117" s="26" cm="1">
        <f t="array" ref="N1117">_xlfn.IFS(Table11[[#This Row],[target.clade]]="I",4454,Table11[[#This Row],[target.clade]]="II",110,TRUE,NA())</f>
        <v>110</v>
      </c>
      <c r="O1117" s="20" cm="1">
        <f t="array" ref="O1117">_xlfn.IFS(Table11[[#This Row],[target.clade]]="I",Table11[[#This Row],[hits.I]],Table11[[#This Row],[target.clade]]="II",Table11[[#This Row],[hits.II]],TRUE,SUM(Table11[[#This Row],[hits.I]:[hits.?]]))</f>
        <v>4380</v>
      </c>
      <c r="P1117" s="26">
        <f>Table11[[#This Row],[clade.P]]-Table11[[#This Row],[clade.TP]]</f>
        <v>74</v>
      </c>
      <c r="Q1117" s="26" cm="1">
        <f t="array" ref="Q1117">_xlfn.IFS(Table11[[#This Row],[target.clade]]="I",Table11[[#This Row],[hits.II]],Table11[[#This Row],[target.clade]]="II",Table11[[#This Row],[hits.I]],TRUE,NA())</f>
        <v>44</v>
      </c>
      <c r="R1117" s="26">
        <f>IFERROR(Table11[[#This Row],[clade.N]]-Table11[[#This Row],[clade.FP]], NA())</f>
        <v>66</v>
      </c>
      <c r="S1117" s="24">
        <f>Table11[[#This Row],[clade.TP]]/Table11[[#This Row],[clade.P]]</f>
        <v>0.9833857207004939</v>
      </c>
      <c r="T1117" s="24">
        <f>Table11[[#This Row],[clade.FN]]/Table11[[#This Row],[clade.P]]</f>
        <v>1.6614279299506061E-2</v>
      </c>
      <c r="U1117" s="24">
        <f>IFERROR(Table11[[#This Row],[clade.FP]]/Table11[[#This Row],[clade.N]],NA())</f>
        <v>0.4</v>
      </c>
      <c r="V1117" s="24">
        <f>IFERROR(Table11[[#This Row],[clade.TN]]/Table11[[#This Row],[clade.N]],NA())</f>
        <v>0.6</v>
      </c>
      <c r="AC1117" s="11"/>
      <c r="AD1117" s="11"/>
    </row>
    <row r="1118" spans="1:30" ht="21" customHeight="1" x14ac:dyDescent="0.2">
      <c r="A1118" s="25" t="s">
        <v>4774</v>
      </c>
      <c r="B1118" s="20">
        <f>LOOKUP(Table11[[#This Row],[id]],'S1 - Assay'!A:A,'S1 - Assay'!B:B)</f>
        <v>10244</v>
      </c>
      <c r="C1118" s="20" t="str">
        <f>LOOKUP(Table11[[#This Row],[id]],'S1 - Assay'!A:A,'S1 - Assay'!C:C)</f>
        <v>II</v>
      </c>
      <c r="D1118" s="20">
        <f>COUNTIF('S6 - Table 1'!$B$3:$B$20,Table11[[#This Row],[id]])</f>
        <v>0</v>
      </c>
      <c r="E1118" s="20">
        <v>0.50209372100000005</v>
      </c>
      <c r="F1118" s="20">
        <v>3427</v>
      </c>
      <c r="G1118" s="20">
        <v>0</v>
      </c>
      <c r="H1118" s="20">
        <v>149</v>
      </c>
      <c r="I1118" s="20">
        <v>269</v>
      </c>
      <c r="J1118" s="20">
        <v>44</v>
      </c>
      <c r="K1118" s="20">
        <v>4436</v>
      </c>
      <c r="L1118" s="20">
        <v>59</v>
      </c>
      <c r="M1118" s="26" cm="1">
        <f t="array" ref="M1118">_xlfn.IFS(Table11[[#This Row],[target.clade]]="I",110,Table11[[#This Row],[target.clade]]="II",4454,TRUE,4652)</f>
        <v>4454</v>
      </c>
      <c r="N1118" s="26" cm="1">
        <f t="array" ref="N1118">_xlfn.IFS(Table11[[#This Row],[target.clade]]="I",4454,Table11[[#This Row],[target.clade]]="II",110,TRUE,NA())</f>
        <v>110</v>
      </c>
      <c r="O1118" s="20" cm="1">
        <f t="array" ref="O1118">_xlfn.IFS(Table11[[#This Row],[target.clade]]="I",Table11[[#This Row],[hits.I]],Table11[[#This Row],[target.clade]]="II",Table11[[#This Row],[hits.II]],TRUE,SUM(Table11[[#This Row],[hits.I]:[hits.?]]))</f>
        <v>4436</v>
      </c>
      <c r="P1118" s="26">
        <f>Table11[[#This Row],[clade.P]]-Table11[[#This Row],[clade.TP]]</f>
        <v>18</v>
      </c>
      <c r="Q1118" s="26" cm="1">
        <f t="array" ref="Q1118">_xlfn.IFS(Table11[[#This Row],[target.clade]]="I",Table11[[#This Row],[hits.II]],Table11[[#This Row],[target.clade]]="II",Table11[[#This Row],[hits.I]],TRUE,NA())</f>
        <v>44</v>
      </c>
      <c r="R1118" s="26">
        <f>IFERROR(Table11[[#This Row],[clade.N]]-Table11[[#This Row],[clade.FP]], NA())</f>
        <v>66</v>
      </c>
      <c r="S1118" s="24">
        <f>Table11[[#This Row],[clade.TP]]/Table11[[#This Row],[clade.P]]</f>
        <v>0.99595868881903904</v>
      </c>
      <c r="T1118" s="24">
        <f>Table11[[#This Row],[clade.FN]]/Table11[[#This Row],[clade.P]]</f>
        <v>4.0413111809609343E-3</v>
      </c>
      <c r="U1118" s="24">
        <f>IFERROR(Table11[[#This Row],[clade.FP]]/Table11[[#This Row],[clade.N]],NA())</f>
        <v>0.4</v>
      </c>
      <c r="V1118" s="24">
        <f>IFERROR(Table11[[#This Row],[clade.TN]]/Table11[[#This Row],[clade.N]],NA())</f>
        <v>0.6</v>
      </c>
      <c r="AC1118" s="11"/>
      <c r="AD1118" s="11"/>
    </row>
    <row r="1119" spans="1:30" ht="21" customHeight="1" x14ac:dyDescent="0.2">
      <c r="A1119" s="25" t="s">
        <v>4779</v>
      </c>
      <c r="B1119" s="20">
        <f>LOOKUP(Table11[[#This Row],[id]],'S1 - Assay'!A:A,'S1 - Assay'!B:B)</f>
        <v>10244</v>
      </c>
      <c r="C1119" s="20" t="str">
        <f>LOOKUP(Table11[[#This Row],[id]],'S1 - Assay'!A:A,'S1 - Assay'!C:C)</f>
        <v>II</v>
      </c>
      <c r="D1119" s="20">
        <f>COUNTIF('S6 - Table 1'!$B$3:$B$20,Table11[[#This Row],[id]])</f>
        <v>0</v>
      </c>
      <c r="E1119" s="20">
        <v>0.50220488299999999</v>
      </c>
      <c r="F1119" s="20">
        <v>3425</v>
      </c>
      <c r="G1119" s="20">
        <v>3</v>
      </c>
      <c r="H1119" s="20">
        <v>134</v>
      </c>
      <c r="I1119" s="20">
        <v>152</v>
      </c>
      <c r="J1119" s="20">
        <v>43</v>
      </c>
      <c r="K1119" s="20">
        <v>4425</v>
      </c>
      <c r="L1119" s="20">
        <v>66</v>
      </c>
      <c r="M1119" s="26" cm="1">
        <f t="array" ref="M1119">_xlfn.IFS(Table11[[#This Row],[target.clade]]="I",110,Table11[[#This Row],[target.clade]]="II",4454,TRUE,4652)</f>
        <v>4454</v>
      </c>
      <c r="N1119" s="26" cm="1">
        <f t="array" ref="N1119">_xlfn.IFS(Table11[[#This Row],[target.clade]]="I",4454,Table11[[#This Row],[target.clade]]="II",110,TRUE,NA())</f>
        <v>110</v>
      </c>
      <c r="O1119" s="20" cm="1">
        <f t="array" ref="O1119">_xlfn.IFS(Table11[[#This Row],[target.clade]]="I",Table11[[#This Row],[hits.I]],Table11[[#This Row],[target.clade]]="II",Table11[[#This Row],[hits.II]],TRUE,SUM(Table11[[#This Row],[hits.I]:[hits.?]]))</f>
        <v>4425</v>
      </c>
      <c r="P1119" s="26">
        <f>Table11[[#This Row],[clade.P]]-Table11[[#This Row],[clade.TP]]</f>
        <v>29</v>
      </c>
      <c r="Q1119" s="26" cm="1">
        <f t="array" ref="Q1119">_xlfn.IFS(Table11[[#This Row],[target.clade]]="I",Table11[[#This Row],[hits.II]],Table11[[#This Row],[target.clade]]="II",Table11[[#This Row],[hits.I]],TRUE,NA())</f>
        <v>43</v>
      </c>
      <c r="R1119" s="26">
        <f>IFERROR(Table11[[#This Row],[clade.N]]-Table11[[#This Row],[clade.FP]], NA())</f>
        <v>67</v>
      </c>
      <c r="S1119" s="24">
        <f>Table11[[#This Row],[clade.TP]]/Table11[[#This Row],[clade.P]]</f>
        <v>0.9934889986528963</v>
      </c>
      <c r="T1119" s="24">
        <f>Table11[[#This Row],[clade.FN]]/Table11[[#This Row],[clade.P]]</f>
        <v>6.5110013471037266E-3</v>
      </c>
      <c r="U1119" s="24">
        <f>IFERROR(Table11[[#This Row],[clade.FP]]/Table11[[#This Row],[clade.N]],NA())</f>
        <v>0.39090909090909093</v>
      </c>
      <c r="V1119" s="24">
        <f>IFERROR(Table11[[#This Row],[clade.TN]]/Table11[[#This Row],[clade.N]],NA())</f>
        <v>0.60909090909090913</v>
      </c>
      <c r="AC1119" s="11"/>
      <c r="AD1119" s="11"/>
    </row>
    <row r="1120" spans="1:30" ht="21" customHeight="1" x14ac:dyDescent="0.2">
      <c r="A1120" s="25" t="s">
        <v>4783</v>
      </c>
      <c r="B1120" s="20">
        <f>LOOKUP(Table11[[#This Row],[id]],'S1 - Assay'!A:A,'S1 - Assay'!B:B)</f>
        <v>10244</v>
      </c>
      <c r="C1120" s="20" t="str">
        <f>LOOKUP(Table11[[#This Row],[id]],'S1 - Assay'!A:A,'S1 - Assay'!C:C)</f>
        <v>II</v>
      </c>
      <c r="D1120" s="20">
        <f>COUNTIF('S6 - Table 1'!$B$3:$B$20,Table11[[#This Row],[id]])</f>
        <v>0</v>
      </c>
      <c r="E1120" s="20">
        <v>0.50220488299999999</v>
      </c>
      <c r="F1120" s="20">
        <v>3425</v>
      </c>
      <c r="G1120" s="20">
        <v>3</v>
      </c>
      <c r="H1120" s="20">
        <v>134</v>
      </c>
      <c r="I1120" s="20">
        <v>152</v>
      </c>
      <c r="J1120" s="20">
        <v>43</v>
      </c>
      <c r="K1120" s="20">
        <v>4425</v>
      </c>
      <c r="L1120" s="20">
        <v>66</v>
      </c>
      <c r="M1120" s="26" cm="1">
        <f t="array" ref="M1120">_xlfn.IFS(Table11[[#This Row],[target.clade]]="I",110,Table11[[#This Row],[target.clade]]="II",4454,TRUE,4652)</f>
        <v>4454</v>
      </c>
      <c r="N1120" s="26" cm="1">
        <f t="array" ref="N1120">_xlfn.IFS(Table11[[#This Row],[target.clade]]="I",4454,Table11[[#This Row],[target.clade]]="II",110,TRUE,NA())</f>
        <v>110</v>
      </c>
      <c r="O1120" s="20" cm="1">
        <f t="array" ref="O1120">_xlfn.IFS(Table11[[#This Row],[target.clade]]="I",Table11[[#This Row],[hits.I]],Table11[[#This Row],[target.clade]]="II",Table11[[#This Row],[hits.II]],TRUE,SUM(Table11[[#This Row],[hits.I]:[hits.?]]))</f>
        <v>4425</v>
      </c>
      <c r="P1120" s="26">
        <f>Table11[[#This Row],[clade.P]]-Table11[[#This Row],[clade.TP]]</f>
        <v>29</v>
      </c>
      <c r="Q1120" s="26" cm="1">
        <f t="array" ref="Q1120">_xlfn.IFS(Table11[[#This Row],[target.clade]]="I",Table11[[#This Row],[hits.II]],Table11[[#This Row],[target.clade]]="II",Table11[[#This Row],[hits.I]],TRUE,NA())</f>
        <v>43</v>
      </c>
      <c r="R1120" s="26">
        <f>IFERROR(Table11[[#This Row],[clade.N]]-Table11[[#This Row],[clade.FP]], NA())</f>
        <v>67</v>
      </c>
      <c r="S1120" s="24">
        <f>Table11[[#This Row],[clade.TP]]/Table11[[#This Row],[clade.P]]</f>
        <v>0.9934889986528963</v>
      </c>
      <c r="T1120" s="24">
        <f>Table11[[#This Row],[clade.FN]]/Table11[[#This Row],[clade.P]]</f>
        <v>6.5110013471037266E-3</v>
      </c>
      <c r="U1120" s="24">
        <f>IFERROR(Table11[[#This Row],[clade.FP]]/Table11[[#This Row],[clade.N]],NA())</f>
        <v>0.39090909090909093</v>
      </c>
      <c r="V1120" s="24">
        <f>IFERROR(Table11[[#This Row],[clade.TN]]/Table11[[#This Row],[clade.N]],NA())</f>
        <v>0.60909090909090913</v>
      </c>
      <c r="AC1120" s="11"/>
      <c r="AD1120" s="11"/>
    </row>
    <row r="1121" spans="1:30" ht="21" customHeight="1" x14ac:dyDescent="0.2">
      <c r="A1121" s="25" t="s">
        <v>4786</v>
      </c>
      <c r="B1121" s="20">
        <f>LOOKUP(Table11[[#This Row],[id]],'S1 - Assay'!A:A,'S1 - Assay'!B:B)</f>
        <v>10244</v>
      </c>
      <c r="C1121" s="20" t="str">
        <f>LOOKUP(Table11[[#This Row],[id]],'S1 - Assay'!A:A,'S1 - Assay'!C:C)</f>
        <v>II</v>
      </c>
      <c r="D1121" s="20">
        <f>COUNTIF('S6 - Table 1'!$B$3:$B$20,Table11[[#This Row],[id]])</f>
        <v>0</v>
      </c>
      <c r="E1121" s="20">
        <v>0.50237185299999998</v>
      </c>
      <c r="F1121" s="20">
        <v>3428</v>
      </c>
      <c r="G1121" s="20">
        <v>1</v>
      </c>
      <c r="H1121" s="20">
        <v>289</v>
      </c>
      <c r="I1121" s="20">
        <v>3</v>
      </c>
      <c r="J1121" s="20">
        <v>43</v>
      </c>
      <c r="K1121" s="20">
        <v>4429</v>
      </c>
      <c r="L1121" s="20">
        <v>65</v>
      </c>
      <c r="M1121" s="26" cm="1">
        <f t="array" ref="M1121">_xlfn.IFS(Table11[[#This Row],[target.clade]]="I",110,Table11[[#This Row],[target.clade]]="II",4454,TRUE,4652)</f>
        <v>4454</v>
      </c>
      <c r="N1121" s="26" cm="1">
        <f t="array" ref="N1121">_xlfn.IFS(Table11[[#This Row],[target.clade]]="I",4454,Table11[[#This Row],[target.clade]]="II",110,TRUE,NA())</f>
        <v>110</v>
      </c>
      <c r="O1121" s="20" cm="1">
        <f t="array" ref="O1121">_xlfn.IFS(Table11[[#This Row],[target.clade]]="I",Table11[[#This Row],[hits.I]],Table11[[#This Row],[target.clade]]="II",Table11[[#This Row],[hits.II]],TRUE,SUM(Table11[[#This Row],[hits.I]:[hits.?]]))</f>
        <v>4429</v>
      </c>
      <c r="P1121" s="26">
        <f>Table11[[#This Row],[clade.P]]-Table11[[#This Row],[clade.TP]]</f>
        <v>25</v>
      </c>
      <c r="Q1121" s="26" cm="1">
        <f t="array" ref="Q1121">_xlfn.IFS(Table11[[#This Row],[target.clade]]="I",Table11[[#This Row],[hits.II]],Table11[[#This Row],[target.clade]]="II",Table11[[#This Row],[hits.I]],TRUE,NA())</f>
        <v>43</v>
      </c>
      <c r="R1121" s="26">
        <f>IFERROR(Table11[[#This Row],[clade.N]]-Table11[[#This Row],[clade.FP]], NA())</f>
        <v>67</v>
      </c>
      <c r="S1121" s="24">
        <f>Table11[[#This Row],[clade.TP]]/Table11[[#This Row],[clade.P]]</f>
        <v>0.99438706780422093</v>
      </c>
      <c r="T1121" s="24">
        <f>Table11[[#This Row],[clade.FN]]/Table11[[#This Row],[clade.P]]</f>
        <v>5.6129321957790754E-3</v>
      </c>
      <c r="U1121" s="24">
        <f>IFERROR(Table11[[#This Row],[clade.FP]]/Table11[[#This Row],[clade.N]],NA())</f>
        <v>0.39090909090909093</v>
      </c>
      <c r="V1121" s="24">
        <f>IFERROR(Table11[[#This Row],[clade.TN]]/Table11[[#This Row],[clade.N]],NA())</f>
        <v>0.60909090909090913</v>
      </c>
      <c r="AC1121" s="11"/>
      <c r="AD1121" s="11"/>
    </row>
    <row r="1122" spans="1:30" ht="21" customHeight="1" x14ac:dyDescent="0.2">
      <c r="A1122" s="25" t="s">
        <v>4789</v>
      </c>
      <c r="B1122" s="20">
        <f>LOOKUP(Table11[[#This Row],[id]],'S1 - Assay'!A:A,'S1 - Assay'!B:B)</f>
        <v>10244</v>
      </c>
      <c r="C1122" s="20" t="str">
        <f>LOOKUP(Table11[[#This Row],[id]],'S1 - Assay'!A:A,'S1 - Assay'!C:C)</f>
        <v>II</v>
      </c>
      <c r="D1122" s="20">
        <f>COUNTIF('S6 - Table 1'!$B$3:$B$20,Table11[[#This Row],[id]])</f>
        <v>0</v>
      </c>
      <c r="E1122" s="20">
        <v>0.50330142700000002</v>
      </c>
      <c r="F1122" s="20">
        <v>3409</v>
      </c>
      <c r="G1122" s="20">
        <v>1</v>
      </c>
      <c r="H1122" s="20">
        <v>78</v>
      </c>
      <c r="I1122" s="20">
        <v>213</v>
      </c>
      <c r="J1122" s="20">
        <v>43</v>
      </c>
      <c r="K1122" s="20">
        <v>4411</v>
      </c>
      <c r="L1122" s="20">
        <v>62</v>
      </c>
      <c r="M1122" s="26" cm="1">
        <f t="array" ref="M1122">_xlfn.IFS(Table11[[#This Row],[target.clade]]="I",110,Table11[[#This Row],[target.clade]]="II",4454,TRUE,4652)</f>
        <v>4454</v>
      </c>
      <c r="N1122" s="26" cm="1">
        <f t="array" ref="N1122">_xlfn.IFS(Table11[[#This Row],[target.clade]]="I",4454,Table11[[#This Row],[target.clade]]="II",110,TRUE,NA())</f>
        <v>110</v>
      </c>
      <c r="O1122" s="20" cm="1">
        <f t="array" ref="O1122">_xlfn.IFS(Table11[[#This Row],[target.clade]]="I",Table11[[#This Row],[hits.I]],Table11[[#This Row],[target.clade]]="II",Table11[[#This Row],[hits.II]],TRUE,SUM(Table11[[#This Row],[hits.I]:[hits.?]]))</f>
        <v>4411</v>
      </c>
      <c r="P1122" s="26">
        <f>Table11[[#This Row],[clade.P]]-Table11[[#This Row],[clade.TP]]</f>
        <v>43</v>
      </c>
      <c r="Q1122" s="26" cm="1">
        <f t="array" ref="Q1122">_xlfn.IFS(Table11[[#This Row],[target.clade]]="I",Table11[[#This Row],[hits.II]],Table11[[#This Row],[target.clade]]="II",Table11[[#This Row],[hits.I]],TRUE,NA())</f>
        <v>43</v>
      </c>
      <c r="R1122" s="26">
        <f>IFERROR(Table11[[#This Row],[clade.N]]-Table11[[#This Row],[clade.FP]], NA())</f>
        <v>67</v>
      </c>
      <c r="S1122" s="24">
        <f>Table11[[#This Row],[clade.TP]]/Table11[[#This Row],[clade.P]]</f>
        <v>0.99034575662325997</v>
      </c>
      <c r="T1122" s="24">
        <f>Table11[[#This Row],[clade.FN]]/Table11[[#This Row],[clade.P]]</f>
        <v>9.6542433767400088E-3</v>
      </c>
      <c r="U1122" s="24">
        <f>IFERROR(Table11[[#This Row],[clade.FP]]/Table11[[#This Row],[clade.N]],NA())</f>
        <v>0.39090909090909093</v>
      </c>
      <c r="V1122" s="24">
        <f>IFERROR(Table11[[#This Row],[clade.TN]]/Table11[[#This Row],[clade.N]],NA())</f>
        <v>0.60909090909090913</v>
      </c>
      <c r="AC1122" s="11"/>
      <c r="AD1122" s="11"/>
    </row>
    <row r="1123" spans="1:30" ht="21" customHeight="1" x14ac:dyDescent="0.2">
      <c r="A1123" s="25" t="s">
        <v>4793</v>
      </c>
      <c r="B1123" s="20">
        <f>LOOKUP(Table11[[#This Row],[id]],'S1 - Assay'!A:A,'S1 - Assay'!B:B)</f>
        <v>10244</v>
      </c>
      <c r="C1123" s="20" t="str">
        <f>LOOKUP(Table11[[#This Row],[id]],'S1 - Assay'!A:A,'S1 - Assay'!C:C)</f>
        <v>II</v>
      </c>
      <c r="D1123" s="20">
        <f>COUNTIF('S6 - Table 1'!$B$3:$B$20,Table11[[#This Row],[id]])</f>
        <v>0</v>
      </c>
      <c r="E1123" s="20">
        <v>0.51006772</v>
      </c>
      <c r="F1123" s="20">
        <v>3378</v>
      </c>
      <c r="G1123" s="20">
        <v>17</v>
      </c>
      <c r="H1123" s="20">
        <v>199</v>
      </c>
      <c r="I1123" s="20">
        <v>87</v>
      </c>
      <c r="J1123" s="20">
        <v>43</v>
      </c>
      <c r="K1123" s="20">
        <v>4387</v>
      </c>
      <c r="L1123" s="20">
        <v>64</v>
      </c>
      <c r="M1123" s="26" cm="1">
        <f t="array" ref="M1123">_xlfn.IFS(Table11[[#This Row],[target.clade]]="I",110,Table11[[#This Row],[target.clade]]="II",4454,TRUE,4652)</f>
        <v>4454</v>
      </c>
      <c r="N1123" s="26" cm="1">
        <f t="array" ref="N1123">_xlfn.IFS(Table11[[#This Row],[target.clade]]="I",4454,Table11[[#This Row],[target.clade]]="II",110,TRUE,NA())</f>
        <v>110</v>
      </c>
      <c r="O1123" s="20" cm="1">
        <f t="array" ref="O1123">_xlfn.IFS(Table11[[#This Row],[target.clade]]="I",Table11[[#This Row],[hits.I]],Table11[[#This Row],[target.clade]]="II",Table11[[#This Row],[hits.II]],TRUE,SUM(Table11[[#This Row],[hits.I]:[hits.?]]))</f>
        <v>4387</v>
      </c>
      <c r="P1123" s="26">
        <f>Table11[[#This Row],[clade.P]]-Table11[[#This Row],[clade.TP]]</f>
        <v>67</v>
      </c>
      <c r="Q1123" s="26" cm="1">
        <f t="array" ref="Q1123">_xlfn.IFS(Table11[[#This Row],[target.clade]]="I",Table11[[#This Row],[hits.II]],Table11[[#This Row],[target.clade]]="II",Table11[[#This Row],[hits.I]],TRUE,NA())</f>
        <v>43</v>
      </c>
      <c r="R1123" s="26">
        <f>IFERROR(Table11[[#This Row],[clade.N]]-Table11[[#This Row],[clade.FP]], NA())</f>
        <v>67</v>
      </c>
      <c r="S1123" s="24">
        <f>Table11[[#This Row],[clade.TP]]/Table11[[#This Row],[clade.P]]</f>
        <v>0.98495734171531213</v>
      </c>
      <c r="T1123" s="24">
        <f>Table11[[#This Row],[clade.FN]]/Table11[[#This Row],[clade.P]]</f>
        <v>1.5042658284687921E-2</v>
      </c>
      <c r="U1123" s="24">
        <f>IFERROR(Table11[[#This Row],[clade.FP]]/Table11[[#This Row],[clade.N]],NA())</f>
        <v>0.39090909090909093</v>
      </c>
      <c r="V1123" s="24">
        <f>IFERROR(Table11[[#This Row],[clade.TN]]/Table11[[#This Row],[clade.N]],NA())</f>
        <v>0.60909090909090913</v>
      </c>
      <c r="AC1123" s="11"/>
      <c r="AD1123" s="11"/>
    </row>
    <row r="1124" spans="1:30" ht="21" customHeight="1" x14ac:dyDescent="0.2">
      <c r="A1124" s="25" t="s">
        <v>4796</v>
      </c>
      <c r="B1124" s="20">
        <f>LOOKUP(Table11[[#This Row],[id]],'S1 - Assay'!A:A,'S1 - Assay'!B:B)</f>
        <v>10244</v>
      </c>
      <c r="C1124" s="20" t="str">
        <f>LOOKUP(Table11[[#This Row],[id]],'S1 - Assay'!A:A,'S1 - Assay'!C:C)</f>
        <v>II</v>
      </c>
      <c r="D1124" s="20">
        <f>COUNTIF('S6 - Table 1'!$B$3:$B$20,Table11[[#This Row],[id]])</f>
        <v>0</v>
      </c>
      <c r="E1124" s="20">
        <v>0.51018885899999999</v>
      </c>
      <c r="F1124" s="20">
        <v>2355</v>
      </c>
      <c r="G1124" s="20">
        <v>74</v>
      </c>
      <c r="H1124" s="20">
        <v>278</v>
      </c>
      <c r="I1124" s="20">
        <v>14</v>
      </c>
      <c r="J1124" s="20">
        <v>44</v>
      </c>
      <c r="K1124" s="20">
        <v>3273</v>
      </c>
      <c r="L1124" s="20">
        <v>34</v>
      </c>
      <c r="M1124" s="26" cm="1">
        <f t="array" ref="M1124">_xlfn.IFS(Table11[[#This Row],[target.clade]]="I",110,Table11[[#This Row],[target.clade]]="II",4454,TRUE,4652)</f>
        <v>4454</v>
      </c>
      <c r="N1124" s="26" cm="1">
        <f t="array" ref="N1124">_xlfn.IFS(Table11[[#This Row],[target.clade]]="I",4454,Table11[[#This Row],[target.clade]]="II",110,TRUE,NA())</f>
        <v>110</v>
      </c>
      <c r="O1124" s="20" cm="1">
        <f t="array" ref="O1124">_xlfn.IFS(Table11[[#This Row],[target.clade]]="I",Table11[[#This Row],[hits.I]],Table11[[#This Row],[target.clade]]="II",Table11[[#This Row],[hits.II]],TRUE,SUM(Table11[[#This Row],[hits.I]:[hits.?]]))</f>
        <v>3273</v>
      </c>
      <c r="P1124" s="26">
        <f>Table11[[#This Row],[clade.P]]-Table11[[#This Row],[clade.TP]]</f>
        <v>1181</v>
      </c>
      <c r="Q1124" s="26" cm="1">
        <f t="array" ref="Q1124">_xlfn.IFS(Table11[[#This Row],[target.clade]]="I",Table11[[#This Row],[hits.II]],Table11[[#This Row],[target.clade]]="II",Table11[[#This Row],[hits.I]],TRUE,NA())</f>
        <v>44</v>
      </c>
      <c r="R1124" s="26">
        <f>IFERROR(Table11[[#This Row],[clade.N]]-Table11[[#This Row],[clade.FP]], NA())</f>
        <v>66</v>
      </c>
      <c r="S1124" s="24">
        <f>Table11[[#This Row],[clade.TP]]/Table11[[#This Row],[clade.P]]</f>
        <v>0.73484508307139651</v>
      </c>
      <c r="T1124" s="24">
        <f>Table11[[#This Row],[clade.FN]]/Table11[[#This Row],[clade.P]]</f>
        <v>0.26515491692860349</v>
      </c>
      <c r="U1124" s="24">
        <f>IFERROR(Table11[[#This Row],[clade.FP]]/Table11[[#This Row],[clade.N]],NA())</f>
        <v>0.4</v>
      </c>
      <c r="V1124" s="24">
        <f>IFERROR(Table11[[#This Row],[clade.TN]]/Table11[[#This Row],[clade.N]],NA())</f>
        <v>0.6</v>
      </c>
      <c r="AC1124" s="11"/>
      <c r="AD1124" s="11"/>
    </row>
    <row r="1125" spans="1:30" ht="21" customHeight="1" x14ac:dyDescent="0.2">
      <c r="A1125" s="25" t="s">
        <v>4801</v>
      </c>
      <c r="B1125" s="20">
        <f>LOOKUP(Table11[[#This Row],[id]],'S1 - Assay'!A:A,'S1 - Assay'!B:B)</f>
        <v>10244</v>
      </c>
      <c r="C1125" s="20" t="str">
        <f>LOOKUP(Table11[[#This Row],[id]],'S1 - Assay'!A:A,'S1 - Assay'!C:C)</f>
        <v>II</v>
      </c>
      <c r="D1125" s="20">
        <f>COUNTIF('S6 - Table 1'!$B$3:$B$20,Table11[[#This Row],[id]])</f>
        <v>0</v>
      </c>
      <c r="E1125" s="20">
        <v>0.513756981</v>
      </c>
      <c r="F1125" s="20">
        <v>2355</v>
      </c>
      <c r="G1125" s="20">
        <v>74</v>
      </c>
      <c r="H1125" s="20">
        <v>281</v>
      </c>
      <c r="I1125" s="20">
        <v>11</v>
      </c>
      <c r="J1125" s="20">
        <v>44</v>
      </c>
      <c r="K1125" s="20">
        <v>3273</v>
      </c>
      <c r="L1125" s="20">
        <v>34</v>
      </c>
      <c r="M1125" s="26" cm="1">
        <f t="array" ref="M1125">_xlfn.IFS(Table11[[#This Row],[target.clade]]="I",110,Table11[[#This Row],[target.clade]]="II",4454,TRUE,4652)</f>
        <v>4454</v>
      </c>
      <c r="N1125" s="26" cm="1">
        <f t="array" ref="N1125">_xlfn.IFS(Table11[[#This Row],[target.clade]]="I",4454,Table11[[#This Row],[target.clade]]="II",110,TRUE,NA())</f>
        <v>110</v>
      </c>
      <c r="O1125" s="20" cm="1">
        <f t="array" ref="O1125">_xlfn.IFS(Table11[[#This Row],[target.clade]]="I",Table11[[#This Row],[hits.I]],Table11[[#This Row],[target.clade]]="II",Table11[[#This Row],[hits.II]],TRUE,SUM(Table11[[#This Row],[hits.I]:[hits.?]]))</f>
        <v>3273</v>
      </c>
      <c r="P1125" s="26">
        <f>Table11[[#This Row],[clade.P]]-Table11[[#This Row],[clade.TP]]</f>
        <v>1181</v>
      </c>
      <c r="Q1125" s="26" cm="1">
        <f t="array" ref="Q1125">_xlfn.IFS(Table11[[#This Row],[target.clade]]="I",Table11[[#This Row],[hits.II]],Table11[[#This Row],[target.clade]]="II",Table11[[#This Row],[hits.I]],TRUE,NA())</f>
        <v>44</v>
      </c>
      <c r="R1125" s="26">
        <f>IFERROR(Table11[[#This Row],[clade.N]]-Table11[[#This Row],[clade.FP]], NA())</f>
        <v>66</v>
      </c>
      <c r="S1125" s="24">
        <f>Table11[[#This Row],[clade.TP]]/Table11[[#This Row],[clade.P]]</f>
        <v>0.73484508307139651</v>
      </c>
      <c r="T1125" s="24">
        <f>Table11[[#This Row],[clade.FN]]/Table11[[#This Row],[clade.P]]</f>
        <v>0.26515491692860349</v>
      </c>
      <c r="U1125" s="24">
        <f>IFERROR(Table11[[#This Row],[clade.FP]]/Table11[[#This Row],[clade.N]],NA())</f>
        <v>0.4</v>
      </c>
      <c r="V1125" s="24">
        <f>IFERROR(Table11[[#This Row],[clade.TN]]/Table11[[#This Row],[clade.N]],NA())</f>
        <v>0.6</v>
      </c>
      <c r="AC1125" s="11"/>
      <c r="AD1125" s="11"/>
    </row>
    <row r="1126" spans="1:30" ht="21" customHeight="1" x14ac:dyDescent="0.2">
      <c r="A1126" s="25" t="s">
        <v>4804</v>
      </c>
      <c r="B1126" s="20">
        <f>LOOKUP(Table11[[#This Row],[id]],'S1 - Assay'!A:A,'S1 - Assay'!B:B)</f>
        <v>10244</v>
      </c>
      <c r="C1126" s="20" t="str">
        <f>LOOKUP(Table11[[#This Row],[id]],'S1 - Assay'!A:A,'S1 - Assay'!C:C)</f>
        <v>II</v>
      </c>
      <c r="D1126" s="20">
        <f>COUNTIF('S6 - Table 1'!$B$3:$B$20,Table11[[#This Row],[id]])</f>
        <v>0</v>
      </c>
      <c r="E1126" s="20">
        <v>0.55094153400000001</v>
      </c>
      <c r="F1126" s="20">
        <v>3289</v>
      </c>
      <c r="G1126" s="20">
        <v>19</v>
      </c>
      <c r="H1126" s="20">
        <v>291</v>
      </c>
      <c r="I1126" s="20">
        <v>256</v>
      </c>
      <c r="J1126" s="20">
        <v>44</v>
      </c>
      <c r="K1126" s="20">
        <v>4275</v>
      </c>
      <c r="L1126" s="20">
        <v>64</v>
      </c>
      <c r="M1126" s="26" cm="1">
        <f t="array" ref="M1126">_xlfn.IFS(Table11[[#This Row],[target.clade]]="I",110,Table11[[#This Row],[target.clade]]="II",4454,TRUE,4652)</f>
        <v>4454</v>
      </c>
      <c r="N1126" s="26" cm="1">
        <f t="array" ref="N1126">_xlfn.IFS(Table11[[#This Row],[target.clade]]="I",4454,Table11[[#This Row],[target.clade]]="II",110,TRUE,NA())</f>
        <v>110</v>
      </c>
      <c r="O1126" s="20" cm="1">
        <f t="array" ref="O1126">_xlfn.IFS(Table11[[#This Row],[target.clade]]="I",Table11[[#This Row],[hits.I]],Table11[[#This Row],[target.clade]]="II",Table11[[#This Row],[hits.II]],TRUE,SUM(Table11[[#This Row],[hits.I]:[hits.?]]))</f>
        <v>4275</v>
      </c>
      <c r="P1126" s="26">
        <f>Table11[[#This Row],[clade.P]]-Table11[[#This Row],[clade.TP]]</f>
        <v>179</v>
      </c>
      <c r="Q1126" s="26" cm="1">
        <f t="array" ref="Q1126">_xlfn.IFS(Table11[[#This Row],[target.clade]]="I",Table11[[#This Row],[hits.II]],Table11[[#This Row],[target.clade]]="II",Table11[[#This Row],[hits.I]],TRUE,NA())</f>
        <v>44</v>
      </c>
      <c r="R1126" s="26">
        <f>IFERROR(Table11[[#This Row],[clade.N]]-Table11[[#This Row],[clade.FP]], NA())</f>
        <v>66</v>
      </c>
      <c r="S1126" s="24">
        <f>Table11[[#This Row],[clade.TP]]/Table11[[#This Row],[clade.P]]</f>
        <v>0.95981140547822186</v>
      </c>
      <c r="T1126" s="24">
        <f>Table11[[#This Row],[clade.FN]]/Table11[[#This Row],[clade.P]]</f>
        <v>4.0188594521778177E-2</v>
      </c>
      <c r="U1126" s="24">
        <f>IFERROR(Table11[[#This Row],[clade.FP]]/Table11[[#This Row],[clade.N]],NA())</f>
        <v>0.4</v>
      </c>
      <c r="V1126" s="24">
        <f>IFERROR(Table11[[#This Row],[clade.TN]]/Table11[[#This Row],[clade.N]],NA())</f>
        <v>0.6</v>
      </c>
      <c r="AC1126" s="11"/>
      <c r="AD1126" s="11"/>
    </row>
    <row r="1127" spans="1:30" ht="21" customHeight="1" x14ac:dyDescent="0.2">
      <c r="A1127" s="25" t="s">
        <v>4805</v>
      </c>
      <c r="B1127" s="20">
        <f>LOOKUP(Table11[[#This Row],[id]],'S1 - Assay'!A:A,'S1 - Assay'!B:B)</f>
        <v>10244</v>
      </c>
      <c r="C1127" s="20" t="str">
        <f>LOOKUP(Table11[[#This Row],[id]],'S1 - Assay'!A:A,'S1 - Assay'!C:C)</f>
        <v>II</v>
      </c>
      <c r="D1127" s="20">
        <f>COUNTIF('S6 - Table 1'!$B$3:$B$20,Table11[[#This Row],[id]])</f>
        <v>0</v>
      </c>
      <c r="E1127" s="20">
        <v>0.55184192499999996</v>
      </c>
      <c r="F1127" s="20">
        <v>3425</v>
      </c>
      <c r="G1127" s="20">
        <v>2</v>
      </c>
      <c r="H1127" s="20">
        <v>54</v>
      </c>
      <c r="I1127" s="20">
        <v>238</v>
      </c>
      <c r="J1127" s="20">
        <v>44</v>
      </c>
      <c r="K1127" s="20">
        <v>4422</v>
      </c>
      <c r="L1127" s="20">
        <v>65</v>
      </c>
      <c r="M1127" s="26" cm="1">
        <f t="array" ref="M1127">_xlfn.IFS(Table11[[#This Row],[target.clade]]="I",110,Table11[[#This Row],[target.clade]]="II",4454,TRUE,4652)</f>
        <v>4454</v>
      </c>
      <c r="N1127" s="26" cm="1">
        <f t="array" ref="N1127">_xlfn.IFS(Table11[[#This Row],[target.clade]]="I",4454,Table11[[#This Row],[target.clade]]="II",110,TRUE,NA())</f>
        <v>110</v>
      </c>
      <c r="O1127" s="20" cm="1">
        <f t="array" ref="O1127">_xlfn.IFS(Table11[[#This Row],[target.clade]]="I",Table11[[#This Row],[hits.I]],Table11[[#This Row],[target.clade]]="II",Table11[[#This Row],[hits.II]],TRUE,SUM(Table11[[#This Row],[hits.I]:[hits.?]]))</f>
        <v>4422</v>
      </c>
      <c r="P1127" s="26">
        <f>Table11[[#This Row],[clade.P]]-Table11[[#This Row],[clade.TP]]</f>
        <v>32</v>
      </c>
      <c r="Q1127" s="26" cm="1">
        <f t="array" ref="Q1127">_xlfn.IFS(Table11[[#This Row],[target.clade]]="I",Table11[[#This Row],[hits.II]],Table11[[#This Row],[target.clade]]="II",Table11[[#This Row],[hits.I]],TRUE,NA())</f>
        <v>44</v>
      </c>
      <c r="R1127" s="26">
        <f>IFERROR(Table11[[#This Row],[clade.N]]-Table11[[#This Row],[clade.FP]], NA())</f>
        <v>66</v>
      </c>
      <c r="S1127" s="24">
        <f>Table11[[#This Row],[clade.TP]]/Table11[[#This Row],[clade.P]]</f>
        <v>0.99281544678940281</v>
      </c>
      <c r="T1127" s="24">
        <f>Table11[[#This Row],[clade.FN]]/Table11[[#This Row],[clade.P]]</f>
        <v>7.1845532105972157E-3</v>
      </c>
      <c r="U1127" s="24">
        <f>IFERROR(Table11[[#This Row],[clade.FP]]/Table11[[#This Row],[clade.N]],NA())</f>
        <v>0.4</v>
      </c>
      <c r="V1127" s="24">
        <f>IFERROR(Table11[[#This Row],[clade.TN]]/Table11[[#This Row],[clade.N]],NA())</f>
        <v>0.6</v>
      </c>
      <c r="AC1127" s="11"/>
      <c r="AD1127" s="11"/>
    </row>
    <row r="1128" spans="1:30" ht="21" customHeight="1" x14ac:dyDescent="0.2">
      <c r="A1128" s="25" t="s">
        <v>4808</v>
      </c>
      <c r="B1128" s="20">
        <f>LOOKUP(Table11[[#This Row],[id]],'S1 - Assay'!A:A,'S1 - Assay'!B:B)</f>
        <v>10244</v>
      </c>
      <c r="C1128" s="20" t="str">
        <f>LOOKUP(Table11[[#This Row],[id]],'S1 - Assay'!A:A,'S1 - Assay'!C:C)</f>
        <v>II</v>
      </c>
      <c r="D1128" s="20">
        <f>COUNTIF('S6 - Table 1'!$B$3:$B$20,Table11[[#This Row],[id]])</f>
        <v>0</v>
      </c>
      <c r="E1128" s="20">
        <v>0.55371003600000002</v>
      </c>
      <c r="F1128" s="20">
        <v>3287</v>
      </c>
      <c r="G1128" s="20">
        <v>18</v>
      </c>
      <c r="H1128" s="20">
        <v>291</v>
      </c>
      <c r="I1128" s="20">
        <v>256</v>
      </c>
      <c r="J1128" s="20">
        <v>44</v>
      </c>
      <c r="K1128" s="20">
        <v>4272</v>
      </c>
      <c r="L1128" s="20">
        <v>64</v>
      </c>
      <c r="M1128" s="26" cm="1">
        <f t="array" ref="M1128">_xlfn.IFS(Table11[[#This Row],[target.clade]]="I",110,Table11[[#This Row],[target.clade]]="II",4454,TRUE,4652)</f>
        <v>4454</v>
      </c>
      <c r="N1128" s="26" cm="1">
        <f t="array" ref="N1128">_xlfn.IFS(Table11[[#This Row],[target.clade]]="I",4454,Table11[[#This Row],[target.clade]]="II",110,TRUE,NA())</f>
        <v>110</v>
      </c>
      <c r="O1128" s="20" cm="1">
        <f t="array" ref="O1128">_xlfn.IFS(Table11[[#This Row],[target.clade]]="I",Table11[[#This Row],[hits.I]],Table11[[#This Row],[target.clade]]="II",Table11[[#This Row],[hits.II]],TRUE,SUM(Table11[[#This Row],[hits.I]:[hits.?]]))</f>
        <v>4272</v>
      </c>
      <c r="P1128" s="26">
        <f>Table11[[#This Row],[clade.P]]-Table11[[#This Row],[clade.TP]]</f>
        <v>182</v>
      </c>
      <c r="Q1128" s="26" cm="1">
        <f t="array" ref="Q1128">_xlfn.IFS(Table11[[#This Row],[target.clade]]="I",Table11[[#This Row],[hits.II]],Table11[[#This Row],[target.clade]]="II",Table11[[#This Row],[hits.I]],TRUE,NA())</f>
        <v>44</v>
      </c>
      <c r="R1128" s="26">
        <f>IFERROR(Table11[[#This Row],[clade.N]]-Table11[[#This Row],[clade.FP]], NA())</f>
        <v>66</v>
      </c>
      <c r="S1128" s="24">
        <f>Table11[[#This Row],[clade.TP]]/Table11[[#This Row],[clade.P]]</f>
        <v>0.95913785361472836</v>
      </c>
      <c r="T1128" s="24">
        <f>Table11[[#This Row],[clade.FN]]/Table11[[#This Row],[clade.P]]</f>
        <v>4.0862146385271664E-2</v>
      </c>
      <c r="U1128" s="24">
        <f>IFERROR(Table11[[#This Row],[clade.FP]]/Table11[[#This Row],[clade.N]],NA())</f>
        <v>0.4</v>
      </c>
      <c r="V1128" s="24">
        <f>IFERROR(Table11[[#This Row],[clade.TN]]/Table11[[#This Row],[clade.N]],NA())</f>
        <v>0.6</v>
      </c>
      <c r="AC1128" s="11"/>
      <c r="AD1128" s="11"/>
    </row>
    <row r="1129" spans="1:30" ht="21" customHeight="1" x14ac:dyDescent="0.2">
      <c r="A1129" s="25" t="s">
        <v>4809</v>
      </c>
      <c r="B1129" s="20">
        <f>LOOKUP(Table11[[#This Row],[id]],'S1 - Assay'!A:A,'S1 - Assay'!B:B)</f>
        <v>10244</v>
      </c>
      <c r="C1129" s="20" t="str">
        <f>LOOKUP(Table11[[#This Row],[id]],'S1 - Assay'!A:A,'S1 - Assay'!C:C)</f>
        <v>II</v>
      </c>
      <c r="D1129" s="20">
        <f>COUNTIF('S6 - Table 1'!$B$3:$B$20,Table11[[#This Row],[id]])</f>
        <v>0</v>
      </c>
      <c r="E1129" s="20">
        <v>0.55763056</v>
      </c>
      <c r="F1129" s="20">
        <v>3419</v>
      </c>
      <c r="G1129" s="20">
        <v>3</v>
      </c>
      <c r="H1129" s="20">
        <v>154</v>
      </c>
      <c r="I1129" s="20">
        <v>236</v>
      </c>
      <c r="J1129" s="20">
        <v>44</v>
      </c>
      <c r="K1129" s="20">
        <v>4412</v>
      </c>
      <c r="L1129" s="20">
        <v>65</v>
      </c>
      <c r="M1129" s="26" cm="1">
        <f t="array" ref="M1129">_xlfn.IFS(Table11[[#This Row],[target.clade]]="I",110,Table11[[#This Row],[target.clade]]="II",4454,TRUE,4652)</f>
        <v>4454</v>
      </c>
      <c r="N1129" s="26" cm="1">
        <f t="array" ref="N1129">_xlfn.IFS(Table11[[#This Row],[target.clade]]="I",4454,Table11[[#This Row],[target.clade]]="II",110,TRUE,NA())</f>
        <v>110</v>
      </c>
      <c r="O1129" s="20" cm="1">
        <f t="array" ref="O1129">_xlfn.IFS(Table11[[#This Row],[target.clade]]="I",Table11[[#This Row],[hits.I]],Table11[[#This Row],[target.clade]]="II",Table11[[#This Row],[hits.II]],TRUE,SUM(Table11[[#This Row],[hits.I]:[hits.?]]))</f>
        <v>4412</v>
      </c>
      <c r="P1129" s="26">
        <f>Table11[[#This Row],[clade.P]]-Table11[[#This Row],[clade.TP]]</f>
        <v>42</v>
      </c>
      <c r="Q1129" s="26" cm="1">
        <f t="array" ref="Q1129">_xlfn.IFS(Table11[[#This Row],[target.clade]]="I",Table11[[#This Row],[hits.II]],Table11[[#This Row],[target.clade]]="II",Table11[[#This Row],[hits.I]],TRUE,NA())</f>
        <v>44</v>
      </c>
      <c r="R1129" s="26">
        <f>IFERROR(Table11[[#This Row],[clade.N]]-Table11[[#This Row],[clade.FP]], NA())</f>
        <v>66</v>
      </c>
      <c r="S1129" s="24">
        <f>Table11[[#This Row],[clade.TP]]/Table11[[#This Row],[clade.P]]</f>
        <v>0.9905702739110912</v>
      </c>
      <c r="T1129" s="24">
        <f>Table11[[#This Row],[clade.FN]]/Table11[[#This Row],[clade.P]]</f>
        <v>9.4297260889088467E-3</v>
      </c>
      <c r="U1129" s="24">
        <f>IFERROR(Table11[[#This Row],[clade.FP]]/Table11[[#This Row],[clade.N]],NA())</f>
        <v>0.4</v>
      </c>
      <c r="V1129" s="24">
        <f>IFERROR(Table11[[#This Row],[clade.TN]]/Table11[[#This Row],[clade.N]],NA())</f>
        <v>0.6</v>
      </c>
      <c r="AC1129" s="11"/>
      <c r="AD1129" s="11"/>
    </row>
    <row r="1130" spans="1:30" ht="21" customHeight="1" x14ac:dyDescent="0.2">
      <c r="A1130" s="25" t="s">
        <v>4812</v>
      </c>
      <c r="B1130" s="20">
        <f>LOOKUP(Table11[[#This Row],[id]],'S1 - Assay'!A:A,'S1 - Assay'!B:B)</f>
        <v>10244</v>
      </c>
      <c r="C1130" s="20" t="str">
        <f>LOOKUP(Table11[[#This Row],[id]],'S1 - Assay'!A:A,'S1 - Assay'!C:C)</f>
        <v>II</v>
      </c>
      <c r="D1130" s="20">
        <f>COUNTIF('S6 - Table 1'!$B$3:$B$20,Table11[[#This Row],[id]])</f>
        <v>0</v>
      </c>
      <c r="E1130" s="20">
        <v>0.55825096600000002</v>
      </c>
      <c r="F1130" s="20">
        <v>3425</v>
      </c>
      <c r="G1130" s="20">
        <v>1</v>
      </c>
      <c r="H1130" s="20">
        <v>3</v>
      </c>
      <c r="I1130" s="20">
        <v>297</v>
      </c>
      <c r="J1130" s="20">
        <v>43</v>
      </c>
      <c r="K1130" s="20">
        <v>4431</v>
      </c>
      <c r="L1130" s="20">
        <v>62</v>
      </c>
      <c r="M1130" s="26" cm="1">
        <f t="array" ref="M1130">_xlfn.IFS(Table11[[#This Row],[target.clade]]="I",110,Table11[[#This Row],[target.clade]]="II",4454,TRUE,4652)</f>
        <v>4454</v>
      </c>
      <c r="N1130" s="26" cm="1">
        <f t="array" ref="N1130">_xlfn.IFS(Table11[[#This Row],[target.clade]]="I",4454,Table11[[#This Row],[target.clade]]="II",110,TRUE,NA())</f>
        <v>110</v>
      </c>
      <c r="O1130" s="20" cm="1">
        <f t="array" ref="O1130">_xlfn.IFS(Table11[[#This Row],[target.clade]]="I",Table11[[#This Row],[hits.I]],Table11[[#This Row],[target.clade]]="II",Table11[[#This Row],[hits.II]],TRUE,SUM(Table11[[#This Row],[hits.I]:[hits.?]]))</f>
        <v>4431</v>
      </c>
      <c r="P1130" s="26">
        <f>Table11[[#This Row],[clade.P]]-Table11[[#This Row],[clade.TP]]</f>
        <v>23</v>
      </c>
      <c r="Q1130" s="26" cm="1">
        <f t="array" ref="Q1130">_xlfn.IFS(Table11[[#This Row],[target.clade]]="I",Table11[[#This Row],[hits.II]],Table11[[#This Row],[target.clade]]="II",Table11[[#This Row],[hits.I]],TRUE,NA())</f>
        <v>43</v>
      </c>
      <c r="R1130" s="26">
        <f>IFERROR(Table11[[#This Row],[clade.N]]-Table11[[#This Row],[clade.FP]], NA())</f>
        <v>67</v>
      </c>
      <c r="S1130" s="24">
        <f>Table11[[#This Row],[clade.TP]]/Table11[[#This Row],[clade.P]]</f>
        <v>0.99483610237988329</v>
      </c>
      <c r="T1130" s="24">
        <f>Table11[[#This Row],[clade.FN]]/Table11[[#This Row],[clade.P]]</f>
        <v>5.1638976201167494E-3</v>
      </c>
      <c r="U1130" s="24">
        <f>IFERROR(Table11[[#This Row],[clade.FP]]/Table11[[#This Row],[clade.N]],NA())</f>
        <v>0.39090909090909093</v>
      </c>
      <c r="V1130" s="24">
        <f>IFERROR(Table11[[#This Row],[clade.TN]]/Table11[[#This Row],[clade.N]],NA())</f>
        <v>0.60909090909090913</v>
      </c>
      <c r="AC1130" s="11"/>
      <c r="AD1130" s="11"/>
    </row>
    <row r="1131" spans="1:30" ht="21" customHeight="1" x14ac:dyDescent="0.2">
      <c r="A1131" s="25" t="s">
        <v>4816</v>
      </c>
      <c r="B1131" s="20">
        <f>LOOKUP(Table11[[#This Row],[id]],'S1 - Assay'!A:A,'S1 - Assay'!B:B)</f>
        <v>10244</v>
      </c>
      <c r="C1131" s="20" t="str">
        <f>LOOKUP(Table11[[#This Row],[id]],'S1 - Assay'!A:A,'S1 - Assay'!C:C)</f>
        <v>II</v>
      </c>
      <c r="D1131" s="20">
        <f>COUNTIF('S6 - Table 1'!$B$3:$B$20,Table11[[#This Row],[id]])</f>
        <v>0</v>
      </c>
      <c r="E1131" s="20">
        <v>0.559497511</v>
      </c>
      <c r="F1131" s="20">
        <v>3397</v>
      </c>
      <c r="G1131" s="20">
        <v>2</v>
      </c>
      <c r="H1131" s="20">
        <v>83</v>
      </c>
      <c r="I1131" s="20">
        <v>225</v>
      </c>
      <c r="J1131" s="20">
        <v>43</v>
      </c>
      <c r="K1131" s="20">
        <v>4416</v>
      </c>
      <c r="L1131" s="20">
        <v>50</v>
      </c>
      <c r="M1131" s="26" cm="1">
        <f t="array" ref="M1131">_xlfn.IFS(Table11[[#This Row],[target.clade]]="I",110,Table11[[#This Row],[target.clade]]="II",4454,TRUE,4652)</f>
        <v>4454</v>
      </c>
      <c r="N1131" s="26" cm="1">
        <f t="array" ref="N1131">_xlfn.IFS(Table11[[#This Row],[target.clade]]="I",4454,Table11[[#This Row],[target.clade]]="II",110,TRUE,NA())</f>
        <v>110</v>
      </c>
      <c r="O1131" s="20" cm="1">
        <f t="array" ref="O1131">_xlfn.IFS(Table11[[#This Row],[target.clade]]="I",Table11[[#This Row],[hits.I]],Table11[[#This Row],[target.clade]]="II",Table11[[#This Row],[hits.II]],TRUE,SUM(Table11[[#This Row],[hits.I]:[hits.?]]))</f>
        <v>4416</v>
      </c>
      <c r="P1131" s="26">
        <f>Table11[[#This Row],[clade.P]]-Table11[[#This Row],[clade.TP]]</f>
        <v>38</v>
      </c>
      <c r="Q1131" s="26" cm="1">
        <f t="array" ref="Q1131">_xlfn.IFS(Table11[[#This Row],[target.clade]]="I",Table11[[#This Row],[hits.II]],Table11[[#This Row],[target.clade]]="II",Table11[[#This Row],[hits.I]],TRUE,NA())</f>
        <v>43</v>
      </c>
      <c r="R1131" s="26">
        <f>IFERROR(Table11[[#This Row],[clade.N]]-Table11[[#This Row],[clade.FP]], NA())</f>
        <v>67</v>
      </c>
      <c r="S1131" s="24">
        <f>Table11[[#This Row],[clade.TP]]/Table11[[#This Row],[clade.P]]</f>
        <v>0.99146834306241582</v>
      </c>
      <c r="T1131" s="24">
        <f>Table11[[#This Row],[clade.FN]]/Table11[[#This Row],[clade.P]]</f>
        <v>8.5316569375841946E-3</v>
      </c>
      <c r="U1131" s="24">
        <f>IFERROR(Table11[[#This Row],[clade.FP]]/Table11[[#This Row],[clade.N]],NA())</f>
        <v>0.39090909090909093</v>
      </c>
      <c r="V1131" s="24">
        <f>IFERROR(Table11[[#This Row],[clade.TN]]/Table11[[#This Row],[clade.N]],NA())</f>
        <v>0.60909090909090913</v>
      </c>
      <c r="AC1131" s="11"/>
      <c r="AD1131" s="11"/>
    </row>
    <row r="1132" spans="1:30" ht="21" customHeight="1" x14ac:dyDescent="0.2">
      <c r="A1132" s="25" t="s">
        <v>4821</v>
      </c>
      <c r="B1132" s="20">
        <f>LOOKUP(Table11[[#This Row],[id]],'S1 - Assay'!A:A,'S1 - Assay'!B:B)</f>
        <v>10244</v>
      </c>
      <c r="C1132" s="20" t="str">
        <f>LOOKUP(Table11[[#This Row],[id]],'S1 - Assay'!A:A,'S1 - Assay'!C:C)</f>
        <v>II</v>
      </c>
      <c r="D1132" s="20">
        <f>COUNTIF('S6 - Table 1'!$B$3:$B$20,Table11[[#This Row],[id]])</f>
        <v>0</v>
      </c>
      <c r="E1132" s="20">
        <v>0.55980248200000005</v>
      </c>
      <c r="F1132" s="20">
        <v>3387</v>
      </c>
      <c r="G1132" s="20">
        <v>35</v>
      </c>
      <c r="H1132" s="20">
        <v>197</v>
      </c>
      <c r="I1132" s="20">
        <v>89</v>
      </c>
      <c r="J1132" s="20">
        <v>43</v>
      </c>
      <c r="K1132" s="20">
        <v>4419</v>
      </c>
      <c r="L1132" s="20">
        <v>64</v>
      </c>
      <c r="M1132" s="26" cm="1">
        <f t="array" ref="M1132">_xlfn.IFS(Table11[[#This Row],[target.clade]]="I",110,Table11[[#This Row],[target.clade]]="II",4454,TRUE,4652)</f>
        <v>4454</v>
      </c>
      <c r="N1132" s="26" cm="1">
        <f t="array" ref="N1132">_xlfn.IFS(Table11[[#This Row],[target.clade]]="I",4454,Table11[[#This Row],[target.clade]]="II",110,TRUE,NA())</f>
        <v>110</v>
      </c>
      <c r="O1132" s="20" cm="1">
        <f t="array" ref="O1132">_xlfn.IFS(Table11[[#This Row],[target.clade]]="I",Table11[[#This Row],[hits.I]],Table11[[#This Row],[target.clade]]="II",Table11[[#This Row],[hits.II]],TRUE,SUM(Table11[[#This Row],[hits.I]:[hits.?]]))</f>
        <v>4419</v>
      </c>
      <c r="P1132" s="26">
        <f>Table11[[#This Row],[clade.P]]-Table11[[#This Row],[clade.TP]]</f>
        <v>35</v>
      </c>
      <c r="Q1132" s="26" cm="1">
        <f t="array" ref="Q1132">_xlfn.IFS(Table11[[#This Row],[target.clade]]="I",Table11[[#This Row],[hits.II]],Table11[[#This Row],[target.clade]]="II",Table11[[#This Row],[hits.I]],TRUE,NA())</f>
        <v>43</v>
      </c>
      <c r="R1132" s="26">
        <f>IFERROR(Table11[[#This Row],[clade.N]]-Table11[[#This Row],[clade.FP]], NA())</f>
        <v>67</v>
      </c>
      <c r="S1132" s="24">
        <f>Table11[[#This Row],[clade.TP]]/Table11[[#This Row],[clade.P]]</f>
        <v>0.99214189492590932</v>
      </c>
      <c r="T1132" s="24">
        <f>Table11[[#This Row],[clade.FN]]/Table11[[#This Row],[clade.P]]</f>
        <v>7.8581050740907047E-3</v>
      </c>
      <c r="U1132" s="24">
        <f>IFERROR(Table11[[#This Row],[clade.FP]]/Table11[[#This Row],[clade.N]],NA())</f>
        <v>0.39090909090909093</v>
      </c>
      <c r="V1132" s="24">
        <f>IFERROR(Table11[[#This Row],[clade.TN]]/Table11[[#This Row],[clade.N]],NA())</f>
        <v>0.60909090909090913</v>
      </c>
      <c r="AC1132" s="11"/>
      <c r="AD1132" s="11"/>
    </row>
    <row r="1133" spans="1:30" ht="21" customHeight="1" x14ac:dyDescent="0.2">
      <c r="A1133" s="25" t="s">
        <v>4825</v>
      </c>
      <c r="B1133" s="20">
        <f>LOOKUP(Table11[[#This Row],[id]],'S1 - Assay'!A:A,'S1 - Assay'!B:B)</f>
        <v>10244</v>
      </c>
      <c r="C1133" s="20" t="str">
        <f>LOOKUP(Table11[[#This Row],[id]],'S1 - Assay'!A:A,'S1 - Assay'!C:C)</f>
        <v>II</v>
      </c>
      <c r="D1133" s="20">
        <f>COUNTIF('S6 - Table 1'!$B$3:$B$20,Table11[[#This Row],[id]])</f>
        <v>0</v>
      </c>
      <c r="E1133" s="20">
        <v>0.56017779000000001</v>
      </c>
      <c r="F1133" s="20">
        <v>3427</v>
      </c>
      <c r="G1133" s="20">
        <v>1</v>
      </c>
      <c r="H1133" s="20">
        <v>273</v>
      </c>
      <c r="I1133" s="20">
        <v>13</v>
      </c>
      <c r="J1133" s="20">
        <v>44</v>
      </c>
      <c r="K1133" s="20">
        <v>4423</v>
      </c>
      <c r="L1133" s="20">
        <v>66</v>
      </c>
      <c r="M1133" s="26" cm="1">
        <f t="array" ref="M1133">_xlfn.IFS(Table11[[#This Row],[target.clade]]="I",110,Table11[[#This Row],[target.clade]]="II",4454,TRUE,4652)</f>
        <v>4454</v>
      </c>
      <c r="N1133" s="26" cm="1">
        <f t="array" ref="N1133">_xlfn.IFS(Table11[[#This Row],[target.clade]]="I",4454,Table11[[#This Row],[target.clade]]="II",110,TRUE,NA())</f>
        <v>110</v>
      </c>
      <c r="O1133" s="20" cm="1">
        <f t="array" ref="O1133">_xlfn.IFS(Table11[[#This Row],[target.clade]]="I",Table11[[#This Row],[hits.I]],Table11[[#This Row],[target.clade]]="II",Table11[[#This Row],[hits.II]],TRUE,SUM(Table11[[#This Row],[hits.I]:[hits.?]]))</f>
        <v>4423</v>
      </c>
      <c r="P1133" s="26">
        <f>Table11[[#This Row],[clade.P]]-Table11[[#This Row],[clade.TP]]</f>
        <v>31</v>
      </c>
      <c r="Q1133" s="26" cm="1">
        <f t="array" ref="Q1133">_xlfn.IFS(Table11[[#This Row],[target.clade]]="I",Table11[[#This Row],[hits.II]],Table11[[#This Row],[target.clade]]="II",Table11[[#This Row],[hits.I]],TRUE,NA())</f>
        <v>44</v>
      </c>
      <c r="R1133" s="26">
        <f>IFERROR(Table11[[#This Row],[clade.N]]-Table11[[#This Row],[clade.FP]], NA())</f>
        <v>66</v>
      </c>
      <c r="S1133" s="24">
        <f>Table11[[#This Row],[clade.TP]]/Table11[[#This Row],[clade.P]]</f>
        <v>0.99303996407723394</v>
      </c>
      <c r="T1133" s="24">
        <f>Table11[[#This Row],[clade.FN]]/Table11[[#This Row],[clade.P]]</f>
        <v>6.9600359227660526E-3</v>
      </c>
      <c r="U1133" s="24">
        <f>IFERROR(Table11[[#This Row],[clade.FP]]/Table11[[#This Row],[clade.N]],NA())</f>
        <v>0.4</v>
      </c>
      <c r="V1133" s="24">
        <f>IFERROR(Table11[[#This Row],[clade.TN]]/Table11[[#This Row],[clade.N]],NA())</f>
        <v>0.6</v>
      </c>
      <c r="AC1133" s="11"/>
      <c r="AD1133" s="11"/>
    </row>
    <row r="1134" spans="1:30" ht="21" customHeight="1" x14ac:dyDescent="0.2">
      <c r="A1134" s="25" t="s">
        <v>4828</v>
      </c>
      <c r="B1134" s="20">
        <f>LOOKUP(Table11[[#This Row],[id]],'S1 - Assay'!A:A,'S1 - Assay'!B:B)</f>
        <v>10244</v>
      </c>
      <c r="C1134" s="20" t="str">
        <f>LOOKUP(Table11[[#This Row],[id]],'S1 - Assay'!A:A,'S1 - Assay'!C:C)</f>
        <v>II</v>
      </c>
      <c r="D1134" s="20">
        <f>COUNTIF('S6 - Table 1'!$B$3:$B$20,Table11[[#This Row],[id]])</f>
        <v>0</v>
      </c>
      <c r="E1134" s="20">
        <v>0.56091162500000002</v>
      </c>
      <c r="F1134" s="20">
        <v>3334</v>
      </c>
      <c r="G1134" s="20">
        <v>17</v>
      </c>
      <c r="H1134" s="20">
        <v>189</v>
      </c>
      <c r="I1134" s="20">
        <v>399</v>
      </c>
      <c r="J1134" s="20">
        <v>44</v>
      </c>
      <c r="K1134" s="20">
        <v>4320</v>
      </c>
      <c r="L1134" s="20">
        <v>68</v>
      </c>
      <c r="M1134" s="26" cm="1">
        <f t="array" ref="M1134">_xlfn.IFS(Table11[[#This Row],[target.clade]]="I",110,Table11[[#This Row],[target.clade]]="II",4454,TRUE,4652)</f>
        <v>4454</v>
      </c>
      <c r="N1134" s="26" cm="1">
        <f t="array" ref="N1134">_xlfn.IFS(Table11[[#This Row],[target.clade]]="I",4454,Table11[[#This Row],[target.clade]]="II",110,TRUE,NA())</f>
        <v>110</v>
      </c>
      <c r="O1134" s="20" cm="1">
        <f t="array" ref="O1134">_xlfn.IFS(Table11[[#This Row],[target.clade]]="I",Table11[[#This Row],[hits.I]],Table11[[#This Row],[target.clade]]="II",Table11[[#This Row],[hits.II]],TRUE,SUM(Table11[[#This Row],[hits.I]:[hits.?]]))</f>
        <v>4320</v>
      </c>
      <c r="P1134" s="26">
        <f>Table11[[#This Row],[clade.P]]-Table11[[#This Row],[clade.TP]]</f>
        <v>134</v>
      </c>
      <c r="Q1134" s="26" cm="1">
        <f t="array" ref="Q1134">_xlfn.IFS(Table11[[#This Row],[target.clade]]="I",Table11[[#This Row],[hits.II]],Table11[[#This Row],[target.clade]]="II",Table11[[#This Row],[hits.I]],TRUE,NA())</f>
        <v>44</v>
      </c>
      <c r="R1134" s="26">
        <f>IFERROR(Table11[[#This Row],[clade.N]]-Table11[[#This Row],[clade.FP]], NA())</f>
        <v>66</v>
      </c>
      <c r="S1134" s="24">
        <f>Table11[[#This Row],[clade.TP]]/Table11[[#This Row],[clade.P]]</f>
        <v>0.96991468343062415</v>
      </c>
      <c r="T1134" s="24">
        <f>Table11[[#This Row],[clade.FN]]/Table11[[#This Row],[clade.P]]</f>
        <v>3.0085316569375842E-2</v>
      </c>
      <c r="U1134" s="24">
        <f>IFERROR(Table11[[#This Row],[clade.FP]]/Table11[[#This Row],[clade.N]],NA())</f>
        <v>0.4</v>
      </c>
      <c r="V1134" s="24">
        <f>IFERROR(Table11[[#This Row],[clade.TN]]/Table11[[#This Row],[clade.N]],NA())</f>
        <v>0.6</v>
      </c>
      <c r="AC1134" s="11"/>
      <c r="AD1134" s="11"/>
    </row>
    <row r="1135" spans="1:30" ht="21" customHeight="1" x14ac:dyDescent="0.2">
      <c r="A1135" s="25" t="s">
        <v>4831</v>
      </c>
      <c r="B1135" s="20">
        <f>LOOKUP(Table11[[#This Row],[id]],'S1 - Assay'!A:A,'S1 - Assay'!B:B)</f>
        <v>10244</v>
      </c>
      <c r="C1135" s="20" t="str">
        <f>LOOKUP(Table11[[#This Row],[id]],'S1 - Assay'!A:A,'S1 - Assay'!C:C)</f>
        <v>II</v>
      </c>
      <c r="D1135" s="20">
        <f>COUNTIF('S6 - Table 1'!$B$3:$B$20,Table11[[#This Row],[id]])</f>
        <v>0</v>
      </c>
      <c r="E1135" s="20">
        <v>0.56203774500000003</v>
      </c>
      <c r="F1135" s="20">
        <v>3427</v>
      </c>
      <c r="G1135" s="20">
        <v>2</v>
      </c>
      <c r="H1135" s="20">
        <v>267</v>
      </c>
      <c r="I1135" s="20">
        <v>17</v>
      </c>
      <c r="J1135" s="20">
        <v>43</v>
      </c>
      <c r="K1135" s="20">
        <v>4427</v>
      </c>
      <c r="L1135" s="20">
        <v>66</v>
      </c>
      <c r="M1135" s="26" cm="1">
        <f t="array" ref="M1135">_xlfn.IFS(Table11[[#This Row],[target.clade]]="I",110,Table11[[#This Row],[target.clade]]="II",4454,TRUE,4652)</f>
        <v>4454</v>
      </c>
      <c r="N1135" s="26" cm="1">
        <f t="array" ref="N1135">_xlfn.IFS(Table11[[#This Row],[target.clade]]="I",4454,Table11[[#This Row],[target.clade]]="II",110,TRUE,NA())</f>
        <v>110</v>
      </c>
      <c r="O1135" s="20" cm="1">
        <f t="array" ref="O1135">_xlfn.IFS(Table11[[#This Row],[target.clade]]="I",Table11[[#This Row],[hits.I]],Table11[[#This Row],[target.clade]]="II",Table11[[#This Row],[hits.II]],TRUE,SUM(Table11[[#This Row],[hits.I]:[hits.?]]))</f>
        <v>4427</v>
      </c>
      <c r="P1135" s="26">
        <f>Table11[[#This Row],[clade.P]]-Table11[[#This Row],[clade.TP]]</f>
        <v>27</v>
      </c>
      <c r="Q1135" s="26" cm="1">
        <f t="array" ref="Q1135">_xlfn.IFS(Table11[[#This Row],[target.clade]]="I",Table11[[#This Row],[hits.II]],Table11[[#This Row],[target.clade]]="II",Table11[[#This Row],[hits.I]],TRUE,NA())</f>
        <v>43</v>
      </c>
      <c r="R1135" s="26">
        <f>IFERROR(Table11[[#This Row],[clade.N]]-Table11[[#This Row],[clade.FP]], NA())</f>
        <v>67</v>
      </c>
      <c r="S1135" s="24">
        <f>Table11[[#This Row],[clade.TP]]/Table11[[#This Row],[clade.P]]</f>
        <v>0.99393803322855856</v>
      </c>
      <c r="T1135" s="24">
        <f>Table11[[#This Row],[clade.FN]]/Table11[[#This Row],[clade.P]]</f>
        <v>6.0619667714414006E-3</v>
      </c>
      <c r="U1135" s="24">
        <f>IFERROR(Table11[[#This Row],[clade.FP]]/Table11[[#This Row],[clade.N]],NA())</f>
        <v>0.39090909090909093</v>
      </c>
      <c r="V1135" s="24">
        <f>IFERROR(Table11[[#This Row],[clade.TN]]/Table11[[#This Row],[clade.N]],NA())</f>
        <v>0.60909090909090913</v>
      </c>
      <c r="AC1135" s="11"/>
      <c r="AD1135" s="11"/>
    </row>
    <row r="1136" spans="1:30" ht="21" customHeight="1" x14ac:dyDescent="0.2">
      <c r="A1136" s="25" t="s">
        <v>4834</v>
      </c>
      <c r="B1136" s="20">
        <f>LOOKUP(Table11[[#This Row],[id]],'S1 - Assay'!A:A,'S1 - Assay'!B:B)</f>
        <v>10244</v>
      </c>
      <c r="C1136" s="20" t="str">
        <f>LOOKUP(Table11[[#This Row],[id]],'S1 - Assay'!A:A,'S1 - Assay'!C:C)</f>
        <v>II</v>
      </c>
      <c r="D1136" s="20">
        <f>COUNTIF('S6 - Table 1'!$B$3:$B$20,Table11[[#This Row],[id]])</f>
        <v>0</v>
      </c>
      <c r="E1136" s="20">
        <v>0.56342142500000003</v>
      </c>
      <c r="F1136" s="20">
        <v>3347</v>
      </c>
      <c r="G1136" s="20">
        <v>7</v>
      </c>
      <c r="H1136" s="20">
        <v>416</v>
      </c>
      <c r="I1136" s="20">
        <v>8</v>
      </c>
      <c r="J1136" s="20">
        <v>43</v>
      </c>
      <c r="K1136" s="20">
        <v>4422</v>
      </c>
      <c r="L1136" s="20">
        <v>29</v>
      </c>
      <c r="M1136" s="26" cm="1">
        <f t="array" ref="M1136">_xlfn.IFS(Table11[[#This Row],[target.clade]]="I",110,Table11[[#This Row],[target.clade]]="II",4454,TRUE,4652)</f>
        <v>4454</v>
      </c>
      <c r="N1136" s="26" cm="1">
        <f t="array" ref="N1136">_xlfn.IFS(Table11[[#This Row],[target.clade]]="I",4454,Table11[[#This Row],[target.clade]]="II",110,TRUE,NA())</f>
        <v>110</v>
      </c>
      <c r="O1136" s="20" cm="1">
        <f t="array" ref="O1136">_xlfn.IFS(Table11[[#This Row],[target.clade]]="I",Table11[[#This Row],[hits.I]],Table11[[#This Row],[target.clade]]="II",Table11[[#This Row],[hits.II]],TRUE,SUM(Table11[[#This Row],[hits.I]:[hits.?]]))</f>
        <v>4422</v>
      </c>
      <c r="P1136" s="26">
        <f>Table11[[#This Row],[clade.P]]-Table11[[#This Row],[clade.TP]]</f>
        <v>32</v>
      </c>
      <c r="Q1136" s="26" cm="1">
        <f t="array" ref="Q1136">_xlfn.IFS(Table11[[#This Row],[target.clade]]="I",Table11[[#This Row],[hits.II]],Table11[[#This Row],[target.clade]]="II",Table11[[#This Row],[hits.I]],TRUE,NA())</f>
        <v>43</v>
      </c>
      <c r="R1136" s="26">
        <f>IFERROR(Table11[[#This Row],[clade.N]]-Table11[[#This Row],[clade.FP]], NA())</f>
        <v>67</v>
      </c>
      <c r="S1136" s="24">
        <f>Table11[[#This Row],[clade.TP]]/Table11[[#This Row],[clade.P]]</f>
        <v>0.99281544678940281</v>
      </c>
      <c r="T1136" s="24">
        <f>Table11[[#This Row],[clade.FN]]/Table11[[#This Row],[clade.P]]</f>
        <v>7.1845532105972157E-3</v>
      </c>
      <c r="U1136" s="24">
        <f>IFERROR(Table11[[#This Row],[clade.FP]]/Table11[[#This Row],[clade.N]],NA())</f>
        <v>0.39090909090909093</v>
      </c>
      <c r="V1136" s="24">
        <f>IFERROR(Table11[[#This Row],[clade.TN]]/Table11[[#This Row],[clade.N]],NA())</f>
        <v>0.60909090909090913</v>
      </c>
      <c r="AC1136" s="11"/>
      <c r="AD1136" s="11"/>
    </row>
    <row r="1137" spans="1:30" ht="21" customHeight="1" x14ac:dyDescent="0.2">
      <c r="A1137" s="25" t="s">
        <v>4837</v>
      </c>
      <c r="B1137" s="20">
        <f>LOOKUP(Table11[[#This Row],[id]],'S1 - Assay'!A:A,'S1 - Assay'!B:B)</f>
        <v>10244</v>
      </c>
      <c r="C1137" s="20" t="str">
        <f>LOOKUP(Table11[[#This Row],[id]],'S1 - Assay'!A:A,'S1 - Assay'!C:C)</f>
        <v>II</v>
      </c>
      <c r="D1137" s="20">
        <f>COUNTIF('S6 - Table 1'!$B$3:$B$20,Table11[[#This Row],[id]])</f>
        <v>0</v>
      </c>
      <c r="E1137" s="20">
        <v>0.56376142799999995</v>
      </c>
      <c r="F1137" s="20">
        <v>3425</v>
      </c>
      <c r="G1137" s="20">
        <v>1</v>
      </c>
      <c r="H1137" s="20">
        <v>280</v>
      </c>
      <c r="I1137" s="20">
        <v>121</v>
      </c>
      <c r="J1137" s="20">
        <v>44</v>
      </c>
      <c r="K1137" s="20">
        <v>4421</v>
      </c>
      <c r="L1137" s="20">
        <v>65</v>
      </c>
      <c r="M1137" s="26" cm="1">
        <f t="array" ref="M1137">_xlfn.IFS(Table11[[#This Row],[target.clade]]="I",110,Table11[[#This Row],[target.clade]]="II",4454,TRUE,4652)</f>
        <v>4454</v>
      </c>
      <c r="N1137" s="26" cm="1">
        <f t="array" ref="N1137">_xlfn.IFS(Table11[[#This Row],[target.clade]]="I",4454,Table11[[#This Row],[target.clade]]="II",110,TRUE,NA())</f>
        <v>110</v>
      </c>
      <c r="O1137" s="20" cm="1">
        <f t="array" ref="O1137">_xlfn.IFS(Table11[[#This Row],[target.clade]]="I",Table11[[#This Row],[hits.I]],Table11[[#This Row],[target.clade]]="II",Table11[[#This Row],[hits.II]],TRUE,SUM(Table11[[#This Row],[hits.I]:[hits.?]]))</f>
        <v>4421</v>
      </c>
      <c r="P1137" s="26">
        <f>Table11[[#This Row],[clade.P]]-Table11[[#This Row],[clade.TP]]</f>
        <v>33</v>
      </c>
      <c r="Q1137" s="26" cm="1">
        <f t="array" ref="Q1137">_xlfn.IFS(Table11[[#This Row],[target.clade]]="I",Table11[[#This Row],[hits.II]],Table11[[#This Row],[target.clade]]="II",Table11[[#This Row],[hits.I]],TRUE,NA())</f>
        <v>44</v>
      </c>
      <c r="R1137" s="26">
        <f>IFERROR(Table11[[#This Row],[clade.N]]-Table11[[#This Row],[clade.FP]], NA())</f>
        <v>66</v>
      </c>
      <c r="S1137" s="24">
        <f>Table11[[#This Row],[clade.TP]]/Table11[[#This Row],[clade.P]]</f>
        <v>0.99259092950157157</v>
      </c>
      <c r="T1137" s="24">
        <f>Table11[[#This Row],[clade.FN]]/Table11[[#This Row],[clade.P]]</f>
        <v>7.4090704984283787E-3</v>
      </c>
      <c r="U1137" s="24">
        <f>IFERROR(Table11[[#This Row],[clade.FP]]/Table11[[#This Row],[clade.N]],NA())</f>
        <v>0.4</v>
      </c>
      <c r="V1137" s="24">
        <f>IFERROR(Table11[[#This Row],[clade.TN]]/Table11[[#This Row],[clade.N]],NA())</f>
        <v>0.6</v>
      </c>
      <c r="AC1137" s="11"/>
      <c r="AD1137" s="11"/>
    </row>
    <row r="1138" spans="1:30" ht="21" customHeight="1" x14ac:dyDescent="0.2">
      <c r="A1138" s="25" t="s">
        <v>4842</v>
      </c>
      <c r="B1138" s="20">
        <f>LOOKUP(Table11[[#This Row],[id]],'S1 - Assay'!A:A,'S1 - Assay'!B:B)</f>
        <v>10244</v>
      </c>
      <c r="C1138" s="20" t="str">
        <f>LOOKUP(Table11[[#This Row],[id]],'S1 - Assay'!A:A,'S1 - Assay'!C:C)</f>
        <v>II</v>
      </c>
      <c r="D1138" s="20">
        <f>COUNTIF('S6 - Table 1'!$B$3:$B$20,Table11[[#This Row],[id]])</f>
        <v>0</v>
      </c>
      <c r="E1138" s="20">
        <v>0.56376142799999995</v>
      </c>
      <c r="F1138" s="20">
        <v>3425</v>
      </c>
      <c r="G1138" s="20">
        <v>1</v>
      </c>
      <c r="H1138" s="20">
        <v>280</v>
      </c>
      <c r="I1138" s="20">
        <v>121</v>
      </c>
      <c r="J1138" s="20">
        <v>44</v>
      </c>
      <c r="K1138" s="20">
        <v>4421</v>
      </c>
      <c r="L1138" s="20">
        <v>65</v>
      </c>
      <c r="M1138" s="26" cm="1">
        <f t="array" ref="M1138">_xlfn.IFS(Table11[[#This Row],[target.clade]]="I",110,Table11[[#This Row],[target.clade]]="II",4454,TRUE,4652)</f>
        <v>4454</v>
      </c>
      <c r="N1138" s="26" cm="1">
        <f t="array" ref="N1138">_xlfn.IFS(Table11[[#This Row],[target.clade]]="I",4454,Table11[[#This Row],[target.clade]]="II",110,TRUE,NA())</f>
        <v>110</v>
      </c>
      <c r="O1138" s="20" cm="1">
        <f t="array" ref="O1138">_xlfn.IFS(Table11[[#This Row],[target.clade]]="I",Table11[[#This Row],[hits.I]],Table11[[#This Row],[target.clade]]="II",Table11[[#This Row],[hits.II]],TRUE,SUM(Table11[[#This Row],[hits.I]:[hits.?]]))</f>
        <v>4421</v>
      </c>
      <c r="P1138" s="26">
        <f>Table11[[#This Row],[clade.P]]-Table11[[#This Row],[clade.TP]]</f>
        <v>33</v>
      </c>
      <c r="Q1138" s="26" cm="1">
        <f t="array" ref="Q1138">_xlfn.IFS(Table11[[#This Row],[target.clade]]="I",Table11[[#This Row],[hits.II]],Table11[[#This Row],[target.clade]]="II",Table11[[#This Row],[hits.I]],TRUE,NA())</f>
        <v>44</v>
      </c>
      <c r="R1138" s="26">
        <f>IFERROR(Table11[[#This Row],[clade.N]]-Table11[[#This Row],[clade.FP]], NA())</f>
        <v>66</v>
      </c>
      <c r="S1138" s="24">
        <f>Table11[[#This Row],[clade.TP]]/Table11[[#This Row],[clade.P]]</f>
        <v>0.99259092950157157</v>
      </c>
      <c r="T1138" s="24">
        <f>Table11[[#This Row],[clade.FN]]/Table11[[#This Row],[clade.P]]</f>
        <v>7.4090704984283787E-3</v>
      </c>
      <c r="U1138" s="24">
        <f>IFERROR(Table11[[#This Row],[clade.FP]]/Table11[[#This Row],[clade.N]],NA())</f>
        <v>0.4</v>
      </c>
      <c r="V1138" s="24">
        <f>IFERROR(Table11[[#This Row],[clade.TN]]/Table11[[#This Row],[clade.N]],NA())</f>
        <v>0.6</v>
      </c>
      <c r="AC1138" s="11"/>
      <c r="AD1138" s="11"/>
    </row>
    <row r="1139" spans="1:30" ht="21" customHeight="1" x14ac:dyDescent="0.2">
      <c r="A1139" s="25" t="s">
        <v>4845</v>
      </c>
      <c r="B1139" s="20">
        <f>LOOKUP(Table11[[#This Row],[id]],'S1 - Assay'!A:A,'S1 - Assay'!B:B)</f>
        <v>10244</v>
      </c>
      <c r="C1139" s="20" t="str">
        <f>LOOKUP(Table11[[#This Row],[id]],'S1 - Assay'!A:A,'S1 - Assay'!C:C)</f>
        <v>II</v>
      </c>
      <c r="D1139" s="20">
        <f>COUNTIF('S6 - Table 1'!$B$3:$B$20,Table11[[#This Row],[id]])</f>
        <v>0</v>
      </c>
      <c r="E1139" s="20">
        <v>0.56472350599999999</v>
      </c>
      <c r="F1139" s="20">
        <v>3409</v>
      </c>
      <c r="G1139" s="20">
        <v>2</v>
      </c>
      <c r="H1139" s="20">
        <v>201</v>
      </c>
      <c r="I1139" s="20">
        <v>86</v>
      </c>
      <c r="J1139" s="20">
        <v>43</v>
      </c>
      <c r="K1139" s="20">
        <v>4403</v>
      </c>
      <c r="L1139" s="20">
        <v>66</v>
      </c>
      <c r="M1139" s="26" cm="1">
        <f t="array" ref="M1139">_xlfn.IFS(Table11[[#This Row],[target.clade]]="I",110,Table11[[#This Row],[target.clade]]="II",4454,TRUE,4652)</f>
        <v>4454</v>
      </c>
      <c r="N1139" s="26" cm="1">
        <f t="array" ref="N1139">_xlfn.IFS(Table11[[#This Row],[target.clade]]="I",4454,Table11[[#This Row],[target.clade]]="II",110,TRUE,NA())</f>
        <v>110</v>
      </c>
      <c r="O1139" s="20" cm="1">
        <f t="array" ref="O1139">_xlfn.IFS(Table11[[#This Row],[target.clade]]="I",Table11[[#This Row],[hits.I]],Table11[[#This Row],[target.clade]]="II",Table11[[#This Row],[hits.II]],TRUE,SUM(Table11[[#This Row],[hits.I]:[hits.?]]))</f>
        <v>4403</v>
      </c>
      <c r="P1139" s="26">
        <f>Table11[[#This Row],[clade.P]]-Table11[[#This Row],[clade.TP]]</f>
        <v>51</v>
      </c>
      <c r="Q1139" s="26" cm="1">
        <f t="array" ref="Q1139">_xlfn.IFS(Table11[[#This Row],[target.clade]]="I",Table11[[#This Row],[hits.II]],Table11[[#This Row],[target.clade]]="II",Table11[[#This Row],[hits.I]],TRUE,NA())</f>
        <v>43</v>
      </c>
      <c r="R1139" s="26">
        <f>IFERROR(Table11[[#This Row],[clade.N]]-Table11[[#This Row],[clade.FP]], NA())</f>
        <v>67</v>
      </c>
      <c r="S1139" s="24">
        <f>Table11[[#This Row],[clade.TP]]/Table11[[#This Row],[clade.P]]</f>
        <v>0.98854961832061072</v>
      </c>
      <c r="T1139" s="24">
        <f>Table11[[#This Row],[clade.FN]]/Table11[[#This Row],[clade.P]]</f>
        <v>1.1450381679389313E-2</v>
      </c>
      <c r="U1139" s="24">
        <f>IFERROR(Table11[[#This Row],[clade.FP]]/Table11[[#This Row],[clade.N]],NA())</f>
        <v>0.39090909090909093</v>
      </c>
      <c r="V1139" s="24">
        <f>IFERROR(Table11[[#This Row],[clade.TN]]/Table11[[#This Row],[clade.N]],NA())</f>
        <v>0.60909090909090913</v>
      </c>
      <c r="AC1139" s="11"/>
      <c r="AD1139" s="11"/>
    </row>
    <row r="1140" spans="1:30" ht="21" customHeight="1" x14ac:dyDescent="0.2">
      <c r="A1140" s="25" t="s">
        <v>4847</v>
      </c>
      <c r="B1140" s="20">
        <f>LOOKUP(Table11[[#This Row],[id]],'S1 - Assay'!A:A,'S1 - Assay'!B:B)</f>
        <v>10244</v>
      </c>
      <c r="C1140" s="20" t="str">
        <f>LOOKUP(Table11[[#This Row],[id]],'S1 - Assay'!A:A,'S1 - Assay'!C:C)</f>
        <v>II</v>
      </c>
      <c r="D1140" s="20">
        <f>COUNTIF('S6 - Table 1'!$B$3:$B$20,Table11[[#This Row],[id]])</f>
        <v>0</v>
      </c>
      <c r="E1140" s="20">
        <v>0.56570756700000002</v>
      </c>
      <c r="F1140" s="20">
        <v>3246</v>
      </c>
      <c r="G1140" s="20">
        <v>15</v>
      </c>
      <c r="H1140" s="20">
        <v>213</v>
      </c>
      <c r="I1140" s="20">
        <v>93</v>
      </c>
      <c r="J1140" s="20">
        <v>43</v>
      </c>
      <c r="K1140" s="20">
        <v>4295</v>
      </c>
      <c r="L1140" s="20">
        <v>7</v>
      </c>
      <c r="M1140" s="26" cm="1">
        <f t="array" ref="M1140">_xlfn.IFS(Table11[[#This Row],[target.clade]]="I",110,Table11[[#This Row],[target.clade]]="II",4454,TRUE,4652)</f>
        <v>4454</v>
      </c>
      <c r="N1140" s="26" cm="1">
        <f t="array" ref="N1140">_xlfn.IFS(Table11[[#This Row],[target.clade]]="I",4454,Table11[[#This Row],[target.clade]]="II",110,TRUE,NA())</f>
        <v>110</v>
      </c>
      <c r="O1140" s="20" cm="1">
        <f t="array" ref="O1140">_xlfn.IFS(Table11[[#This Row],[target.clade]]="I",Table11[[#This Row],[hits.I]],Table11[[#This Row],[target.clade]]="II",Table11[[#This Row],[hits.II]],TRUE,SUM(Table11[[#This Row],[hits.I]:[hits.?]]))</f>
        <v>4295</v>
      </c>
      <c r="P1140" s="26">
        <f>Table11[[#This Row],[clade.P]]-Table11[[#This Row],[clade.TP]]</f>
        <v>159</v>
      </c>
      <c r="Q1140" s="26" cm="1">
        <f t="array" ref="Q1140">_xlfn.IFS(Table11[[#This Row],[target.clade]]="I",Table11[[#This Row],[hits.II]],Table11[[#This Row],[target.clade]]="II",Table11[[#This Row],[hits.I]],TRUE,NA())</f>
        <v>43</v>
      </c>
      <c r="R1140" s="26">
        <f>IFERROR(Table11[[#This Row],[clade.N]]-Table11[[#This Row],[clade.FP]], NA())</f>
        <v>67</v>
      </c>
      <c r="S1140" s="24">
        <f>Table11[[#This Row],[clade.TP]]/Table11[[#This Row],[clade.P]]</f>
        <v>0.96430175123484507</v>
      </c>
      <c r="T1140" s="24">
        <f>Table11[[#This Row],[clade.FN]]/Table11[[#This Row],[clade.P]]</f>
        <v>3.5698248765154914E-2</v>
      </c>
      <c r="U1140" s="24">
        <f>IFERROR(Table11[[#This Row],[clade.FP]]/Table11[[#This Row],[clade.N]],NA())</f>
        <v>0.39090909090909093</v>
      </c>
      <c r="V1140" s="24">
        <f>IFERROR(Table11[[#This Row],[clade.TN]]/Table11[[#This Row],[clade.N]],NA())</f>
        <v>0.60909090909090913</v>
      </c>
      <c r="AC1140" s="11"/>
      <c r="AD1140" s="11"/>
    </row>
    <row r="1141" spans="1:30" ht="21" customHeight="1" x14ac:dyDescent="0.2">
      <c r="A1141" s="25" t="s">
        <v>4850</v>
      </c>
      <c r="B1141" s="20">
        <f>LOOKUP(Table11[[#This Row],[id]],'S1 - Assay'!A:A,'S1 - Assay'!B:B)</f>
        <v>10244</v>
      </c>
      <c r="C1141" s="20" t="str">
        <f>LOOKUP(Table11[[#This Row],[id]],'S1 - Assay'!A:A,'S1 - Assay'!C:C)</f>
        <v>II</v>
      </c>
      <c r="D1141" s="20">
        <f>COUNTIF('S6 - Table 1'!$B$3:$B$20,Table11[[#This Row],[id]])</f>
        <v>0</v>
      </c>
      <c r="E1141" s="20">
        <v>0.56693718900000001</v>
      </c>
      <c r="F1141" s="20">
        <v>3405</v>
      </c>
      <c r="G1141" s="20">
        <v>0</v>
      </c>
      <c r="H1141" s="20">
        <v>216</v>
      </c>
      <c r="I1141" s="20">
        <v>124</v>
      </c>
      <c r="J1141" s="20">
        <v>43</v>
      </c>
      <c r="K1141" s="20">
        <v>4433</v>
      </c>
      <c r="L1141" s="20">
        <v>53</v>
      </c>
      <c r="M1141" s="26" cm="1">
        <f t="array" ref="M1141">_xlfn.IFS(Table11[[#This Row],[target.clade]]="I",110,Table11[[#This Row],[target.clade]]="II",4454,TRUE,4652)</f>
        <v>4454</v>
      </c>
      <c r="N1141" s="26" cm="1">
        <f t="array" ref="N1141">_xlfn.IFS(Table11[[#This Row],[target.clade]]="I",4454,Table11[[#This Row],[target.clade]]="II",110,TRUE,NA())</f>
        <v>110</v>
      </c>
      <c r="O1141" s="20" cm="1">
        <f t="array" ref="O1141">_xlfn.IFS(Table11[[#This Row],[target.clade]]="I",Table11[[#This Row],[hits.I]],Table11[[#This Row],[target.clade]]="II",Table11[[#This Row],[hits.II]],TRUE,SUM(Table11[[#This Row],[hits.I]:[hits.?]]))</f>
        <v>4433</v>
      </c>
      <c r="P1141" s="26">
        <f>Table11[[#This Row],[clade.P]]-Table11[[#This Row],[clade.TP]]</f>
        <v>21</v>
      </c>
      <c r="Q1141" s="26" cm="1">
        <f t="array" ref="Q1141">_xlfn.IFS(Table11[[#This Row],[target.clade]]="I",Table11[[#This Row],[hits.II]],Table11[[#This Row],[target.clade]]="II",Table11[[#This Row],[hits.I]],TRUE,NA())</f>
        <v>43</v>
      </c>
      <c r="R1141" s="26">
        <f>IFERROR(Table11[[#This Row],[clade.N]]-Table11[[#This Row],[clade.FP]], NA())</f>
        <v>67</v>
      </c>
      <c r="S1141" s="24">
        <f>Table11[[#This Row],[clade.TP]]/Table11[[#This Row],[clade.P]]</f>
        <v>0.99528513695554555</v>
      </c>
      <c r="T1141" s="24">
        <f>Table11[[#This Row],[clade.FN]]/Table11[[#This Row],[clade.P]]</f>
        <v>4.7148630444544233E-3</v>
      </c>
      <c r="U1141" s="24">
        <f>IFERROR(Table11[[#This Row],[clade.FP]]/Table11[[#This Row],[clade.N]],NA())</f>
        <v>0.39090909090909093</v>
      </c>
      <c r="V1141" s="24">
        <f>IFERROR(Table11[[#This Row],[clade.TN]]/Table11[[#This Row],[clade.N]],NA())</f>
        <v>0.60909090909090913</v>
      </c>
      <c r="AC1141" s="11"/>
      <c r="AD1141" s="11"/>
    </row>
    <row r="1142" spans="1:30" ht="21" customHeight="1" x14ac:dyDescent="0.2">
      <c r="A1142" s="25" t="s">
        <v>4853</v>
      </c>
      <c r="B1142" s="20">
        <f>LOOKUP(Table11[[#This Row],[id]],'S1 - Assay'!A:A,'S1 - Assay'!B:B)</f>
        <v>10244</v>
      </c>
      <c r="C1142" s="20" t="str">
        <f>LOOKUP(Table11[[#This Row],[id]],'S1 - Assay'!A:A,'S1 - Assay'!C:C)</f>
        <v>II</v>
      </c>
      <c r="D1142" s="20">
        <f>COUNTIF('S6 - Table 1'!$B$3:$B$20,Table11[[#This Row],[id]])</f>
        <v>0</v>
      </c>
      <c r="E1142" s="20">
        <v>0.56880935099999996</v>
      </c>
      <c r="F1142" s="20">
        <v>3374</v>
      </c>
      <c r="G1142" s="20">
        <v>1</v>
      </c>
      <c r="H1142" s="20">
        <v>2</v>
      </c>
      <c r="I1142" s="20">
        <v>199</v>
      </c>
      <c r="J1142" s="20">
        <v>43</v>
      </c>
      <c r="K1142" s="20">
        <v>4410</v>
      </c>
      <c r="L1142" s="20">
        <v>51</v>
      </c>
      <c r="M1142" s="26" cm="1">
        <f t="array" ref="M1142">_xlfn.IFS(Table11[[#This Row],[target.clade]]="I",110,Table11[[#This Row],[target.clade]]="II",4454,TRUE,4652)</f>
        <v>4454</v>
      </c>
      <c r="N1142" s="26" cm="1">
        <f t="array" ref="N1142">_xlfn.IFS(Table11[[#This Row],[target.clade]]="I",4454,Table11[[#This Row],[target.clade]]="II",110,TRUE,NA())</f>
        <v>110</v>
      </c>
      <c r="O1142" s="20" cm="1">
        <f t="array" ref="O1142">_xlfn.IFS(Table11[[#This Row],[target.clade]]="I",Table11[[#This Row],[hits.I]],Table11[[#This Row],[target.clade]]="II",Table11[[#This Row],[hits.II]],TRUE,SUM(Table11[[#This Row],[hits.I]:[hits.?]]))</f>
        <v>4410</v>
      </c>
      <c r="P1142" s="26">
        <f>Table11[[#This Row],[clade.P]]-Table11[[#This Row],[clade.TP]]</f>
        <v>44</v>
      </c>
      <c r="Q1142" s="26" cm="1">
        <f t="array" ref="Q1142">_xlfn.IFS(Table11[[#This Row],[target.clade]]="I",Table11[[#This Row],[hits.II]],Table11[[#This Row],[target.clade]]="II",Table11[[#This Row],[hits.I]],TRUE,NA())</f>
        <v>43</v>
      </c>
      <c r="R1142" s="26">
        <f>IFERROR(Table11[[#This Row],[clade.N]]-Table11[[#This Row],[clade.FP]], NA())</f>
        <v>67</v>
      </c>
      <c r="S1142" s="24">
        <f>Table11[[#This Row],[clade.TP]]/Table11[[#This Row],[clade.P]]</f>
        <v>0.99012123933542884</v>
      </c>
      <c r="T1142" s="24">
        <f>Table11[[#This Row],[clade.FN]]/Table11[[#This Row],[clade.P]]</f>
        <v>9.8787606645711727E-3</v>
      </c>
      <c r="U1142" s="24">
        <f>IFERROR(Table11[[#This Row],[clade.FP]]/Table11[[#This Row],[clade.N]],NA())</f>
        <v>0.39090909090909093</v>
      </c>
      <c r="V1142" s="24">
        <f>IFERROR(Table11[[#This Row],[clade.TN]]/Table11[[#This Row],[clade.N]],NA())</f>
        <v>0.60909090909090913</v>
      </c>
      <c r="AC1142" s="11"/>
      <c r="AD1142" s="11"/>
    </row>
    <row r="1143" spans="1:30" ht="21" customHeight="1" x14ac:dyDescent="0.2">
      <c r="A1143" s="25" t="s">
        <v>4858</v>
      </c>
      <c r="B1143" s="20">
        <f>LOOKUP(Table11[[#This Row],[id]],'S1 - Assay'!A:A,'S1 - Assay'!B:B)</f>
        <v>10244</v>
      </c>
      <c r="C1143" s="20" t="str">
        <f>LOOKUP(Table11[[#This Row],[id]],'S1 - Assay'!A:A,'S1 - Assay'!C:C)</f>
        <v>II</v>
      </c>
      <c r="D1143" s="20">
        <f>COUNTIF('S6 - Table 1'!$B$3:$B$20,Table11[[#This Row],[id]])</f>
        <v>0</v>
      </c>
      <c r="E1143" s="20">
        <v>0.571563296</v>
      </c>
      <c r="F1143" s="20">
        <v>3423</v>
      </c>
      <c r="G1143" s="20">
        <v>1</v>
      </c>
      <c r="H1143" s="20">
        <v>203</v>
      </c>
      <c r="I1143" s="20">
        <v>81</v>
      </c>
      <c r="J1143" s="20">
        <v>43</v>
      </c>
      <c r="K1143" s="20">
        <v>4420</v>
      </c>
      <c r="L1143" s="20">
        <v>64</v>
      </c>
      <c r="M1143" s="26" cm="1">
        <f t="array" ref="M1143">_xlfn.IFS(Table11[[#This Row],[target.clade]]="I",110,Table11[[#This Row],[target.clade]]="II",4454,TRUE,4652)</f>
        <v>4454</v>
      </c>
      <c r="N1143" s="26" cm="1">
        <f t="array" ref="N1143">_xlfn.IFS(Table11[[#This Row],[target.clade]]="I",4454,Table11[[#This Row],[target.clade]]="II",110,TRUE,NA())</f>
        <v>110</v>
      </c>
      <c r="O1143" s="20" cm="1">
        <f t="array" ref="O1143">_xlfn.IFS(Table11[[#This Row],[target.clade]]="I",Table11[[#This Row],[hits.I]],Table11[[#This Row],[target.clade]]="II",Table11[[#This Row],[hits.II]],TRUE,SUM(Table11[[#This Row],[hits.I]:[hits.?]]))</f>
        <v>4420</v>
      </c>
      <c r="P1143" s="26">
        <f>Table11[[#This Row],[clade.P]]-Table11[[#This Row],[clade.TP]]</f>
        <v>34</v>
      </c>
      <c r="Q1143" s="26" cm="1">
        <f t="array" ref="Q1143">_xlfn.IFS(Table11[[#This Row],[target.clade]]="I",Table11[[#This Row],[hits.II]],Table11[[#This Row],[target.clade]]="II",Table11[[#This Row],[hits.I]],TRUE,NA())</f>
        <v>43</v>
      </c>
      <c r="R1143" s="26">
        <f>IFERROR(Table11[[#This Row],[clade.N]]-Table11[[#This Row],[clade.FP]], NA())</f>
        <v>67</v>
      </c>
      <c r="S1143" s="24">
        <f>Table11[[#This Row],[clade.TP]]/Table11[[#This Row],[clade.P]]</f>
        <v>0.99236641221374045</v>
      </c>
      <c r="T1143" s="24">
        <f>Table11[[#This Row],[clade.FN]]/Table11[[#This Row],[clade.P]]</f>
        <v>7.6335877862595417E-3</v>
      </c>
      <c r="U1143" s="24">
        <f>IFERROR(Table11[[#This Row],[clade.FP]]/Table11[[#This Row],[clade.N]],NA())</f>
        <v>0.39090909090909093</v>
      </c>
      <c r="V1143" s="24">
        <f>IFERROR(Table11[[#This Row],[clade.TN]]/Table11[[#This Row],[clade.N]],NA())</f>
        <v>0.60909090909090913</v>
      </c>
      <c r="AC1143" s="11"/>
      <c r="AD1143" s="11"/>
    </row>
    <row r="1144" spans="1:30" ht="21" customHeight="1" x14ac:dyDescent="0.2">
      <c r="A1144" s="25" t="s">
        <v>4861</v>
      </c>
      <c r="B1144" s="20">
        <f>LOOKUP(Table11[[#This Row],[id]],'S1 - Assay'!A:A,'S1 - Assay'!B:B)</f>
        <v>10244</v>
      </c>
      <c r="C1144" s="20" t="str">
        <f>LOOKUP(Table11[[#This Row],[id]],'S1 - Assay'!A:A,'S1 - Assay'!C:C)</f>
        <v>II</v>
      </c>
      <c r="D1144" s="20">
        <f>COUNTIF('S6 - Table 1'!$B$3:$B$20,Table11[[#This Row],[id]])</f>
        <v>0</v>
      </c>
      <c r="E1144" s="20">
        <v>0.57273123299999995</v>
      </c>
      <c r="F1144" s="20">
        <v>3419</v>
      </c>
      <c r="G1144" s="20">
        <v>1</v>
      </c>
      <c r="H1144" s="20">
        <v>243</v>
      </c>
      <c r="I1144" s="20">
        <v>42</v>
      </c>
      <c r="J1144" s="20">
        <v>43</v>
      </c>
      <c r="K1144" s="20">
        <v>4425</v>
      </c>
      <c r="L1144" s="20">
        <v>62</v>
      </c>
      <c r="M1144" s="26" cm="1">
        <f t="array" ref="M1144">_xlfn.IFS(Table11[[#This Row],[target.clade]]="I",110,Table11[[#This Row],[target.clade]]="II",4454,TRUE,4652)</f>
        <v>4454</v>
      </c>
      <c r="N1144" s="26" cm="1">
        <f t="array" ref="N1144">_xlfn.IFS(Table11[[#This Row],[target.clade]]="I",4454,Table11[[#This Row],[target.clade]]="II",110,TRUE,NA())</f>
        <v>110</v>
      </c>
      <c r="O1144" s="20" cm="1">
        <f t="array" ref="O1144">_xlfn.IFS(Table11[[#This Row],[target.clade]]="I",Table11[[#This Row],[hits.I]],Table11[[#This Row],[target.clade]]="II",Table11[[#This Row],[hits.II]],TRUE,SUM(Table11[[#This Row],[hits.I]:[hits.?]]))</f>
        <v>4425</v>
      </c>
      <c r="P1144" s="26">
        <f>Table11[[#This Row],[clade.P]]-Table11[[#This Row],[clade.TP]]</f>
        <v>29</v>
      </c>
      <c r="Q1144" s="26" cm="1">
        <f t="array" ref="Q1144">_xlfn.IFS(Table11[[#This Row],[target.clade]]="I",Table11[[#This Row],[hits.II]],Table11[[#This Row],[target.clade]]="II",Table11[[#This Row],[hits.I]],TRUE,NA())</f>
        <v>43</v>
      </c>
      <c r="R1144" s="26">
        <f>IFERROR(Table11[[#This Row],[clade.N]]-Table11[[#This Row],[clade.FP]], NA())</f>
        <v>67</v>
      </c>
      <c r="S1144" s="24">
        <f>Table11[[#This Row],[clade.TP]]/Table11[[#This Row],[clade.P]]</f>
        <v>0.9934889986528963</v>
      </c>
      <c r="T1144" s="24">
        <f>Table11[[#This Row],[clade.FN]]/Table11[[#This Row],[clade.P]]</f>
        <v>6.5110013471037266E-3</v>
      </c>
      <c r="U1144" s="24">
        <f>IFERROR(Table11[[#This Row],[clade.FP]]/Table11[[#This Row],[clade.N]],NA())</f>
        <v>0.39090909090909093</v>
      </c>
      <c r="V1144" s="24">
        <f>IFERROR(Table11[[#This Row],[clade.TN]]/Table11[[#This Row],[clade.N]],NA())</f>
        <v>0.60909090909090913</v>
      </c>
      <c r="AC1144" s="11"/>
      <c r="AD1144" s="11"/>
    </row>
    <row r="1145" spans="1:30" ht="21" customHeight="1" x14ac:dyDescent="0.2">
      <c r="A1145" s="25" t="s">
        <v>4866</v>
      </c>
      <c r="B1145" s="20">
        <f>LOOKUP(Table11[[#This Row],[id]],'S1 - Assay'!A:A,'S1 - Assay'!B:B)</f>
        <v>10244</v>
      </c>
      <c r="C1145" s="20" t="str">
        <f>LOOKUP(Table11[[#This Row],[id]],'S1 - Assay'!A:A,'S1 - Assay'!C:C)</f>
        <v>II</v>
      </c>
      <c r="D1145" s="20">
        <f>COUNTIF('S6 - Table 1'!$B$3:$B$20,Table11[[#This Row],[id]])</f>
        <v>0</v>
      </c>
      <c r="E1145" s="20">
        <v>0.57426313900000003</v>
      </c>
      <c r="F1145" s="20">
        <v>3283</v>
      </c>
      <c r="G1145" s="20">
        <v>19</v>
      </c>
      <c r="H1145" s="20">
        <v>286</v>
      </c>
      <c r="I1145" s="20">
        <v>33</v>
      </c>
      <c r="J1145" s="20">
        <v>44</v>
      </c>
      <c r="K1145" s="20">
        <v>4266</v>
      </c>
      <c r="L1145" s="20">
        <v>64</v>
      </c>
      <c r="M1145" s="26" cm="1">
        <f t="array" ref="M1145">_xlfn.IFS(Table11[[#This Row],[target.clade]]="I",110,Table11[[#This Row],[target.clade]]="II",4454,TRUE,4652)</f>
        <v>4454</v>
      </c>
      <c r="N1145" s="26" cm="1">
        <f t="array" ref="N1145">_xlfn.IFS(Table11[[#This Row],[target.clade]]="I",4454,Table11[[#This Row],[target.clade]]="II",110,TRUE,NA())</f>
        <v>110</v>
      </c>
      <c r="O1145" s="20" cm="1">
        <f t="array" ref="O1145">_xlfn.IFS(Table11[[#This Row],[target.clade]]="I",Table11[[#This Row],[hits.I]],Table11[[#This Row],[target.clade]]="II",Table11[[#This Row],[hits.II]],TRUE,SUM(Table11[[#This Row],[hits.I]:[hits.?]]))</f>
        <v>4266</v>
      </c>
      <c r="P1145" s="26">
        <f>Table11[[#This Row],[clade.P]]-Table11[[#This Row],[clade.TP]]</f>
        <v>188</v>
      </c>
      <c r="Q1145" s="26" cm="1">
        <f t="array" ref="Q1145">_xlfn.IFS(Table11[[#This Row],[target.clade]]="I",Table11[[#This Row],[hits.II]],Table11[[#This Row],[target.clade]]="II",Table11[[#This Row],[hits.I]],TRUE,NA())</f>
        <v>44</v>
      </c>
      <c r="R1145" s="26">
        <f>IFERROR(Table11[[#This Row],[clade.N]]-Table11[[#This Row],[clade.FP]], NA())</f>
        <v>66</v>
      </c>
      <c r="S1145" s="24">
        <f>Table11[[#This Row],[clade.TP]]/Table11[[#This Row],[clade.P]]</f>
        <v>0.95779074988774138</v>
      </c>
      <c r="T1145" s="24">
        <f>Table11[[#This Row],[clade.FN]]/Table11[[#This Row],[clade.P]]</f>
        <v>4.2209250112258644E-2</v>
      </c>
      <c r="U1145" s="24">
        <f>IFERROR(Table11[[#This Row],[clade.FP]]/Table11[[#This Row],[clade.N]],NA())</f>
        <v>0.4</v>
      </c>
      <c r="V1145" s="24">
        <f>IFERROR(Table11[[#This Row],[clade.TN]]/Table11[[#This Row],[clade.N]],NA())</f>
        <v>0.6</v>
      </c>
      <c r="AC1145" s="11"/>
      <c r="AD1145" s="11"/>
    </row>
    <row r="1146" spans="1:30" ht="21" customHeight="1" x14ac:dyDescent="0.2">
      <c r="A1146" s="25" t="s">
        <v>4869</v>
      </c>
      <c r="B1146" s="20">
        <f>LOOKUP(Table11[[#This Row],[id]],'S1 - Assay'!A:A,'S1 - Assay'!B:B)</f>
        <v>10244</v>
      </c>
      <c r="C1146" s="20" t="str">
        <f>LOOKUP(Table11[[#This Row],[id]],'S1 - Assay'!A:A,'S1 - Assay'!C:C)</f>
        <v>II</v>
      </c>
      <c r="D1146" s="20">
        <f>COUNTIF('S6 - Table 1'!$B$3:$B$20,Table11[[#This Row],[id]])</f>
        <v>0</v>
      </c>
      <c r="E1146" s="20">
        <v>0.57621648800000003</v>
      </c>
      <c r="F1146" s="20">
        <v>3373</v>
      </c>
      <c r="G1146" s="20">
        <v>2</v>
      </c>
      <c r="H1146" s="20">
        <v>9</v>
      </c>
      <c r="I1146" s="20">
        <v>192</v>
      </c>
      <c r="J1146" s="20">
        <v>43</v>
      </c>
      <c r="K1146" s="20">
        <v>4411</v>
      </c>
      <c r="L1146" s="20">
        <v>51</v>
      </c>
      <c r="M1146" s="26" cm="1">
        <f t="array" ref="M1146">_xlfn.IFS(Table11[[#This Row],[target.clade]]="I",110,Table11[[#This Row],[target.clade]]="II",4454,TRUE,4652)</f>
        <v>4454</v>
      </c>
      <c r="N1146" s="26" cm="1">
        <f t="array" ref="N1146">_xlfn.IFS(Table11[[#This Row],[target.clade]]="I",4454,Table11[[#This Row],[target.clade]]="II",110,TRUE,NA())</f>
        <v>110</v>
      </c>
      <c r="O1146" s="20" cm="1">
        <f t="array" ref="O1146">_xlfn.IFS(Table11[[#This Row],[target.clade]]="I",Table11[[#This Row],[hits.I]],Table11[[#This Row],[target.clade]]="II",Table11[[#This Row],[hits.II]],TRUE,SUM(Table11[[#This Row],[hits.I]:[hits.?]]))</f>
        <v>4411</v>
      </c>
      <c r="P1146" s="26">
        <f>Table11[[#This Row],[clade.P]]-Table11[[#This Row],[clade.TP]]</f>
        <v>43</v>
      </c>
      <c r="Q1146" s="26" cm="1">
        <f t="array" ref="Q1146">_xlfn.IFS(Table11[[#This Row],[target.clade]]="I",Table11[[#This Row],[hits.II]],Table11[[#This Row],[target.clade]]="II",Table11[[#This Row],[hits.I]],TRUE,NA())</f>
        <v>43</v>
      </c>
      <c r="R1146" s="26">
        <f>IFERROR(Table11[[#This Row],[clade.N]]-Table11[[#This Row],[clade.FP]], NA())</f>
        <v>67</v>
      </c>
      <c r="S1146" s="24">
        <f>Table11[[#This Row],[clade.TP]]/Table11[[#This Row],[clade.P]]</f>
        <v>0.99034575662325997</v>
      </c>
      <c r="T1146" s="24">
        <f>Table11[[#This Row],[clade.FN]]/Table11[[#This Row],[clade.P]]</f>
        <v>9.6542433767400088E-3</v>
      </c>
      <c r="U1146" s="24">
        <f>IFERROR(Table11[[#This Row],[clade.FP]]/Table11[[#This Row],[clade.N]],NA())</f>
        <v>0.39090909090909093</v>
      </c>
      <c r="V1146" s="24">
        <f>IFERROR(Table11[[#This Row],[clade.TN]]/Table11[[#This Row],[clade.N]],NA())</f>
        <v>0.60909090909090913</v>
      </c>
      <c r="AC1146" s="11"/>
      <c r="AD1146" s="11"/>
    </row>
    <row r="1147" spans="1:30" ht="21" customHeight="1" x14ac:dyDescent="0.2">
      <c r="A1147" s="25" t="s">
        <v>4872</v>
      </c>
      <c r="B1147" s="20">
        <f>LOOKUP(Table11[[#This Row],[id]],'S1 - Assay'!A:A,'S1 - Assay'!B:B)</f>
        <v>10244</v>
      </c>
      <c r="C1147" s="20" t="str">
        <f>LOOKUP(Table11[[#This Row],[id]],'S1 - Assay'!A:A,'S1 - Assay'!C:C)</f>
        <v>II</v>
      </c>
      <c r="D1147" s="20">
        <f>COUNTIF('S6 - Table 1'!$B$3:$B$20,Table11[[#This Row],[id]])</f>
        <v>0</v>
      </c>
      <c r="E1147" s="20">
        <v>0.57621648800000003</v>
      </c>
      <c r="F1147" s="20">
        <v>3373</v>
      </c>
      <c r="G1147" s="20">
        <v>2</v>
      </c>
      <c r="H1147" s="20">
        <v>9</v>
      </c>
      <c r="I1147" s="20">
        <v>192</v>
      </c>
      <c r="J1147" s="20">
        <v>43</v>
      </c>
      <c r="K1147" s="20">
        <v>4411</v>
      </c>
      <c r="L1147" s="20">
        <v>51</v>
      </c>
      <c r="M1147" s="26" cm="1">
        <f t="array" ref="M1147">_xlfn.IFS(Table11[[#This Row],[target.clade]]="I",110,Table11[[#This Row],[target.clade]]="II",4454,TRUE,4652)</f>
        <v>4454</v>
      </c>
      <c r="N1147" s="26" cm="1">
        <f t="array" ref="N1147">_xlfn.IFS(Table11[[#This Row],[target.clade]]="I",4454,Table11[[#This Row],[target.clade]]="II",110,TRUE,NA())</f>
        <v>110</v>
      </c>
      <c r="O1147" s="20" cm="1">
        <f t="array" ref="O1147">_xlfn.IFS(Table11[[#This Row],[target.clade]]="I",Table11[[#This Row],[hits.I]],Table11[[#This Row],[target.clade]]="II",Table11[[#This Row],[hits.II]],TRUE,SUM(Table11[[#This Row],[hits.I]:[hits.?]]))</f>
        <v>4411</v>
      </c>
      <c r="P1147" s="26">
        <f>Table11[[#This Row],[clade.P]]-Table11[[#This Row],[clade.TP]]</f>
        <v>43</v>
      </c>
      <c r="Q1147" s="26" cm="1">
        <f t="array" ref="Q1147">_xlfn.IFS(Table11[[#This Row],[target.clade]]="I",Table11[[#This Row],[hits.II]],Table11[[#This Row],[target.clade]]="II",Table11[[#This Row],[hits.I]],TRUE,NA())</f>
        <v>43</v>
      </c>
      <c r="R1147" s="26">
        <f>IFERROR(Table11[[#This Row],[clade.N]]-Table11[[#This Row],[clade.FP]], NA())</f>
        <v>67</v>
      </c>
      <c r="S1147" s="24">
        <f>Table11[[#This Row],[clade.TP]]/Table11[[#This Row],[clade.P]]</f>
        <v>0.99034575662325997</v>
      </c>
      <c r="T1147" s="24">
        <f>Table11[[#This Row],[clade.FN]]/Table11[[#This Row],[clade.P]]</f>
        <v>9.6542433767400088E-3</v>
      </c>
      <c r="U1147" s="24">
        <f>IFERROR(Table11[[#This Row],[clade.FP]]/Table11[[#This Row],[clade.N]],NA())</f>
        <v>0.39090909090909093</v>
      </c>
      <c r="V1147" s="24">
        <f>IFERROR(Table11[[#This Row],[clade.TN]]/Table11[[#This Row],[clade.N]],NA())</f>
        <v>0.60909090909090913</v>
      </c>
      <c r="AC1147" s="11"/>
      <c r="AD1147" s="11"/>
    </row>
    <row r="1148" spans="1:30" ht="21" customHeight="1" x14ac:dyDescent="0.2">
      <c r="A1148" s="25" t="s">
        <v>4875</v>
      </c>
      <c r="B1148" s="20">
        <f>LOOKUP(Table11[[#This Row],[id]],'S1 - Assay'!A:A,'S1 - Assay'!B:B)</f>
        <v>10244</v>
      </c>
      <c r="C1148" s="20" t="str">
        <f>LOOKUP(Table11[[#This Row],[id]],'S1 - Assay'!A:A,'S1 - Assay'!C:C)</f>
        <v>II</v>
      </c>
      <c r="D1148" s="20">
        <f>COUNTIF('S6 - Table 1'!$B$3:$B$20,Table11[[#This Row],[id]])</f>
        <v>0</v>
      </c>
      <c r="E1148" s="20">
        <v>0.57626409599999995</v>
      </c>
      <c r="F1148" s="20">
        <v>3423</v>
      </c>
      <c r="G1148" s="20">
        <v>1</v>
      </c>
      <c r="H1148" s="20">
        <v>262</v>
      </c>
      <c r="I1148" s="20">
        <v>22</v>
      </c>
      <c r="J1148" s="20">
        <v>43</v>
      </c>
      <c r="K1148" s="20">
        <v>4422</v>
      </c>
      <c r="L1148" s="20">
        <v>64</v>
      </c>
      <c r="M1148" s="26" cm="1">
        <f t="array" ref="M1148">_xlfn.IFS(Table11[[#This Row],[target.clade]]="I",110,Table11[[#This Row],[target.clade]]="II",4454,TRUE,4652)</f>
        <v>4454</v>
      </c>
      <c r="N1148" s="26" cm="1">
        <f t="array" ref="N1148">_xlfn.IFS(Table11[[#This Row],[target.clade]]="I",4454,Table11[[#This Row],[target.clade]]="II",110,TRUE,NA())</f>
        <v>110</v>
      </c>
      <c r="O1148" s="20" cm="1">
        <f t="array" ref="O1148">_xlfn.IFS(Table11[[#This Row],[target.clade]]="I",Table11[[#This Row],[hits.I]],Table11[[#This Row],[target.clade]]="II",Table11[[#This Row],[hits.II]],TRUE,SUM(Table11[[#This Row],[hits.I]:[hits.?]]))</f>
        <v>4422</v>
      </c>
      <c r="P1148" s="26">
        <f>Table11[[#This Row],[clade.P]]-Table11[[#This Row],[clade.TP]]</f>
        <v>32</v>
      </c>
      <c r="Q1148" s="26" cm="1">
        <f t="array" ref="Q1148">_xlfn.IFS(Table11[[#This Row],[target.clade]]="I",Table11[[#This Row],[hits.II]],Table11[[#This Row],[target.clade]]="II",Table11[[#This Row],[hits.I]],TRUE,NA())</f>
        <v>43</v>
      </c>
      <c r="R1148" s="26">
        <f>IFERROR(Table11[[#This Row],[clade.N]]-Table11[[#This Row],[clade.FP]], NA())</f>
        <v>67</v>
      </c>
      <c r="S1148" s="24">
        <f>Table11[[#This Row],[clade.TP]]/Table11[[#This Row],[clade.P]]</f>
        <v>0.99281544678940281</v>
      </c>
      <c r="T1148" s="24">
        <f>Table11[[#This Row],[clade.FN]]/Table11[[#This Row],[clade.P]]</f>
        <v>7.1845532105972157E-3</v>
      </c>
      <c r="U1148" s="24">
        <f>IFERROR(Table11[[#This Row],[clade.FP]]/Table11[[#This Row],[clade.N]],NA())</f>
        <v>0.39090909090909093</v>
      </c>
      <c r="V1148" s="24">
        <f>IFERROR(Table11[[#This Row],[clade.TN]]/Table11[[#This Row],[clade.N]],NA())</f>
        <v>0.60909090909090913</v>
      </c>
      <c r="AC1148" s="11"/>
      <c r="AD1148" s="11"/>
    </row>
    <row r="1149" spans="1:30" ht="21" customHeight="1" x14ac:dyDescent="0.2">
      <c r="A1149" s="25" t="s">
        <v>4878</v>
      </c>
      <c r="B1149" s="20">
        <f>LOOKUP(Table11[[#This Row],[id]],'S1 - Assay'!A:A,'S1 - Assay'!B:B)</f>
        <v>10244</v>
      </c>
      <c r="C1149" s="20" t="str">
        <f>LOOKUP(Table11[[#This Row],[id]],'S1 - Assay'!A:A,'S1 - Assay'!C:C)</f>
        <v>II</v>
      </c>
      <c r="D1149" s="20">
        <f>COUNTIF('S6 - Table 1'!$B$3:$B$20,Table11[[#This Row],[id]])</f>
        <v>0</v>
      </c>
      <c r="E1149" s="20">
        <v>0.58626287399999999</v>
      </c>
      <c r="F1149" s="20">
        <v>3434</v>
      </c>
      <c r="G1149" s="20">
        <v>0</v>
      </c>
      <c r="H1149" s="20">
        <v>96</v>
      </c>
      <c r="I1149" s="20">
        <v>363</v>
      </c>
      <c r="J1149" s="20">
        <v>50</v>
      </c>
      <c r="K1149" s="20">
        <v>4434</v>
      </c>
      <c r="L1149" s="20">
        <v>63</v>
      </c>
      <c r="M1149" s="26" cm="1">
        <f t="array" ref="M1149">_xlfn.IFS(Table11[[#This Row],[target.clade]]="I",110,Table11[[#This Row],[target.clade]]="II",4454,TRUE,4652)</f>
        <v>4454</v>
      </c>
      <c r="N1149" s="26" cm="1">
        <f t="array" ref="N1149">_xlfn.IFS(Table11[[#This Row],[target.clade]]="I",4454,Table11[[#This Row],[target.clade]]="II",110,TRUE,NA())</f>
        <v>110</v>
      </c>
      <c r="O1149" s="20" cm="1">
        <f t="array" ref="O1149">_xlfn.IFS(Table11[[#This Row],[target.clade]]="I",Table11[[#This Row],[hits.I]],Table11[[#This Row],[target.clade]]="II",Table11[[#This Row],[hits.II]],TRUE,SUM(Table11[[#This Row],[hits.I]:[hits.?]]))</f>
        <v>4434</v>
      </c>
      <c r="P1149" s="26">
        <f>Table11[[#This Row],[clade.P]]-Table11[[#This Row],[clade.TP]]</f>
        <v>20</v>
      </c>
      <c r="Q1149" s="26" cm="1">
        <f t="array" ref="Q1149">_xlfn.IFS(Table11[[#This Row],[target.clade]]="I",Table11[[#This Row],[hits.II]],Table11[[#This Row],[target.clade]]="II",Table11[[#This Row],[hits.I]],TRUE,NA())</f>
        <v>50</v>
      </c>
      <c r="R1149" s="26">
        <f>IFERROR(Table11[[#This Row],[clade.N]]-Table11[[#This Row],[clade.FP]], NA())</f>
        <v>60</v>
      </c>
      <c r="S1149" s="24">
        <f>Table11[[#This Row],[clade.TP]]/Table11[[#This Row],[clade.P]]</f>
        <v>0.99550965424337678</v>
      </c>
      <c r="T1149" s="24">
        <f>Table11[[#This Row],[clade.FN]]/Table11[[#This Row],[clade.P]]</f>
        <v>4.4903457566232603E-3</v>
      </c>
      <c r="U1149" s="24">
        <f>IFERROR(Table11[[#This Row],[clade.FP]]/Table11[[#This Row],[clade.N]],NA())</f>
        <v>0.45454545454545453</v>
      </c>
      <c r="V1149" s="24">
        <f>IFERROR(Table11[[#This Row],[clade.TN]]/Table11[[#This Row],[clade.N]],NA())</f>
        <v>0.54545454545454541</v>
      </c>
      <c r="AC1149" s="11"/>
      <c r="AD1149" s="11"/>
    </row>
    <row r="1150" spans="1:30" ht="21" customHeight="1" x14ac:dyDescent="0.2">
      <c r="A1150" s="25" t="s">
        <v>4883</v>
      </c>
      <c r="B1150" s="20">
        <f>LOOKUP(Table11[[#This Row],[id]],'S1 - Assay'!A:A,'S1 - Assay'!B:B)</f>
        <v>10244</v>
      </c>
      <c r="C1150" s="20" t="str">
        <f>LOOKUP(Table11[[#This Row],[id]],'S1 - Assay'!A:A,'S1 - Assay'!C:C)</f>
        <v>II</v>
      </c>
      <c r="D1150" s="20">
        <f>COUNTIF('S6 - Table 1'!$B$3:$B$20,Table11[[#This Row],[id]])</f>
        <v>0</v>
      </c>
      <c r="E1150" s="20">
        <v>0.58763840000000001</v>
      </c>
      <c r="F1150" s="20">
        <v>3434</v>
      </c>
      <c r="G1150" s="20">
        <v>0</v>
      </c>
      <c r="H1150" s="20">
        <v>96</v>
      </c>
      <c r="I1150" s="20">
        <v>363</v>
      </c>
      <c r="J1150" s="20">
        <v>50</v>
      </c>
      <c r="K1150" s="20">
        <v>4434</v>
      </c>
      <c r="L1150" s="20">
        <v>63</v>
      </c>
      <c r="M1150" s="26" cm="1">
        <f t="array" ref="M1150">_xlfn.IFS(Table11[[#This Row],[target.clade]]="I",110,Table11[[#This Row],[target.clade]]="II",4454,TRUE,4652)</f>
        <v>4454</v>
      </c>
      <c r="N1150" s="26" cm="1">
        <f t="array" ref="N1150">_xlfn.IFS(Table11[[#This Row],[target.clade]]="I",4454,Table11[[#This Row],[target.clade]]="II",110,TRUE,NA())</f>
        <v>110</v>
      </c>
      <c r="O1150" s="20" cm="1">
        <f t="array" ref="O1150">_xlfn.IFS(Table11[[#This Row],[target.clade]]="I",Table11[[#This Row],[hits.I]],Table11[[#This Row],[target.clade]]="II",Table11[[#This Row],[hits.II]],TRUE,SUM(Table11[[#This Row],[hits.I]:[hits.?]]))</f>
        <v>4434</v>
      </c>
      <c r="P1150" s="26">
        <f>Table11[[#This Row],[clade.P]]-Table11[[#This Row],[clade.TP]]</f>
        <v>20</v>
      </c>
      <c r="Q1150" s="26" cm="1">
        <f t="array" ref="Q1150">_xlfn.IFS(Table11[[#This Row],[target.clade]]="I",Table11[[#This Row],[hits.II]],Table11[[#This Row],[target.clade]]="II",Table11[[#This Row],[hits.I]],TRUE,NA())</f>
        <v>50</v>
      </c>
      <c r="R1150" s="26">
        <f>IFERROR(Table11[[#This Row],[clade.N]]-Table11[[#This Row],[clade.FP]], NA())</f>
        <v>60</v>
      </c>
      <c r="S1150" s="24">
        <f>Table11[[#This Row],[clade.TP]]/Table11[[#This Row],[clade.P]]</f>
        <v>0.99550965424337678</v>
      </c>
      <c r="T1150" s="24">
        <f>Table11[[#This Row],[clade.FN]]/Table11[[#This Row],[clade.P]]</f>
        <v>4.4903457566232603E-3</v>
      </c>
      <c r="U1150" s="24">
        <f>IFERROR(Table11[[#This Row],[clade.FP]]/Table11[[#This Row],[clade.N]],NA())</f>
        <v>0.45454545454545453</v>
      </c>
      <c r="V1150" s="24">
        <f>IFERROR(Table11[[#This Row],[clade.TN]]/Table11[[#This Row],[clade.N]],NA())</f>
        <v>0.54545454545454541</v>
      </c>
      <c r="AC1150" s="11"/>
      <c r="AD1150" s="11"/>
    </row>
    <row r="1151" spans="1:30" ht="21" customHeight="1" x14ac:dyDescent="0.2">
      <c r="A1151" s="25" t="s">
        <v>4886</v>
      </c>
      <c r="B1151" s="20">
        <f>LOOKUP(Table11[[#This Row],[id]],'S1 - Assay'!A:A,'S1 - Assay'!B:B)</f>
        <v>10244</v>
      </c>
      <c r="C1151" s="20" t="str">
        <f>LOOKUP(Table11[[#This Row],[id]],'S1 - Assay'!A:A,'S1 - Assay'!C:C)</f>
        <v>II</v>
      </c>
      <c r="D1151" s="20">
        <f>COUNTIF('S6 - Table 1'!$B$3:$B$20,Table11[[#This Row],[id]])</f>
        <v>0</v>
      </c>
      <c r="E1151" s="20">
        <v>0.61178572399999998</v>
      </c>
      <c r="F1151" s="20">
        <v>3314</v>
      </c>
      <c r="G1151" s="20">
        <v>0</v>
      </c>
      <c r="H1151" s="20">
        <v>0</v>
      </c>
      <c r="I1151" s="20">
        <v>4</v>
      </c>
      <c r="J1151" s="20">
        <v>43</v>
      </c>
      <c r="K1151" s="20">
        <v>4400</v>
      </c>
      <c r="L1151" s="20">
        <v>28</v>
      </c>
      <c r="M1151" s="26" cm="1">
        <f t="array" ref="M1151">_xlfn.IFS(Table11[[#This Row],[target.clade]]="I",110,Table11[[#This Row],[target.clade]]="II",4454,TRUE,4652)</f>
        <v>4454</v>
      </c>
      <c r="N1151" s="26" cm="1">
        <f t="array" ref="N1151">_xlfn.IFS(Table11[[#This Row],[target.clade]]="I",4454,Table11[[#This Row],[target.clade]]="II",110,TRUE,NA())</f>
        <v>110</v>
      </c>
      <c r="O1151" s="20" cm="1">
        <f t="array" ref="O1151">_xlfn.IFS(Table11[[#This Row],[target.clade]]="I",Table11[[#This Row],[hits.I]],Table11[[#This Row],[target.clade]]="II",Table11[[#This Row],[hits.II]],TRUE,SUM(Table11[[#This Row],[hits.I]:[hits.?]]))</f>
        <v>4400</v>
      </c>
      <c r="P1151" s="26">
        <f>Table11[[#This Row],[clade.P]]-Table11[[#This Row],[clade.TP]]</f>
        <v>54</v>
      </c>
      <c r="Q1151" s="26" cm="1">
        <f t="array" ref="Q1151">_xlfn.IFS(Table11[[#This Row],[target.clade]]="I",Table11[[#This Row],[hits.II]],Table11[[#This Row],[target.clade]]="II",Table11[[#This Row],[hits.I]],TRUE,NA())</f>
        <v>43</v>
      </c>
      <c r="R1151" s="26">
        <f>IFERROR(Table11[[#This Row],[clade.N]]-Table11[[#This Row],[clade.FP]], NA())</f>
        <v>67</v>
      </c>
      <c r="S1151" s="24">
        <f>Table11[[#This Row],[clade.TP]]/Table11[[#This Row],[clade.P]]</f>
        <v>0.98787606645711723</v>
      </c>
      <c r="T1151" s="24">
        <f>Table11[[#This Row],[clade.FN]]/Table11[[#This Row],[clade.P]]</f>
        <v>1.2123933542882801E-2</v>
      </c>
      <c r="U1151" s="24">
        <f>IFERROR(Table11[[#This Row],[clade.FP]]/Table11[[#This Row],[clade.N]],NA())</f>
        <v>0.39090909090909093</v>
      </c>
      <c r="V1151" s="24">
        <f>IFERROR(Table11[[#This Row],[clade.TN]]/Table11[[#This Row],[clade.N]],NA())</f>
        <v>0.60909090909090913</v>
      </c>
      <c r="AC1151" s="11"/>
      <c r="AD1151" s="11"/>
    </row>
    <row r="1152" spans="1:30" ht="21" customHeight="1" x14ac:dyDescent="0.2">
      <c r="A1152" s="25" t="s">
        <v>4889</v>
      </c>
      <c r="B1152" s="20">
        <f>LOOKUP(Table11[[#This Row],[id]],'S1 - Assay'!A:A,'S1 - Assay'!B:B)</f>
        <v>10244</v>
      </c>
      <c r="C1152" s="20" t="str">
        <f>LOOKUP(Table11[[#This Row],[id]],'S1 - Assay'!A:A,'S1 - Assay'!C:C)</f>
        <v>II</v>
      </c>
      <c r="D1152" s="20">
        <f>COUNTIF('S6 - Table 1'!$B$3:$B$20,Table11[[#This Row],[id]])</f>
        <v>0</v>
      </c>
      <c r="E1152" s="20">
        <v>0.61468332999999997</v>
      </c>
      <c r="F1152" s="20">
        <v>3157</v>
      </c>
      <c r="G1152" s="20">
        <v>184</v>
      </c>
      <c r="H1152" s="20">
        <v>56</v>
      </c>
      <c r="I1152" s="20">
        <v>261</v>
      </c>
      <c r="J1152" s="20">
        <v>44</v>
      </c>
      <c r="K1152" s="20">
        <v>4320</v>
      </c>
      <c r="L1152" s="20">
        <v>54</v>
      </c>
      <c r="M1152" s="26" cm="1">
        <f t="array" ref="M1152">_xlfn.IFS(Table11[[#This Row],[target.clade]]="I",110,Table11[[#This Row],[target.clade]]="II",4454,TRUE,4652)</f>
        <v>4454</v>
      </c>
      <c r="N1152" s="26" cm="1">
        <f t="array" ref="N1152">_xlfn.IFS(Table11[[#This Row],[target.clade]]="I",4454,Table11[[#This Row],[target.clade]]="II",110,TRUE,NA())</f>
        <v>110</v>
      </c>
      <c r="O1152" s="20" cm="1">
        <f t="array" ref="O1152">_xlfn.IFS(Table11[[#This Row],[target.clade]]="I",Table11[[#This Row],[hits.I]],Table11[[#This Row],[target.clade]]="II",Table11[[#This Row],[hits.II]],TRUE,SUM(Table11[[#This Row],[hits.I]:[hits.?]]))</f>
        <v>4320</v>
      </c>
      <c r="P1152" s="26">
        <f>Table11[[#This Row],[clade.P]]-Table11[[#This Row],[clade.TP]]</f>
        <v>134</v>
      </c>
      <c r="Q1152" s="26" cm="1">
        <f t="array" ref="Q1152">_xlfn.IFS(Table11[[#This Row],[target.clade]]="I",Table11[[#This Row],[hits.II]],Table11[[#This Row],[target.clade]]="II",Table11[[#This Row],[hits.I]],TRUE,NA())</f>
        <v>44</v>
      </c>
      <c r="R1152" s="26">
        <f>IFERROR(Table11[[#This Row],[clade.N]]-Table11[[#This Row],[clade.FP]], NA())</f>
        <v>66</v>
      </c>
      <c r="S1152" s="24">
        <f>Table11[[#This Row],[clade.TP]]/Table11[[#This Row],[clade.P]]</f>
        <v>0.96991468343062415</v>
      </c>
      <c r="T1152" s="24">
        <f>Table11[[#This Row],[clade.FN]]/Table11[[#This Row],[clade.P]]</f>
        <v>3.0085316569375842E-2</v>
      </c>
      <c r="U1152" s="24">
        <f>IFERROR(Table11[[#This Row],[clade.FP]]/Table11[[#This Row],[clade.N]],NA())</f>
        <v>0.4</v>
      </c>
      <c r="V1152" s="24">
        <f>IFERROR(Table11[[#This Row],[clade.TN]]/Table11[[#This Row],[clade.N]],NA())</f>
        <v>0.6</v>
      </c>
      <c r="AC1152" s="11"/>
      <c r="AD1152" s="11"/>
    </row>
    <row r="1153" spans="1:30" ht="21" customHeight="1" x14ac:dyDescent="0.2">
      <c r="A1153" s="25" t="s">
        <v>4892</v>
      </c>
      <c r="B1153" s="20">
        <f>LOOKUP(Table11[[#This Row],[id]],'S1 - Assay'!A:A,'S1 - Assay'!B:B)</f>
        <v>10244</v>
      </c>
      <c r="C1153" s="20" t="str">
        <f>LOOKUP(Table11[[#This Row],[id]],'S1 - Assay'!A:A,'S1 - Assay'!C:C)</f>
        <v>II</v>
      </c>
      <c r="D1153" s="20">
        <f>COUNTIF('S6 - Table 1'!$B$3:$B$20,Table11[[#This Row],[id]])</f>
        <v>0</v>
      </c>
      <c r="E1153" s="20">
        <v>0.62755842399999995</v>
      </c>
      <c r="F1153" s="20">
        <v>3418</v>
      </c>
      <c r="G1153" s="20">
        <v>5</v>
      </c>
      <c r="H1153" s="20">
        <v>178</v>
      </c>
      <c r="I1153" s="20">
        <v>212</v>
      </c>
      <c r="J1153" s="20">
        <v>44</v>
      </c>
      <c r="K1153" s="20">
        <v>4414</v>
      </c>
      <c r="L1153" s="20">
        <v>65</v>
      </c>
      <c r="M1153" s="26" cm="1">
        <f t="array" ref="M1153">_xlfn.IFS(Table11[[#This Row],[target.clade]]="I",110,Table11[[#This Row],[target.clade]]="II",4454,TRUE,4652)</f>
        <v>4454</v>
      </c>
      <c r="N1153" s="26" cm="1">
        <f t="array" ref="N1153">_xlfn.IFS(Table11[[#This Row],[target.clade]]="I",4454,Table11[[#This Row],[target.clade]]="II",110,TRUE,NA())</f>
        <v>110</v>
      </c>
      <c r="O1153" s="20" cm="1">
        <f t="array" ref="O1153">_xlfn.IFS(Table11[[#This Row],[target.clade]]="I",Table11[[#This Row],[hits.I]],Table11[[#This Row],[target.clade]]="II",Table11[[#This Row],[hits.II]],TRUE,SUM(Table11[[#This Row],[hits.I]:[hits.?]]))</f>
        <v>4414</v>
      </c>
      <c r="P1153" s="26">
        <f>Table11[[#This Row],[clade.P]]-Table11[[#This Row],[clade.TP]]</f>
        <v>40</v>
      </c>
      <c r="Q1153" s="26" cm="1">
        <f t="array" ref="Q1153">_xlfn.IFS(Table11[[#This Row],[target.clade]]="I",Table11[[#This Row],[hits.II]],Table11[[#This Row],[target.clade]]="II",Table11[[#This Row],[hits.I]],TRUE,NA())</f>
        <v>44</v>
      </c>
      <c r="R1153" s="26">
        <f>IFERROR(Table11[[#This Row],[clade.N]]-Table11[[#This Row],[clade.FP]], NA())</f>
        <v>66</v>
      </c>
      <c r="S1153" s="24">
        <f>Table11[[#This Row],[clade.TP]]/Table11[[#This Row],[clade.P]]</f>
        <v>0.99101930848675346</v>
      </c>
      <c r="T1153" s="24">
        <f>Table11[[#This Row],[clade.FN]]/Table11[[#This Row],[clade.P]]</f>
        <v>8.9806915132465207E-3</v>
      </c>
      <c r="U1153" s="24">
        <f>IFERROR(Table11[[#This Row],[clade.FP]]/Table11[[#This Row],[clade.N]],NA())</f>
        <v>0.4</v>
      </c>
      <c r="V1153" s="24">
        <f>IFERROR(Table11[[#This Row],[clade.TN]]/Table11[[#This Row],[clade.N]],NA())</f>
        <v>0.6</v>
      </c>
      <c r="AC1153" s="11"/>
      <c r="AD1153" s="11"/>
    </row>
    <row r="1154" spans="1:30" ht="21" customHeight="1" x14ac:dyDescent="0.2">
      <c r="A1154" s="25" t="s">
        <v>4895</v>
      </c>
      <c r="B1154" s="20">
        <f>LOOKUP(Table11[[#This Row],[id]],'S1 - Assay'!A:A,'S1 - Assay'!B:B)</f>
        <v>10244</v>
      </c>
      <c r="C1154" s="20" t="str">
        <f>LOOKUP(Table11[[#This Row],[id]],'S1 - Assay'!A:A,'S1 - Assay'!C:C)</f>
        <v>II</v>
      </c>
      <c r="D1154" s="20">
        <f>COUNTIF('S6 - Table 1'!$B$3:$B$20,Table11[[#This Row],[id]])</f>
        <v>0</v>
      </c>
      <c r="E1154" s="20">
        <v>0.62902557699999995</v>
      </c>
      <c r="F1154" s="20">
        <v>3427</v>
      </c>
      <c r="G1154" s="20">
        <v>0</v>
      </c>
      <c r="H1154" s="20">
        <v>133</v>
      </c>
      <c r="I1154" s="20">
        <v>286</v>
      </c>
      <c r="J1154" s="20">
        <v>44</v>
      </c>
      <c r="K1154" s="20">
        <v>4436</v>
      </c>
      <c r="L1154" s="20">
        <v>59</v>
      </c>
      <c r="M1154" s="26" cm="1">
        <f t="array" ref="M1154">_xlfn.IFS(Table11[[#This Row],[target.clade]]="I",110,Table11[[#This Row],[target.clade]]="II",4454,TRUE,4652)</f>
        <v>4454</v>
      </c>
      <c r="N1154" s="26" cm="1">
        <f t="array" ref="N1154">_xlfn.IFS(Table11[[#This Row],[target.clade]]="I",4454,Table11[[#This Row],[target.clade]]="II",110,TRUE,NA())</f>
        <v>110</v>
      </c>
      <c r="O1154" s="20" cm="1">
        <f t="array" ref="O1154">_xlfn.IFS(Table11[[#This Row],[target.clade]]="I",Table11[[#This Row],[hits.I]],Table11[[#This Row],[target.clade]]="II",Table11[[#This Row],[hits.II]],TRUE,SUM(Table11[[#This Row],[hits.I]:[hits.?]]))</f>
        <v>4436</v>
      </c>
      <c r="P1154" s="26">
        <f>Table11[[#This Row],[clade.P]]-Table11[[#This Row],[clade.TP]]</f>
        <v>18</v>
      </c>
      <c r="Q1154" s="26" cm="1">
        <f t="array" ref="Q1154">_xlfn.IFS(Table11[[#This Row],[target.clade]]="I",Table11[[#This Row],[hits.II]],Table11[[#This Row],[target.clade]]="II",Table11[[#This Row],[hits.I]],TRUE,NA())</f>
        <v>44</v>
      </c>
      <c r="R1154" s="26">
        <f>IFERROR(Table11[[#This Row],[clade.N]]-Table11[[#This Row],[clade.FP]], NA())</f>
        <v>66</v>
      </c>
      <c r="S1154" s="24">
        <f>Table11[[#This Row],[clade.TP]]/Table11[[#This Row],[clade.P]]</f>
        <v>0.99595868881903904</v>
      </c>
      <c r="T1154" s="24">
        <f>Table11[[#This Row],[clade.FN]]/Table11[[#This Row],[clade.P]]</f>
        <v>4.0413111809609343E-3</v>
      </c>
      <c r="U1154" s="24">
        <f>IFERROR(Table11[[#This Row],[clade.FP]]/Table11[[#This Row],[clade.N]],NA())</f>
        <v>0.4</v>
      </c>
      <c r="V1154" s="24">
        <f>IFERROR(Table11[[#This Row],[clade.TN]]/Table11[[#This Row],[clade.N]],NA())</f>
        <v>0.6</v>
      </c>
      <c r="AC1154" s="11"/>
      <c r="AD1154" s="11"/>
    </row>
    <row r="1155" spans="1:30" ht="21" customHeight="1" x14ac:dyDescent="0.2">
      <c r="A1155" s="25" t="s">
        <v>4898</v>
      </c>
      <c r="B1155" s="20">
        <f>LOOKUP(Table11[[#This Row],[id]],'S1 - Assay'!A:A,'S1 - Assay'!B:B)</f>
        <v>10244</v>
      </c>
      <c r="C1155" s="20" t="str">
        <f>LOOKUP(Table11[[#This Row],[id]],'S1 - Assay'!A:A,'S1 - Assay'!C:C)</f>
        <v>II</v>
      </c>
      <c r="D1155" s="20">
        <f>COUNTIF('S6 - Table 1'!$B$3:$B$20,Table11[[#This Row],[id]])</f>
        <v>0</v>
      </c>
      <c r="E1155" s="20">
        <v>0.63112052799999996</v>
      </c>
      <c r="F1155" s="20">
        <v>3314</v>
      </c>
      <c r="G1155" s="20">
        <v>24</v>
      </c>
      <c r="H1155" s="20">
        <v>281</v>
      </c>
      <c r="I1155" s="20">
        <v>263</v>
      </c>
      <c r="J1155" s="20">
        <v>44</v>
      </c>
      <c r="K1155" s="20">
        <v>4319</v>
      </c>
      <c r="L1155" s="20">
        <v>65</v>
      </c>
      <c r="M1155" s="26" cm="1">
        <f t="array" ref="M1155">_xlfn.IFS(Table11[[#This Row],[target.clade]]="I",110,Table11[[#This Row],[target.clade]]="II",4454,TRUE,4652)</f>
        <v>4454</v>
      </c>
      <c r="N1155" s="26" cm="1">
        <f t="array" ref="N1155">_xlfn.IFS(Table11[[#This Row],[target.clade]]="I",4454,Table11[[#This Row],[target.clade]]="II",110,TRUE,NA())</f>
        <v>110</v>
      </c>
      <c r="O1155" s="20" cm="1">
        <f t="array" ref="O1155">_xlfn.IFS(Table11[[#This Row],[target.clade]]="I",Table11[[#This Row],[hits.I]],Table11[[#This Row],[target.clade]]="II",Table11[[#This Row],[hits.II]],TRUE,SUM(Table11[[#This Row],[hits.I]:[hits.?]]))</f>
        <v>4319</v>
      </c>
      <c r="P1155" s="26">
        <f>Table11[[#This Row],[clade.P]]-Table11[[#This Row],[clade.TP]]</f>
        <v>135</v>
      </c>
      <c r="Q1155" s="26" cm="1">
        <f t="array" ref="Q1155">_xlfn.IFS(Table11[[#This Row],[target.clade]]="I",Table11[[#This Row],[hits.II]],Table11[[#This Row],[target.clade]]="II",Table11[[#This Row],[hits.I]],TRUE,NA())</f>
        <v>44</v>
      </c>
      <c r="R1155" s="26">
        <f>IFERROR(Table11[[#This Row],[clade.N]]-Table11[[#This Row],[clade.FP]], NA())</f>
        <v>66</v>
      </c>
      <c r="S1155" s="24">
        <f>Table11[[#This Row],[clade.TP]]/Table11[[#This Row],[clade.P]]</f>
        <v>0.96969016614279302</v>
      </c>
      <c r="T1155" s="24">
        <f>Table11[[#This Row],[clade.FN]]/Table11[[#This Row],[clade.P]]</f>
        <v>3.0309833857207005E-2</v>
      </c>
      <c r="U1155" s="24">
        <f>IFERROR(Table11[[#This Row],[clade.FP]]/Table11[[#This Row],[clade.N]],NA())</f>
        <v>0.4</v>
      </c>
      <c r="V1155" s="24">
        <f>IFERROR(Table11[[#This Row],[clade.TN]]/Table11[[#This Row],[clade.N]],NA())</f>
        <v>0.6</v>
      </c>
      <c r="AC1155" s="11"/>
      <c r="AD1155" s="11"/>
    </row>
    <row r="1156" spans="1:30" ht="21" customHeight="1" x14ac:dyDescent="0.2">
      <c r="A1156" s="25" t="s">
        <v>4900</v>
      </c>
      <c r="B1156" s="20">
        <f>LOOKUP(Table11[[#This Row],[id]],'S1 - Assay'!A:A,'S1 - Assay'!B:B)</f>
        <v>10244</v>
      </c>
      <c r="C1156" s="20" t="str">
        <f>LOOKUP(Table11[[#This Row],[id]],'S1 - Assay'!A:A,'S1 - Assay'!C:C)</f>
        <v>II</v>
      </c>
      <c r="D1156" s="20">
        <f>COUNTIF('S6 - Table 1'!$B$3:$B$20,Table11[[#This Row],[id]])</f>
        <v>0</v>
      </c>
      <c r="E1156" s="20">
        <v>0.632037607</v>
      </c>
      <c r="F1156" s="20">
        <v>3421</v>
      </c>
      <c r="G1156" s="20">
        <v>5</v>
      </c>
      <c r="H1156" s="20">
        <v>276</v>
      </c>
      <c r="I1156" s="20">
        <v>275</v>
      </c>
      <c r="J1156" s="20">
        <v>44</v>
      </c>
      <c r="K1156" s="20">
        <v>4435</v>
      </c>
      <c r="L1156" s="20">
        <v>58</v>
      </c>
      <c r="M1156" s="26" cm="1">
        <f t="array" ref="M1156">_xlfn.IFS(Table11[[#This Row],[target.clade]]="I",110,Table11[[#This Row],[target.clade]]="II",4454,TRUE,4652)</f>
        <v>4454</v>
      </c>
      <c r="N1156" s="26" cm="1">
        <f t="array" ref="N1156">_xlfn.IFS(Table11[[#This Row],[target.clade]]="I",4454,Table11[[#This Row],[target.clade]]="II",110,TRUE,NA())</f>
        <v>110</v>
      </c>
      <c r="O1156" s="20" cm="1">
        <f t="array" ref="O1156">_xlfn.IFS(Table11[[#This Row],[target.clade]]="I",Table11[[#This Row],[hits.I]],Table11[[#This Row],[target.clade]]="II",Table11[[#This Row],[hits.II]],TRUE,SUM(Table11[[#This Row],[hits.I]:[hits.?]]))</f>
        <v>4435</v>
      </c>
      <c r="P1156" s="26">
        <f>Table11[[#This Row],[clade.P]]-Table11[[#This Row],[clade.TP]]</f>
        <v>19</v>
      </c>
      <c r="Q1156" s="26" cm="1">
        <f t="array" ref="Q1156">_xlfn.IFS(Table11[[#This Row],[target.clade]]="I",Table11[[#This Row],[hits.II]],Table11[[#This Row],[target.clade]]="II",Table11[[#This Row],[hits.I]],TRUE,NA())</f>
        <v>44</v>
      </c>
      <c r="R1156" s="26">
        <f>IFERROR(Table11[[#This Row],[clade.N]]-Table11[[#This Row],[clade.FP]], NA())</f>
        <v>66</v>
      </c>
      <c r="S1156" s="24">
        <f>Table11[[#This Row],[clade.TP]]/Table11[[#This Row],[clade.P]]</f>
        <v>0.99573417153120791</v>
      </c>
      <c r="T1156" s="24">
        <f>Table11[[#This Row],[clade.FN]]/Table11[[#This Row],[clade.P]]</f>
        <v>4.2658284687920973E-3</v>
      </c>
      <c r="U1156" s="24">
        <f>IFERROR(Table11[[#This Row],[clade.FP]]/Table11[[#This Row],[clade.N]],NA())</f>
        <v>0.4</v>
      </c>
      <c r="V1156" s="24">
        <f>IFERROR(Table11[[#This Row],[clade.TN]]/Table11[[#This Row],[clade.N]],NA())</f>
        <v>0.6</v>
      </c>
      <c r="AC1156" s="11"/>
      <c r="AD1156" s="11"/>
    </row>
    <row r="1157" spans="1:30" ht="21" customHeight="1" x14ac:dyDescent="0.2">
      <c r="A1157" s="25" t="s">
        <v>4903</v>
      </c>
      <c r="B1157" s="20">
        <f>LOOKUP(Table11[[#This Row],[id]],'S1 - Assay'!A:A,'S1 - Assay'!B:B)</f>
        <v>10244</v>
      </c>
      <c r="C1157" s="20" t="str">
        <f>LOOKUP(Table11[[#This Row],[id]],'S1 - Assay'!A:A,'S1 - Assay'!C:C)</f>
        <v>II</v>
      </c>
      <c r="D1157" s="20">
        <f>COUNTIF('S6 - Table 1'!$B$3:$B$20,Table11[[#This Row],[id]])</f>
        <v>0</v>
      </c>
      <c r="E1157" s="20">
        <v>0.63340642599999997</v>
      </c>
      <c r="F1157" s="20">
        <v>3271</v>
      </c>
      <c r="G1157" s="20">
        <v>5</v>
      </c>
      <c r="H1157" s="20">
        <v>166</v>
      </c>
      <c r="I1157" s="20">
        <v>17</v>
      </c>
      <c r="J1157" s="20">
        <v>42</v>
      </c>
      <c r="K1157" s="20">
        <v>4252</v>
      </c>
      <c r="L1157" s="20">
        <v>64</v>
      </c>
      <c r="M1157" s="26" cm="1">
        <f t="array" ref="M1157">_xlfn.IFS(Table11[[#This Row],[target.clade]]="I",110,Table11[[#This Row],[target.clade]]="II",4454,TRUE,4652)</f>
        <v>4454</v>
      </c>
      <c r="N1157" s="26" cm="1">
        <f t="array" ref="N1157">_xlfn.IFS(Table11[[#This Row],[target.clade]]="I",4454,Table11[[#This Row],[target.clade]]="II",110,TRUE,NA())</f>
        <v>110</v>
      </c>
      <c r="O1157" s="20" cm="1">
        <f t="array" ref="O1157">_xlfn.IFS(Table11[[#This Row],[target.clade]]="I",Table11[[#This Row],[hits.I]],Table11[[#This Row],[target.clade]]="II",Table11[[#This Row],[hits.II]],TRUE,SUM(Table11[[#This Row],[hits.I]:[hits.?]]))</f>
        <v>4252</v>
      </c>
      <c r="P1157" s="26">
        <f>Table11[[#This Row],[clade.P]]-Table11[[#This Row],[clade.TP]]</f>
        <v>202</v>
      </c>
      <c r="Q1157" s="26" cm="1">
        <f t="array" ref="Q1157">_xlfn.IFS(Table11[[#This Row],[target.clade]]="I",Table11[[#This Row],[hits.II]],Table11[[#This Row],[target.clade]]="II",Table11[[#This Row],[hits.I]],TRUE,NA())</f>
        <v>42</v>
      </c>
      <c r="R1157" s="26">
        <f>IFERROR(Table11[[#This Row],[clade.N]]-Table11[[#This Row],[clade.FP]], NA())</f>
        <v>68</v>
      </c>
      <c r="S1157" s="24">
        <f>Table11[[#This Row],[clade.TP]]/Table11[[#This Row],[clade.P]]</f>
        <v>0.95464750785810504</v>
      </c>
      <c r="T1157" s="24">
        <f>Table11[[#This Row],[clade.FN]]/Table11[[#This Row],[clade.P]]</f>
        <v>4.5352492141894928E-2</v>
      </c>
      <c r="U1157" s="24">
        <f>IFERROR(Table11[[#This Row],[clade.FP]]/Table11[[#This Row],[clade.N]],NA())</f>
        <v>0.38181818181818183</v>
      </c>
      <c r="V1157" s="24">
        <f>IFERROR(Table11[[#This Row],[clade.TN]]/Table11[[#This Row],[clade.N]],NA())</f>
        <v>0.61818181818181817</v>
      </c>
      <c r="AC1157" s="11"/>
      <c r="AD1157" s="11"/>
    </row>
    <row r="1158" spans="1:30" ht="21" customHeight="1" x14ac:dyDescent="0.2">
      <c r="A1158" s="25" t="s">
        <v>4906</v>
      </c>
      <c r="B1158" s="20">
        <f>LOOKUP(Table11[[#This Row],[id]],'S1 - Assay'!A:A,'S1 - Assay'!B:B)</f>
        <v>10244</v>
      </c>
      <c r="C1158" s="20" t="str">
        <f>LOOKUP(Table11[[#This Row],[id]],'S1 - Assay'!A:A,'S1 - Assay'!C:C)</f>
        <v>II</v>
      </c>
      <c r="D1158" s="20">
        <f>COUNTIF('S6 - Table 1'!$B$3:$B$20,Table11[[#This Row],[id]])</f>
        <v>0</v>
      </c>
      <c r="E1158" s="20">
        <v>0.63340642599999997</v>
      </c>
      <c r="F1158" s="20">
        <v>3271</v>
      </c>
      <c r="G1158" s="20">
        <v>4</v>
      </c>
      <c r="H1158" s="20">
        <v>166</v>
      </c>
      <c r="I1158" s="20">
        <v>17</v>
      </c>
      <c r="J1158" s="20">
        <v>42</v>
      </c>
      <c r="K1158" s="20">
        <v>4251</v>
      </c>
      <c r="L1158" s="20">
        <v>64</v>
      </c>
      <c r="M1158" s="26" cm="1">
        <f t="array" ref="M1158">_xlfn.IFS(Table11[[#This Row],[target.clade]]="I",110,Table11[[#This Row],[target.clade]]="II",4454,TRUE,4652)</f>
        <v>4454</v>
      </c>
      <c r="N1158" s="26" cm="1">
        <f t="array" ref="N1158">_xlfn.IFS(Table11[[#This Row],[target.clade]]="I",4454,Table11[[#This Row],[target.clade]]="II",110,TRUE,NA())</f>
        <v>110</v>
      </c>
      <c r="O1158" s="20" cm="1">
        <f t="array" ref="O1158">_xlfn.IFS(Table11[[#This Row],[target.clade]]="I",Table11[[#This Row],[hits.I]],Table11[[#This Row],[target.clade]]="II",Table11[[#This Row],[hits.II]],TRUE,SUM(Table11[[#This Row],[hits.I]:[hits.?]]))</f>
        <v>4251</v>
      </c>
      <c r="P1158" s="26">
        <f>Table11[[#This Row],[clade.P]]-Table11[[#This Row],[clade.TP]]</f>
        <v>203</v>
      </c>
      <c r="Q1158" s="26" cm="1">
        <f t="array" ref="Q1158">_xlfn.IFS(Table11[[#This Row],[target.clade]]="I",Table11[[#This Row],[hits.II]],Table11[[#This Row],[target.clade]]="II",Table11[[#This Row],[hits.I]],TRUE,NA())</f>
        <v>42</v>
      </c>
      <c r="R1158" s="26">
        <f>IFERROR(Table11[[#This Row],[clade.N]]-Table11[[#This Row],[clade.FP]], NA())</f>
        <v>68</v>
      </c>
      <c r="S1158" s="24">
        <f>Table11[[#This Row],[clade.TP]]/Table11[[#This Row],[clade.P]]</f>
        <v>0.95442299057027391</v>
      </c>
      <c r="T1158" s="24">
        <f>Table11[[#This Row],[clade.FN]]/Table11[[#This Row],[clade.P]]</f>
        <v>4.557700942972609E-2</v>
      </c>
      <c r="U1158" s="24">
        <f>IFERROR(Table11[[#This Row],[clade.FP]]/Table11[[#This Row],[clade.N]],NA())</f>
        <v>0.38181818181818183</v>
      </c>
      <c r="V1158" s="24">
        <f>IFERROR(Table11[[#This Row],[clade.TN]]/Table11[[#This Row],[clade.N]],NA())</f>
        <v>0.61818181818181817</v>
      </c>
      <c r="AC1158" s="11"/>
      <c r="AD1158" s="11"/>
    </row>
    <row r="1159" spans="1:30" ht="21" customHeight="1" x14ac:dyDescent="0.2">
      <c r="A1159" s="25" t="s">
        <v>4908</v>
      </c>
      <c r="B1159" s="20">
        <f>LOOKUP(Table11[[#This Row],[id]],'S1 - Assay'!A:A,'S1 - Assay'!B:B)</f>
        <v>10244</v>
      </c>
      <c r="C1159" s="20" t="str">
        <f>LOOKUP(Table11[[#This Row],[id]],'S1 - Assay'!A:A,'S1 - Assay'!C:C)</f>
        <v>II</v>
      </c>
      <c r="D1159" s="20">
        <f>COUNTIF('S6 - Table 1'!$B$3:$B$20,Table11[[#This Row],[id]])</f>
        <v>0</v>
      </c>
      <c r="E1159" s="20">
        <v>0.63624353700000003</v>
      </c>
      <c r="F1159" s="20">
        <v>3371</v>
      </c>
      <c r="G1159" s="20">
        <v>2</v>
      </c>
      <c r="H1159" s="20">
        <v>99</v>
      </c>
      <c r="I1159" s="20">
        <v>102</v>
      </c>
      <c r="J1159" s="20">
        <v>43</v>
      </c>
      <c r="K1159" s="20">
        <v>4410</v>
      </c>
      <c r="L1159" s="20">
        <v>51</v>
      </c>
      <c r="M1159" s="26" cm="1">
        <f t="array" ref="M1159">_xlfn.IFS(Table11[[#This Row],[target.clade]]="I",110,Table11[[#This Row],[target.clade]]="II",4454,TRUE,4652)</f>
        <v>4454</v>
      </c>
      <c r="N1159" s="26" cm="1">
        <f t="array" ref="N1159">_xlfn.IFS(Table11[[#This Row],[target.clade]]="I",4454,Table11[[#This Row],[target.clade]]="II",110,TRUE,NA())</f>
        <v>110</v>
      </c>
      <c r="O1159" s="20" cm="1">
        <f t="array" ref="O1159">_xlfn.IFS(Table11[[#This Row],[target.clade]]="I",Table11[[#This Row],[hits.I]],Table11[[#This Row],[target.clade]]="II",Table11[[#This Row],[hits.II]],TRUE,SUM(Table11[[#This Row],[hits.I]:[hits.?]]))</f>
        <v>4410</v>
      </c>
      <c r="P1159" s="26">
        <f>Table11[[#This Row],[clade.P]]-Table11[[#This Row],[clade.TP]]</f>
        <v>44</v>
      </c>
      <c r="Q1159" s="26" cm="1">
        <f t="array" ref="Q1159">_xlfn.IFS(Table11[[#This Row],[target.clade]]="I",Table11[[#This Row],[hits.II]],Table11[[#This Row],[target.clade]]="II",Table11[[#This Row],[hits.I]],TRUE,NA())</f>
        <v>43</v>
      </c>
      <c r="R1159" s="26">
        <f>IFERROR(Table11[[#This Row],[clade.N]]-Table11[[#This Row],[clade.FP]], NA())</f>
        <v>67</v>
      </c>
      <c r="S1159" s="24">
        <f>Table11[[#This Row],[clade.TP]]/Table11[[#This Row],[clade.P]]</f>
        <v>0.99012123933542884</v>
      </c>
      <c r="T1159" s="24">
        <f>Table11[[#This Row],[clade.FN]]/Table11[[#This Row],[clade.P]]</f>
        <v>9.8787606645711727E-3</v>
      </c>
      <c r="U1159" s="24">
        <f>IFERROR(Table11[[#This Row],[clade.FP]]/Table11[[#This Row],[clade.N]],NA())</f>
        <v>0.39090909090909093</v>
      </c>
      <c r="V1159" s="24">
        <f>IFERROR(Table11[[#This Row],[clade.TN]]/Table11[[#This Row],[clade.N]],NA())</f>
        <v>0.60909090909090913</v>
      </c>
      <c r="AC1159" s="11"/>
      <c r="AD1159" s="11"/>
    </row>
    <row r="1160" spans="1:30" ht="21" customHeight="1" x14ac:dyDescent="0.2">
      <c r="A1160" s="25" t="s">
        <v>4912</v>
      </c>
      <c r="B1160" s="20">
        <f>LOOKUP(Table11[[#This Row],[id]],'S1 - Assay'!A:A,'S1 - Assay'!B:B)</f>
        <v>10244</v>
      </c>
      <c r="C1160" s="20" t="str">
        <f>LOOKUP(Table11[[#This Row],[id]],'S1 - Assay'!A:A,'S1 - Assay'!C:C)</f>
        <v>II</v>
      </c>
      <c r="D1160" s="20">
        <f>COUNTIF('S6 - Table 1'!$B$3:$B$20,Table11[[#This Row],[id]])</f>
        <v>0</v>
      </c>
      <c r="E1160" s="20">
        <v>0.63792850099999998</v>
      </c>
      <c r="F1160" s="20">
        <v>3418</v>
      </c>
      <c r="G1160" s="20">
        <v>14</v>
      </c>
      <c r="H1160" s="20">
        <v>154</v>
      </c>
      <c r="I1160" s="20">
        <v>143</v>
      </c>
      <c r="J1160" s="20">
        <v>50</v>
      </c>
      <c r="K1160" s="20">
        <v>4436</v>
      </c>
      <c r="L1160" s="20">
        <v>62</v>
      </c>
      <c r="M1160" s="26" cm="1">
        <f t="array" ref="M1160">_xlfn.IFS(Table11[[#This Row],[target.clade]]="I",110,Table11[[#This Row],[target.clade]]="II",4454,TRUE,4652)</f>
        <v>4454</v>
      </c>
      <c r="N1160" s="26" cm="1">
        <f t="array" ref="N1160">_xlfn.IFS(Table11[[#This Row],[target.clade]]="I",4454,Table11[[#This Row],[target.clade]]="II",110,TRUE,NA())</f>
        <v>110</v>
      </c>
      <c r="O1160" s="20" cm="1">
        <f t="array" ref="O1160">_xlfn.IFS(Table11[[#This Row],[target.clade]]="I",Table11[[#This Row],[hits.I]],Table11[[#This Row],[target.clade]]="II",Table11[[#This Row],[hits.II]],TRUE,SUM(Table11[[#This Row],[hits.I]:[hits.?]]))</f>
        <v>4436</v>
      </c>
      <c r="P1160" s="26">
        <f>Table11[[#This Row],[clade.P]]-Table11[[#This Row],[clade.TP]]</f>
        <v>18</v>
      </c>
      <c r="Q1160" s="26" cm="1">
        <f t="array" ref="Q1160">_xlfn.IFS(Table11[[#This Row],[target.clade]]="I",Table11[[#This Row],[hits.II]],Table11[[#This Row],[target.clade]]="II",Table11[[#This Row],[hits.I]],TRUE,NA())</f>
        <v>50</v>
      </c>
      <c r="R1160" s="26">
        <f>IFERROR(Table11[[#This Row],[clade.N]]-Table11[[#This Row],[clade.FP]], NA())</f>
        <v>60</v>
      </c>
      <c r="S1160" s="24">
        <f>Table11[[#This Row],[clade.TP]]/Table11[[#This Row],[clade.P]]</f>
        <v>0.99595868881903904</v>
      </c>
      <c r="T1160" s="24">
        <f>Table11[[#This Row],[clade.FN]]/Table11[[#This Row],[clade.P]]</f>
        <v>4.0413111809609343E-3</v>
      </c>
      <c r="U1160" s="24">
        <f>IFERROR(Table11[[#This Row],[clade.FP]]/Table11[[#This Row],[clade.N]],NA())</f>
        <v>0.45454545454545453</v>
      </c>
      <c r="V1160" s="24">
        <f>IFERROR(Table11[[#This Row],[clade.TN]]/Table11[[#This Row],[clade.N]],NA())</f>
        <v>0.54545454545454541</v>
      </c>
      <c r="AC1160" s="11"/>
      <c r="AD1160" s="11"/>
    </row>
    <row r="1161" spans="1:30" ht="21" customHeight="1" x14ac:dyDescent="0.2">
      <c r="A1161" s="25" t="s">
        <v>4914</v>
      </c>
      <c r="B1161" s="20">
        <f>LOOKUP(Table11[[#This Row],[id]],'S1 - Assay'!A:A,'S1 - Assay'!B:B)</f>
        <v>10244</v>
      </c>
      <c r="C1161" s="20" t="str">
        <f>LOOKUP(Table11[[#This Row],[id]],'S1 - Assay'!A:A,'S1 - Assay'!C:C)</f>
        <v>II</v>
      </c>
      <c r="D1161" s="20">
        <f>COUNTIF('S6 - Table 1'!$B$3:$B$20,Table11[[#This Row],[id]])</f>
        <v>0</v>
      </c>
      <c r="E1161" s="20">
        <v>0.63864350199999997</v>
      </c>
      <c r="F1161" s="20">
        <v>3371</v>
      </c>
      <c r="G1161" s="20">
        <v>2</v>
      </c>
      <c r="H1161" s="20">
        <v>99</v>
      </c>
      <c r="I1161" s="20">
        <v>102</v>
      </c>
      <c r="J1161" s="20">
        <v>43</v>
      </c>
      <c r="K1161" s="20">
        <v>4410</v>
      </c>
      <c r="L1161" s="20">
        <v>51</v>
      </c>
      <c r="M1161" s="26" cm="1">
        <f t="array" ref="M1161">_xlfn.IFS(Table11[[#This Row],[target.clade]]="I",110,Table11[[#This Row],[target.clade]]="II",4454,TRUE,4652)</f>
        <v>4454</v>
      </c>
      <c r="N1161" s="26" cm="1">
        <f t="array" ref="N1161">_xlfn.IFS(Table11[[#This Row],[target.clade]]="I",4454,Table11[[#This Row],[target.clade]]="II",110,TRUE,NA())</f>
        <v>110</v>
      </c>
      <c r="O1161" s="20" cm="1">
        <f t="array" ref="O1161">_xlfn.IFS(Table11[[#This Row],[target.clade]]="I",Table11[[#This Row],[hits.I]],Table11[[#This Row],[target.clade]]="II",Table11[[#This Row],[hits.II]],TRUE,SUM(Table11[[#This Row],[hits.I]:[hits.?]]))</f>
        <v>4410</v>
      </c>
      <c r="P1161" s="26">
        <f>Table11[[#This Row],[clade.P]]-Table11[[#This Row],[clade.TP]]</f>
        <v>44</v>
      </c>
      <c r="Q1161" s="26" cm="1">
        <f t="array" ref="Q1161">_xlfn.IFS(Table11[[#This Row],[target.clade]]="I",Table11[[#This Row],[hits.II]],Table11[[#This Row],[target.clade]]="II",Table11[[#This Row],[hits.I]],TRUE,NA())</f>
        <v>43</v>
      </c>
      <c r="R1161" s="26">
        <f>IFERROR(Table11[[#This Row],[clade.N]]-Table11[[#This Row],[clade.FP]], NA())</f>
        <v>67</v>
      </c>
      <c r="S1161" s="24">
        <f>Table11[[#This Row],[clade.TP]]/Table11[[#This Row],[clade.P]]</f>
        <v>0.99012123933542884</v>
      </c>
      <c r="T1161" s="24">
        <f>Table11[[#This Row],[clade.FN]]/Table11[[#This Row],[clade.P]]</f>
        <v>9.8787606645711727E-3</v>
      </c>
      <c r="U1161" s="24">
        <f>IFERROR(Table11[[#This Row],[clade.FP]]/Table11[[#This Row],[clade.N]],NA())</f>
        <v>0.39090909090909093</v>
      </c>
      <c r="V1161" s="24">
        <f>IFERROR(Table11[[#This Row],[clade.TN]]/Table11[[#This Row],[clade.N]],NA())</f>
        <v>0.60909090909090913</v>
      </c>
      <c r="AC1161" s="11"/>
      <c r="AD1161" s="11"/>
    </row>
    <row r="1162" spans="1:30" ht="21" customHeight="1" x14ac:dyDescent="0.2">
      <c r="A1162" s="25" t="s">
        <v>4917</v>
      </c>
      <c r="B1162" s="20">
        <f>LOOKUP(Table11[[#This Row],[id]],'S1 - Assay'!A:A,'S1 - Assay'!B:B)</f>
        <v>10244</v>
      </c>
      <c r="C1162" s="20" t="str">
        <f>LOOKUP(Table11[[#This Row],[id]],'S1 - Assay'!A:A,'S1 - Assay'!C:C)</f>
        <v>II</v>
      </c>
      <c r="D1162" s="20">
        <f>COUNTIF('S6 - Table 1'!$B$3:$B$20,Table11[[#This Row],[id]])</f>
        <v>0</v>
      </c>
      <c r="E1162" s="20">
        <v>0.63907297500000004</v>
      </c>
      <c r="F1162" s="20">
        <v>3431</v>
      </c>
      <c r="G1162" s="20">
        <v>11</v>
      </c>
      <c r="H1162" s="20">
        <v>187</v>
      </c>
      <c r="I1162" s="20">
        <v>369</v>
      </c>
      <c r="J1162" s="20">
        <v>102</v>
      </c>
      <c r="K1162" s="20">
        <v>4325</v>
      </c>
      <c r="L1162" s="20">
        <v>69</v>
      </c>
      <c r="M1162" s="26" cm="1">
        <f t="array" ref="M1162">_xlfn.IFS(Table11[[#This Row],[target.clade]]="I",110,Table11[[#This Row],[target.clade]]="II",4454,TRUE,4652)</f>
        <v>4454</v>
      </c>
      <c r="N1162" s="26" cm="1">
        <f t="array" ref="N1162">_xlfn.IFS(Table11[[#This Row],[target.clade]]="I",4454,Table11[[#This Row],[target.clade]]="II",110,TRUE,NA())</f>
        <v>110</v>
      </c>
      <c r="O1162" s="20" cm="1">
        <f t="array" ref="O1162">_xlfn.IFS(Table11[[#This Row],[target.clade]]="I",Table11[[#This Row],[hits.I]],Table11[[#This Row],[target.clade]]="II",Table11[[#This Row],[hits.II]],TRUE,SUM(Table11[[#This Row],[hits.I]:[hits.?]]))</f>
        <v>4325</v>
      </c>
      <c r="P1162" s="26">
        <f>Table11[[#This Row],[clade.P]]-Table11[[#This Row],[clade.TP]]</f>
        <v>129</v>
      </c>
      <c r="Q1162" s="26" cm="1">
        <f t="array" ref="Q1162">_xlfn.IFS(Table11[[#This Row],[target.clade]]="I",Table11[[#This Row],[hits.II]],Table11[[#This Row],[target.clade]]="II",Table11[[#This Row],[hits.I]],TRUE,NA())</f>
        <v>102</v>
      </c>
      <c r="R1162" s="26">
        <f>IFERROR(Table11[[#This Row],[clade.N]]-Table11[[#This Row],[clade.FP]], NA())</f>
        <v>8</v>
      </c>
      <c r="S1162" s="24">
        <f>Table11[[#This Row],[clade.TP]]/Table11[[#This Row],[clade.P]]</f>
        <v>0.97103726986978001</v>
      </c>
      <c r="T1162" s="24">
        <f>Table11[[#This Row],[clade.FN]]/Table11[[#This Row],[clade.P]]</f>
        <v>2.8962730130220028E-2</v>
      </c>
      <c r="U1162" s="24">
        <f>IFERROR(Table11[[#This Row],[clade.FP]]/Table11[[#This Row],[clade.N]],NA())</f>
        <v>0.92727272727272725</v>
      </c>
      <c r="V1162" s="24">
        <f>IFERROR(Table11[[#This Row],[clade.TN]]/Table11[[#This Row],[clade.N]],NA())</f>
        <v>7.2727272727272724E-2</v>
      </c>
      <c r="AC1162" s="11"/>
      <c r="AD1162" s="11"/>
    </row>
    <row r="1163" spans="1:30" ht="21" customHeight="1" x14ac:dyDescent="0.2">
      <c r="A1163" s="25" t="s">
        <v>4920</v>
      </c>
      <c r="B1163" s="20">
        <f>LOOKUP(Table11[[#This Row],[id]],'S1 - Assay'!A:A,'S1 - Assay'!B:B)</f>
        <v>10244</v>
      </c>
      <c r="C1163" s="20" t="str">
        <f>LOOKUP(Table11[[#This Row],[id]],'S1 - Assay'!A:A,'S1 - Assay'!C:C)</f>
        <v>II</v>
      </c>
      <c r="D1163" s="20">
        <f>COUNTIF('S6 - Table 1'!$B$3:$B$20,Table11[[#This Row],[id]])</f>
        <v>0</v>
      </c>
      <c r="E1163" s="20">
        <v>0.63952944300000003</v>
      </c>
      <c r="F1163" s="20">
        <v>3431</v>
      </c>
      <c r="G1163" s="20">
        <v>11</v>
      </c>
      <c r="H1163" s="20">
        <v>187</v>
      </c>
      <c r="I1163" s="20">
        <v>369</v>
      </c>
      <c r="J1163" s="20">
        <v>102</v>
      </c>
      <c r="K1163" s="20">
        <v>4325</v>
      </c>
      <c r="L1163" s="20">
        <v>69</v>
      </c>
      <c r="M1163" s="26" cm="1">
        <f t="array" ref="M1163">_xlfn.IFS(Table11[[#This Row],[target.clade]]="I",110,Table11[[#This Row],[target.clade]]="II",4454,TRUE,4652)</f>
        <v>4454</v>
      </c>
      <c r="N1163" s="26" cm="1">
        <f t="array" ref="N1163">_xlfn.IFS(Table11[[#This Row],[target.clade]]="I",4454,Table11[[#This Row],[target.clade]]="II",110,TRUE,NA())</f>
        <v>110</v>
      </c>
      <c r="O1163" s="20" cm="1">
        <f t="array" ref="O1163">_xlfn.IFS(Table11[[#This Row],[target.clade]]="I",Table11[[#This Row],[hits.I]],Table11[[#This Row],[target.clade]]="II",Table11[[#This Row],[hits.II]],TRUE,SUM(Table11[[#This Row],[hits.I]:[hits.?]]))</f>
        <v>4325</v>
      </c>
      <c r="P1163" s="26">
        <f>Table11[[#This Row],[clade.P]]-Table11[[#This Row],[clade.TP]]</f>
        <v>129</v>
      </c>
      <c r="Q1163" s="26" cm="1">
        <f t="array" ref="Q1163">_xlfn.IFS(Table11[[#This Row],[target.clade]]="I",Table11[[#This Row],[hits.II]],Table11[[#This Row],[target.clade]]="II",Table11[[#This Row],[hits.I]],TRUE,NA())</f>
        <v>102</v>
      </c>
      <c r="R1163" s="26">
        <f>IFERROR(Table11[[#This Row],[clade.N]]-Table11[[#This Row],[clade.FP]], NA())</f>
        <v>8</v>
      </c>
      <c r="S1163" s="24">
        <f>Table11[[#This Row],[clade.TP]]/Table11[[#This Row],[clade.P]]</f>
        <v>0.97103726986978001</v>
      </c>
      <c r="T1163" s="24">
        <f>Table11[[#This Row],[clade.FN]]/Table11[[#This Row],[clade.P]]</f>
        <v>2.8962730130220028E-2</v>
      </c>
      <c r="U1163" s="24">
        <f>IFERROR(Table11[[#This Row],[clade.FP]]/Table11[[#This Row],[clade.N]],NA())</f>
        <v>0.92727272727272725</v>
      </c>
      <c r="V1163" s="24">
        <f>IFERROR(Table11[[#This Row],[clade.TN]]/Table11[[#This Row],[clade.N]],NA())</f>
        <v>7.2727272727272724E-2</v>
      </c>
      <c r="AC1163" s="11"/>
      <c r="AD1163" s="11"/>
    </row>
    <row r="1164" spans="1:30" ht="21" customHeight="1" x14ac:dyDescent="0.2">
      <c r="A1164" s="25" t="s">
        <v>4923</v>
      </c>
      <c r="B1164" s="20">
        <f>LOOKUP(Table11[[#This Row],[id]],'S1 - Assay'!A:A,'S1 - Assay'!B:B)</f>
        <v>10244</v>
      </c>
      <c r="C1164" s="20" t="str">
        <f>LOOKUP(Table11[[#This Row],[id]],'S1 - Assay'!A:A,'S1 - Assay'!C:C)</f>
        <v>II</v>
      </c>
      <c r="D1164" s="20">
        <f>COUNTIF('S6 - Table 1'!$B$3:$B$20,Table11[[#This Row],[id]])</f>
        <v>0</v>
      </c>
      <c r="E1164" s="20">
        <v>0.63997605999999996</v>
      </c>
      <c r="F1164" s="20">
        <v>3314</v>
      </c>
      <c r="G1164" s="20">
        <v>1</v>
      </c>
      <c r="H1164" s="20">
        <v>0</v>
      </c>
      <c r="I1164" s="20">
        <v>9</v>
      </c>
      <c r="J1164" s="20">
        <v>43</v>
      </c>
      <c r="K1164" s="20">
        <v>4402</v>
      </c>
      <c r="L1164" s="20">
        <v>28</v>
      </c>
      <c r="M1164" s="26" cm="1">
        <f t="array" ref="M1164">_xlfn.IFS(Table11[[#This Row],[target.clade]]="I",110,Table11[[#This Row],[target.clade]]="II",4454,TRUE,4652)</f>
        <v>4454</v>
      </c>
      <c r="N1164" s="26" cm="1">
        <f t="array" ref="N1164">_xlfn.IFS(Table11[[#This Row],[target.clade]]="I",4454,Table11[[#This Row],[target.clade]]="II",110,TRUE,NA())</f>
        <v>110</v>
      </c>
      <c r="O1164" s="20" cm="1">
        <f t="array" ref="O1164">_xlfn.IFS(Table11[[#This Row],[target.clade]]="I",Table11[[#This Row],[hits.I]],Table11[[#This Row],[target.clade]]="II",Table11[[#This Row],[hits.II]],TRUE,SUM(Table11[[#This Row],[hits.I]:[hits.?]]))</f>
        <v>4402</v>
      </c>
      <c r="P1164" s="26">
        <f>Table11[[#This Row],[clade.P]]-Table11[[#This Row],[clade.TP]]</f>
        <v>52</v>
      </c>
      <c r="Q1164" s="26" cm="1">
        <f t="array" ref="Q1164">_xlfn.IFS(Table11[[#This Row],[target.clade]]="I",Table11[[#This Row],[hits.II]],Table11[[#This Row],[target.clade]]="II",Table11[[#This Row],[hits.I]],TRUE,NA())</f>
        <v>43</v>
      </c>
      <c r="R1164" s="26">
        <f>IFERROR(Table11[[#This Row],[clade.N]]-Table11[[#This Row],[clade.FP]], NA())</f>
        <v>67</v>
      </c>
      <c r="S1164" s="24">
        <f>Table11[[#This Row],[clade.TP]]/Table11[[#This Row],[clade.P]]</f>
        <v>0.98832510103277948</v>
      </c>
      <c r="T1164" s="24">
        <f>Table11[[#This Row],[clade.FN]]/Table11[[#This Row],[clade.P]]</f>
        <v>1.1674898967220475E-2</v>
      </c>
      <c r="U1164" s="24">
        <f>IFERROR(Table11[[#This Row],[clade.FP]]/Table11[[#This Row],[clade.N]],NA())</f>
        <v>0.39090909090909093</v>
      </c>
      <c r="V1164" s="24">
        <f>IFERROR(Table11[[#This Row],[clade.TN]]/Table11[[#This Row],[clade.N]],NA())</f>
        <v>0.60909090909090913</v>
      </c>
      <c r="AC1164" s="11"/>
      <c r="AD1164" s="11"/>
    </row>
    <row r="1165" spans="1:30" ht="21" customHeight="1" x14ac:dyDescent="0.2">
      <c r="A1165" s="25" t="s">
        <v>4926</v>
      </c>
      <c r="B1165" s="20">
        <f>LOOKUP(Table11[[#This Row],[id]],'S1 - Assay'!A:A,'S1 - Assay'!B:B)</f>
        <v>10244</v>
      </c>
      <c r="C1165" s="20" t="str">
        <f>LOOKUP(Table11[[#This Row],[id]],'S1 - Assay'!A:A,'S1 - Assay'!C:C)</f>
        <v>II</v>
      </c>
      <c r="D1165" s="20">
        <f>COUNTIF('S6 - Table 1'!$B$3:$B$20,Table11[[#This Row],[id]])</f>
        <v>0</v>
      </c>
      <c r="E1165" s="20">
        <v>0.64018157600000003</v>
      </c>
      <c r="F1165" s="20">
        <v>3383</v>
      </c>
      <c r="G1165" s="20">
        <v>9</v>
      </c>
      <c r="H1165" s="20">
        <v>265</v>
      </c>
      <c r="I1165" s="20">
        <v>21</v>
      </c>
      <c r="J1165" s="20">
        <v>43</v>
      </c>
      <c r="K1165" s="20">
        <v>4375</v>
      </c>
      <c r="L1165" s="20">
        <v>64</v>
      </c>
      <c r="M1165" s="26" cm="1">
        <f t="array" ref="M1165">_xlfn.IFS(Table11[[#This Row],[target.clade]]="I",110,Table11[[#This Row],[target.clade]]="II",4454,TRUE,4652)</f>
        <v>4454</v>
      </c>
      <c r="N1165" s="26" cm="1">
        <f t="array" ref="N1165">_xlfn.IFS(Table11[[#This Row],[target.clade]]="I",4454,Table11[[#This Row],[target.clade]]="II",110,TRUE,NA())</f>
        <v>110</v>
      </c>
      <c r="O1165" s="20" cm="1">
        <f t="array" ref="O1165">_xlfn.IFS(Table11[[#This Row],[target.clade]]="I",Table11[[#This Row],[hits.I]],Table11[[#This Row],[target.clade]]="II",Table11[[#This Row],[hits.II]],TRUE,SUM(Table11[[#This Row],[hits.I]:[hits.?]]))</f>
        <v>4375</v>
      </c>
      <c r="P1165" s="26">
        <f>Table11[[#This Row],[clade.P]]-Table11[[#This Row],[clade.TP]]</f>
        <v>79</v>
      </c>
      <c r="Q1165" s="26" cm="1">
        <f t="array" ref="Q1165">_xlfn.IFS(Table11[[#This Row],[target.clade]]="I",Table11[[#This Row],[hits.II]],Table11[[#This Row],[target.clade]]="II",Table11[[#This Row],[hits.I]],TRUE,NA())</f>
        <v>43</v>
      </c>
      <c r="R1165" s="26">
        <f>IFERROR(Table11[[#This Row],[clade.N]]-Table11[[#This Row],[clade.FP]], NA())</f>
        <v>67</v>
      </c>
      <c r="S1165" s="24">
        <f>Table11[[#This Row],[clade.TP]]/Table11[[#This Row],[clade.P]]</f>
        <v>0.98226313426133816</v>
      </c>
      <c r="T1165" s="24">
        <f>Table11[[#This Row],[clade.FN]]/Table11[[#This Row],[clade.P]]</f>
        <v>1.7736865738661876E-2</v>
      </c>
      <c r="U1165" s="24">
        <f>IFERROR(Table11[[#This Row],[clade.FP]]/Table11[[#This Row],[clade.N]],NA())</f>
        <v>0.39090909090909093</v>
      </c>
      <c r="V1165" s="24">
        <f>IFERROR(Table11[[#This Row],[clade.TN]]/Table11[[#This Row],[clade.N]],NA())</f>
        <v>0.60909090909090913</v>
      </c>
      <c r="AC1165" s="11"/>
      <c r="AD1165" s="11"/>
    </row>
    <row r="1166" spans="1:30" ht="21" customHeight="1" x14ac:dyDescent="0.2">
      <c r="A1166" s="25" t="s">
        <v>4928</v>
      </c>
      <c r="B1166" s="20">
        <f>LOOKUP(Table11[[#This Row],[id]],'S1 - Assay'!A:A,'S1 - Assay'!B:B)</f>
        <v>10244</v>
      </c>
      <c r="C1166" s="20" t="str">
        <f>LOOKUP(Table11[[#This Row],[id]],'S1 - Assay'!A:A,'S1 - Assay'!C:C)</f>
        <v>II</v>
      </c>
      <c r="D1166" s="20">
        <f>COUNTIF('S6 - Table 1'!$B$3:$B$20,Table11[[#This Row],[id]])</f>
        <v>0</v>
      </c>
      <c r="E1166" s="20">
        <v>0.64057467899999998</v>
      </c>
      <c r="F1166" s="20">
        <v>3382</v>
      </c>
      <c r="G1166" s="20">
        <v>2</v>
      </c>
      <c r="H1166" s="20">
        <v>0</v>
      </c>
      <c r="I1166" s="20">
        <v>276</v>
      </c>
      <c r="J1166" s="20">
        <v>0</v>
      </c>
      <c r="K1166" s="20">
        <v>4432</v>
      </c>
      <c r="L1166" s="20">
        <v>67</v>
      </c>
      <c r="M1166" s="26" cm="1">
        <f t="array" ref="M1166">_xlfn.IFS(Table11[[#This Row],[target.clade]]="I",110,Table11[[#This Row],[target.clade]]="II",4454,TRUE,4652)</f>
        <v>4454</v>
      </c>
      <c r="N1166" s="26" cm="1">
        <f t="array" ref="N1166">_xlfn.IFS(Table11[[#This Row],[target.clade]]="I",4454,Table11[[#This Row],[target.clade]]="II",110,TRUE,NA())</f>
        <v>110</v>
      </c>
      <c r="O1166" s="20" cm="1">
        <f t="array" ref="O1166">_xlfn.IFS(Table11[[#This Row],[target.clade]]="I",Table11[[#This Row],[hits.I]],Table11[[#This Row],[target.clade]]="II",Table11[[#This Row],[hits.II]],TRUE,SUM(Table11[[#This Row],[hits.I]:[hits.?]]))</f>
        <v>4432</v>
      </c>
      <c r="P1166" s="26">
        <f>Table11[[#This Row],[clade.P]]-Table11[[#This Row],[clade.TP]]</f>
        <v>22</v>
      </c>
      <c r="Q1166" s="26" cm="1">
        <f t="array" ref="Q1166">_xlfn.IFS(Table11[[#This Row],[target.clade]]="I",Table11[[#This Row],[hits.II]],Table11[[#This Row],[target.clade]]="II",Table11[[#This Row],[hits.I]],TRUE,NA())</f>
        <v>0</v>
      </c>
      <c r="R1166" s="26">
        <f>IFERROR(Table11[[#This Row],[clade.N]]-Table11[[#This Row],[clade.FP]], NA())</f>
        <v>110</v>
      </c>
      <c r="S1166" s="24">
        <f>Table11[[#This Row],[clade.TP]]/Table11[[#This Row],[clade.P]]</f>
        <v>0.99506061966771442</v>
      </c>
      <c r="T1166" s="24">
        <f>Table11[[#This Row],[clade.FN]]/Table11[[#This Row],[clade.P]]</f>
        <v>4.9393803322855864E-3</v>
      </c>
      <c r="U1166" s="24">
        <f>IFERROR(Table11[[#This Row],[clade.FP]]/Table11[[#This Row],[clade.N]],NA())</f>
        <v>0</v>
      </c>
      <c r="V1166" s="24">
        <f>IFERROR(Table11[[#This Row],[clade.TN]]/Table11[[#This Row],[clade.N]],NA())</f>
        <v>1</v>
      </c>
      <c r="AC1166" s="11"/>
      <c r="AD1166" s="11"/>
    </row>
    <row r="1167" spans="1:30" ht="21" customHeight="1" x14ac:dyDescent="0.2">
      <c r="A1167" s="25" t="s">
        <v>4929</v>
      </c>
      <c r="B1167" s="20">
        <f>LOOKUP(Table11[[#This Row],[id]],'S1 - Assay'!A:A,'S1 - Assay'!B:B)</f>
        <v>10244</v>
      </c>
      <c r="C1167" s="20" t="str">
        <f>LOOKUP(Table11[[#This Row],[id]],'S1 - Assay'!A:A,'S1 - Assay'!C:C)</f>
        <v>II</v>
      </c>
      <c r="D1167" s="20">
        <f>COUNTIF('S6 - Table 1'!$B$3:$B$20,Table11[[#This Row],[id]])</f>
        <v>0</v>
      </c>
      <c r="E1167" s="20">
        <v>0.64143023799999999</v>
      </c>
      <c r="F1167" s="20">
        <v>3425</v>
      </c>
      <c r="G1167" s="20">
        <v>1</v>
      </c>
      <c r="H1167" s="20">
        <v>280</v>
      </c>
      <c r="I1167" s="20">
        <v>121</v>
      </c>
      <c r="J1167" s="20">
        <v>44</v>
      </c>
      <c r="K1167" s="20">
        <v>4421</v>
      </c>
      <c r="L1167" s="20">
        <v>65</v>
      </c>
      <c r="M1167" s="26" cm="1">
        <f t="array" ref="M1167">_xlfn.IFS(Table11[[#This Row],[target.clade]]="I",110,Table11[[#This Row],[target.clade]]="II",4454,TRUE,4652)</f>
        <v>4454</v>
      </c>
      <c r="N1167" s="26" cm="1">
        <f t="array" ref="N1167">_xlfn.IFS(Table11[[#This Row],[target.clade]]="I",4454,Table11[[#This Row],[target.clade]]="II",110,TRUE,NA())</f>
        <v>110</v>
      </c>
      <c r="O1167" s="20" cm="1">
        <f t="array" ref="O1167">_xlfn.IFS(Table11[[#This Row],[target.clade]]="I",Table11[[#This Row],[hits.I]],Table11[[#This Row],[target.clade]]="II",Table11[[#This Row],[hits.II]],TRUE,SUM(Table11[[#This Row],[hits.I]:[hits.?]]))</f>
        <v>4421</v>
      </c>
      <c r="P1167" s="26">
        <f>Table11[[#This Row],[clade.P]]-Table11[[#This Row],[clade.TP]]</f>
        <v>33</v>
      </c>
      <c r="Q1167" s="26" cm="1">
        <f t="array" ref="Q1167">_xlfn.IFS(Table11[[#This Row],[target.clade]]="I",Table11[[#This Row],[hits.II]],Table11[[#This Row],[target.clade]]="II",Table11[[#This Row],[hits.I]],TRUE,NA())</f>
        <v>44</v>
      </c>
      <c r="R1167" s="26">
        <f>IFERROR(Table11[[#This Row],[clade.N]]-Table11[[#This Row],[clade.FP]], NA())</f>
        <v>66</v>
      </c>
      <c r="S1167" s="24">
        <f>Table11[[#This Row],[clade.TP]]/Table11[[#This Row],[clade.P]]</f>
        <v>0.99259092950157157</v>
      </c>
      <c r="T1167" s="24">
        <f>Table11[[#This Row],[clade.FN]]/Table11[[#This Row],[clade.P]]</f>
        <v>7.4090704984283787E-3</v>
      </c>
      <c r="U1167" s="24">
        <f>IFERROR(Table11[[#This Row],[clade.FP]]/Table11[[#This Row],[clade.N]],NA())</f>
        <v>0.4</v>
      </c>
      <c r="V1167" s="24">
        <f>IFERROR(Table11[[#This Row],[clade.TN]]/Table11[[#This Row],[clade.N]],NA())</f>
        <v>0.6</v>
      </c>
      <c r="AC1167" s="11"/>
      <c r="AD1167" s="11"/>
    </row>
    <row r="1168" spans="1:30" ht="21" customHeight="1" x14ac:dyDescent="0.2">
      <c r="A1168" s="25" t="s">
        <v>4932</v>
      </c>
      <c r="B1168" s="20">
        <f>LOOKUP(Table11[[#This Row],[id]],'S1 - Assay'!A:A,'S1 - Assay'!B:B)</f>
        <v>10244</v>
      </c>
      <c r="C1168" s="20" t="str">
        <f>LOOKUP(Table11[[#This Row],[id]],'S1 - Assay'!A:A,'S1 - Assay'!C:C)</f>
        <v>II</v>
      </c>
      <c r="D1168" s="20">
        <f>COUNTIF('S6 - Table 1'!$B$3:$B$20,Table11[[#This Row],[id]])</f>
        <v>0</v>
      </c>
      <c r="E1168" s="20">
        <v>0.64143023799999999</v>
      </c>
      <c r="F1168" s="20">
        <v>3425</v>
      </c>
      <c r="G1168" s="20">
        <v>1</v>
      </c>
      <c r="H1168" s="20">
        <v>280</v>
      </c>
      <c r="I1168" s="20">
        <v>121</v>
      </c>
      <c r="J1168" s="20">
        <v>44</v>
      </c>
      <c r="K1168" s="20">
        <v>4421</v>
      </c>
      <c r="L1168" s="20">
        <v>65</v>
      </c>
      <c r="M1168" s="26" cm="1">
        <f t="array" ref="M1168">_xlfn.IFS(Table11[[#This Row],[target.clade]]="I",110,Table11[[#This Row],[target.clade]]="II",4454,TRUE,4652)</f>
        <v>4454</v>
      </c>
      <c r="N1168" s="26" cm="1">
        <f t="array" ref="N1168">_xlfn.IFS(Table11[[#This Row],[target.clade]]="I",4454,Table11[[#This Row],[target.clade]]="II",110,TRUE,NA())</f>
        <v>110</v>
      </c>
      <c r="O1168" s="20" cm="1">
        <f t="array" ref="O1168">_xlfn.IFS(Table11[[#This Row],[target.clade]]="I",Table11[[#This Row],[hits.I]],Table11[[#This Row],[target.clade]]="II",Table11[[#This Row],[hits.II]],TRUE,SUM(Table11[[#This Row],[hits.I]:[hits.?]]))</f>
        <v>4421</v>
      </c>
      <c r="P1168" s="26">
        <f>Table11[[#This Row],[clade.P]]-Table11[[#This Row],[clade.TP]]</f>
        <v>33</v>
      </c>
      <c r="Q1168" s="26" cm="1">
        <f t="array" ref="Q1168">_xlfn.IFS(Table11[[#This Row],[target.clade]]="I",Table11[[#This Row],[hits.II]],Table11[[#This Row],[target.clade]]="II",Table11[[#This Row],[hits.I]],TRUE,NA())</f>
        <v>44</v>
      </c>
      <c r="R1168" s="26">
        <f>IFERROR(Table11[[#This Row],[clade.N]]-Table11[[#This Row],[clade.FP]], NA())</f>
        <v>66</v>
      </c>
      <c r="S1168" s="24">
        <f>Table11[[#This Row],[clade.TP]]/Table11[[#This Row],[clade.P]]</f>
        <v>0.99259092950157157</v>
      </c>
      <c r="T1168" s="24">
        <f>Table11[[#This Row],[clade.FN]]/Table11[[#This Row],[clade.P]]</f>
        <v>7.4090704984283787E-3</v>
      </c>
      <c r="U1168" s="24">
        <f>IFERROR(Table11[[#This Row],[clade.FP]]/Table11[[#This Row],[clade.N]],NA())</f>
        <v>0.4</v>
      </c>
      <c r="V1168" s="24">
        <f>IFERROR(Table11[[#This Row],[clade.TN]]/Table11[[#This Row],[clade.N]],NA())</f>
        <v>0.6</v>
      </c>
      <c r="AC1168" s="11"/>
      <c r="AD1168" s="11"/>
    </row>
    <row r="1169" spans="1:30" ht="21" customHeight="1" x14ac:dyDescent="0.2">
      <c r="A1169" s="25" t="s">
        <v>4934</v>
      </c>
      <c r="B1169" s="20">
        <f>LOOKUP(Table11[[#This Row],[id]],'S1 - Assay'!A:A,'S1 - Assay'!B:B)</f>
        <v>10244</v>
      </c>
      <c r="C1169" s="20" t="str">
        <f>LOOKUP(Table11[[#This Row],[id]],'S1 - Assay'!A:A,'S1 - Assay'!C:C)</f>
        <v>II</v>
      </c>
      <c r="D1169" s="20">
        <f>COUNTIF('S6 - Table 1'!$B$3:$B$20,Table11[[#This Row],[id]])</f>
        <v>0</v>
      </c>
      <c r="E1169" s="20">
        <v>0.64521952500000002</v>
      </c>
      <c r="F1169" s="20">
        <v>3427</v>
      </c>
      <c r="G1169" s="20">
        <v>2</v>
      </c>
      <c r="H1169" s="20">
        <v>122</v>
      </c>
      <c r="I1169" s="20">
        <v>292</v>
      </c>
      <c r="J1169" s="20">
        <v>44</v>
      </c>
      <c r="K1169" s="20">
        <v>4426</v>
      </c>
      <c r="L1169" s="20">
        <v>65</v>
      </c>
      <c r="M1169" s="26" cm="1">
        <f t="array" ref="M1169">_xlfn.IFS(Table11[[#This Row],[target.clade]]="I",110,Table11[[#This Row],[target.clade]]="II",4454,TRUE,4652)</f>
        <v>4454</v>
      </c>
      <c r="N1169" s="26" cm="1">
        <f t="array" ref="N1169">_xlfn.IFS(Table11[[#This Row],[target.clade]]="I",4454,Table11[[#This Row],[target.clade]]="II",110,TRUE,NA())</f>
        <v>110</v>
      </c>
      <c r="O1169" s="20" cm="1">
        <f t="array" ref="O1169">_xlfn.IFS(Table11[[#This Row],[target.clade]]="I",Table11[[#This Row],[hits.I]],Table11[[#This Row],[target.clade]]="II",Table11[[#This Row],[hits.II]],TRUE,SUM(Table11[[#This Row],[hits.I]:[hits.?]]))</f>
        <v>4426</v>
      </c>
      <c r="P1169" s="26">
        <f>Table11[[#This Row],[clade.P]]-Table11[[#This Row],[clade.TP]]</f>
        <v>28</v>
      </c>
      <c r="Q1169" s="26" cm="1">
        <f t="array" ref="Q1169">_xlfn.IFS(Table11[[#This Row],[target.clade]]="I",Table11[[#This Row],[hits.II]],Table11[[#This Row],[target.clade]]="II",Table11[[#This Row],[hits.I]],TRUE,NA())</f>
        <v>44</v>
      </c>
      <c r="R1169" s="26">
        <f>IFERROR(Table11[[#This Row],[clade.N]]-Table11[[#This Row],[clade.FP]], NA())</f>
        <v>66</v>
      </c>
      <c r="S1169" s="24">
        <f>Table11[[#This Row],[clade.TP]]/Table11[[#This Row],[clade.P]]</f>
        <v>0.99371351594072743</v>
      </c>
      <c r="T1169" s="24">
        <f>Table11[[#This Row],[clade.FN]]/Table11[[#This Row],[clade.P]]</f>
        <v>6.2864840592725636E-3</v>
      </c>
      <c r="U1169" s="24">
        <f>IFERROR(Table11[[#This Row],[clade.FP]]/Table11[[#This Row],[clade.N]],NA())</f>
        <v>0.4</v>
      </c>
      <c r="V1169" s="24">
        <f>IFERROR(Table11[[#This Row],[clade.TN]]/Table11[[#This Row],[clade.N]],NA())</f>
        <v>0.6</v>
      </c>
      <c r="AC1169" s="11"/>
      <c r="AD1169" s="11"/>
    </row>
    <row r="1170" spans="1:30" ht="21" customHeight="1" x14ac:dyDescent="0.2">
      <c r="A1170" s="25" t="s">
        <v>4937</v>
      </c>
      <c r="B1170" s="20">
        <f>LOOKUP(Table11[[#This Row],[id]],'S1 - Assay'!A:A,'S1 - Assay'!B:B)</f>
        <v>10244</v>
      </c>
      <c r="C1170" s="20" t="str">
        <f>LOOKUP(Table11[[#This Row],[id]],'S1 - Assay'!A:A,'S1 - Assay'!C:C)</f>
        <v>II</v>
      </c>
      <c r="D1170" s="20">
        <f>COUNTIF('S6 - Table 1'!$B$3:$B$20,Table11[[#This Row],[id]])</f>
        <v>0</v>
      </c>
      <c r="E1170" s="20">
        <v>0.64885867500000005</v>
      </c>
      <c r="F1170" s="20">
        <v>3379</v>
      </c>
      <c r="G1170" s="20">
        <v>7</v>
      </c>
      <c r="H1170" s="20">
        <v>280</v>
      </c>
      <c r="I1170" s="20">
        <v>9</v>
      </c>
      <c r="J1170" s="20">
        <v>44</v>
      </c>
      <c r="K1170" s="20">
        <v>4382</v>
      </c>
      <c r="L1170" s="20">
        <v>65</v>
      </c>
      <c r="M1170" s="26" cm="1">
        <f t="array" ref="M1170">_xlfn.IFS(Table11[[#This Row],[target.clade]]="I",110,Table11[[#This Row],[target.clade]]="II",4454,TRUE,4652)</f>
        <v>4454</v>
      </c>
      <c r="N1170" s="26" cm="1">
        <f t="array" ref="N1170">_xlfn.IFS(Table11[[#This Row],[target.clade]]="I",4454,Table11[[#This Row],[target.clade]]="II",110,TRUE,NA())</f>
        <v>110</v>
      </c>
      <c r="O1170" s="20" cm="1">
        <f t="array" ref="O1170">_xlfn.IFS(Table11[[#This Row],[target.clade]]="I",Table11[[#This Row],[hits.I]],Table11[[#This Row],[target.clade]]="II",Table11[[#This Row],[hits.II]],TRUE,SUM(Table11[[#This Row],[hits.I]:[hits.?]]))</f>
        <v>4382</v>
      </c>
      <c r="P1170" s="26">
        <f>Table11[[#This Row],[clade.P]]-Table11[[#This Row],[clade.TP]]</f>
        <v>72</v>
      </c>
      <c r="Q1170" s="26" cm="1">
        <f t="array" ref="Q1170">_xlfn.IFS(Table11[[#This Row],[target.clade]]="I",Table11[[#This Row],[hits.II]],Table11[[#This Row],[target.clade]]="II",Table11[[#This Row],[hits.I]],TRUE,NA())</f>
        <v>44</v>
      </c>
      <c r="R1170" s="26">
        <f>IFERROR(Table11[[#This Row],[clade.N]]-Table11[[#This Row],[clade.FP]], NA())</f>
        <v>66</v>
      </c>
      <c r="S1170" s="24">
        <f>Table11[[#This Row],[clade.TP]]/Table11[[#This Row],[clade.P]]</f>
        <v>0.98383475527615627</v>
      </c>
      <c r="T1170" s="24">
        <f>Table11[[#This Row],[clade.FN]]/Table11[[#This Row],[clade.P]]</f>
        <v>1.6165244723843737E-2</v>
      </c>
      <c r="U1170" s="24">
        <f>IFERROR(Table11[[#This Row],[clade.FP]]/Table11[[#This Row],[clade.N]],NA())</f>
        <v>0.4</v>
      </c>
      <c r="V1170" s="24">
        <f>IFERROR(Table11[[#This Row],[clade.TN]]/Table11[[#This Row],[clade.N]],NA())</f>
        <v>0.6</v>
      </c>
      <c r="AC1170" s="11"/>
      <c r="AD1170" s="11"/>
    </row>
    <row r="1171" spans="1:30" ht="21" customHeight="1" x14ac:dyDescent="0.2">
      <c r="A1171" s="25" t="s">
        <v>4938</v>
      </c>
      <c r="B1171" s="20">
        <f>LOOKUP(Table11[[#This Row],[id]],'S1 - Assay'!A:A,'S1 - Assay'!B:B)</f>
        <v>10244</v>
      </c>
      <c r="C1171" s="20" t="str">
        <f>LOOKUP(Table11[[#This Row],[id]],'S1 - Assay'!A:A,'S1 - Assay'!C:C)</f>
        <v>II</v>
      </c>
      <c r="D1171" s="20">
        <f>COUNTIF('S6 - Table 1'!$B$3:$B$20,Table11[[#This Row],[id]])</f>
        <v>0</v>
      </c>
      <c r="E1171" s="20">
        <v>0.65131812899999997</v>
      </c>
      <c r="F1171" s="20">
        <v>3383</v>
      </c>
      <c r="G1171" s="20">
        <v>3</v>
      </c>
      <c r="H1171" s="20">
        <v>253</v>
      </c>
      <c r="I1171" s="20">
        <v>119</v>
      </c>
      <c r="J1171" s="20">
        <v>43</v>
      </c>
      <c r="K1171" s="20">
        <v>4405</v>
      </c>
      <c r="L1171" s="20">
        <v>50</v>
      </c>
      <c r="M1171" s="26" cm="1">
        <f t="array" ref="M1171">_xlfn.IFS(Table11[[#This Row],[target.clade]]="I",110,Table11[[#This Row],[target.clade]]="II",4454,TRUE,4652)</f>
        <v>4454</v>
      </c>
      <c r="N1171" s="26" cm="1">
        <f t="array" ref="N1171">_xlfn.IFS(Table11[[#This Row],[target.clade]]="I",4454,Table11[[#This Row],[target.clade]]="II",110,TRUE,NA())</f>
        <v>110</v>
      </c>
      <c r="O1171" s="20" cm="1">
        <f t="array" ref="O1171">_xlfn.IFS(Table11[[#This Row],[target.clade]]="I",Table11[[#This Row],[hits.I]],Table11[[#This Row],[target.clade]]="II",Table11[[#This Row],[hits.II]],TRUE,SUM(Table11[[#This Row],[hits.I]:[hits.?]]))</f>
        <v>4405</v>
      </c>
      <c r="P1171" s="26">
        <f>Table11[[#This Row],[clade.P]]-Table11[[#This Row],[clade.TP]]</f>
        <v>49</v>
      </c>
      <c r="Q1171" s="26" cm="1">
        <f t="array" ref="Q1171">_xlfn.IFS(Table11[[#This Row],[target.clade]]="I",Table11[[#This Row],[hits.II]],Table11[[#This Row],[target.clade]]="II",Table11[[#This Row],[hits.I]],TRUE,NA())</f>
        <v>43</v>
      </c>
      <c r="R1171" s="26">
        <f>IFERROR(Table11[[#This Row],[clade.N]]-Table11[[#This Row],[clade.FP]], NA())</f>
        <v>67</v>
      </c>
      <c r="S1171" s="24">
        <f>Table11[[#This Row],[clade.TP]]/Table11[[#This Row],[clade.P]]</f>
        <v>0.98899865289627298</v>
      </c>
      <c r="T1171" s="24">
        <f>Table11[[#This Row],[clade.FN]]/Table11[[#This Row],[clade.P]]</f>
        <v>1.1001347103726987E-2</v>
      </c>
      <c r="U1171" s="24">
        <f>IFERROR(Table11[[#This Row],[clade.FP]]/Table11[[#This Row],[clade.N]],NA())</f>
        <v>0.39090909090909093</v>
      </c>
      <c r="V1171" s="24">
        <f>IFERROR(Table11[[#This Row],[clade.TN]]/Table11[[#This Row],[clade.N]],NA())</f>
        <v>0.60909090909090913</v>
      </c>
      <c r="AC1171" s="11"/>
      <c r="AD1171" s="11"/>
    </row>
    <row r="1172" spans="1:30" ht="21" customHeight="1" x14ac:dyDescent="0.2">
      <c r="A1172" s="25" t="s">
        <v>4942</v>
      </c>
      <c r="B1172" s="20">
        <f>LOOKUP(Table11[[#This Row],[id]],'S1 - Assay'!A:A,'S1 - Assay'!B:B)</f>
        <v>10244</v>
      </c>
      <c r="C1172" s="20" t="str">
        <f>LOOKUP(Table11[[#This Row],[id]],'S1 - Assay'!A:A,'S1 - Assay'!C:C)</f>
        <v>II</v>
      </c>
      <c r="D1172" s="20">
        <f>COUNTIF('S6 - Table 1'!$B$3:$B$20,Table11[[#This Row],[id]])</f>
        <v>0</v>
      </c>
      <c r="E1172" s="20">
        <v>0.68126237899999997</v>
      </c>
      <c r="F1172" s="20">
        <v>3314</v>
      </c>
      <c r="G1172" s="20">
        <v>0</v>
      </c>
      <c r="H1172" s="20">
        <v>0</v>
      </c>
      <c r="I1172" s="20">
        <v>4</v>
      </c>
      <c r="J1172" s="20">
        <v>43</v>
      </c>
      <c r="K1172" s="20">
        <v>4400</v>
      </c>
      <c r="L1172" s="20">
        <v>28</v>
      </c>
      <c r="M1172" s="26" cm="1">
        <f t="array" ref="M1172">_xlfn.IFS(Table11[[#This Row],[target.clade]]="I",110,Table11[[#This Row],[target.clade]]="II",4454,TRUE,4652)</f>
        <v>4454</v>
      </c>
      <c r="N1172" s="26" cm="1">
        <f t="array" ref="N1172">_xlfn.IFS(Table11[[#This Row],[target.clade]]="I",4454,Table11[[#This Row],[target.clade]]="II",110,TRUE,NA())</f>
        <v>110</v>
      </c>
      <c r="O1172" s="20" cm="1">
        <f t="array" ref="O1172">_xlfn.IFS(Table11[[#This Row],[target.clade]]="I",Table11[[#This Row],[hits.I]],Table11[[#This Row],[target.clade]]="II",Table11[[#This Row],[hits.II]],TRUE,SUM(Table11[[#This Row],[hits.I]:[hits.?]]))</f>
        <v>4400</v>
      </c>
      <c r="P1172" s="26">
        <f>Table11[[#This Row],[clade.P]]-Table11[[#This Row],[clade.TP]]</f>
        <v>54</v>
      </c>
      <c r="Q1172" s="26" cm="1">
        <f t="array" ref="Q1172">_xlfn.IFS(Table11[[#This Row],[target.clade]]="I",Table11[[#This Row],[hits.II]],Table11[[#This Row],[target.clade]]="II",Table11[[#This Row],[hits.I]],TRUE,NA())</f>
        <v>43</v>
      </c>
      <c r="R1172" s="26">
        <f>IFERROR(Table11[[#This Row],[clade.N]]-Table11[[#This Row],[clade.FP]], NA())</f>
        <v>67</v>
      </c>
      <c r="S1172" s="24">
        <f>Table11[[#This Row],[clade.TP]]/Table11[[#This Row],[clade.P]]</f>
        <v>0.98787606645711723</v>
      </c>
      <c r="T1172" s="24">
        <f>Table11[[#This Row],[clade.FN]]/Table11[[#This Row],[clade.P]]</f>
        <v>1.2123933542882801E-2</v>
      </c>
      <c r="U1172" s="24">
        <f>IFERROR(Table11[[#This Row],[clade.FP]]/Table11[[#This Row],[clade.N]],NA())</f>
        <v>0.39090909090909093</v>
      </c>
      <c r="V1172" s="24">
        <f>IFERROR(Table11[[#This Row],[clade.TN]]/Table11[[#This Row],[clade.N]],NA())</f>
        <v>0.60909090909090913</v>
      </c>
      <c r="AC1172" s="11"/>
      <c r="AD1172" s="11"/>
    </row>
    <row r="1173" spans="1:30" ht="21" customHeight="1" x14ac:dyDescent="0.2">
      <c r="A1173" s="25" t="s">
        <v>4944</v>
      </c>
      <c r="B1173" s="20">
        <f>LOOKUP(Table11[[#This Row],[id]],'S1 - Assay'!A:A,'S1 - Assay'!B:B)</f>
        <v>10244</v>
      </c>
      <c r="C1173" s="20" t="str">
        <f>LOOKUP(Table11[[#This Row],[id]],'S1 - Assay'!A:A,'S1 - Assay'!C:C)</f>
        <v>II</v>
      </c>
      <c r="D1173" s="20">
        <f>COUNTIF('S6 - Table 1'!$B$3:$B$20,Table11[[#This Row],[id]])</f>
        <v>0</v>
      </c>
      <c r="E1173" s="20">
        <v>0.68582009499999996</v>
      </c>
      <c r="F1173" s="20">
        <v>2960</v>
      </c>
      <c r="G1173" s="20">
        <v>35</v>
      </c>
      <c r="H1173" s="20">
        <v>0</v>
      </c>
      <c r="I1173" s="20">
        <v>279</v>
      </c>
      <c r="J1173" s="20">
        <v>43</v>
      </c>
      <c r="K1173" s="20">
        <v>3925</v>
      </c>
      <c r="L1173" s="20">
        <v>63</v>
      </c>
      <c r="M1173" s="26" cm="1">
        <f t="array" ref="M1173">_xlfn.IFS(Table11[[#This Row],[target.clade]]="I",110,Table11[[#This Row],[target.clade]]="II",4454,TRUE,4652)</f>
        <v>4454</v>
      </c>
      <c r="N1173" s="26" cm="1">
        <f t="array" ref="N1173">_xlfn.IFS(Table11[[#This Row],[target.clade]]="I",4454,Table11[[#This Row],[target.clade]]="II",110,TRUE,NA())</f>
        <v>110</v>
      </c>
      <c r="O1173" s="20" cm="1">
        <f t="array" ref="O1173">_xlfn.IFS(Table11[[#This Row],[target.clade]]="I",Table11[[#This Row],[hits.I]],Table11[[#This Row],[target.clade]]="II",Table11[[#This Row],[hits.II]],TRUE,SUM(Table11[[#This Row],[hits.I]:[hits.?]]))</f>
        <v>3925</v>
      </c>
      <c r="P1173" s="26">
        <f>Table11[[#This Row],[clade.P]]-Table11[[#This Row],[clade.TP]]</f>
        <v>529</v>
      </c>
      <c r="Q1173" s="26" cm="1">
        <f t="array" ref="Q1173">_xlfn.IFS(Table11[[#This Row],[target.clade]]="I",Table11[[#This Row],[hits.II]],Table11[[#This Row],[target.clade]]="II",Table11[[#This Row],[hits.I]],TRUE,NA())</f>
        <v>43</v>
      </c>
      <c r="R1173" s="26">
        <f>IFERROR(Table11[[#This Row],[clade.N]]-Table11[[#This Row],[clade.FP]], NA())</f>
        <v>67</v>
      </c>
      <c r="S1173" s="24">
        <f>Table11[[#This Row],[clade.TP]]/Table11[[#This Row],[clade.P]]</f>
        <v>0.88123035473731481</v>
      </c>
      <c r="T1173" s="24">
        <f>Table11[[#This Row],[clade.FN]]/Table11[[#This Row],[clade.P]]</f>
        <v>0.11876964526268523</v>
      </c>
      <c r="U1173" s="24">
        <f>IFERROR(Table11[[#This Row],[clade.FP]]/Table11[[#This Row],[clade.N]],NA())</f>
        <v>0.39090909090909093</v>
      </c>
      <c r="V1173" s="24">
        <f>IFERROR(Table11[[#This Row],[clade.TN]]/Table11[[#This Row],[clade.N]],NA())</f>
        <v>0.60909090909090913</v>
      </c>
      <c r="AC1173" s="11"/>
      <c r="AD1173" s="11"/>
    </row>
    <row r="1174" spans="1:30" ht="21" customHeight="1" x14ac:dyDescent="0.2">
      <c r="A1174" s="25" t="s">
        <v>4947</v>
      </c>
      <c r="B1174" s="20">
        <f>LOOKUP(Table11[[#This Row],[id]],'S1 - Assay'!A:A,'S1 - Assay'!B:B)</f>
        <v>10244</v>
      </c>
      <c r="C1174" s="20" t="str">
        <f>LOOKUP(Table11[[#This Row],[id]],'S1 - Assay'!A:A,'S1 - Assay'!C:C)</f>
        <v>II</v>
      </c>
      <c r="D1174" s="20">
        <f>COUNTIF('S6 - Table 1'!$B$3:$B$20,Table11[[#This Row],[id]])</f>
        <v>0</v>
      </c>
      <c r="E1174" s="20">
        <v>0.68922074099999997</v>
      </c>
      <c r="F1174" s="20">
        <v>3325</v>
      </c>
      <c r="G1174" s="20">
        <v>2</v>
      </c>
      <c r="H1174" s="20">
        <v>254</v>
      </c>
      <c r="I1174" s="20">
        <v>38</v>
      </c>
      <c r="J1174" s="20">
        <v>43</v>
      </c>
      <c r="K1174" s="20">
        <v>4391</v>
      </c>
      <c r="L1174" s="20">
        <v>9</v>
      </c>
      <c r="M1174" s="26" cm="1">
        <f t="array" ref="M1174">_xlfn.IFS(Table11[[#This Row],[target.clade]]="I",110,Table11[[#This Row],[target.clade]]="II",4454,TRUE,4652)</f>
        <v>4454</v>
      </c>
      <c r="N1174" s="26" cm="1">
        <f t="array" ref="N1174">_xlfn.IFS(Table11[[#This Row],[target.clade]]="I",4454,Table11[[#This Row],[target.clade]]="II",110,TRUE,NA())</f>
        <v>110</v>
      </c>
      <c r="O1174" s="20" cm="1">
        <f t="array" ref="O1174">_xlfn.IFS(Table11[[#This Row],[target.clade]]="I",Table11[[#This Row],[hits.I]],Table11[[#This Row],[target.clade]]="II",Table11[[#This Row],[hits.II]],TRUE,SUM(Table11[[#This Row],[hits.I]:[hits.?]]))</f>
        <v>4391</v>
      </c>
      <c r="P1174" s="26">
        <f>Table11[[#This Row],[clade.P]]-Table11[[#This Row],[clade.TP]]</f>
        <v>63</v>
      </c>
      <c r="Q1174" s="26" cm="1">
        <f t="array" ref="Q1174">_xlfn.IFS(Table11[[#This Row],[target.clade]]="I",Table11[[#This Row],[hits.II]],Table11[[#This Row],[target.clade]]="II",Table11[[#This Row],[hits.I]],TRUE,NA())</f>
        <v>43</v>
      </c>
      <c r="R1174" s="26">
        <f>IFERROR(Table11[[#This Row],[clade.N]]-Table11[[#This Row],[clade.FP]], NA())</f>
        <v>67</v>
      </c>
      <c r="S1174" s="24">
        <f>Table11[[#This Row],[clade.TP]]/Table11[[#This Row],[clade.P]]</f>
        <v>0.98585541086663675</v>
      </c>
      <c r="T1174" s="24">
        <f>Table11[[#This Row],[clade.FN]]/Table11[[#This Row],[clade.P]]</f>
        <v>1.4144589133363269E-2</v>
      </c>
      <c r="U1174" s="24">
        <f>IFERROR(Table11[[#This Row],[clade.FP]]/Table11[[#This Row],[clade.N]],NA())</f>
        <v>0.39090909090909093</v>
      </c>
      <c r="V1174" s="24">
        <f>IFERROR(Table11[[#This Row],[clade.TN]]/Table11[[#This Row],[clade.N]],NA())</f>
        <v>0.60909090909090913</v>
      </c>
      <c r="AC1174" s="11"/>
      <c r="AD1174" s="11"/>
    </row>
    <row r="1175" spans="1:30" ht="21" customHeight="1" x14ac:dyDescent="0.2">
      <c r="A1175" s="25" t="s">
        <v>4950</v>
      </c>
      <c r="B1175" s="20">
        <f>LOOKUP(Table11[[#This Row],[id]],'S1 - Assay'!A:A,'S1 - Assay'!B:B)</f>
        <v>10244</v>
      </c>
      <c r="C1175" s="20" t="str">
        <f>LOOKUP(Table11[[#This Row],[id]],'S1 - Assay'!A:A,'S1 - Assay'!C:C)</f>
        <v>II</v>
      </c>
      <c r="D1175" s="20">
        <f>COUNTIF('S6 - Table 1'!$B$3:$B$20,Table11[[#This Row],[id]])</f>
        <v>0</v>
      </c>
      <c r="E1175" s="20">
        <v>0.69517311199999998</v>
      </c>
      <c r="F1175" s="20">
        <v>2963</v>
      </c>
      <c r="G1175" s="20">
        <v>38</v>
      </c>
      <c r="H1175" s="20">
        <v>0</v>
      </c>
      <c r="I1175" s="20">
        <v>277</v>
      </c>
      <c r="J1175" s="20">
        <v>43</v>
      </c>
      <c r="K1175" s="20">
        <v>3932</v>
      </c>
      <c r="L1175" s="20">
        <v>63</v>
      </c>
      <c r="M1175" s="26" cm="1">
        <f t="array" ref="M1175">_xlfn.IFS(Table11[[#This Row],[target.clade]]="I",110,Table11[[#This Row],[target.clade]]="II",4454,TRUE,4652)</f>
        <v>4454</v>
      </c>
      <c r="N1175" s="26" cm="1">
        <f t="array" ref="N1175">_xlfn.IFS(Table11[[#This Row],[target.clade]]="I",4454,Table11[[#This Row],[target.clade]]="II",110,TRUE,NA())</f>
        <v>110</v>
      </c>
      <c r="O1175" s="20" cm="1">
        <f t="array" ref="O1175">_xlfn.IFS(Table11[[#This Row],[target.clade]]="I",Table11[[#This Row],[hits.I]],Table11[[#This Row],[target.clade]]="II",Table11[[#This Row],[hits.II]],TRUE,SUM(Table11[[#This Row],[hits.I]:[hits.?]]))</f>
        <v>3932</v>
      </c>
      <c r="P1175" s="26">
        <f>Table11[[#This Row],[clade.P]]-Table11[[#This Row],[clade.TP]]</f>
        <v>522</v>
      </c>
      <c r="Q1175" s="26" cm="1">
        <f t="array" ref="Q1175">_xlfn.IFS(Table11[[#This Row],[target.clade]]="I",Table11[[#This Row],[hits.II]],Table11[[#This Row],[target.clade]]="II",Table11[[#This Row],[hits.I]],TRUE,NA())</f>
        <v>43</v>
      </c>
      <c r="R1175" s="26">
        <f>IFERROR(Table11[[#This Row],[clade.N]]-Table11[[#This Row],[clade.FP]], NA())</f>
        <v>67</v>
      </c>
      <c r="S1175" s="24">
        <f>Table11[[#This Row],[clade.TP]]/Table11[[#This Row],[clade.P]]</f>
        <v>0.88280197575213293</v>
      </c>
      <c r="T1175" s="24">
        <f>Table11[[#This Row],[clade.FN]]/Table11[[#This Row],[clade.P]]</f>
        <v>0.11719802424786709</v>
      </c>
      <c r="U1175" s="24">
        <f>IFERROR(Table11[[#This Row],[clade.FP]]/Table11[[#This Row],[clade.N]],NA())</f>
        <v>0.39090909090909093</v>
      </c>
      <c r="V1175" s="24">
        <f>IFERROR(Table11[[#This Row],[clade.TN]]/Table11[[#This Row],[clade.N]],NA())</f>
        <v>0.60909090909090913</v>
      </c>
      <c r="AC1175" s="11"/>
      <c r="AD1175" s="11"/>
    </row>
    <row r="1176" spans="1:30" ht="21" customHeight="1" x14ac:dyDescent="0.2">
      <c r="A1176" s="25" t="s">
        <v>4952</v>
      </c>
      <c r="B1176" s="20">
        <f>LOOKUP(Table11[[#This Row],[id]],'S1 - Assay'!A:A,'S1 - Assay'!B:B)</f>
        <v>10244</v>
      </c>
      <c r="C1176" s="20" t="str">
        <f>LOOKUP(Table11[[#This Row],[id]],'S1 - Assay'!A:A,'S1 - Assay'!C:C)</f>
        <v>II</v>
      </c>
      <c r="D1176" s="20">
        <f>COUNTIF('S6 - Table 1'!$B$3:$B$20,Table11[[#This Row],[id]])</f>
        <v>0</v>
      </c>
      <c r="E1176" s="20">
        <v>0.69532517199999999</v>
      </c>
      <c r="F1176" s="20">
        <v>3415</v>
      </c>
      <c r="G1176" s="20">
        <v>1</v>
      </c>
      <c r="H1176" s="20">
        <v>278</v>
      </c>
      <c r="I1176" s="20">
        <v>7</v>
      </c>
      <c r="J1176" s="20">
        <v>44</v>
      </c>
      <c r="K1176" s="20">
        <v>4411</v>
      </c>
      <c r="L1176" s="20">
        <v>66</v>
      </c>
      <c r="M1176" s="26" cm="1">
        <f t="array" ref="M1176">_xlfn.IFS(Table11[[#This Row],[target.clade]]="I",110,Table11[[#This Row],[target.clade]]="II",4454,TRUE,4652)</f>
        <v>4454</v>
      </c>
      <c r="N1176" s="26" cm="1">
        <f t="array" ref="N1176">_xlfn.IFS(Table11[[#This Row],[target.clade]]="I",4454,Table11[[#This Row],[target.clade]]="II",110,TRUE,NA())</f>
        <v>110</v>
      </c>
      <c r="O1176" s="20" cm="1">
        <f t="array" ref="O1176">_xlfn.IFS(Table11[[#This Row],[target.clade]]="I",Table11[[#This Row],[hits.I]],Table11[[#This Row],[target.clade]]="II",Table11[[#This Row],[hits.II]],TRUE,SUM(Table11[[#This Row],[hits.I]:[hits.?]]))</f>
        <v>4411</v>
      </c>
      <c r="P1176" s="26">
        <f>Table11[[#This Row],[clade.P]]-Table11[[#This Row],[clade.TP]]</f>
        <v>43</v>
      </c>
      <c r="Q1176" s="26" cm="1">
        <f t="array" ref="Q1176">_xlfn.IFS(Table11[[#This Row],[target.clade]]="I",Table11[[#This Row],[hits.II]],Table11[[#This Row],[target.clade]]="II",Table11[[#This Row],[hits.I]],TRUE,NA())</f>
        <v>44</v>
      </c>
      <c r="R1176" s="26">
        <f>IFERROR(Table11[[#This Row],[clade.N]]-Table11[[#This Row],[clade.FP]], NA())</f>
        <v>66</v>
      </c>
      <c r="S1176" s="24">
        <f>Table11[[#This Row],[clade.TP]]/Table11[[#This Row],[clade.P]]</f>
        <v>0.99034575662325997</v>
      </c>
      <c r="T1176" s="24">
        <f>Table11[[#This Row],[clade.FN]]/Table11[[#This Row],[clade.P]]</f>
        <v>9.6542433767400088E-3</v>
      </c>
      <c r="U1176" s="24">
        <f>IFERROR(Table11[[#This Row],[clade.FP]]/Table11[[#This Row],[clade.N]],NA())</f>
        <v>0.4</v>
      </c>
      <c r="V1176" s="24">
        <f>IFERROR(Table11[[#This Row],[clade.TN]]/Table11[[#This Row],[clade.N]],NA())</f>
        <v>0.6</v>
      </c>
      <c r="AC1176" s="11"/>
      <c r="AD1176" s="11"/>
    </row>
    <row r="1177" spans="1:30" ht="21" customHeight="1" x14ac:dyDescent="0.2">
      <c r="A1177" s="25" t="s">
        <v>4957</v>
      </c>
      <c r="B1177" s="20">
        <f>LOOKUP(Table11[[#This Row],[id]],'S1 - Assay'!A:A,'S1 - Assay'!B:B)</f>
        <v>10244</v>
      </c>
      <c r="C1177" s="20" t="str">
        <f>LOOKUP(Table11[[#This Row],[id]],'S1 - Assay'!A:A,'S1 - Assay'!C:C)</f>
        <v>II</v>
      </c>
      <c r="D1177" s="20">
        <f>COUNTIF('S6 - Table 1'!$B$3:$B$20,Table11[[#This Row],[id]])</f>
        <v>0</v>
      </c>
      <c r="E1177" s="20">
        <v>0.69812272200000003</v>
      </c>
      <c r="F1177" s="20">
        <v>3426</v>
      </c>
      <c r="G1177" s="20">
        <v>3</v>
      </c>
      <c r="H1177" s="20">
        <v>122</v>
      </c>
      <c r="I1177" s="20">
        <v>292</v>
      </c>
      <c r="J1177" s="20">
        <v>44</v>
      </c>
      <c r="K1177" s="20">
        <v>4426</v>
      </c>
      <c r="L1177" s="20">
        <v>65</v>
      </c>
      <c r="M1177" s="26" cm="1">
        <f t="array" ref="M1177">_xlfn.IFS(Table11[[#This Row],[target.clade]]="I",110,Table11[[#This Row],[target.clade]]="II",4454,TRUE,4652)</f>
        <v>4454</v>
      </c>
      <c r="N1177" s="26" cm="1">
        <f t="array" ref="N1177">_xlfn.IFS(Table11[[#This Row],[target.clade]]="I",4454,Table11[[#This Row],[target.clade]]="II",110,TRUE,NA())</f>
        <v>110</v>
      </c>
      <c r="O1177" s="20" cm="1">
        <f t="array" ref="O1177">_xlfn.IFS(Table11[[#This Row],[target.clade]]="I",Table11[[#This Row],[hits.I]],Table11[[#This Row],[target.clade]]="II",Table11[[#This Row],[hits.II]],TRUE,SUM(Table11[[#This Row],[hits.I]:[hits.?]]))</f>
        <v>4426</v>
      </c>
      <c r="P1177" s="26">
        <f>Table11[[#This Row],[clade.P]]-Table11[[#This Row],[clade.TP]]</f>
        <v>28</v>
      </c>
      <c r="Q1177" s="26" cm="1">
        <f t="array" ref="Q1177">_xlfn.IFS(Table11[[#This Row],[target.clade]]="I",Table11[[#This Row],[hits.II]],Table11[[#This Row],[target.clade]]="II",Table11[[#This Row],[hits.I]],TRUE,NA())</f>
        <v>44</v>
      </c>
      <c r="R1177" s="26">
        <f>IFERROR(Table11[[#This Row],[clade.N]]-Table11[[#This Row],[clade.FP]], NA())</f>
        <v>66</v>
      </c>
      <c r="S1177" s="24">
        <f>Table11[[#This Row],[clade.TP]]/Table11[[#This Row],[clade.P]]</f>
        <v>0.99371351594072743</v>
      </c>
      <c r="T1177" s="24">
        <f>Table11[[#This Row],[clade.FN]]/Table11[[#This Row],[clade.P]]</f>
        <v>6.2864840592725636E-3</v>
      </c>
      <c r="U1177" s="24">
        <f>IFERROR(Table11[[#This Row],[clade.FP]]/Table11[[#This Row],[clade.N]],NA())</f>
        <v>0.4</v>
      </c>
      <c r="V1177" s="24">
        <f>IFERROR(Table11[[#This Row],[clade.TN]]/Table11[[#This Row],[clade.N]],NA())</f>
        <v>0.6</v>
      </c>
      <c r="AC1177" s="11"/>
      <c r="AD1177" s="11"/>
    </row>
    <row r="1178" spans="1:30" ht="21" customHeight="1" x14ac:dyDescent="0.2">
      <c r="A1178" s="25" t="s">
        <v>4960</v>
      </c>
      <c r="B1178" s="20">
        <f>LOOKUP(Table11[[#This Row],[id]],'S1 - Assay'!A:A,'S1 - Assay'!B:B)</f>
        <v>10244</v>
      </c>
      <c r="C1178" s="20" t="str">
        <f>LOOKUP(Table11[[#This Row],[id]],'S1 - Assay'!A:A,'S1 - Assay'!C:C)</f>
        <v>II</v>
      </c>
      <c r="D1178" s="20">
        <f>COUNTIF('S6 - Table 1'!$B$3:$B$20,Table11[[#This Row],[id]])</f>
        <v>0</v>
      </c>
      <c r="E1178" s="20">
        <v>0.69825269499999998</v>
      </c>
      <c r="F1178" s="20">
        <v>3284</v>
      </c>
      <c r="G1178" s="20">
        <v>24</v>
      </c>
      <c r="H1178" s="20">
        <v>291</v>
      </c>
      <c r="I1178" s="20">
        <v>256</v>
      </c>
      <c r="J1178" s="20">
        <v>44</v>
      </c>
      <c r="K1178" s="20">
        <v>4275</v>
      </c>
      <c r="L1178" s="20">
        <v>64</v>
      </c>
      <c r="M1178" s="26" cm="1">
        <f t="array" ref="M1178">_xlfn.IFS(Table11[[#This Row],[target.clade]]="I",110,Table11[[#This Row],[target.clade]]="II",4454,TRUE,4652)</f>
        <v>4454</v>
      </c>
      <c r="N1178" s="26" cm="1">
        <f t="array" ref="N1178">_xlfn.IFS(Table11[[#This Row],[target.clade]]="I",4454,Table11[[#This Row],[target.clade]]="II",110,TRUE,NA())</f>
        <v>110</v>
      </c>
      <c r="O1178" s="20" cm="1">
        <f t="array" ref="O1178">_xlfn.IFS(Table11[[#This Row],[target.clade]]="I",Table11[[#This Row],[hits.I]],Table11[[#This Row],[target.clade]]="II",Table11[[#This Row],[hits.II]],TRUE,SUM(Table11[[#This Row],[hits.I]:[hits.?]]))</f>
        <v>4275</v>
      </c>
      <c r="P1178" s="26">
        <f>Table11[[#This Row],[clade.P]]-Table11[[#This Row],[clade.TP]]</f>
        <v>179</v>
      </c>
      <c r="Q1178" s="26" cm="1">
        <f t="array" ref="Q1178">_xlfn.IFS(Table11[[#This Row],[target.clade]]="I",Table11[[#This Row],[hits.II]],Table11[[#This Row],[target.clade]]="II",Table11[[#This Row],[hits.I]],TRUE,NA())</f>
        <v>44</v>
      </c>
      <c r="R1178" s="26">
        <f>IFERROR(Table11[[#This Row],[clade.N]]-Table11[[#This Row],[clade.FP]], NA())</f>
        <v>66</v>
      </c>
      <c r="S1178" s="24">
        <f>Table11[[#This Row],[clade.TP]]/Table11[[#This Row],[clade.P]]</f>
        <v>0.95981140547822186</v>
      </c>
      <c r="T1178" s="24">
        <f>Table11[[#This Row],[clade.FN]]/Table11[[#This Row],[clade.P]]</f>
        <v>4.0188594521778177E-2</v>
      </c>
      <c r="U1178" s="24">
        <f>IFERROR(Table11[[#This Row],[clade.FP]]/Table11[[#This Row],[clade.N]],NA())</f>
        <v>0.4</v>
      </c>
      <c r="V1178" s="24">
        <f>IFERROR(Table11[[#This Row],[clade.TN]]/Table11[[#This Row],[clade.N]],NA())</f>
        <v>0.6</v>
      </c>
      <c r="AC1178" s="11"/>
      <c r="AD1178" s="11"/>
    </row>
    <row r="1179" spans="1:30" ht="21" customHeight="1" x14ac:dyDescent="0.2">
      <c r="A1179" s="25" t="s">
        <v>4963</v>
      </c>
      <c r="B1179" s="20">
        <f>LOOKUP(Table11[[#This Row],[id]],'S1 - Assay'!A:A,'S1 - Assay'!B:B)</f>
        <v>10244</v>
      </c>
      <c r="C1179" s="20" t="str">
        <f>LOOKUP(Table11[[#This Row],[id]],'S1 - Assay'!A:A,'S1 - Assay'!C:C)</f>
        <v>II</v>
      </c>
      <c r="D1179" s="20">
        <f>COUNTIF('S6 - Table 1'!$B$3:$B$20,Table11[[#This Row],[id]])</f>
        <v>0</v>
      </c>
      <c r="E1179" s="20">
        <v>0.69846106900000005</v>
      </c>
      <c r="F1179" s="20">
        <v>3386</v>
      </c>
      <c r="G1179" s="20">
        <v>36</v>
      </c>
      <c r="H1179" s="20">
        <v>197</v>
      </c>
      <c r="I1179" s="20">
        <v>89</v>
      </c>
      <c r="J1179" s="20">
        <v>43</v>
      </c>
      <c r="K1179" s="20">
        <v>4419</v>
      </c>
      <c r="L1179" s="20">
        <v>64</v>
      </c>
      <c r="M1179" s="26" cm="1">
        <f t="array" ref="M1179">_xlfn.IFS(Table11[[#This Row],[target.clade]]="I",110,Table11[[#This Row],[target.clade]]="II",4454,TRUE,4652)</f>
        <v>4454</v>
      </c>
      <c r="N1179" s="26" cm="1">
        <f t="array" ref="N1179">_xlfn.IFS(Table11[[#This Row],[target.clade]]="I",4454,Table11[[#This Row],[target.clade]]="II",110,TRUE,NA())</f>
        <v>110</v>
      </c>
      <c r="O1179" s="20" cm="1">
        <f t="array" ref="O1179">_xlfn.IFS(Table11[[#This Row],[target.clade]]="I",Table11[[#This Row],[hits.I]],Table11[[#This Row],[target.clade]]="II",Table11[[#This Row],[hits.II]],TRUE,SUM(Table11[[#This Row],[hits.I]:[hits.?]]))</f>
        <v>4419</v>
      </c>
      <c r="P1179" s="26">
        <f>Table11[[#This Row],[clade.P]]-Table11[[#This Row],[clade.TP]]</f>
        <v>35</v>
      </c>
      <c r="Q1179" s="26" cm="1">
        <f t="array" ref="Q1179">_xlfn.IFS(Table11[[#This Row],[target.clade]]="I",Table11[[#This Row],[hits.II]],Table11[[#This Row],[target.clade]]="II",Table11[[#This Row],[hits.I]],TRUE,NA())</f>
        <v>43</v>
      </c>
      <c r="R1179" s="26">
        <f>IFERROR(Table11[[#This Row],[clade.N]]-Table11[[#This Row],[clade.FP]], NA())</f>
        <v>67</v>
      </c>
      <c r="S1179" s="24">
        <f>Table11[[#This Row],[clade.TP]]/Table11[[#This Row],[clade.P]]</f>
        <v>0.99214189492590932</v>
      </c>
      <c r="T1179" s="24">
        <f>Table11[[#This Row],[clade.FN]]/Table11[[#This Row],[clade.P]]</f>
        <v>7.8581050740907047E-3</v>
      </c>
      <c r="U1179" s="24">
        <f>IFERROR(Table11[[#This Row],[clade.FP]]/Table11[[#This Row],[clade.N]],NA())</f>
        <v>0.39090909090909093</v>
      </c>
      <c r="V1179" s="24">
        <f>IFERROR(Table11[[#This Row],[clade.TN]]/Table11[[#This Row],[clade.N]],NA())</f>
        <v>0.60909090909090913</v>
      </c>
      <c r="AC1179" s="11"/>
      <c r="AD1179" s="11"/>
    </row>
    <row r="1180" spans="1:30" ht="21" customHeight="1" x14ac:dyDescent="0.2">
      <c r="A1180" s="25" t="s">
        <v>4965</v>
      </c>
      <c r="B1180" s="20">
        <f>LOOKUP(Table11[[#This Row],[id]],'S1 - Assay'!A:A,'S1 - Assay'!B:B)</f>
        <v>10244</v>
      </c>
      <c r="C1180" s="20" t="str">
        <f>LOOKUP(Table11[[#This Row],[id]],'S1 - Assay'!A:A,'S1 - Assay'!C:C)</f>
        <v>II</v>
      </c>
      <c r="D1180" s="20">
        <f>COUNTIF('S6 - Table 1'!$B$3:$B$20,Table11[[#This Row],[id]])</f>
        <v>0</v>
      </c>
      <c r="E1180" s="20">
        <v>0.70102119799999996</v>
      </c>
      <c r="F1180" s="20">
        <v>3282</v>
      </c>
      <c r="G1180" s="20">
        <v>24</v>
      </c>
      <c r="H1180" s="20">
        <v>291</v>
      </c>
      <c r="I1180" s="20">
        <v>256</v>
      </c>
      <c r="J1180" s="20">
        <v>44</v>
      </c>
      <c r="K1180" s="20">
        <v>4273</v>
      </c>
      <c r="L1180" s="20">
        <v>64</v>
      </c>
      <c r="M1180" s="26" cm="1">
        <f t="array" ref="M1180">_xlfn.IFS(Table11[[#This Row],[target.clade]]="I",110,Table11[[#This Row],[target.clade]]="II",4454,TRUE,4652)</f>
        <v>4454</v>
      </c>
      <c r="N1180" s="26" cm="1">
        <f t="array" ref="N1180">_xlfn.IFS(Table11[[#This Row],[target.clade]]="I",4454,Table11[[#This Row],[target.clade]]="II",110,TRUE,NA())</f>
        <v>110</v>
      </c>
      <c r="O1180" s="20" cm="1">
        <f t="array" ref="O1180">_xlfn.IFS(Table11[[#This Row],[target.clade]]="I",Table11[[#This Row],[hits.I]],Table11[[#This Row],[target.clade]]="II",Table11[[#This Row],[hits.II]],TRUE,SUM(Table11[[#This Row],[hits.I]:[hits.?]]))</f>
        <v>4273</v>
      </c>
      <c r="P1180" s="26">
        <f>Table11[[#This Row],[clade.P]]-Table11[[#This Row],[clade.TP]]</f>
        <v>181</v>
      </c>
      <c r="Q1180" s="26" cm="1">
        <f t="array" ref="Q1180">_xlfn.IFS(Table11[[#This Row],[target.clade]]="I",Table11[[#This Row],[hits.II]],Table11[[#This Row],[target.clade]]="II",Table11[[#This Row],[hits.I]],TRUE,NA())</f>
        <v>44</v>
      </c>
      <c r="R1180" s="26">
        <f>IFERROR(Table11[[#This Row],[clade.N]]-Table11[[#This Row],[clade.FP]], NA())</f>
        <v>66</v>
      </c>
      <c r="S1180" s="24">
        <f>Table11[[#This Row],[clade.TP]]/Table11[[#This Row],[clade.P]]</f>
        <v>0.95936237090255949</v>
      </c>
      <c r="T1180" s="24">
        <f>Table11[[#This Row],[clade.FN]]/Table11[[#This Row],[clade.P]]</f>
        <v>4.0637629097440502E-2</v>
      </c>
      <c r="U1180" s="24">
        <f>IFERROR(Table11[[#This Row],[clade.FP]]/Table11[[#This Row],[clade.N]],NA())</f>
        <v>0.4</v>
      </c>
      <c r="V1180" s="24">
        <f>IFERROR(Table11[[#This Row],[clade.TN]]/Table11[[#This Row],[clade.N]],NA())</f>
        <v>0.6</v>
      </c>
      <c r="AC1180" s="11"/>
      <c r="AD1180" s="11"/>
    </row>
    <row r="1181" spans="1:30" ht="21" customHeight="1" x14ac:dyDescent="0.2">
      <c r="A1181" s="25" t="s">
        <v>4967</v>
      </c>
      <c r="B1181" s="20">
        <f>LOOKUP(Table11[[#This Row],[id]],'S1 - Assay'!A:A,'S1 - Assay'!B:B)</f>
        <v>10244</v>
      </c>
      <c r="C1181" s="20" t="str">
        <f>LOOKUP(Table11[[#This Row],[id]],'S1 - Assay'!A:A,'S1 - Assay'!C:C)</f>
        <v>II</v>
      </c>
      <c r="D1181" s="20">
        <f>COUNTIF('S6 - Table 1'!$B$3:$B$20,Table11[[#This Row],[id]])</f>
        <v>1</v>
      </c>
      <c r="E1181" s="20">
        <v>0.70145595800000005</v>
      </c>
      <c r="F1181" s="20">
        <v>3261</v>
      </c>
      <c r="G1181" s="20">
        <v>10</v>
      </c>
      <c r="H1181" s="20">
        <v>0</v>
      </c>
      <c r="I1181" s="20">
        <v>286</v>
      </c>
      <c r="J1181" s="20">
        <v>0</v>
      </c>
      <c r="K1181" s="20">
        <v>4405</v>
      </c>
      <c r="L1181" s="20">
        <v>22</v>
      </c>
      <c r="M1181" s="26" cm="1">
        <f t="array" ref="M1181">_xlfn.IFS(Table11[[#This Row],[target.clade]]="I",110,Table11[[#This Row],[target.clade]]="II",4454,TRUE,4652)</f>
        <v>4454</v>
      </c>
      <c r="N1181" s="26" cm="1">
        <f t="array" ref="N1181">_xlfn.IFS(Table11[[#This Row],[target.clade]]="I",4454,Table11[[#This Row],[target.clade]]="II",110,TRUE,NA())</f>
        <v>110</v>
      </c>
      <c r="O1181" s="20" cm="1">
        <f t="array" ref="O1181">_xlfn.IFS(Table11[[#This Row],[target.clade]]="I",Table11[[#This Row],[hits.I]],Table11[[#This Row],[target.clade]]="II",Table11[[#This Row],[hits.II]],TRUE,SUM(Table11[[#This Row],[hits.I]:[hits.?]]))</f>
        <v>4405</v>
      </c>
      <c r="P1181" s="26">
        <f>Table11[[#This Row],[clade.P]]-Table11[[#This Row],[clade.TP]]</f>
        <v>49</v>
      </c>
      <c r="Q1181" s="26" cm="1">
        <f t="array" ref="Q1181">_xlfn.IFS(Table11[[#This Row],[target.clade]]="I",Table11[[#This Row],[hits.II]],Table11[[#This Row],[target.clade]]="II",Table11[[#This Row],[hits.I]],TRUE,NA())</f>
        <v>0</v>
      </c>
      <c r="R1181" s="26">
        <f>IFERROR(Table11[[#This Row],[clade.N]]-Table11[[#This Row],[clade.FP]], NA())</f>
        <v>110</v>
      </c>
      <c r="S1181" s="24">
        <f>Table11[[#This Row],[clade.TP]]/Table11[[#This Row],[clade.P]]</f>
        <v>0.98899865289627298</v>
      </c>
      <c r="T1181" s="24">
        <f>Table11[[#This Row],[clade.FN]]/Table11[[#This Row],[clade.P]]</f>
        <v>1.1001347103726987E-2</v>
      </c>
      <c r="U1181" s="24">
        <f>IFERROR(Table11[[#This Row],[clade.FP]]/Table11[[#This Row],[clade.N]],NA())</f>
        <v>0</v>
      </c>
      <c r="V1181" s="24">
        <f>IFERROR(Table11[[#This Row],[clade.TN]]/Table11[[#This Row],[clade.N]],NA())</f>
        <v>1</v>
      </c>
      <c r="AC1181" s="11"/>
      <c r="AD1181" s="11"/>
    </row>
    <row r="1182" spans="1:30" ht="21" customHeight="1" x14ac:dyDescent="0.2">
      <c r="A1182" s="25" t="s">
        <v>4972</v>
      </c>
      <c r="B1182" s="20">
        <f>LOOKUP(Table11[[#This Row],[id]],'S1 - Assay'!A:A,'S1 - Assay'!B:B)</f>
        <v>10244</v>
      </c>
      <c r="C1182" s="20" t="str">
        <f>LOOKUP(Table11[[#This Row],[id]],'S1 - Assay'!A:A,'S1 - Assay'!C:C)</f>
        <v>II</v>
      </c>
      <c r="D1182" s="20">
        <f>COUNTIF('S6 - Table 1'!$B$3:$B$20,Table11[[#This Row],[id]])</f>
        <v>0</v>
      </c>
      <c r="E1182" s="20">
        <v>0.70145595800000005</v>
      </c>
      <c r="F1182" s="20">
        <v>3263</v>
      </c>
      <c r="G1182" s="20">
        <v>8</v>
      </c>
      <c r="H1182" s="20">
        <v>15</v>
      </c>
      <c r="I1182" s="20">
        <v>271</v>
      </c>
      <c r="J1182" s="20">
        <v>0</v>
      </c>
      <c r="K1182" s="20">
        <v>4405</v>
      </c>
      <c r="L1182" s="20">
        <v>22</v>
      </c>
      <c r="M1182" s="26" cm="1">
        <f t="array" ref="M1182">_xlfn.IFS(Table11[[#This Row],[target.clade]]="I",110,Table11[[#This Row],[target.clade]]="II",4454,TRUE,4652)</f>
        <v>4454</v>
      </c>
      <c r="N1182" s="26" cm="1">
        <f t="array" ref="N1182">_xlfn.IFS(Table11[[#This Row],[target.clade]]="I",4454,Table11[[#This Row],[target.clade]]="II",110,TRUE,NA())</f>
        <v>110</v>
      </c>
      <c r="O1182" s="20" cm="1">
        <f t="array" ref="O1182">_xlfn.IFS(Table11[[#This Row],[target.clade]]="I",Table11[[#This Row],[hits.I]],Table11[[#This Row],[target.clade]]="II",Table11[[#This Row],[hits.II]],TRUE,SUM(Table11[[#This Row],[hits.I]:[hits.?]]))</f>
        <v>4405</v>
      </c>
      <c r="P1182" s="26">
        <f>Table11[[#This Row],[clade.P]]-Table11[[#This Row],[clade.TP]]</f>
        <v>49</v>
      </c>
      <c r="Q1182" s="26" cm="1">
        <f t="array" ref="Q1182">_xlfn.IFS(Table11[[#This Row],[target.clade]]="I",Table11[[#This Row],[hits.II]],Table11[[#This Row],[target.clade]]="II",Table11[[#This Row],[hits.I]],TRUE,NA())</f>
        <v>0</v>
      </c>
      <c r="R1182" s="26">
        <f>IFERROR(Table11[[#This Row],[clade.N]]-Table11[[#This Row],[clade.FP]], NA())</f>
        <v>110</v>
      </c>
      <c r="S1182" s="24">
        <f>Table11[[#This Row],[clade.TP]]/Table11[[#This Row],[clade.P]]</f>
        <v>0.98899865289627298</v>
      </c>
      <c r="T1182" s="24">
        <f>Table11[[#This Row],[clade.FN]]/Table11[[#This Row],[clade.P]]</f>
        <v>1.1001347103726987E-2</v>
      </c>
      <c r="U1182" s="24">
        <f>IFERROR(Table11[[#This Row],[clade.FP]]/Table11[[#This Row],[clade.N]],NA())</f>
        <v>0</v>
      </c>
      <c r="V1182" s="24">
        <f>IFERROR(Table11[[#This Row],[clade.TN]]/Table11[[#This Row],[clade.N]],NA())</f>
        <v>1</v>
      </c>
      <c r="AC1182" s="11"/>
      <c r="AD1182" s="11"/>
    </row>
    <row r="1183" spans="1:30" ht="21" customHeight="1" x14ac:dyDescent="0.2">
      <c r="A1183" s="25" t="s">
        <v>4975</v>
      </c>
      <c r="B1183" s="20">
        <f>LOOKUP(Table11[[#This Row],[id]],'S1 - Assay'!A:A,'S1 - Assay'!B:B)</f>
        <v>10244</v>
      </c>
      <c r="C1183" s="20" t="str">
        <f>LOOKUP(Table11[[#This Row],[id]],'S1 - Assay'!A:A,'S1 - Assay'!C:C)</f>
        <v>II</v>
      </c>
      <c r="D1183" s="20">
        <f>COUNTIF('S6 - Table 1'!$B$3:$B$20,Table11[[#This Row],[id]])</f>
        <v>0</v>
      </c>
      <c r="E1183" s="20">
        <v>0.70266279300000001</v>
      </c>
      <c r="F1183" s="20">
        <v>3263</v>
      </c>
      <c r="G1183" s="20">
        <v>8</v>
      </c>
      <c r="H1183" s="20">
        <v>19</v>
      </c>
      <c r="I1183" s="20">
        <v>267</v>
      </c>
      <c r="J1183" s="20">
        <v>0</v>
      </c>
      <c r="K1183" s="20">
        <v>4405</v>
      </c>
      <c r="L1183" s="20">
        <v>22</v>
      </c>
      <c r="M1183" s="26" cm="1">
        <f t="array" ref="M1183">_xlfn.IFS(Table11[[#This Row],[target.clade]]="I",110,Table11[[#This Row],[target.clade]]="II",4454,TRUE,4652)</f>
        <v>4454</v>
      </c>
      <c r="N1183" s="26" cm="1">
        <f t="array" ref="N1183">_xlfn.IFS(Table11[[#This Row],[target.clade]]="I",4454,Table11[[#This Row],[target.clade]]="II",110,TRUE,NA())</f>
        <v>110</v>
      </c>
      <c r="O1183" s="20" cm="1">
        <f t="array" ref="O1183">_xlfn.IFS(Table11[[#This Row],[target.clade]]="I",Table11[[#This Row],[hits.I]],Table11[[#This Row],[target.clade]]="II",Table11[[#This Row],[hits.II]],TRUE,SUM(Table11[[#This Row],[hits.I]:[hits.?]]))</f>
        <v>4405</v>
      </c>
      <c r="P1183" s="26">
        <f>Table11[[#This Row],[clade.P]]-Table11[[#This Row],[clade.TP]]</f>
        <v>49</v>
      </c>
      <c r="Q1183" s="26" cm="1">
        <f t="array" ref="Q1183">_xlfn.IFS(Table11[[#This Row],[target.clade]]="I",Table11[[#This Row],[hits.II]],Table11[[#This Row],[target.clade]]="II",Table11[[#This Row],[hits.I]],TRUE,NA())</f>
        <v>0</v>
      </c>
      <c r="R1183" s="26">
        <f>IFERROR(Table11[[#This Row],[clade.N]]-Table11[[#This Row],[clade.FP]], NA())</f>
        <v>110</v>
      </c>
      <c r="S1183" s="24">
        <f>Table11[[#This Row],[clade.TP]]/Table11[[#This Row],[clade.P]]</f>
        <v>0.98899865289627298</v>
      </c>
      <c r="T1183" s="24">
        <f>Table11[[#This Row],[clade.FN]]/Table11[[#This Row],[clade.P]]</f>
        <v>1.1001347103726987E-2</v>
      </c>
      <c r="U1183" s="24">
        <f>IFERROR(Table11[[#This Row],[clade.FP]]/Table11[[#This Row],[clade.N]],NA())</f>
        <v>0</v>
      </c>
      <c r="V1183" s="24">
        <f>IFERROR(Table11[[#This Row],[clade.TN]]/Table11[[#This Row],[clade.N]],NA())</f>
        <v>1</v>
      </c>
      <c r="AC1183" s="11"/>
      <c r="AD1183" s="11"/>
    </row>
    <row r="1184" spans="1:30" ht="21" customHeight="1" x14ac:dyDescent="0.2">
      <c r="A1184" s="25" t="s">
        <v>4978</v>
      </c>
      <c r="B1184" s="20">
        <f>LOOKUP(Table11[[#This Row],[id]],'S1 - Assay'!A:A,'S1 - Assay'!B:B)</f>
        <v>10244</v>
      </c>
      <c r="C1184" s="20" t="str">
        <f>LOOKUP(Table11[[#This Row],[id]],'S1 - Assay'!A:A,'S1 - Assay'!C:C)</f>
        <v>II</v>
      </c>
      <c r="D1184" s="20">
        <f>COUNTIF('S6 - Table 1'!$B$3:$B$20,Table11[[#This Row],[id]])</f>
        <v>0</v>
      </c>
      <c r="E1184" s="20">
        <v>0.70769842999999999</v>
      </c>
      <c r="F1184" s="20">
        <v>3315</v>
      </c>
      <c r="G1184" s="20">
        <v>22</v>
      </c>
      <c r="H1184" s="20">
        <v>205</v>
      </c>
      <c r="I1184" s="20">
        <v>317</v>
      </c>
      <c r="J1184" s="20">
        <v>44</v>
      </c>
      <c r="K1184" s="20">
        <v>4318</v>
      </c>
      <c r="L1184" s="20">
        <v>64</v>
      </c>
      <c r="M1184" s="26" cm="1">
        <f t="array" ref="M1184">_xlfn.IFS(Table11[[#This Row],[target.clade]]="I",110,Table11[[#This Row],[target.clade]]="II",4454,TRUE,4652)</f>
        <v>4454</v>
      </c>
      <c r="N1184" s="26" cm="1">
        <f t="array" ref="N1184">_xlfn.IFS(Table11[[#This Row],[target.clade]]="I",4454,Table11[[#This Row],[target.clade]]="II",110,TRUE,NA())</f>
        <v>110</v>
      </c>
      <c r="O1184" s="20" cm="1">
        <f t="array" ref="O1184">_xlfn.IFS(Table11[[#This Row],[target.clade]]="I",Table11[[#This Row],[hits.I]],Table11[[#This Row],[target.clade]]="II",Table11[[#This Row],[hits.II]],TRUE,SUM(Table11[[#This Row],[hits.I]:[hits.?]]))</f>
        <v>4318</v>
      </c>
      <c r="P1184" s="26">
        <f>Table11[[#This Row],[clade.P]]-Table11[[#This Row],[clade.TP]]</f>
        <v>136</v>
      </c>
      <c r="Q1184" s="26" cm="1">
        <f t="array" ref="Q1184">_xlfn.IFS(Table11[[#This Row],[target.clade]]="I",Table11[[#This Row],[hits.II]],Table11[[#This Row],[target.clade]]="II",Table11[[#This Row],[hits.I]],TRUE,NA())</f>
        <v>44</v>
      </c>
      <c r="R1184" s="26">
        <f>IFERROR(Table11[[#This Row],[clade.N]]-Table11[[#This Row],[clade.FP]], NA())</f>
        <v>66</v>
      </c>
      <c r="S1184" s="24">
        <f>Table11[[#This Row],[clade.TP]]/Table11[[#This Row],[clade.P]]</f>
        <v>0.96946564885496178</v>
      </c>
      <c r="T1184" s="24">
        <f>Table11[[#This Row],[clade.FN]]/Table11[[#This Row],[clade.P]]</f>
        <v>3.0534351145038167E-2</v>
      </c>
      <c r="U1184" s="24">
        <f>IFERROR(Table11[[#This Row],[clade.FP]]/Table11[[#This Row],[clade.N]],NA())</f>
        <v>0.4</v>
      </c>
      <c r="V1184" s="24">
        <f>IFERROR(Table11[[#This Row],[clade.TN]]/Table11[[#This Row],[clade.N]],NA())</f>
        <v>0.6</v>
      </c>
      <c r="AC1184" s="11"/>
      <c r="AD1184" s="11"/>
    </row>
    <row r="1185" spans="1:30" ht="21" customHeight="1" x14ac:dyDescent="0.2">
      <c r="A1185" s="25" t="s">
        <v>4981</v>
      </c>
      <c r="B1185" s="20">
        <f>LOOKUP(Table11[[#This Row],[id]],'S1 - Assay'!A:A,'S1 - Assay'!B:B)</f>
        <v>10244</v>
      </c>
      <c r="C1185" s="20" t="str">
        <f>LOOKUP(Table11[[#This Row],[id]],'S1 - Assay'!A:A,'S1 - Assay'!C:C)</f>
        <v>II</v>
      </c>
      <c r="D1185" s="20">
        <f>COUNTIF('S6 - Table 1'!$B$3:$B$20,Table11[[#This Row],[id]])</f>
        <v>0</v>
      </c>
      <c r="E1185" s="20">
        <v>0.71295971199999997</v>
      </c>
      <c r="F1185" s="20">
        <v>3426</v>
      </c>
      <c r="G1185" s="20">
        <v>3</v>
      </c>
      <c r="H1185" s="20">
        <v>122</v>
      </c>
      <c r="I1185" s="20">
        <v>292</v>
      </c>
      <c r="J1185" s="20">
        <v>44</v>
      </c>
      <c r="K1185" s="20">
        <v>4426</v>
      </c>
      <c r="L1185" s="20">
        <v>65</v>
      </c>
      <c r="M1185" s="26" cm="1">
        <f t="array" ref="M1185">_xlfn.IFS(Table11[[#This Row],[target.clade]]="I",110,Table11[[#This Row],[target.clade]]="II",4454,TRUE,4652)</f>
        <v>4454</v>
      </c>
      <c r="N1185" s="26" cm="1">
        <f t="array" ref="N1185">_xlfn.IFS(Table11[[#This Row],[target.clade]]="I",4454,Table11[[#This Row],[target.clade]]="II",110,TRUE,NA())</f>
        <v>110</v>
      </c>
      <c r="O1185" s="20" cm="1">
        <f t="array" ref="O1185">_xlfn.IFS(Table11[[#This Row],[target.clade]]="I",Table11[[#This Row],[hits.I]],Table11[[#This Row],[target.clade]]="II",Table11[[#This Row],[hits.II]],TRUE,SUM(Table11[[#This Row],[hits.I]:[hits.?]]))</f>
        <v>4426</v>
      </c>
      <c r="P1185" s="26">
        <f>Table11[[#This Row],[clade.P]]-Table11[[#This Row],[clade.TP]]</f>
        <v>28</v>
      </c>
      <c r="Q1185" s="26" cm="1">
        <f t="array" ref="Q1185">_xlfn.IFS(Table11[[#This Row],[target.clade]]="I",Table11[[#This Row],[hits.II]],Table11[[#This Row],[target.clade]]="II",Table11[[#This Row],[hits.I]],TRUE,NA())</f>
        <v>44</v>
      </c>
      <c r="R1185" s="26">
        <f>IFERROR(Table11[[#This Row],[clade.N]]-Table11[[#This Row],[clade.FP]], NA())</f>
        <v>66</v>
      </c>
      <c r="S1185" s="24">
        <f>Table11[[#This Row],[clade.TP]]/Table11[[#This Row],[clade.P]]</f>
        <v>0.99371351594072743</v>
      </c>
      <c r="T1185" s="24">
        <f>Table11[[#This Row],[clade.FN]]/Table11[[#This Row],[clade.P]]</f>
        <v>6.2864840592725636E-3</v>
      </c>
      <c r="U1185" s="24">
        <f>IFERROR(Table11[[#This Row],[clade.FP]]/Table11[[#This Row],[clade.N]],NA())</f>
        <v>0.4</v>
      </c>
      <c r="V1185" s="24">
        <f>IFERROR(Table11[[#This Row],[clade.TN]]/Table11[[#This Row],[clade.N]],NA())</f>
        <v>0.6</v>
      </c>
      <c r="AC1185" s="11"/>
      <c r="AD1185" s="11"/>
    </row>
    <row r="1186" spans="1:30" ht="21" customHeight="1" x14ac:dyDescent="0.2">
      <c r="A1186" s="25" t="s">
        <v>4984</v>
      </c>
      <c r="B1186" s="20">
        <f>LOOKUP(Table11[[#This Row],[id]],'S1 - Assay'!A:A,'S1 - Assay'!B:B)</f>
        <v>10244</v>
      </c>
      <c r="C1186" s="20" t="str">
        <f>LOOKUP(Table11[[#This Row],[id]],'S1 - Assay'!A:A,'S1 - Assay'!C:C)</f>
        <v>II</v>
      </c>
      <c r="D1186" s="20">
        <f>COUNTIF('S6 - Table 1'!$B$3:$B$20,Table11[[#This Row],[id]])</f>
        <v>0</v>
      </c>
      <c r="E1186" s="20">
        <v>0.71336729899999995</v>
      </c>
      <c r="F1186" s="20">
        <v>3332</v>
      </c>
      <c r="G1186" s="20">
        <v>19</v>
      </c>
      <c r="H1186" s="20">
        <v>189</v>
      </c>
      <c r="I1186" s="20">
        <v>399</v>
      </c>
      <c r="J1186" s="20">
        <v>44</v>
      </c>
      <c r="K1186" s="20">
        <v>4320</v>
      </c>
      <c r="L1186" s="20">
        <v>68</v>
      </c>
      <c r="M1186" s="26" cm="1">
        <f t="array" ref="M1186">_xlfn.IFS(Table11[[#This Row],[target.clade]]="I",110,Table11[[#This Row],[target.clade]]="II",4454,TRUE,4652)</f>
        <v>4454</v>
      </c>
      <c r="N1186" s="26" cm="1">
        <f t="array" ref="N1186">_xlfn.IFS(Table11[[#This Row],[target.clade]]="I",4454,Table11[[#This Row],[target.clade]]="II",110,TRUE,NA())</f>
        <v>110</v>
      </c>
      <c r="O1186" s="20" cm="1">
        <f t="array" ref="O1186">_xlfn.IFS(Table11[[#This Row],[target.clade]]="I",Table11[[#This Row],[hits.I]],Table11[[#This Row],[target.clade]]="II",Table11[[#This Row],[hits.II]],TRUE,SUM(Table11[[#This Row],[hits.I]:[hits.?]]))</f>
        <v>4320</v>
      </c>
      <c r="P1186" s="26">
        <f>Table11[[#This Row],[clade.P]]-Table11[[#This Row],[clade.TP]]</f>
        <v>134</v>
      </c>
      <c r="Q1186" s="26" cm="1">
        <f t="array" ref="Q1186">_xlfn.IFS(Table11[[#This Row],[target.clade]]="I",Table11[[#This Row],[hits.II]],Table11[[#This Row],[target.clade]]="II",Table11[[#This Row],[hits.I]],TRUE,NA())</f>
        <v>44</v>
      </c>
      <c r="R1186" s="26">
        <f>IFERROR(Table11[[#This Row],[clade.N]]-Table11[[#This Row],[clade.FP]], NA())</f>
        <v>66</v>
      </c>
      <c r="S1186" s="24">
        <f>Table11[[#This Row],[clade.TP]]/Table11[[#This Row],[clade.P]]</f>
        <v>0.96991468343062415</v>
      </c>
      <c r="T1186" s="24">
        <f>Table11[[#This Row],[clade.FN]]/Table11[[#This Row],[clade.P]]</f>
        <v>3.0085316569375842E-2</v>
      </c>
      <c r="U1186" s="24">
        <f>IFERROR(Table11[[#This Row],[clade.FP]]/Table11[[#This Row],[clade.N]],NA())</f>
        <v>0.4</v>
      </c>
      <c r="V1186" s="24">
        <f>IFERROR(Table11[[#This Row],[clade.TN]]/Table11[[#This Row],[clade.N]],NA())</f>
        <v>0.6</v>
      </c>
      <c r="AC1186" s="11"/>
      <c r="AD1186" s="11"/>
    </row>
    <row r="1187" spans="1:30" ht="21" customHeight="1" x14ac:dyDescent="0.2">
      <c r="A1187" s="25" t="s">
        <v>4987</v>
      </c>
      <c r="B1187" s="20">
        <f>LOOKUP(Table11[[#This Row],[id]],'S1 - Assay'!A:A,'S1 - Assay'!B:B)</f>
        <v>10244</v>
      </c>
      <c r="C1187" s="20" t="str">
        <f>LOOKUP(Table11[[#This Row],[id]],'S1 - Assay'!A:A,'S1 - Assay'!C:C)</f>
        <v>II</v>
      </c>
      <c r="D1187" s="20">
        <f>COUNTIF('S6 - Table 1'!$B$3:$B$20,Table11[[#This Row],[id]])</f>
        <v>0</v>
      </c>
      <c r="E1187" s="20">
        <v>0.71436280200000002</v>
      </c>
      <c r="F1187" s="20">
        <v>3424</v>
      </c>
      <c r="G1187" s="20">
        <v>5</v>
      </c>
      <c r="H1187" s="20">
        <v>302</v>
      </c>
      <c r="I1187" s="20">
        <v>27</v>
      </c>
      <c r="J1187" s="20">
        <v>50</v>
      </c>
      <c r="K1187" s="20">
        <v>4429</v>
      </c>
      <c r="L1187" s="20">
        <v>65</v>
      </c>
      <c r="M1187" s="26" cm="1">
        <f t="array" ref="M1187">_xlfn.IFS(Table11[[#This Row],[target.clade]]="I",110,Table11[[#This Row],[target.clade]]="II",4454,TRUE,4652)</f>
        <v>4454</v>
      </c>
      <c r="N1187" s="26" cm="1">
        <f t="array" ref="N1187">_xlfn.IFS(Table11[[#This Row],[target.clade]]="I",4454,Table11[[#This Row],[target.clade]]="II",110,TRUE,NA())</f>
        <v>110</v>
      </c>
      <c r="O1187" s="20" cm="1">
        <f t="array" ref="O1187">_xlfn.IFS(Table11[[#This Row],[target.clade]]="I",Table11[[#This Row],[hits.I]],Table11[[#This Row],[target.clade]]="II",Table11[[#This Row],[hits.II]],TRUE,SUM(Table11[[#This Row],[hits.I]:[hits.?]]))</f>
        <v>4429</v>
      </c>
      <c r="P1187" s="26">
        <f>Table11[[#This Row],[clade.P]]-Table11[[#This Row],[clade.TP]]</f>
        <v>25</v>
      </c>
      <c r="Q1187" s="26" cm="1">
        <f t="array" ref="Q1187">_xlfn.IFS(Table11[[#This Row],[target.clade]]="I",Table11[[#This Row],[hits.II]],Table11[[#This Row],[target.clade]]="II",Table11[[#This Row],[hits.I]],TRUE,NA())</f>
        <v>50</v>
      </c>
      <c r="R1187" s="26">
        <f>IFERROR(Table11[[#This Row],[clade.N]]-Table11[[#This Row],[clade.FP]], NA())</f>
        <v>60</v>
      </c>
      <c r="S1187" s="24">
        <f>Table11[[#This Row],[clade.TP]]/Table11[[#This Row],[clade.P]]</f>
        <v>0.99438706780422093</v>
      </c>
      <c r="T1187" s="24">
        <f>Table11[[#This Row],[clade.FN]]/Table11[[#This Row],[clade.P]]</f>
        <v>5.6129321957790754E-3</v>
      </c>
      <c r="U1187" s="24">
        <f>IFERROR(Table11[[#This Row],[clade.FP]]/Table11[[#This Row],[clade.N]],NA())</f>
        <v>0.45454545454545453</v>
      </c>
      <c r="V1187" s="24">
        <f>IFERROR(Table11[[#This Row],[clade.TN]]/Table11[[#This Row],[clade.N]],NA())</f>
        <v>0.54545454545454541</v>
      </c>
      <c r="AC1187" s="11"/>
      <c r="AD1187" s="11"/>
    </row>
    <row r="1188" spans="1:30" ht="21" customHeight="1" x14ac:dyDescent="0.2">
      <c r="A1188" s="25" t="s">
        <v>4989</v>
      </c>
      <c r="B1188" s="20">
        <f>LOOKUP(Table11[[#This Row],[id]],'S1 - Assay'!A:A,'S1 - Assay'!B:B)</f>
        <v>10244</v>
      </c>
      <c r="C1188" s="20" t="str">
        <f>LOOKUP(Table11[[#This Row],[id]],'S1 - Assay'!A:A,'S1 - Assay'!C:C)</f>
        <v>II</v>
      </c>
      <c r="D1188" s="20">
        <f>COUNTIF('S6 - Table 1'!$B$3:$B$20,Table11[[#This Row],[id]])</f>
        <v>0</v>
      </c>
      <c r="E1188" s="20">
        <v>0.71436280200000002</v>
      </c>
      <c r="F1188" s="20">
        <v>3424</v>
      </c>
      <c r="G1188" s="20">
        <v>5</v>
      </c>
      <c r="H1188" s="20">
        <v>322</v>
      </c>
      <c r="I1188" s="20">
        <v>7</v>
      </c>
      <c r="J1188" s="20">
        <v>50</v>
      </c>
      <c r="K1188" s="20">
        <v>4428</v>
      </c>
      <c r="L1188" s="20">
        <v>65</v>
      </c>
      <c r="M1188" s="26" cm="1">
        <f t="array" ref="M1188">_xlfn.IFS(Table11[[#This Row],[target.clade]]="I",110,Table11[[#This Row],[target.clade]]="II",4454,TRUE,4652)</f>
        <v>4454</v>
      </c>
      <c r="N1188" s="26" cm="1">
        <f t="array" ref="N1188">_xlfn.IFS(Table11[[#This Row],[target.clade]]="I",4454,Table11[[#This Row],[target.clade]]="II",110,TRUE,NA())</f>
        <v>110</v>
      </c>
      <c r="O1188" s="20" cm="1">
        <f t="array" ref="O1188">_xlfn.IFS(Table11[[#This Row],[target.clade]]="I",Table11[[#This Row],[hits.I]],Table11[[#This Row],[target.clade]]="II",Table11[[#This Row],[hits.II]],TRUE,SUM(Table11[[#This Row],[hits.I]:[hits.?]]))</f>
        <v>4428</v>
      </c>
      <c r="P1188" s="26">
        <f>Table11[[#This Row],[clade.P]]-Table11[[#This Row],[clade.TP]]</f>
        <v>26</v>
      </c>
      <c r="Q1188" s="26" cm="1">
        <f t="array" ref="Q1188">_xlfn.IFS(Table11[[#This Row],[target.clade]]="I",Table11[[#This Row],[hits.II]],Table11[[#This Row],[target.clade]]="II",Table11[[#This Row],[hits.I]],TRUE,NA())</f>
        <v>50</v>
      </c>
      <c r="R1188" s="26">
        <f>IFERROR(Table11[[#This Row],[clade.N]]-Table11[[#This Row],[clade.FP]], NA())</f>
        <v>60</v>
      </c>
      <c r="S1188" s="24">
        <f>Table11[[#This Row],[clade.TP]]/Table11[[#This Row],[clade.P]]</f>
        <v>0.9941625505163898</v>
      </c>
      <c r="T1188" s="24">
        <f>Table11[[#This Row],[clade.FN]]/Table11[[#This Row],[clade.P]]</f>
        <v>5.8374494836102376E-3</v>
      </c>
      <c r="U1188" s="24">
        <f>IFERROR(Table11[[#This Row],[clade.FP]]/Table11[[#This Row],[clade.N]],NA())</f>
        <v>0.45454545454545453</v>
      </c>
      <c r="V1188" s="24">
        <f>IFERROR(Table11[[#This Row],[clade.TN]]/Table11[[#This Row],[clade.N]],NA())</f>
        <v>0.54545454545454541</v>
      </c>
      <c r="AC1188" s="11"/>
      <c r="AD1188" s="11"/>
    </row>
    <row r="1189" spans="1:30" ht="21" customHeight="1" x14ac:dyDescent="0.2">
      <c r="A1189" s="25" t="s">
        <v>4991</v>
      </c>
      <c r="B1189" s="20">
        <f>LOOKUP(Table11[[#This Row],[id]],'S1 - Assay'!A:A,'S1 - Assay'!B:B)</f>
        <v>10244</v>
      </c>
      <c r="C1189" s="20" t="str">
        <f>LOOKUP(Table11[[#This Row],[id]],'S1 - Assay'!A:A,'S1 - Assay'!C:C)</f>
        <v>II</v>
      </c>
      <c r="D1189" s="20">
        <f>COUNTIF('S6 - Table 1'!$B$3:$B$20,Table11[[#This Row],[id]])</f>
        <v>0</v>
      </c>
      <c r="E1189" s="20">
        <v>0.71440468099999999</v>
      </c>
      <c r="F1189" s="20">
        <v>3424</v>
      </c>
      <c r="G1189" s="20">
        <v>5</v>
      </c>
      <c r="H1189" s="20">
        <v>302</v>
      </c>
      <c r="I1189" s="20">
        <v>27</v>
      </c>
      <c r="J1189" s="20">
        <v>50</v>
      </c>
      <c r="K1189" s="20">
        <v>4429</v>
      </c>
      <c r="L1189" s="20">
        <v>65</v>
      </c>
      <c r="M1189" s="26" cm="1">
        <f t="array" ref="M1189">_xlfn.IFS(Table11[[#This Row],[target.clade]]="I",110,Table11[[#This Row],[target.clade]]="II",4454,TRUE,4652)</f>
        <v>4454</v>
      </c>
      <c r="N1189" s="26" cm="1">
        <f t="array" ref="N1189">_xlfn.IFS(Table11[[#This Row],[target.clade]]="I",4454,Table11[[#This Row],[target.clade]]="II",110,TRUE,NA())</f>
        <v>110</v>
      </c>
      <c r="O1189" s="20" cm="1">
        <f t="array" ref="O1189">_xlfn.IFS(Table11[[#This Row],[target.clade]]="I",Table11[[#This Row],[hits.I]],Table11[[#This Row],[target.clade]]="II",Table11[[#This Row],[hits.II]],TRUE,SUM(Table11[[#This Row],[hits.I]:[hits.?]]))</f>
        <v>4429</v>
      </c>
      <c r="P1189" s="26">
        <f>Table11[[#This Row],[clade.P]]-Table11[[#This Row],[clade.TP]]</f>
        <v>25</v>
      </c>
      <c r="Q1189" s="26" cm="1">
        <f t="array" ref="Q1189">_xlfn.IFS(Table11[[#This Row],[target.clade]]="I",Table11[[#This Row],[hits.II]],Table11[[#This Row],[target.clade]]="II",Table11[[#This Row],[hits.I]],TRUE,NA())</f>
        <v>50</v>
      </c>
      <c r="R1189" s="26">
        <f>IFERROR(Table11[[#This Row],[clade.N]]-Table11[[#This Row],[clade.FP]], NA())</f>
        <v>60</v>
      </c>
      <c r="S1189" s="24">
        <f>Table11[[#This Row],[clade.TP]]/Table11[[#This Row],[clade.P]]</f>
        <v>0.99438706780422093</v>
      </c>
      <c r="T1189" s="24">
        <f>Table11[[#This Row],[clade.FN]]/Table11[[#This Row],[clade.P]]</f>
        <v>5.6129321957790754E-3</v>
      </c>
      <c r="U1189" s="24">
        <f>IFERROR(Table11[[#This Row],[clade.FP]]/Table11[[#This Row],[clade.N]],NA())</f>
        <v>0.45454545454545453</v>
      </c>
      <c r="V1189" s="24">
        <f>IFERROR(Table11[[#This Row],[clade.TN]]/Table11[[#This Row],[clade.N]],NA())</f>
        <v>0.54545454545454541</v>
      </c>
      <c r="AC1189" s="11"/>
      <c r="AD1189" s="11"/>
    </row>
    <row r="1190" spans="1:30" ht="21" customHeight="1" x14ac:dyDescent="0.2">
      <c r="A1190" s="25" t="s">
        <v>4993</v>
      </c>
      <c r="B1190" s="20">
        <f>LOOKUP(Table11[[#This Row],[id]],'S1 - Assay'!A:A,'S1 - Assay'!B:B)</f>
        <v>10244</v>
      </c>
      <c r="C1190" s="20" t="str">
        <f>LOOKUP(Table11[[#This Row],[id]],'S1 - Assay'!A:A,'S1 - Assay'!C:C)</f>
        <v>II</v>
      </c>
      <c r="D1190" s="20">
        <f>COUNTIF('S6 - Table 1'!$B$3:$B$20,Table11[[#This Row],[id]])</f>
        <v>0</v>
      </c>
      <c r="E1190" s="20">
        <v>0.71714916200000001</v>
      </c>
      <c r="F1190" s="20">
        <v>3278</v>
      </c>
      <c r="G1190" s="20">
        <v>19</v>
      </c>
      <c r="H1190" s="20">
        <v>284</v>
      </c>
      <c r="I1190" s="20">
        <v>10</v>
      </c>
      <c r="J1190" s="20">
        <v>43</v>
      </c>
      <c r="K1190" s="20">
        <v>4226</v>
      </c>
      <c r="L1190" s="20">
        <v>62</v>
      </c>
      <c r="M1190" s="26" cm="1">
        <f t="array" ref="M1190">_xlfn.IFS(Table11[[#This Row],[target.clade]]="I",110,Table11[[#This Row],[target.clade]]="II",4454,TRUE,4652)</f>
        <v>4454</v>
      </c>
      <c r="N1190" s="26" cm="1">
        <f t="array" ref="N1190">_xlfn.IFS(Table11[[#This Row],[target.clade]]="I",4454,Table11[[#This Row],[target.clade]]="II",110,TRUE,NA())</f>
        <v>110</v>
      </c>
      <c r="O1190" s="20" cm="1">
        <f t="array" ref="O1190">_xlfn.IFS(Table11[[#This Row],[target.clade]]="I",Table11[[#This Row],[hits.I]],Table11[[#This Row],[target.clade]]="II",Table11[[#This Row],[hits.II]],TRUE,SUM(Table11[[#This Row],[hits.I]:[hits.?]]))</f>
        <v>4226</v>
      </c>
      <c r="P1190" s="26">
        <f>Table11[[#This Row],[clade.P]]-Table11[[#This Row],[clade.TP]]</f>
        <v>228</v>
      </c>
      <c r="Q1190" s="26" cm="1">
        <f t="array" ref="Q1190">_xlfn.IFS(Table11[[#This Row],[target.clade]]="I",Table11[[#This Row],[hits.II]],Table11[[#This Row],[target.clade]]="II",Table11[[#This Row],[hits.I]],TRUE,NA())</f>
        <v>43</v>
      </c>
      <c r="R1190" s="26">
        <f>IFERROR(Table11[[#This Row],[clade.N]]-Table11[[#This Row],[clade.FP]], NA())</f>
        <v>67</v>
      </c>
      <c r="S1190" s="24">
        <f>Table11[[#This Row],[clade.TP]]/Table11[[#This Row],[clade.P]]</f>
        <v>0.94881005837449484</v>
      </c>
      <c r="T1190" s="24">
        <f>Table11[[#This Row],[clade.FN]]/Table11[[#This Row],[clade.P]]</f>
        <v>5.1189941625505164E-2</v>
      </c>
      <c r="U1190" s="24">
        <f>IFERROR(Table11[[#This Row],[clade.FP]]/Table11[[#This Row],[clade.N]],NA())</f>
        <v>0.39090909090909093</v>
      </c>
      <c r="V1190" s="24">
        <f>IFERROR(Table11[[#This Row],[clade.TN]]/Table11[[#This Row],[clade.N]],NA())</f>
        <v>0.60909090909090913</v>
      </c>
      <c r="AC1190" s="11"/>
      <c r="AD1190" s="11"/>
    </row>
    <row r="1191" spans="1:30" ht="21" customHeight="1" x14ac:dyDescent="0.2">
      <c r="A1191" s="25" t="s">
        <v>4998</v>
      </c>
      <c r="B1191" s="20">
        <f>LOOKUP(Table11[[#This Row],[id]],'S1 - Assay'!A:A,'S1 - Assay'!B:B)</f>
        <v>10244</v>
      </c>
      <c r="C1191" s="20" t="str">
        <f>LOOKUP(Table11[[#This Row],[id]],'S1 - Assay'!A:A,'S1 - Assay'!C:C)</f>
        <v>II</v>
      </c>
      <c r="D1191" s="20">
        <f>COUNTIF('S6 - Table 1'!$B$3:$B$20,Table11[[#This Row],[id]])</f>
        <v>0</v>
      </c>
      <c r="E1191" s="20">
        <v>0.71916183199999995</v>
      </c>
      <c r="F1191" s="20">
        <v>3275</v>
      </c>
      <c r="G1191" s="20">
        <v>146</v>
      </c>
      <c r="H1191" s="20">
        <v>277</v>
      </c>
      <c r="I1191" s="20">
        <v>263</v>
      </c>
      <c r="J1191" s="20">
        <v>44</v>
      </c>
      <c r="K1191" s="20">
        <v>4411</v>
      </c>
      <c r="L1191" s="20">
        <v>48</v>
      </c>
      <c r="M1191" s="26" cm="1">
        <f t="array" ref="M1191">_xlfn.IFS(Table11[[#This Row],[target.clade]]="I",110,Table11[[#This Row],[target.clade]]="II",4454,TRUE,4652)</f>
        <v>4454</v>
      </c>
      <c r="N1191" s="26" cm="1">
        <f t="array" ref="N1191">_xlfn.IFS(Table11[[#This Row],[target.clade]]="I",4454,Table11[[#This Row],[target.clade]]="II",110,TRUE,NA())</f>
        <v>110</v>
      </c>
      <c r="O1191" s="20" cm="1">
        <f t="array" ref="O1191">_xlfn.IFS(Table11[[#This Row],[target.clade]]="I",Table11[[#This Row],[hits.I]],Table11[[#This Row],[target.clade]]="II",Table11[[#This Row],[hits.II]],TRUE,SUM(Table11[[#This Row],[hits.I]:[hits.?]]))</f>
        <v>4411</v>
      </c>
      <c r="P1191" s="26">
        <f>Table11[[#This Row],[clade.P]]-Table11[[#This Row],[clade.TP]]</f>
        <v>43</v>
      </c>
      <c r="Q1191" s="26" cm="1">
        <f t="array" ref="Q1191">_xlfn.IFS(Table11[[#This Row],[target.clade]]="I",Table11[[#This Row],[hits.II]],Table11[[#This Row],[target.clade]]="II",Table11[[#This Row],[hits.I]],TRUE,NA())</f>
        <v>44</v>
      </c>
      <c r="R1191" s="26">
        <f>IFERROR(Table11[[#This Row],[clade.N]]-Table11[[#This Row],[clade.FP]], NA())</f>
        <v>66</v>
      </c>
      <c r="S1191" s="24">
        <f>Table11[[#This Row],[clade.TP]]/Table11[[#This Row],[clade.P]]</f>
        <v>0.99034575662325997</v>
      </c>
      <c r="T1191" s="24">
        <f>Table11[[#This Row],[clade.FN]]/Table11[[#This Row],[clade.P]]</f>
        <v>9.6542433767400088E-3</v>
      </c>
      <c r="U1191" s="24">
        <f>IFERROR(Table11[[#This Row],[clade.FP]]/Table11[[#This Row],[clade.N]],NA())</f>
        <v>0.4</v>
      </c>
      <c r="V1191" s="24">
        <f>IFERROR(Table11[[#This Row],[clade.TN]]/Table11[[#This Row],[clade.N]],NA())</f>
        <v>0.6</v>
      </c>
      <c r="AC1191" s="11"/>
      <c r="AD1191" s="11"/>
    </row>
    <row r="1192" spans="1:30" ht="21" customHeight="1" x14ac:dyDescent="0.2">
      <c r="A1192" s="25" t="s">
        <v>5003</v>
      </c>
      <c r="B1192" s="20">
        <f>LOOKUP(Table11[[#This Row],[id]],'S1 - Assay'!A:A,'S1 - Assay'!B:B)</f>
        <v>10244</v>
      </c>
      <c r="C1192" s="20" t="str">
        <f>LOOKUP(Table11[[#This Row],[id]],'S1 - Assay'!A:A,'S1 - Assay'!C:C)</f>
        <v>II</v>
      </c>
      <c r="D1192" s="20">
        <f>COUNTIF('S6 - Table 1'!$B$3:$B$20,Table11[[#This Row],[id]])</f>
        <v>0</v>
      </c>
      <c r="E1192" s="20">
        <v>0.75680733</v>
      </c>
      <c r="F1192" s="20">
        <v>3418</v>
      </c>
      <c r="G1192" s="20">
        <v>14</v>
      </c>
      <c r="H1192" s="20">
        <v>154</v>
      </c>
      <c r="I1192" s="20">
        <v>143</v>
      </c>
      <c r="J1192" s="20">
        <v>50</v>
      </c>
      <c r="K1192" s="20">
        <v>4436</v>
      </c>
      <c r="L1192" s="20">
        <v>62</v>
      </c>
      <c r="M1192" s="26" cm="1">
        <f t="array" ref="M1192">_xlfn.IFS(Table11[[#This Row],[target.clade]]="I",110,Table11[[#This Row],[target.clade]]="II",4454,TRUE,4652)</f>
        <v>4454</v>
      </c>
      <c r="N1192" s="26" cm="1">
        <f t="array" ref="N1192">_xlfn.IFS(Table11[[#This Row],[target.clade]]="I",4454,Table11[[#This Row],[target.clade]]="II",110,TRUE,NA())</f>
        <v>110</v>
      </c>
      <c r="O1192" s="20" cm="1">
        <f t="array" ref="O1192">_xlfn.IFS(Table11[[#This Row],[target.clade]]="I",Table11[[#This Row],[hits.I]],Table11[[#This Row],[target.clade]]="II",Table11[[#This Row],[hits.II]],TRUE,SUM(Table11[[#This Row],[hits.I]:[hits.?]]))</f>
        <v>4436</v>
      </c>
      <c r="P1192" s="26">
        <f>Table11[[#This Row],[clade.P]]-Table11[[#This Row],[clade.TP]]</f>
        <v>18</v>
      </c>
      <c r="Q1192" s="26" cm="1">
        <f t="array" ref="Q1192">_xlfn.IFS(Table11[[#This Row],[target.clade]]="I",Table11[[#This Row],[hits.II]],Table11[[#This Row],[target.clade]]="II",Table11[[#This Row],[hits.I]],TRUE,NA())</f>
        <v>50</v>
      </c>
      <c r="R1192" s="26">
        <f>IFERROR(Table11[[#This Row],[clade.N]]-Table11[[#This Row],[clade.FP]], NA())</f>
        <v>60</v>
      </c>
      <c r="S1192" s="24">
        <f>Table11[[#This Row],[clade.TP]]/Table11[[#This Row],[clade.P]]</f>
        <v>0.99595868881903904</v>
      </c>
      <c r="T1192" s="24">
        <f>Table11[[#This Row],[clade.FN]]/Table11[[#This Row],[clade.P]]</f>
        <v>4.0413111809609343E-3</v>
      </c>
      <c r="U1192" s="24">
        <f>IFERROR(Table11[[#This Row],[clade.FP]]/Table11[[#This Row],[clade.N]],NA())</f>
        <v>0.45454545454545453</v>
      </c>
      <c r="V1192" s="24">
        <f>IFERROR(Table11[[#This Row],[clade.TN]]/Table11[[#This Row],[clade.N]],NA())</f>
        <v>0.54545454545454541</v>
      </c>
      <c r="AC1192" s="11"/>
      <c r="AD1192" s="11"/>
    </row>
    <row r="1193" spans="1:30" ht="21" customHeight="1" x14ac:dyDescent="0.2">
      <c r="A1193" s="25" t="s">
        <v>5005</v>
      </c>
      <c r="B1193" s="20">
        <f>LOOKUP(Table11[[#This Row],[id]],'S1 - Assay'!A:A,'S1 - Assay'!B:B)</f>
        <v>10244</v>
      </c>
      <c r="C1193" s="20" t="str">
        <f>LOOKUP(Table11[[#This Row],[id]],'S1 - Assay'!A:A,'S1 - Assay'!C:C)</f>
        <v>II</v>
      </c>
      <c r="D1193" s="20">
        <f>COUNTIF('S6 - Table 1'!$B$3:$B$20,Table11[[#This Row],[id]])</f>
        <v>0</v>
      </c>
      <c r="E1193" s="20">
        <v>0.76551481300000002</v>
      </c>
      <c r="F1193" s="20">
        <v>3422</v>
      </c>
      <c r="G1193" s="20">
        <v>2</v>
      </c>
      <c r="H1193" s="20">
        <v>280</v>
      </c>
      <c r="I1193" s="20">
        <v>121</v>
      </c>
      <c r="J1193" s="20">
        <v>44</v>
      </c>
      <c r="K1193" s="20">
        <v>4419</v>
      </c>
      <c r="L1193" s="20">
        <v>65</v>
      </c>
      <c r="M1193" s="26" cm="1">
        <f t="array" ref="M1193">_xlfn.IFS(Table11[[#This Row],[target.clade]]="I",110,Table11[[#This Row],[target.clade]]="II",4454,TRUE,4652)</f>
        <v>4454</v>
      </c>
      <c r="N1193" s="26" cm="1">
        <f t="array" ref="N1193">_xlfn.IFS(Table11[[#This Row],[target.clade]]="I",4454,Table11[[#This Row],[target.clade]]="II",110,TRUE,NA())</f>
        <v>110</v>
      </c>
      <c r="O1193" s="20" cm="1">
        <f t="array" ref="O1193">_xlfn.IFS(Table11[[#This Row],[target.clade]]="I",Table11[[#This Row],[hits.I]],Table11[[#This Row],[target.clade]]="II",Table11[[#This Row],[hits.II]],TRUE,SUM(Table11[[#This Row],[hits.I]:[hits.?]]))</f>
        <v>4419</v>
      </c>
      <c r="P1193" s="26">
        <f>Table11[[#This Row],[clade.P]]-Table11[[#This Row],[clade.TP]]</f>
        <v>35</v>
      </c>
      <c r="Q1193" s="26" cm="1">
        <f t="array" ref="Q1193">_xlfn.IFS(Table11[[#This Row],[target.clade]]="I",Table11[[#This Row],[hits.II]],Table11[[#This Row],[target.clade]]="II",Table11[[#This Row],[hits.I]],TRUE,NA())</f>
        <v>44</v>
      </c>
      <c r="R1193" s="26">
        <f>IFERROR(Table11[[#This Row],[clade.N]]-Table11[[#This Row],[clade.FP]], NA())</f>
        <v>66</v>
      </c>
      <c r="S1193" s="24">
        <f>Table11[[#This Row],[clade.TP]]/Table11[[#This Row],[clade.P]]</f>
        <v>0.99214189492590932</v>
      </c>
      <c r="T1193" s="24">
        <f>Table11[[#This Row],[clade.FN]]/Table11[[#This Row],[clade.P]]</f>
        <v>7.8581050740907047E-3</v>
      </c>
      <c r="U1193" s="24">
        <f>IFERROR(Table11[[#This Row],[clade.FP]]/Table11[[#This Row],[clade.N]],NA())</f>
        <v>0.4</v>
      </c>
      <c r="V1193" s="24">
        <f>IFERROR(Table11[[#This Row],[clade.TN]]/Table11[[#This Row],[clade.N]],NA())</f>
        <v>0.6</v>
      </c>
      <c r="AC1193" s="11"/>
      <c r="AD1193" s="11"/>
    </row>
    <row r="1194" spans="1:30" ht="21" customHeight="1" x14ac:dyDescent="0.2">
      <c r="A1194" s="25" t="s">
        <v>5008</v>
      </c>
      <c r="B1194" s="20">
        <f>LOOKUP(Table11[[#This Row],[id]],'S1 - Assay'!A:A,'S1 - Assay'!B:B)</f>
        <v>10244</v>
      </c>
      <c r="C1194" s="20" t="str">
        <f>LOOKUP(Table11[[#This Row],[id]],'S1 - Assay'!A:A,'S1 - Assay'!C:C)</f>
        <v>II</v>
      </c>
      <c r="D1194" s="20">
        <f>COUNTIF('S6 - Table 1'!$B$3:$B$20,Table11[[#This Row],[id]])</f>
        <v>0</v>
      </c>
      <c r="E1194" s="20">
        <v>0.76889268799999999</v>
      </c>
      <c r="F1194" s="20">
        <v>3362</v>
      </c>
      <c r="G1194" s="20">
        <v>47</v>
      </c>
      <c r="H1194" s="20">
        <v>250</v>
      </c>
      <c r="I1194" s="20">
        <v>36</v>
      </c>
      <c r="J1194" s="20">
        <v>43</v>
      </c>
      <c r="K1194" s="20">
        <v>4421</v>
      </c>
      <c r="L1194" s="20">
        <v>58</v>
      </c>
      <c r="M1194" s="26" cm="1">
        <f t="array" ref="M1194">_xlfn.IFS(Table11[[#This Row],[target.clade]]="I",110,Table11[[#This Row],[target.clade]]="II",4454,TRUE,4652)</f>
        <v>4454</v>
      </c>
      <c r="N1194" s="26" cm="1">
        <f t="array" ref="N1194">_xlfn.IFS(Table11[[#This Row],[target.clade]]="I",4454,Table11[[#This Row],[target.clade]]="II",110,TRUE,NA())</f>
        <v>110</v>
      </c>
      <c r="O1194" s="20" cm="1">
        <f t="array" ref="O1194">_xlfn.IFS(Table11[[#This Row],[target.clade]]="I",Table11[[#This Row],[hits.I]],Table11[[#This Row],[target.clade]]="II",Table11[[#This Row],[hits.II]],TRUE,SUM(Table11[[#This Row],[hits.I]:[hits.?]]))</f>
        <v>4421</v>
      </c>
      <c r="P1194" s="26">
        <f>Table11[[#This Row],[clade.P]]-Table11[[#This Row],[clade.TP]]</f>
        <v>33</v>
      </c>
      <c r="Q1194" s="26" cm="1">
        <f t="array" ref="Q1194">_xlfn.IFS(Table11[[#This Row],[target.clade]]="I",Table11[[#This Row],[hits.II]],Table11[[#This Row],[target.clade]]="II",Table11[[#This Row],[hits.I]],TRUE,NA())</f>
        <v>43</v>
      </c>
      <c r="R1194" s="26">
        <f>IFERROR(Table11[[#This Row],[clade.N]]-Table11[[#This Row],[clade.FP]], NA())</f>
        <v>67</v>
      </c>
      <c r="S1194" s="24">
        <f>Table11[[#This Row],[clade.TP]]/Table11[[#This Row],[clade.P]]</f>
        <v>0.99259092950157157</v>
      </c>
      <c r="T1194" s="24">
        <f>Table11[[#This Row],[clade.FN]]/Table11[[#This Row],[clade.P]]</f>
        <v>7.4090704984283787E-3</v>
      </c>
      <c r="U1194" s="24">
        <f>IFERROR(Table11[[#This Row],[clade.FP]]/Table11[[#This Row],[clade.N]],NA())</f>
        <v>0.39090909090909093</v>
      </c>
      <c r="V1194" s="24">
        <f>IFERROR(Table11[[#This Row],[clade.TN]]/Table11[[#This Row],[clade.N]],NA())</f>
        <v>0.60909090909090913</v>
      </c>
      <c r="AC1194" s="11"/>
      <c r="AD1194" s="11"/>
    </row>
    <row r="1195" spans="1:30" ht="21" customHeight="1" x14ac:dyDescent="0.2">
      <c r="A1195" s="25" t="s">
        <v>5011</v>
      </c>
      <c r="B1195" s="20">
        <f>LOOKUP(Table11[[#This Row],[id]],'S1 - Assay'!A:A,'S1 - Assay'!B:B)</f>
        <v>10244</v>
      </c>
      <c r="C1195" s="20" t="str">
        <f>LOOKUP(Table11[[#This Row],[id]],'S1 - Assay'!A:A,'S1 - Assay'!C:C)</f>
        <v>II</v>
      </c>
      <c r="D1195" s="20">
        <f>COUNTIF('S6 - Table 1'!$B$3:$B$20,Table11[[#This Row],[id]])</f>
        <v>0</v>
      </c>
      <c r="E1195" s="20">
        <v>0.76908723099999998</v>
      </c>
      <c r="F1195" s="20">
        <v>3435</v>
      </c>
      <c r="G1195" s="20">
        <v>1</v>
      </c>
      <c r="H1195" s="20">
        <v>1</v>
      </c>
      <c r="I1195" s="20">
        <v>284</v>
      </c>
      <c r="J1195" s="20">
        <v>43</v>
      </c>
      <c r="K1195" s="20">
        <v>4433</v>
      </c>
      <c r="L1195" s="20">
        <v>65</v>
      </c>
      <c r="M1195" s="26" cm="1">
        <f t="array" ref="M1195">_xlfn.IFS(Table11[[#This Row],[target.clade]]="I",110,Table11[[#This Row],[target.clade]]="II",4454,TRUE,4652)</f>
        <v>4454</v>
      </c>
      <c r="N1195" s="26" cm="1">
        <f t="array" ref="N1195">_xlfn.IFS(Table11[[#This Row],[target.clade]]="I",4454,Table11[[#This Row],[target.clade]]="II",110,TRUE,NA())</f>
        <v>110</v>
      </c>
      <c r="O1195" s="20" cm="1">
        <f t="array" ref="O1195">_xlfn.IFS(Table11[[#This Row],[target.clade]]="I",Table11[[#This Row],[hits.I]],Table11[[#This Row],[target.clade]]="II",Table11[[#This Row],[hits.II]],TRUE,SUM(Table11[[#This Row],[hits.I]:[hits.?]]))</f>
        <v>4433</v>
      </c>
      <c r="P1195" s="26">
        <f>Table11[[#This Row],[clade.P]]-Table11[[#This Row],[clade.TP]]</f>
        <v>21</v>
      </c>
      <c r="Q1195" s="26" cm="1">
        <f t="array" ref="Q1195">_xlfn.IFS(Table11[[#This Row],[target.clade]]="I",Table11[[#This Row],[hits.II]],Table11[[#This Row],[target.clade]]="II",Table11[[#This Row],[hits.I]],TRUE,NA())</f>
        <v>43</v>
      </c>
      <c r="R1195" s="26">
        <f>IFERROR(Table11[[#This Row],[clade.N]]-Table11[[#This Row],[clade.FP]], NA())</f>
        <v>67</v>
      </c>
      <c r="S1195" s="24">
        <f>Table11[[#This Row],[clade.TP]]/Table11[[#This Row],[clade.P]]</f>
        <v>0.99528513695554555</v>
      </c>
      <c r="T1195" s="24">
        <f>Table11[[#This Row],[clade.FN]]/Table11[[#This Row],[clade.P]]</f>
        <v>4.7148630444544233E-3</v>
      </c>
      <c r="U1195" s="24">
        <f>IFERROR(Table11[[#This Row],[clade.FP]]/Table11[[#This Row],[clade.N]],NA())</f>
        <v>0.39090909090909093</v>
      </c>
      <c r="V1195" s="24">
        <f>IFERROR(Table11[[#This Row],[clade.TN]]/Table11[[#This Row],[clade.N]],NA())</f>
        <v>0.60909090909090913</v>
      </c>
      <c r="AC1195" s="11"/>
      <c r="AD1195" s="11"/>
    </row>
    <row r="1196" spans="1:30" ht="21" customHeight="1" x14ac:dyDescent="0.2">
      <c r="A1196" s="25" t="s">
        <v>5014</v>
      </c>
      <c r="B1196" s="20">
        <f>LOOKUP(Table11[[#This Row],[id]],'S1 - Assay'!A:A,'S1 - Assay'!B:B)</f>
        <v>10244</v>
      </c>
      <c r="C1196" s="20" t="str">
        <f>LOOKUP(Table11[[#This Row],[id]],'S1 - Assay'!A:A,'S1 - Assay'!C:C)</f>
        <v>II</v>
      </c>
      <c r="D1196" s="20">
        <f>COUNTIF('S6 - Table 1'!$B$3:$B$20,Table11[[#This Row],[id]])</f>
        <v>0</v>
      </c>
      <c r="E1196" s="20">
        <v>0.76915553999999997</v>
      </c>
      <c r="F1196" s="20">
        <v>3363</v>
      </c>
      <c r="G1196" s="20">
        <v>46</v>
      </c>
      <c r="H1196" s="20">
        <v>250</v>
      </c>
      <c r="I1196" s="20">
        <v>36</v>
      </c>
      <c r="J1196" s="20">
        <v>43</v>
      </c>
      <c r="K1196" s="20">
        <v>4421</v>
      </c>
      <c r="L1196" s="20">
        <v>58</v>
      </c>
      <c r="M1196" s="26" cm="1">
        <f t="array" ref="M1196">_xlfn.IFS(Table11[[#This Row],[target.clade]]="I",110,Table11[[#This Row],[target.clade]]="II",4454,TRUE,4652)</f>
        <v>4454</v>
      </c>
      <c r="N1196" s="26" cm="1">
        <f t="array" ref="N1196">_xlfn.IFS(Table11[[#This Row],[target.clade]]="I",4454,Table11[[#This Row],[target.clade]]="II",110,TRUE,NA())</f>
        <v>110</v>
      </c>
      <c r="O1196" s="20" cm="1">
        <f t="array" ref="O1196">_xlfn.IFS(Table11[[#This Row],[target.clade]]="I",Table11[[#This Row],[hits.I]],Table11[[#This Row],[target.clade]]="II",Table11[[#This Row],[hits.II]],TRUE,SUM(Table11[[#This Row],[hits.I]:[hits.?]]))</f>
        <v>4421</v>
      </c>
      <c r="P1196" s="26">
        <f>Table11[[#This Row],[clade.P]]-Table11[[#This Row],[clade.TP]]</f>
        <v>33</v>
      </c>
      <c r="Q1196" s="26" cm="1">
        <f t="array" ref="Q1196">_xlfn.IFS(Table11[[#This Row],[target.clade]]="I",Table11[[#This Row],[hits.II]],Table11[[#This Row],[target.clade]]="II",Table11[[#This Row],[hits.I]],TRUE,NA())</f>
        <v>43</v>
      </c>
      <c r="R1196" s="26">
        <f>IFERROR(Table11[[#This Row],[clade.N]]-Table11[[#This Row],[clade.FP]], NA())</f>
        <v>67</v>
      </c>
      <c r="S1196" s="24">
        <f>Table11[[#This Row],[clade.TP]]/Table11[[#This Row],[clade.P]]</f>
        <v>0.99259092950157157</v>
      </c>
      <c r="T1196" s="24">
        <f>Table11[[#This Row],[clade.FN]]/Table11[[#This Row],[clade.P]]</f>
        <v>7.4090704984283787E-3</v>
      </c>
      <c r="U1196" s="24">
        <f>IFERROR(Table11[[#This Row],[clade.FP]]/Table11[[#This Row],[clade.N]],NA())</f>
        <v>0.39090909090909093</v>
      </c>
      <c r="V1196" s="24">
        <f>IFERROR(Table11[[#This Row],[clade.TN]]/Table11[[#This Row],[clade.N]],NA())</f>
        <v>0.60909090909090913</v>
      </c>
      <c r="AC1196" s="11"/>
      <c r="AD1196" s="11"/>
    </row>
    <row r="1197" spans="1:30" ht="21" customHeight="1" x14ac:dyDescent="0.2">
      <c r="A1197" s="25" t="s">
        <v>5016</v>
      </c>
      <c r="B1197" s="20">
        <f>LOOKUP(Table11[[#This Row],[id]],'S1 - Assay'!A:A,'S1 - Assay'!B:B)</f>
        <v>10244</v>
      </c>
      <c r="C1197" s="20" t="str">
        <f>LOOKUP(Table11[[#This Row],[id]],'S1 - Assay'!A:A,'S1 - Assay'!C:C)</f>
        <v>II</v>
      </c>
      <c r="D1197" s="20">
        <f>COUNTIF('S6 - Table 1'!$B$3:$B$20,Table11[[#This Row],[id]])</f>
        <v>0</v>
      </c>
      <c r="E1197" s="20">
        <v>0.77259445800000004</v>
      </c>
      <c r="F1197" s="20">
        <v>3419</v>
      </c>
      <c r="G1197" s="20">
        <v>13</v>
      </c>
      <c r="H1197" s="20">
        <v>264</v>
      </c>
      <c r="I1197" s="20">
        <v>33</v>
      </c>
      <c r="J1197" s="20">
        <v>50</v>
      </c>
      <c r="K1197" s="20">
        <v>4436</v>
      </c>
      <c r="L1197" s="20">
        <v>63</v>
      </c>
      <c r="M1197" s="26" cm="1">
        <f t="array" ref="M1197">_xlfn.IFS(Table11[[#This Row],[target.clade]]="I",110,Table11[[#This Row],[target.clade]]="II",4454,TRUE,4652)</f>
        <v>4454</v>
      </c>
      <c r="N1197" s="26" cm="1">
        <f t="array" ref="N1197">_xlfn.IFS(Table11[[#This Row],[target.clade]]="I",4454,Table11[[#This Row],[target.clade]]="II",110,TRUE,NA())</f>
        <v>110</v>
      </c>
      <c r="O1197" s="20" cm="1">
        <f t="array" ref="O1197">_xlfn.IFS(Table11[[#This Row],[target.clade]]="I",Table11[[#This Row],[hits.I]],Table11[[#This Row],[target.clade]]="II",Table11[[#This Row],[hits.II]],TRUE,SUM(Table11[[#This Row],[hits.I]:[hits.?]]))</f>
        <v>4436</v>
      </c>
      <c r="P1197" s="26">
        <f>Table11[[#This Row],[clade.P]]-Table11[[#This Row],[clade.TP]]</f>
        <v>18</v>
      </c>
      <c r="Q1197" s="26" cm="1">
        <f t="array" ref="Q1197">_xlfn.IFS(Table11[[#This Row],[target.clade]]="I",Table11[[#This Row],[hits.II]],Table11[[#This Row],[target.clade]]="II",Table11[[#This Row],[hits.I]],TRUE,NA())</f>
        <v>50</v>
      </c>
      <c r="R1197" s="26">
        <f>IFERROR(Table11[[#This Row],[clade.N]]-Table11[[#This Row],[clade.FP]], NA())</f>
        <v>60</v>
      </c>
      <c r="S1197" s="24">
        <f>Table11[[#This Row],[clade.TP]]/Table11[[#This Row],[clade.P]]</f>
        <v>0.99595868881903904</v>
      </c>
      <c r="T1197" s="24">
        <f>Table11[[#This Row],[clade.FN]]/Table11[[#This Row],[clade.P]]</f>
        <v>4.0413111809609343E-3</v>
      </c>
      <c r="U1197" s="24">
        <f>IFERROR(Table11[[#This Row],[clade.FP]]/Table11[[#This Row],[clade.N]],NA())</f>
        <v>0.45454545454545453</v>
      </c>
      <c r="V1197" s="24">
        <f>IFERROR(Table11[[#This Row],[clade.TN]]/Table11[[#This Row],[clade.N]],NA())</f>
        <v>0.54545454545454541</v>
      </c>
      <c r="AC1197" s="11"/>
      <c r="AD1197" s="11"/>
    </row>
    <row r="1198" spans="1:30" ht="21" customHeight="1" x14ac:dyDescent="0.2">
      <c r="A1198" s="25" t="s">
        <v>5018</v>
      </c>
      <c r="B1198" s="20">
        <f>LOOKUP(Table11[[#This Row],[id]],'S1 - Assay'!A:A,'S1 - Assay'!B:B)</f>
        <v>10244</v>
      </c>
      <c r="C1198" s="20" t="str">
        <f>LOOKUP(Table11[[#This Row],[id]],'S1 - Assay'!A:A,'S1 - Assay'!C:C)</f>
        <v>II</v>
      </c>
      <c r="D1198" s="20">
        <f>COUNTIF('S6 - Table 1'!$B$3:$B$20,Table11[[#This Row],[id]])</f>
        <v>0</v>
      </c>
      <c r="E1198" s="20">
        <v>0.77343211199999995</v>
      </c>
      <c r="F1198" s="20">
        <v>3431</v>
      </c>
      <c r="G1198" s="20">
        <v>1</v>
      </c>
      <c r="H1198" s="20">
        <v>210</v>
      </c>
      <c r="I1198" s="20">
        <v>100</v>
      </c>
      <c r="J1198" s="20">
        <v>43</v>
      </c>
      <c r="K1198" s="20">
        <v>4432</v>
      </c>
      <c r="L1198" s="20">
        <v>67</v>
      </c>
      <c r="M1198" s="26" cm="1">
        <f t="array" ref="M1198">_xlfn.IFS(Table11[[#This Row],[target.clade]]="I",110,Table11[[#This Row],[target.clade]]="II",4454,TRUE,4652)</f>
        <v>4454</v>
      </c>
      <c r="N1198" s="26" cm="1">
        <f t="array" ref="N1198">_xlfn.IFS(Table11[[#This Row],[target.clade]]="I",4454,Table11[[#This Row],[target.clade]]="II",110,TRUE,NA())</f>
        <v>110</v>
      </c>
      <c r="O1198" s="20" cm="1">
        <f t="array" ref="O1198">_xlfn.IFS(Table11[[#This Row],[target.clade]]="I",Table11[[#This Row],[hits.I]],Table11[[#This Row],[target.clade]]="II",Table11[[#This Row],[hits.II]],TRUE,SUM(Table11[[#This Row],[hits.I]:[hits.?]]))</f>
        <v>4432</v>
      </c>
      <c r="P1198" s="26">
        <f>Table11[[#This Row],[clade.P]]-Table11[[#This Row],[clade.TP]]</f>
        <v>22</v>
      </c>
      <c r="Q1198" s="26" cm="1">
        <f t="array" ref="Q1198">_xlfn.IFS(Table11[[#This Row],[target.clade]]="I",Table11[[#This Row],[hits.II]],Table11[[#This Row],[target.clade]]="II",Table11[[#This Row],[hits.I]],TRUE,NA())</f>
        <v>43</v>
      </c>
      <c r="R1198" s="26">
        <f>IFERROR(Table11[[#This Row],[clade.N]]-Table11[[#This Row],[clade.FP]], NA())</f>
        <v>67</v>
      </c>
      <c r="S1198" s="24">
        <f>Table11[[#This Row],[clade.TP]]/Table11[[#This Row],[clade.P]]</f>
        <v>0.99506061966771442</v>
      </c>
      <c r="T1198" s="24">
        <f>Table11[[#This Row],[clade.FN]]/Table11[[#This Row],[clade.P]]</f>
        <v>4.9393803322855864E-3</v>
      </c>
      <c r="U1198" s="24">
        <f>IFERROR(Table11[[#This Row],[clade.FP]]/Table11[[#This Row],[clade.N]],NA())</f>
        <v>0.39090909090909093</v>
      </c>
      <c r="V1198" s="24">
        <f>IFERROR(Table11[[#This Row],[clade.TN]]/Table11[[#This Row],[clade.N]],NA())</f>
        <v>0.60909090909090913</v>
      </c>
      <c r="AC1198" s="11"/>
      <c r="AD1198" s="11"/>
    </row>
    <row r="1199" spans="1:30" ht="21" customHeight="1" x14ac:dyDescent="0.2">
      <c r="A1199" s="25" t="s">
        <v>5023</v>
      </c>
      <c r="B1199" s="20">
        <f>LOOKUP(Table11[[#This Row],[id]],'S1 - Assay'!A:A,'S1 - Assay'!B:B)</f>
        <v>10244</v>
      </c>
      <c r="C1199" s="20" t="str">
        <f>LOOKUP(Table11[[#This Row],[id]],'S1 - Assay'!A:A,'S1 - Assay'!C:C)</f>
        <v>II</v>
      </c>
      <c r="D1199" s="20">
        <f>COUNTIF('S6 - Table 1'!$B$3:$B$20,Table11[[#This Row],[id]])</f>
        <v>0</v>
      </c>
      <c r="E1199" s="20">
        <v>0.77343211199999995</v>
      </c>
      <c r="F1199" s="20">
        <v>3431</v>
      </c>
      <c r="G1199" s="20">
        <v>1</v>
      </c>
      <c r="H1199" s="20">
        <v>210</v>
      </c>
      <c r="I1199" s="20">
        <v>100</v>
      </c>
      <c r="J1199" s="20">
        <v>43</v>
      </c>
      <c r="K1199" s="20">
        <v>4431</v>
      </c>
      <c r="L1199" s="20">
        <v>67</v>
      </c>
      <c r="M1199" s="26" cm="1">
        <f t="array" ref="M1199">_xlfn.IFS(Table11[[#This Row],[target.clade]]="I",110,Table11[[#This Row],[target.clade]]="II",4454,TRUE,4652)</f>
        <v>4454</v>
      </c>
      <c r="N1199" s="26" cm="1">
        <f t="array" ref="N1199">_xlfn.IFS(Table11[[#This Row],[target.clade]]="I",4454,Table11[[#This Row],[target.clade]]="II",110,TRUE,NA())</f>
        <v>110</v>
      </c>
      <c r="O1199" s="20" cm="1">
        <f t="array" ref="O1199">_xlfn.IFS(Table11[[#This Row],[target.clade]]="I",Table11[[#This Row],[hits.I]],Table11[[#This Row],[target.clade]]="II",Table11[[#This Row],[hits.II]],TRUE,SUM(Table11[[#This Row],[hits.I]:[hits.?]]))</f>
        <v>4431</v>
      </c>
      <c r="P1199" s="26">
        <f>Table11[[#This Row],[clade.P]]-Table11[[#This Row],[clade.TP]]</f>
        <v>23</v>
      </c>
      <c r="Q1199" s="26" cm="1">
        <f t="array" ref="Q1199">_xlfn.IFS(Table11[[#This Row],[target.clade]]="I",Table11[[#This Row],[hits.II]],Table11[[#This Row],[target.clade]]="II",Table11[[#This Row],[hits.I]],TRUE,NA())</f>
        <v>43</v>
      </c>
      <c r="R1199" s="26">
        <f>IFERROR(Table11[[#This Row],[clade.N]]-Table11[[#This Row],[clade.FP]], NA())</f>
        <v>67</v>
      </c>
      <c r="S1199" s="24">
        <f>Table11[[#This Row],[clade.TP]]/Table11[[#This Row],[clade.P]]</f>
        <v>0.99483610237988329</v>
      </c>
      <c r="T1199" s="24">
        <f>Table11[[#This Row],[clade.FN]]/Table11[[#This Row],[clade.P]]</f>
        <v>5.1638976201167494E-3</v>
      </c>
      <c r="U1199" s="24">
        <f>IFERROR(Table11[[#This Row],[clade.FP]]/Table11[[#This Row],[clade.N]],NA())</f>
        <v>0.39090909090909093</v>
      </c>
      <c r="V1199" s="24">
        <f>IFERROR(Table11[[#This Row],[clade.TN]]/Table11[[#This Row],[clade.N]],NA())</f>
        <v>0.60909090909090913</v>
      </c>
      <c r="AC1199" s="11"/>
      <c r="AD1199" s="11"/>
    </row>
    <row r="1200" spans="1:30" ht="21" customHeight="1" x14ac:dyDescent="0.2">
      <c r="A1200" s="25" t="s">
        <v>5026</v>
      </c>
      <c r="B1200" s="20">
        <f>LOOKUP(Table11[[#This Row],[id]],'S1 - Assay'!A:A,'S1 - Assay'!B:B)</f>
        <v>10244</v>
      </c>
      <c r="C1200" s="20" t="str">
        <f>LOOKUP(Table11[[#This Row],[id]],'S1 - Assay'!A:A,'S1 - Assay'!C:C)</f>
        <v>II</v>
      </c>
      <c r="D1200" s="20">
        <f>COUNTIF('S6 - Table 1'!$B$3:$B$20,Table11[[#This Row],[id]])</f>
        <v>0</v>
      </c>
      <c r="E1200" s="20">
        <v>0.78170848999999998</v>
      </c>
      <c r="F1200" s="20">
        <v>3405</v>
      </c>
      <c r="G1200" s="20">
        <v>0</v>
      </c>
      <c r="H1200" s="20">
        <v>216</v>
      </c>
      <c r="I1200" s="20">
        <v>124</v>
      </c>
      <c r="J1200" s="20">
        <v>43</v>
      </c>
      <c r="K1200" s="20">
        <v>4433</v>
      </c>
      <c r="L1200" s="20">
        <v>53</v>
      </c>
      <c r="M1200" s="26" cm="1">
        <f t="array" ref="M1200">_xlfn.IFS(Table11[[#This Row],[target.clade]]="I",110,Table11[[#This Row],[target.clade]]="II",4454,TRUE,4652)</f>
        <v>4454</v>
      </c>
      <c r="N1200" s="26" cm="1">
        <f t="array" ref="N1200">_xlfn.IFS(Table11[[#This Row],[target.clade]]="I",4454,Table11[[#This Row],[target.clade]]="II",110,TRUE,NA())</f>
        <v>110</v>
      </c>
      <c r="O1200" s="20" cm="1">
        <f t="array" ref="O1200">_xlfn.IFS(Table11[[#This Row],[target.clade]]="I",Table11[[#This Row],[hits.I]],Table11[[#This Row],[target.clade]]="II",Table11[[#This Row],[hits.II]],TRUE,SUM(Table11[[#This Row],[hits.I]:[hits.?]]))</f>
        <v>4433</v>
      </c>
      <c r="P1200" s="26">
        <f>Table11[[#This Row],[clade.P]]-Table11[[#This Row],[clade.TP]]</f>
        <v>21</v>
      </c>
      <c r="Q1200" s="26" cm="1">
        <f t="array" ref="Q1200">_xlfn.IFS(Table11[[#This Row],[target.clade]]="I",Table11[[#This Row],[hits.II]],Table11[[#This Row],[target.clade]]="II",Table11[[#This Row],[hits.I]],TRUE,NA())</f>
        <v>43</v>
      </c>
      <c r="R1200" s="26">
        <f>IFERROR(Table11[[#This Row],[clade.N]]-Table11[[#This Row],[clade.FP]], NA())</f>
        <v>67</v>
      </c>
      <c r="S1200" s="24">
        <f>Table11[[#This Row],[clade.TP]]/Table11[[#This Row],[clade.P]]</f>
        <v>0.99528513695554555</v>
      </c>
      <c r="T1200" s="24">
        <f>Table11[[#This Row],[clade.FN]]/Table11[[#This Row],[clade.P]]</f>
        <v>4.7148630444544233E-3</v>
      </c>
      <c r="U1200" s="24">
        <f>IFERROR(Table11[[#This Row],[clade.FP]]/Table11[[#This Row],[clade.N]],NA())</f>
        <v>0.39090909090909093</v>
      </c>
      <c r="V1200" s="24">
        <f>IFERROR(Table11[[#This Row],[clade.TN]]/Table11[[#This Row],[clade.N]],NA())</f>
        <v>0.60909090909090913</v>
      </c>
      <c r="AC1200" s="11"/>
      <c r="AD1200" s="11"/>
    </row>
    <row r="1201" spans="1:30" ht="21" customHeight="1" x14ac:dyDescent="0.2">
      <c r="A1201" s="25" t="s">
        <v>5029</v>
      </c>
      <c r="B1201" s="20">
        <f>LOOKUP(Table11[[#This Row],[id]],'S1 - Assay'!A:A,'S1 - Assay'!B:B)</f>
        <v>10244</v>
      </c>
      <c r="C1201" s="20" t="str">
        <f>LOOKUP(Table11[[#This Row],[id]],'S1 - Assay'!A:A,'S1 - Assay'!C:C)</f>
        <v>II</v>
      </c>
      <c r="D1201" s="20">
        <f>COUNTIF('S6 - Table 1'!$B$3:$B$20,Table11[[#This Row],[id]])</f>
        <v>0</v>
      </c>
      <c r="E1201" s="20">
        <v>0.78353728600000005</v>
      </c>
      <c r="F1201" s="20">
        <v>3337</v>
      </c>
      <c r="G1201" s="20">
        <v>13</v>
      </c>
      <c r="H1201" s="20">
        <v>189</v>
      </c>
      <c r="I1201" s="20">
        <v>399</v>
      </c>
      <c r="J1201" s="20">
        <v>44</v>
      </c>
      <c r="K1201" s="20">
        <v>4319</v>
      </c>
      <c r="L1201" s="20">
        <v>68</v>
      </c>
      <c r="M1201" s="26" cm="1">
        <f t="array" ref="M1201">_xlfn.IFS(Table11[[#This Row],[target.clade]]="I",110,Table11[[#This Row],[target.clade]]="II",4454,TRUE,4652)</f>
        <v>4454</v>
      </c>
      <c r="N1201" s="26" cm="1">
        <f t="array" ref="N1201">_xlfn.IFS(Table11[[#This Row],[target.clade]]="I",4454,Table11[[#This Row],[target.clade]]="II",110,TRUE,NA())</f>
        <v>110</v>
      </c>
      <c r="O1201" s="20" cm="1">
        <f t="array" ref="O1201">_xlfn.IFS(Table11[[#This Row],[target.clade]]="I",Table11[[#This Row],[hits.I]],Table11[[#This Row],[target.clade]]="II",Table11[[#This Row],[hits.II]],TRUE,SUM(Table11[[#This Row],[hits.I]:[hits.?]]))</f>
        <v>4319</v>
      </c>
      <c r="P1201" s="26">
        <f>Table11[[#This Row],[clade.P]]-Table11[[#This Row],[clade.TP]]</f>
        <v>135</v>
      </c>
      <c r="Q1201" s="26" cm="1">
        <f t="array" ref="Q1201">_xlfn.IFS(Table11[[#This Row],[target.clade]]="I",Table11[[#This Row],[hits.II]],Table11[[#This Row],[target.clade]]="II",Table11[[#This Row],[hits.I]],TRUE,NA())</f>
        <v>44</v>
      </c>
      <c r="R1201" s="26">
        <f>IFERROR(Table11[[#This Row],[clade.N]]-Table11[[#This Row],[clade.FP]], NA())</f>
        <v>66</v>
      </c>
      <c r="S1201" s="24">
        <f>Table11[[#This Row],[clade.TP]]/Table11[[#This Row],[clade.P]]</f>
        <v>0.96969016614279302</v>
      </c>
      <c r="T1201" s="24">
        <f>Table11[[#This Row],[clade.FN]]/Table11[[#This Row],[clade.P]]</f>
        <v>3.0309833857207005E-2</v>
      </c>
      <c r="U1201" s="24">
        <f>IFERROR(Table11[[#This Row],[clade.FP]]/Table11[[#This Row],[clade.N]],NA())</f>
        <v>0.4</v>
      </c>
      <c r="V1201" s="24">
        <f>IFERROR(Table11[[#This Row],[clade.TN]]/Table11[[#This Row],[clade.N]],NA())</f>
        <v>0.6</v>
      </c>
      <c r="AC1201" s="11"/>
      <c r="AD1201" s="11"/>
    </row>
    <row r="1202" spans="1:30" ht="21" customHeight="1" x14ac:dyDescent="0.2">
      <c r="A1202" s="25" t="s">
        <v>5031</v>
      </c>
      <c r="B1202" s="20">
        <f>LOOKUP(Table11[[#This Row],[id]],'S1 - Assay'!A:A,'S1 - Assay'!B:B)</f>
        <v>10244</v>
      </c>
      <c r="C1202" s="20" t="str">
        <f>LOOKUP(Table11[[#This Row],[id]],'S1 - Assay'!A:A,'S1 - Assay'!C:C)</f>
        <v>II</v>
      </c>
      <c r="D1202" s="20">
        <f>COUNTIF('S6 - Table 1'!$B$3:$B$20,Table11[[#This Row],[id]])</f>
        <v>0</v>
      </c>
      <c r="E1202" s="20">
        <v>0.78541231099999997</v>
      </c>
      <c r="F1202" s="20">
        <v>3340</v>
      </c>
      <c r="G1202" s="20">
        <v>7</v>
      </c>
      <c r="H1202" s="20">
        <v>275</v>
      </c>
      <c r="I1202" s="20">
        <v>51</v>
      </c>
      <c r="J1202" s="20">
        <v>43</v>
      </c>
      <c r="K1202" s="20">
        <v>4321</v>
      </c>
      <c r="L1202" s="20">
        <v>64</v>
      </c>
      <c r="M1202" s="26" cm="1">
        <f t="array" ref="M1202">_xlfn.IFS(Table11[[#This Row],[target.clade]]="I",110,Table11[[#This Row],[target.clade]]="II",4454,TRUE,4652)</f>
        <v>4454</v>
      </c>
      <c r="N1202" s="26" cm="1">
        <f t="array" ref="N1202">_xlfn.IFS(Table11[[#This Row],[target.clade]]="I",4454,Table11[[#This Row],[target.clade]]="II",110,TRUE,NA())</f>
        <v>110</v>
      </c>
      <c r="O1202" s="20" cm="1">
        <f t="array" ref="O1202">_xlfn.IFS(Table11[[#This Row],[target.clade]]="I",Table11[[#This Row],[hits.I]],Table11[[#This Row],[target.clade]]="II",Table11[[#This Row],[hits.II]],TRUE,SUM(Table11[[#This Row],[hits.I]:[hits.?]]))</f>
        <v>4321</v>
      </c>
      <c r="P1202" s="26">
        <f>Table11[[#This Row],[clade.P]]-Table11[[#This Row],[clade.TP]]</f>
        <v>133</v>
      </c>
      <c r="Q1202" s="26" cm="1">
        <f t="array" ref="Q1202">_xlfn.IFS(Table11[[#This Row],[target.clade]]="I",Table11[[#This Row],[hits.II]],Table11[[#This Row],[target.clade]]="II",Table11[[#This Row],[hits.I]],TRUE,NA())</f>
        <v>43</v>
      </c>
      <c r="R1202" s="26">
        <f>IFERROR(Table11[[#This Row],[clade.N]]-Table11[[#This Row],[clade.FP]], NA())</f>
        <v>67</v>
      </c>
      <c r="S1202" s="24">
        <f>Table11[[#This Row],[clade.TP]]/Table11[[#This Row],[clade.P]]</f>
        <v>0.97013920071845527</v>
      </c>
      <c r="T1202" s="24">
        <f>Table11[[#This Row],[clade.FN]]/Table11[[#This Row],[clade.P]]</f>
        <v>2.986079928154468E-2</v>
      </c>
      <c r="U1202" s="24">
        <f>IFERROR(Table11[[#This Row],[clade.FP]]/Table11[[#This Row],[clade.N]],NA())</f>
        <v>0.39090909090909093</v>
      </c>
      <c r="V1202" s="24">
        <f>IFERROR(Table11[[#This Row],[clade.TN]]/Table11[[#This Row],[clade.N]],NA())</f>
        <v>0.60909090909090913</v>
      </c>
      <c r="AC1202" s="11"/>
      <c r="AD1202" s="11"/>
    </row>
    <row r="1203" spans="1:30" ht="21" customHeight="1" x14ac:dyDescent="0.2">
      <c r="A1203" s="25" t="s">
        <v>5033</v>
      </c>
      <c r="B1203" s="20">
        <f>LOOKUP(Table11[[#This Row],[id]],'S1 - Assay'!A:A,'S1 - Assay'!B:B)</f>
        <v>10244</v>
      </c>
      <c r="C1203" s="20" t="str">
        <f>LOOKUP(Table11[[#This Row],[id]],'S1 - Assay'!A:A,'S1 - Assay'!C:C)</f>
        <v>II</v>
      </c>
      <c r="D1203" s="20">
        <f>COUNTIF('S6 - Table 1'!$B$3:$B$20,Table11[[#This Row],[id]])</f>
        <v>0</v>
      </c>
      <c r="E1203" s="20">
        <v>0.78960564700000002</v>
      </c>
      <c r="F1203" s="20">
        <v>2696</v>
      </c>
      <c r="G1203" s="20">
        <v>47</v>
      </c>
      <c r="H1203" s="20">
        <v>261</v>
      </c>
      <c r="I1203" s="20">
        <v>33</v>
      </c>
      <c r="J1203" s="20">
        <v>43</v>
      </c>
      <c r="K1203" s="20">
        <v>3593</v>
      </c>
      <c r="L1203" s="20">
        <v>65</v>
      </c>
      <c r="M1203" s="26" cm="1">
        <f t="array" ref="M1203">_xlfn.IFS(Table11[[#This Row],[target.clade]]="I",110,Table11[[#This Row],[target.clade]]="II",4454,TRUE,4652)</f>
        <v>4454</v>
      </c>
      <c r="N1203" s="26" cm="1">
        <f t="array" ref="N1203">_xlfn.IFS(Table11[[#This Row],[target.clade]]="I",4454,Table11[[#This Row],[target.clade]]="II",110,TRUE,NA())</f>
        <v>110</v>
      </c>
      <c r="O1203" s="20" cm="1">
        <f t="array" ref="O1203">_xlfn.IFS(Table11[[#This Row],[target.clade]]="I",Table11[[#This Row],[hits.I]],Table11[[#This Row],[target.clade]]="II",Table11[[#This Row],[hits.II]],TRUE,SUM(Table11[[#This Row],[hits.I]:[hits.?]]))</f>
        <v>3593</v>
      </c>
      <c r="P1203" s="26">
        <f>Table11[[#This Row],[clade.P]]-Table11[[#This Row],[clade.TP]]</f>
        <v>861</v>
      </c>
      <c r="Q1203" s="26" cm="1">
        <f t="array" ref="Q1203">_xlfn.IFS(Table11[[#This Row],[target.clade]]="I",Table11[[#This Row],[hits.II]],Table11[[#This Row],[target.clade]]="II",Table11[[#This Row],[hits.I]],TRUE,NA())</f>
        <v>43</v>
      </c>
      <c r="R1203" s="26">
        <f>IFERROR(Table11[[#This Row],[clade.N]]-Table11[[#This Row],[clade.FP]], NA())</f>
        <v>67</v>
      </c>
      <c r="S1203" s="24">
        <f>Table11[[#This Row],[clade.TP]]/Table11[[#This Row],[clade.P]]</f>
        <v>0.80669061517736862</v>
      </c>
      <c r="T1203" s="24">
        <f>Table11[[#This Row],[clade.FN]]/Table11[[#This Row],[clade.P]]</f>
        <v>0.19330938482263135</v>
      </c>
      <c r="U1203" s="24">
        <f>IFERROR(Table11[[#This Row],[clade.FP]]/Table11[[#This Row],[clade.N]],NA())</f>
        <v>0.39090909090909093</v>
      </c>
      <c r="V1203" s="24">
        <f>IFERROR(Table11[[#This Row],[clade.TN]]/Table11[[#This Row],[clade.N]],NA())</f>
        <v>0.60909090909090913</v>
      </c>
      <c r="AC1203" s="11"/>
      <c r="AD1203" s="11"/>
    </row>
    <row r="1204" spans="1:30" ht="21" customHeight="1" x14ac:dyDescent="0.2">
      <c r="A1204" s="25" t="s">
        <v>5036</v>
      </c>
      <c r="B1204" s="20">
        <f>LOOKUP(Table11[[#This Row],[id]],'S1 - Assay'!A:A,'S1 - Assay'!B:B)</f>
        <v>10244</v>
      </c>
      <c r="C1204" s="20" t="str">
        <f>LOOKUP(Table11[[#This Row],[id]],'S1 - Assay'!A:A,'S1 - Assay'!C:C)</f>
        <v>II</v>
      </c>
      <c r="D1204" s="20">
        <f>COUNTIF('S6 - Table 1'!$B$3:$B$20,Table11[[#This Row],[id]])</f>
        <v>0</v>
      </c>
      <c r="E1204" s="20">
        <v>0.79017066800000002</v>
      </c>
      <c r="F1204" s="20">
        <v>3379</v>
      </c>
      <c r="G1204" s="20">
        <v>7</v>
      </c>
      <c r="H1204" s="20">
        <v>280</v>
      </c>
      <c r="I1204" s="20">
        <v>9</v>
      </c>
      <c r="J1204" s="20">
        <v>44</v>
      </c>
      <c r="K1204" s="20">
        <v>4382</v>
      </c>
      <c r="L1204" s="20">
        <v>65</v>
      </c>
      <c r="M1204" s="26" cm="1">
        <f t="array" ref="M1204">_xlfn.IFS(Table11[[#This Row],[target.clade]]="I",110,Table11[[#This Row],[target.clade]]="II",4454,TRUE,4652)</f>
        <v>4454</v>
      </c>
      <c r="N1204" s="26" cm="1">
        <f t="array" ref="N1204">_xlfn.IFS(Table11[[#This Row],[target.clade]]="I",4454,Table11[[#This Row],[target.clade]]="II",110,TRUE,NA())</f>
        <v>110</v>
      </c>
      <c r="O1204" s="20" cm="1">
        <f t="array" ref="O1204">_xlfn.IFS(Table11[[#This Row],[target.clade]]="I",Table11[[#This Row],[hits.I]],Table11[[#This Row],[target.clade]]="II",Table11[[#This Row],[hits.II]],TRUE,SUM(Table11[[#This Row],[hits.I]:[hits.?]]))</f>
        <v>4382</v>
      </c>
      <c r="P1204" s="26">
        <f>Table11[[#This Row],[clade.P]]-Table11[[#This Row],[clade.TP]]</f>
        <v>72</v>
      </c>
      <c r="Q1204" s="26" cm="1">
        <f t="array" ref="Q1204">_xlfn.IFS(Table11[[#This Row],[target.clade]]="I",Table11[[#This Row],[hits.II]],Table11[[#This Row],[target.clade]]="II",Table11[[#This Row],[hits.I]],TRUE,NA())</f>
        <v>44</v>
      </c>
      <c r="R1204" s="26">
        <f>IFERROR(Table11[[#This Row],[clade.N]]-Table11[[#This Row],[clade.FP]], NA())</f>
        <v>66</v>
      </c>
      <c r="S1204" s="24">
        <f>Table11[[#This Row],[clade.TP]]/Table11[[#This Row],[clade.P]]</f>
        <v>0.98383475527615627</v>
      </c>
      <c r="T1204" s="24">
        <f>Table11[[#This Row],[clade.FN]]/Table11[[#This Row],[clade.P]]</f>
        <v>1.6165244723843737E-2</v>
      </c>
      <c r="U1204" s="24">
        <f>IFERROR(Table11[[#This Row],[clade.FP]]/Table11[[#This Row],[clade.N]],NA())</f>
        <v>0.4</v>
      </c>
      <c r="V1204" s="24">
        <f>IFERROR(Table11[[#This Row],[clade.TN]]/Table11[[#This Row],[clade.N]],NA())</f>
        <v>0.6</v>
      </c>
      <c r="AC1204" s="11"/>
      <c r="AD1204" s="11"/>
    </row>
    <row r="1205" spans="1:30" ht="21" customHeight="1" x14ac:dyDescent="0.2">
      <c r="A1205" s="25" t="s">
        <v>5037</v>
      </c>
      <c r="B1205" s="20">
        <f>LOOKUP(Table11[[#This Row],[id]],'S1 - Assay'!A:A,'S1 - Assay'!B:B)</f>
        <v>10244</v>
      </c>
      <c r="C1205" s="20" t="str">
        <f>LOOKUP(Table11[[#This Row],[id]],'S1 - Assay'!A:A,'S1 - Assay'!C:C)</f>
        <v>II</v>
      </c>
      <c r="D1205" s="20">
        <f>COUNTIF('S6 - Table 1'!$B$3:$B$20,Table11[[#This Row],[id]])</f>
        <v>0</v>
      </c>
      <c r="E1205" s="20">
        <v>0.79856816399999997</v>
      </c>
      <c r="F1205" s="20">
        <v>3422</v>
      </c>
      <c r="G1205" s="20">
        <v>1</v>
      </c>
      <c r="H1205" s="20">
        <v>171</v>
      </c>
      <c r="I1205" s="20">
        <v>267</v>
      </c>
      <c r="J1205" s="20">
        <v>43</v>
      </c>
      <c r="K1205" s="20">
        <v>4415</v>
      </c>
      <c r="L1205" s="20">
        <v>66</v>
      </c>
      <c r="M1205" s="26" cm="1">
        <f t="array" ref="M1205">_xlfn.IFS(Table11[[#This Row],[target.clade]]="I",110,Table11[[#This Row],[target.clade]]="II",4454,TRUE,4652)</f>
        <v>4454</v>
      </c>
      <c r="N1205" s="26" cm="1">
        <f t="array" ref="N1205">_xlfn.IFS(Table11[[#This Row],[target.clade]]="I",4454,Table11[[#This Row],[target.clade]]="II",110,TRUE,NA())</f>
        <v>110</v>
      </c>
      <c r="O1205" s="20" cm="1">
        <f t="array" ref="O1205">_xlfn.IFS(Table11[[#This Row],[target.clade]]="I",Table11[[#This Row],[hits.I]],Table11[[#This Row],[target.clade]]="II",Table11[[#This Row],[hits.II]],TRUE,SUM(Table11[[#This Row],[hits.I]:[hits.?]]))</f>
        <v>4415</v>
      </c>
      <c r="P1205" s="26">
        <f>Table11[[#This Row],[clade.P]]-Table11[[#This Row],[clade.TP]]</f>
        <v>39</v>
      </c>
      <c r="Q1205" s="26" cm="1">
        <f t="array" ref="Q1205">_xlfn.IFS(Table11[[#This Row],[target.clade]]="I",Table11[[#This Row],[hits.II]],Table11[[#This Row],[target.clade]]="II",Table11[[#This Row],[hits.I]],TRUE,NA())</f>
        <v>43</v>
      </c>
      <c r="R1205" s="26">
        <f>IFERROR(Table11[[#This Row],[clade.N]]-Table11[[#This Row],[clade.FP]], NA())</f>
        <v>67</v>
      </c>
      <c r="S1205" s="24">
        <f>Table11[[#This Row],[clade.TP]]/Table11[[#This Row],[clade.P]]</f>
        <v>0.9912438257745847</v>
      </c>
      <c r="T1205" s="24">
        <f>Table11[[#This Row],[clade.FN]]/Table11[[#This Row],[clade.P]]</f>
        <v>8.7561742254153568E-3</v>
      </c>
      <c r="U1205" s="24">
        <f>IFERROR(Table11[[#This Row],[clade.FP]]/Table11[[#This Row],[clade.N]],NA())</f>
        <v>0.39090909090909093</v>
      </c>
      <c r="V1205" s="24">
        <f>IFERROR(Table11[[#This Row],[clade.TN]]/Table11[[#This Row],[clade.N]],NA())</f>
        <v>0.60909090909090913</v>
      </c>
      <c r="AC1205" s="11"/>
      <c r="AD1205" s="11"/>
    </row>
    <row r="1206" spans="1:30" ht="21" customHeight="1" x14ac:dyDescent="0.2">
      <c r="A1206" s="25" t="s">
        <v>5042</v>
      </c>
      <c r="B1206" s="20">
        <f>LOOKUP(Table11[[#This Row],[id]],'S1 - Assay'!A:A,'S1 - Assay'!B:B)</f>
        <v>10244</v>
      </c>
      <c r="C1206" s="20" t="str">
        <f>LOOKUP(Table11[[#This Row],[id]],'S1 - Assay'!A:A,'S1 - Assay'!C:C)</f>
        <v>II</v>
      </c>
      <c r="D1206" s="20">
        <f>COUNTIF('S6 - Table 1'!$B$3:$B$20,Table11[[#This Row],[id]])</f>
        <v>0</v>
      </c>
      <c r="E1206" s="20">
        <v>0.79856816399999997</v>
      </c>
      <c r="F1206" s="20">
        <v>3422</v>
      </c>
      <c r="G1206" s="20">
        <v>1</v>
      </c>
      <c r="H1206" s="20">
        <v>171</v>
      </c>
      <c r="I1206" s="20">
        <v>267</v>
      </c>
      <c r="J1206" s="20">
        <v>43</v>
      </c>
      <c r="K1206" s="20">
        <v>4415</v>
      </c>
      <c r="L1206" s="20">
        <v>66</v>
      </c>
      <c r="M1206" s="26" cm="1">
        <f t="array" ref="M1206">_xlfn.IFS(Table11[[#This Row],[target.clade]]="I",110,Table11[[#This Row],[target.clade]]="II",4454,TRUE,4652)</f>
        <v>4454</v>
      </c>
      <c r="N1206" s="26" cm="1">
        <f t="array" ref="N1206">_xlfn.IFS(Table11[[#This Row],[target.clade]]="I",4454,Table11[[#This Row],[target.clade]]="II",110,TRUE,NA())</f>
        <v>110</v>
      </c>
      <c r="O1206" s="20" cm="1">
        <f t="array" ref="O1206">_xlfn.IFS(Table11[[#This Row],[target.clade]]="I",Table11[[#This Row],[hits.I]],Table11[[#This Row],[target.clade]]="II",Table11[[#This Row],[hits.II]],TRUE,SUM(Table11[[#This Row],[hits.I]:[hits.?]]))</f>
        <v>4415</v>
      </c>
      <c r="P1206" s="26">
        <f>Table11[[#This Row],[clade.P]]-Table11[[#This Row],[clade.TP]]</f>
        <v>39</v>
      </c>
      <c r="Q1206" s="26" cm="1">
        <f t="array" ref="Q1206">_xlfn.IFS(Table11[[#This Row],[target.clade]]="I",Table11[[#This Row],[hits.II]],Table11[[#This Row],[target.clade]]="II",Table11[[#This Row],[hits.I]],TRUE,NA())</f>
        <v>43</v>
      </c>
      <c r="R1206" s="26">
        <f>IFERROR(Table11[[#This Row],[clade.N]]-Table11[[#This Row],[clade.FP]], NA())</f>
        <v>67</v>
      </c>
      <c r="S1206" s="24">
        <f>Table11[[#This Row],[clade.TP]]/Table11[[#This Row],[clade.P]]</f>
        <v>0.9912438257745847</v>
      </c>
      <c r="T1206" s="24">
        <f>Table11[[#This Row],[clade.FN]]/Table11[[#This Row],[clade.P]]</f>
        <v>8.7561742254153568E-3</v>
      </c>
      <c r="U1206" s="24">
        <f>IFERROR(Table11[[#This Row],[clade.FP]]/Table11[[#This Row],[clade.N]],NA())</f>
        <v>0.39090909090909093</v>
      </c>
      <c r="V1206" s="24">
        <f>IFERROR(Table11[[#This Row],[clade.TN]]/Table11[[#This Row],[clade.N]],NA())</f>
        <v>0.60909090909090913</v>
      </c>
      <c r="AC1206" s="11"/>
      <c r="AD1206" s="11"/>
    </row>
    <row r="1207" spans="1:30" ht="21" customHeight="1" x14ac:dyDescent="0.2">
      <c r="A1207" s="25" t="s">
        <v>5045</v>
      </c>
      <c r="B1207" s="20">
        <f>LOOKUP(Table11[[#This Row],[id]],'S1 - Assay'!A:A,'S1 - Assay'!B:B)</f>
        <v>10244</v>
      </c>
      <c r="C1207" s="20" t="str">
        <f>LOOKUP(Table11[[#This Row],[id]],'S1 - Assay'!A:A,'S1 - Assay'!C:C)</f>
        <v>II</v>
      </c>
      <c r="D1207" s="20">
        <f>COUNTIF('S6 - Table 1'!$B$3:$B$20,Table11[[#This Row],[id]])</f>
        <v>0</v>
      </c>
      <c r="E1207" s="20">
        <v>0.798821593</v>
      </c>
      <c r="F1207" s="20">
        <v>3367</v>
      </c>
      <c r="G1207" s="20">
        <v>15</v>
      </c>
      <c r="H1207" s="20">
        <v>182</v>
      </c>
      <c r="I1207" s="20">
        <v>214</v>
      </c>
      <c r="J1207" s="20">
        <v>43</v>
      </c>
      <c r="K1207" s="20">
        <v>4364</v>
      </c>
      <c r="L1207" s="20">
        <v>56</v>
      </c>
      <c r="M1207" s="26" cm="1">
        <f t="array" ref="M1207">_xlfn.IFS(Table11[[#This Row],[target.clade]]="I",110,Table11[[#This Row],[target.clade]]="II",4454,TRUE,4652)</f>
        <v>4454</v>
      </c>
      <c r="N1207" s="26" cm="1">
        <f t="array" ref="N1207">_xlfn.IFS(Table11[[#This Row],[target.clade]]="I",4454,Table11[[#This Row],[target.clade]]="II",110,TRUE,NA())</f>
        <v>110</v>
      </c>
      <c r="O1207" s="20" cm="1">
        <f t="array" ref="O1207">_xlfn.IFS(Table11[[#This Row],[target.clade]]="I",Table11[[#This Row],[hits.I]],Table11[[#This Row],[target.clade]]="II",Table11[[#This Row],[hits.II]],TRUE,SUM(Table11[[#This Row],[hits.I]:[hits.?]]))</f>
        <v>4364</v>
      </c>
      <c r="P1207" s="26">
        <f>Table11[[#This Row],[clade.P]]-Table11[[#This Row],[clade.TP]]</f>
        <v>90</v>
      </c>
      <c r="Q1207" s="26" cm="1">
        <f t="array" ref="Q1207">_xlfn.IFS(Table11[[#This Row],[target.clade]]="I",Table11[[#This Row],[hits.II]],Table11[[#This Row],[target.clade]]="II",Table11[[#This Row],[hits.I]],TRUE,NA())</f>
        <v>43</v>
      </c>
      <c r="R1207" s="26">
        <f>IFERROR(Table11[[#This Row],[clade.N]]-Table11[[#This Row],[clade.FP]], NA())</f>
        <v>67</v>
      </c>
      <c r="S1207" s="24">
        <f>Table11[[#This Row],[clade.TP]]/Table11[[#This Row],[clade.P]]</f>
        <v>0.97979344409519531</v>
      </c>
      <c r="T1207" s="24">
        <f>Table11[[#This Row],[clade.FN]]/Table11[[#This Row],[clade.P]]</f>
        <v>2.020655590480467E-2</v>
      </c>
      <c r="U1207" s="24">
        <f>IFERROR(Table11[[#This Row],[clade.FP]]/Table11[[#This Row],[clade.N]],NA())</f>
        <v>0.39090909090909093</v>
      </c>
      <c r="V1207" s="24">
        <f>IFERROR(Table11[[#This Row],[clade.TN]]/Table11[[#This Row],[clade.N]],NA())</f>
        <v>0.60909090909090913</v>
      </c>
      <c r="AC1207" s="11"/>
      <c r="AD1207" s="11"/>
    </row>
    <row r="1208" spans="1:30" ht="21" customHeight="1" x14ac:dyDescent="0.2">
      <c r="A1208" s="25" t="s">
        <v>5046</v>
      </c>
      <c r="B1208" s="20">
        <f>LOOKUP(Table11[[#This Row],[id]],'S1 - Assay'!A:A,'S1 - Assay'!B:B)</f>
        <v>10244</v>
      </c>
      <c r="C1208" s="20" t="str">
        <f>LOOKUP(Table11[[#This Row],[id]],'S1 - Assay'!A:A,'S1 - Assay'!C:C)</f>
        <v>II</v>
      </c>
      <c r="D1208" s="20">
        <f>COUNTIF('S6 - Table 1'!$B$3:$B$20,Table11[[#This Row],[id]])</f>
        <v>0</v>
      </c>
      <c r="E1208" s="20">
        <v>0.79948284800000002</v>
      </c>
      <c r="F1208" s="20">
        <v>3383</v>
      </c>
      <c r="G1208" s="20">
        <v>3</v>
      </c>
      <c r="H1208" s="20">
        <v>251</v>
      </c>
      <c r="I1208" s="20">
        <v>118</v>
      </c>
      <c r="J1208" s="20">
        <v>43</v>
      </c>
      <c r="K1208" s="20">
        <v>4404</v>
      </c>
      <c r="L1208" s="20">
        <v>50</v>
      </c>
      <c r="M1208" s="26" cm="1">
        <f t="array" ref="M1208">_xlfn.IFS(Table11[[#This Row],[target.clade]]="I",110,Table11[[#This Row],[target.clade]]="II",4454,TRUE,4652)</f>
        <v>4454</v>
      </c>
      <c r="N1208" s="26" cm="1">
        <f t="array" ref="N1208">_xlfn.IFS(Table11[[#This Row],[target.clade]]="I",4454,Table11[[#This Row],[target.clade]]="II",110,TRUE,NA())</f>
        <v>110</v>
      </c>
      <c r="O1208" s="20" cm="1">
        <f t="array" ref="O1208">_xlfn.IFS(Table11[[#This Row],[target.clade]]="I",Table11[[#This Row],[hits.I]],Table11[[#This Row],[target.clade]]="II",Table11[[#This Row],[hits.II]],TRUE,SUM(Table11[[#This Row],[hits.I]:[hits.?]]))</f>
        <v>4404</v>
      </c>
      <c r="P1208" s="26">
        <f>Table11[[#This Row],[clade.P]]-Table11[[#This Row],[clade.TP]]</f>
        <v>50</v>
      </c>
      <c r="Q1208" s="26" cm="1">
        <f t="array" ref="Q1208">_xlfn.IFS(Table11[[#This Row],[target.clade]]="I",Table11[[#This Row],[hits.II]],Table11[[#This Row],[target.clade]]="II",Table11[[#This Row],[hits.I]],TRUE,NA())</f>
        <v>43</v>
      </c>
      <c r="R1208" s="26">
        <f>IFERROR(Table11[[#This Row],[clade.N]]-Table11[[#This Row],[clade.FP]], NA())</f>
        <v>67</v>
      </c>
      <c r="S1208" s="24">
        <f>Table11[[#This Row],[clade.TP]]/Table11[[#This Row],[clade.P]]</f>
        <v>0.98877413560844185</v>
      </c>
      <c r="T1208" s="24">
        <f>Table11[[#This Row],[clade.FN]]/Table11[[#This Row],[clade.P]]</f>
        <v>1.1225864391558151E-2</v>
      </c>
      <c r="U1208" s="24">
        <f>IFERROR(Table11[[#This Row],[clade.FP]]/Table11[[#This Row],[clade.N]],NA())</f>
        <v>0.39090909090909093</v>
      </c>
      <c r="V1208" s="24">
        <f>IFERROR(Table11[[#This Row],[clade.TN]]/Table11[[#This Row],[clade.N]],NA())</f>
        <v>0.60909090909090913</v>
      </c>
      <c r="AC1208" s="11"/>
      <c r="AD1208" s="11"/>
    </row>
    <row r="1209" spans="1:30" ht="21" customHeight="1" x14ac:dyDescent="0.2">
      <c r="A1209" s="25" t="s">
        <v>5048</v>
      </c>
      <c r="B1209" s="20">
        <f>LOOKUP(Table11[[#This Row],[id]],'S1 - Assay'!A:A,'S1 - Assay'!B:B)</f>
        <v>10244</v>
      </c>
      <c r="C1209" s="20" t="str">
        <f>LOOKUP(Table11[[#This Row],[id]],'S1 - Assay'!A:A,'S1 - Assay'!C:C)</f>
        <v>II</v>
      </c>
      <c r="D1209" s="20">
        <f>COUNTIF('S6 - Table 1'!$B$3:$B$20,Table11[[#This Row],[id]])</f>
        <v>0</v>
      </c>
      <c r="E1209" s="20">
        <v>0.79948323399999999</v>
      </c>
      <c r="F1209" s="20">
        <v>3422</v>
      </c>
      <c r="G1209" s="20">
        <v>1</v>
      </c>
      <c r="H1209" s="20">
        <v>171</v>
      </c>
      <c r="I1209" s="20">
        <v>266</v>
      </c>
      <c r="J1209" s="20">
        <v>43</v>
      </c>
      <c r="K1209" s="20">
        <v>4415</v>
      </c>
      <c r="L1209" s="20">
        <v>66</v>
      </c>
      <c r="M1209" s="26" cm="1">
        <f t="array" ref="M1209">_xlfn.IFS(Table11[[#This Row],[target.clade]]="I",110,Table11[[#This Row],[target.clade]]="II",4454,TRUE,4652)</f>
        <v>4454</v>
      </c>
      <c r="N1209" s="26" cm="1">
        <f t="array" ref="N1209">_xlfn.IFS(Table11[[#This Row],[target.clade]]="I",4454,Table11[[#This Row],[target.clade]]="II",110,TRUE,NA())</f>
        <v>110</v>
      </c>
      <c r="O1209" s="20" cm="1">
        <f t="array" ref="O1209">_xlfn.IFS(Table11[[#This Row],[target.clade]]="I",Table11[[#This Row],[hits.I]],Table11[[#This Row],[target.clade]]="II",Table11[[#This Row],[hits.II]],TRUE,SUM(Table11[[#This Row],[hits.I]:[hits.?]]))</f>
        <v>4415</v>
      </c>
      <c r="P1209" s="26">
        <f>Table11[[#This Row],[clade.P]]-Table11[[#This Row],[clade.TP]]</f>
        <v>39</v>
      </c>
      <c r="Q1209" s="26" cm="1">
        <f t="array" ref="Q1209">_xlfn.IFS(Table11[[#This Row],[target.clade]]="I",Table11[[#This Row],[hits.II]],Table11[[#This Row],[target.clade]]="II",Table11[[#This Row],[hits.I]],TRUE,NA())</f>
        <v>43</v>
      </c>
      <c r="R1209" s="26">
        <f>IFERROR(Table11[[#This Row],[clade.N]]-Table11[[#This Row],[clade.FP]], NA())</f>
        <v>67</v>
      </c>
      <c r="S1209" s="24">
        <f>Table11[[#This Row],[clade.TP]]/Table11[[#This Row],[clade.P]]</f>
        <v>0.9912438257745847</v>
      </c>
      <c r="T1209" s="24">
        <f>Table11[[#This Row],[clade.FN]]/Table11[[#This Row],[clade.P]]</f>
        <v>8.7561742254153568E-3</v>
      </c>
      <c r="U1209" s="24">
        <f>IFERROR(Table11[[#This Row],[clade.FP]]/Table11[[#This Row],[clade.N]],NA())</f>
        <v>0.39090909090909093</v>
      </c>
      <c r="V1209" s="24">
        <f>IFERROR(Table11[[#This Row],[clade.TN]]/Table11[[#This Row],[clade.N]],NA())</f>
        <v>0.60909090909090913</v>
      </c>
      <c r="AC1209" s="11"/>
      <c r="AD1209" s="11"/>
    </row>
    <row r="1210" spans="1:30" ht="21" customHeight="1" x14ac:dyDescent="0.2">
      <c r="A1210" s="25" t="s">
        <v>5051</v>
      </c>
      <c r="B1210" s="20">
        <f>LOOKUP(Table11[[#This Row],[id]],'S1 - Assay'!A:A,'S1 - Assay'!B:B)</f>
        <v>10244</v>
      </c>
      <c r="C1210" s="20" t="str">
        <f>LOOKUP(Table11[[#This Row],[id]],'S1 - Assay'!A:A,'S1 - Assay'!C:C)</f>
        <v>II</v>
      </c>
      <c r="D1210" s="20">
        <f>COUNTIF('S6 - Table 1'!$B$3:$B$20,Table11[[#This Row],[id]])</f>
        <v>0</v>
      </c>
      <c r="E1210" s="20">
        <v>0.79948323399999999</v>
      </c>
      <c r="F1210" s="20">
        <v>3422</v>
      </c>
      <c r="G1210" s="20">
        <v>1</v>
      </c>
      <c r="H1210" s="20">
        <v>171</v>
      </c>
      <c r="I1210" s="20">
        <v>267</v>
      </c>
      <c r="J1210" s="20">
        <v>43</v>
      </c>
      <c r="K1210" s="20">
        <v>4415</v>
      </c>
      <c r="L1210" s="20">
        <v>66</v>
      </c>
      <c r="M1210" s="26" cm="1">
        <f t="array" ref="M1210">_xlfn.IFS(Table11[[#This Row],[target.clade]]="I",110,Table11[[#This Row],[target.clade]]="II",4454,TRUE,4652)</f>
        <v>4454</v>
      </c>
      <c r="N1210" s="26" cm="1">
        <f t="array" ref="N1210">_xlfn.IFS(Table11[[#This Row],[target.clade]]="I",4454,Table11[[#This Row],[target.clade]]="II",110,TRUE,NA())</f>
        <v>110</v>
      </c>
      <c r="O1210" s="20" cm="1">
        <f t="array" ref="O1210">_xlfn.IFS(Table11[[#This Row],[target.clade]]="I",Table11[[#This Row],[hits.I]],Table11[[#This Row],[target.clade]]="II",Table11[[#This Row],[hits.II]],TRUE,SUM(Table11[[#This Row],[hits.I]:[hits.?]]))</f>
        <v>4415</v>
      </c>
      <c r="P1210" s="26">
        <f>Table11[[#This Row],[clade.P]]-Table11[[#This Row],[clade.TP]]</f>
        <v>39</v>
      </c>
      <c r="Q1210" s="26" cm="1">
        <f t="array" ref="Q1210">_xlfn.IFS(Table11[[#This Row],[target.clade]]="I",Table11[[#This Row],[hits.II]],Table11[[#This Row],[target.clade]]="II",Table11[[#This Row],[hits.I]],TRUE,NA())</f>
        <v>43</v>
      </c>
      <c r="R1210" s="26">
        <f>IFERROR(Table11[[#This Row],[clade.N]]-Table11[[#This Row],[clade.FP]], NA())</f>
        <v>67</v>
      </c>
      <c r="S1210" s="24">
        <f>Table11[[#This Row],[clade.TP]]/Table11[[#This Row],[clade.P]]</f>
        <v>0.9912438257745847</v>
      </c>
      <c r="T1210" s="24">
        <f>Table11[[#This Row],[clade.FN]]/Table11[[#This Row],[clade.P]]</f>
        <v>8.7561742254153568E-3</v>
      </c>
      <c r="U1210" s="24">
        <f>IFERROR(Table11[[#This Row],[clade.FP]]/Table11[[#This Row],[clade.N]],NA())</f>
        <v>0.39090909090909093</v>
      </c>
      <c r="V1210" s="24">
        <f>IFERROR(Table11[[#This Row],[clade.TN]]/Table11[[#This Row],[clade.N]],NA())</f>
        <v>0.60909090909090913</v>
      </c>
      <c r="AC1210" s="11"/>
      <c r="AD1210" s="11"/>
    </row>
    <row r="1211" spans="1:30" ht="21" customHeight="1" x14ac:dyDescent="0.2">
      <c r="A1211" s="25" t="s">
        <v>5053</v>
      </c>
      <c r="B1211" s="20">
        <f>LOOKUP(Table11[[#This Row],[id]],'S1 - Assay'!A:A,'S1 - Assay'!B:B)</f>
        <v>10244</v>
      </c>
      <c r="C1211" s="20" t="str">
        <f>LOOKUP(Table11[[#This Row],[id]],'S1 - Assay'!A:A,'S1 - Assay'!C:C)</f>
        <v>II</v>
      </c>
      <c r="D1211" s="20">
        <f>COUNTIF('S6 - Table 1'!$B$3:$B$20,Table11[[#This Row],[id]])</f>
        <v>0</v>
      </c>
      <c r="E1211" s="20">
        <v>0.80567924000000002</v>
      </c>
      <c r="F1211" s="20">
        <v>3377</v>
      </c>
      <c r="G1211" s="20">
        <v>10</v>
      </c>
      <c r="H1211" s="20">
        <v>161</v>
      </c>
      <c r="I1211" s="20">
        <v>178</v>
      </c>
      <c r="J1211" s="20">
        <v>43</v>
      </c>
      <c r="K1211" s="20">
        <v>4372</v>
      </c>
      <c r="L1211" s="20">
        <v>62</v>
      </c>
      <c r="M1211" s="26" cm="1">
        <f t="array" ref="M1211">_xlfn.IFS(Table11[[#This Row],[target.clade]]="I",110,Table11[[#This Row],[target.clade]]="II",4454,TRUE,4652)</f>
        <v>4454</v>
      </c>
      <c r="N1211" s="26" cm="1">
        <f t="array" ref="N1211">_xlfn.IFS(Table11[[#This Row],[target.clade]]="I",4454,Table11[[#This Row],[target.clade]]="II",110,TRUE,NA())</f>
        <v>110</v>
      </c>
      <c r="O1211" s="20" cm="1">
        <f t="array" ref="O1211">_xlfn.IFS(Table11[[#This Row],[target.clade]]="I",Table11[[#This Row],[hits.I]],Table11[[#This Row],[target.clade]]="II",Table11[[#This Row],[hits.II]],TRUE,SUM(Table11[[#This Row],[hits.I]:[hits.?]]))</f>
        <v>4372</v>
      </c>
      <c r="P1211" s="26">
        <f>Table11[[#This Row],[clade.P]]-Table11[[#This Row],[clade.TP]]</f>
        <v>82</v>
      </c>
      <c r="Q1211" s="26" cm="1">
        <f t="array" ref="Q1211">_xlfn.IFS(Table11[[#This Row],[target.clade]]="I",Table11[[#This Row],[hits.II]],Table11[[#This Row],[target.clade]]="II",Table11[[#This Row],[hits.I]],TRUE,NA())</f>
        <v>43</v>
      </c>
      <c r="R1211" s="26">
        <f>IFERROR(Table11[[#This Row],[clade.N]]-Table11[[#This Row],[clade.FP]], NA())</f>
        <v>67</v>
      </c>
      <c r="S1211" s="24">
        <f>Table11[[#This Row],[clade.TP]]/Table11[[#This Row],[clade.P]]</f>
        <v>0.98158958239784466</v>
      </c>
      <c r="T1211" s="24">
        <f>Table11[[#This Row],[clade.FN]]/Table11[[#This Row],[clade.P]]</f>
        <v>1.8410417602155366E-2</v>
      </c>
      <c r="U1211" s="24">
        <f>IFERROR(Table11[[#This Row],[clade.FP]]/Table11[[#This Row],[clade.N]],NA())</f>
        <v>0.39090909090909093</v>
      </c>
      <c r="V1211" s="24">
        <f>IFERROR(Table11[[#This Row],[clade.TN]]/Table11[[#This Row],[clade.N]],NA())</f>
        <v>0.60909090909090913</v>
      </c>
      <c r="AC1211" s="11"/>
      <c r="AD1211" s="11"/>
    </row>
    <row r="1212" spans="1:30" ht="21" customHeight="1" x14ac:dyDescent="0.2">
      <c r="A1212" s="25" t="s">
        <v>5058</v>
      </c>
      <c r="B1212" s="20">
        <f>LOOKUP(Table11[[#This Row],[id]],'S1 - Assay'!A:A,'S1 - Assay'!B:B)</f>
        <v>10244</v>
      </c>
      <c r="C1212" s="20" t="str">
        <f>LOOKUP(Table11[[#This Row],[id]],'S1 - Assay'!A:A,'S1 - Assay'!C:C)</f>
        <v>II</v>
      </c>
      <c r="D1212" s="20">
        <f>COUNTIF('S6 - Table 1'!$B$3:$B$20,Table11[[#This Row],[id]])</f>
        <v>0</v>
      </c>
      <c r="E1212" s="20">
        <v>0.80578439999999996</v>
      </c>
      <c r="F1212" s="20">
        <v>3422</v>
      </c>
      <c r="G1212" s="20">
        <v>3</v>
      </c>
      <c r="H1212" s="20">
        <v>133</v>
      </c>
      <c r="I1212" s="20">
        <v>273</v>
      </c>
      <c r="J1212" s="20">
        <v>43</v>
      </c>
      <c r="K1212" s="20">
        <v>4415</v>
      </c>
      <c r="L1212" s="20">
        <v>66</v>
      </c>
      <c r="M1212" s="26" cm="1">
        <f t="array" ref="M1212">_xlfn.IFS(Table11[[#This Row],[target.clade]]="I",110,Table11[[#This Row],[target.clade]]="II",4454,TRUE,4652)</f>
        <v>4454</v>
      </c>
      <c r="N1212" s="26" cm="1">
        <f t="array" ref="N1212">_xlfn.IFS(Table11[[#This Row],[target.clade]]="I",4454,Table11[[#This Row],[target.clade]]="II",110,TRUE,NA())</f>
        <v>110</v>
      </c>
      <c r="O1212" s="20" cm="1">
        <f t="array" ref="O1212">_xlfn.IFS(Table11[[#This Row],[target.clade]]="I",Table11[[#This Row],[hits.I]],Table11[[#This Row],[target.clade]]="II",Table11[[#This Row],[hits.II]],TRUE,SUM(Table11[[#This Row],[hits.I]:[hits.?]]))</f>
        <v>4415</v>
      </c>
      <c r="P1212" s="26">
        <f>Table11[[#This Row],[clade.P]]-Table11[[#This Row],[clade.TP]]</f>
        <v>39</v>
      </c>
      <c r="Q1212" s="26" cm="1">
        <f t="array" ref="Q1212">_xlfn.IFS(Table11[[#This Row],[target.clade]]="I",Table11[[#This Row],[hits.II]],Table11[[#This Row],[target.clade]]="II",Table11[[#This Row],[hits.I]],TRUE,NA())</f>
        <v>43</v>
      </c>
      <c r="R1212" s="26">
        <f>IFERROR(Table11[[#This Row],[clade.N]]-Table11[[#This Row],[clade.FP]], NA())</f>
        <v>67</v>
      </c>
      <c r="S1212" s="24">
        <f>Table11[[#This Row],[clade.TP]]/Table11[[#This Row],[clade.P]]</f>
        <v>0.9912438257745847</v>
      </c>
      <c r="T1212" s="24">
        <f>Table11[[#This Row],[clade.FN]]/Table11[[#This Row],[clade.P]]</f>
        <v>8.7561742254153568E-3</v>
      </c>
      <c r="U1212" s="24">
        <f>IFERROR(Table11[[#This Row],[clade.FP]]/Table11[[#This Row],[clade.N]],NA())</f>
        <v>0.39090909090909093</v>
      </c>
      <c r="V1212" s="24">
        <f>IFERROR(Table11[[#This Row],[clade.TN]]/Table11[[#This Row],[clade.N]],NA())</f>
        <v>0.60909090909090913</v>
      </c>
      <c r="AC1212" s="11"/>
      <c r="AD1212" s="11"/>
    </row>
    <row r="1213" spans="1:30" ht="21" customHeight="1" x14ac:dyDescent="0.2">
      <c r="A1213" s="25" t="s">
        <v>5061</v>
      </c>
      <c r="B1213" s="20">
        <f>LOOKUP(Table11[[#This Row],[id]],'S1 - Assay'!A:A,'S1 - Assay'!B:B)</f>
        <v>10244</v>
      </c>
      <c r="C1213" s="20" t="str">
        <f>LOOKUP(Table11[[#This Row],[id]],'S1 - Assay'!A:A,'S1 - Assay'!C:C)</f>
        <v>II</v>
      </c>
      <c r="D1213" s="20">
        <f>COUNTIF('S6 - Table 1'!$B$3:$B$20,Table11[[#This Row],[id]])</f>
        <v>0</v>
      </c>
      <c r="E1213" s="20">
        <v>0.82942062500000002</v>
      </c>
      <c r="F1213" s="20">
        <v>3435</v>
      </c>
      <c r="G1213" s="20">
        <v>1</v>
      </c>
      <c r="H1213" s="20">
        <v>5</v>
      </c>
      <c r="I1213" s="20">
        <v>280</v>
      </c>
      <c r="J1213" s="20">
        <v>43</v>
      </c>
      <c r="K1213" s="20">
        <v>4433</v>
      </c>
      <c r="L1213" s="20">
        <v>65</v>
      </c>
      <c r="M1213" s="26" cm="1">
        <f t="array" ref="M1213">_xlfn.IFS(Table11[[#This Row],[target.clade]]="I",110,Table11[[#This Row],[target.clade]]="II",4454,TRUE,4652)</f>
        <v>4454</v>
      </c>
      <c r="N1213" s="26" cm="1">
        <f t="array" ref="N1213">_xlfn.IFS(Table11[[#This Row],[target.clade]]="I",4454,Table11[[#This Row],[target.clade]]="II",110,TRUE,NA())</f>
        <v>110</v>
      </c>
      <c r="O1213" s="20" cm="1">
        <f t="array" ref="O1213">_xlfn.IFS(Table11[[#This Row],[target.clade]]="I",Table11[[#This Row],[hits.I]],Table11[[#This Row],[target.clade]]="II",Table11[[#This Row],[hits.II]],TRUE,SUM(Table11[[#This Row],[hits.I]:[hits.?]]))</f>
        <v>4433</v>
      </c>
      <c r="P1213" s="26">
        <f>Table11[[#This Row],[clade.P]]-Table11[[#This Row],[clade.TP]]</f>
        <v>21</v>
      </c>
      <c r="Q1213" s="26" cm="1">
        <f t="array" ref="Q1213">_xlfn.IFS(Table11[[#This Row],[target.clade]]="I",Table11[[#This Row],[hits.II]],Table11[[#This Row],[target.clade]]="II",Table11[[#This Row],[hits.I]],TRUE,NA())</f>
        <v>43</v>
      </c>
      <c r="R1213" s="26">
        <f>IFERROR(Table11[[#This Row],[clade.N]]-Table11[[#This Row],[clade.FP]], NA())</f>
        <v>67</v>
      </c>
      <c r="S1213" s="24">
        <f>Table11[[#This Row],[clade.TP]]/Table11[[#This Row],[clade.P]]</f>
        <v>0.99528513695554555</v>
      </c>
      <c r="T1213" s="24">
        <f>Table11[[#This Row],[clade.FN]]/Table11[[#This Row],[clade.P]]</f>
        <v>4.7148630444544233E-3</v>
      </c>
      <c r="U1213" s="24">
        <f>IFERROR(Table11[[#This Row],[clade.FP]]/Table11[[#This Row],[clade.N]],NA())</f>
        <v>0.39090909090909093</v>
      </c>
      <c r="V1213" s="24">
        <f>IFERROR(Table11[[#This Row],[clade.TN]]/Table11[[#This Row],[clade.N]],NA())</f>
        <v>0.60909090909090913</v>
      </c>
      <c r="AC1213" s="11"/>
      <c r="AD1213" s="11"/>
    </row>
    <row r="1214" spans="1:30" ht="21" customHeight="1" x14ac:dyDescent="0.2">
      <c r="A1214" s="25" t="s">
        <v>5064</v>
      </c>
      <c r="B1214" s="20">
        <f>LOOKUP(Table11[[#This Row],[id]],'S1 - Assay'!A:A,'S1 - Assay'!B:B)</f>
        <v>10244</v>
      </c>
      <c r="C1214" s="20" t="str">
        <f>LOOKUP(Table11[[#This Row],[id]],'S1 - Assay'!A:A,'S1 - Assay'!C:C)</f>
        <v>II</v>
      </c>
      <c r="D1214" s="20">
        <f>COUNTIF('S6 - Table 1'!$B$3:$B$20,Table11[[#This Row],[id]])</f>
        <v>0</v>
      </c>
      <c r="E1214" s="20">
        <v>0.83614673399999995</v>
      </c>
      <c r="F1214" s="20">
        <v>3405</v>
      </c>
      <c r="G1214" s="20">
        <v>0</v>
      </c>
      <c r="H1214" s="20">
        <v>193</v>
      </c>
      <c r="I1214" s="20">
        <v>147</v>
      </c>
      <c r="J1214" s="20">
        <v>43</v>
      </c>
      <c r="K1214" s="20">
        <v>4433</v>
      </c>
      <c r="L1214" s="20">
        <v>53</v>
      </c>
      <c r="M1214" s="26" cm="1">
        <f t="array" ref="M1214">_xlfn.IFS(Table11[[#This Row],[target.clade]]="I",110,Table11[[#This Row],[target.clade]]="II",4454,TRUE,4652)</f>
        <v>4454</v>
      </c>
      <c r="N1214" s="26" cm="1">
        <f t="array" ref="N1214">_xlfn.IFS(Table11[[#This Row],[target.clade]]="I",4454,Table11[[#This Row],[target.clade]]="II",110,TRUE,NA())</f>
        <v>110</v>
      </c>
      <c r="O1214" s="20" cm="1">
        <f t="array" ref="O1214">_xlfn.IFS(Table11[[#This Row],[target.clade]]="I",Table11[[#This Row],[hits.I]],Table11[[#This Row],[target.clade]]="II",Table11[[#This Row],[hits.II]],TRUE,SUM(Table11[[#This Row],[hits.I]:[hits.?]]))</f>
        <v>4433</v>
      </c>
      <c r="P1214" s="26">
        <f>Table11[[#This Row],[clade.P]]-Table11[[#This Row],[clade.TP]]</f>
        <v>21</v>
      </c>
      <c r="Q1214" s="26" cm="1">
        <f t="array" ref="Q1214">_xlfn.IFS(Table11[[#This Row],[target.clade]]="I",Table11[[#This Row],[hits.II]],Table11[[#This Row],[target.clade]]="II",Table11[[#This Row],[hits.I]],TRUE,NA())</f>
        <v>43</v>
      </c>
      <c r="R1214" s="26">
        <f>IFERROR(Table11[[#This Row],[clade.N]]-Table11[[#This Row],[clade.FP]], NA())</f>
        <v>67</v>
      </c>
      <c r="S1214" s="24">
        <f>Table11[[#This Row],[clade.TP]]/Table11[[#This Row],[clade.P]]</f>
        <v>0.99528513695554555</v>
      </c>
      <c r="T1214" s="24">
        <f>Table11[[#This Row],[clade.FN]]/Table11[[#This Row],[clade.P]]</f>
        <v>4.7148630444544233E-3</v>
      </c>
      <c r="U1214" s="24">
        <f>IFERROR(Table11[[#This Row],[clade.FP]]/Table11[[#This Row],[clade.N]],NA())</f>
        <v>0.39090909090909093</v>
      </c>
      <c r="V1214" s="24">
        <f>IFERROR(Table11[[#This Row],[clade.TN]]/Table11[[#This Row],[clade.N]],NA())</f>
        <v>0.60909090909090913</v>
      </c>
      <c r="AC1214" s="11"/>
      <c r="AD1214" s="11"/>
    </row>
    <row r="1215" spans="1:30" ht="21" customHeight="1" x14ac:dyDescent="0.2">
      <c r="A1215" s="25" t="s">
        <v>5067</v>
      </c>
      <c r="B1215" s="20">
        <f>LOOKUP(Table11[[#This Row],[id]],'S1 - Assay'!A:A,'S1 - Assay'!B:B)</f>
        <v>10244</v>
      </c>
      <c r="C1215" s="20" t="str">
        <f>LOOKUP(Table11[[#This Row],[id]],'S1 - Assay'!A:A,'S1 - Assay'!C:C)</f>
        <v>II</v>
      </c>
      <c r="D1215" s="20">
        <f>COUNTIF('S6 - Table 1'!$B$3:$B$20,Table11[[#This Row],[id]])</f>
        <v>0</v>
      </c>
      <c r="E1215" s="20">
        <v>0.84099728500000004</v>
      </c>
      <c r="F1215" s="20">
        <v>3425</v>
      </c>
      <c r="G1215" s="20">
        <v>1</v>
      </c>
      <c r="H1215" s="20">
        <v>3</v>
      </c>
      <c r="I1215" s="20">
        <v>297</v>
      </c>
      <c r="J1215" s="20">
        <v>43</v>
      </c>
      <c r="K1215" s="20">
        <v>4431</v>
      </c>
      <c r="L1215" s="20">
        <v>62</v>
      </c>
      <c r="M1215" s="26" cm="1">
        <f t="array" ref="M1215">_xlfn.IFS(Table11[[#This Row],[target.clade]]="I",110,Table11[[#This Row],[target.clade]]="II",4454,TRUE,4652)</f>
        <v>4454</v>
      </c>
      <c r="N1215" s="26" cm="1">
        <f t="array" ref="N1215">_xlfn.IFS(Table11[[#This Row],[target.clade]]="I",4454,Table11[[#This Row],[target.clade]]="II",110,TRUE,NA())</f>
        <v>110</v>
      </c>
      <c r="O1215" s="20" cm="1">
        <f t="array" ref="O1215">_xlfn.IFS(Table11[[#This Row],[target.clade]]="I",Table11[[#This Row],[hits.I]],Table11[[#This Row],[target.clade]]="II",Table11[[#This Row],[hits.II]],TRUE,SUM(Table11[[#This Row],[hits.I]:[hits.?]]))</f>
        <v>4431</v>
      </c>
      <c r="P1215" s="26">
        <f>Table11[[#This Row],[clade.P]]-Table11[[#This Row],[clade.TP]]</f>
        <v>23</v>
      </c>
      <c r="Q1215" s="26" cm="1">
        <f t="array" ref="Q1215">_xlfn.IFS(Table11[[#This Row],[target.clade]]="I",Table11[[#This Row],[hits.II]],Table11[[#This Row],[target.clade]]="II",Table11[[#This Row],[hits.I]],TRUE,NA())</f>
        <v>43</v>
      </c>
      <c r="R1215" s="26">
        <f>IFERROR(Table11[[#This Row],[clade.N]]-Table11[[#This Row],[clade.FP]], NA())</f>
        <v>67</v>
      </c>
      <c r="S1215" s="24">
        <f>Table11[[#This Row],[clade.TP]]/Table11[[#This Row],[clade.P]]</f>
        <v>0.99483610237988329</v>
      </c>
      <c r="T1215" s="24">
        <f>Table11[[#This Row],[clade.FN]]/Table11[[#This Row],[clade.P]]</f>
        <v>5.1638976201167494E-3</v>
      </c>
      <c r="U1215" s="24">
        <f>IFERROR(Table11[[#This Row],[clade.FP]]/Table11[[#This Row],[clade.N]],NA())</f>
        <v>0.39090909090909093</v>
      </c>
      <c r="V1215" s="24">
        <f>IFERROR(Table11[[#This Row],[clade.TN]]/Table11[[#This Row],[clade.N]],NA())</f>
        <v>0.60909090909090913</v>
      </c>
      <c r="AC1215" s="11"/>
      <c r="AD1215" s="11"/>
    </row>
    <row r="1216" spans="1:30" ht="21" customHeight="1" x14ac:dyDescent="0.2">
      <c r="A1216" s="25" t="s">
        <v>5070</v>
      </c>
      <c r="B1216" s="20">
        <f>LOOKUP(Table11[[#This Row],[id]],'S1 - Assay'!A:A,'S1 - Assay'!B:B)</f>
        <v>10244</v>
      </c>
      <c r="C1216" s="20" t="str">
        <f>LOOKUP(Table11[[#This Row],[id]],'S1 - Assay'!A:A,'S1 - Assay'!C:C)</f>
        <v>II</v>
      </c>
      <c r="D1216" s="20">
        <f>COUNTIF('S6 - Table 1'!$B$3:$B$20,Table11[[#This Row],[id]])</f>
        <v>0</v>
      </c>
      <c r="E1216" s="20">
        <v>0.84222386000000005</v>
      </c>
      <c r="F1216" s="20">
        <v>3269</v>
      </c>
      <c r="G1216" s="20">
        <v>7</v>
      </c>
      <c r="H1216" s="20">
        <v>168</v>
      </c>
      <c r="I1216" s="20">
        <v>15</v>
      </c>
      <c r="J1216" s="20">
        <v>42</v>
      </c>
      <c r="K1216" s="20">
        <v>4252</v>
      </c>
      <c r="L1216" s="20">
        <v>64</v>
      </c>
      <c r="M1216" s="26" cm="1">
        <f t="array" ref="M1216">_xlfn.IFS(Table11[[#This Row],[target.clade]]="I",110,Table11[[#This Row],[target.clade]]="II",4454,TRUE,4652)</f>
        <v>4454</v>
      </c>
      <c r="N1216" s="26" cm="1">
        <f t="array" ref="N1216">_xlfn.IFS(Table11[[#This Row],[target.clade]]="I",4454,Table11[[#This Row],[target.clade]]="II",110,TRUE,NA())</f>
        <v>110</v>
      </c>
      <c r="O1216" s="20" cm="1">
        <f t="array" ref="O1216">_xlfn.IFS(Table11[[#This Row],[target.clade]]="I",Table11[[#This Row],[hits.I]],Table11[[#This Row],[target.clade]]="II",Table11[[#This Row],[hits.II]],TRUE,SUM(Table11[[#This Row],[hits.I]:[hits.?]]))</f>
        <v>4252</v>
      </c>
      <c r="P1216" s="26">
        <f>Table11[[#This Row],[clade.P]]-Table11[[#This Row],[clade.TP]]</f>
        <v>202</v>
      </c>
      <c r="Q1216" s="26" cm="1">
        <f t="array" ref="Q1216">_xlfn.IFS(Table11[[#This Row],[target.clade]]="I",Table11[[#This Row],[hits.II]],Table11[[#This Row],[target.clade]]="II",Table11[[#This Row],[hits.I]],TRUE,NA())</f>
        <v>42</v>
      </c>
      <c r="R1216" s="26">
        <f>IFERROR(Table11[[#This Row],[clade.N]]-Table11[[#This Row],[clade.FP]], NA())</f>
        <v>68</v>
      </c>
      <c r="S1216" s="24">
        <f>Table11[[#This Row],[clade.TP]]/Table11[[#This Row],[clade.P]]</f>
        <v>0.95464750785810504</v>
      </c>
      <c r="T1216" s="24">
        <f>Table11[[#This Row],[clade.FN]]/Table11[[#This Row],[clade.P]]</f>
        <v>4.5352492141894928E-2</v>
      </c>
      <c r="U1216" s="24">
        <f>IFERROR(Table11[[#This Row],[clade.FP]]/Table11[[#This Row],[clade.N]],NA())</f>
        <v>0.38181818181818183</v>
      </c>
      <c r="V1216" s="24">
        <f>IFERROR(Table11[[#This Row],[clade.TN]]/Table11[[#This Row],[clade.N]],NA())</f>
        <v>0.61818181818181817</v>
      </c>
      <c r="AC1216" s="11"/>
      <c r="AD1216" s="11"/>
    </row>
    <row r="1217" spans="1:30" ht="21" customHeight="1" x14ac:dyDescent="0.2">
      <c r="A1217" s="25" t="s">
        <v>5073</v>
      </c>
      <c r="B1217" s="20">
        <f>LOOKUP(Table11[[#This Row],[id]],'S1 - Assay'!A:A,'S1 - Assay'!B:B)</f>
        <v>10244</v>
      </c>
      <c r="C1217" s="20" t="str">
        <f>LOOKUP(Table11[[#This Row],[id]],'S1 - Assay'!A:A,'S1 - Assay'!C:C)</f>
        <v>II</v>
      </c>
      <c r="D1217" s="20">
        <f>COUNTIF('S6 - Table 1'!$B$3:$B$20,Table11[[#This Row],[id]])</f>
        <v>0</v>
      </c>
      <c r="E1217" s="20">
        <v>0.84222386000000005</v>
      </c>
      <c r="F1217" s="20">
        <v>3269</v>
      </c>
      <c r="G1217" s="20">
        <v>6</v>
      </c>
      <c r="H1217" s="20">
        <v>164</v>
      </c>
      <c r="I1217" s="20">
        <v>13</v>
      </c>
      <c r="J1217" s="20">
        <v>42</v>
      </c>
      <c r="K1217" s="20">
        <v>4251</v>
      </c>
      <c r="L1217" s="20">
        <v>64</v>
      </c>
      <c r="M1217" s="26" cm="1">
        <f t="array" ref="M1217">_xlfn.IFS(Table11[[#This Row],[target.clade]]="I",110,Table11[[#This Row],[target.clade]]="II",4454,TRUE,4652)</f>
        <v>4454</v>
      </c>
      <c r="N1217" s="26" cm="1">
        <f t="array" ref="N1217">_xlfn.IFS(Table11[[#This Row],[target.clade]]="I",4454,Table11[[#This Row],[target.clade]]="II",110,TRUE,NA())</f>
        <v>110</v>
      </c>
      <c r="O1217" s="20" cm="1">
        <f t="array" ref="O1217">_xlfn.IFS(Table11[[#This Row],[target.clade]]="I",Table11[[#This Row],[hits.I]],Table11[[#This Row],[target.clade]]="II",Table11[[#This Row],[hits.II]],TRUE,SUM(Table11[[#This Row],[hits.I]:[hits.?]]))</f>
        <v>4251</v>
      </c>
      <c r="P1217" s="26">
        <f>Table11[[#This Row],[clade.P]]-Table11[[#This Row],[clade.TP]]</f>
        <v>203</v>
      </c>
      <c r="Q1217" s="26" cm="1">
        <f t="array" ref="Q1217">_xlfn.IFS(Table11[[#This Row],[target.clade]]="I",Table11[[#This Row],[hits.II]],Table11[[#This Row],[target.clade]]="II",Table11[[#This Row],[hits.I]],TRUE,NA())</f>
        <v>42</v>
      </c>
      <c r="R1217" s="26">
        <f>IFERROR(Table11[[#This Row],[clade.N]]-Table11[[#This Row],[clade.FP]], NA())</f>
        <v>68</v>
      </c>
      <c r="S1217" s="24">
        <f>Table11[[#This Row],[clade.TP]]/Table11[[#This Row],[clade.P]]</f>
        <v>0.95442299057027391</v>
      </c>
      <c r="T1217" s="24">
        <f>Table11[[#This Row],[clade.FN]]/Table11[[#This Row],[clade.P]]</f>
        <v>4.557700942972609E-2</v>
      </c>
      <c r="U1217" s="24">
        <f>IFERROR(Table11[[#This Row],[clade.FP]]/Table11[[#This Row],[clade.N]],NA())</f>
        <v>0.38181818181818183</v>
      </c>
      <c r="V1217" s="24">
        <f>IFERROR(Table11[[#This Row],[clade.TN]]/Table11[[#This Row],[clade.N]],NA())</f>
        <v>0.61818181818181817</v>
      </c>
      <c r="AC1217" s="11"/>
      <c r="AD1217" s="11"/>
    </row>
    <row r="1218" spans="1:30" ht="21" customHeight="1" x14ac:dyDescent="0.2">
      <c r="A1218" s="25" t="s">
        <v>5075</v>
      </c>
      <c r="B1218" s="20">
        <f>LOOKUP(Table11[[#This Row],[id]],'S1 - Assay'!A:A,'S1 - Assay'!B:B)</f>
        <v>10244</v>
      </c>
      <c r="C1218" s="20" t="str">
        <f>LOOKUP(Table11[[#This Row],[id]],'S1 - Assay'!A:A,'S1 - Assay'!C:C)</f>
        <v>II</v>
      </c>
      <c r="D1218" s="20">
        <f>COUNTIF('S6 - Table 1'!$B$3:$B$20,Table11[[#This Row],[id]])</f>
        <v>0</v>
      </c>
      <c r="E1218" s="20">
        <v>0.84525770899999997</v>
      </c>
      <c r="F1218" s="20">
        <v>3405</v>
      </c>
      <c r="G1218" s="20">
        <v>0</v>
      </c>
      <c r="H1218" s="20">
        <v>216</v>
      </c>
      <c r="I1218" s="20">
        <v>124</v>
      </c>
      <c r="J1218" s="20">
        <v>43</v>
      </c>
      <c r="K1218" s="20">
        <v>4433</v>
      </c>
      <c r="L1218" s="20">
        <v>53</v>
      </c>
      <c r="M1218" s="26" cm="1">
        <f t="array" ref="M1218">_xlfn.IFS(Table11[[#This Row],[target.clade]]="I",110,Table11[[#This Row],[target.clade]]="II",4454,TRUE,4652)</f>
        <v>4454</v>
      </c>
      <c r="N1218" s="26" cm="1">
        <f t="array" ref="N1218">_xlfn.IFS(Table11[[#This Row],[target.clade]]="I",4454,Table11[[#This Row],[target.clade]]="II",110,TRUE,NA())</f>
        <v>110</v>
      </c>
      <c r="O1218" s="20" cm="1">
        <f t="array" ref="O1218">_xlfn.IFS(Table11[[#This Row],[target.clade]]="I",Table11[[#This Row],[hits.I]],Table11[[#This Row],[target.clade]]="II",Table11[[#This Row],[hits.II]],TRUE,SUM(Table11[[#This Row],[hits.I]:[hits.?]]))</f>
        <v>4433</v>
      </c>
      <c r="P1218" s="26">
        <f>Table11[[#This Row],[clade.P]]-Table11[[#This Row],[clade.TP]]</f>
        <v>21</v>
      </c>
      <c r="Q1218" s="26" cm="1">
        <f t="array" ref="Q1218">_xlfn.IFS(Table11[[#This Row],[target.clade]]="I",Table11[[#This Row],[hits.II]],Table11[[#This Row],[target.clade]]="II",Table11[[#This Row],[hits.I]],TRUE,NA())</f>
        <v>43</v>
      </c>
      <c r="R1218" s="26">
        <f>IFERROR(Table11[[#This Row],[clade.N]]-Table11[[#This Row],[clade.FP]], NA())</f>
        <v>67</v>
      </c>
      <c r="S1218" s="24">
        <f>Table11[[#This Row],[clade.TP]]/Table11[[#This Row],[clade.P]]</f>
        <v>0.99528513695554555</v>
      </c>
      <c r="T1218" s="24">
        <f>Table11[[#This Row],[clade.FN]]/Table11[[#This Row],[clade.P]]</f>
        <v>4.7148630444544233E-3</v>
      </c>
      <c r="U1218" s="24">
        <f>IFERROR(Table11[[#This Row],[clade.FP]]/Table11[[#This Row],[clade.N]],NA())</f>
        <v>0.39090909090909093</v>
      </c>
      <c r="V1218" s="24">
        <f>IFERROR(Table11[[#This Row],[clade.TN]]/Table11[[#This Row],[clade.N]],NA())</f>
        <v>0.60909090909090913</v>
      </c>
      <c r="AC1218" s="11"/>
      <c r="AD1218" s="11"/>
    </row>
    <row r="1219" spans="1:30" ht="21" customHeight="1" x14ac:dyDescent="0.2">
      <c r="A1219" s="25" t="s">
        <v>5078</v>
      </c>
      <c r="B1219" s="20">
        <f>LOOKUP(Table11[[#This Row],[id]],'S1 - Assay'!A:A,'S1 - Assay'!B:B)</f>
        <v>10244</v>
      </c>
      <c r="C1219" s="20" t="str">
        <f>LOOKUP(Table11[[#This Row],[id]],'S1 - Assay'!A:A,'S1 - Assay'!C:C)</f>
        <v>II</v>
      </c>
      <c r="D1219" s="20">
        <f>COUNTIF('S6 - Table 1'!$B$3:$B$20,Table11[[#This Row],[id]])</f>
        <v>0</v>
      </c>
      <c r="E1219" s="20">
        <v>0.85214267499999996</v>
      </c>
      <c r="F1219" s="20">
        <v>3424</v>
      </c>
      <c r="G1219" s="20">
        <v>0</v>
      </c>
      <c r="H1219" s="20">
        <v>3</v>
      </c>
      <c r="I1219" s="20">
        <v>174</v>
      </c>
      <c r="J1219" s="20">
        <v>43</v>
      </c>
      <c r="K1219" s="20">
        <v>4429</v>
      </c>
      <c r="L1219" s="20">
        <v>62</v>
      </c>
      <c r="M1219" s="26" cm="1">
        <f t="array" ref="M1219">_xlfn.IFS(Table11[[#This Row],[target.clade]]="I",110,Table11[[#This Row],[target.clade]]="II",4454,TRUE,4652)</f>
        <v>4454</v>
      </c>
      <c r="N1219" s="26" cm="1">
        <f t="array" ref="N1219">_xlfn.IFS(Table11[[#This Row],[target.clade]]="I",4454,Table11[[#This Row],[target.clade]]="II",110,TRUE,NA())</f>
        <v>110</v>
      </c>
      <c r="O1219" s="20" cm="1">
        <f t="array" ref="O1219">_xlfn.IFS(Table11[[#This Row],[target.clade]]="I",Table11[[#This Row],[hits.I]],Table11[[#This Row],[target.clade]]="II",Table11[[#This Row],[hits.II]],TRUE,SUM(Table11[[#This Row],[hits.I]:[hits.?]]))</f>
        <v>4429</v>
      </c>
      <c r="P1219" s="26">
        <f>Table11[[#This Row],[clade.P]]-Table11[[#This Row],[clade.TP]]</f>
        <v>25</v>
      </c>
      <c r="Q1219" s="26" cm="1">
        <f t="array" ref="Q1219">_xlfn.IFS(Table11[[#This Row],[target.clade]]="I",Table11[[#This Row],[hits.II]],Table11[[#This Row],[target.clade]]="II",Table11[[#This Row],[hits.I]],TRUE,NA())</f>
        <v>43</v>
      </c>
      <c r="R1219" s="26">
        <f>IFERROR(Table11[[#This Row],[clade.N]]-Table11[[#This Row],[clade.FP]], NA())</f>
        <v>67</v>
      </c>
      <c r="S1219" s="24">
        <f>Table11[[#This Row],[clade.TP]]/Table11[[#This Row],[clade.P]]</f>
        <v>0.99438706780422093</v>
      </c>
      <c r="T1219" s="24">
        <f>Table11[[#This Row],[clade.FN]]/Table11[[#This Row],[clade.P]]</f>
        <v>5.6129321957790754E-3</v>
      </c>
      <c r="U1219" s="24">
        <f>IFERROR(Table11[[#This Row],[clade.FP]]/Table11[[#This Row],[clade.N]],NA())</f>
        <v>0.39090909090909093</v>
      </c>
      <c r="V1219" s="24">
        <f>IFERROR(Table11[[#This Row],[clade.TN]]/Table11[[#This Row],[clade.N]],NA())</f>
        <v>0.60909090909090913</v>
      </c>
      <c r="AC1219" s="11"/>
      <c r="AD1219" s="11"/>
    </row>
    <row r="1220" spans="1:30" ht="21" customHeight="1" x14ac:dyDescent="0.2">
      <c r="A1220" s="25" t="s">
        <v>5082</v>
      </c>
      <c r="B1220" s="20">
        <f>LOOKUP(Table11[[#This Row],[id]],'S1 - Assay'!A:A,'S1 - Assay'!B:B)</f>
        <v>10244</v>
      </c>
      <c r="C1220" s="20" t="str">
        <f>LOOKUP(Table11[[#This Row],[id]],'S1 - Assay'!A:A,'S1 - Assay'!C:C)</f>
        <v>II</v>
      </c>
      <c r="D1220" s="20">
        <f>COUNTIF('S6 - Table 1'!$B$3:$B$20,Table11[[#This Row],[id]])</f>
        <v>0</v>
      </c>
      <c r="E1220" s="20">
        <v>0.85471631699999995</v>
      </c>
      <c r="F1220" s="20">
        <v>3381</v>
      </c>
      <c r="G1220" s="20">
        <v>4</v>
      </c>
      <c r="H1220" s="20">
        <v>274</v>
      </c>
      <c r="I1220" s="20">
        <v>14</v>
      </c>
      <c r="J1220" s="20">
        <v>44</v>
      </c>
      <c r="K1220" s="20">
        <v>4380</v>
      </c>
      <c r="L1220" s="20">
        <v>65</v>
      </c>
      <c r="M1220" s="26" cm="1">
        <f t="array" ref="M1220">_xlfn.IFS(Table11[[#This Row],[target.clade]]="I",110,Table11[[#This Row],[target.clade]]="II",4454,TRUE,4652)</f>
        <v>4454</v>
      </c>
      <c r="N1220" s="26" cm="1">
        <f t="array" ref="N1220">_xlfn.IFS(Table11[[#This Row],[target.clade]]="I",4454,Table11[[#This Row],[target.clade]]="II",110,TRUE,NA())</f>
        <v>110</v>
      </c>
      <c r="O1220" s="20" cm="1">
        <f t="array" ref="O1220">_xlfn.IFS(Table11[[#This Row],[target.clade]]="I",Table11[[#This Row],[hits.I]],Table11[[#This Row],[target.clade]]="II",Table11[[#This Row],[hits.II]],TRUE,SUM(Table11[[#This Row],[hits.I]:[hits.?]]))</f>
        <v>4380</v>
      </c>
      <c r="P1220" s="26">
        <f>Table11[[#This Row],[clade.P]]-Table11[[#This Row],[clade.TP]]</f>
        <v>74</v>
      </c>
      <c r="Q1220" s="26" cm="1">
        <f t="array" ref="Q1220">_xlfn.IFS(Table11[[#This Row],[target.clade]]="I",Table11[[#This Row],[hits.II]],Table11[[#This Row],[target.clade]]="II",Table11[[#This Row],[hits.I]],TRUE,NA())</f>
        <v>44</v>
      </c>
      <c r="R1220" s="26">
        <f>IFERROR(Table11[[#This Row],[clade.N]]-Table11[[#This Row],[clade.FP]], NA())</f>
        <v>66</v>
      </c>
      <c r="S1220" s="24">
        <f>Table11[[#This Row],[clade.TP]]/Table11[[#This Row],[clade.P]]</f>
        <v>0.9833857207004939</v>
      </c>
      <c r="T1220" s="24">
        <f>Table11[[#This Row],[clade.FN]]/Table11[[#This Row],[clade.P]]</f>
        <v>1.6614279299506061E-2</v>
      </c>
      <c r="U1220" s="24">
        <f>IFERROR(Table11[[#This Row],[clade.FP]]/Table11[[#This Row],[clade.N]],NA())</f>
        <v>0.4</v>
      </c>
      <c r="V1220" s="24">
        <f>IFERROR(Table11[[#This Row],[clade.TN]]/Table11[[#This Row],[clade.N]],NA())</f>
        <v>0.6</v>
      </c>
      <c r="AC1220" s="11"/>
      <c r="AD1220" s="11"/>
    </row>
    <row r="1221" spans="1:30" ht="21" customHeight="1" x14ac:dyDescent="0.2">
      <c r="A1221" s="25" t="s">
        <v>5083</v>
      </c>
      <c r="B1221" s="20">
        <f>LOOKUP(Table11[[#This Row],[id]],'S1 - Assay'!A:A,'S1 - Assay'!B:B)</f>
        <v>10244</v>
      </c>
      <c r="C1221" s="20" t="str">
        <f>LOOKUP(Table11[[#This Row],[id]],'S1 - Assay'!A:A,'S1 - Assay'!C:C)</f>
        <v>II</v>
      </c>
      <c r="D1221" s="20">
        <f>COUNTIF('S6 - Table 1'!$B$3:$B$20,Table11[[#This Row],[id]])</f>
        <v>0</v>
      </c>
      <c r="E1221" s="20">
        <v>0.85591334699999999</v>
      </c>
      <c r="F1221" s="20">
        <v>3422</v>
      </c>
      <c r="G1221" s="20">
        <v>1</v>
      </c>
      <c r="H1221" s="20">
        <v>269</v>
      </c>
      <c r="I1221" s="20">
        <v>17</v>
      </c>
      <c r="J1221" s="20">
        <v>43</v>
      </c>
      <c r="K1221" s="20">
        <v>4419</v>
      </c>
      <c r="L1221" s="20">
        <v>67</v>
      </c>
      <c r="M1221" s="26" cm="1">
        <f t="array" ref="M1221">_xlfn.IFS(Table11[[#This Row],[target.clade]]="I",110,Table11[[#This Row],[target.clade]]="II",4454,TRUE,4652)</f>
        <v>4454</v>
      </c>
      <c r="N1221" s="26" cm="1">
        <f t="array" ref="N1221">_xlfn.IFS(Table11[[#This Row],[target.clade]]="I",4454,Table11[[#This Row],[target.clade]]="II",110,TRUE,NA())</f>
        <v>110</v>
      </c>
      <c r="O1221" s="20" cm="1">
        <f t="array" ref="O1221">_xlfn.IFS(Table11[[#This Row],[target.clade]]="I",Table11[[#This Row],[hits.I]],Table11[[#This Row],[target.clade]]="II",Table11[[#This Row],[hits.II]],TRUE,SUM(Table11[[#This Row],[hits.I]:[hits.?]]))</f>
        <v>4419</v>
      </c>
      <c r="P1221" s="26">
        <f>Table11[[#This Row],[clade.P]]-Table11[[#This Row],[clade.TP]]</f>
        <v>35</v>
      </c>
      <c r="Q1221" s="26" cm="1">
        <f t="array" ref="Q1221">_xlfn.IFS(Table11[[#This Row],[target.clade]]="I",Table11[[#This Row],[hits.II]],Table11[[#This Row],[target.clade]]="II",Table11[[#This Row],[hits.I]],TRUE,NA())</f>
        <v>43</v>
      </c>
      <c r="R1221" s="26">
        <f>IFERROR(Table11[[#This Row],[clade.N]]-Table11[[#This Row],[clade.FP]], NA())</f>
        <v>67</v>
      </c>
      <c r="S1221" s="24">
        <f>Table11[[#This Row],[clade.TP]]/Table11[[#This Row],[clade.P]]</f>
        <v>0.99214189492590932</v>
      </c>
      <c r="T1221" s="24">
        <f>Table11[[#This Row],[clade.FN]]/Table11[[#This Row],[clade.P]]</f>
        <v>7.8581050740907047E-3</v>
      </c>
      <c r="U1221" s="24">
        <f>IFERROR(Table11[[#This Row],[clade.FP]]/Table11[[#This Row],[clade.N]],NA())</f>
        <v>0.39090909090909093</v>
      </c>
      <c r="V1221" s="24">
        <f>IFERROR(Table11[[#This Row],[clade.TN]]/Table11[[#This Row],[clade.N]],NA())</f>
        <v>0.60909090909090913</v>
      </c>
      <c r="AC1221" s="11"/>
      <c r="AD1221" s="11"/>
    </row>
    <row r="1222" spans="1:30" ht="21" customHeight="1" x14ac:dyDescent="0.2">
      <c r="A1222" s="25" t="s">
        <v>5088</v>
      </c>
      <c r="B1222" s="20">
        <f>LOOKUP(Table11[[#This Row],[id]],'S1 - Assay'!A:A,'S1 - Assay'!B:B)</f>
        <v>10244</v>
      </c>
      <c r="C1222" s="20" t="str">
        <f>LOOKUP(Table11[[#This Row],[id]],'S1 - Assay'!A:A,'S1 - Assay'!C:C)</f>
        <v>II</v>
      </c>
      <c r="D1222" s="20">
        <f>COUNTIF('S6 - Table 1'!$B$3:$B$20,Table11[[#This Row],[id]])</f>
        <v>0</v>
      </c>
      <c r="E1222" s="20">
        <v>0.86890363199999998</v>
      </c>
      <c r="F1222" s="20">
        <v>3382</v>
      </c>
      <c r="G1222" s="20">
        <v>5</v>
      </c>
      <c r="H1222" s="20">
        <v>231</v>
      </c>
      <c r="I1222" s="20">
        <v>54</v>
      </c>
      <c r="J1222" s="20">
        <v>44</v>
      </c>
      <c r="K1222" s="20">
        <v>4414</v>
      </c>
      <c r="L1222" s="20">
        <v>47</v>
      </c>
      <c r="M1222" s="26" cm="1">
        <f t="array" ref="M1222">_xlfn.IFS(Table11[[#This Row],[target.clade]]="I",110,Table11[[#This Row],[target.clade]]="II",4454,TRUE,4652)</f>
        <v>4454</v>
      </c>
      <c r="N1222" s="26" cm="1">
        <f t="array" ref="N1222">_xlfn.IFS(Table11[[#This Row],[target.clade]]="I",4454,Table11[[#This Row],[target.clade]]="II",110,TRUE,NA())</f>
        <v>110</v>
      </c>
      <c r="O1222" s="20" cm="1">
        <f t="array" ref="O1222">_xlfn.IFS(Table11[[#This Row],[target.clade]]="I",Table11[[#This Row],[hits.I]],Table11[[#This Row],[target.clade]]="II",Table11[[#This Row],[hits.II]],TRUE,SUM(Table11[[#This Row],[hits.I]:[hits.?]]))</f>
        <v>4414</v>
      </c>
      <c r="P1222" s="26">
        <f>Table11[[#This Row],[clade.P]]-Table11[[#This Row],[clade.TP]]</f>
        <v>40</v>
      </c>
      <c r="Q1222" s="26" cm="1">
        <f t="array" ref="Q1222">_xlfn.IFS(Table11[[#This Row],[target.clade]]="I",Table11[[#This Row],[hits.II]],Table11[[#This Row],[target.clade]]="II",Table11[[#This Row],[hits.I]],TRUE,NA())</f>
        <v>44</v>
      </c>
      <c r="R1222" s="26">
        <f>IFERROR(Table11[[#This Row],[clade.N]]-Table11[[#This Row],[clade.FP]], NA())</f>
        <v>66</v>
      </c>
      <c r="S1222" s="24">
        <f>Table11[[#This Row],[clade.TP]]/Table11[[#This Row],[clade.P]]</f>
        <v>0.99101930848675346</v>
      </c>
      <c r="T1222" s="24">
        <f>Table11[[#This Row],[clade.FN]]/Table11[[#This Row],[clade.P]]</f>
        <v>8.9806915132465207E-3</v>
      </c>
      <c r="U1222" s="24">
        <f>IFERROR(Table11[[#This Row],[clade.FP]]/Table11[[#This Row],[clade.N]],NA())</f>
        <v>0.4</v>
      </c>
      <c r="V1222" s="24">
        <f>IFERROR(Table11[[#This Row],[clade.TN]]/Table11[[#This Row],[clade.N]],NA())</f>
        <v>0.6</v>
      </c>
      <c r="AC1222" s="11"/>
      <c r="AD1222" s="11"/>
    </row>
    <row r="1223" spans="1:30" ht="21" customHeight="1" x14ac:dyDescent="0.2">
      <c r="A1223" s="25" t="s">
        <v>5093</v>
      </c>
      <c r="B1223" s="20">
        <f>LOOKUP(Table11[[#This Row],[id]],'S1 - Assay'!A:A,'S1 - Assay'!B:B)</f>
        <v>10244</v>
      </c>
      <c r="C1223" s="20" t="str">
        <f>LOOKUP(Table11[[#This Row],[id]],'S1 - Assay'!A:A,'S1 - Assay'!C:C)</f>
        <v>II</v>
      </c>
      <c r="D1223" s="20">
        <f>COUNTIF('S6 - Table 1'!$B$3:$B$20,Table11[[#This Row],[id]])</f>
        <v>0</v>
      </c>
      <c r="E1223" s="20">
        <v>0.86937050000000005</v>
      </c>
      <c r="F1223" s="20">
        <v>3381</v>
      </c>
      <c r="G1223" s="20">
        <v>6</v>
      </c>
      <c r="H1223" s="20">
        <v>231</v>
      </c>
      <c r="I1223" s="20">
        <v>54</v>
      </c>
      <c r="J1223" s="20">
        <v>44</v>
      </c>
      <c r="K1223" s="20">
        <v>4414</v>
      </c>
      <c r="L1223" s="20">
        <v>47</v>
      </c>
      <c r="M1223" s="26" cm="1">
        <f t="array" ref="M1223">_xlfn.IFS(Table11[[#This Row],[target.clade]]="I",110,Table11[[#This Row],[target.clade]]="II",4454,TRUE,4652)</f>
        <v>4454</v>
      </c>
      <c r="N1223" s="26" cm="1">
        <f t="array" ref="N1223">_xlfn.IFS(Table11[[#This Row],[target.clade]]="I",4454,Table11[[#This Row],[target.clade]]="II",110,TRUE,NA())</f>
        <v>110</v>
      </c>
      <c r="O1223" s="20" cm="1">
        <f t="array" ref="O1223">_xlfn.IFS(Table11[[#This Row],[target.clade]]="I",Table11[[#This Row],[hits.I]],Table11[[#This Row],[target.clade]]="II",Table11[[#This Row],[hits.II]],TRUE,SUM(Table11[[#This Row],[hits.I]:[hits.?]]))</f>
        <v>4414</v>
      </c>
      <c r="P1223" s="26">
        <f>Table11[[#This Row],[clade.P]]-Table11[[#This Row],[clade.TP]]</f>
        <v>40</v>
      </c>
      <c r="Q1223" s="26" cm="1">
        <f t="array" ref="Q1223">_xlfn.IFS(Table11[[#This Row],[target.clade]]="I",Table11[[#This Row],[hits.II]],Table11[[#This Row],[target.clade]]="II",Table11[[#This Row],[hits.I]],TRUE,NA())</f>
        <v>44</v>
      </c>
      <c r="R1223" s="26">
        <f>IFERROR(Table11[[#This Row],[clade.N]]-Table11[[#This Row],[clade.FP]], NA())</f>
        <v>66</v>
      </c>
      <c r="S1223" s="24">
        <f>Table11[[#This Row],[clade.TP]]/Table11[[#This Row],[clade.P]]</f>
        <v>0.99101930848675346</v>
      </c>
      <c r="T1223" s="24">
        <f>Table11[[#This Row],[clade.FN]]/Table11[[#This Row],[clade.P]]</f>
        <v>8.9806915132465207E-3</v>
      </c>
      <c r="U1223" s="24">
        <f>IFERROR(Table11[[#This Row],[clade.FP]]/Table11[[#This Row],[clade.N]],NA())</f>
        <v>0.4</v>
      </c>
      <c r="V1223" s="24">
        <f>IFERROR(Table11[[#This Row],[clade.TN]]/Table11[[#This Row],[clade.N]],NA())</f>
        <v>0.6</v>
      </c>
      <c r="AC1223" s="11"/>
      <c r="AD1223" s="11"/>
    </row>
    <row r="1224" spans="1:30" ht="21" customHeight="1" x14ac:dyDescent="0.2">
      <c r="A1224" s="25" t="s">
        <v>5096</v>
      </c>
      <c r="B1224" s="20">
        <f>LOOKUP(Table11[[#This Row],[id]],'S1 - Assay'!A:A,'S1 - Assay'!B:B)</f>
        <v>10244</v>
      </c>
      <c r="C1224" s="20" t="str">
        <f>LOOKUP(Table11[[#This Row],[id]],'S1 - Assay'!A:A,'S1 - Assay'!C:C)</f>
        <v>II</v>
      </c>
      <c r="D1224" s="20">
        <f>COUNTIF('S6 - Table 1'!$B$3:$B$20,Table11[[#This Row],[id]])</f>
        <v>0</v>
      </c>
      <c r="E1224" s="20">
        <v>0.87494261799999995</v>
      </c>
      <c r="F1224" s="20">
        <v>3292</v>
      </c>
      <c r="G1224" s="20">
        <v>14</v>
      </c>
      <c r="H1224" s="20">
        <v>114</v>
      </c>
      <c r="I1224" s="20">
        <v>238</v>
      </c>
      <c r="J1224" s="20">
        <v>43</v>
      </c>
      <c r="K1224" s="20">
        <v>4295</v>
      </c>
      <c r="L1224" s="20">
        <v>55</v>
      </c>
      <c r="M1224" s="26" cm="1">
        <f t="array" ref="M1224">_xlfn.IFS(Table11[[#This Row],[target.clade]]="I",110,Table11[[#This Row],[target.clade]]="II",4454,TRUE,4652)</f>
        <v>4454</v>
      </c>
      <c r="N1224" s="26" cm="1">
        <f t="array" ref="N1224">_xlfn.IFS(Table11[[#This Row],[target.clade]]="I",4454,Table11[[#This Row],[target.clade]]="II",110,TRUE,NA())</f>
        <v>110</v>
      </c>
      <c r="O1224" s="20" cm="1">
        <f t="array" ref="O1224">_xlfn.IFS(Table11[[#This Row],[target.clade]]="I",Table11[[#This Row],[hits.I]],Table11[[#This Row],[target.clade]]="II",Table11[[#This Row],[hits.II]],TRUE,SUM(Table11[[#This Row],[hits.I]:[hits.?]]))</f>
        <v>4295</v>
      </c>
      <c r="P1224" s="26">
        <f>Table11[[#This Row],[clade.P]]-Table11[[#This Row],[clade.TP]]</f>
        <v>159</v>
      </c>
      <c r="Q1224" s="26" cm="1">
        <f t="array" ref="Q1224">_xlfn.IFS(Table11[[#This Row],[target.clade]]="I",Table11[[#This Row],[hits.II]],Table11[[#This Row],[target.clade]]="II",Table11[[#This Row],[hits.I]],TRUE,NA())</f>
        <v>43</v>
      </c>
      <c r="R1224" s="26">
        <f>IFERROR(Table11[[#This Row],[clade.N]]-Table11[[#This Row],[clade.FP]], NA())</f>
        <v>67</v>
      </c>
      <c r="S1224" s="24">
        <f>Table11[[#This Row],[clade.TP]]/Table11[[#This Row],[clade.P]]</f>
        <v>0.96430175123484507</v>
      </c>
      <c r="T1224" s="24">
        <f>Table11[[#This Row],[clade.FN]]/Table11[[#This Row],[clade.P]]</f>
        <v>3.5698248765154914E-2</v>
      </c>
      <c r="U1224" s="24">
        <f>IFERROR(Table11[[#This Row],[clade.FP]]/Table11[[#This Row],[clade.N]],NA())</f>
        <v>0.39090909090909093</v>
      </c>
      <c r="V1224" s="24">
        <f>IFERROR(Table11[[#This Row],[clade.TN]]/Table11[[#This Row],[clade.N]],NA())</f>
        <v>0.60909090909090913</v>
      </c>
      <c r="AC1224" s="11"/>
      <c r="AD1224" s="11"/>
    </row>
    <row r="1225" spans="1:30" ht="21" customHeight="1" x14ac:dyDescent="0.2">
      <c r="A1225" s="25" t="s">
        <v>5101</v>
      </c>
      <c r="B1225" s="20">
        <f>LOOKUP(Table11[[#This Row],[id]],'S1 - Assay'!A:A,'S1 - Assay'!B:B)</f>
        <v>10244</v>
      </c>
      <c r="C1225" s="20" t="str">
        <f>LOOKUP(Table11[[#This Row],[id]],'S1 - Assay'!A:A,'S1 - Assay'!C:C)</f>
        <v>II</v>
      </c>
      <c r="D1225" s="20">
        <f>COUNTIF('S6 - Table 1'!$B$3:$B$20,Table11[[#This Row],[id]])</f>
        <v>0</v>
      </c>
      <c r="E1225" s="20">
        <v>0.87517779200000001</v>
      </c>
      <c r="F1225" s="20">
        <v>3292</v>
      </c>
      <c r="G1225" s="20">
        <v>13</v>
      </c>
      <c r="H1225" s="20">
        <v>114</v>
      </c>
      <c r="I1225" s="20">
        <v>238</v>
      </c>
      <c r="J1225" s="20">
        <v>43</v>
      </c>
      <c r="K1225" s="20">
        <v>4294</v>
      </c>
      <c r="L1225" s="20">
        <v>55</v>
      </c>
      <c r="M1225" s="26" cm="1">
        <f t="array" ref="M1225">_xlfn.IFS(Table11[[#This Row],[target.clade]]="I",110,Table11[[#This Row],[target.clade]]="II",4454,TRUE,4652)</f>
        <v>4454</v>
      </c>
      <c r="N1225" s="26" cm="1">
        <f t="array" ref="N1225">_xlfn.IFS(Table11[[#This Row],[target.clade]]="I",4454,Table11[[#This Row],[target.clade]]="II",110,TRUE,NA())</f>
        <v>110</v>
      </c>
      <c r="O1225" s="20" cm="1">
        <f t="array" ref="O1225">_xlfn.IFS(Table11[[#This Row],[target.clade]]="I",Table11[[#This Row],[hits.I]],Table11[[#This Row],[target.clade]]="II",Table11[[#This Row],[hits.II]],TRUE,SUM(Table11[[#This Row],[hits.I]:[hits.?]]))</f>
        <v>4294</v>
      </c>
      <c r="P1225" s="26">
        <f>Table11[[#This Row],[clade.P]]-Table11[[#This Row],[clade.TP]]</f>
        <v>160</v>
      </c>
      <c r="Q1225" s="26" cm="1">
        <f t="array" ref="Q1225">_xlfn.IFS(Table11[[#This Row],[target.clade]]="I",Table11[[#This Row],[hits.II]],Table11[[#This Row],[target.clade]]="II",Table11[[#This Row],[hits.I]],TRUE,NA())</f>
        <v>43</v>
      </c>
      <c r="R1225" s="26">
        <f>IFERROR(Table11[[#This Row],[clade.N]]-Table11[[#This Row],[clade.FP]], NA())</f>
        <v>67</v>
      </c>
      <c r="S1225" s="24">
        <f>Table11[[#This Row],[clade.TP]]/Table11[[#This Row],[clade.P]]</f>
        <v>0.96407723394701395</v>
      </c>
      <c r="T1225" s="24">
        <f>Table11[[#This Row],[clade.FN]]/Table11[[#This Row],[clade.P]]</f>
        <v>3.5922766052986083E-2</v>
      </c>
      <c r="U1225" s="24">
        <f>IFERROR(Table11[[#This Row],[clade.FP]]/Table11[[#This Row],[clade.N]],NA())</f>
        <v>0.39090909090909093</v>
      </c>
      <c r="V1225" s="24">
        <f>IFERROR(Table11[[#This Row],[clade.TN]]/Table11[[#This Row],[clade.N]],NA())</f>
        <v>0.60909090909090913</v>
      </c>
      <c r="AC1225" s="11"/>
      <c r="AD1225" s="11"/>
    </row>
    <row r="1226" spans="1:30" ht="21" customHeight="1" x14ac:dyDescent="0.2">
      <c r="A1226" s="25" t="s">
        <v>5104</v>
      </c>
      <c r="B1226" s="20">
        <f>LOOKUP(Table11[[#This Row],[id]],'S1 - Assay'!A:A,'S1 - Assay'!B:B)</f>
        <v>10244</v>
      </c>
      <c r="C1226" s="20" t="str">
        <f>LOOKUP(Table11[[#This Row],[id]],'S1 - Assay'!A:A,'S1 - Assay'!C:C)</f>
        <v>II</v>
      </c>
      <c r="D1226" s="20">
        <f>COUNTIF('S6 - Table 1'!$B$3:$B$20,Table11[[#This Row],[id]])</f>
        <v>0</v>
      </c>
      <c r="E1226" s="20">
        <v>0.87570421899999995</v>
      </c>
      <c r="F1226" s="20">
        <v>3382</v>
      </c>
      <c r="G1226" s="20">
        <v>5</v>
      </c>
      <c r="H1226" s="20">
        <v>231</v>
      </c>
      <c r="I1226" s="20">
        <v>54</v>
      </c>
      <c r="J1226" s="20">
        <v>44</v>
      </c>
      <c r="K1226" s="20">
        <v>4414</v>
      </c>
      <c r="L1226" s="20">
        <v>47</v>
      </c>
      <c r="M1226" s="26" cm="1">
        <f t="array" ref="M1226">_xlfn.IFS(Table11[[#This Row],[target.clade]]="I",110,Table11[[#This Row],[target.clade]]="II",4454,TRUE,4652)</f>
        <v>4454</v>
      </c>
      <c r="N1226" s="26" cm="1">
        <f t="array" ref="N1226">_xlfn.IFS(Table11[[#This Row],[target.clade]]="I",4454,Table11[[#This Row],[target.clade]]="II",110,TRUE,NA())</f>
        <v>110</v>
      </c>
      <c r="O1226" s="20" cm="1">
        <f t="array" ref="O1226">_xlfn.IFS(Table11[[#This Row],[target.clade]]="I",Table11[[#This Row],[hits.I]],Table11[[#This Row],[target.clade]]="II",Table11[[#This Row],[hits.II]],TRUE,SUM(Table11[[#This Row],[hits.I]:[hits.?]]))</f>
        <v>4414</v>
      </c>
      <c r="P1226" s="26">
        <f>Table11[[#This Row],[clade.P]]-Table11[[#This Row],[clade.TP]]</f>
        <v>40</v>
      </c>
      <c r="Q1226" s="26" cm="1">
        <f t="array" ref="Q1226">_xlfn.IFS(Table11[[#This Row],[target.clade]]="I",Table11[[#This Row],[hits.II]],Table11[[#This Row],[target.clade]]="II",Table11[[#This Row],[hits.I]],TRUE,NA())</f>
        <v>44</v>
      </c>
      <c r="R1226" s="26">
        <f>IFERROR(Table11[[#This Row],[clade.N]]-Table11[[#This Row],[clade.FP]], NA())</f>
        <v>66</v>
      </c>
      <c r="S1226" s="24">
        <f>Table11[[#This Row],[clade.TP]]/Table11[[#This Row],[clade.P]]</f>
        <v>0.99101930848675346</v>
      </c>
      <c r="T1226" s="24">
        <f>Table11[[#This Row],[clade.FN]]/Table11[[#This Row],[clade.P]]</f>
        <v>8.9806915132465207E-3</v>
      </c>
      <c r="U1226" s="24">
        <f>IFERROR(Table11[[#This Row],[clade.FP]]/Table11[[#This Row],[clade.N]],NA())</f>
        <v>0.4</v>
      </c>
      <c r="V1226" s="24">
        <f>IFERROR(Table11[[#This Row],[clade.TN]]/Table11[[#This Row],[clade.N]],NA())</f>
        <v>0.6</v>
      </c>
      <c r="AC1226" s="11"/>
      <c r="AD1226" s="11"/>
    </row>
    <row r="1227" spans="1:30" ht="21" customHeight="1" x14ac:dyDescent="0.2">
      <c r="A1227" s="25" t="s">
        <v>5107</v>
      </c>
      <c r="B1227" s="20">
        <f>LOOKUP(Table11[[#This Row],[id]],'S1 - Assay'!A:A,'S1 - Assay'!B:B)</f>
        <v>10244</v>
      </c>
      <c r="C1227" s="20" t="str">
        <f>LOOKUP(Table11[[#This Row],[id]],'S1 - Assay'!A:A,'S1 - Assay'!C:C)</f>
        <v>II</v>
      </c>
      <c r="D1227" s="20">
        <f>COUNTIF('S6 - Table 1'!$B$3:$B$20,Table11[[#This Row],[id]])</f>
        <v>0</v>
      </c>
      <c r="E1227" s="20">
        <v>0.88605674300000004</v>
      </c>
      <c r="F1227" s="20">
        <v>3432</v>
      </c>
      <c r="G1227" s="20">
        <v>0</v>
      </c>
      <c r="H1227" s="20">
        <v>13</v>
      </c>
      <c r="I1227" s="20">
        <v>297</v>
      </c>
      <c r="J1227" s="20">
        <v>43</v>
      </c>
      <c r="K1227" s="20">
        <v>4431</v>
      </c>
      <c r="L1227" s="20">
        <v>67</v>
      </c>
      <c r="M1227" s="26" cm="1">
        <f t="array" ref="M1227">_xlfn.IFS(Table11[[#This Row],[target.clade]]="I",110,Table11[[#This Row],[target.clade]]="II",4454,TRUE,4652)</f>
        <v>4454</v>
      </c>
      <c r="N1227" s="26" cm="1">
        <f t="array" ref="N1227">_xlfn.IFS(Table11[[#This Row],[target.clade]]="I",4454,Table11[[#This Row],[target.clade]]="II",110,TRUE,NA())</f>
        <v>110</v>
      </c>
      <c r="O1227" s="20" cm="1">
        <f t="array" ref="O1227">_xlfn.IFS(Table11[[#This Row],[target.clade]]="I",Table11[[#This Row],[hits.I]],Table11[[#This Row],[target.clade]]="II",Table11[[#This Row],[hits.II]],TRUE,SUM(Table11[[#This Row],[hits.I]:[hits.?]]))</f>
        <v>4431</v>
      </c>
      <c r="P1227" s="26">
        <f>Table11[[#This Row],[clade.P]]-Table11[[#This Row],[clade.TP]]</f>
        <v>23</v>
      </c>
      <c r="Q1227" s="26" cm="1">
        <f t="array" ref="Q1227">_xlfn.IFS(Table11[[#This Row],[target.clade]]="I",Table11[[#This Row],[hits.II]],Table11[[#This Row],[target.clade]]="II",Table11[[#This Row],[hits.I]],TRUE,NA())</f>
        <v>43</v>
      </c>
      <c r="R1227" s="26">
        <f>IFERROR(Table11[[#This Row],[clade.N]]-Table11[[#This Row],[clade.FP]], NA())</f>
        <v>67</v>
      </c>
      <c r="S1227" s="24">
        <f>Table11[[#This Row],[clade.TP]]/Table11[[#This Row],[clade.P]]</f>
        <v>0.99483610237988329</v>
      </c>
      <c r="T1227" s="24">
        <f>Table11[[#This Row],[clade.FN]]/Table11[[#This Row],[clade.P]]</f>
        <v>5.1638976201167494E-3</v>
      </c>
      <c r="U1227" s="24">
        <f>IFERROR(Table11[[#This Row],[clade.FP]]/Table11[[#This Row],[clade.N]],NA())</f>
        <v>0.39090909090909093</v>
      </c>
      <c r="V1227" s="24">
        <f>IFERROR(Table11[[#This Row],[clade.TN]]/Table11[[#This Row],[clade.N]],NA())</f>
        <v>0.60909090909090913</v>
      </c>
      <c r="AC1227" s="11"/>
      <c r="AD1227" s="11"/>
    </row>
    <row r="1228" spans="1:30" ht="21" customHeight="1" x14ac:dyDescent="0.2">
      <c r="A1228" s="25" t="s">
        <v>5110</v>
      </c>
      <c r="B1228" s="20">
        <f>LOOKUP(Table11[[#This Row],[id]],'S1 - Assay'!A:A,'S1 - Assay'!B:B)</f>
        <v>10244</v>
      </c>
      <c r="C1228" s="20" t="str">
        <f>LOOKUP(Table11[[#This Row],[id]],'S1 - Assay'!A:A,'S1 - Assay'!C:C)</f>
        <v>II</v>
      </c>
      <c r="D1228" s="20">
        <f>COUNTIF('S6 - Table 1'!$B$3:$B$20,Table11[[#This Row],[id]])</f>
        <v>0</v>
      </c>
      <c r="E1228" s="20">
        <v>0.90237585200000003</v>
      </c>
      <c r="F1228" s="20">
        <v>2962</v>
      </c>
      <c r="G1228" s="20">
        <v>36</v>
      </c>
      <c r="H1228" s="20">
        <v>0</v>
      </c>
      <c r="I1228" s="20">
        <v>278</v>
      </c>
      <c r="J1228" s="20">
        <v>43</v>
      </c>
      <c r="K1228" s="20">
        <v>3929</v>
      </c>
      <c r="L1228" s="20">
        <v>63</v>
      </c>
      <c r="M1228" s="26" cm="1">
        <f t="array" ref="M1228">_xlfn.IFS(Table11[[#This Row],[target.clade]]="I",110,Table11[[#This Row],[target.clade]]="II",4454,TRUE,4652)</f>
        <v>4454</v>
      </c>
      <c r="N1228" s="26" cm="1">
        <f t="array" ref="N1228">_xlfn.IFS(Table11[[#This Row],[target.clade]]="I",4454,Table11[[#This Row],[target.clade]]="II",110,TRUE,NA())</f>
        <v>110</v>
      </c>
      <c r="O1228" s="20" cm="1">
        <f t="array" ref="O1228">_xlfn.IFS(Table11[[#This Row],[target.clade]]="I",Table11[[#This Row],[hits.I]],Table11[[#This Row],[target.clade]]="II",Table11[[#This Row],[hits.II]],TRUE,SUM(Table11[[#This Row],[hits.I]:[hits.?]]))</f>
        <v>3929</v>
      </c>
      <c r="P1228" s="26">
        <f>Table11[[#This Row],[clade.P]]-Table11[[#This Row],[clade.TP]]</f>
        <v>525</v>
      </c>
      <c r="Q1228" s="26" cm="1">
        <f t="array" ref="Q1228">_xlfn.IFS(Table11[[#This Row],[target.clade]]="I",Table11[[#This Row],[hits.II]],Table11[[#This Row],[target.clade]]="II",Table11[[#This Row],[hits.I]],TRUE,NA())</f>
        <v>43</v>
      </c>
      <c r="R1228" s="26">
        <f>IFERROR(Table11[[#This Row],[clade.N]]-Table11[[#This Row],[clade.FP]], NA())</f>
        <v>67</v>
      </c>
      <c r="S1228" s="24">
        <f>Table11[[#This Row],[clade.TP]]/Table11[[#This Row],[clade.P]]</f>
        <v>0.88212842388863943</v>
      </c>
      <c r="T1228" s="24">
        <f>Table11[[#This Row],[clade.FN]]/Table11[[#This Row],[clade.P]]</f>
        <v>0.11787157611136058</v>
      </c>
      <c r="U1228" s="24">
        <f>IFERROR(Table11[[#This Row],[clade.FP]]/Table11[[#This Row],[clade.N]],NA())</f>
        <v>0.39090909090909093</v>
      </c>
      <c r="V1228" s="24">
        <f>IFERROR(Table11[[#This Row],[clade.TN]]/Table11[[#This Row],[clade.N]],NA())</f>
        <v>0.60909090909090913</v>
      </c>
      <c r="AC1228" s="11"/>
      <c r="AD1228" s="11"/>
    </row>
    <row r="1229" spans="1:30" ht="21" customHeight="1" x14ac:dyDescent="0.2">
      <c r="A1229" s="25" t="s">
        <v>5113</v>
      </c>
      <c r="B1229" s="20">
        <f>LOOKUP(Table11[[#This Row],[id]],'S1 - Assay'!A:A,'S1 - Assay'!B:B)</f>
        <v>10244</v>
      </c>
      <c r="C1229" s="20" t="str">
        <f>LOOKUP(Table11[[#This Row],[id]],'S1 - Assay'!A:A,'S1 - Assay'!C:C)</f>
        <v>II</v>
      </c>
      <c r="D1229" s="20">
        <f>COUNTIF('S6 - Table 1'!$B$3:$B$20,Table11[[#This Row],[id]])</f>
        <v>0</v>
      </c>
      <c r="E1229" s="20">
        <v>0.90465557900000004</v>
      </c>
      <c r="F1229" s="20">
        <v>3431</v>
      </c>
      <c r="G1229" s="20">
        <v>1</v>
      </c>
      <c r="H1229" s="20">
        <v>209</v>
      </c>
      <c r="I1229" s="20">
        <v>101</v>
      </c>
      <c r="J1229" s="20">
        <v>43</v>
      </c>
      <c r="K1229" s="20">
        <v>4432</v>
      </c>
      <c r="L1229" s="20">
        <v>67</v>
      </c>
      <c r="M1229" s="26" cm="1">
        <f t="array" ref="M1229">_xlfn.IFS(Table11[[#This Row],[target.clade]]="I",110,Table11[[#This Row],[target.clade]]="II",4454,TRUE,4652)</f>
        <v>4454</v>
      </c>
      <c r="N1229" s="26" cm="1">
        <f t="array" ref="N1229">_xlfn.IFS(Table11[[#This Row],[target.clade]]="I",4454,Table11[[#This Row],[target.clade]]="II",110,TRUE,NA())</f>
        <v>110</v>
      </c>
      <c r="O1229" s="20" cm="1">
        <f t="array" ref="O1229">_xlfn.IFS(Table11[[#This Row],[target.clade]]="I",Table11[[#This Row],[hits.I]],Table11[[#This Row],[target.clade]]="II",Table11[[#This Row],[hits.II]],TRUE,SUM(Table11[[#This Row],[hits.I]:[hits.?]]))</f>
        <v>4432</v>
      </c>
      <c r="P1229" s="26">
        <f>Table11[[#This Row],[clade.P]]-Table11[[#This Row],[clade.TP]]</f>
        <v>22</v>
      </c>
      <c r="Q1229" s="26" cm="1">
        <f t="array" ref="Q1229">_xlfn.IFS(Table11[[#This Row],[target.clade]]="I",Table11[[#This Row],[hits.II]],Table11[[#This Row],[target.clade]]="II",Table11[[#This Row],[hits.I]],TRUE,NA())</f>
        <v>43</v>
      </c>
      <c r="R1229" s="26">
        <f>IFERROR(Table11[[#This Row],[clade.N]]-Table11[[#This Row],[clade.FP]], NA())</f>
        <v>67</v>
      </c>
      <c r="S1229" s="24">
        <f>Table11[[#This Row],[clade.TP]]/Table11[[#This Row],[clade.P]]</f>
        <v>0.99506061966771442</v>
      </c>
      <c r="T1229" s="24">
        <f>Table11[[#This Row],[clade.FN]]/Table11[[#This Row],[clade.P]]</f>
        <v>4.9393803322855864E-3</v>
      </c>
      <c r="U1229" s="24">
        <f>IFERROR(Table11[[#This Row],[clade.FP]]/Table11[[#This Row],[clade.N]],NA())</f>
        <v>0.39090909090909093</v>
      </c>
      <c r="V1229" s="24">
        <f>IFERROR(Table11[[#This Row],[clade.TN]]/Table11[[#This Row],[clade.N]],NA())</f>
        <v>0.60909090909090913</v>
      </c>
      <c r="AC1229" s="11"/>
      <c r="AD1229" s="11"/>
    </row>
    <row r="1230" spans="1:30" ht="21" customHeight="1" x14ac:dyDescent="0.2">
      <c r="A1230" s="25" t="s">
        <v>5116</v>
      </c>
      <c r="B1230" s="20">
        <f>LOOKUP(Table11[[#This Row],[id]],'S1 - Assay'!A:A,'S1 - Assay'!B:B)</f>
        <v>10244</v>
      </c>
      <c r="C1230" s="20" t="str">
        <f>LOOKUP(Table11[[#This Row],[id]],'S1 - Assay'!A:A,'S1 - Assay'!C:C)</f>
        <v>II</v>
      </c>
      <c r="D1230" s="20">
        <f>COUNTIF('S6 - Table 1'!$B$3:$B$20,Table11[[#This Row],[id]])</f>
        <v>0</v>
      </c>
      <c r="E1230" s="20">
        <v>0.90465557900000004</v>
      </c>
      <c r="F1230" s="20">
        <v>3431</v>
      </c>
      <c r="G1230" s="20">
        <v>1</v>
      </c>
      <c r="H1230" s="20">
        <v>209</v>
      </c>
      <c r="I1230" s="20">
        <v>101</v>
      </c>
      <c r="J1230" s="20">
        <v>43</v>
      </c>
      <c r="K1230" s="20">
        <v>4431</v>
      </c>
      <c r="L1230" s="20">
        <v>67</v>
      </c>
      <c r="M1230" s="26" cm="1">
        <f t="array" ref="M1230">_xlfn.IFS(Table11[[#This Row],[target.clade]]="I",110,Table11[[#This Row],[target.clade]]="II",4454,TRUE,4652)</f>
        <v>4454</v>
      </c>
      <c r="N1230" s="26" cm="1">
        <f t="array" ref="N1230">_xlfn.IFS(Table11[[#This Row],[target.clade]]="I",4454,Table11[[#This Row],[target.clade]]="II",110,TRUE,NA())</f>
        <v>110</v>
      </c>
      <c r="O1230" s="20" cm="1">
        <f t="array" ref="O1230">_xlfn.IFS(Table11[[#This Row],[target.clade]]="I",Table11[[#This Row],[hits.I]],Table11[[#This Row],[target.clade]]="II",Table11[[#This Row],[hits.II]],TRUE,SUM(Table11[[#This Row],[hits.I]:[hits.?]]))</f>
        <v>4431</v>
      </c>
      <c r="P1230" s="26">
        <f>Table11[[#This Row],[clade.P]]-Table11[[#This Row],[clade.TP]]</f>
        <v>23</v>
      </c>
      <c r="Q1230" s="26" cm="1">
        <f t="array" ref="Q1230">_xlfn.IFS(Table11[[#This Row],[target.clade]]="I",Table11[[#This Row],[hits.II]],Table11[[#This Row],[target.clade]]="II",Table11[[#This Row],[hits.I]],TRUE,NA())</f>
        <v>43</v>
      </c>
      <c r="R1230" s="26">
        <f>IFERROR(Table11[[#This Row],[clade.N]]-Table11[[#This Row],[clade.FP]], NA())</f>
        <v>67</v>
      </c>
      <c r="S1230" s="24">
        <f>Table11[[#This Row],[clade.TP]]/Table11[[#This Row],[clade.P]]</f>
        <v>0.99483610237988329</v>
      </c>
      <c r="T1230" s="24">
        <f>Table11[[#This Row],[clade.FN]]/Table11[[#This Row],[clade.P]]</f>
        <v>5.1638976201167494E-3</v>
      </c>
      <c r="U1230" s="24">
        <f>IFERROR(Table11[[#This Row],[clade.FP]]/Table11[[#This Row],[clade.N]],NA())</f>
        <v>0.39090909090909093</v>
      </c>
      <c r="V1230" s="24">
        <f>IFERROR(Table11[[#This Row],[clade.TN]]/Table11[[#This Row],[clade.N]],NA())</f>
        <v>0.60909090909090913</v>
      </c>
      <c r="AC1230" s="11"/>
      <c r="AD1230" s="11"/>
    </row>
    <row r="1231" spans="1:30" ht="21" customHeight="1" x14ac:dyDescent="0.2">
      <c r="A1231" s="25" t="s">
        <v>5118</v>
      </c>
      <c r="B1231" s="20">
        <f>LOOKUP(Table11[[#This Row],[id]],'S1 - Assay'!A:A,'S1 - Assay'!B:B)</f>
        <v>10244</v>
      </c>
      <c r="C1231" s="20" t="str">
        <f>LOOKUP(Table11[[#This Row],[id]],'S1 - Assay'!A:A,'S1 - Assay'!C:C)</f>
        <v>II</v>
      </c>
      <c r="D1231" s="20">
        <f>COUNTIF('S6 - Table 1'!$B$3:$B$20,Table11[[#This Row],[id]])</f>
        <v>0</v>
      </c>
      <c r="E1231" s="20">
        <v>0.91026989199999997</v>
      </c>
      <c r="F1231" s="20">
        <v>3247</v>
      </c>
      <c r="G1231" s="20">
        <v>13</v>
      </c>
      <c r="H1231" s="20">
        <v>41</v>
      </c>
      <c r="I1231" s="20">
        <v>265</v>
      </c>
      <c r="J1231" s="20">
        <v>50</v>
      </c>
      <c r="K1231" s="20">
        <v>4218</v>
      </c>
      <c r="L1231" s="20">
        <v>64</v>
      </c>
      <c r="M1231" s="26" cm="1">
        <f t="array" ref="M1231">_xlfn.IFS(Table11[[#This Row],[target.clade]]="I",110,Table11[[#This Row],[target.clade]]="II",4454,TRUE,4652)</f>
        <v>4454</v>
      </c>
      <c r="N1231" s="26" cm="1">
        <f t="array" ref="N1231">_xlfn.IFS(Table11[[#This Row],[target.clade]]="I",4454,Table11[[#This Row],[target.clade]]="II",110,TRUE,NA())</f>
        <v>110</v>
      </c>
      <c r="O1231" s="20" cm="1">
        <f t="array" ref="O1231">_xlfn.IFS(Table11[[#This Row],[target.clade]]="I",Table11[[#This Row],[hits.I]],Table11[[#This Row],[target.clade]]="II",Table11[[#This Row],[hits.II]],TRUE,SUM(Table11[[#This Row],[hits.I]:[hits.?]]))</f>
        <v>4218</v>
      </c>
      <c r="P1231" s="26">
        <f>Table11[[#This Row],[clade.P]]-Table11[[#This Row],[clade.TP]]</f>
        <v>236</v>
      </c>
      <c r="Q1231" s="26" cm="1">
        <f t="array" ref="Q1231">_xlfn.IFS(Table11[[#This Row],[target.clade]]="I",Table11[[#This Row],[hits.II]],Table11[[#This Row],[target.clade]]="II",Table11[[#This Row],[hits.I]],TRUE,NA())</f>
        <v>50</v>
      </c>
      <c r="R1231" s="26">
        <f>IFERROR(Table11[[#This Row],[clade.N]]-Table11[[#This Row],[clade.FP]], NA())</f>
        <v>60</v>
      </c>
      <c r="S1231" s="24">
        <f>Table11[[#This Row],[clade.TP]]/Table11[[#This Row],[clade.P]]</f>
        <v>0.94701392007184548</v>
      </c>
      <c r="T1231" s="24">
        <f>Table11[[#This Row],[clade.FN]]/Table11[[#This Row],[clade.P]]</f>
        <v>5.2986079928154468E-2</v>
      </c>
      <c r="U1231" s="24">
        <f>IFERROR(Table11[[#This Row],[clade.FP]]/Table11[[#This Row],[clade.N]],NA())</f>
        <v>0.45454545454545453</v>
      </c>
      <c r="V1231" s="24">
        <f>IFERROR(Table11[[#This Row],[clade.TN]]/Table11[[#This Row],[clade.N]],NA())</f>
        <v>0.54545454545454541</v>
      </c>
      <c r="AC1231" s="11"/>
      <c r="AD1231" s="11"/>
    </row>
    <row r="1232" spans="1:30" ht="21" customHeight="1" x14ac:dyDescent="0.2">
      <c r="A1232" s="25" t="s">
        <v>5121</v>
      </c>
      <c r="B1232" s="20">
        <f>LOOKUP(Table11[[#This Row],[id]],'S1 - Assay'!A:A,'S1 - Assay'!B:B)</f>
        <v>10244</v>
      </c>
      <c r="C1232" s="20" t="str">
        <f>LOOKUP(Table11[[#This Row],[id]],'S1 - Assay'!A:A,'S1 - Assay'!C:C)</f>
        <v>II</v>
      </c>
      <c r="D1232" s="20">
        <f>COUNTIF('S6 - Table 1'!$B$3:$B$20,Table11[[#This Row],[id]])</f>
        <v>0</v>
      </c>
      <c r="E1232" s="20">
        <v>0.91026989199999997</v>
      </c>
      <c r="F1232" s="20">
        <v>3248</v>
      </c>
      <c r="G1232" s="20">
        <v>12</v>
      </c>
      <c r="H1232" s="20">
        <v>41</v>
      </c>
      <c r="I1232" s="20">
        <v>265</v>
      </c>
      <c r="J1232" s="20">
        <v>50</v>
      </c>
      <c r="K1232" s="20">
        <v>4218</v>
      </c>
      <c r="L1232" s="20">
        <v>64</v>
      </c>
      <c r="M1232" s="26" cm="1">
        <f t="array" ref="M1232">_xlfn.IFS(Table11[[#This Row],[target.clade]]="I",110,Table11[[#This Row],[target.clade]]="II",4454,TRUE,4652)</f>
        <v>4454</v>
      </c>
      <c r="N1232" s="26" cm="1">
        <f t="array" ref="N1232">_xlfn.IFS(Table11[[#This Row],[target.clade]]="I",4454,Table11[[#This Row],[target.clade]]="II",110,TRUE,NA())</f>
        <v>110</v>
      </c>
      <c r="O1232" s="20" cm="1">
        <f t="array" ref="O1232">_xlfn.IFS(Table11[[#This Row],[target.clade]]="I",Table11[[#This Row],[hits.I]],Table11[[#This Row],[target.clade]]="II",Table11[[#This Row],[hits.II]],TRUE,SUM(Table11[[#This Row],[hits.I]:[hits.?]]))</f>
        <v>4218</v>
      </c>
      <c r="P1232" s="26">
        <f>Table11[[#This Row],[clade.P]]-Table11[[#This Row],[clade.TP]]</f>
        <v>236</v>
      </c>
      <c r="Q1232" s="26" cm="1">
        <f t="array" ref="Q1232">_xlfn.IFS(Table11[[#This Row],[target.clade]]="I",Table11[[#This Row],[hits.II]],Table11[[#This Row],[target.clade]]="II",Table11[[#This Row],[hits.I]],TRUE,NA())</f>
        <v>50</v>
      </c>
      <c r="R1232" s="26">
        <f>IFERROR(Table11[[#This Row],[clade.N]]-Table11[[#This Row],[clade.FP]], NA())</f>
        <v>60</v>
      </c>
      <c r="S1232" s="24">
        <f>Table11[[#This Row],[clade.TP]]/Table11[[#This Row],[clade.P]]</f>
        <v>0.94701392007184548</v>
      </c>
      <c r="T1232" s="24">
        <f>Table11[[#This Row],[clade.FN]]/Table11[[#This Row],[clade.P]]</f>
        <v>5.2986079928154468E-2</v>
      </c>
      <c r="U1232" s="24">
        <f>IFERROR(Table11[[#This Row],[clade.FP]]/Table11[[#This Row],[clade.N]],NA())</f>
        <v>0.45454545454545453</v>
      </c>
      <c r="V1232" s="24">
        <f>IFERROR(Table11[[#This Row],[clade.TN]]/Table11[[#This Row],[clade.N]],NA())</f>
        <v>0.54545454545454541</v>
      </c>
      <c r="AC1232" s="11"/>
      <c r="AD1232" s="11"/>
    </row>
    <row r="1233" spans="1:30" ht="21" customHeight="1" x14ac:dyDescent="0.2">
      <c r="A1233" s="25" t="s">
        <v>5124</v>
      </c>
      <c r="B1233" s="20">
        <f>LOOKUP(Table11[[#This Row],[id]],'S1 - Assay'!A:A,'S1 - Assay'!B:B)</f>
        <v>10244</v>
      </c>
      <c r="C1233" s="20" t="str">
        <f>LOOKUP(Table11[[#This Row],[id]],'S1 - Assay'!A:A,'S1 - Assay'!C:C)</f>
        <v>II</v>
      </c>
      <c r="D1233" s="20">
        <f>COUNTIF('S6 - Table 1'!$B$3:$B$20,Table11[[#This Row],[id]])</f>
        <v>1</v>
      </c>
      <c r="E1233" s="20">
        <v>0.91310230999999997</v>
      </c>
      <c r="F1233" s="20">
        <v>3103</v>
      </c>
      <c r="G1233" s="20">
        <v>166</v>
      </c>
      <c r="H1233" s="20">
        <v>0</v>
      </c>
      <c r="I1233" s="20">
        <v>275</v>
      </c>
      <c r="J1233" s="20">
        <v>0</v>
      </c>
      <c r="K1233" s="20">
        <v>4316</v>
      </c>
      <c r="L1233" s="20">
        <v>67</v>
      </c>
      <c r="M1233" s="26" cm="1">
        <f t="array" ref="M1233">_xlfn.IFS(Table11[[#This Row],[target.clade]]="I",110,Table11[[#This Row],[target.clade]]="II",4454,TRUE,4652)</f>
        <v>4454</v>
      </c>
      <c r="N1233" s="26" cm="1">
        <f t="array" ref="N1233">_xlfn.IFS(Table11[[#This Row],[target.clade]]="I",4454,Table11[[#This Row],[target.clade]]="II",110,TRUE,NA())</f>
        <v>110</v>
      </c>
      <c r="O1233" s="20" cm="1">
        <f t="array" ref="O1233">_xlfn.IFS(Table11[[#This Row],[target.clade]]="I",Table11[[#This Row],[hits.I]],Table11[[#This Row],[target.clade]]="II",Table11[[#This Row],[hits.II]],TRUE,SUM(Table11[[#This Row],[hits.I]:[hits.?]]))</f>
        <v>4316</v>
      </c>
      <c r="P1233" s="26">
        <f>Table11[[#This Row],[clade.P]]-Table11[[#This Row],[clade.TP]]</f>
        <v>138</v>
      </c>
      <c r="Q1233" s="26" cm="1">
        <f t="array" ref="Q1233">_xlfn.IFS(Table11[[#This Row],[target.clade]]="I",Table11[[#This Row],[hits.II]],Table11[[#This Row],[target.clade]]="II",Table11[[#This Row],[hits.I]],TRUE,NA())</f>
        <v>0</v>
      </c>
      <c r="R1233" s="26">
        <f>IFERROR(Table11[[#This Row],[clade.N]]-Table11[[#This Row],[clade.FP]], NA())</f>
        <v>110</v>
      </c>
      <c r="S1233" s="24">
        <f>Table11[[#This Row],[clade.TP]]/Table11[[#This Row],[clade.P]]</f>
        <v>0.96901661427929953</v>
      </c>
      <c r="T1233" s="24">
        <f>Table11[[#This Row],[clade.FN]]/Table11[[#This Row],[clade.P]]</f>
        <v>3.0983385720700495E-2</v>
      </c>
      <c r="U1233" s="24">
        <f>IFERROR(Table11[[#This Row],[clade.FP]]/Table11[[#This Row],[clade.N]],NA())</f>
        <v>0</v>
      </c>
      <c r="V1233" s="24">
        <f>IFERROR(Table11[[#This Row],[clade.TN]]/Table11[[#This Row],[clade.N]],NA())</f>
        <v>1</v>
      </c>
      <c r="AC1233" s="11"/>
      <c r="AD1233" s="11"/>
    </row>
    <row r="1234" spans="1:30" ht="21" customHeight="1" x14ac:dyDescent="0.2">
      <c r="A1234" s="25" t="s">
        <v>5127</v>
      </c>
      <c r="B1234" s="20">
        <f>LOOKUP(Table11[[#This Row],[id]],'S1 - Assay'!A:A,'S1 - Assay'!B:B)</f>
        <v>10244</v>
      </c>
      <c r="C1234" s="20" t="str">
        <f>LOOKUP(Table11[[#This Row],[id]],'S1 - Assay'!A:A,'S1 - Assay'!C:C)</f>
        <v>II</v>
      </c>
      <c r="D1234" s="20">
        <f>COUNTIF('S6 - Table 1'!$B$3:$B$20,Table11[[#This Row],[id]])</f>
        <v>1</v>
      </c>
      <c r="E1234" s="20">
        <v>0.91372899600000002</v>
      </c>
      <c r="F1234" s="20">
        <v>3267</v>
      </c>
      <c r="G1234" s="20">
        <v>4</v>
      </c>
      <c r="H1234" s="20">
        <v>0</v>
      </c>
      <c r="I1234" s="20">
        <v>286</v>
      </c>
      <c r="J1234" s="20">
        <v>0</v>
      </c>
      <c r="K1234" s="20">
        <v>4405</v>
      </c>
      <c r="L1234" s="20">
        <v>22</v>
      </c>
      <c r="M1234" s="26" cm="1">
        <f t="array" ref="M1234">_xlfn.IFS(Table11[[#This Row],[target.clade]]="I",110,Table11[[#This Row],[target.clade]]="II",4454,TRUE,4652)</f>
        <v>4454</v>
      </c>
      <c r="N1234" s="26" cm="1">
        <f t="array" ref="N1234">_xlfn.IFS(Table11[[#This Row],[target.clade]]="I",4454,Table11[[#This Row],[target.clade]]="II",110,TRUE,NA())</f>
        <v>110</v>
      </c>
      <c r="O1234" s="20" cm="1">
        <f t="array" ref="O1234">_xlfn.IFS(Table11[[#This Row],[target.clade]]="I",Table11[[#This Row],[hits.I]],Table11[[#This Row],[target.clade]]="II",Table11[[#This Row],[hits.II]],TRUE,SUM(Table11[[#This Row],[hits.I]:[hits.?]]))</f>
        <v>4405</v>
      </c>
      <c r="P1234" s="26">
        <f>Table11[[#This Row],[clade.P]]-Table11[[#This Row],[clade.TP]]</f>
        <v>49</v>
      </c>
      <c r="Q1234" s="26" cm="1">
        <f t="array" ref="Q1234">_xlfn.IFS(Table11[[#This Row],[target.clade]]="I",Table11[[#This Row],[hits.II]],Table11[[#This Row],[target.clade]]="II",Table11[[#This Row],[hits.I]],TRUE,NA())</f>
        <v>0</v>
      </c>
      <c r="R1234" s="26">
        <f>IFERROR(Table11[[#This Row],[clade.N]]-Table11[[#This Row],[clade.FP]], NA())</f>
        <v>110</v>
      </c>
      <c r="S1234" s="24">
        <f>Table11[[#This Row],[clade.TP]]/Table11[[#This Row],[clade.P]]</f>
        <v>0.98899865289627298</v>
      </c>
      <c r="T1234" s="24">
        <f>Table11[[#This Row],[clade.FN]]/Table11[[#This Row],[clade.P]]</f>
        <v>1.1001347103726987E-2</v>
      </c>
      <c r="U1234" s="24">
        <f>IFERROR(Table11[[#This Row],[clade.FP]]/Table11[[#This Row],[clade.N]],NA())</f>
        <v>0</v>
      </c>
      <c r="V1234" s="24">
        <f>IFERROR(Table11[[#This Row],[clade.TN]]/Table11[[#This Row],[clade.N]],NA())</f>
        <v>1</v>
      </c>
      <c r="AC1234" s="11"/>
      <c r="AD1234" s="11"/>
    </row>
    <row r="1235" spans="1:30" ht="21" customHeight="1" x14ac:dyDescent="0.2">
      <c r="A1235" s="25" t="s">
        <v>5130</v>
      </c>
      <c r="B1235" s="20">
        <f>LOOKUP(Table11[[#This Row],[id]],'S1 - Assay'!A:A,'S1 - Assay'!B:B)</f>
        <v>10244</v>
      </c>
      <c r="C1235" s="20" t="str">
        <f>LOOKUP(Table11[[#This Row],[id]],'S1 - Assay'!A:A,'S1 - Assay'!C:C)</f>
        <v>II</v>
      </c>
      <c r="D1235" s="20">
        <f>COUNTIF('S6 - Table 1'!$B$3:$B$20,Table11[[#This Row],[id]])</f>
        <v>0</v>
      </c>
      <c r="E1235" s="20">
        <v>0.91372899600000002</v>
      </c>
      <c r="F1235" s="20">
        <v>3269</v>
      </c>
      <c r="G1235" s="20">
        <v>2</v>
      </c>
      <c r="H1235" s="20">
        <v>24</v>
      </c>
      <c r="I1235" s="20">
        <v>262</v>
      </c>
      <c r="J1235" s="20">
        <v>0</v>
      </c>
      <c r="K1235" s="20">
        <v>4405</v>
      </c>
      <c r="L1235" s="20">
        <v>22</v>
      </c>
      <c r="M1235" s="26" cm="1">
        <f t="array" ref="M1235">_xlfn.IFS(Table11[[#This Row],[target.clade]]="I",110,Table11[[#This Row],[target.clade]]="II",4454,TRUE,4652)</f>
        <v>4454</v>
      </c>
      <c r="N1235" s="26" cm="1">
        <f t="array" ref="N1235">_xlfn.IFS(Table11[[#This Row],[target.clade]]="I",4454,Table11[[#This Row],[target.clade]]="II",110,TRUE,NA())</f>
        <v>110</v>
      </c>
      <c r="O1235" s="20" cm="1">
        <f t="array" ref="O1235">_xlfn.IFS(Table11[[#This Row],[target.clade]]="I",Table11[[#This Row],[hits.I]],Table11[[#This Row],[target.clade]]="II",Table11[[#This Row],[hits.II]],TRUE,SUM(Table11[[#This Row],[hits.I]:[hits.?]]))</f>
        <v>4405</v>
      </c>
      <c r="P1235" s="26">
        <f>Table11[[#This Row],[clade.P]]-Table11[[#This Row],[clade.TP]]</f>
        <v>49</v>
      </c>
      <c r="Q1235" s="26" cm="1">
        <f t="array" ref="Q1235">_xlfn.IFS(Table11[[#This Row],[target.clade]]="I",Table11[[#This Row],[hits.II]],Table11[[#This Row],[target.clade]]="II",Table11[[#This Row],[hits.I]],TRUE,NA())</f>
        <v>0</v>
      </c>
      <c r="R1235" s="26">
        <f>IFERROR(Table11[[#This Row],[clade.N]]-Table11[[#This Row],[clade.FP]], NA())</f>
        <v>110</v>
      </c>
      <c r="S1235" s="24">
        <f>Table11[[#This Row],[clade.TP]]/Table11[[#This Row],[clade.P]]</f>
        <v>0.98899865289627298</v>
      </c>
      <c r="T1235" s="24">
        <f>Table11[[#This Row],[clade.FN]]/Table11[[#This Row],[clade.P]]</f>
        <v>1.1001347103726987E-2</v>
      </c>
      <c r="U1235" s="24">
        <f>IFERROR(Table11[[#This Row],[clade.FP]]/Table11[[#This Row],[clade.N]],NA())</f>
        <v>0</v>
      </c>
      <c r="V1235" s="24">
        <f>IFERROR(Table11[[#This Row],[clade.TN]]/Table11[[#This Row],[clade.N]],NA())</f>
        <v>1</v>
      </c>
      <c r="AC1235" s="11"/>
      <c r="AD1235" s="11"/>
    </row>
    <row r="1236" spans="1:30" ht="21" customHeight="1" x14ac:dyDescent="0.2">
      <c r="A1236" s="25" t="s">
        <v>5132</v>
      </c>
      <c r="B1236" s="20">
        <f>LOOKUP(Table11[[#This Row],[id]],'S1 - Assay'!A:A,'S1 - Assay'!B:B)</f>
        <v>10244</v>
      </c>
      <c r="C1236" s="20" t="str">
        <f>LOOKUP(Table11[[#This Row],[id]],'S1 - Assay'!A:A,'S1 - Assay'!C:C)</f>
        <v>II</v>
      </c>
      <c r="D1236" s="20">
        <f>COUNTIF('S6 - Table 1'!$B$3:$B$20,Table11[[#This Row],[id]])</f>
        <v>0</v>
      </c>
      <c r="E1236" s="20">
        <v>0.92084939700000001</v>
      </c>
      <c r="F1236" s="20">
        <v>3427</v>
      </c>
      <c r="G1236" s="20">
        <v>2</v>
      </c>
      <c r="H1236" s="20">
        <v>122</v>
      </c>
      <c r="I1236" s="20">
        <v>176</v>
      </c>
      <c r="J1236" s="20">
        <v>44</v>
      </c>
      <c r="K1236" s="20">
        <v>4426</v>
      </c>
      <c r="L1236" s="20">
        <v>65</v>
      </c>
      <c r="M1236" s="26" cm="1">
        <f t="array" ref="M1236">_xlfn.IFS(Table11[[#This Row],[target.clade]]="I",110,Table11[[#This Row],[target.clade]]="II",4454,TRUE,4652)</f>
        <v>4454</v>
      </c>
      <c r="N1236" s="26" cm="1">
        <f t="array" ref="N1236">_xlfn.IFS(Table11[[#This Row],[target.clade]]="I",4454,Table11[[#This Row],[target.clade]]="II",110,TRUE,NA())</f>
        <v>110</v>
      </c>
      <c r="O1236" s="20" cm="1">
        <f t="array" ref="O1236">_xlfn.IFS(Table11[[#This Row],[target.clade]]="I",Table11[[#This Row],[hits.I]],Table11[[#This Row],[target.clade]]="II",Table11[[#This Row],[hits.II]],TRUE,SUM(Table11[[#This Row],[hits.I]:[hits.?]]))</f>
        <v>4426</v>
      </c>
      <c r="P1236" s="26">
        <f>Table11[[#This Row],[clade.P]]-Table11[[#This Row],[clade.TP]]</f>
        <v>28</v>
      </c>
      <c r="Q1236" s="26" cm="1">
        <f t="array" ref="Q1236">_xlfn.IFS(Table11[[#This Row],[target.clade]]="I",Table11[[#This Row],[hits.II]],Table11[[#This Row],[target.clade]]="II",Table11[[#This Row],[hits.I]],TRUE,NA())</f>
        <v>44</v>
      </c>
      <c r="R1236" s="26">
        <f>IFERROR(Table11[[#This Row],[clade.N]]-Table11[[#This Row],[clade.FP]], NA())</f>
        <v>66</v>
      </c>
      <c r="S1236" s="24">
        <f>Table11[[#This Row],[clade.TP]]/Table11[[#This Row],[clade.P]]</f>
        <v>0.99371351594072743</v>
      </c>
      <c r="T1236" s="24">
        <f>Table11[[#This Row],[clade.FN]]/Table11[[#This Row],[clade.P]]</f>
        <v>6.2864840592725636E-3</v>
      </c>
      <c r="U1236" s="24">
        <f>IFERROR(Table11[[#This Row],[clade.FP]]/Table11[[#This Row],[clade.N]],NA())</f>
        <v>0.4</v>
      </c>
      <c r="V1236" s="24">
        <f>IFERROR(Table11[[#This Row],[clade.TN]]/Table11[[#This Row],[clade.N]],NA())</f>
        <v>0.6</v>
      </c>
      <c r="AC1236" s="11"/>
      <c r="AD1236" s="11"/>
    </row>
    <row r="1237" spans="1:30" ht="21" customHeight="1" x14ac:dyDescent="0.2">
      <c r="A1237" s="25" t="s">
        <v>5135</v>
      </c>
      <c r="B1237" s="20">
        <f>LOOKUP(Table11[[#This Row],[id]],'S1 - Assay'!A:A,'S1 - Assay'!B:B)</f>
        <v>10244</v>
      </c>
      <c r="C1237" s="20" t="str">
        <f>LOOKUP(Table11[[#This Row],[id]],'S1 - Assay'!A:A,'S1 - Assay'!C:C)</f>
        <v>II</v>
      </c>
      <c r="D1237" s="20">
        <f>COUNTIF('S6 - Table 1'!$B$3:$B$20,Table11[[#This Row],[id]])</f>
        <v>0</v>
      </c>
      <c r="E1237" s="20">
        <v>0.92240445599999998</v>
      </c>
      <c r="F1237" s="20">
        <v>3269</v>
      </c>
      <c r="G1237" s="20">
        <v>7</v>
      </c>
      <c r="H1237" s="20">
        <v>168</v>
      </c>
      <c r="I1237" s="20">
        <v>16</v>
      </c>
      <c r="J1237" s="20">
        <v>42</v>
      </c>
      <c r="K1237" s="20">
        <v>4252</v>
      </c>
      <c r="L1237" s="20">
        <v>64</v>
      </c>
      <c r="M1237" s="26" cm="1">
        <f t="array" ref="M1237">_xlfn.IFS(Table11[[#This Row],[target.clade]]="I",110,Table11[[#This Row],[target.clade]]="II",4454,TRUE,4652)</f>
        <v>4454</v>
      </c>
      <c r="N1237" s="26" cm="1">
        <f t="array" ref="N1237">_xlfn.IFS(Table11[[#This Row],[target.clade]]="I",4454,Table11[[#This Row],[target.clade]]="II",110,TRUE,NA())</f>
        <v>110</v>
      </c>
      <c r="O1237" s="20" cm="1">
        <f t="array" ref="O1237">_xlfn.IFS(Table11[[#This Row],[target.clade]]="I",Table11[[#This Row],[hits.I]],Table11[[#This Row],[target.clade]]="II",Table11[[#This Row],[hits.II]],TRUE,SUM(Table11[[#This Row],[hits.I]:[hits.?]]))</f>
        <v>4252</v>
      </c>
      <c r="P1237" s="26">
        <f>Table11[[#This Row],[clade.P]]-Table11[[#This Row],[clade.TP]]</f>
        <v>202</v>
      </c>
      <c r="Q1237" s="26" cm="1">
        <f t="array" ref="Q1237">_xlfn.IFS(Table11[[#This Row],[target.clade]]="I",Table11[[#This Row],[hits.II]],Table11[[#This Row],[target.clade]]="II",Table11[[#This Row],[hits.I]],TRUE,NA())</f>
        <v>42</v>
      </c>
      <c r="R1237" s="26">
        <f>IFERROR(Table11[[#This Row],[clade.N]]-Table11[[#This Row],[clade.FP]], NA())</f>
        <v>68</v>
      </c>
      <c r="S1237" s="24">
        <f>Table11[[#This Row],[clade.TP]]/Table11[[#This Row],[clade.P]]</f>
        <v>0.95464750785810504</v>
      </c>
      <c r="T1237" s="24">
        <f>Table11[[#This Row],[clade.FN]]/Table11[[#This Row],[clade.P]]</f>
        <v>4.5352492141894928E-2</v>
      </c>
      <c r="U1237" s="24">
        <f>IFERROR(Table11[[#This Row],[clade.FP]]/Table11[[#This Row],[clade.N]],NA())</f>
        <v>0.38181818181818183</v>
      </c>
      <c r="V1237" s="24">
        <f>IFERROR(Table11[[#This Row],[clade.TN]]/Table11[[#This Row],[clade.N]],NA())</f>
        <v>0.61818181818181817</v>
      </c>
      <c r="AC1237" s="11"/>
      <c r="AD1237" s="11"/>
    </row>
    <row r="1238" spans="1:30" ht="21" customHeight="1" x14ac:dyDescent="0.2">
      <c r="A1238" s="25" t="s">
        <v>5138</v>
      </c>
      <c r="B1238" s="20">
        <f>LOOKUP(Table11[[#This Row],[id]],'S1 - Assay'!A:A,'S1 - Assay'!B:B)</f>
        <v>10244</v>
      </c>
      <c r="C1238" s="20" t="str">
        <f>LOOKUP(Table11[[#This Row],[id]],'S1 - Assay'!A:A,'S1 - Assay'!C:C)</f>
        <v>II</v>
      </c>
      <c r="D1238" s="20">
        <f>COUNTIF('S6 - Table 1'!$B$3:$B$20,Table11[[#This Row],[id]])</f>
        <v>0</v>
      </c>
      <c r="E1238" s="20">
        <v>0.92240445599999998</v>
      </c>
      <c r="F1238" s="20">
        <v>3269</v>
      </c>
      <c r="G1238" s="20">
        <v>5</v>
      </c>
      <c r="H1238" s="20">
        <v>168</v>
      </c>
      <c r="I1238" s="20">
        <v>16</v>
      </c>
      <c r="J1238" s="20">
        <v>42</v>
      </c>
      <c r="K1238" s="20">
        <v>4250</v>
      </c>
      <c r="L1238" s="20">
        <v>64</v>
      </c>
      <c r="M1238" s="26" cm="1">
        <f t="array" ref="M1238">_xlfn.IFS(Table11[[#This Row],[target.clade]]="I",110,Table11[[#This Row],[target.clade]]="II",4454,TRUE,4652)</f>
        <v>4454</v>
      </c>
      <c r="N1238" s="26" cm="1">
        <f t="array" ref="N1238">_xlfn.IFS(Table11[[#This Row],[target.clade]]="I",4454,Table11[[#This Row],[target.clade]]="II",110,TRUE,NA())</f>
        <v>110</v>
      </c>
      <c r="O1238" s="20" cm="1">
        <f t="array" ref="O1238">_xlfn.IFS(Table11[[#This Row],[target.clade]]="I",Table11[[#This Row],[hits.I]],Table11[[#This Row],[target.clade]]="II",Table11[[#This Row],[hits.II]],TRUE,SUM(Table11[[#This Row],[hits.I]:[hits.?]]))</f>
        <v>4250</v>
      </c>
      <c r="P1238" s="26">
        <f>Table11[[#This Row],[clade.P]]-Table11[[#This Row],[clade.TP]]</f>
        <v>204</v>
      </c>
      <c r="Q1238" s="26" cm="1">
        <f t="array" ref="Q1238">_xlfn.IFS(Table11[[#This Row],[target.clade]]="I",Table11[[#This Row],[hits.II]],Table11[[#This Row],[target.clade]]="II",Table11[[#This Row],[hits.I]],TRUE,NA())</f>
        <v>42</v>
      </c>
      <c r="R1238" s="26">
        <f>IFERROR(Table11[[#This Row],[clade.N]]-Table11[[#This Row],[clade.FP]], NA())</f>
        <v>68</v>
      </c>
      <c r="S1238" s="24">
        <f>Table11[[#This Row],[clade.TP]]/Table11[[#This Row],[clade.P]]</f>
        <v>0.95419847328244278</v>
      </c>
      <c r="T1238" s="24">
        <f>Table11[[#This Row],[clade.FN]]/Table11[[#This Row],[clade.P]]</f>
        <v>4.5801526717557252E-2</v>
      </c>
      <c r="U1238" s="24">
        <f>IFERROR(Table11[[#This Row],[clade.FP]]/Table11[[#This Row],[clade.N]],NA())</f>
        <v>0.38181818181818183</v>
      </c>
      <c r="V1238" s="24">
        <f>IFERROR(Table11[[#This Row],[clade.TN]]/Table11[[#This Row],[clade.N]],NA())</f>
        <v>0.61818181818181817</v>
      </c>
      <c r="AC1238" s="11"/>
      <c r="AD1238" s="11"/>
    </row>
    <row r="1239" spans="1:30" ht="21" customHeight="1" x14ac:dyDescent="0.2">
      <c r="A1239" s="25" t="s">
        <v>5140</v>
      </c>
      <c r="B1239" s="20">
        <f>LOOKUP(Table11[[#This Row],[id]],'S1 - Assay'!A:A,'S1 - Assay'!B:B)</f>
        <v>10244</v>
      </c>
      <c r="C1239" s="20" t="str">
        <f>LOOKUP(Table11[[#This Row],[id]],'S1 - Assay'!A:A,'S1 - Assay'!C:C)</f>
        <v>II</v>
      </c>
      <c r="D1239" s="20">
        <f>COUNTIF('S6 - Table 1'!$B$3:$B$20,Table11[[#This Row],[id]])</f>
        <v>0</v>
      </c>
      <c r="E1239" s="20">
        <v>0.92690876200000005</v>
      </c>
      <c r="F1239" s="20">
        <v>3376</v>
      </c>
      <c r="G1239" s="20">
        <v>6</v>
      </c>
      <c r="H1239" s="20">
        <v>277</v>
      </c>
      <c r="I1239" s="20">
        <v>9</v>
      </c>
      <c r="J1239" s="20">
        <v>44</v>
      </c>
      <c r="K1239" s="20">
        <v>4355</v>
      </c>
      <c r="L1239" s="20">
        <v>64</v>
      </c>
      <c r="M1239" s="26" cm="1">
        <f t="array" ref="M1239">_xlfn.IFS(Table11[[#This Row],[target.clade]]="I",110,Table11[[#This Row],[target.clade]]="II",4454,TRUE,4652)</f>
        <v>4454</v>
      </c>
      <c r="N1239" s="26" cm="1">
        <f t="array" ref="N1239">_xlfn.IFS(Table11[[#This Row],[target.clade]]="I",4454,Table11[[#This Row],[target.clade]]="II",110,TRUE,NA())</f>
        <v>110</v>
      </c>
      <c r="O1239" s="20" cm="1">
        <f t="array" ref="O1239">_xlfn.IFS(Table11[[#This Row],[target.clade]]="I",Table11[[#This Row],[hits.I]],Table11[[#This Row],[target.clade]]="II",Table11[[#This Row],[hits.II]],TRUE,SUM(Table11[[#This Row],[hits.I]:[hits.?]]))</f>
        <v>4355</v>
      </c>
      <c r="P1239" s="26">
        <f>Table11[[#This Row],[clade.P]]-Table11[[#This Row],[clade.TP]]</f>
        <v>99</v>
      </c>
      <c r="Q1239" s="26" cm="1">
        <f t="array" ref="Q1239">_xlfn.IFS(Table11[[#This Row],[target.clade]]="I",Table11[[#This Row],[hits.II]],Table11[[#This Row],[target.clade]]="II",Table11[[#This Row],[hits.I]],TRUE,NA())</f>
        <v>44</v>
      </c>
      <c r="R1239" s="26">
        <f>IFERROR(Table11[[#This Row],[clade.N]]-Table11[[#This Row],[clade.FP]], NA())</f>
        <v>66</v>
      </c>
      <c r="S1239" s="24">
        <f>Table11[[#This Row],[clade.TP]]/Table11[[#This Row],[clade.P]]</f>
        <v>0.97777278850471483</v>
      </c>
      <c r="T1239" s="24">
        <f>Table11[[#This Row],[clade.FN]]/Table11[[#This Row],[clade.P]]</f>
        <v>2.2227211495285136E-2</v>
      </c>
      <c r="U1239" s="24">
        <f>IFERROR(Table11[[#This Row],[clade.FP]]/Table11[[#This Row],[clade.N]],NA())</f>
        <v>0.4</v>
      </c>
      <c r="V1239" s="24">
        <f>IFERROR(Table11[[#This Row],[clade.TN]]/Table11[[#This Row],[clade.N]],NA())</f>
        <v>0.6</v>
      </c>
      <c r="AC1239" s="11"/>
      <c r="AD1239" s="11"/>
    </row>
    <row r="1240" spans="1:30" ht="21" customHeight="1" x14ac:dyDescent="0.2">
      <c r="A1240" s="25" t="s">
        <v>5145</v>
      </c>
      <c r="B1240" s="20">
        <f>LOOKUP(Table11[[#This Row],[id]],'S1 - Assay'!A:A,'S1 - Assay'!B:B)</f>
        <v>10244</v>
      </c>
      <c r="C1240" s="20" t="str">
        <f>LOOKUP(Table11[[#This Row],[id]],'S1 - Assay'!A:A,'S1 - Assay'!C:C)</f>
        <v>II</v>
      </c>
      <c r="D1240" s="20">
        <f>COUNTIF('S6 - Table 1'!$B$3:$B$20,Table11[[#This Row],[id]])</f>
        <v>0</v>
      </c>
      <c r="E1240" s="20">
        <v>0.93559773899999998</v>
      </c>
      <c r="F1240" s="20">
        <v>3427</v>
      </c>
      <c r="G1240" s="20">
        <v>0</v>
      </c>
      <c r="H1240" s="20">
        <v>282</v>
      </c>
      <c r="I1240" s="20">
        <v>139</v>
      </c>
      <c r="J1240" s="20">
        <v>44</v>
      </c>
      <c r="K1240" s="20">
        <v>4436</v>
      </c>
      <c r="L1240" s="20">
        <v>59</v>
      </c>
      <c r="M1240" s="26" cm="1">
        <f t="array" ref="M1240">_xlfn.IFS(Table11[[#This Row],[target.clade]]="I",110,Table11[[#This Row],[target.clade]]="II",4454,TRUE,4652)</f>
        <v>4454</v>
      </c>
      <c r="N1240" s="26" cm="1">
        <f t="array" ref="N1240">_xlfn.IFS(Table11[[#This Row],[target.clade]]="I",4454,Table11[[#This Row],[target.clade]]="II",110,TRUE,NA())</f>
        <v>110</v>
      </c>
      <c r="O1240" s="20" cm="1">
        <f t="array" ref="O1240">_xlfn.IFS(Table11[[#This Row],[target.clade]]="I",Table11[[#This Row],[hits.I]],Table11[[#This Row],[target.clade]]="II",Table11[[#This Row],[hits.II]],TRUE,SUM(Table11[[#This Row],[hits.I]:[hits.?]]))</f>
        <v>4436</v>
      </c>
      <c r="P1240" s="26">
        <f>Table11[[#This Row],[clade.P]]-Table11[[#This Row],[clade.TP]]</f>
        <v>18</v>
      </c>
      <c r="Q1240" s="26" cm="1">
        <f t="array" ref="Q1240">_xlfn.IFS(Table11[[#This Row],[target.clade]]="I",Table11[[#This Row],[hits.II]],Table11[[#This Row],[target.clade]]="II",Table11[[#This Row],[hits.I]],TRUE,NA())</f>
        <v>44</v>
      </c>
      <c r="R1240" s="26">
        <f>IFERROR(Table11[[#This Row],[clade.N]]-Table11[[#This Row],[clade.FP]], NA())</f>
        <v>66</v>
      </c>
      <c r="S1240" s="24">
        <f>Table11[[#This Row],[clade.TP]]/Table11[[#This Row],[clade.P]]</f>
        <v>0.99595868881903904</v>
      </c>
      <c r="T1240" s="24">
        <f>Table11[[#This Row],[clade.FN]]/Table11[[#This Row],[clade.P]]</f>
        <v>4.0413111809609343E-3</v>
      </c>
      <c r="U1240" s="24">
        <f>IFERROR(Table11[[#This Row],[clade.FP]]/Table11[[#This Row],[clade.N]],NA())</f>
        <v>0.4</v>
      </c>
      <c r="V1240" s="24">
        <f>IFERROR(Table11[[#This Row],[clade.TN]]/Table11[[#This Row],[clade.N]],NA())</f>
        <v>0.6</v>
      </c>
      <c r="AC1240" s="11"/>
      <c r="AD1240" s="11"/>
    </row>
    <row r="1241" spans="1:30" ht="21" customHeight="1" x14ac:dyDescent="0.2">
      <c r="A1241" s="25" t="s">
        <v>5148</v>
      </c>
      <c r="B1241" s="20">
        <f>LOOKUP(Table11[[#This Row],[id]],'S1 - Assay'!A:A,'S1 - Assay'!B:B)</f>
        <v>10244</v>
      </c>
      <c r="C1241" s="20" t="str">
        <f>LOOKUP(Table11[[#This Row],[id]],'S1 - Assay'!A:A,'S1 - Assay'!C:C)</f>
        <v>II</v>
      </c>
      <c r="D1241" s="20">
        <f>COUNTIF('S6 - Table 1'!$B$3:$B$20,Table11[[#This Row],[id]])</f>
        <v>0</v>
      </c>
      <c r="E1241" s="20">
        <v>0.94030984900000003</v>
      </c>
      <c r="F1241" s="20">
        <v>3383</v>
      </c>
      <c r="G1241" s="20">
        <v>3</v>
      </c>
      <c r="H1241" s="20">
        <v>251</v>
      </c>
      <c r="I1241" s="20">
        <v>119</v>
      </c>
      <c r="J1241" s="20">
        <v>43</v>
      </c>
      <c r="K1241" s="20">
        <v>4404</v>
      </c>
      <c r="L1241" s="20">
        <v>50</v>
      </c>
      <c r="M1241" s="26" cm="1">
        <f t="array" ref="M1241">_xlfn.IFS(Table11[[#This Row],[target.clade]]="I",110,Table11[[#This Row],[target.clade]]="II",4454,TRUE,4652)</f>
        <v>4454</v>
      </c>
      <c r="N1241" s="26" cm="1">
        <f t="array" ref="N1241">_xlfn.IFS(Table11[[#This Row],[target.clade]]="I",4454,Table11[[#This Row],[target.clade]]="II",110,TRUE,NA())</f>
        <v>110</v>
      </c>
      <c r="O1241" s="20" cm="1">
        <f t="array" ref="O1241">_xlfn.IFS(Table11[[#This Row],[target.clade]]="I",Table11[[#This Row],[hits.I]],Table11[[#This Row],[target.clade]]="II",Table11[[#This Row],[hits.II]],TRUE,SUM(Table11[[#This Row],[hits.I]:[hits.?]]))</f>
        <v>4404</v>
      </c>
      <c r="P1241" s="26">
        <f>Table11[[#This Row],[clade.P]]-Table11[[#This Row],[clade.TP]]</f>
        <v>50</v>
      </c>
      <c r="Q1241" s="26" cm="1">
        <f t="array" ref="Q1241">_xlfn.IFS(Table11[[#This Row],[target.clade]]="I",Table11[[#This Row],[hits.II]],Table11[[#This Row],[target.clade]]="II",Table11[[#This Row],[hits.I]],TRUE,NA())</f>
        <v>43</v>
      </c>
      <c r="R1241" s="26">
        <f>IFERROR(Table11[[#This Row],[clade.N]]-Table11[[#This Row],[clade.FP]], NA())</f>
        <v>67</v>
      </c>
      <c r="S1241" s="24">
        <f>Table11[[#This Row],[clade.TP]]/Table11[[#This Row],[clade.P]]</f>
        <v>0.98877413560844185</v>
      </c>
      <c r="T1241" s="24">
        <f>Table11[[#This Row],[clade.FN]]/Table11[[#This Row],[clade.P]]</f>
        <v>1.1225864391558151E-2</v>
      </c>
      <c r="U1241" s="24">
        <f>IFERROR(Table11[[#This Row],[clade.FP]]/Table11[[#This Row],[clade.N]],NA())</f>
        <v>0.39090909090909093</v>
      </c>
      <c r="V1241" s="24">
        <f>IFERROR(Table11[[#This Row],[clade.TN]]/Table11[[#This Row],[clade.N]],NA())</f>
        <v>0.60909090909090913</v>
      </c>
      <c r="AC1241" s="11"/>
      <c r="AD1241" s="11"/>
    </row>
    <row r="1242" spans="1:30" ht="21" customHeight="1" x14ac:dyDescent="0.2">
      <c r="A1242" s="25" t="s">
        <v>5150</v>
      </c>
      <c r="B1242" s="20">
        <f>LOOKUP(Table11[[#This Row],[id]],'S1 - Assay'!A:A,'S1 - Assay'!B:B)</f>
        <v>10244</v>
      </c>
      <c r="C1242" s="20" t="str">
        <f>LOOKUP(Table11[[#This Row],[id]],'S1 - Assay'!A:A,'S1 - Assay'!C:C)</f>
        <v>II</v>
      </c>
      <c r="D1242" s="20">
        <f>COUNTIF('S6 - Table 1'!$B$3:$B$20,Table11[[#This Row],[id]])</f>
        <v>0</v>
      </c>
      <c r="E1242" s="20">
        <v>0.94136694300000001</v>
      </c>
      <c r="F1242" s="20">
        <v>3432</v>
      </c>
      <c r="G1242" s="20">
        <v>1</v>
      </c>
      <c r="H1242" s="20">
        <v>199</v>
      </c>
      <c r="I1242" s="20">
        <v>104</v>
      </c>
      <c r="J1242" s="20">
        <v>43</v>
      </c>
      <c r="K1242" s="20">
        <v>4438</v>
      </c>
      <c r="L1242" s="20">
        <v>67</v>
      </c>
      <c r="M1242" s="26" cm="1">
        <f t="array" ref="M1242">_xlfn.IFS(Table11[[#This Row],[target.clade]]="I",110,Table11[[#This Row],[target.clade]]="II",4454,TRUE,4652)</f>
        <v>4454</v>
      </c>
      <c r="N1242" s="26" cm="1">
        <f t="array" ref="N1242">_xlfn.IFS(Table11[[#This Row],[target.clade]]="I",4454,Table11[[#This Row],[target.clade]]="II",110,TRUE,NA())</f>
        <v>110</v>
      </c>
      <c r="O1242" s="20" cm="1">
        <f t="array" ref="O1242">_xlfn.IFS(Table11[[#This Row],[target.clade]]="I",Table11[[#This Row],[hits.I]],Table11[[#This Row],[target.clade]]="II",Table11[[#This Row],[hits.II]],TRUE,SUM(Table11[[#This Row],[hits.I]:[hits.?]]))</f>
        <v>4438</v>
      </c>
      <c r="P1242" s="26">
        <f>Table11[[#This Row],[clade.P]]-Table11[[#This Row],[clade.TP]]</f>
        <v>16</v>
      </c>
      <c r="Q1242" s="26" cm="1">
        <f t="array" ref="Q1242">_xlfn.IFS(Table11[[#This Row],[target.clade]]="I",Table11[[#This Row],[hits.II]],Table11[[#This Row],[target.clade]]="II",Table11[[#This Row],[hits.I]],TRUE,NA())</f>
        <v>43</v>
      </c>
      <c r="R1242" s="26">
        <f>IFERROR(Table11[[#This Row],[clade.N]]-Table11[[#This Row],[clade.FP]], NA())</f>
        <v>67</v>
      </c>
      <c r="S1242" s="24">
        <f>Table11[[#This Row],[clade.TP]]/Table11[[#This Row],[clade.P]]</f>
        <v>0.99640772339470141</v>
      </c>
      <c r="T1242" s="24">
        <f>Table11[[#This Row],[clade.FN]]/Table11[[#This Row],[clade.P]]</f>
        <v>3.5922766052986078E-3</v>
      </c>
      <c r="U1242" s="24">
        <f>IFERROR(Table11[[#This Row],[clade.FP]]/Table11[[#This Row],[clade.N]],NA())</f>
        <v>0.39090909090909093</v>
      </c>
      <c r="V1242" s="24">
        <f>IFERROR(Table11[[#This Row],[clade.TN]]/Table11[[#This Row],[clade.N]],NA())</f>
        <v>0.60909090909090913</v>
      </c>
      <c r="AC1242" s="11"/>
      <c r="AD1242" s="11"/>
    </row>
    <row r="1243" spans="1:30" ht="21" customHeight="1" x14ac:dyDescent="0.2">
      <c r="A1243" s="25" t="s">
        <v>5155</v>
      </c>
      <c r="B1243" s="20">
        <f>LOOKUP(Table11[[#This Row],[id]],'S1 - Assay'!A:A,'S1 - Assay'!B:B)</f>
        <v>10244</v>
      </c>
      <c r="C1243" s="20" t="str">
        <f>LOOKUP(Table11[[#This Row],[id]],'S1 - Assay'!A:A,'S1 - Assay'!C:C)</f>
        <v>II</v>
      </c>
      <c r="D1243" s="20">
        <f>COUNTIF('S6 - Table 1'!$B$3:$B$20,Table11[[#This Row],[id]])</f>
        <v>0</v>
      </c>
      <c r="E1243" s="20">
        <v>0.94136694300000001</v>
      </c>
      <c r="F1243" s="20">
        <v>3432</v>
      </c>
      <c r="G1243" s="20">
        <v>1</v>
      </c>
      <c r="H1243" s="20">
        <v>151</v>
      </c>
      <c r="I1243" s="20">
        <v>152</v>
      </c>
      <c r="J1243" s="20">
        <v>43</v>
      </c>
      <c r="K1243" s="20">
        <v>4438</v>
      </c>
      <c r="L1243" s="20">
        <v>67</v>
      </c>
      <c r="M1243" s="26" cm="1">
        <f t="array" ref="M1243">_xlfn.IFS(Table11[[#This Row],[target.clade]]="I",110,Table11[[#This Row],[target.clade]]="II",4454,TRUE,4652)</f>
        <v>4454</v>
      </c>
      <c r="N1243" s="26" cm="1">
        <f t="array" ref="N1243">_xlfn.IFS(Table11[[#This Row],[target.clade]]="I",4454,Table11[[#This Row],[target.clade]]="II",110,TRUE,NA())</f>
        <v>110</v>
      </c>
      <c r="O1243" s="20" cm="1">
        <f t="array" ref="O1243">_xlfn.IFS(Table11[[#This Row],[target.clade]]="I",Table11[[#This Row],[hits.I]],Table11[[#This Row],[target.clade]]="II",Table11[[#This Row],[hits.II]],TRUE,SUM(Table11[[#This Row],[hits.I]:[hits.?]]))</f>
        <v>4438</v>
      </c>
      <c r="P1243" s="26">
        <f>Table11[[#This Row],[clade.P]]-Table11[[#This Row],[clade.TP]]</f>
        <v>16</v>
      </c>
      <c r="Q1243" s="26" cm="1">
        <f t="array" ref="Q1243">_xlfn.IFS(Table11[[#This Row],[target.clade]]="I",Table11[[#This Row],[hits.II]],Table11[[#This Row],[target.clade]]="II",Table11[[#This Row],[hits.I]],TRUE,NA())</f>
        <v>43</v>
      </c>
      <c r="R1243" s="26">
        <f>IFERROR(Table11[[#This Row],[clade.N]]-Table11[[#This Row],[clade.FP]], NA())</f>
        <v>67</v>
      </c>
      <c r="S1243" s="24">
        <f>Table11[[#This Row],[clade.TP]]/Table11[[#This Row],[clade.P]]</f>
        <v>0.99640772339470141</v>
      </c>
      <c r="T1243" s="24">
        <f>Table11[[#This Row],[clade.FN]]/Table11[[#This Row],[clade.P]]</f>
        <v>3.5922766052986078E-3</v>
      </c>
      <c r="U1243" s="24">
        <f>IFERROR(Table11[[#This Row],[clade.FP]]/Table11[[#This Row],[clade.N]],NA())</f>
        <v>0.39090909090909093</v>
      </c>
      <c r="V1243" s="24">
        <f>IFERROR(Table11[[#This Row],[clade.TN]]/Table11[[#This Row],[clade.N]],NA())</f>
        <v>0.60909090909090913</v>
      </c>
      <c r="AC1243" s="11"/>
      <c r="AD1243" s="11"/>
    </row>
    <row r="1244" spans="1:30" ht="21" customHeight="1" x14ac:dyDescent="0.2">
      <c r="A1244" s="25" t="s">
        <v>5158</v>
      </c>
      <c r="B1244" s="20">
        <f>LOOKUP(Table11[[#This Row],[id]],'S1 - Assay'!A:A,'S1 - Assay'!B:B)</f>
        <v>10244</v>
      </c>
      <c r="C1244" s="20" t="str">
        <f>LOOKUP(Table11[[#This Row],[id]],'S1 - Assay'!A:A,'S1 - Assay'!C:C)</f>
        <v>II</v>
      </c>
      <c r="D1244" s="20">
        <f>COUNTIF('S6 - Table 1'!$B$3:$B$20,Table11[[#This Row],[id]])</f>
        <v>0</v>
      </c>
      <c r="E1244" s="20">
        <v>0.94136694300000001</v>
      </c>
      <c r="F1244" s="20">
        <v>3432</v>
      </c>
      <c r="G1244" s="20">
        <v>1</v>
      </c>
      <c r="H1244" s="20">
        <v>151</v>
      </c>
      <c r="I1244" s="20">
        <v>152</v>
      </c>
      <c r="J1244" s="20">
        <v>43</v>
      </c>
      <c r="K1244" s="20">
        <v>4438</v>
      </c>
      <c r="L1244" s="20">
        <v>67</v>
      </c>
      <c r="M1244" s="26" cm="1">
        <f t="array" ref="M1244">_xlfn.IFS(Table11[[#This Row],[target.clade]]="I",110,Table11[[#This Row],[target.clade]]="II",4454,TRUE,4652)</f>
        <v>4454</v>
      </c>
      <c r="N1244" s="26" cm="1">
        <f t="array" ref="N1244">_xlfn.IFS(Table11[[#This Row],[target.clade]]="I",4454,Table11[[#This Row],[target.clade]]="II",110,TRUE,NA())</f>
        <v>110</v>
      </c>
      <c r="O1244" s="20" cm="1">
        <f t="array" ref="O1244">_xlfn.IFS(Table11[[#This Row],[target.clade]]="I",Table11[[#This Row],[hits.I]],Table11[[#This Row],[target.clade]]="II",Table11[[#This Row],[hits.II]],TRUE,SUM(Table11[[#This Row],[hits.I]:[hits.?]]))</f>
        <v>4438</v>
      </c>
      <c r="P1244" s="26">
        <f>Table11[[#This Row],[clade.P]]-Table11[[#This Row],[clade.TP]]</f>
        <v>16</v>
      </c>
      <c r="Q1244" s="26" cm="1">
        <f t="array" ref="Q1244">_xlfn.IFS(Table11[[#This Row],[target.clade]]="I",Table11[[#This Row],[hits.II]],Table11[[#This Row],[target.clade]]="II",Table11[[#This Row],[hits.I]],TRUE,NA())</f>
        <v>43</v>
      </c>
      <c r="R1244" s="26">
        <f>IFERROR(Table11[[#This Row],[clade.N]]-Table11[[#This Row],[clade.FP]], NA())</f>
        <v>67</v>
      </c>
      <c r="S1244" s="24">
        <f>Table11[[#This Row],[clade.TP]]/Table11[[#This Row],[clade.P]]</f>
        <v>0.99640772339470141</v>
      </c>
      <c r="T1244" s="24">
        <f>Table11[[#This Row],[clade.FN]]/Table11[[#This Row],[clade.P]]</f>
        <v>3.5922766052986078E-3</v>
      </c>
      <c r="U1244" s="24">
        <f>IFERROR(Table11[[#This Row],[clade.FP]]/Table11[[#This Row],[clade.N]],NA())</f>
        <v>0.39090909090909093</v>
      </c>
      <c r="V1244" s="24">
        <f>IFERROR(Table11[[#This Row],[clade.TN]]/Table11[[#This Row],[clade.N]],NA())</f>
        <v>0.60909090909090913</v>
      </c>
      <c r="AC1244" s="11"/>
      <c r="AD1244" s="11"/>
    </row>
    <row r="1245" spans="1:30" ht="21" customHeight="1" x14ac:dyDescent="0.2">
      <c r="A1245" s="25" t="s">
        <v>5161</v>
      </c>
      <c r="B1245" s="20">
        <f>LOOKUP(Table11[[#This Row],[id]],'S1 - Assay'!A:A,'S1 - Assay'!B:B)</f>
        <v>10244</v>
      </c>
      <c r="C1245" s="20" t="str">
        <f>LOOKUP(Table11[[#This Row],[id]],'S1 - Assay'!A:A,'S1 - Assay'!C:C)</f>
        <v>II</v>
      </c>
      <c r="D1245" s="20">
        <f>COUNTIF('S6 - Table 1'!$B$3:$B$20,Table11[[#This Row],[id]])</f>
        <v>0</v>
      </c>
      <c r="E1245" s="20">
        <v>0.94174525600000003</v>
      </c>
      <c r="F1245" s="20">
        <v>3432</v>
      </c>
      <c r="G1245" s="20">
        <v>1</v>
      </c>
      <c r="H1245" s="20">
        <v>146</v>
      </c>
      <c r="I1245" s="20">
        <v>157</v>
      </c>
      <c r="J1245" s="20">
        <v>43</v>
      </c>
      <c r="K1245" s="20">
        <v>4438</v>
      </c>
      <c r="L1245" s="20">
        <v>67</v>
      </c>
      <c r="M1245" s="26" cm="1">
        <f t="array" ref="M1245">_xlfn.IFS(Table11[[#This Row],[target.clade]]="I",110,Table11[[#This Row],[target.clade]]="II",4454,TRUE,4652)</f>
        <v>4454</v>
      </c>
      <c r="N1245" s="26" cm="1">
        <f t="array" ref="N1245">_xlfn.IFS(Table11[[#This Row],[target.clade]]="I",4454,Table11[[#This Row],[target.clade]]="II",110,TRUE,NA())</f>
        <v>110</v>
      </c>
      <c r="O1245" s="20" cm="1">
        <f t="array" ref="O1245">_xlfn.IFS(Table11[[#This Row],[target.clade]]="I",Table11[[#This Row],[hits.I]],Table11[[#This Row],[target.clade]]="II",Table11[[#This Row],[hits.II]],TRUE,SUM(Table11[[#This Row],[hits.I]:[hits.?]]))</f>
        <v>4438</v>
      </c>
      <c r="P1245" s="26">
        <f>Table11[[#This Row],[clade.P]]-Table11[[#This Row],[clade.TP]]</f>
        <v>16</v>
      </c>
      <c r="Q1245" s="26" cm="1">
        <f t="array" ref="Q1245">_xlfn.IFS(Table11[[#This Row],[target.clade]]="I",Table11[[#This Row],[hits.II]],Table11[[#This Row],[target.clade]]="II",Table11[[#This Row],[hits.I]],TRUE,NA())</f>
        <v>43</v>
      </c>
      <c r="R1245" s="26">
        <f>IFERROR(Table11[[#This Row],[clade.N]]-Table11[[#This Row],[clade.FP]], NA())</f>
        <v>67</v>
      </c>
      <c r="S1245" s="24">
        <f>Table11[[#This Row],[clade.TP]]/Table11[[#This Row],[clade.P]]</f>
        <v>0.99640772339470141</v>
      </c>
      <c r="T1245" s="24">
        <f>Table11[[#This Row],[clade.FN]]/Table11[[#This Row],[clade.P]]</f>
        <v>3.5922766052986078E-3</v>
      </c>
      <c r="U1245" s="24">
        <f>IFERROR(Table11[[#This Row],[clade.FP]]/Table11[[#This Row],[clade.N]],NA())</f>
        <v>0.39090909090909093</v>
      </c>
      <c r="V1245" s="24">
        <f>IFERROR(Table11[[#This Row],[clade.TN]]/Table11[[#This Row],[clade.N]],NA())</f>
        <v>0.60909090909090913</v>
      </c>
      <c r="AC1245" s="11"/>
      <c r="AD1245" s="11"/>
    </row>
    <row r="1246" spans="1:30" ht="21" customHeight="1" x14ac:dyDescent="0.2">
      <c r="A1246" s="25" t="s">
        <v>5164</v>
      </c>
      <c r="B1246" s="20">
        <f>LOOKUP(Table11[[#This Row],[id]],'S1 - Assay'!A:A,'S1 - Assay'!B:B)</f>
        <v>10244</v>
      </c>
      <c r="C1246" s="20" t="str">
        <f>LOOKUP(Table11[[#This Row],[id]],'S1 - Assay'!A:A,'S1 - Assay'!C:C)</f>
        <v>II</v>
      </c>
      <c r="D1246" s="20">
        <f>COUNTIF('S6 - Table 1'!$B$3:$B$20,Table11[[#This Row],[id]])</f>
        <v>0</v>
      </c>
      <c r="E1246" s="20">
        <v>0.95817912299999997</v>
      </c>
      <c r="F1246" s="20">
        <v>3417</v>
      </c>
      <c r="G1246" s="20">
        <v>2</v>
      </c>
      <c r="H1246" s="20">
        <v>165</v>
      </c>
      <c r="I1246" s="20">
        <v>118</v>
      </c>
      <c r="J1246" s="20">
        <v>43</v>
      </c>
      <c r="K1246" s="20">
        <v>4418</v>
      </c>
      <c r="L1246" s="20">
        <v>64</v>
      </c>
      <c r="M1246" s="26" cm="1">
        <f t="array" ref="M1246">_xlfn.IFS(Table11[[#This Row],[target.clade]]="I",110,Table11[[#This Row],[target.clade]]="II",4454,TRUE,4652)</f>
        <v>4454</v>
      </c>
      <c r="N1246" s="26" cm="1">
        <f t="array" ref="N1246">_xlfn.IFS(Table11[[#This Row],[target.clade]]="I",4454,Table11[[#This Row],[target.clade]]="II",110,TRUE,NA())</f>
        <v>110</v>
      </c>
      <c r="O1246" s="20" cm="1">
        <f t="array" ref="O1246">_xlfn.IFS(Table11[[#This Row],[target.clade]]="I",Table11[[#This Row],[hits.I]],Table11[[#This Row],[target.clade]]="II",Table11[[#This Row],[hits.II]],TRUE,SUM(Table11[[#This Row],[hits.I]:[hits.?]]))</f>
        <v>4418</v>
      </c>
      <c r="P1246" s="26">
        <f>Table11[[#This Row],[clade.P]]-Table11[[#This Row],[clade.TP]]</f>
        <v>36</v>
      </c>
      <c r="Q1246" s="26" cm="1">
        <f t="array" ref="Q1246">_xlfn.IFS(Table11[[#This Row],[target.clade]]="I",Table11[[#This Row],[hits.II]],Table11[[#This Row],[target.clade]]="II",Table11[[#This Row],[hits.I]],TRUE,NA())</f>
        <v>43</v>
      </c>
      <c r="R1246" s="26">
        <f>IFERROR(Table11[[#This Row],[clade.N]]-Table11[[#This Row],[clade.FP]], NA())</f>
        <v>67</v>
      </c>
      <c r="S1246" s="24">
        <f>Table11[[#This Row],[clade.TP]]/Table11[[#This Row],[clade.P]]</f>
        <v>0.99191737763807808</v>
      </c>
      <c r="T1246" s="24">
        <f>Table11[[#This Row],[clade.FN]]/Table11[[#This Row],[clade.P]]</f>
        <v>8.0826223619218686E-3</v>
      </c>
      <c r="U1246" s="24">
        <f>IFERROR(Table11[[#This Row],[clade.FP]]/Table11[[#This Row],[clade.N]],NA())</f>
        <v>0.39090909090909093</v>
      </c>
      <c r="V1246" s="24">
        <f>IFERROR(Table11[[#This Row],[clade.TN]]/Table11[[#This Row],[clade.N]],NA())</f>
        <v>0.60909090909090913</v>
      </c>
      <c r="AC1246" s="11"/>
      <c r="AD1246" s="11"/>
    </row>
    <row r="1247" spans="1:30" ht="21" customHeight="1" x14ac:dyDescent="0.2">
      <c r="A1247" s="25" t="s">
        <v>5169</v>
      </c>
      <c r="B1247" s="20">
        <f>LOOKUP(Table11[[#This Row],[id]],'S1 - Assay'!A:A,'S1 - Assay'!B:B)</f>
        <v>10244</v>
      </c>
      <c r="C1247" s="20" t="str">
        <f>LOOKUP(Table11[[#This Row],[id]],'S1 - Assay'!A:A,'S1 - Assay'!C:C)</f>
        <v>II</v>
      </c>
      <c r="D1247" s="20">
        <f>COUNTIF('S6 - Table 1'!$B$3:$B$20,Table11[[#This Row],[id]])</f>
        <v>0</v>
      </c>
      <c r="E1247" s="20">
        <v>0.95851723600000005</v>
      </c>
      <c r="F1247" s="20">
        <v>3434</v>
      </c>
      <c r="G1247" s="20">
        <v>0</v>
      </c>
      <c r="H1247" s="20">
        <v>96</v>
      </c>
      <c r="I1247" s="20">
        <v>363</v>
      </c>
      <c r="J1247" s="20">
        <v>50</v>
      </c>
      <c r="K1247" s="20">
        <v>4435</v>
      </c>
      <c r="L1247" s="20">
        <v>63</v>
      </c>
      <c r="M1247" s="26" cm="1">
        <f t="array" ref="M1247">_xlfn.IFS(Table11[[#This Row],[target.clade]]="I",110,Table11[[#This Row],[target.clade]]="II",4454,TRUE,4652)</f>
        <v>4454</v>
      </c>
      <c r="N1247" s="26" cm="1">
        <f t="array" ref="N1247">_xlfn.IFS(Table11[[#This Row],[target.clade]]="I",4454,Table11[[#This Row],[target.clade]]="II",110,TRUE,NA())</f>
        <v>110</v>
      </c>
      <c r="O1247" s="20" cm="1">
        <f t="array" ref="O1247">_xlfn.IFS(Table11[[#This Row],[target.clade]]="I",Table11[[#This Row],[hits.I]],Table11[[#This Row],[target.clade]]="II",Table11[[#This Row],[hits.II]],TRUE,SUM(Table11[[#This Row],[hits.I]:[hits.?]]))</f>
        <v>4435</v>
      </c>
      <c r="P1247" s="26">
        <f>Table11[[#This Row],[clade.P]]-Table11[[#This Row],[clade.TP]]</f>
        <v>19</v>
      </c>
      <c r="Q1247" s="26" cm="1">
        <f t="array" ref="Q1247">_xlfn.IFS(Table11[[#This Row],[target.clade]]="I",Table11[[#This Row],[hits.II]],Table11[[#This Row],[target.clade]]="II",Table11[[#This Row],[hits.I]],TRUE,NA())</f>
        <v>50</v>
      </c>
      <c r="R1247" s="26">
        <f>IFERROR(Table11[[#This Row],[clade.N]]-Table11[[#This Row],[clade.FP]], NA())</f>
        <v>60</v>
      </c>
      <c r="S1247" s="24">
        <f>Table11[[#This Row],[clade.TP]]/Table11[[#This Row],[clade.P]]</f>
        <v>0.99573417153120791</v>
      </c>
      <c r="T1247" s="24">
        <f>Table11[[#This Row],[clade.FN]]/Table11[[#This Row],[clade.P]]</f>
        <v>4.2658284687920973E-3</v>
      </c>
      <c r="U1247" s="24">
        <f>IFERROR(Table11[[#This Row],[clade.FP]]/Table11[[#This Row],[clade.N]],NA())</f>
        <v>0.45454545454545453</v>
      </c>
      <c r="V1247" s="24">
        <f>IFERROR(Table11[[#This Row],[clade.TN]]/Table11[[#This Row],[clade.N]],NA())</f>
        <v>0.54545454545454541</v>
      </c>
      <c r="AC1247" s="11"/>
      <c r="AD1247" s="11"/>
    </row>
    <row r="1248" spans="1:30" ht="21" customHeight="1" x14ac:dyDescent="0.2">
      <c r="A1248" s="25" t="s">
        <v>5172</v>
      </c>
      <c r="B1248" s="20">
        <f>LOOKUP(Table11[[#This Row],[id]],'S1 - Assay'!A:A,'S1 - Assay'!B:B)</f>
        <v>10244</v>
      </c>
      <c r="C1248" s="20" t="str">
        <f>LOOKUP(Table11[[#This Row],[id]],'S1 - Assay'!A:A,'S1 - Assay'!C:C)</f>
        <v>II</v>
      </c>
      <c r="D1248" s="20">
        <f>COUNTIF('S6 - Table 1'!$B$3:$B$20,Table11[[#This Row],[id]])</f>
        <v>0</v>
      </c>
      <c r="E1248" s="20">
        <v>0.959192339</v>
      </c>
      <c r="F1248" s="20">
        <v>3325</v>
      </c>
      <c r="G1248" s="20">
        <v>2</v>
      </c>
      <c r="H1248" s="20">
        <v>263</v>
      </c>
      <c r="I1248" s="20">
        <v>28</v>
      </c>
      <c r="J1248" s="20">
        <v>43</v>
      </c>
      <c r="K1248" s="20">
        <v>4391</v>
      </c>
      <c r="L1248" s="20">
        <v>9</v>
      </c>
      <c r="M1248" s="26" cm="1">
        <f t="array" ref="M1248">_xlfn.IFS(Table11[[#This Row],[target.clade]]="I",110,Table11[[#This Row],[target.clade]]="II",4454,TRUE,4652)</f>
        <v>4454</v>
      </c>
      <c r="N1248" s="26" cm="1">
        <f t="array" ref="N1248">_xlfn.IFS(Table11[[#This Row],[target.clade]]="I",4454,Table11[[#This Row],[target.clade]]="II",110,TRUE,NA())</f>
        <v>110</v>
      </c>
      <c r="O1248" s="20" cm="1">
        <f t="array" ref="O1248">_xlfn.IFS(Table11[[#This Row],[target.clade]]="I",Table11[[#This Row],[hits.I]],Table11[[#This Row],[target.clade]]="II",Table11[[#This Row],[hits.II]],TRUE,SUM(Table11[[#This Row],[hits.I]:[hits.?]]))</f>
        <v>4391</v>
      </c>
      <c r="P1248" s="26">
        <f>Table11[[#This Row],[clade.P]]-Table11[[#This Row],[clade.TP]]</f>
        <v>63</v>
      </c>
      <c r="Q1248" s="26" cm="1">
        <f t="array" ref="Q1248">_xlfn.IFS(Table11[[#This Row],[target.clade]]="I",Table11[[#This Row],[hits.II]],Table11[[#This Row],[target.clade]]="II",Table11[[#This Row],[hits.I]],TRUE,NA())</f>
        <v>43</v>
      </c>
      <c r="R1248" s="26">
        <f>IFERROR(Table11[[#This Row],[clade.N]]-Table11[[#This Row],[clade.FP]], NA())</f>
        <v>67</v>
      </c>
      <c r="S1248" s="24">
        <f>Table11[[#This Row],[clade.TP]]/Table11[[#This Row],[clade.P]]</f>
        <v>0.98585541086663675</v>
      </c>
      <c r="T1248" s="24">
        <f>Table11[[#This Row],[clade.FN]]/Table11[[#This Row],[clade.P]]</f>
        <v>1.4144589133363269E-2</v>
      </c>
      <c r="U1248" s="24">
        <f>IFERROR(Table11[[#This Row],[clade.FP]]/Table11[[#This Row],[clade.N]],NA())</f>
        <v>0.39090909090909093</v>
      </c>
      <c r="V1248" s="24">
        <f>IFERROR(Table11[[#This Row],[clade.TN]]/Table11[[#This Row],[clade.N]],NA())</f>
        <v>0.60909090909090913</v>
      </c>
      <c r="AC1248" s="11"/>
      <c r="AD1248" s="11"/>
    </row>
    <row r="1249" spans="1:30" ht="21" customHeight="1" x14ac:dyDescent="0.2">
      <c r="A1249" s="25" t="s">
        <v>5175</v>
      </c>
      <c r="B1249" s="20">
        <f>LOOKUP(Table11[[#This Row],[id]],'S1 - Assay'!A:A,'S1 - Assay'!B:B)</f>
        <v>10244</v>
      </c>
      <c r="C1249" s="20" t="str">
        <f>LOOKUP(Table11[[#This Row],[id]],'S1 - Assay'!A:A,'S1 - Assay'!C:C)</f>
        <v>II</v>
      </c>
      <c r="D1249" s="20">
        <f>COUNTIF('S6 - Table 1'!$B$3:$B$20,Table11[[#This Row],[id]])</f>
        <v>0</v>
      </c>
      <c r="E1249" s="20">
        <v>0.96945736900000001</v>
      </c>
      <c r="F1249" s="20">
        <v>3381</v>
      </c>
      <c r="G1249" s="20">
        <v>9</v>
      </c>
      <c r="H1249" s="20">
        <v>187</v>
      </c>
      <c r="I1249" s="20">
        <v>95</v>
      </c>
      <c r="J1249" s="20">
        <v>43</v>
      </c>
      <c r="K1249" s="20">
        <v>4419</v>
      </c>
      <c r="L1249" s="20">
        <v>50</v>
      </c>
      <c r="M1249" s="26" cm="1">
        <f t="array" ref="M1249">_xlfn.IFS(Table11[[#This Row],[target.clade]]="I",110,Table11[[#This Row],[target.clade]]="II",4454,TRUE,4652)</f>
        <v>4454</v>
      </c>
      <c r="N1249" s="26" cm="1">
        <f t="array" ref="N1249">_xlfn.IFS(Table11[[#This Row],[target.clade]]="I",4454,Table11[[#This Row],[target.clade]]="II",110,TRUE,NA())</f>
        <v>110</v>
      </c>
      <c r="O1249" s="20" cm="1">
        <f t="array" ref="O1249">_xlfn.IFS(Table11[[#This Row],[target.clade]]="I",Table11[[#This Row],[hits.I]],Table11[[#This Row],[target.clade]]="II",Table11[[#This Row],[hits.II]],TRUE,SUM(Table11[[#This Row],[hits.I]:[hits.?]]))</f>
        <v>4419</v>
      </c>
      <c r="P1249" s="26">
        <f>Table11[[#This Row],[clade.P]]-Table11[[#This Row],[clade.TP]]</f>
        <v>35</v>
      </c>
      <c r="Q1249" s="26" cm="1">
        <f t="array" ref="Q1249">_xlfn.IFS(Table11[[#This Row],[target.clade]]="I",Table11[[#This Row],[hits.II]],Table11[[#This Row],[target.clade]]="II",Table11[[#This Row],[hits.I]],TRUE,NA())</f>
        <v>43</v>
      </c>
      <c r="R1249" s="26">
        <f>IFERROR(Table11[[#This Row],[clade.N]]-Table11[[#This Row],[clade.FP]], NA())</f>
        <v>67</v>
      </c>
      <c r="S1249" s="24">
        <f>Table11[[#This Row],[clade.TP]]/Table11[[#This Row],[clade.P]]</f>
        <v>0.99214189492590932</v>
      </c>
      <c r="T1249" s="24">
        <f>Table11[[#This Row],[clade.FN]]/Table11[[#This Row],[clade.P]]</f>
        <v>7.8581050740907047E-3</v>
      </c>
      <c r="U1249" s="24">
        <f>IFERROR(Table11[[#This Row],[clade.FP]]/Table11[[#This Row],[clade.N]],NA())</f>
        <v>0.39090909090909093</v>
      </c>
      <c r="V1249" s="24">
        <f>IFERROR(Table11[[#This Row],[clade.TN]]/Table11[[#This Row],[clade.N]],NA())</f>
        <v>0.60909090909090913</v>
      </c>
      <c r="AC1249" s="11"/>
      <c r="AD1249" s="11"/>
    </row>
    <row r="1250" spans="1:30" ht="21" customHeight="1" x14ac:dyDescent="0.2">
      <c r="A1250" s="25" t="s">
        <v>5180</v>
      </c>
      <c r="B1250" s="20">
        <f>LOOKUP(Table11[[#This Row],[id]],'S1 - Assay'!A:A,'S1 - Assay'!B:B)</f>
        <v>10244</v>
      </c>
      <c r="C1250" s="20" t="str">
        <f>LOOKUP(Table11[[#This Row],[id]],'S1 - Assay'!A:A,'S1 - Assay'!C:C)</f>
        <v>II</v>
      </c>
      <c r="D1250" s="20">
        <f>COUNTIF('S6 - Table 1'!$B$3:$B$20,Table11[[#This Row],[id]])</f>
        <v>0</v>
      </c>
      <c r="E1250" s="20">
        <v>0.97902560599999999</v>
      </c>
      <c r="F1250" s="20">
        <v>3377</v>
      </c>
      <c r="G1250" s="20">
        <v>5</v>
      </c>
      <c r="H1250" s="20">
        <v>278</v>
      </c>
      <c r="I1250" s="20">
        <v>8</v>
      </c>
      <c r="J1250" s="20">
        <v>44</v>
      </c>
      <c r="K1250" s="20">
        <v>4356</v>
      </c>
      <c r="L1250" s="20">
        <v>64</v>
      </c>
      <c r="M1250" s="26" cm="1">
        <f t="array" ref="M1250">_xlfn.IFS(Table11[[#This Row],[target.clade]]="I",110,Table11[[#This Row],[target.clade]]="II",4454,TRUE,4652)</f>
        <v>4454</v>
      </c>
      <c r="N1250" s="26" cm="1">
        <f t="array" ref="N1250">_xlfn.IFS(Table11[[#This Row],[target.clade]]="I",4454,Table11[[#This Row],[target.clade]]="II",110,TRUE,NA())</f>
        <v>110</v>
      </c>
      <c r="O1250" s="20" cm="1">
        <f t="array" ref="O1250">_xlfn.IFS(Table11[[#This Row],[target.clade]]="I",Table11[[#This Row],[hits.I]],Table11[[#This Row],[target.clade]]="II",Table11[[#This Row],[hits.II]],TRUE,SUM(Table11[[#This Row],[hits.I]:[hits.?]]))</f>
        <v>4356</v>
      </c>
      <c r="P1250" s="26">
        <f>Table11[[#This Row],[clade.P]]-Table11[[#This Row],[clade.TP]]</f>
        <v>98</v>
      </c>
      <c r="Q1250" s="26" cm="1">
        <f t="array" ref="Q1250">_xlfn.IFS(Table11[[#This Row],[target.clade]]="I",Table11[[#This Row],[hits.II]],Table11[[#This Row],[target.clade]]="II",Table11[[#This Row],[hits.I]],TRUE,NA())</f>
        <v>44</v>
      </c>
      <c r="R1250" s="26">
        <f>IFERROR(Table11[[#This Row],[clade.N]]-Table11[[#This Row],[clade.FP]], NA())</f>
        <v>66</v>
      </c>
      <c r="S1250" s="24">
        <f>Table11[[#This Row],[clade.TP]]/Table11[[#This Row],[clade.P]]</f>
        <v>0.97799730579254607</v>
      </c>
      <c r="T1250" s="24">
        <f>Table11[[#This Row],[clade.FN]]/Table11[[#This Row],[clade.P]]</f>
        <v>2.2002694207453974E-2</v>
      </c>
      <c r="U1250" s="24">
        <f>IFERROR(Table11[[#This Row],[clade.FP]]/Table11[[#This Row],[clade.N]],NA())</f>
        <v>0.4</v>
      </c>
      <c r="V1250" s="24">
        <f>IFERROR(Table11[[#This Row],[clade.TN]]/Table11[[#This Row],[clade.N]],NA())</f>
        <v>0.6</v>
      </c>
      <c r="AC1250" s="11"/>
      <c r="AD1250" s="11"/>
    </row>
    <row r="1251" spans="1:30" ht="21" customHeight="1" x14ac:dyDescent="0.2">
      <c r="A1251" s="25" t="s">
        <v>5183</v>
      </c>
      <c r="B1251" s="20">
        <f>LOOKUP(Table11[[#This Row],[id]],'S1 - Assay'!A:A,'S1 - Assay'!B:B)</f>
        <v>10244</v>
      </c>
      <c r="C1251" s="20" t="str">
        <f>LOOKUP(Table11[[#This Row],[id]],'S1 - Assay'!A:A,'S1 - Assay'!C:C)</f>
        <v>II</v>
      </c>
      <c r="D1251" s="20">
        <f>COUNTIF('S6 - Table 1'!$B$3:$B$20,Table11[[#This Row],[id]])</f>
        <v>0</v>
      </c>
      <c r="E1251" s="20">
        <v>0.99419166000000003</v>
      </c>
      <c r="F1251" s="20">
        <v>3400</v>
      </c>
      <c r="G1251" s="20">
        <v>3</v>
      </c>
      <c r="H1251" s="20">
        <v>280</v>
      </c>
      <c r="I1251" s="20">
        <v>128</v>
      </c>
      <c r="J1251" s="20">
        <v>43</v>
      </c>
      <c r="K1251" s="20">
        <v>4399</v>
      </c>
      <c r="L1251" s="20">
        <v>64</v>
      </c>
      <c r="M1251" s="26" cm="1">
        <f t="array" ref="M1251">_xlfn.IFS(Table11[[#This Row],[target.clade]]="I",110,Table11[[#This Row],[target.clade]]="II",4454,TRUE,4652)</f>
        <v>4454</v>
      </c>
      <c r="N1251" s="26" cm="1">
        <f t="array" ref="N1251">_xlfn.IFS(Table11[[#This Row],[target.clade]]="I",4454,Table11[[#This Row],[target.clade]]="II",110,TRUE,NA())</f>
        <v>110</v>
      </c>
      <c r="O1251" s="20" cm="1">
        <f t="array" ref="O1251">_xlfn.IFS(Table11[[#This Row],[target.clade]]="I",Table11[[#This Row],[hits.I]],Table11[[#This Row],[target.clade]]="II",Table11[[#This Row],[hits.II]],TRUE,SUM(Table11[[#This Row],[hits.I]:[hits.?]]))</f>
        <v>4399</v>
      </c>
      <c r="P1251" s="26">
        <f>Table11[[#This Row],[clade.P]]-Table11[[#This Row],[clade.TP]]</f>
        <v>55</v>
      </c>
      <c r="Q1251" s="26" cm="1">
        <f t="array" ref="Q1251">_xlfn.IFS(Table11[[#This Row],[target.clade]]="I",Table11[[#This Row],[hits.II]],Table11[[#This Row],[target.clade]]="II",Table11[[#This Row],[hits.I]],TRUE,NA())</f>
        <v>43</v>
      </c>
      <c r="R1251" s="26">
        <f>IFERROR(Table11[[#This Row],[clade.N]]-Table11[[#This Row],[clade.FP]], NA())</f>
        <v>67</v>
      </c>
      <c r="S1251" s="24">
        <f>Table11[[#This Row],[clade.TP]]/Table11[[#This Row],[clade.P]]</f>
        <v>0.98765154916928599</v>
      </c>
      <c r="T1251" s="24">
        <f>Table11[[#This Row],[clade.FN]]/Table11[[#This Row],[clade.P]]</f>
        <v>1.2348450830713965E-2</v>
      </c>
      <c r="U1251" s="24">
        <f>IFERROR(Table11[[#This Row],[clade.FP]]/Table11[[#This Row],[clade.N]],NA())</f>
        <v>0.39090909090909093</v>
      </c>
      <c r="V1251" s="24">
        <f>IFERROR(Table11[[#This Row],[clade.TN]]/Table11[[#This Row],[clade.N]],NA())</f>
        <v>0.60909090909090913</v>
      </c>
      <c r="AC1251" s="11"/>
      <c r="AD1251" s="11"/>
    </row>
    <row r="1252" spans="1:30" ht="21" customHeight="1" x14ac:dyDescent="0.2">
      <c r="A1252" s="25" t="s">
        <v>5185</v>
      </c>
      <c r="B1252" s="20">
        <f>LOOKUP(Table11[[#This Row],[id]],'S1 - Assay'!A:A,'S1 - Assay'!B:B)</f>
        <v>10244</v>
      </c>
      <c r="C1252" s="20" t="str">
        <f>LOOKUP(Table11[[#This Row],[id]],'S1 - Assay'!A:A,'S1 - Assay'!C:C)</f>
        <v>II</v>
      </c>
      <c r="D1252" s="20">
        <f>COUNTIF('S6 - Table 1'!$B$3:$B$20,Table11[[#This Row],[id]])</f>
        <v>0</v>
      </c>
      <c r="E1252" s="20">
        <v>0.99492950999999996</v>
      </c>
      <c r="F1252" s="20">
        <v>2355</v>
      </c>
      <c r="G1252" s="20">
        <v>74</v>
      </c>
      <c r="H1252" s="20">
        <v>281</v>
      </c>
      <c r="I1252" s="20">
        <v>11</v>
      </c>
      <c r="J1252" s="20">
        <v>44</v>
      </c>
      <c r="K1252" s="20">
        <v>3273</v>
      </c>
      <c r="L1252" s="20">
        <v>34</v>
      </c>
      <c r="M1252" s="26" cm="1">
        <f t="array" ref="M1252">_xlfn.IFS(Table11[[#This Row],[target.clade]]="I",110,Table11[[#This Row],[target.clade]]="II",4454,TRUE,4652)</f>
        <v>4454</v>
      </c>
      <c r="N1252" s="26" cm="1">
        <f t="array" ref="N1252">_xlfn.IFS(Table11[[#This Row],[target.clade]]="I",4454,Table11[[#This Row],[target.clade]]="II",110,TRUE,NA())</f>
        <v>110</v>
      </c>
      <c r="O1252" s="20" cm="1">
        <f t="array" ref="O1252">_xlfn.IFS(Table11[[#This Row],[target.clade]]="I",Table11[[#This Row],[hits.I]],Table11[[#This Row],[target.clade]]="II",Table11[[#This Row],[hits.II]],TRUE,SUM(Table11[[#This Row],[hits.I]:[hits.?]]))</f>
        <v>3273</v>
      </c>
      <c r="P1252" s="26">
        <f>Table11[[#This Row],[clade.P]]-Table11[[#This Row],[clade.TP]]</f>
        <v>1181</v>
      </c>
      <c r="Q1252" s="26" cm="1">
        <f t="array" ref="Q1252">_xlfn.IFS(Table11[[#This Row],[target.clade]]="I",Table11[[#This Row],[hits.II]],Table11[[#This Row],[target.clade]]="II",Table11[[#This Row],[hits.I]],TRUE,NA())</f>
        <v>44</v>
      </c>
      <c r="R1252" s="26">
        <f>IFERROR(Table11[[#This Row],[clade.N]]-Table11[[#This Row],[clade.FP]], NA())</f>
        <v>66</v>
      </c>
      <c r="S1252" s="24">
        <f>Table11[[#This Row],[clade.TP]]/Table11[[#This Row],[clade.P]]</f>
        <v>0.73484508307139651</v>
      </c>
      <c r="T1252" s="24">
        <f>Table11[[#This Row],[clade.FN]]/Table11[[#This Row],[clade.P]]</f>
        <v>0.26515491692860349</v>
      </c>
      <c r="U1252" s="24">
        <f>IFERROR(Table11[[#This Row],[clade.FP]]/Table11[[#This Row],[clade.N]],NA())</f>
        <v>0.4</v>
      </c>
      <c r="V1252" s="24">
        <f>IFERROR(Table11[[#This Row],[clade.TN]]/Table11[[#This Row],[clade.N]],NA())</f>
        <v>0.6</v>
      </c>
      <c r="AC1252" s="11"/>
      <c r="AD1252" s="11"/>
    </row>
    <row r="1253" spans="1:30" ht="21" customHeight="1" x14ac:dyDescent="0.2">
      <c r="A1253" s="25" t="s">
        <v>5188</v>
      </c>
      <c r="B1253" s="20">
        <f>LOOKUP(Table11[[#This Row],[id]],'S1 - Assay'!A:A,'S1 - Assay'!B:B)</f>
        <v>10244</v>
      </c>
      <c r="C1253" s="20" t="str">
        <f>LOOKUP(Table11[[#This Row],[id]],'S1 - Assay'!A:A,'S1 - Assay'!C:C)</f>
        <v>II</v>
      </c>
      <c r="D1253" s="20">
        <f>COUNTIF('S6 - Table 1'!$B$3:$B$20,Table11[[#This Row],[id]])</f>
        <v>0</v>
      </c>
      <c r="E1253" s="20">
        <v>0.994946102</v>
      </c>
      <c r="F1253" s="20">
        <v>3415</v>
      </c>
      <c r="G1253" s="20">
        <v>7</v>
      </c>
      <c r="H1253" s="20">
        <v>279</v>
      </c>
      <c r="I1253" s="20">
        <v>240</v>
      </c>
      <c r="J1253" s="20">
        <v>44</v>
      </c>
      <c r="K1253" s="20">
        <v>4412</v>
      </c>
      <c r="L1253" s="20">
        <v>65</v>
      </c>
      <c r="M1253" s="26" cm="1">
        <f t="array" ref="M1253">_xlfn.IFS(Table11[[#This Row],[target.clade]]="I",110,Table11[[#This Row],[target.clade]]="II",4454,TRUE,4652)</f>
        <v>4454</v>
      </c>
      <c r="N1253" s="26" cm="1">
        <f t="array" ref="N1253">_xlfn.IFS(Table11[[#This Row],[target.clade]]="I",4454,Table11[[#This Row],[target.clade]]="II",110,TRUE,NA())</f>
        <v>110</v>
      </c>
      <c r="O1253" s="20" cm="1">
        <f t="array" ref="O1253">_xlfn.IFS(Table11[[#This Row],[target.clade]]="I",Table11[[#This Row],[hits.I]],Table11[[#This Row],[target.clade]]="II",Table11[[#This Row],[hits.II]],TRUE,SUM(Table11[[#This Row],[hits.I]:[hits.?]]))</f>
        <v>4412</v>
      </c>
      <c r="P1253" s="26">
        <f>Table11[[#This Row],[clade.P]]-Table11[[#This Row],[clade.TP]]</f>
        <v>42</v>
      </c>
      <c r="Q1253" s="26" cm="1">
        <f t="array" ref="Q1253">_xlfn.IFS(Table11[[#This Row],[target.clade]]="I",Table11[[#This Row],[hits.II]],Table11[[#This Row],[target.clade]]="II",Table11[[#This Row],[hits.I]],TRUE,NA())</f>
        <v>44</v>
      </c>
      <c r="R1253" s="26">
        <f>IFERROR(Table11[[#This Row],[clade.N]]-Table11[[#This Row],[clade.FP]], NA())</f>
        <v>66</v>
      </c>
      <c r="S1253" s="24">
        <f>Table11[[#This Row],[clade.TP]]/Table11[[#This Row],[clade.P]]</f>
        <v>0.9905702739110912</v>
      </c>
      <c r="T1253" s="24">
        <f>Table11[[#This Row],[clade.FN]]/Table11[[#This Row],[clade.P]]</f>
        <v>9.4297260889088467E-3</v>
      </c>
      <c r="U1253" s="24">
        <f>IFERROR(Table11[[#This Row],[clade.FP]]/Table11[[#This Row],[clade.N]],NA())</f>
        <v>0.4</v>
      </c>
      <c r="V1253" s="24">
        <f>IFERROR(Table11[[#This Row],[clade.TN]]/Table11[[#This Row],[clade.N]],NA())</f>
        <v>0.6</v>
      </c>
      <c r="AC1253" s="11"/>
      <c r="AD1253" s="11"/>
    </row>
    <row r="1254" spans="1:30" ht="21" customHeight="1" x14ac:dyDescent="0.2">
      <c r="A1254" s="25" t="s">
        <v>5193</v>
      </c>
      <c r="B1254" s="20">
        <f>LOOKUP(Table11[[#This Row],[id]],'S1 - Assay'!A:A,'S1 - Assay'!B:B)</f>
        <v>10244</v>
      </c>
      <c r="C1254" s="20" t="str">
        <f>LOOKUP(Table11[[#This Row],[id]],'S1 - Assay'!A:A,'S1 - Assay'!C:C)</f>
        <v>II</v>
      </c>
      <c r="D1254" s="20">
        <f>COUNTIF('S6 - Table 1'!$B$3:$B$20,Table11[[#This Row],[id]])</f>
        <v>0</v>
      </c>
      <c r="E1254" s="20">
        <v>0.99869234900000003</v>
      </c>
      <c r="F1254" s="20">
        <v>3278</v>
      </c>
      <c r="G1254" s="20">
        <v>19</v>
      </c>
      <c r="H1254" s="20">
        <v>286</v>
      </c>
      <c r="I1254" s="20">
        <v>8</v>
      </c>
      <c r="J1254" s="20">
        <v>43</v>
      </c>
      <c r="K1254" s="20">
        <v>4226</v>
      </c>
      <c r="L1254" s="20">
        <v>62</v>
      </c>
      <c r="M1254" s="26" cm="1">
        <f t="array" ref="M1254">_xlfn.IFS(Table11[[#This Row],[target.clade]]="I",110,Table11[[#This Row],[target.clade]]="II",4454,TRUE,4652)</f>
        <v>4454</v>
      </c>
      <c r="N1254" s="26" cm="1">
        <f t="array" ref="N1254">_xlfn.IFS(Table11[[#This Row],[target.clade]]="I",4454,Table11[[#This Row],[target.clade]]="II",110,TRUE,NA())</f>
        <v>110</v>
      </c>
      <c r="O1254" s="20" cm="1">
        <f t="array" ref="O1254">_xlfn.IFS(Table11[[#This Row],[target.clade]]="I",Table11[[#This Row],[hits.I]],Table11[[#This Row],[target.clade]]="II",Table11[[#This Row],[hits.II]],TRUE,SUM(Table11[[#This Row],[hits.I]:[hits.?]]))</f>
        <v>4226</v>
      </c>
      <c r="P1254" s="26">
        <f>Table11[[#This Row],[clade.P]]-Table11[[#This Row],[clade.TP]]</f>
        <v>228</v>
      </c>
      <c r="Q1254" s="26" cm="1">
        <f t="array" ref="Q1254">_xlfn.IFS(Table11[[#This Row],[target.clade]]="I",Table11[[#This Row],[hits.II]],Table11[[#This Row],[target.clade]]="II",Table11[[#This Row],[hits.I]],TRUE,NA())</f>
        <v>43</v>
      </c>
      <c r="R1254" s="26">
        <f>IFERROR(Table11[[#This Row],[clade.N]]-Table11[[#This Row],[clade.FP]], NA())</f>
        <v>67</v>
      </c>
      <c r="S1254" s="24">
        <f>Table11[[#This Row],[clade.TP]]/Table11[[#This Row],[clade.P]]</f>
        <v>0.94881005837449484</v>
      </c>
      <c r="T1254" s="24">
        <f>Table11[[#This Row],[clade.FN]]/Table11[[#This Row],[clade.P]]</f>
        <v>5.1189941625505164E-2</v>
      </c>
      <c r="U1254" s="24">
        <f>IFERROR(Table11[[#This Row],[clade.FP]]/Table11[[#This Row],[clade.N]],NA())</f>
        <v>0.39090909090909093</v>
      </c>
      <c r="V1254" s="24">
        <f>IFERROR(Table11[[#This Row],[clade.TN]]/Table11[[#This Row],[clade.N]],NA())</f>
        <v>0.60909090909090913</v>
      </c>
      <c r="AC1254" s="11"/>
      <c r="AD1254" s="11"/>
    </row>
    <row r="1255" spans="1:30" ht="21" customHeight="1" x14ac:dyDescent="0.2">
      <c r="A1255" s="25" t="s">
        <v>5196</v>
      </c>
      <c r="B1255" s="20">
        <f>LOOKUP(Table11[[#This Row],[id]],'S1 - Assay'!A:A,'S1 - Assay'!B:B)</f>
        <v>10244</v>
      </c>
      <c r="C1255" s="20" t="str">
        <f>LOOKUP(Table11[[#This Row],[id]],'S1 - Assay'!A:A,'S1 - Assay'!C:C)</f>
        <v>II</v>
      </c>
      <c r="D1255" s="20">
        <f>COUNTIF('S6 - Table 1'!$B$3:$B$20,Table11[[#This Row],[id]])</f>
        <v>0</v>
      </c>
      <c r="E1255" s="20">
        <v>1.003939962</v>
      </c>
      <c r="F1255" s="20">
        <v>3340</v>
      </c>
      <c r="G1255" s="20">
        <v>7</v>
      </c>
      <c r="H1255" s="20">
        <v>275</v>
      </c>
      <c r="I1255" s="20">
        <v>51</v>
      </c>
      <c r="J1255" s="20">
        <v>43</v>
      </c>
      <c r="K1255" s="20">
        <v>4321</v>
      </c>
      <c r="L1255" s="20">
        <v>64</v>
      </c>
      <c r="M1255" s="26" cm="1">
        <f t="array" ref="M1255">_xlfn.IFS(Table11[[#This Row],[target.clade]]="I",110,Table11[[#This Row],[target.clade]]="II",4454,TRUE,4652)</f>
        <v>4454</v>
      </c>
      <c r="N1255" s="26" cm="1">
        <f t="array" ref="N1255">_xlfn.IFS(Table11[[#This Row],[target.clade]]="I",4454,Table11[[#This Row],[target.clade]]="II",110,TRUE,NA())</f>
        <v>110</v>
      </c>
      <c r="O1255" s="20" cm="1">
        <f t="array" ref="O1255">_xlfn.IFS(Table11[[#This Row],[target.clade]]="I",Table11[[#This Row],[hits.I]],Table11[[#This Row],[target.clade]]="II",Table11[[#This Row],[hits.II]],TRUE,SUM(Table11[[#This Row],[hits.I]:[hits.?]]))</f>
        <v>4321</v>
      </c>
      <c r="P1255" s="26">
        <f>Table11[[#This Row],[clade.P]]-Table11[[#This Row],[clade.TP]]</f>
        <v>133</v>
      </c>
      <c r="Q1255" s="26" cm="1">
        <f t="array" ref="Q1255">_xlfn.IFS(Table11[[#This Row],[target.clade]]="I",Table11[[#This Row],[hits.II]],Table11[[#This Row],[target.clade]]="II",Table11[[#This Row],[hits.I]],TRUE,NA())</f>
        <v>43</v>
      </c>
      <c r="R1255" s="26">
        <f>IFERROR(Table11[[#This Row],[clade.N]]-Table11[[#This Row],[clade.FP]], NA())</f>
        <v>67</v>
      </c>
      <c r="S1255" s="24">
        <f>Table11[[#This Row],[clade.TP]]/Table11[[#This Row],[clade.P]]</f>
        <v>0.97013920071845527</v>
      </c>
      <c r="T1255" s="24">
        <f>Table11[[#This Row],[clade.FN]]/Table11[[#This Row],[clade.P]]</f>
        <v>2.986079928154468E-2</v>
      </c>
      <c r="U1255" s="24">
        <f>IFERROR(Table11[[#This Row],[clade.FP]]/Table11[[#This Row],[clade.N]],NA())</f>
        <v>0.39090909090909093</v>
      </c>
      <c r="V1255" s="24">
        <f>IFERROR(Table11[[#This Row],[clade.TN]]/Table11[[#This Row],[clade.N]],NA())</f>
        <v>0.60909090909090913</v>
      </c>
      <c r="AC1255" s="11"/>
      <c r="AD1255" s="11"/>
    </row>
    <row r="1256" spans="1:30" ht="21" customHeight="1" x14ac:dyDescent="0.2">
      <c r="A1256" s="25" t="s">
        <v>5199</v>
      </c>
      <c r="B1256" s="20">
        <f>LOOKUP(Table11[[#This Row],[id]],'S1 - Assay'!A:A,'S1 - Assay'!B:B)</f>
        <v>10244</v>
      </c>
      <c r="C1256" s="20" t="str">
        <f>LOOKUP(Table11[[#This Row],[id]],'S1 - Assay'!A:A,'S1 - Assay'!C:C)</f>
        <v>II</v>
      </c>
      <c r="D1256" s="20">
        <f>COUNTIF('S6 - Table 1'!$B$3:$B$20,Table11[[#This Row],[id]])</f>
        <v>0</v>
      </c>
      <c r="E1256" s="20">
        <v>1.004207015</v>
      </c>
      <c r="F1256" s="20">
        <v>3126</v>
      </c>
      <c r="G1256" s="20">
        <v>18</v>
      </c>
      <c r="H1256" s="20">
        <v>144</v>
      </c>
      <c r="I1256" s="20">
        <v>127</v>
      </c>
      <c r="J1256" s="20">
        <v>50</v>
      </c>
      <c r="K1256" s="20">
        <v>4075</v>
      </c>
      <c r="L1256" s="20">
        <v>53</v>
      </c>
      <c r="M1256" s="26" cm="1">
        <f t="array" ref="M1256">_xlfn.IFS(Table11[[#This Row],[target.clade]]="I",110,Table11[[#This Row],[target.clade]]="II",4454,TRUE,4652)</f>
        <v>4454</v>
      </c>
      <c r="N1256" s="26" cm="1">
        <f t="array" ref="N1256">_xlfn.IFS(Table11[[#This Row],[target.clade]]="I",4454,Table11[[#This Row],[target.clade]]="II",110,TRUE,NA())</f>
        <v>110</v>
      </c>
      <c r="O1256" s="20" cm="1">
        <f t="array" ref="O1256">_xlfn.IFS(Table11[[#This Row],[target.clade]]="I",Table11[[#This Row],[hits.I]],Table11[[#This Row],[target.clade]]="II",Table11[[#This Row],[hits.II]],TRUE,SUM(Table11[[#This Row],[hits.I]:[hits.?]]))</f>
        <v>4075</v>
      </c>
      <c r="P1256" s="26">
        <f>Table11[[#This Row],[clade.P]]-Table11[[#This Row],[clade.TP]]</f>
        <v>379</v>
      </c>
      <c r="Q1256" s="26" cm="1">
        <f t="array" ref="Q1256">_xlfn.IFS(Table11[[#This Row],[target.clade]]="I",Table11[[#This Row],[hits.II]],Table11[[#This Row],[target.clade]]="II",Table11[[#This Row],[hits.I]],TRUE,NA())</f>
        <v>50</v>
      </c>
      <c r="R1256" s="26">
        <f>IFERROR(Table11[[#This Row],[clade.N]]-Table11[[#This Row],[clade.FP]], NA())</f>
        <v>60</v>
      </c>
      <c r="S1256" s="24">
        <f>Table11[[#This Row],[clade.TP]]/Table11[[#This Row],[clade.P]]</f>
        <v>0.91490794791198926</v>
      </c>
      <c r="T1256" s="24">
        <f>Table11[[#This Row],[clade.FN]]/Table11[[#This Row],[clade.P]]</f>
        <v>8.5092052088010781E-2</v>
      </c>
      <c r="U1256" s="24">
        <f>IFERROR(Table11[[#This Row],[clade.FP]]/Table11[[#This Row],[clade.N]],NA())</f>
        <v>0.45454545454545453</v>
      </c>
      <c r="V1256" s="24">
        <f>IFERROR(Table11[[#This Row],[clade.TN]]/Table11[[#This Row],[clade.N]],NA())</f>
        <v>0.54545454545454541</v>
      </c>
      <c r="AC1256" s="11"/>
      <c r="AD1256" s="11"/>
    </row>
    <row r="1257" spans="1:30" ht="21" customHeight="1" x14ac:dyDescent="0.2">
      <c r="A1257" s="25" t="s">
        <v>5202</v>
      </c>
      <c r="B1257" s="20">
        <f>LOOKUP(Table11[[#This Row],[id]],'S1 - Assay'!A:A,'S1 - Assay'!B:B)</f>
        <v>10244</v>
      </c>
      <c r="C1257" s="20" t="str">
        <f>LOOKUP(Table11[[#This Row],[id]],'S1 - Assay'!A:A,'S1 - Assay'!C:C)</f>
        <v>II</v>
      </c>
      <c r="D1257" s="20">
        <f>COUNTIF('S6 - Table 1'!$B$3:$B$20,Table11[[#This Row],[id]])</f>
        <v>0</v>
      </c>
      <c r="E1257" s="20">
        <v>1.004610054</v>
      </c>
      <c r="F1257" s="20">
        <v>3362</v>
      </c>
      <c r="G1257" s="20">
        <v>47</v>
      </c>
      <c r="H1257" s="20">
        <v>250</v>
      </c>
      <c r="I1257" s="20">
        <v>36</v>
      </c>
      <c r="J1257" s="20">
        <v>43</v>
      </c>
      <c r="K1257" s="20">
        <v>4421</v>
      </c>
      <c r="L1257" s="20">
        <v>58</v>
      </c>
      <c r="M1257" s="26" cm="1">
        <f t="array" ref="M1257">_xlfn.IFS(Table11[[#This Row],[target.clade]]="I",110,Table11[[#This Row],[target.clade]]="II",4454,TRUE,4652)</f>
        <v>4454</v>
      </c>
      <c r="N1257" s="26" cm="1">
        <f t="array" ref="N1257">_xlfn.IFS(Table11[[#This Row],[target.clade]]="I",4454,Table11[[#This Row],[target.clade]]="II",110,TRUE,NA())</f>
        <v>110</v>
      </c>
      <c r="O1257" s="20" cm="1">
        <f t="array" ref="O1257">_xlfn.IFS(Table11[[#This Row],[target.clade]]="I",Table11[[#This Row],[hits.I]],Table11[[#This Row],[target.clade]]="II",Table11[[#This Row],[hits.II]],TRUE,SUM(Table11[[#This Row],[hits.I]:[hits.?]]))</f>
        <v>4421</v>
      </c>
      <c r="P1257" s="26">
        <f>Table11[[#This Row],[clade.P]]-Table11[[#This Row],[clade.TP]]</f>
        <v>33</v>
      </c>
      <c r="Q1257" s="26" cm="1">
        <f t="array" ref="Q1257">_xlfn.IFS(Table11[[#This Row],[target.clade]]="I",Table11[[#This Row],[hits.II]],Table11[[#This Row],[target.clade]]="II",Table11[[#This Row],[hits.I]],TRUE,NA())</f>
        <v>43</v>
      </c>
      <c r="R1257" s="26">
        <f>IFERROR(Table11[[#This Row],[clade.N]]-Table11[[#This Row],[clade.FP]], NA())</f>
        <v>67</v>
      </c>
      <c r="S1257" s="24">
        <f>Table11[[#This Row],[clade.TP]]/Table11[[#This Row],[clade.P]]</f>
        <v>0.99259092950157157</v>
      </c>
      <c r="T1257" s="24">
        <f>Table11[[#This Row],[clade.FN]]/Table11[[#This Row],[clade.P]]</f>
        <v>7.4090704984283787E-3</v>
      </c>
      <c r="U1257" s="24">
        <f>IFERROR(Table11[[#This Row],[clade.FP]]/Table11[[#This Row],[clade.N]],NA())</f>
        <v>0.39090909090909093</v>
      </c>
      <c r="V1257" s="24">
        <f>IFERROR(Table11[[#This Row],[clade.TN]]/Table11[[#This Row],[clade.N]],NA())</f>
        <v>0.60909090909090913</v>
      </c>
      <c r="AC1257" s="11"/>
      <c r="AD1257" s="11"/>
    </row>
    <row r="1258" spans="1:30" ht="21" customHeight="1" x14ac:dyDescent="0.2">
      <c r="A1258" s="25" t="s">
        <v>5205</v>
      </c>
      <c r="B1258" s="20">
        <f>LOOKUP(Table11[[#This Row],[id]],'S1 - Assay'!A:A,'S1 - Assay'!B:B)</f>
        <v>10244</v>
      </c>
      <c r="C1258" s="20" t="str">
        <f>LOOKUP(Table11[[#This Row],[id]],'S1 - Assay'!A:A,'S1 - Assay'!C:C)</f>
        <v>II</v>
      </c>
      <c r="D1258" s="20">
        <f>COUNTIF('S6 - Table 1'!$B$3:$B$20,Table11[[#This Row],[id]])</f>
        <v>0</v>
      </c>
      <c r="E1258" s="20">
        <v>1.008524127</v>
      </c>
      <c r="F1258" s="20">
        <v>3382</v>
      </c>
      <c r="G1258" s="20">
        <v>5</v>
      </c>
      <c r="H1258" s="20">
        <v>231</v>
      </c>
      <c r="I1258" s="20">
        <v>54</v>
      </c>
      <c r="J1258" s="20">
        <v>44</v>
      </c>
      <c r="K1258" s="20">
        <v>4414</v>
      </c>
      <c r="L1258" s="20">
        <v>47</v>
      </c>
      <c r="M1258" s="26" cm="1">
        <f t="array" ref="M1258">_xlfn.IFS(Table11[[#This Row],[target.clade]]="I",110,Table11[[#This Row],[target.clade]]="II",4454,TRUE,4652)</f>
        <v>4454</v>
      </c>
      <c r="N1258" s="26" cm="1">
        <f t="array" ref="N1258">_xlfn.IFS(Table11[[#This Row],[target.clade]]="I",4454,Table11[[#This Row],[target.clade]]="II",110,TRUE,NA())</f>
        <v>110</v>
      </c>
      <c r="O1258" s="20" cm="1">
        <f t="array" ref="O1258">_xlfn.IFS(Table11[[#This Row],[target.clade]]="I",Table11[[#This Row],[hits.I]],Table11[[#This Row],[target.clade]]="II",Table11[[#This Row],[hits.II]],TRUE,SUM(Table11[[#This Row],[hits.I]:[hits.?]]))</f>
        <v>4414</v>
      </c>
      <c r="P1258" s="26">
        <f>Table11[[#This Row],[clade.P]]-Table11[[#This Row],[clade.TP]]</f>
        <v>40</v>
      </c>
      <c r="Q1258" s="26" cm="1">
        <f t="array" ref="Q1258">_xlfn.IFS(Table11[[#This Row],[target.clade]]="I",Table11[[#This Row],[hits.II]],Table11[[#This Row],[target.clade]]="II",Table11[[#This Row],[hits.I]],TRUE,NA())</f>
        <v>44</v>
      </c>
      <c r="R1258" s="26">
        <f>IFERROR(Table11[[#This Row],[clade.N]]-Table11[[#This Row],[clade.FP]], NA())</f>
        <v>66</v>
      </c>
      <c r="S1258" s="24">
        <f>Table11[[#This Row],[clade.TP]]/Table11[[#This Row],[clade.P]]</f>
        <v>0.99101930848675346</v>
      </c>
      <c r="T1258" s="24">
        <f>Table11[[#This Row],[clade.FN]]/Table11[[#This Row],[clade.P]]</f>
        <v>8.9806915132465207E-3</v>
      </c>
      <c r="U1258" s="24">
        <f>IFERROR(Table11[[#This Row],[clade.FP]]/Table11[[#This Row],[clade.N]],NA())</f>
        <v>0.4</v>
      </c>
      <c r="V1258" s="24">
        <f>IFERROR(Table11[[#This Row],[clade.TN]]/Table11[[#This Row],[clade.N]],NA())</f>
        <v>0.6</v>
      </c>
      <c r="AC1258" s="11"/>
      <c r="AD1258" s="11"/>
    </row>
    <row r="1259" spans="1:30" ht="21" customHeight="1" x14ac:dyDescent="0.2">
      <c r="A1259" s="25" t="s">
        <v>5208</v>
      </c>
      <c r="B1259" s="20">
        <f>LOOKUP(Table11[[#This Row],[id]],'S1 - Assay'!A:A,'S1 - Assay'!B:B)</f>
        <v>10244</v>
      </c>
      <c r="C1259" s="20" t="str">
        <f>LOOKUP(Table11[[#This Row],[id]],'S1 - Assay'!A:A,'S1 - Assay'!C:C)</f>
        <v>II</v>
      </c>
      <c r="D1259" s="20">
        <f>COUNTIF('S6 - Table 1'!$B$3:$B$20,Table11[[#This Row],[id]])</f>
        <v>0</v>
      </c>
      <c r="E1259" s="20">
        <v>1.0104829529999999</v>
      </c>
      <c r="F1259" s="20">
        <v>3275</v>
      </c>
      <c r="G1259" s="20">
        <v>146</v>
      </c>
      <c r="H1259" s="20">
        <v>277</v>
      </c>
      <c r="I1259" s="20">
        <v>263</v>
      </c>
      <c r="J1259" s="20">
        <v>44</v>
      </c>
      <c r="K1259" s="20">
        <v>4411</v>
      </c>
      <c r="L1259" s="20">
        <v>48</v>
      </c>
      <c r="M1259" s="26" cm="1">
        <f t="array" ref="M1259">_xlfn.IFS(Table11[[#This Row],[target.clade]]="I",110,Table11[[#This Row],[target.clade]]="II",4454,TRUE,4652)</f>
        <v>4454</v>
      </c>
      <c r="N1259" s="26" cm="1">
        <f t="array" ref="N1259">_xlfn.IFS(Table11[[#This Row],[target.clade]]="I",4454,Table11[[#This Row],[target.clade]]="II",110,TRUE,NA())</f>
        <v>110</v>
      </c>
      <c r="O1259" s="20" cm="1">
        <f t="array" ref="O1259">_xlfn.IFS(Table11[[#This Row],[target.clade]]="I",Table11[[#This Row],[hits.I]],Table11[[#This Row],[target.clade]]="II",Table11[[#This Row],[hits.II]],TRUE,SUM(Table11[[#This Row],[hits.I]:[hits.?]]))</f>
        <v>4411</v>
      </c>
      <c r="P1259" s="26">
        <f>Table11[[#This Row],[clade.P]]-Table11[[#This Row],[clade.TP]]</f>
        <v>43</v>
      </c>
      <c r="Q1259" s="26" cm="1">
        <f t="array" ref="Q1259">_xlfn.IFS(Table11[[#This Row],[target.clade]]="I",Table11[[#This Row],[hits.II]],Table11[[#This Row],[target.clade]]="II",Table11[[#This Row],[hits.I]],TRUE,NA())</f>
        <v>44</v>
      </c>
      <c r="R1259" s="26">
        <f>IFERROR(Table11[[#This Row],[clade.N]]-Table11[[#This Row],[clade.FP]], NA())</f>
        <v>66</v>
      </c>
      <c r="S1259" s="24">
        <f>Table11[[#This Row],[clade.TP]]/Table11[[#This Row],[clade.P]]</f>
        <v>0.99034575662325997</v>
      </c>
      <c r="T1259" s="24">
        <f>Table11[[#This Row],[clade.FN]]/Table11[[#This Row],[clade.P]]</f>
        <v>9.6542433767400088E-3</v>
      </c>
      <c r="U1259" s="24">
        <f>IFERROR(Table11[[#This Row],[clade.FP]]/Table11[[#This Row],[clade.N]],NA())</f>
        <v>0.4</v>
      </c>
      <c r="V1259" s="24">
        <f>IFERROR(Table11[[#This Row],[clade.TN]]/Table11[[#This Row],[clade.N]],NA())</f>
        <v>0.6</v>
      </c>
      <c r="AC1259" s="11"/>
      <c r="AD1259" s="11"/>
    </row>
    <row r="1260" spans="1:30" ht="21" customHeight="1" x14ac:dyDescent="0.2">
      <c r="A1260" s="25" t="s">
        <v>5211</v>
      </c>
      <c r="B1260" s="20">
        <f>LOOKUP(Table11[[#This Row],[id]],'S1 - Assay'!A:A,'S1 - Assay'!B:B)</f>
        <v>10244</v>
      </c>
      <c r="C1260" s="20" t="str">
        <f>LOOKUP(Table11[[#This Row],[id]],'S1 - Assay'!A:A,'S1 - Assay'!C:C)</f>
        <v>II</v>
      </c>
      <c r="D1260" s="20">
        <f>COUNTIF('S6 - Table 1'!$B$3:$B$20,Table11[[#This Row],[id]])</f>
        <v>0</v>
      </c>
      <c r="E1260" s="20">
        <v>1.0115263910000001</v>
      </c>
      <c r="F1260" s="20">
        <v>2696</v>
      </c>
      <c r="G1260" s="20">
        <v>40</v>
      </c>
      <c r="H1260" s="20">
        <v>255</v>
      </c>
      <c r="I1260" s="20">
        <v>39</v>
      </c>
      <c r="J1260" s="20">
        <v>43</v>
      </c>
      <c r="K1260" s="20">
        <v>3585</v>
      </c>
      <c r="L1260" s="20">
        <v>65</v>
      </c>
      <c r="M1260" s="26" cm="1">
        <f t="array" ref="M1260">_xlfn.IFS(Table11[[#This Row],[target.clade]]="I",110,Table11[[#This Row],[target.clade]]="II",4454,TRUE,4652)</f>
        <v>4454</v>
      </c>
      <c r="N1260" s="26" cm="1">
        <f t="array" ref="N1260">_xlfn.IFS(Table11[[#This Row],[target.clade]]="I",4454,Table11[[#This Row],[target.clade]]="II",110,TRUE,NA())</f>
        <v>110</v>
      </c>
      <c r="O1260" s="20" cm="1">
        <f t="array" ref="O1260">_xlfn.IFS(Table11[[#This Row],[target.clade]]="I",Table11[[#This Row],[hits.I]],Table11[[#This Row],[target.clade]]="II",Table11[[#This Row],[hits.II]],TRUE,SUM(Table11[[#This Row],[hits.I]:[hits.?]]))</f>
        <v>3585</v>
      </c>
      <c r="P1260" s="26">
        <f>Table11[[#This Row],[clade.P]]-Table11[[#This Row],[clade.TP]]</f>
        <v>869</v>
      </c>
      <c r="Q1260" s="26" cm="1">
        <f t="array" ref="Q1260">_xlfn.IFS(Table11[[#This Row],[target.clade]]="I",Table11[[#This Row],[hits.II]],Table11[[#This Row],[target.clade]]="II",Table11[[#This Row],[hits.I]],TRUE,NA())</f>
        <v>43</v>
      </c>
      <c r="R1260" s="26">
        <f>IFERROR(Table11[[#This Row],[clade.N]]-Table11[[#This Row],[clade.FP]], NA())</f>
        <v>67</v>
      </c>
      <c r="S1260" s="24">
        <f>Table11[[#This Row],[clade.TP]]/Table11[[#This Row],[clade.P]]</f>
        <v>0.80489447687471938</v>
      </c>
      <c r="T1260" s="24">
        <f>Table11[[#This Row],[clade.FN]]/Table11[[#This Row],[clade.P]]</f>
        <v>0.19510552312528065</v>
      </c>
      <c r="U1260" s="24">
        <f>IFERROR(Table11[[#This Row],[clade.FP]]/Table11[[#This Row],[clade.N]],NA())</f>
        <v>0.39090909090909093</v>
      </c>
      <c r="V1260" s="24">
        <f>IFERROR(Table11[[#This Row],[clade.TN]]/Table11[[#This Row],[clade.N]],NA())</f>
        <v>0.60909090909090913</v>
      </c>
      <c r="AC1260" s="11"/>
      <c r="AD1260" s="11"/>
    </row>
    <row r="1261" spans="1:30" ht="21" customHeight="1" x14ac:dyDescent="0.2">
      <c r="A1261" s="25" t="s">
        <v>5214</v>
      </c>
      <c r="B1261" s="20">
        <f>LOOKUP(Table11[[#This Row],[id]],'S1 - Assay'!A:A,'S1 - Assay'!B:B)</f>
        <v>10244</v>
      </c>
      <c r="C1261" s="20" t="str">
        <f>LOOKUP(Table11[[#This Row],[id]],'S1 - Assay'!A:A,'S1 - Assay'!C:C)</f>
        <v>II</v>
      </c>
      <c r="D1261" s="20">
        <f>COUNTIF('S6 - Table 1'!$B$3:$B$20,Table11[[#This Row],[id]])</f>
        <v>0</v>
      </c>
      <c r="E1261" s="20">
        <v>1.015583208</v>
      </c>
      <c r="F1261" s="20">
        <v>3383</v>
      </c>
      <c r="G1261" s="20">
        <v>3</v>
      </c>
      <c r="H1261" s="20">
        <v>253</v>
      </c>
      <c r="I1261" s="20">
        <v>117</v>
      </c>
      <c r="J1261" s="20">
        <v>43</v>
      </c>
      <c r="K1261" s="20">
        <v>4404</v>
      </c>
      <c r="L1261" s="20">
        <v>50</v>
      </c>
      <c r="M1261" s="26" cm="1">
        <f t="array" ref="M1261">_xlfn.IFS(Table11[[#This Row],[target.clade]]="I",110,Table11[[#This Row],[target.clade]]="II",4454,TRUE,4652)</f>
        <v>4454</v>
      </c>
      <c r="N1261" s="26" cm="1">
        <f t="array" ref="N1261">_xlfn.IFS(Table11[[#This Row],[target.clade]]="I",4454,Table11[[#This Row],[target.clade]]="II",110,TRUE,NA())</f>
        <v>110</v>
      </c>
      <c r="O1261" s="20" cm="1">
        <f t="array" ref="O1261">_xlfn.IFS(Table11[[#This Row],[target.clade]]="I",Table11[[#This Row],[hits.I]],Table11[[#This Row],[target.clade]]="II",Table11[[#This Row],[hits.II]],TRUE,SUM(Table11[[#This Row],[hits.I]:[hits.?]]))</f>
        <v>4404</v>
      </c>
      <c r="P1261" s="26">
        <f>Table11[[#This Row],[clade.P]]-Table11[[#This Row],[clade.TP]]</f>
        <v>50</v>
      </c>
      <c r="Q1261" s="26" cm="1">
        <f t="array" ref="Q1261">_xlfn.IFS(Table11[[#This Row],[target.clade]]="I",Table11[[#This Row],[hits.II]],Table11[[#This Row],[target.clade]]="II",Table11[[#This Row],[hits.I]],TRUE,NA())</f>
        <v>43</v>
      </c>
      <c r="R1261" s="26">
        <f>IFERROR(Table11[[#This Row],[clade.N]]-Table11[[#This Row],[clade.FP]], NA())</f>
        <v>67</v>
      </c>
      <c r="S1261" s="24">
        <f>Table11[[#This Row],[clade.TP]]/Table11[[#This Row],[clade.P]]</f>
        <v>0.98877413560844185</v>
      </c>
      <c r="T1261" s="24">
        <f>Table11[[#This Row],[clade.FN]]/Table11[[#This Row],[clade.P]]</f>
        <v>1.1225864391558151E-2</v>
      </c>
      <c r="U1261" s="24">
        <f>IFERROR(Table11[[#This Row],[clade.FP]]/Table11[[#This Row],[clade.N]],NA())</f>
        <v>0.39090909090909093</v>
      </c>
      <c r="V1261" s="24">
        <f>IFERROR(Table11[[#This Row],[clade.TN]]/Table11[[#This Row],[clade.N]],NA())</f>
        <v>0.60909090909090913</v>
      </c>
      <c r="AC1261" s="11"/>
      <c r="AD1261" s="11"/>
    </row>
    <row r="1262" spans="1:30" ht="21" customHeight="1" x14ac:dyDescent="0.2">
      <c r="A1262" s="25" t="s">
        <v>5217</v>
      </c>
      <c r="B1262" s="20">
        <f>LOOKUP(Table11[[#This Row],[id]],'S1 - Assay'!A:A,'S1 - Assay'!B:B)</f>
        <v>10244</v>
      </c>
      <c r="C1262" s="20" t="str">
        <f>LOOKUP(Table11[[#This Row],[id]],'S1 - Assay'!A:A,'S1 - Assay'!C:C)</f>
        <v>II</v>
      </c>
      <c r="D1262" s="20">
        <f>COUNTIF('S6 - Table 1'!$B$3:$B$20,Table11[[#This Row],[id]])</f>
        <v>0</v>
      </c>
      <c r="E1262" s="20">
        <v>1.0198044150000001</v>
      </c>
      <c r="F1262" s="20">
        <v>3378</v>
      </c>
      <c r="G1262" s="20">
        <v>9</v>
      </c>
      <c r="H1262" s="20">
        <v>161</v>
      </c>
      <c r="I1262" s="20">
        <v>173</v>
      </c>
      <c r="J1262" s="20">
        <v>43</v>
      </c>
      <c r="K1262" s="20">
        <v>4372</v>
      </c>
      <c r="L1262" s="20">
        <v>62</v>
      </c>
      <c r="M1262" s="26" cm="1">
        <f t="array" ref="M1262">_xlfn.IFS(Table11[[#This Row],[target.clade]]="I",110,Table11[[#This Row],[target.clade]]="II",4454,TRUE,4652)</f>
        <v>4454</v>
      </c>
      <c r="N1262" s="26" cm="1">
        <f t="array" ref="N1262">_xlfn.IFS(Table11[[#This Row],[target.clade]]="I",4454,Table11[[#This Row],[target.clade]]="II",110,TRUE,NA())</f>
        <v>110</v>
      </c>
      <c r="O1262" s="20" cm="1">
        <f t="array" ref="O1262">_xlfn.IFS(Table11[[#This Row],[target.clade]]="I",Table11[[#This Row],[hits.I]],Table11[[#This Row],[target.clade]]="II",Table11[[#This Row],[hits.II]],TRUE,SUM(Table11[[#This Row],[hits.I]:[hits.?]]))</f>
        <v>4372</v>
      </c>
      <c r="P1262" s="26">
        <f>Table11[[#This Row],[clade.P]]-Table11[[#This Row],[clade.TP]]</f>
        <v>82</v>
      </c>
      <c r="Q1262" s="26" cm="1">
        <f t="array" ref="Q1262">_xlfn.IFS(Table11[[#This Row],[target.clade]]="I",Table11[[#This Row],[hits.II]],Table11[[#This Row],[target.clade]]="II",Table11[[#This Row],[hits.I]],TRUE,NA())</f>
        <v>43</v>
      </c>
      <c r="R1262" s="26">
        <f>IFERROR(Table11[[#This Row],[clade.N]]-Table11[[#This Row],[clade.FP]], NA())</f>
        <v>67</v>
      </c>
      <c r="S1262" s="24">
        <f>Table11[[#This Row],[clade.TP]]/Table11[[#This Row],[clade.P]]</f>
        <v>0.98158958239784466</v>
      </c>
      <c r="T1262" s="24">
        <f>Table11[[#This Row],[clade.FN]]/Table11[[#This Row],[clade.P]]</f>
        <v>1.8410417602155366E-2</v>
      </c>
      <c r="U1262" s="24">
        <f>IFERROR(Table11[[#This Row],[clade.FP]]/Table11[[#This Row],[clade.N]],NA())</f>
        <v>0.39090909090909093</v>
      </c>
      <c r="V1262" s="24">
        <f>IFERROR(Table11[[#This Row],[clade.TN]]/Table11[[#This Row],[clade.N]],NA())</f>
        <v>0.60909090909090913</v>
      </c>
      <c r="AC1262" s="11"/>
      <c r="AD1262" s="11"/>
    </row>
    <row r="1263" spans="1:30" ht="21" customHeight="1" x14ac:dyDescent="0.2">
      <c r="A1263" s="25" t="s">
        <v>5220</v>
      </c>
      <c r="B1263" s="20">
        <f>LOOKUP(Table11[[#This Row],[id]],'S1 - Assay'!A:A,'S1 - Assay'!B:B)</f>
        <v>10244</v>
      </c>
      <c r="C1263" s="20" t="str">
        <f>LOOKUP(Table11[[#This Row],[id]],'S1 - Assay'!A:A,'S1 - Assay'!C:C)</f>
        <v>II</v>
      </c>
      <c r="D1263" s="20">
        <f>COUNTIF('S6 - Table 1'!$B$3:$B$20,Table11[[#This Row],[id]])</f>
        <v>0</v>
      </c>
      <c r="E1263" s="20">
        <v>1.023350669</v>
      </c>
      <c r="F1263" s="20">
        <v>3417</v>
      </c>
      <c r="G1263" s="20">
        <v>1</v>
      </c>
      <c r="H1263" s="20">
        <v>166</v>
      </c>
      <c r="I1263" s="20">
        <v>117</v>
      </c>
      <c r="J1263" s="20">
        <v>43</v>
      </c>
      <c r="K1263" s="20">
        <v>4414</v>
      </c>
      <c r="L1263" s="20">
        <v>64</v>
      </c>
      <c r="M1263" s="26" cm="1">
        <f t="array" ref="M1263">_xlfn.IFS(Table11[[#This Row],[target.clade]]="I",110,Table11[[#This Row],[target.clade]]="II",4454,TRUE,4652)</f>
        <v>4454</v>
      </c>
      <c r="N1263" s="26" cm="1">
        <f t="array" ref="N1263">_xlfn.IFS(Table11[[#This Row],[target.clade]]="I",4454,Table11[[#This Row],[target.clade]]="II",110,TRUE,NA())</f>
        <v>110</v>
      </c>
      <c r="O1263" s="20" cm="1">
        <f t="array" ref="O1263">_xlfn.IFS(Table11[[#This Row],[target.clade]]="I",Table11[[#This Row],[hits.I]],Table11[[#This Row],[target.clade]]="II",Table11[[#This Row],[hits.II]],TRUE,SUM(Table11[[#This Row],[hits.I]:[hits.?]]))</f>
        <v>4414</v>
      </c>
      <c r="P1263" s="26">
        <f>Table11[[#This Row],[clade.P]]-Table11[[#This Row],[clade.TP]]</f>
        <v>40</v>
      </c>
      <c r="Q1263" s="26" cm="1">
        <f t="array" ref="Q1263">_xlfn.IFS(Table11[[#This Row],[target.clade]]="I",Table11[[#This Row],[hits.II]],Table11[[#This Row],[target.clade]]="II",Table11[[#This Row],[hits.I]],TRUE,NA())</f>
        <v>43</v>
      </c>
      <c r="R1263" s="26">
        <f>IFERROR(Table11[[#This Row],[clade.N]]-Table11[[#This Row],[clade.FP]], NA())</f>
        <v>67</v>
      </c>
      <c r="S1263" s="24">
        <f>Table11[[#This Row],[clade.TP]]/Table11[[#This Row],[clade.P]]</f>
        <v>0.99101930848675346</v>
      </c>
      <c r="T1263" s="24">
        <f>Table11[[#This Row],[clade.FN]]/Table11[[#This Row],[clade.P]]</f>
        <v>8.9806915132465207E-3</v>
      </c>
      <c r="U1263" s="24">
        <f>IFERROR(Table11[[#This Row],[clade.FP]]/Table11[[#This Row],[clade.N]],NA())</f>
        <v>0.39090909090909093</v>
      </c>
      <c r="V1263" s="24">
        <f>IFERROR(Table11[[#This Row],[clade.TN]]/Table11[[#This Row],[clade.N]],NA())</f>
        <v>0.60909090909090913</v>
      </c>
      <c r="AC1263" s="11"/>
      <c r="AD1263" s="11"/>
    </row>
    <row r="1264" spans="1:30" ht="21" customHeight="1" x14ac:dyDescent="0.2">
      <c r="A1264" s="25" t="s">
        <v>5223</v>
      </c>
      <c r="B1264" s="20">
        <f>LOOKUP(Table11[[#This Row],[id]],'S1 - Assay'!A:A,'S1 - Assay'!B:B)</f>
        <v>10244</v>
      </c>
      <c r="C1264" s="20" t="str">
        <f>LOOKUP(Table11[[#This Row],[id]],'S1 - Assay'!A:A,'S1 - Assay'!C:C)</f>
        <v>II</v>
      </c>
      <c r="D1264" s="20">
        <f>COUNTIF('S6 - Table 1'!$B$3:$B$20,Table11[[#This Row],[id]])</f>
        <v>0</v>
      </c>
      <c r="E1264" s="20">
        <v>1.026721153</v>
      </c>
      <c r="F1264" s="20">
        <v>3377</v>
      </c>
      <c r="G1264" s="20">
        <v>10</v>
      </c>
      <c r="H1264" s="20">
        <v>161</v>
      </c>
      <c r="I1264" s="20">
        <v>178</v>
      </c>
      <c r="J1264" s="20">
        <v>43</v>
      </c>
      <c r="K1264" s="20">
        <v>4372</v>
      </c>
      <c r="L1264" s="20">
        <v>62</v>
      </c>
      <c r="M1264" s="26" cm="1">
        <f t="array" ref="M1264">_xlfn.IFS(Table11[[#This Row],[target.clade]]="I",110,Table11[[#This Row],[target.clade]]="II",4454,TRUE,4652)</f>
        <v>4454</v>
      </c>
      <c r="N1264" s="26" cm="1">
        <f t="array" ref="N1264">_xlfn.IFS(Table11[[#This Row],[target.clade]]="I",4454,Table11[[#This Row],[target.clade]]="II",110,TRUE,NA())</f>
        <v>110</v>
      </c>
      <c r="O1264" s="20" cm="1">
        <f t="array" ref="O1264">_xlfn.IFS(Table11[[#This Row],[target.clade]]="I",Table11[[#This Row],[hits.I]],Table11[[#This Row],[target.clade]]="II",Table11[[#This Row],[hits.II]],TRUE,SUM(Table11[[#This Row],[hits.I]:[hits.?]]))</f>
        <v>4372</v>
      </c>
      <c r="P1264" s="26">
        <f>Table11[[#This Row],[clade.P]]-Table11[[#This Row],[clade.TP]]</f>
        <v>82</v>
      </c>
      <c r="Q1264" s="26" cm="1">
        <f t="array" ref="Q1264">_xlfn.IFS(Table11[[#This Row],[target.clade]]="I",Table11[[#This Row],[hits.II]],Table11[[#This Row],[target.clade]]="II",Table11[[#This Row],[hits.I]],TRUE,NA())</f>
        <v>43</v>
      </c>
      <c r="R1264" s="26">
        <f>IFERROR(Table11[[#This Row],[clade.N]]-Table11[[#This Row],[clade.FP]], NA())</f>
        <v>67</v>
      </c>
      <c r="S1264" s="24">
        <f>Table11[[#This Row],[clade.TP]]/Table11[[#This Row],[clade.P]]</f>
        <v>0.98158958239784466</v>
      </c>
      <c r="T1264" s="24">
        <f>Table11[[#This Row],[clade.FN]]/Table11[[#This Row],[clade.P]]</f>
        <v>1.8410417602155366E-2</v>
      </c>
      <c r="U1264" s="24">
        <f>IFERROR(Table11[[#This Row],[clade.FP]]/Table11[[#This Row],[clade.N]],NA())</f>
        <v>0.39090909090909093</v>
      </c>
      <c r="V1264" s="24">
        <f>IFERROR(Table11[[#This Row],[clade.TN]]/Table11[[#This Row],[clade.N]],NA())</f>
        <v>0.60909090909090913</v>
      </c>
      <c r="AC1264" s="11"/>
      <c r="AD1264" s="11"/>
    </row>
    <row r="1265" spans="1:30" ht="21" customHeight="1" x14ac:dyDescent="0.2">
      <c r="A1265" s="25" t="s">
        <v>5226</v>
      </c>
      <c r="B1265" s="20">
        <f>LOOKUP(Table11[[#This Row],[id]],'S1 - Assay'!A:A,'S1 - Assay'!B:B)</f>
        <v>10244</v>
      </c>
      <c r="C1265" s="20" t="str">
        <f>LOOKUP(Table11[[#This Row],[id]],'S1 - Assay'!A:A,'S1 - Assay'!C:C)</f>
        <v>II</v>
      </c>
      <c r="D1265" s="20">
        <f>COUNTIF('S6 - Table 1'!$B$3:$B$20,Table11[[#This Row],[id]])</f>
        <v>0</v>
      </c>
      <c r="E1265" s="20">
        <v>1.0338295049999999</v>
      </c>
      <c r="F1265" s="20">
        <v>3383</v>
      </c>
      <c r="G1265" s="20">
        <v>3</v>
      </c>
      <c r="H1265" s="20">
        <v>215</v>
      </c>
      <c r="I1265" s="20">
        <v>157</v>
      </c>
      <c r="J1265" s="20">
        <v>43</v>
      </c>
      <c r="K1265" s="20">
        <v>4404</v>
      </c>
      <c r="L1265" s="20">
        <v>50</v>
      </c>
      <c r="M1265" s="26" cm="1">
        <f t="array" ref="M1265">_xlfn.IFS(Table11[[#This Row],[target.clade]]="I",110,Table11[[#This Row],[target.clade]]="II",4454,TRUE,4652)</f>
        <v>4454</v>
      </c>
      <c r="N1265" s="26" cm="1">
        <f t="array" ref="N1265">_xlfn.IFS(Table11[[#This Row],[target.clade]]="I",4454,Table11[[#This Row],[target.clade]]="II",110,TRUE,NA())</f>
        <v>110</v>
      </c>
      <c r="O1265" s="20" cm="1">
        <f t="array" ref="O1265">_xlfn.IFS(Table11[[#This Row],[target.clade]]="I",Table11[[#This Row],[hits.I]],Table11[[#This Row],[target.clade]]="II",Table11[[#This Row],[hits.II]],TRUE,SUM(Table11[[#This Row],[hits.I]:[hits.?]]))</f>
        <v>4404</v>
      </c>
      <c r="P1265" s="26">
        <f>Table11[[#This Row],[clade.P]]-Table11[[#This Row],[clade.TP]]</f>
        <v>50</v>
      </c>
      <c r="Q1265" s="26" cm="1">
        <f t="array" ref="Q1265">_xlfn.IFS(Table11[[#This Row],[target.clade]]="I",Table11[[#This Row],[hits.II]],Table11[[#This Row],[target.clade]]="II",Table11[[#This Row],[hits.I]],TRUE,NA())</f>
        <v>43</v>
      </c>
      <c r="R1265" s="26">
        <f>IFERROR(Table11[[#This Row],[clade.N]]-Table11[[#This Row],[clade.FP]], NA())</f>
        <v>67</v>
      </c>
      <c r="S1265" s="24">
        <f>Table11[[#This Row],[clade.TP]]/Table11[[#This Row],[clade.P]]</f>
        <v>0.98877413560844185</v>
      </c>
      <c r="T1265" s="24">
        <f>Table11[[#This Row],[clade.FN]]/Table11[[#This Row],[clade.P]]</f>
        <v>1.1225864391558151E-2</v>
      </c>
      <c r="U1265" s="24">
        <f>IFERROR(Table11[[#This Row],[clade.FP]]/Table11[[#This Row],[clade.N]],NA())</f>
        <v>0.39090909090909093</v>
      </c>
      <c r="V1265" s="24">
        <f>IFERROR(Table11[[#This Row],[clade.TN]]/Table11[[#This Row],[clade.N]],NA())</f>
        <v>0.60909090909090913</v>
      </c>
      <c r="AC1265" s="11"/>
      <c r="AD1265" s="11"/>
    </row>
    <row r="1266" spans="1:30" ht="21" customHeight="1" x14ac:dyDescent="0.2">
      <c r="A1266" s="25" t="s">
        <v>5229</v>
      </c>
      <c r="B1266" s="20">
        <f>LOOKUP(Table11[[#This Row],[id]],'S1 - Assay'!A:A,'S1 - Assay'!B:B)</f>
        <v>10244</v>
      </c>
      <c r="C1266" s="20" t="str">
        <f>LOOKUP(Table11[[#This Row],[id]],'S1 - Assay'!A:A,'S1 - Assay'!C:C)</f>
        <v>II</v>
      </c>
      <c r="D1266" s="20">
        <f>COUNTIF('S6 - Table 1'!$B$3:$B$20,Table11[[#This Row],[id]])</f>
        <v>0</v>
      </c>
      <c r="E1266" s="20">
        <v>1.0393274269999999</v>
      </c>
      <c r="F1266" s="20">
        <v>3381</v>
      </c>
      <c r="G1266" s="20">
        <v>9</v>
      </c>
      <c r="H1266" s="20">
        <v>194</v>
      </c>
      <c r="I1266" s="20">
        <v>88</v>
      </c>
      <c r="J1266" s="20">
        <v>43</v>
      </c>
      <c r="K1266" s="20">
        <v>4419</v>
      </c>
      <c r="L1266" s="20">
        <v>50</v>
      </c>
      <c r="M1266" s="26" cm="1">
        <f t="array" ref="M1266">_xlfn.IFS(Table11[[#This Row],[target.clade]]="I",110,Table11[[#This Row],[target.clade]]="II",4454,TRUE,4652)</f>
        <v>4454</v>
      </c>
      <c r="N1266" s="26" cm="1">
        <f t="array" ref="N1266">_xlfn.IFS(Table11[[#This Row],[target.clade]]="I",4454,Table11[[#This Row],[target.clade]]="II",110,TRUE,NA())</f>
        <v>110</v>
      </c>
      <c r="O1266" s="20" cm="1">
        <f t="array" ref="O1266">_xlfn.IFS(Table11[[#This Row],[target.clade]]="I",Table11[[#This Row],[hits.I]],Table11[[#This Row],[target.clade]]="II",Table11[[#This Row],[hits.II]],TRUE,SUM(Table11[[#This Row],[hits.I]:[hits.?]]))</f>
        <v>4419</v>
      </c>
      <c r="P1266" s="26">
        <f>Table11[[#This Row],[clade.P]]-Table11[[#This Row],[clade.TP]]</f>
        <v>35</v>
      </c>
      <c r="Q1266" s="26" cm="1">
        <f t="array" ref="Q1266">_xlfn.IFS(Table11[[#This Row],[target.clade]]="I",Table11[[#This Row],[hits.II]],Table11[[#This Row],[target.clade]]="II",Table11[[#This Row],[hits.I]],TRUE,NA())</f>
        <v>43</v>
      </c>
      <c r="R1266" s="26">
        <f>IFERROR(Table11[[#This Row],[clade.N]]-Table11[[#This Row],[clade.FP]], NA())</f>
        <v>67</v>
      </c>
      <c r="S1266" s="24">
        <f>Table11[[#This Row],[clade.TP]]/Table11[[#This Row],[clade.P]]</f>
        <v>0.99214189492590932</v>
      </c>
      <c r="T1266" s="24">
        <f>Table11[[#This Row],[clade.FN]]/Table11[[#This Row],[clade.P]]</f>
        <v>7.8581050740907047E-3</v>
      </c>
      <c r="U1266" s="24">
        <f>IFERROR(Table11[[#This Row],[clade.FP]]/Table11[[#This Row],[clade.N]],NA())</f>
        <v>0.39090909090909093</v>
      </c>
      <c r="V1266" s="24">
        <f>IFERROR(Table11[[#This Row],[clade.TN]]/Table11[[#This Row],[clade.N]],NA())</f>
        <v>0.60909090909090913</v>
      </c>
      <c r="AC1266" s="11"/>
      <c r="AD1266" s="11"/>
    </row>
    <row r="1267" spans="1:30" ht="21" customHeight="1" x14ac:dyDescent="0.2">
      <c r="A1267" s="25" t="s">
        <v>5232</v>
      </c>
      <c r="B1267" s="20">
        <f>LOOKUP(Table11[[#This Row],[id]],'S1 - Assay'!A:A,'S1 - Assay'!B:B)</f>
        <v>10244</v>
      </c>
      <c r="C1267" s="20" t="str">
        <f>LOOKUP(Table11[[#This Row],[id]],'S1 - Assay'!A:A,'S1 - Assay'!C:C)</f>
        <v>II</v>
      </c>
      <c r="D1267" s="20">
        <f>COUNTIF('S6 - Table 1'!$B$3:$B$20,Table11[[#This Row],[id]])</f>
        <v>0</v>
      </c>
      <c r="E1267" s="20">
        <v>1.0395900309999999</v>
      </c>
      <c r="F1267" s="20">
        <v>3432</v>
      </c>
      <c r="G1267" s="20">
        <v>1</v>
      </c>
      <c r="H1267" s="20">
        <v>274</v>
      </c>
      <c r="I1267" s="20">
        <v>29</v>
      </c>
      <c r="J1267" s="20">
        <v>43</v>
      </c>
      <c r="K1267" s="20">
        <v>4438</v>
      </c>
      <c r="L1267" s="20">
        <v>67</v>
      </c>
      <c r="M1267" s="26" cm="1">
        <f t="array" ref="M1267">_xlfn.IFS(Table11[[#This Row],[target.clade]]="I",110,Table11[[#This Row],[target.clade]]="II",4454,TRUE,4652)</f>
        <v>4454</v>
      </c>
      <c r="N1267" s="26" cm="1">
        <f t="array" ref="N1267">_xlfn.IFS(Table11[[#This Row],[target.clade]]="I",4454,Table11[[#This Row],[target.clade]]="II",110,TRUE,NA())</f>
        <v>110</v>
      </c>
      <c r="O1267" s="20" cm="1">
        <f t="array" ref="O1267">_xlfn.IFS(Table11[[#This Row],[target.clade]]="I",Table11[[#This Row],[hits.I]],Table11[[#This Row],[target.clade]]="II",Table11[[#This Row],[hits.II]],TRUE,SUM(Table11[[#This Row],[hits.I]:[hits.?]]))</f>
        <v>4438</v>
      </c>
      <c r="P1267" s="26">
        <f>Table11[[#This Row],[clade.P]]-Table11[[#This Row],[clade.TP]]</f>
        <v>16</v>
      </c>
      <c r="Q1267" s="26" cm="1">
        <f t="array" ref="Q1267">_xlfn.IFS(Table11[[#This Row],[target.clade]]="I",Table11[[#This Row],[hits.II]],Table11[[#This Row],[target.clade]]="II",Table11[[#This Row],[hits.I]],TRUE,NA())</f>
        <v>43</v>
      </c>
      <c r="R1267" s="26">
        <f>IFERROR(Table11[[#This Row],[clade.N]]-Table11[[#This Row],[clade.FP]], NA())</f>
        <v>67</v>
      </c>
      <c r="S1267" s="24">
        <f>Table11[[#This Row],[clade.TP]]/Table11[[#This Row],[clade.P]]</f>
        <v>0.99640772339470141</v>
      </c>
      <c r="T1267" s="24">
        <f>Table11[[#This Row],[clade.FN]]/Table11[[#This Row],[clade.P]]</f>
        <v>3.5922766052986078E-3</v>
      </c>
      <c r="U1267" s="24">
        <f>IFERROR(Table11[[#This Row],[clade.FP]]/Table11[[#This Row],[clade.N]],NA())</f>
        <v>0.39090909090909093</v>
      </c>
      <c r="V1267" s="24">
        <f>IFERROR(Table11[[#This Row],[clade.TN]]/Table11[[#This Row],[clade.N]],NA())</f>
        <v>0.60909090909090913</v>
      </c>
      <c r="AC1267" s="11"/>
      <c r="AD1267" s="11"/>
    </row>
    <row r="1268" spans="1:30" ht="21" customHeight="1" x14ac:dyDescent="0.2">
      <c r="A1268" s="25" t="s">
        <v>5235</v>
      </c>
      <c r="B1268" s="20">
        <f>LOOKUP(Table11[[#This Row],[id]],'S1 - Assay'!A:A,'S1 - Assay'!B:B)</f>
        <v>10244</v>
      </c>
      <c r="C1268" s="20" t="str">
        <f>LOOKUP(Table11[[#This Row],[id]],'S1 - Assay'!A:A,'S1 - Assay'!C:C)</f>
        <v>II</v>
      </c>
      <c r="D1268" s="20">
        <f>COUNTIF('S6 - Table 1'!$B$3:$B$20,Table11[[#This Row],[id]])</f>
        <v>0</v>
      </c>
      <c r="E1268" s="20">
        <v>1.050267405</v>
      </c>
      <c r="F1268" s="20">
        <v>2960</v>
      </c>
      <c r="G1268" s="20">
        <v>35</v>
      </c>
      <c r="H1268" s="20">
        <v>0</v>
      </c>
      <c r="I1268" s="20">
        <v>278</v>
      </c>
      <c r="J1268" s="20">
        <v>43</v>
      </c>
      <c r="K1268" s="20">
        <v>3925</v>
      </c>
      <c r="L1268" s="20">
        <v>63</v>
      </c>
      <c r="M1268" s="26" cm="1">
        <f t="array" ref="M1268">_xlfn.IFS(Table11[[#This Row],[target.clade]]="I",110,Table11[[#This Row],[target.clade]]="II",4454,TRUE,4652)</f>
        <v>4454</v>
      </c>
      <c r="N1268" s="26" cm="1">
        <f t="array" ref="N1268">_xlfn.IFS(Table11[[#This Row],[target.clade]]="I",4454,Table11[[#This Row],[target.clade]]="II",110,TRUE,NA())</f>
        <v>110</v>
      </c>
      <c r="O1268" s="20" cm="1">
        <f t="array" ref="O1268">_xlfn.IFS(Table11[[#This Row],[target.clade]]="I",Table11[[#This Row],[hits.I]],Table11[[#This Row],[target.clade]]="II",Table11[[#This Row],[hits.II]],TRUE,SUM(Table11[[#This Row],[hits.I]:[hits.?]]))</f>
        <v>3925</v>
      </c>
      <c r="P1268" s="26">
        <f>Table11[[#This Row],[clade.P]]-Table11[[#This Row],[clade.TP]]</f>
        <v>529</v>
      </c>
      <c r="Q1268" s="26" cm="1">
        <f t="array" ref="Q1268">_xlfn.IFS(Table11[[#This Row],[target.clade]]="I",Table11[[#This Row],[hits.II]],Table11[[#This Row],[target.clade]]="II",Table11[[#This Row],[hits.I]],TRUE,NA())</f>
        <v>43</v>
      </c>
      <c r="R1268" s="26">
        <f>IFERROR(Table11[[#This Row],[clade.N]]-Table11[[#This Row],[clade.FP]], NA())</f>
        <v>67</v>
      </c>
      <c r="S1268" s="24">
        <f>Table11[[#This Row],[clade.TP]]/Table11[[#This Row],[clade.P]]</f>
        <v>0.88123035473731481</v>
      </c>
      <c r="T1268" s="24">
        <f>Table11[[#This Row],[clade.FN]]/Table11[[#This Row],[clade.P]]</f>
        <v>0.11876964526268523</v>
      </c>
      <c r="U1268" s="24">
        <f>IFERROR(Table11[[#This Row],[clade.FP]]/Table11[[#This Row],[clade.N]],NA())</f>
        <v>0.39090909090909093</v>
      </c>
      <c r="V1268" s="24">
        <f>IFERROR(Table11[[#This Row],[clade.TN]]/Table11[[#This Row],[clade.N]],NA())</f>
        <v>0.60909090909090913</v>
      </c>
      <c r="AC1268" s="11"/>
      <c r="AD1268" s="11"/>
    </row>
    <row r="1269" spans="1:30" ht="21" customHeight="1" x14ac:dyDescent="0.2">
      <c r="A1269" s="25" t="s">
        <v>5238</v>
      </c>
      <c r="B1269" s="20">
        <f>LOOKUP(Table11[[#This Row],[id]],'S1 - Assay'!A:A,'S1 - Assay'!B:B)</f>
        <v>10244</v>
      </c>
      <c r="C1269" s="20" t="str">
        <f>LOOKUP(Table11[[#This Row],[id]],'S1 - Assay'!A:A,'S1 - Assay'!C:C)</f>
        <v>II</v>
      </c>
      <c r="D1269" s="20">
        <f>COUNTIF('S6 - Table 1'!$B$3:$B$20,Table11[[#This Row],[id]])</f>
        <v>0</v>
      </c>
      <c r="E1269" s="20">
        <v>1.0550909239999999</v>
      </c>
      <c r="F1269" s="20">
        <v>3419</v>
      </c>
      <c r="G1269" s="20">
        <v>13</v>
      </c>
      <c r="H1269" s="20">
        <v>280</v>
      </c>
      <c r="I1269" s="20">
        <v>17</v>
      </c>
      <c r="J1269" s="20">
        <v>50</v>
      </c>
      <c r="K1269" s="20">
        <v>4436</v>
      </c>
      <c r="L1269" s="20">
        <v>63</v>
      </c>
      <c r="M1269" s="26" cm="1">
        <f t="array" ref="M1269">_xlfn.IFS(Table11[[#This Row],[target.clade]]="I",110,Table11[[#This Row],[target.clade]]="II",4454,TRUE,4652)</f>
        <v>4454</v>
      </c>
      <c r="N1269" s="26" cm="1">
        <f t="array" ref="N1269">_xlfn.IFS(Table11[[#This Row],[target.clade]]="I",4454,Table11[[#This Row],[target.clade]]="II",110,TRUE,NA())</f>
        <v>110</v>
      </c>
      <c r="O1269" s="20" cm="1">
        <f t="array" ref="O1269">_xlfn.IFS(Table11[[#This Row],[target.clade]]="I",Table11[[#This Row],[hits.I]],Table11[[#This Row],[target.clade]]="II",Table11[[#This Row],[hits.II]],TRUE,SUM(Table11[[#This Row],[hits.I]:[hits.?]]))</f>
        <v>4436</v>
      </c>
      <c r="P1269" s="26">
        <f>Table11[[#This Row],[clade.P]]-Table11[[#This Row],[clade.TP]]</f>
        <v>18</v>
      </c>
      <c r="Q1269" s="26" cm="1">
        <f t="array" ref="Q1269">_xlfn.IFS(Table11[[#This Row],[target.clade]]="I",Table11[[#This Row],[hits.II]],Table11[[#This Row],[target.clade]]="II",Table11[[#This Row],[hits.I]],TRUE,NA())</f>
        <v>50</v>
      </c>
      <c r="R1269" s="26">
        <f>IFERROR(Table11[[#This Row],[clade.N]]-Table11[[#This Row],[clade.FP]], NA())</f>
        <v>60</v>
      </c>
      <c r="S1269" s="24">
        <f>Table11[[#This Row],[clade.TP]]/Table11[[#This Row],[clade.P]]</f>
        <v>0.99595868881903904</v>
      </c>
      <c r="T1269" s="24">
        <f>Table11[[#This Row],[clade.FN]]/Table11[[#This Row],[clade.P]]</f>
        <v>4.0413111809609343E-3</v>
      </c>
      <c r="U1269" s="24">
        <f>IFERROR(Table11[[#This Row],[clade.FP]]/Table11[[#This Row],[clade.N]],NA())</f>
        <v>0.45454545454545453</v>
      </c>
      <c r="V1269" s="24">
        <f>IFERROR(Table11[[#This Row],[clade.TN]]/Table11[[#This Row],[clade.N]],NA())</f>
        <v>0.54545454545454541</v>
      </c>
      <c r="AC1269" s="11"/>
      <c r="AD1269" s="11"/>
    </row>
    <row r="1270" spans="1:30" ht="21" customHeight="1" x14ac:dyDescent="0.2">
      <c r="A1270" s="25" t="s">
        <v>5241</v>
      </c>
      <c r="B1270" s="20">
        <f>LOOKUP(Table11[[#This Row],[id]],'S1 - Assay'!A:A,'S1 - Assay'!B:B)</f>
        <v>10244</v>
      </c>
      <c r="C1270" s="20" t="str">
        <f>LOOKUP(Table11[[#This Row],[id]],'S1 - Assay'!A:A,'S1 - Assay'!C:C)</f>
        <v>II</v>
      </c>
      <c r="D1270" s="20">
        <f>COUNTIF('S6 - Table 1'!$B$3:$B$20,Table11[[#This Row],[id]])</f>
        <v>0</v>
      </c>
      <c r="E1270" s="20">
        <v>1.0551380400000001</v>
      </c>
      <c r="F1270" s="20">
        <v>3421</v>
      </c>
      <c r="G1270" s="20">
        <v>5</v>
      </c>
      <c r="H1270" s="20">
        <v>277</v>
      </c>
      <c r="I1270" s="20">
        <v>274</v>
      </c>
      <c r="J1270" s="20">
        <v>44</v>
      </c>
      <c r="K1270" s="20">
        <v>4435</v>
      </c>
      <c r="L1270" s="20">
        <v>58</v>
      </c>
      <c r="M1270" s="26" cm="1">
        <f t="array" ref="M1270">_xlfn.IFS(Table11[[#This Row],[target.clade]]="I",110,Table11[[#This Row],[target.clade]]="II",4454,TRUE,4652)</f>
        <v>4454</v>
      </c>
      <c r="N1270" s="26" cm="1">
        <f t="array" ref="N1270">_xlfn.IFS(Table11[[#This Row],[target.clade]]="I",4454,Table11[[#This Row],[target.clade]]="II",110,TRUE,NA())</f>
        <v>110</v>
      </c>
      <c r="O1270" s="20" cm="1">
        <f t="array" ref="O1270">_xlfn.IFS(Table11[[#This Row],[target.clade]]="I",Table11[[#This Row],[hits.I]],Table11[[#This Row],[target.clade]]="II",Table11[[#This Row],[hits.II]],TRUE,SUM(Table11[[#This Row],[hits.I]:[hits.?]]))</f>
        <v>4435</v>
      </c>
      <c r="P1270" s="26">
        <f>Table11[[#This Row],[clade.P]]-Table11[[#This Row],[clade.TP]]</f>
        <v>19</v>
      </c>
      <c r="Q1270" s="26" cm="1">
        <f t="array" ref="Q1270">_xlfn.IFS(Table11[[#This Row],[target.clade]]="I",Table11[[#This Row],[hits.II]],Table11[[#This Row],[target.clade]]="II",Table11[[#This Row],[hits.I]],TRUE,NA())</f>
        <v>44</v>
      </c>
      <c r="R1270" s="26">
        <f>IFERROR(Table11[[#This Row],[clade.N]]-Table11[[#This Row],[clade.FP]], NA())</f>
        <v>66</v>
      </c>
      <c r="S1270" s="24">
        <f>Table11[[#This Row],[clade.TP]]/Table11[[#This Row],[clade.P]]</f>
        <v>0.99573417153120791</v>
      </c>
      <c r="T1270" s="24">
        <f>Table11[[#This Row],[clade.FN]]/Table11[[#This Row],[clade.P]]</f>
        <v>4.2658284687920973E-3</v>
      </c>
      <c r="U1270" s="24">
        <f>IFERROR(Table11[[#This Row],[clade.FP]]/Table11[[#This Row],[clade.N]],NA())</f>
        <v>0.4</v>
      </c>
      <c r="V1270" s="24">
        <f>IFERROR(Table11[[#This Row],[clade.TN]]/Table11[[#This Row],[clade.N]],NA())</f>
        <v>0.6</v>
      </c>
      <c r="AC1270" s="11"/>
      <c r="AD1270" s="11"/>
    </row>
    <row r="1271" spans="1:30" ht="21" customHeight="1" x14ac:dyDescent="0.2">
      <c r="A1271" s="25" t="s">
        <v>5244</v>
      </c>
      <c r="B1271" s="20">
        <f>LOOKUP(Table11[[#This Row],[id]],'S1 - Assay'!A:A,'S1 - Assay'!B:B)</f>
        <v>10244</v>
      </c>
      <c r="C1271" s="20" t="str">
        <f>LOOKUP(Table11[[#This Row],[id]],'S1 - Assay'!A:A,'S1 - Assay'!C:C)</f>
        <v>II</v>
      </c>
      <c r="D1271" s="20">
        <f>COUNTIF('S6 - Table 1'!$B$3:$B$20,Table11[[#This Row],[id]])</f>
        <v>0</v>
      </c>
      <c r="E1271" s="20">
        <v>1.056539726</v>
      </c>
      <c r="F1271" s="20">
        <v>3348</v>
      </c>
      <c r="G1271" s="20">
        <v>50</v>
      </c>
      <c r="H1271" s="20">
        <v>209</v>
      </c>
      <c r="I1271" s="20">
        <v>86</v>
      </c>
      <c r="J1271" s="20">
        <v>43</v>
      </c>
      <c r="K1271" s="20">
        <v>4427</v>
      </c>
      <c r="L1271" s="20">
        <v>55</v>
      </c>
      <c r="M1271" s="26" cm="1">
        <f t="array" ref="M1271">_xlfn.IFS(Table11[[#This Row],[target.clade]]="I",110,Table11[[#This Row],[target.clade]]="II",4454,TRUE,4652)</f>
        <v>4454</v>
      </c>
      <c r="N1271" s="26" cm="1">
        <f t="array" ref="N1271">_xlfn.IFS(Table11[[#This Row],[target.clade]]="I",4454,Table11[[#This Row],[target.clade]]="II",110,TRUE,NA())</f>
        <v>110</v>
      </c>
      <c r="O1271" s="20" cm="1">
        <f t="array" ref="O1271">_xlfn.IFS(Table11[[#This Row],[target.clade]]="I",Table11[[#This Row],[hits.I]],Table11[[#This Row],[target.clade]]="II",Table11[[#This Row],[hits.II]],TRUE,SUM(Table11[[#This Row],[hits.I]:[hits.?]]))</f>
        <v>4427</v>
      </c>
      <c r="P1271" s="26">
        <f>Table11[[#This Row],[clade.P]]-Table11[[#This Row],[clade.TP]]</f>
        <v>27</v>
      </c>
      <c r="Q1271" s="26" cm="1">
        <f t="array" ref="Q1271">_xlfn.IFS(Table11[[#This Row],[target.clade]]="I",Table11[[#This Row],[hits.II]],Table11[[#This Row],[target.clade]]="II",Table11[[#This Row],[hits.I]],TRUE,NA())</f>
        <v>43</v>
      </c>
      <c r="R1271" s="26">
        <f>IFERROR(Table11[[#This Row],[clade.N]]-Table11[[#This Row],[clade.FP]], NA())</f>
        <v>67</v>
      </c>
      <c r="S1271" s="24">
        <f>Table11[[#This Row],[clade.TP]]/Table11[[#This Row],[clade.P]]</f>
        <v>0.99393803322855856</v>
      </c>
      <c r="T1271" s="24">
        <f>Table11[[#This Row],[clade.FN]]/Table11[[#This Row],[clade.P]]</f>
        <v>6.0619667714414006E-3</v>
      </c>
      <c r="U1271" s="24">
        <f>IFERROR(Table11[[#This Row],[clade.FP]]/Table11[[#This Row],[clade.N]],NA())</f>
        <v>0.39090909090909093</v>
      </c>
      <c r="V1271" s="24">
        <f>IFERROR(Table11[[#This Row],[clade.TN]]/Table11[[#This Row],[clade.N]],NA())</f>
        <v>0.60909090909090913</v>
      </c>
      <c r="AC1271" s="11"/>
      <c r="AD1271" s="11"/>
    </row>
    <row r="1272" spans="1:30" ht="21" customHeight="1" x14ac:dyDescent="0.2">
      <c r="A1272" s="25" t="s">
        <v>5249</v>
      </c>
      <c r="B1272" s="20">
        <f>LOOKUP(Table11[[#This Row],[id]],'S1 - Assay'!A:A,'S1 - Assay'!B:B)</f>
        <v>10244</v>
      </c>
      <c r="C1272" s="20" t="str">
        <f>LOOKUP(Table11[[#This Row],[id]],'S1 - Assay'!A:A,'S1 - Assay'!C:C)</f>
        <v>II</v>
      </c>
      <c r="D1272" s="20">
        <f>COUNTIF('S6 - Table 1'!$B$3:$B$20,Table11[[#This Row],[id]])</f>
        <v>0</v>
      </c>
      <c r="E1272" s="20">
        <v>1.057891071</v>
      </c>
      <c r="F1272" s="20">
        <v>3411</v>
      </c>
      <c r="G1272" s="20">
        <v>4</v>
      </c>
      <c r="H1272" s="20">
        <v>208</v>
      </c>
      <c r="I1272" s="20">
        <v>90</v>
      </c>
      <c r="J1272" s="20">
        <v>50</v>
      </c>
      <c r="K1272" s="20">
        <v>4411</v>
      </c>
      <c r="L1272" s="20">
        <v>62</v>
      </c>
      <c r="M1272" s="26" cm="1">
        <f t="array" ref="M1272">_xlfn.IFS(Table11[[#This Row],[target.clade]]="I",110,Table11[[#This Row],[target.clade]]="II",4454,TRUE,4652)</f>
        <v>4454</v>
      </c>
      <c r="N1272" s="26" cm="1">
        <f t="array" ref="N1272">_xlfn.IFS(Table11[[#This Row],[target.clade]]="I",4454,Table11[[#This Row],[target.clade]]="II",110,TRUE,NA())</f>
        <v>110</v>
      </c>
      <c r="O1272" s="20" cm="1">
        <f t="array" ref="O1272">_xlfn.IFS(Table11[[#This Row],[target.clade]]="I",Table11[[#This Row],[hits.I]],Table11[[#This Row],[target.clade]]="II",Table11[[#This Row],[hits.II]],TRUE,SUM(Table11[[#This Row],[hits.I]:[hits.?]]))</f>
        <v>4411</v>
      </c>
      <c r="P1272" s="26">
        <f>Table11[[#This Row],[clade.P]]-Table11[[#This Row],[clade.TP]]</f>
        <v>43</v>
      </c>
      <c r="Q1272" s="26" cm="1">
        <f t="array" ref="Q1272">_xlfn.IFS(Table11[[#This Row],[target.clade]]="I",Table11[[#This Row],[hits.II]],Table11[[#This Row],[target.clade]]="II",Table11[[#This Row],[hits.I]],TRUE,NA())</f>
        <v>50</v>
      </c>
      <c r="R1272" s="26">
        <f>IFERROR(Table11[[#This Row],[clade.N]]-Table11[[#This Row],[clade.FP]], NA())</f>
        <v>60</v>
      </c>
      <c r="S1272" s="24">
        <f>Table11[[#This Row],[clade.TP]]/Table11[[#This Row],[clade.P]]</f>
        <v>0.99034575662325997</v>
      </c>
      <c r="T1272" s="24">
        <f>Table11[[#This Row],[clade.FN]]/Table11[[#This Row],[clade.P]]</f>
        <v>9.6542433767400088E-3</v>
      </c>
      <c r="U1272" s="24">
        <f>IFERROR(Table11[[#This Row],[clade.FP]]/Table11[[#This Row],[clade.N]],NA())</f>
        <v>0.45454545454545453</v>
      </c>
      <c r="V1272" s="24">
        <f>IFERROR(Table11[[#This Row],[clade.TN]]/Table11[[#This Row],[clade.N]],NA())</f>
        <v>0.54545454545454541</v>
      </c>
      <c r="AC1272" s="11"/>
      <c r="AD1272" s="11"/>
    </row>
    <row r="1273" spans="1:30" ht="21" customHeight="1" x14ac:dyDescent="0.2">
      <c r="A1273" s="25" t="s">
        <v>5252</v>
      </c>
      <c r="B1273" s="20">
        <f>LOOKUP(Table11[[#This Row],[id]],'S1 - Assay'!A:A,'S1 - Assay'!B:B)</f>
        <v>10244</v>
      </c>
      <c r="C1273" s="20" t="str">
        <f>LOOKUP(Table11[[#This Row],[id]],'S1 - Assay'!A:A,'S1 - Assay'!C:C)</f>
        <v>II</v>
      </c>
      <c r="D1273" s="20">
        <f>COUNTIF('S6 - Table 1'!$B$3:$B$20,Table11[[#This Row],[id]])</f>
        <v>0</v>
      </c>
      <c r="E1273" s="20">
        <v>1.062529595</v>
      </c>
      <c r="F1273" s="20">
        <v>3427</v>
      </c>
      <c r="G1273" s="20">
        <v>0</v>
      </c>
      <c r="H1273" s="20">
        <v>266</v>
      </c>
      <c r="I1273" s="20">
        <v>156</v>
      </c>
      <c r="J1273" s="20">
        <v>44</v>
      </c>
      <c r="K1273" s="20">
        <v>4436</v>
      </c>
      <c r="L1273" s="20">
        <v>59</v>
      </c>
      <c r="M1273" s="26" cm="1">
        <f t="array" ref="M1273">_xlfn.IFS(Table11[[#This Row],[target.clade]]="I",110,Table11[[#This Row],[target.clade]]="II",4454,TRUE,4652)</f>
        <v>4454</v>
      </c>
      <c r="N1273" s="26" cm="1">
        <f t="array" ref="N1273">_xlfn.IFS(Table11[[#This Row],[target.clade]]="I",4454,Table11[[#This Row],[target.clade]]="II",110,TRUE,NA())</f>
        <v>110</v>
      </c>
      <c r="O1273" s="20" cm="1">
        <f t="array" ref="O1273">_xlfn.IFS(Table11[[#This Row],[target.clade]]="I",Table11[[#This Row],[hits.I]],Table11[[#This Row],[target.clade]]="II",Table11[[#This Row],[hits.II]],TRUE,SUM(Table11[[#This Row],[hits.I]:[hits.?]]))</f>
        <v>4436</v>
      </c>
      <c r="P1273" s="26">
        <f>Table11[[#This Row],[clade.P]]-Table11[[#This Row],[clade.TP]]</f>
        <v>18</v>
      </c>
      <c r="Q1273" s="26" cm="1">
        <f t="array" ref="Q1273">_xlfn.IFS(Table11[[#This Row],[target.clade]]="I",Table11[[#This Row],[hits.II]],Table11[[#This Row],[target.clade]]="II",Table11[[#This Row],[hits.I]],TRUE,NA())</f>
        <v>44</v>
      </c>
      <c r="R1273" s="26">
        <f>IFERROR(Table11[[#This Row],[clade.N]]-Table11[[#This Row],[clade.FP]], NA())</f>
        <v>66</v>
      </c>
      <c r="S1273" s="24">
        <f>Table11[[#This Row],[clade.TP]]/Table11[[#This Row],[clade.P]]</f>
        <v>0.99595868881903904</v>
      </c>
      <c r="T1273" s="24">
        <f>Table11[[#This Row],[clade.FN]]/Table11[[#This Row],[clade.P]]</f>
        <v>4.0413111809609343E-3</v>
      </c>
      <c r="U1273" s="24">
        <f>IFERROR(Table11[[#This Row],[clade.FP]]/Table11[[#This Row],[clade.N]],NA())</f>
        <v>0.4</v>
      </c>
      <c r="V1273" s="24">
        <f>IFERROR(Table11[[#This Row],[clade.TN]]/Table11[[#This Row],[clade.N]],NA())</f>
        <v>0.6</v>
      </c>
      <c r="AC1273" s="11"/>
      <c r="AD1273" s="11"/>
    </row>
    <row r="1274" spans="1:30" ht="21" customHeight="1" x14ac:dyDescent="0.2">
      <c r="A1274" s="25" t="s">
        <v>5254</v>
      </c>
      <c r="B1274" s="20">
        <f>LOOKUP(Table11[[#This Row],[id]],'S1 - Assay'!A:A,'S1 - Assay'!B:B)</f>
        <v>10244</v>
      </c>
      <c r="C1274" s="20" t="str">
        <f>LOOKUP(Table11[[#This Row],[id]],'S1 - Assay'!A:A,'S1 - Assay'!C:C)</f>
        <v>II</v>
      </c>
      <c r="D1274" s="20">
        <f>COUNTIF('S6 - Table 1'!$B$3:$B$20,Table11[[#This Row],[id]])</f>
        <v>0</v>
      </c>
      <c r="E1274" s="20">
        <v>1.0631984990000001</v>
      </c>
      <c r="F1274" s="20">
        <v>3422</v>
      </c>
      <c r="G1274" s="20">
        <v>1</v>
      </c>
      <c r="H1274" s="20">
        <v>269</v>
      </c>
      <c r="I1274" s="20">
        <v>17</v>
      </c>
      <c r="J1274" s="20">
        <v>43</v>
      </c>
      <c r="K1274" s="20">
        <v>4419</v>
      </c>
      <c r="L1274" s="20">
        <v>67</v>
      </c>
      <c r="M1274" s="26" cm="1">
        <f t="array" ref="M1274">_xlfn.IFS(Table11[[#This Row],[target.clade]]="I",110,Table11[[#This Row],[target.clade]]="II",4454,TRUE,4652)</f>
        <v>4454</v>
      </c>
      <c r="N1274" s="26" cm="1">
        <f t="array" ref="N1274">_xlfn.IFS(Table11[[#This Row],[target.clade]]="I",4454,Table11[[#This Row],[target.clade]]="II",110,TRUE,NA())</f>
        <v>110</v>
      </c>
      <c r="O1274" s="20" cm="1">
        <f t="array" ref="O1274">_xlfn.IFS(Table11[[#This Row],[target.clade]]="I",Table11[[#This Row],[hits.I]],Table11[[#This Row],[target.clade]]="II",Table11[[#This Row],[hits.II]],TRUE,SUM(Table11[[#This Row],[hits.I]:[hits.?]]))</f>
        <v>4419</v>
      </c>
      <c r="P1274" s="26">
        <f>Table11[[#This Row],[clade.P]]-Table11[[#This Row],[clade.TP]]</f>
        <v>35</v>
      </c>
      <c r="Q1274" s="26" cm="1">
        <f t="array" ref="Q1274">_xlfn.IFS(Table11[[#This Row],[target.clade]]="I",Table11[[#This Row],[hits.II]],Table11[[#This Row],[target.clade]]="II",Table11[[#This Row],[hits.I]],TRUE,NA())</f>
        <v>43</v>
      </c>
      <c r="R1274" s="26">
        <f>IFERROR(Table11[[#This Row],[clade.N]]-Table11[[#This Row],[clade.FP]], NA())</f>
        <v>67</v>
      </c>
      <c r="S1274" s="24">
        <f>Table11[[#This Row],[clade.TP]]/Table11[[#This Row],[clade.P]]</f>
        <v>0.99214189492590932</v>
      </c>
      <c r="T1274" s="24">
        <f>Table11[[#This Row],[clade.FN]]/Table11[[#This Row],[clade.P]]</f>
        <v>7.8581050740907047E-3</v>
      </c>
      <c r="U1274" s="24">
        <f>IFERROR(Table11[[#This Row],[clade.FP]]/Table11[[#This Row],[clade.N]],NA())</f>
        <v>0.39090909090909093</v>
      </c>
      <c r="V1274" s="24">
        <f>IFERROR(Table11[[#This Row],[clade.TN]]/Table11[[#This Row],[clade.N]],NA())</f>
        <v>0.60909090909090913</v>
      </c>
      <c r="AC1274" s="11"/>
      <c r="AD1274" s="11"/>
    </row>
    <row r="1275" spans="1:30" ht="21" customHeight="1" x14ac:dyDescent="0.2">
      <c r="A1275" s="25" t="s">
        <v>5257</v>
      </c>
      <c r="B1275" s="20">
        <f>LOOKUP(Table11[[#This Row],[id]],'S1 - Assay'!A:A,'S1 - Assay'!B:B)</f>
        <v>10244</v>
      </c>
      <c r="C1275" s="20" t="str">
        <f>LOOKUP(Table11[[#This Row],[id]],'S1 - Assay'!A:A,'S1 - Assay'!C:C)</f>
        <v>II</v>
      </c>
      <c r="D1275" s="20">
        <f>COUNTIF('S6 - Table 1'!$B$3:$B$20,Table11[[#This Row],[id]])</f>
        <v>0</v>
      </c>
      <c r="E1275" s="20">
        <v>1.074561675</v>
      </c>
      <c r="F1275" s="20">
        <v>3427</v>
      </c>
      <c r="G1275" s="20">
        <v>1</v>
      </c>
      <c r="H1275" s="20">
        <v>284</v>
      </c>
      <c r="I1275" s="20">
        <v>22</v>
      </c>
      <c r="J1275" s="20">
        <v>44</v>
      </c>
      <c r="K1275" s="20">
        <v>4439</v>
      </c>
      <c r="L1275" s="20">
        <v>59</v>
      </c>
      <c r="M1275" s="26" cm="1">
        <f t="array" ref="M1275">_xlfn.IFS(Table11[[#This Row],[target.clade]]="I",110,Table11[[#This Row],[target.clade]]="II",4454,TRUE,4652)</f>
        <v>4454</v>
      </c>
      <c r="N1275" s="26" cm="1">
        <f t="array" ref="N1275">_xlfn.IFS(Table11[[#This Row],[target.clade]]="I",4454,Table11[[#This Row],[target.clade]]="II",110,TRUE,NA())</f>
        <v>110</v>
      </c>
      <c r="O1275" s="20" cm="1">
        <f t="array" ref="O1275">_xlfn.IFS(Table11[[#This Row],[target.clade]]="I",Table11[[#This Row],[hits.I]],Table11[[#This Row],[target.clade]]="II",Table11[[#This Row],[hits.II]],TRUE,SUM(Table11[[#This Row],[hits.I]:[hits.?]]))</f>
        <v>4439</v>
      </c>
      <c r="P1275" s="26">
        <f>Table11[[#This Row],[clade.P]]-Table11[[#This Row],[clade.TP]]</f>
        <v>15</v>
      </c>
      <c r="Q1275" s="26" cm="1">
        <f t="array" ref="Q1275">_xlfn.IFS(Table11[[#This Row],[target.clade]]="I",Table11[[#This Row],[hits.II]],Table11[[#This Row],[target.clade]]="II",Table11[[#This Row],[hits.I]],TRUE,NA())</f>
        <v>44</v>
      </c>
      <c r="R1275" s="26">
        <f>IFERROR(Table11[[#This Row],[clade.N]]-Table11[[#This Row],[clade.FP]], NA())</f>
        <v>66</v>
      </c>
      <c r="S1275" s="24">
        <f>Table11[[#This Row],[clade.TP]]/Table11[[#This Row],[clade.P]]</f>
        <v>0.99663224068253253</v>
      </c>
      <c r="T1275" s="24">
        <f>Table11[[#This Row],[clade.FN]]/Table11[[#This Row],[clade.P]]</f>
        <v>3.3677593174674448E-3</v>
      </c>
      <c r="U1275" s="24">
        <f>IFERROR(Table11[[#This Row],[clade.FP]]/Table11[[#This Row],[clade.N]],NA())</f>
        <v>0.4</v>
      </c>
      <c r="V1275" s="24">
        <f>IFERROR(Table11[[#This Row],[clade.TN]]/Table11[[#This Row],[clade.N]],NA())</f>
        <v>0.6</v>
      </c>
      <c r="AC1275" s="11"/>
      <c r="AD1275" s="11"/>
    </row>
    <row r="1276" spans="1:30" ht="21" customHeight="1" x14ac:dyDescent="0.2">
      <c r="A1276" s="25" t="s">
        <v>5262</v>
      </c>
      <c r="B1276" s="20">
        <f>LOOKUP(Table11[[#This Row],[id]],'S1 - Assay'!A:A,'S1 - Assay'!B:B)</f>
        <v>10244</v>
      </c>
      <c r="C1276" s="20" t="str">
        <f>LOOKUP(Table11[[#This Row],[id]],'S1 - Assay'!A:A,'S1 - Assay'!C:C)</f>
        <v>II</v>
      </c>
      <c r="D1276" s="20">
        <f>COUNTIF('S6 - Table 1'!$B$3:$B$20,Table11[[#This Row],[id]])</f>
        <v>0</v>
      </c>
      <c r="E1276" s="20">
        <v>1.075422058</v>
      </c>
      <c r="F1276" s="20">
        <v>3341</v>
      </c>
      <c r="G1276" s="20">
        <v>6</v>
      </c>
      <c r="H1276" s="20">
        <v>275</v>
      </c>
      <c r="I1276" s="20">
        <v>51</v>
      </c>
      <c r="J1276" s="20">
        <v>43</v>
      </c>
      <c r="K1276" s="20">
        <v>4321</v>
      </c>
      <c r="L1276" s="20">
        <v>64</v>
      </c>
      <c r="M1276" s="26" cm="1">
        <f t="array" ref="M1276">_xlfn.IFS(Table11[[#This Row],[target.clade]]="I",110,Table11[[#This Row],[target.clade]]="II",4454,TRUE,4652)</f>
        <v>4454</v>
      </c>
      <c r="N1276" s="26" cm="1">
        <f t="array" ref="N1276">_xlfn.IFS(Table11[[#This Row],[target.clade]]="I",4454,Table11[[#This Row],[target.clade]]="II",110,TRUE,NA())</f>
        <v>110</v>
      </c>
      <c r="O1276" s="20" cm="1">
        <f t="array" ref="O1276">_xlfn.IFS(Table11[[#This Row],[target.clade]]="I",Table11[[#This Row],[hits.I]],Table11[[#This Row],[target.clade]]="II",Table11[[#This Row],[hits.II]],TRUE,SUM(Table11[[#This Row],[hits.I]:[hits.?]]))</f>
        <v>4321</v>
      </c>
      <c r="P1276" s="26">
        <f>Table11[[#This Row],[clade.P]]-Table11[[#This Row],[clade.TP]]</f>
        <v>133</v>
      </c>
      <c r="Q1276" s="26" cm="1">
        <f t="array" ref="Q1276">_xlfn.IFS(Table11[[#This Row],[target.clade]]="I",Table11[[#This Row],[hits.II]],Table11[[#This Row],[target.clade]]="II",Table11[[#This Row],[hits.I]],TRUE,NA())</f>
        <v>43</v>
      </c>
      <c r="R1276" s="26">
        <f>IFERROR(Table11[[#This Row],[clade.N]]-Table11[[#This Row],[clade.FP]], NA())</f>
        <v>67</v>
      </c>
      <c r="S1276" s="24">
        <f>Table11[[#This Row],[clade.TP]]/Table11[[#This Row],[clade.P]]</f>
        <v>0.97013920071845527</v>
      </c>
      <c r="T1276" s="24">
        <f>Table11[[#This Row],[clade.FN]]/Table11[[#This Row],[clade.P]]</f>
        <v>2.986079928154468E-2</v>
      </c>
      <c r="U1276" s="24">
        <f>IFERROR(Table11[[#This Row],[clade.FP]]/Table11[[#This Row],[clade.N]],NA())</f>
        <v>0.39090909090909093</v>
      </c>
      <c r="V1276" s="24">
        <f>IFERROR(Table11[[#This Row],[clade.TN]]/Table11[[#This Row],[clade.N]],NA())</f>
        <v>0.60909090909090913</v>
      </c>
      <c r="AC1276" s="11"/>
      <c r="AD1276" s="11"/>
    </row>
    <row r="1277" spans="1:30" ht="21" customHeight="1" x14ac:dyDescent="0.2">
      <c r="A1277" s="25" t="s">
        <v>5265</v>
      </c>
      <c r="B1277" s="20">
        <f>LOOKUP(Table11[[#This Row],[id]],'S1 - Assay'!A:A,'S1 - Assay'!B:B)</f>
        <v>10244</v>
      </c>
      <c r="C1277" s="20" t="str">
        <f>LOOKUP(Table11[[#This Row],[id]],'S1 - Assay'!A:A,'S1 - Assay'!C:C)</f>
        <v>II</v>
      </c>
      <c r="D1277" s="20">
        <f>COUNTIF('S6 - Table 1'!$B$3:$B$20,Table11[[#This Row],[id]])</f>
        <v>0</v>
      </c>
      <c r="E1277" s="20">
        <v>1.076072342</v>
      </c>
      <c r="F1277" s="20">
        <v>3269</v>
      </c>
      <c r="G1277" s="20">
        <v>7</v>
      </c>
      <c r="H1277" s="20">
        <v>164</v>
      </c>
      <c r="I1277" s="20">
        <v>19</v>
      </c>
      <c r="J1277" s="20">
        <v>42</v>
      </c>
      <c r="K1277" s="20">
        <v>4251</v>
      </c>
      <c r="L1277" s="20">
        <v>64</v>
      </c>
      <c r="M1277" s="26" cm="1">
        <f t="array" ref="M1277">_xlfn.IFS(Table11[[#This Row],[target.clade]]="I",110,Table11[[#This Row],[target.clade]]="II",4454,TRUE,4652)</f>
        <v>4454</v>
      </c>
      <c r="N1277" s="26" cm="1">
        <f t="array" ref="N1277">_xlfn.IFS(Table11[[#This Row],[target.clade]]="I",4454,Table11[[#This Row],[target.clade]]="II",110,TRUE,NA())</f>
        <v>110</v>
      </c>
      <c r="O1277" s="20" cm="1">
        <f t="array" ref="O1277">_xlfn.IFS(Table11[[#This Row],[target.clade]]="I",Table11[[#This Row],[hits.I]],Table11[[#This Row],[target.clade]]="II",Table11[[#This Row],[hits.II]],TRUE,SUM(Table11[[#This Row],[hits.I]:[hits.?]]))</f>
        <v>4251</v>
      </c>
      <c r="P1277" s="26">
        <f>Table11[[#This Row],[clade.P]]-Table11[[#This Row],[clade.TP]]</f>
        <v>203</v>
      </c>
      <c r="Q1277" s="26" cm="1">
        <f t="array" ref="Q1277">_xlfn.IFS(Table11[[#This Row],[target.clade]]="I",Table11[[#This Row],[hits.II]],Table11[[#This Row],[target.clade]]="II",Table11[[#This Row],[hits.I]],TRUE,NA())</f>
        <v>42</v>
      </c>
      <c r="R1277" s="26">
        <f>IFERROR(Table11[[#This Row],[clade.N]]-Table11[[#This Row],[clade.FP]], NA())</f>
        <v>68</v>
      </c>
      <c r="S1277" s="24">
        <f>Table11[[#This Row],[clade.TP]]/Table11[[#This Row],[clade.P]]</f>
        <v>0.95442299057027391</v>
      </c>
      <c r="T1277" s="24">
        <f>Table11[[#This Row],[clade.FN]]/Table11[[#This Row],[clade.P]]</f>
        <v>4.557700942972609E-2</v>
      </c>
      <c r="U1277" s="24">
        <f>IFERROR(Table11[[#This Row],[clade.FP]]/Table11[[#This Row],[clade.N]],NA())</f>
        <v>0.38181818181818183</v>
      </c>
      <c r="V1277" s="24">
        <f>IFERROR(Table11[[#This Row],[clade.TN]]/Table11[[#This Row],[clade.N]],NA())</f>
        <v>0.61818181818181817</v>
      </c>
      <c r="AC1277" s="11"/>
      <c r="AD1277" s="11"/>
    </row>
    <row r="1278" spans="1:30" ht="21" customHeight="1" x14ac:dyDescent="0.2">
      <c r="A1278" s="25" t="s">
        <v>5268</v>
      </c>
      <c r="B1278" s="20">
        <f>LOOKUP(Table11[[#This Row],[id]],'S1 - Assay'!A:A,'S1 - Assay'!B:B)</f>
        <v>10244</v>
      </c>
      <c r="C1278" s="20" t="str">
        <f>LOOKUP(Table11[[#This Row],[id]],'S1 - Assay'!A:A,'S1 - Assay'!C:C)</f>
        <v>II</v>
      </c>
      <c r="D1278" s="20">
        <f>COUNTIF('S6 - Table 1'!$B$3:$B$20,Table11[[#This Row],[id]])</f>
        <v>0</v>
      </c>
      <c r="E1278" s="20">
        <v>1.076072342</v>
      </c>
      <c r="F1278" s="20">
        <v>3269</v>
      </c>
      <c r="G1278" s="20">
        <v>6</v>
      </c>
      <c r="H1278" s="20">
        <v>164</v>
      </c>
      <c r="I1278" s="20">
        <v>13</v>
      </c>
      <c r="J1278" s="20">
        <v>42</v>
      </c>
      <c r="K1278" s="20">
        <v>4250</v>
      </c>
      <c r="L1278" s="20">
        <v>64</v>
      </c>
      <c r="M1278" s="26" cm="1">
        <f t="array" ref="M1278">_xlfn.IFS(Table11[[#This Row],[target.clade]]="I",110,Table11[[#This Row],[target.clade]]="II",4454,TRUE,4652)</f>
        <v>4454</v>
      </c>
      <c r="N1278" s="26" cm="1">
        <f t="array" ref="N1278">_xlfn.IFS(Table11[[#This Row],[target.clade]]="I",4454,Table11[[#This Row],[target.clade]]="II",110,TRUE,NA())</f>
        <v>110</v>
      </c>
      <c r="O1278" s="20" cm="1">
        <f t="array" ref="O1278">_xlfn.IFS(Table11[[#This Row],[target.clade]]="I",Table11[[#This Row],[hits.I]],Table11[[#This Row],[target.clade]]="II",Table11[[#This Row],[hits.II]],TRUE,SUM(Table11[[#This Row],[hits.I]:[hits.?]]))</f>
        <v>4250</v>
      </c>
      <c r="P1278" s="26">
        <f>Table11[[#This Row],[clade.P]]-Table11[[#This Row],[clade.TP]]</f>
        <v>204</v>
      </c>
      <c r="Q1278" s="26" cm="1">
        <f t="array" ref="Q1278">_xlfn.IFS(Table11[[#This Row],[target.clade]]="I",Table11[[#This Row],[hits.II]],Table11[[#This Row],[target.clade]]="II",Table11[[#This Row],[hits.I]],TRUE,NA())</f>
        <v>42</v>
      </c>
      <c r="R1278" s="26">
        <f>IFERROR(Table11[[#This Row],[clade.N]]-Table11[[#This Row],[clade.FP]], NA())</f>
        <v>68</v>
      </c>
      <c r="S1278" s="24">
        <f>Table11[[#This Row],[clade.TP]]/Table11[[#This Row],[clade.P]]</f>
        <v>0.95419847328244278</v>
      </c>
      <c r="T1278" s="24">
        <f>Table11[[#This Row],[clade.FN]]/Table11[[#This Row],[clade.P]]</f>
        <v>4.5801526717557252E-2</v>
      </c>
      <c r="U1278" s="24">
        <f>IFERROR(Table11[[#This Row],[clade.FP]]/Table11[[#This Row],[clade.N]],NA())</f>
        <v>0.38181818181818183</v>
      </c>
      <c r="V1278" s="24">
        <f>IFERROR(Table11[[#This Row],[clade.TN]]/Table11[[#This Row],[clade.N]],NA())</f>
        <v>0.61818181818181817</v>
      </c>
      <c r="AC1278" s="11"/>
      <c r="AD1278" s="11"/>
    </row>
    <row r="1279" spans="1:30" ht="21" customHeight="1" x14ac:dyDescent="0.2">
      <c r="A1279" s="25" t="s">
        <v>5270</v>
      </c>
      <c r="B1279" s="20">
        <f>LOOKUP(Table11[[#This Row],[id]],'S1 - Assay'!A:A,'S1 - Assay'!B:B)</f>
        <v>10244</v>
      </c>
      <c r="C1279" s="20" t="str">
        <f>LOOKUP(Table11[[#This Row],[id]],'S1 - Assay'!A:A,'S1 - Assay'!C:C)</f>
        <v>II</v>
      </c>
      <c r="D1279" s="20">
        <f>COUNTIF('S6 - Table 1'!$B$3:$B$20,Table11[[#This Row],[id]])</f>
        <v>0</v>
      </c>
      <c r="E1279" s="20">
        <v>1.0924914379999999</v>
      </c>
      <c r="F1279" s="20">
        <v>3208</v>
      </c>
      <c r="G1279" s="20">
        <v>26</v>
      </c>
      <c r="H1279" s="20">
        <v>267</v>
      </c>
      <c r="I1279" s="20">
        <v>17</v>
      </c>
      <c r="J1279" s="20">
        <v>43</v>
      </c>
      <c r="K1279" s="20">
        <v>4315</v>
      </c>
      <c r="L1279" s="20">
        <v>18</v>
      </c>
      <c r="M1279" s="26" cm="1">
        <f t="array" ref="M1279">_xlfn.IFS(Table11[[#This Row],[target.clade]]="I",110,Table11[[#This Row],[target.clade]]="II",4454,TRUE,4652)</f>
        <v>4454</v>
      </c>
      <c r="N1279" s="26" cm="1">
        <f t="array" ref="N1279">_xlfn.IFS(Table11[[#This Row],[target.clade]]="I",4454,Table11[[#This Row],[target.clade]]="II",110,TRUE,NA())</f>
        <v>110</v>
      </c>
      <c r="O1279" s="20" cm="1">
        <f t="array" ref="O1279">_xlfn.IFS(Table11[[#This Row],[target.clade]]="I",Table11[[#This Row],[hits.I]],Table11[[#This Row],[target.clade]]="II",Table11[[#This Row],[hits.II]],TRUE,SUM(Table11[[#This Row],[hits.I]:[hits.?]]))</f>
        <v>4315</v>
      </c>
      <c r="P1279" s="26">
        <f>Table11[[#This Row],[clade.P]]-Table11[[#This Row],[clade.TP]]</f>
        <v>139</v>
      </c>
      <c r="Q1279" s="26" cm="1">
        <f t="array" ref="Q1279">_xlfn.IFS(Table11[[#This Row],[target.clade]]="I",Table11[[#This Row],[hits.II]],Table11[[#This Row],[target.clade]]="II",Table11[[#This Row],[hits.I]],TRUE,NA())</f>
        <v>43</v>
      </c>
      <c r="R1279" s="26">
        <f>IFERROR(Table11[[#This Row],[clade.N]]-Table11[[#This Row],[clade.FP]], NA())</f>
        <v>67</v>
      </c>
      <c r="S1279" s="24">
        <f>Table11[[#This Row],[clade.TP]]/Table11[[#This Row],[clade.P]]</f>
        <v>0.96879209699146829</v>
      </c>
      <c r="T1279" s="24">
        <f>Table11[[#This Row],[clade.FN]]/Table11[[#This Row],[clade.P]]</f>
        <v>3.1207903008531657E-2</v>
      </c>
      <c r="U1279" s="24">
        <f>IFERROR(Table11[[#This Row],[clade.FP]]/Table11[[#This Row],[clade.N]],NA())</f>
        <v>0.39090909090909093</v>
      </c>
      <c r="V1279" s="24">
        <f>IFERROR(Table11[[#This Row],[clade.TN]]/Table11[[#This Row],[clade.N]],NA())</f>
        <v>0.60909090909090913</v>
      </c>
      <c r="AC1279" s="11"/>
      <c r="AD1279" s="11"/>
    </row>
    <row r="1280" spans="1:30" ht="21" customHeight="1" x14ac:dyDescent="0.2">
      <c r="A1280" s="25" t="s">
        <v>5273</v>
      </c>
      <c r="B1280" s="20">
        <f>LOOKUP(Table11[[#This Row],[id]],'S1 - Assay'!A:A,'S1 - Assay'!B:B)</f>
        <v>10244</v>
      </c>
      <c r="C1280" s="20" t="str">
        <f>LOOKUP(Table11[[#This Row],[id]],'S1 - Assay'!A:A,'S1 - Assay'!C:C)</f>
        <v>II</v>
      </c>
      <c r="D1280" s="20">
        <f>COUNTIF('S6 - Table 1'!$B$3:$B$20,Table11[[#This Row],[id]])</f>
        <v>0</v>
      </c>
      <c r="E1280" s="20">
        <v>1.0924914379999999</v>
      </c>
      <c r="F1280" s="20">
        <v>3208</v>
      </c>
      <c r="G1280" s="20">
        <v>27</v>
      </c>
      <c r="H1280" s="20">
        <v>267</v>
      </c>
      <c r="I1280" s="20">
        <v>17</v>
      </c>
      <c r="J1280" s="20">
        <v>43</v>
      </c>
      <c r="K1280" s="20">
        <v>4316</v>
      </c>
      <c r="L1280" s="20">
        <v>18</v>
      </c>
      <c r="M1280" s="26" cm="1">
        <f t="array" ref="M1280">_xlfn.IFS(Table11[[#This Row],[target.clade]]="I",110,Table11[[#This Row],[target.clade]]="II",4454,TRUE,4652)</f>
        <v>4454</v>
      </c>
      <c r="N1280" s="26" cm="1">
        <f t="array" ref="N1280">_xlfn.IFS(Table11[[#This Row],[target.clade]]="I",4454,Table11[[#This Row],[target.clade]]="II",110,TRUE,NA())</f>
        <v>110</v>
      </c>
      <c r="O1280" s="20" cm="1">
        <f t="array" ref="O1280">_xlfn.IFS(Table11[[#This Row],[target.clade]]="I",Table11[[#This Row],[hits.I]],Table11[[#This Row],[target.clade]]="II",Table11[[#This Row],[hits.II]],TRUE,SUM(Table11[[#This Row],[hits.I]:[hits.?]]))</f>
        <v>4316</v>
      </c>
      <c r="P1280" s="26">
        <f>Table11[[#This Row],[clade.P]]-Table11[[#This Row],[clade.TP]]</f>
        <v>138</v>
      </c>
      <c r="Q1280" s="26" cm="1">
        <f t="array" ref="Q1280">_xlfn.IFS(Table11[[#This Row],[target.clade]]="I",Table11[[#This Row],[hits.II]],Table11[[#This Row],[target.clade]]="II",Table11[[#This Row],[hits.I]],TRUE,NA())</f>
        <v>43</v>
      </c>
      <c r="R1280" s="26">
        <f>IFERROR(Table11[[#This Row],[clade.N]]-Table11[[#This Row],[clade.FP]], NA())</f>
        <v>67</v>
      </c>
      <c r="S1280" s="24">
        <f>Table11[[#This Row],[clade.TP]]/Table11[[#This Row],[clade.P]]</f>
        <v>0.96901661427929953</v>
      </c>
      <c r="T1280" s="24">
        <f>Table11[[#This Row],[clade.FN]]/Table11[[#This Row],[clade.P]]</f>
        <v>3.0983385720700495E-2</v>
      </c>
      <c r="U1280" s="24">
        <f>IFERROR(Table11[[#This Row],[clade.FP]]/Table11[[#This Row],[clade.N]],NA())</f>
        <v>0.39090909090909093</v>
      </c>
      <c r="V1280" s="24">
        <f>IFERROR(Table11[[#This Row],[clade.TN]]/Table11[[#This Row],[clade.N]],NA())</f>
        <v>0.60909090909090913</v>
      </c>
      <c r="AC1280" s="11"/>
      <c r="AD1280" s="11"/>
    </row>
    <row r="1281" spans="1:30" ht="21" customHeight="1" x14ac:dyDescent="0.2">
      <c r="A1281" s="25" t="s">
        <v>5275</v>
      </c>
      <c r="B1281" s="20">
        <f>LOOKUP(Table11[[#This Row],[id]],'S1 - Assay'!A:A,'S1 - Assay'!B:B)</f>
        <v>10244</v>
      </c>
      <c r="C1281" s="20" t="str">
        <f>LOOKUP(Table11[[#This Row],[id]],'S1 - Assay'!A:A,'S1 - Assay'!C:C)</f>
        <v>II</v>
      </c>
      <c r="D1281" s="20">
        <f>COUNTIF('S6 - Table 1'!$B$3:$B$20,Table11[[#This Row],[id]])</f>
        <v>0</v>
      </c>
      <c r="E1281" s="20">
        <v>1.096646496</v>
      </c>
      <c r="F1281" s="20">
        <v>3104</v>
      </c>
      <c r="G1281" s="20">
        <v>165</v>
      </c>
      <c r="H1281" s="20">
        <v>0</v>
      </c>
      <c r="I1281" s="20">
        <v>275</v>
      </c>
      <c r="J1281" s="20">
        <v>0</v>
      </c>
      <c r="K1281" s="20">
        <v>4316</v>
      </c>
      <c r="L1281" s="20">
        <v>67</v>
      </c>
      <c r="M1281" s="26" cm="1">
        <f t="array" ref="M1281">_xlfn.IFS(Table11[[#This Row],[target.clade]]="I",110,Table11[[#This Row],[target.clade]]="II",4454,TRUE,4652)</f>
        <v>4454</v>
      </c>
      <c r="N1281" s="26" cm="1">
        <f t="array" ref="N1281">_xlfn.IFS(Table11[[#This Row],[target.clade]]="I",4454,Table11[[#This Row],[target.clade]]="II",110,TRUE,NA())</f>
        <v>110</v>
      </c>
      <c r="O1281" s="20" cm="1">
        <f t="array" ref="O1281">_xlfn.IFS(Table11[[#This Row],[target.clade]]="I",Table11[[#This Row],[hits.I]],Table11[[#This Row],[target.clade]]="II",Table11[[#This Row],[hits.II]],TRUE,SUM(Table11[[#This Row],[hits.I]:[hits.?]]))</f>
        <v>4316</v>
      </c>
      <c r="P1281" s="26">
        <f>Table11[[#This Row],[clade.P]]-Table11[[#This Row],[clade.TP]]</f>
        <v>138</v>
      </c>
      <c r="Q1281" s="26" cm="1">
        <f t="array" ref="Q1281">_xlfn.IFS(Table11[[#This Row],[target.clade]]="I",Table11[[#This Row],[hits.II]],Table11[[#This Row],[target.clade]]="II",Table11[[#This Row],[hits.I]],TRUE,NA())</f>
        <v>0</v>
      </c>
      <c r="R1281" s="26">
        <f>IFERROR(Table11[[#This Row],[clade.N]]-Table11[[#This Row],[clade.FP]], NA())</f>
        <v>110</v>
      </c>
      <c r="S1281" s="24">
        <f>Table11[[#This Row],[clade.TP]]/Table11[[#This Row],[clade.P]]</f>
        <v>0.96901661427929953</v>
      </c>
      <c r="T1281" s="24">
        <f>Table11[[#This Row],[clade.FN]]/Table11[[#This Row],[clade.P]]</f>
        <v>3.0983385720700495E-2</v>
      </c>
      <c r="U1281" s="24">
        <f>IFERROR(Table11[[#This Row],[clade.FP]]/Table11[[#This Row],[clade.N]],NA())</f>
        <v>0</v>
      </c>
      <c r="V1281" s="24">
        <f>IFERROR(Table11[[#This Row],[clade.TN]]/Table11[[#This Row],[clade.N]],NA())</f>
        <v>1</v>
      </c>
      <c r="AC1281" s="11"/>
      <c r="AD1281" s="11"/>
    </row>
    <row r="1282" spans="1:30" ht="21" customHeight="1" x14ac:dyDescent="0.2">
      <c r="A1282" s="25" t="s">
        <v>5278</v>
      </c>
      <c r="B1282" s="20">
        <f>LOOKUP(Table11[[#This Row],[id]],'S1 - Assay'!A:A,'S1 - Assay'!B:B)</f>
        <v>10244</v>
      </c>
      <c r="C1282" s="20" t="str">
        <f>LOOKUP(Table11[[#This Row],[id]],'S1 - Assay'!A:A,'S1 - Assay'!C:C)</f>
        <v>II</v>
      </c>
      <c r="D1282" s="20">
        <f>COUNTIF('S6 - Table 1'!$B$3:$B$20,Table11[[#This Row],[id]])</f>
        <v>0</v>
      </c>
      <c r="E1282" s="20">
        <v>1.0971610970000001</v>
      </c>
      <c r="F1282" s="20">
        <v>3403</v>
      </c>
      <c r="G1282" s="20">
        <v>3</v>
      </c>
      <c r="H1282" s="20">
        <v>281</v>
      </c>
      <c r="I1282" s="20">
        <v>122</v>
      </c>
      <c r="J1282" s="20">
        <v>43</v>
      </c>
      <c r="K1282" s="20">
        <v>4400</v>
      </c>
      <c r="L1282" s="20">
        <v>64</v>
      </c>
      <c r="M1282" s="26" cm="1">
        <f t="array" ref="M1282">_xlfn.IFS(Table11[[#This Row],[target.clade]]="I",110,Table11[[#This Row],[target.clade]]="II",4454,TRUE,4652)</f>
        <v>4454</v>
      </c>
      <c r="N1282" s="26" cm="1">
        <f t="array" ref="N1282">_xlfn.IFS(Table11[[#This Row],[target.clade]]="I",4454,Table11[[#This Row],[target.clade]]="II",110,TRUE,NA())</f>
        <v>110</v>
      </c>
      <c r="O1282" s="20" cm="1">
        <f t="array" ref="O1282">_xlfn.IFS(Table11[[#This Row],[target.clade]]="I",Table11[[#This Row],[hits.I]],Table11[[#This Row],[target.clade]]="II",Table11[[#This Row],[hits.II]],TRUE,SUM(Table11[[#This Row],[hits.I]:[hits.?]]))</f>
        <v>4400</v>
      </c>
      <c r="P1282" s="26">
        <f>Table11[[#This Row],[clade.P]]-Table11[[#This Row],[clade.TP]]</f>
        <v>54</v>
      </c>
      <c r="Q1282" s="26" cm="1">
        <f t="array" ref="Q1282">_xlfn.IFS(Table11[[#This Row],[target.clade]]="I",Table11[[#This Row],[hits.II]],Table11[[#This Row],[target.clade]]="II",Table11[[#This Row],[hits.I]],TRUE,NA())</f>
        <v>43</v>
      </c>
      <c r="R1282" s="26">
        <f>IFERROR(Table11[[#This Row],[clade.N]]-Table11[[#This Row],[clade.FP]], NA())</f>
        <v>67</v>
      </c>
      <c r="S1282" s="24">
        <f>Table11[[#This Row],[clade.TP]]/Table11[[#This Row],[clade.P]]</f>
        <v>0.98787606645711723</v>
      </c>
      <c r="T1282" s="24">
        <f>Table11[[#This Row],[clade.FN]]/Table11[[#This Row],[clade.P]]</f>
        <v>1.2123933542882801E-2</v>
      </c>
      <c r="U1282" s="24">
        <f>IFERROR(Table11[[#This Row],[clade.FP]]/Table11[[#This Row],[clade.N]],NA())</f>
        <v>0.39090909090909093</v>
      </c>
      <c r="V1282" s="24">
        <f>IFERROR(Table11[[#This Row],[clade.TN]]/Table11[[#This Row],[clade.N]],NA())</f>
        <v>0.60909090909090913</v>
      </c>
      <c r="AC1282" s="11"/>
      <c r="AD1282" s="11"/>
    </row>
    <row r="1283" spans="1:30" ht="21" customHeight="1" x14ac:dyDescent="0.2">
      <c r="A1283" s="25" t="s">
        <v>5283</v>
      </c>
      <c r="B1283" s="20">
        <f>LOOKUP(Table11[[#This Row],[id]],'S1 - Assay'!A:A,'S1 - Assay'!B:B)</f>
        <v>10244</v>
      </c>
      <c r="C1283" s="20" t="str">
        <f>LOOKUP(Table11[[#This Row],[id]],'S1 - Assay'!A:A,'S1 - Assay'!C:C)</f>
        <v>II</v>
      </c>
      <c r="D1283" s="20">
        <f>COUNTIF('S6 - Table 1'!$B$3:$B$20,Table11[[#This Row],[id]])</f>
        <v>0</v>
      </c>
      <c r="E1283" s="20">
        <v>1.097861717</v>
      </c>
      <c r="F1283" s="20">
        <v>2696</v>
      </c>
      <c r="G1283" s="20">
        <v>40</v>
      </c>
      <c r="H1283" s="20">
        <v>261</v>
      </c>
      <c r="I1283" s="20">
        <v>33</v>
      </c>
      <c r="J1283" s="20">
        <v>43</v>
      </c>
      <c r="K1283" s="20">
        <v>3585</v>
      </c>
      <c r="L1283" s="20">
        <v>65</v>
      </c>
      <c r="M1283" s="26" cm="1">
        <f t="array" ref="M1283">_xlfn.IFS(Table11[[#This Row],[target.clade]]="I",110,Table11[[#This Row],[target.clade]]="II",4454,TRUE,4652)</f>
        <v>4454</v>
      </c>
      <c r="N1283" s="26" cm="1">
        <f t="array" ref="N1283">_xlfn.IFS(Table11[[#This Row],[target.clade]]="I",4454,Table11[[#This Row],[target.clade]]="II",110,TRUE,NA())</f>
        <v>110</v>
      </c>
      <c r="O1283" s="20" cm="1">
        <f t="array" ref="O1283">_xlfn.IFS(Table11[[#This Row],[target.clade]]="I",Table11[[#This Row],[hits.I]],Table11[[#This Row],[target.clade]]="II",Table11[[#This Row],[hits.II]],TRUE,SUM(Table11[[#This Row],[hits.I]:[hits.?]]))</f>
        <v>3585</v>
      </c>
      <c r="P1283" s="26">
        <f>Table11[[#This Row],[clade.P]]-Table11[[#This Row],[clade.TP]]</f>
        <v>869</v>
      </c>
      <c r="Q1283" s="26" cm="1">
        <f t="array" ref="Q1283">_xlfn.IFS(Table11[[#This Row],[target.clade]]="I",Table11[[#This Row],[hits.II]],Table11[[#This Row],[target.clade]]="II",Table11[[#This Row],[hits.I]],TRUE,NA())</f>
        <v>43</v>
      </c>
      <c r="R1283" s="26">
        <f>IFERROR(Table11[[#This Row],[clade.N]]-Table11[[#This Row],[clade.FP]], NA())</f>
        <v>67</v>
      </c>
      <c r="S1283" s="24">
        <f>Table11[[#This Row],[clade.TP]]/Table11[[#This Row],[clade.P]]</f>
        <v>0.80489447687471938</v>
      </c>
      <c r="T1283" s="24">
        <f>Table11[[#This Row],[clade.FN]]/Table11[[#This Row],[clade.P]]</f>
        <v>0.19510552312528065</v>
      </c>
      <c r="U1283" s="24">
        <f>IFERROR(Table11[[#This Row],[clade.FP]]/Table11[[#This Row],[clade.N]],NA())</f>
        <v>0.39090909090909093</v>
      </c>
      <c r="V1283" s="24">
        <f>IFERROR(Table11[[#This Row],[clade.TN]]/Table11[[#This Row],[clade.N]],NA())</f>
        <v>0.60909090909090913</v>
      </c>
      <c r="AC1283" s="11"/>
      <c r="AD1283" s="11"/>
    </row>
    <row r="1284" spans="1:30" ht="21" customHeight="1" x14ac:dyDescent="0.2">
      <c r="A1284" s="25" t="s">
        <v>5286</v>
      </c>
      <c r="B1284" s="20">
        <f>LOOKUP(Table11[[#This Row],[id]],'S1 - Assay'!A:A,'S1 - Assay'!B:B)</f>
        <v>10244</v>
      </c>
      <c r="C1284" s="20" t="str">
        <f>LOOKUP(Table11[[#This Row],[id]],'S1 - Assay'!A:A,'S1 - Assay'!C:C)</f>
        <v>II</v>
      </c>
      <c r="D1284" s="20">
        <f>COUNTIF('S6 - Table 1'!$B$3:$B$20,Table11[[#This Row],[id]])</f>
        <v>0</v>
      </c>
      <c r="E1284" s="20">
        <v>1.1001950490000001</v>
      </c>
      <c r="F1284" s="20">
        <v>3415</v>
      </c>
      <c r="G1284" s="20">
        <v>7</v>
      </c>
      <c r="H1284" s="20">
        <v>279</v>
      </c>
      <c r="I1284" s="20">
        <v>240</v>
      </c>
      <c r="J1284" s="20">
        <v>44</v>
      </c>
      <c r="K1284" s="20">
        <v>4412</v>
      </c>
      <c r="L1284" s="20">
        <v>65</v>
      </c>
      <c r="M1284" s="26" cm="1">
        <f t="array" ref="M1284">_xlfn.IFS(Table11[[#This Row],[target.clade]]="I",110,Table11[[#This Row],[target.clade]]="II",4454,TRUE,4652)</f>
        <v>4454</v>
      </c>
      <c r="N1284" s="26" cm="1">
        <f t="array" ref="N1284">_xlfn.IFS(Table11[[#This Row],[target.clade]]="I",4454,Table11[[#This Row],[target.clade]]="II",110,TRUE,NA())</f>
        <v>110</v>
      </c>
      <c r="O1284" s="20" cm="1">
        <f t="array" ref="O1284">_xlfn.IFS(Table11[[#This Row],[target.clade]]="I",Table11[[#This Row],[hits.I]],Table11[[#This Row],[target.clade]]="II",Table11[[#This Row],[hits.II]],TRUE,SUM(Table11[[#This Row],[hits.I]:[hits.?]]))</f>
        <v>4412</v>
      </c>
      <c r="P1284" s="26">
        <f>Table11[[#This Row],[clade.P]]-Table11[[#This Row],[clade.TP]]</f>
        <v>42</v>
      </c>
      <c r="Q1284" s="26" cm="1">
        <f t="array" ref="Q1284">_xlfn.IFS(Table11[[#This Row],[target.clade]]="I",Table11[[#This Row],[hits.II]],Table11[[#This Row],[target.clade]]="II",Table11[[#This Row],[hits.I]],TRUE,NA())</f>
        <v>44</v>
      </c>
      <c r="R1284" s="26">
        <f>IFERROR(Table11[[#This Row],[clade.N]]-Table11[[#This Row],[clade.FP]], NA())</f>
        <v>66</v>
      </c>
      <c r="S1284" s="24">
        <f>Table11[[#This Row],[clade.TP]]/Table11[[#This Row],[clade.P]]</f>
        <v>0.9905702739110912</v>
      </c>
      <c r="T1284" s="24">
        <f>Table11[[#This Row],[clade.FN]]/Table11[[#This Row],[clade.P]]</f>
        <v>9.4297260889088467E-3</v>
      </c>
      <c r="U1284" s="24">
        <f>IFERROR(Table11[[#This Row],[clade.FP]]/Table11[[#This Row],[clade.N]],NA())</f>
        <v>0.4</v>
      </c>
      <c r="V1284" s="24">
        <f>IFERROR(Table11[[#This Row],[clade.TN]]/Table11[[#This Row],[clade.N]],NA())</f>
        <v>0.6</v>
      </c>
      <c r="AC1284" s="11"/>
      <c r="AD1284" s="11"/>
    </row>
    <row r="1285" spans="1:30" ht="21" customHeight="1" x14ac:dyDescent="0.2">
      <c r="A1285" s="25" t="s">
        <v>5289</v>
      </c>
      <c r="B1285" s="20">
        <f>LOOKUP(Table11[[#This Row],[id]],'S1 - Assay'!A:A,'S1 - Assay'!B:B)</f>
        <v>10244</v>
      </c>
      <c r="C1285" s="20" t="str">
        <f>LOOKUP(Table11[[#This Row],[id]],'S1 - Assay'!A:A,'S1 - Assay'!C:C)</f>
        <v>II</v>
      </c>
      <c r="D1285" s="20">
        <f>COUNTIF('S6 - Table 1'!$B$3:$B$20,Table11[[#This Row],[id]])</f>
        <v>0</v>
      </c>
      <c r="E1285" s="20">
        <v>1.101856554</v>
      </c>
      <c r="F1285" s="20">
        <v>3434</v>
      </c>
      <c r="G1285" s="20">
        <v>3</v>
      </c>
      <c r="H1285" s="20">
        <v>187</v>
      </c>
      <c r="I1285" s="20">
        <v>96</v>
      </c>
      <c r="J1285" s="20">
        <v>44</v>
      </c>
      <c r="K1285" s="20">
        <v>4438</v>
      </c>
      <c r="L1285" s="20">
        <v>64</v>
      </c>
      <c r="M1285" s="26" cm="1">
        <f t="array" ref="M1285">_xlfn.IFS(Table11[[#This Row],[target.clade]]="I",110,Table11[[#This Row],[target.clade]]="II",4454,TRUE,4652)</f>
        <v>4454</v>
      </c>
      <c r="N1285" s="26" cm="1">
        <f t="array" ref="N1285">_xlfn.IFS(Table11[[#This Row],[target.clade]]="I",4454,Table11[[#This Row],[target.clade]]="II",110,TRUE,NA())</f>
        <v>110</v>
      </c>
      <c r="O1285" s="20" cm="1">
        <f t="array" ref="O1285">_xlfn.IFS(Table11[[#This Row],[target.clade]]="I",Table11[[#This Row],[hits.I]],Table11[[#This Row],[target.clade]]="II",Table11[[#This Row],[hits.II]],TRUE,SUM(Table11[[#This Row],[hits.I]:[hits.?]]))</f>
        <v>4438</v>
      </c>
      <c r="P1285" s="26">
        <f>Table11[[#This Row],[clade.P]]-Table11[[#This Row],[clade.TP]]</f>
        <v>16</v>
      </c>
      <c r="Q1285" s="26" cm="1">
        <f t="array" ref="Q1285">_xlfn.IFS(Table11[[#This Row],[target.clade]]="I",Table11[[#This Row],[hits.II]],Table11[[#This Row],[target.clade]]="II",Table11[[#This Row],[hits.I]],TRUE,NA())</f>
        <v>44</v>
      </c>
      <c r="R1285" s="26">
        <f>IFERROR(Table11[[#This Row],[clade.N]]-Table11[[#This Row],[clade.FP]], NA())</f>
        <v>66</v>
      </c>
      <c r="S1285" s="24">
        <f>Table11[[#This Row],[clade.TP]]/Table11[[#This Row],[clade.P]]</f>
        <v>0.99640772339470141</v>
      </c>
      <c r="T1285" s="24">
        <f>Table11[[#This Row],[clade.FN]]/Table11[[#This Row],[clade.P]]</f>
        <v>3.5922766052986078E-3</v>
      </c>
      <c r="U1285" s="24">
        <f>IFERROR(Table11[[#This Row],[clade.FP]]/Table11[[#This Row],[clade.N]],NA())</f>
        <v>0.4</v>
      </c>
      <c r="V1285" s="24">
        <f>IFERROR(Table11[[#This Row],[clade.TN]]/Table11[[#This Row],[clade.N]],NA())</f>
        <v>0.6</v>
      </c>
      <c r="AC1285" s="11"/>
      <c r="AD1285" s="11"/>
    </row>
    <row r="1286" spans="1:30" ht="21" customHeight="1" x14ac:dyDescent="0.2">
      <c r="A1286" s="25" t="s">
        <v>5294</v>
      </c>
      <c r="B1286" s="20">
        <f>LOOKUP(Table11[[#This Row],[id]],'S1 - Assay'!A:A,'S1 - Assay'!B:B)</f>
        <v>10244</v>
      </c>
      <c r="C1286" s="20" t="str">
        <f>LOOKUP(Table11[[#This Row],[id]],'S1 - Assay'!A:A,'S1 - Assay'!C:C)</f>
        <v>II</v>
      </c>
      <c r="D1286" s="20">
        <f>COUNTIF('S6 - Table 1'!$B$3:$B$20,Table11[[#This Row],[id]])</f>
        <v>0</v>
      </c>
      <c r="E1286" s="20">
        <v>1.1036717899999999</v>
      </c>
      <c r="F1286" s="20">
        <v>3422</v>
      </c>
      <c r="G1286" s="20">
        <v>5</v>
      </c>
      <c r="H1286" s="20">
        <v>285</v>
      </c>
      <c r="I1286" s="20">
        <v>9</v>
      </c>
      <c r="J1286" s="20">
        <v>43</v>
      </c>
      <c r="K1286" s="20">
        <v>4429</v>
      </c>
      <c r="L1286" s="20">
        <v>65</v>
      </c>
      <c r="M1286" s="26" cm="1">
        <f t="array" ref="M1286">_xlfn.IFS(Table11[[#This Row],[target.clade]]="I",110,Table11[[#This Row],[target.clade]]="II",4454,TRUE,4652)</f>
        <v>4454</v>
      </c>
      <c r="N1286" s="26" cm="1">
        <f t="array" ref="N1286">_xlfn.IFS(Table11[[#This Row],[target.clade]]="I",4454,Table11[[#This Row],[target.clade]]="II",110,TRUE,NA())</f>
        <v>110</v>
      </c>
      <c r="O1286" s="20" cm="1">
        <f t="array" ref="O1286">_xlfn.IFS(Table11[[#This Row],[target.clade]]="I",Table11[[#This Row],[hits.I]],Table11[[#This Row],[target.clade]]="II",Table11[[#This Row],[hits.II]],TRUE,SUM(Table11[[#This Row],[hits.I]:[hits.?]]))</f>
        <v>4429</v>
      </c>
      <c r="P1286" s="26">
        <f>Table11[[#This Row],[clade.P]]-Table11[[#This Row],[clade.TP]]</f>
        <v>25</v>
      </c>
      <c r="Q1286" s="26" cm="1">
        <f t="array" ref="Q1286">_xlfn.IFS(Table11[[#This Row],[target.clade]]="I",Table11[[#This Row],[hits.II]],Table11[[#This Row],[target.clade]]="II",Table11[[#This Row],[hits.I]],TRUE,NA())</f>
        <v>43</v>
      </c>
      <c r="R1286" s="26">
        <f>IFERROR(Table11[[#This Row],[clade.N]]-Table11[[#This Row],[clade.FP]], NA())</f>
        <v>67</v>
      </c>
      <c r="S1286" s="24">
        <f>Table11[[#This Row],[clade.TP]]/Table11[[#This Row],[clade.P]]</f>
        <v>0.99438706780422093</v>
      </c>
      <c r="T1286" s="24">
        <f>Table11[[#This Row],[clade.FN]]/Table11[[#This Row],[clade.P]]</f>
        <v>5.6129321957790754E-3</v>
      </c>
      <c r="U1286" s="24">
        <f>IFERROR(Table11[[#This Row],[clade.FP]]/Table11[[#This Row],[clade.N]],NA())</f>
        <v>0.39090909090909093</v>
      </c>
      <c r="V1286" s="24">
        <f>IFERROR(Table11[[#This Row],[clade.TN]]/Table11[[#This Row],[clade.N]],NA())</f>
        <v>0.60909090909090913</v>
      </c>
      <c r="AC1286" s="11"/>
      <c r="AD1286" s="11"/>
    </row>
    <row r="1287" spans="1:30" ht="21" customHeight="1" x14ac:dyDescent="0.2">
      <c r="A1287" s="25" t="s">
        <v>5295</v>
      </c>
      <c r="B1287" s="20">
        <f>LOOKUP(Table11[[#This Row],[id]],'S1 - Assay'!A:A,'S1 - Assay'!B:B)</f>
        <v>10244</v>
      </c>
      <c r="C1287" s="20" t="str">
        <f>LOOKUP(Table11[[#This Row],[id]],'S1 - Assay'!A:A,'S1 - Assay'!C:C)</f>
        <v>II</v>
      </c>
      <c r="D1287" s="20">
        <f>COUNTIF('S6 - Table 1'!$B$3:$B$20,Table11[[#This Row],[id]])</f>
        <v>0</v>
      </c>
      <c r="E1287" s="20">
        <v>1.1036717899999999</v>
      </c>
      <c r="F1287" s="20">
        <v>3422</v>
      </c>
      <c r="G1287" s="20">
        <v>5</v>
      </c>
      <c r="H1287" s="20">
        <v>285</v>
      </c>
      <c r="I1287" s="20">
        <v>9</v>
      </c>
      <c r="J1287" s="20">
        <v>43</v>
      </c>
      <c r="K1287" s="20">
        <v>4429</v>
      </c>
      <c r="L1287" s="20">
        <v>65</v>
      </c>
      <c r="M1287" s="26" cm="1">
        <f t="array" ref="M1287">_xlfn.IFS(Table11[[#This Row],[target.clade]]="I",110,Table11[[#This Row],[target.clade]]="II",4454,TRUE,4652)</f>
        <v>4454</v>
      </c>
      <c r="N1287" s="26" cm="1">
        <f t="array" ref="N1287">_xlfn.IFS(Table11[[#This Row],[target.clade]]="I",4454,Table11[[#This Row],[target.clade]]="II",110,TRUE,NA())</f>
        <v>110</v>
      </c>
      <c r="O1287" s="20" cm="1">
        <f t="array" ref="O1287">_xlfn.IFS(Table11[[#This Row],[target.clade]]="I",Table11[[#This Row],[hits.I]],Table11[[#This Row],[target.clade]]="II",Table11[[#This Row],[hits.II]],TRUE,SUM(Table11[[#This Row],[hits.I]:[hits.?]]))</f>
        <v>4429</v>
      </c>
      <c r="P1287" s="26">
        <f>Table11[[#This Row],[clade.P]]-Table11[[#This Row],[clade.TP]]</f>
        <v>25</v>
      </c>
      <c r="Q1287" s="26" cm="1">
        <f t="array" ref="Q1287">_xlfn.IFS(Table11[[#This Row],[target.clade]]="I",Table11[[#This Row],[hits.II]],Table11[[#This Row],[target.clade]]="II",Table11[[#This Row],[hits.I]],TRUE,NA())</f>
        <v>43</v>
      </c>
      <c r="R1287" s="26">
        <f>IFERROR(Table11[[#This Row],[clade.N]]-Table11[[#This Row],[clade.FP]], NA())</f>
        <v>67</v>
      </c>
      <c r="S1287" s="24">
        <f>Table11[[#This Row],[clade.TP]]/Table11[[#This Row],[clade.P]]</f>
        <v>0.99438706780422093</v>
      </c>
      <c r="T1287" s="24">
        <f>Table11[[#This Row],[clade.FN]]/Table11[[#This Row],[clade.P]]</f>
        <v>5.6129321957790754E-3</v>
      </c>
      <c r="U1287" s="24">
        <f>IFERROR(Table11[[#This Row],[clade.FP]]/Table11[[#This Row],[clade.N]],NA())</f>
        <v>0.39090909090909093</v>
      </c>
      <c r="V1287" s="24">
        <f>IFERROR(Table11[[#This Row],[clade.TN]]/Table11[[#This Row],[clade.N]],NA())</f>
        <v>0.60909090909090913</v>
      </c>
      <c r="AC1287" s="11"/>
      <c r="AD1287" s="11"/>
    </row>
    <row r="1288" spans="1:30" ht="21" customHeight="1" x14ac:dyDescent="0.2">
      <c r="A1288" s="25" t="s">
        <v>5296</v>
      </c>
      <c r="B1288" s="20">
        <f>LOOKUP(Table11[[#This Row],[id]],'S1 - Assay'!A:A,'S1 - Assay'!B:B)</f>
        <v>10244</v>
      </c>
      <c r="C1288" s="20" t="str">
        <f>LOOKUP(Table11[[#This Row],[id]],'S1 - Assay'!A:A,'S1 - Assay'!C:C)</f>
        <v>II</v>
      </c>
      <c r="D1288" s="20">
        <f>COUNTIF('S6 - Table 1'!$B$3:$B$20,Table11[[#This Row],[id]])</f>
        <v>0</v>
      </c>
      <c r="E1288" s="20">
        <v>1.1042821089999999</v>
      </c>
      <c r="F1288" s="20">
        <v>3376</v>
      </c>
      <c r="G1288" s="20">
        <v>4</v>
      </c>
      <c r="H1288" s="20">
        <v>246</v>
      </c>
      <c r="I1288" s="20">
        <v>48</v>
      </c>
      <c r="J1288" s="20">
        <v>44</v>
      </c>
      <c r="K1288" s="20">
        <v>4418</v>
      </c>
      <c r="L1288" s="20">
        <v>44</v>
      </c>
      <c r="M1288" s="26" cm="1">
        <f t="array" ref="M1288">_xlfn.IFS(Table11[[#This Row],[target.clade]]="I",110,Table11[[#This Row],[target.clade]]="II",4454,TRUE,4652)</f>
        <v>4454</v>
      </c>
      <c r="N1288" s="26" cm="1">
        <f t="array" ref="N1288">_xlfn.IFS(Table11[[#This Row],[target.clade]]="I",4454,Table11[[#This Row],[target.clade]]="II",110,TRUE,NA())</f>
        <v>110</v>
      </c>
      <c r="O1288" s="20" cm="1">
        <f t="array" ref="O1288">_xlfn.IFS(Table11[[#This Row],[target.clade]]="I",Table11[[#This Row],[hits.I]],Table11[[#This Row],[target.clade]]="II",Table11[[#This Row],[hits.II]],TRUE,SUM(Table11[[#This Row],[hits.I]:[hits.?]]))</f>
        <v>4418</v>
      </c>
      <c r="P1288" s="26">
        <f>Table11[[#This Row],[clade.P]]-Table11[[#This Row],[clade.TP]]</f>
        <v>36</v>
      </c>
      <c r="Q1288" s="26" cm="1">
        <f t="array" ref="Q1288">_xlfn.IFS(Table11[[#This Row],[target.clade]]="I",Table11[[#This Row],[hits.II]],Table11[[#This Row],[target.clade]]="II",Table11[[#This Row],[hits.I]],TRUE,NA())</f>
        <v>44</v>
      </c>
      <c r="R1288" s="26">
        <f>IFERROR(Table11[[#This Row],[clade.N]]-Table11[[#This Row],[clade.FP]], NA())</f>
        <v>66</v>
      </c>
      <c r="S1288" s="24">
        <f>Table11[[#This Row],[clade.TP]]/Table11[[#This Row],[clade.P]]</f>
        <v>0.99191737763807808</v>
      </c>
      <c r="T1288" s="24">
        <f>Table11[[#This Row],[clade.FN]]/Table11[[#This Row],[clade.P]]</f>
        <v>8.0826223619218686E-3</v>
      </c>
      <c r="U1288" s="24">
        <f>IFERROR(Table11[[#This Row],[clade.FP]]/Table11[[#This Row],[clade.N]],NA())</f>
        <v>0.4</v>
      </c>
      <c r="V1288" s="24">
        <f>IFERROR(Table11[[#This Row],[clade.TN]]/Table11[[#This Row],[clade.N]],NA())</f>
        <v>0.6</v>
      </c>
      <c r="AC1288" s="11"/>
      <c r="AD1288" s="11"/>
    </row>
    <row r="1289" spans="1:30" ht="21" customHeight="1" x14ac:dyDescent="0.2">
      <c r="A1289" s="25" t="s">
        <v>5300</v>
      </c>
      <c r="B1289" s="20">
        <f>LOOKUP(Table11[[#This Row],[id]],'S1 - Assay'!A:A,'S1 - Assay'!B:B)</f>
        <v>10244</v>
      </c>
      <c r="C1289" s="20" t="str">
        <f>LOOKUP(Table11[[#This Row],[id]],'S1 - Assay'!A:A,'S1 - Assay'!C:C)</f>
        <v>II</v>
      </c>
      <c r="D1289" s="20">
        <f>COUNTIF('S6 - Table 1'!$B$3:$B$20,Table11[[#This Row],[id]])</f>
        <v>0</v>
      </c>
      <c r="E1289" s="20">
        <v>1.1043199269999999</v>
      </c>
      <c r="F1289" s="20">
        <v>3376</v>
      </c>
      <c r="G1289" s="20">
        <v>2</v>
      </c>
      <c r="H1289" s="20">
        <v>246</v>
      </c>
      <c r="I1289" s="20">
        <v>48</v>
      </c>
      <c r="J1289" s="20">
        <v>44</v>
      </c>
      <c r="K1289" s="20">
        <v>4403</v>
      </c>
      <c r="L1289" s="20">
        <v>42</v>
      </c>
      <c r="M1289" s="26" cm="1">
        <f t="array" ref="M1289">_xlfn.IFS(Table11[[#This Row],[target.clade]]="I",110,Table11[[#This Row],[target.clade]]="II",4454,TRUE,4652)</f>
        <v>4454</v>
      </c>
      <c r="N1289" s="26" cm="1">
        <f t="array" ref="N1289">_xlfn.IFS(Table11[[#This Row],[target.clade]]="I",4454,Table11[[#This Row],[target.clade]]="II",110,TRUE,NA())</f>
        <v>110</v>
      </c>
      <c r="O1289" s="20" cm="1">
        <f t="array" ref="O1289">_xlfn.IFS(Table11[[#This Row],[target.clade]]="I",Table11[[#This Row],[hits.I]],Table11[[#This Row],[target.clade]]="II",Table11[[#This Row],[hits.II]],TRUE,SUM(Table11[[#This Row],[hits.I]:[hits.?]]))</f>
        <v>4403</v>
      </c>
      <c r="P1289" s="26">
        <f>Table11[[#This Row],[clade.P]]-Table11[[#This Row],[clade.TP]]</f>
        <v>51</v>
      </c>
      <c r="Q1289" s="26" cm="1">
        <f t="array" ref="Q1289">_xlfn.IFS(Table11[[#This Row],[target.clade]]="I",Table11[[#This Row],[hits.II]],Table11[[#This Row],[target.clade]]="II",Table11[[#This Row],[hits.I]],TRUE,NA())</f>
        <v>44</v>
      </c>
      <c r="R1289" s="26">
        <f>IFERROR(Table11[[#This Row],[clade.N]]-Table11[[#This Row],[clade.FP]], NA())</f>
        <v>66</v>
      </c>
      <c r="S1289" s="24">
        <f>Table11[[#This Row],[clade.TP]]/Table11[[#This Row],[clade.P]]</f>
        <v>0.98854961832061072</v>
      </c>
      <c r="T1289" s="24">
        <f>Table11[[#This Row],[clade.FN]]/Table11[[#This Row],[clade.P]]</f>
        <v>1.1450381679389313E-2</v>
      </c>
      <c r="U1289" s="24">
        <f>IFERROR(Table11[[#This Row],[clade.FP]]/Table11[[#This Row],[clade.N]],NA())</f>
        <v>0.4</v>
      </c>
      <c r="V1289" s="24">
        <f>IFERROR(Table11[[#This Row],[clade.TN]]/Table11[[#This Row],[clade.N]],NA())</f>
        <v>0.6</v>
      </c>
      <c r="AC1289" s="11"/>
      <c r="AD1289" s="11"/>
    </row>
    <row r="1290" spans="1:30" ht="21" customHeight="1" x14ac:dyDescent="0.2">
      <c r="A1290" s="25" t="s">
        <v>5302</v>
      </c>
      <c r="B1290" s="20">
        <f>LOOKUP(Table11[[#This Row],[id]],'S1 - Assay'!A:A,'S1 - Assay'!B:B)</f>
        <v>10244</v>
      </c>
      <c r="C1290" s="20" t="str">
        <f>LOOKUP(Table11[[#This Row],[id]],'S1 - Assay'!A:A,'S1 - Assay'!C:C)</f>
        <v>II</v>
      </c>
      <c r="D1290" s="20">
        <f>COUNTIF('S6 - Table 1'!$B$3:$B$20,Table11[[#This Row],[id]])</f>
        <v>0</v>
      </c>
      <c r="E1290" s="20">
        <v>1.1060533939999999</v>
      </c>
      <c r="F1290" s="20">
        <v>3393</v>
      </c>
      <c r="G1290" s="20">
        <v>1</v>
      </c>
      <c r="H1290" s="20">
        <v>92</v>
      </c>
      <c r="I1290" s="20">
        <v>192</v>
      </c>
      <c r="J1290" s="20">
        <v>43</v>
      </c>
      <c r="K1290" s="20">
        <v>4426</v>
      </c>
      <c r="L1290" s="20">
        <v>53</v>
      </c>
      <c r="M1290" s="26" cm="1">
        <f t="array" ref="M1290">_xlfn.IFS(Table11[[#This Row],[target.clade]]="I",110,Table11[[#This Row],[target.clade]]="II",4454,TRUE,4652)</f>
        <v>4454</v>
      </c>
      <c r="N1290" s="26" cm="1">
        <f t="array" ref="N1290">_xlfn.IFS(Table11[[#This Row],[target.clade]]="I",4454,Table11[[#This Row],[target.clade]]="II",110,TRUE,NA())</f>
        <v>110</v>
      </c>
      <c r="O1290" s="20" cm="1">
        <f t="array" ref="O1290">_xlfn.IFS(Table11[[#This Row],[target.clade]]="I",Table11[[#This Row],[hits.I]],Table11[[#This Row],[target.clade]]="II",Table11[[#This Row],[hits.II]],TRUE,SUM(Table11[[#This Row],[hits.I]:[hits.?]]))</f>
        <v>4426</v>
      </c>
      <c r="P1290" s="26">
        <f>Table11[[#This Row],[clade.P]]-Table11[[#This Row],[clade.TP]]</f>
        <v>28</v>
      </c>
      <c r="Q1290" s="26" cm="1">
        <f t="array" ref="Q1290">_xlfn.IFS(Table11[[#This Row],[target.clade]]="I",Table11[[#This Row],[hits.II]],Table11[[#This Row],[target.clade]]="II",Table11[[#This Row],[hits.I]],TRUE,NA())</f>
        <v>43</v>
      </c>
      <c r="R1290" s="26">
        <f>IFERROR(Table11[[#This Row],[clade.N]]-Table11[[#This Row],[clade.FP]], NA())</f>
        <v>67</v>
      </c>
      <c r="S1290" s="24">
        <f>Table11[[#This Row],[clade.TP]]/Table11[[#This Row],[clade.P]]</f>
        <v>0.99371351594072743</v>
      </c>
      <c r="T1290" s="24">
        <f>Table11[[#This Row],[clade.FN]]/Table11[[#This Row],[clade.P]]</f>
        <v>6.2864840592725636E-3</v>
      </c>
      <c r="U1290" s="24">
        <f>IFERROR(Table11[[#This Row],[clade.FP]]/Table11[[#This Row],[clade.N]],NA())</f>
        <v>0.39090909090909093</v>
      </c>
      <c r="V1290" s="24">
        <f>IFERROR(Table11[[#This Row],[clade.TN]]/Table11[[#This Row],[clade.N]],NA())</f>
        <v>0.60909090909090913</v>
      </c>
      <c r="AC1290" s="11"/>
      <c r="AD1290" s="11"/>
    </row>
    <row r="1291" spans="1:30" ht="21" customHeight="1" x14ac:dyDescent="0.2">
      <c r="A1291" s="25" t="s">
        <v>5307</v>
      </c>
      <c r="B1291" s="20">
        <f>LOOKUP(Table11[[#This Row],[id]],'S1 - Assay'!A:A,'S1 - Assay'!B:B)</f>
        <v>10244</v>
      </c>
      <c r="C1291" s="20" t="str">
        <f>LOOKUP(Table11[[#This Row],[id]],'S1 - Assay'!A:A,'S1 - Assay'!C:C)</f>
        <v>II</v>
      </c>
      <c r="D1291" s="20">
        <f>COUNTIF('S6 - Table 1'!$B$3:$B$20,Table11[[#This Row],[id]])</f>
        <v>0</v>
      </c>
      <c r="E1291" s="20">
        <v>1.109402029</v>
      </c>
      <c r="F1291" s="20">
        <v>3341</v>
      </c>
      <c r="G1291" s="20">
        <v>6</v>
      </c>
      <c r="H1291" s="20">
        <v>275</v>
      </c>
      <c r="I1291" s="20">
        <v>51</v>
      </c>
      <c r="J1291" s="20">
        <v>43</v>
      </c>
      <c r="K1291" s="20">
        <v>4321</v>
      </c>
      <c r="L1291" s="20">
        <v>64</v>
      </c>
      <c r="M1291" s="26" cm="1">
        <f t="array" ref="M1291">_xlfn.IFS(Table11[[#This Row],[target.clade]]="I",110,Table11[[#This Row],[target.clade]]="II",4454,TRUE,4652)</f>
        <v>4454</v>
      </c>
      <c r="N1291" s="26" cm="1">
        <f t="array" ref="N1291">_xlfn.IFS(Table11[[#This Row],[target.clade]]="I",4454,Table11[[#This Row],[target.clade]]="II",110,TRUE,NA())</f>
        <v>110</v>
      </c>
      <c r="O1291" s="20" cm="1">
        <f t="array" ref="O1291">_xlfn.IFS(Table11[[#This Row],[target.clade]]="I",Table11[[#This Row],[hits.I]],Table11[[#This Row],[target.clade]]="II",Table11[[#This Row],[hits.II]],TRUE,SUM(Table11[[#This Row],[hits.I]:[hits.?]]))</f>
        <v>4321</v>
      </c>
      <c r="P1291" s="26">
        <f>Table11[[#This Row],[clade.P]]-Table11[[#This Row],[clade.TP]]</f>
        <v>133</v>
      </c>
      <c r="Q1291" s="26" cm="1">
        <f t="array" ref="Q1291">_xlfn.IFS(Table11[[#This Row],[target.clade]]="I",Table11[[#This Row],[hits.II]],Table11[[#This Row],[target.clade]]="II",Table11[[#This Row],[hits.I]],TRUE,NA())</f>
        <v>43</v>
      </c>
      <c r="R1291" s="26">
        <f>IFERROR(Table11[[#This Row],[clade.N]]-Table11[[#This Row],[clade.FP]], NA())</f>
        <v>67</v>
      </c>
      <c r="S1291" s="24">
        <f>Table11[[#This Row],[clade.TP]]/Table11[[#This Row],[clade.P]]</f>
        <v>0.97013920071845527</v>
      </c>
      <c r="T1291" s="24">
        <f>Table11[[#This Row],[clade.FN]]/Table11[[#This Row],[clade.P]]</f>
        <v>2.986079928154468E-2</v>
      </c>
      <c r="U1291" s="24">
        <f>IFERROR(Table11[[#This Row],[clade.FP]]/Table11[[#This Row],[clade.N]],NA())</f>
        <v>0.39090909090909093</v>
      </c>
      <c r="V1291" s="24">
        <f>IFERROR(Table11[[#This Row],[clade.TN]]/Table11[[#This Row],[clade.N]],NA())</f>
        <v>0.60909090909090913</v>
      </c>
      <c r="AC1291" s="11"/>
      <c r="AD1291" s="11"/>
    </row>
    <row r="1292" spans="1:30" ht="21" customHeight="1" x14ac:dyDescent="0.2">
      <c r="A1292" s="25" t="s">
        <v>5310</v>
      </c>
      <c r="B1292" s="20">
        <f>LOOKUP(Table11[[#This Row],[id]],'S1 - Assay'!A:A,'S1 - Assay'!B:B)</f>
        <v>10244</v>
      </c>
      <c r="C1292" s="20" t="str">
        <f>LOOKUP(Table11[[#This Row],[id]],'S1 - Assay'!A:A,'S1 - Assay'!C:C)</f>
        <v>II</v>
      </c>
      <c r="D1292" s="20">
        <f>COUNTIF('S6 - Table 1'!$B$3:$B$20,Table11[[#This Row],[id]])</f>
        <v>0</v>
      </c>
      <c r="E1292" s="20">
        <v>1.114281973</v>
      </c>
      <c r="F1292" s="20">
        <v>3423</v>
      </c>
      <c r="G1292" s="20">
        <v>5</v>
      </c>
      <c r="H1292" s="20">
        <v>196</v>
      </c>
      <c r="I1292" s="20">
        <v>95</v>
      </c>
      <c r="J1292" s="20">
        <v>43</v>
      </c>
      <c r="K1292" s="20">
        <v>4430</v>
      </c>
      <c r="L1292" s="20">
        <v>65</v>
      </c>
      <c r="M1292" s="26" cm="1">
        <f t="array" ref="M1292">_xlfn.IFS(Table11[[#This Row],[target.clade]]="I",110,Table11[[#This Row],[target.clade]]="II",4454,TRUE,4652)</f>
        <v>4454</v>
      </c>
      <c r="N1292" s="26" cm="1">
        <f t="array" ref="N1292">_xlfn.IFS(Table11[[#This Row],[target.clade]]="I",4454,Table11[[#This Row],[target.clade]]="II",110,TRUE,NA())</f>
        <v>110</v>
      </c>
      <c r="O1292" s="20" cm="1">
        <f t="array" ref="O1292">_xlfn.IFS(Table11[[#This Row],[target.clade]]="I",Table11[[#This Row],[hits.I]],Table11[[#This Row],[target.clade]]="II",Table11[[#This Row],[hits.II]],TRUE,SUM(Table11[[#This Row],[hits.I]:[hits.?]]))</f>
        <v>4430</v>
      </c>
      <c r="P1292" s="26">
        <f>Table11[[#This Row],[clade.P]]-Table11[[#This Row],[clade.TP]]</f>
        <v>24</v>
      </c>
      <c r="Q1292" s="26" cm="1">
        <f t="array" ref="Q1292">_xlfn.IFS(Table11[[#This Row],[target.clade]]="I",Table11[[#This Row],[hits.II]],Table11[[#This Row],[target.clade]]="II",Table11[[#This Row],[hits.I]],TRUE,NA())</f>
        <v>43</v>
      </c>
      <c r="R1292" s="26">
        <f>IFERROR(Table11[[#This Row],[clade.N]]-Table11[[#This Row],[clade.FP]], NA())</f>
        <v>67</v>
      </c>
      <c r="S1292" s="24">
        <f>Table11[[#This Row],[clade.TP]]/Table11[[#This Row],[clade.P]]</f>
        <v>0.99461158509205205</v>
      </c>
      <c r="T1292" s="24">
        <f>Table11[[#This Row],[clade.FN]]/Table11[[#This Row],[clade.P]]</f>
        <v>5.3884149079479124E-3</v>
      </c>
      <c r="U1292" s="24">
        <f>IFERROR(Table11[[#This Row],[clade.FP]]/Table11[[#This Row],[clade.N]],NA())</f>
        <v>0.39090909090909093</v>
      </c>
      <c r="V1292" s="24">
        <f>IFERROR(Table11[[#This Row],[clade.TN]]/Table11[[#This Row],[clade.N]],NA())</f>
        <v>0.60909090909090913</v>
      </c>
      <c r="AC1292" s="11"/>
      <c r="AD1292" s="11"/>
    </row>
    <row r="1293" spans="1:30" ht="21" customHeight="1" x14ac:dyDescent="0.2">
      <c r="A1293" s="25" t="s">
        <v>5314</v>
      </c>
      <c r="B1293" s="20">
        <f>LOOKUP(Table11[[#This Row],[id]],'S1 - Assay'!A:A,'S1 - Assay'!B:B)</f>
        <v>10244</v>
      </c>
      <c r="C1293" s="20" t="str">
        <f>LOOKUP(Table11[[#This Row],[id]],'S1 - Assay'!A:A,'S1 - Assay'!C:C)</f>
        <v>II</v>
      </c>
      <c r="D1293" s="20">
        <f>COUNTIF('S6 - Table 1'!$B$3:$B$20,Table11[[#This Row],[id]])</f>
        <v>0</v>
      </c>
      <c r="E1293" s="20">
        <v>1.117689173</v>
      </c>
      <c r="F1293" s="20">
        <v>2962</v>
      </c>
      <c r="G1293" s="20">
        <v>37</v>
      </c>
      <c r="H1293" s="20">
        <v>0</v>
      </c>
      <c r="I1293" s="20">
        <v>277</v>
      </c>
      <c r="J1293" s="20">
        <v>43</v>
      </c>
      <c r="K1293" s="20">
        <v>3930</v>
      </c>
      <c r="L1293" s="20">
        <v>63</v>
      </c>
      <c r="M1293" s="26" cm="1">
        <f t="array" ref="M1293">_xlfn.IFS(Table11[[#This Row],[target.clade]]="I",110,Table11[[#This Row],[target.clade]]="II",4454,TRUE,4652)</f>
        <v>4454</v>
      </c>
      <c r="N1293" s="26" cm="1">
        <f t="array" ref="N1293">_xlfn.IFS(Table11[[#This Row],[target.clade]]="I",4454,Table11[[#This Row],[target.clade]]="II",110,TRUE,NA())</f>
        <v>110</v>
      </c>
      <c r="O1293" s="20" cm="1">
        <f t="array" ref="O1293">_xlfn.IFS(Table11[[#This Row],[target.clade]]="I",Table11[[#This Row],[hits.I]],Table11[[#This Row],[target.clade]]="II",Table11[[#This Row],[hits.II]],TRUE,SUM(Table11[[#This Row],[hits.I]:[hits.?]]))</f>
        <v>3930</v>
      </c>
      <c r="P1293" s="26">
        <f>Table11[[#This Row],[clade.P]]-Table11[[#This Row],[clade.TP]]</f>
        <v>524</v>
      </c>
      <c r="Q1293" s="26" cm="1">
        <f t="array" ref="Q1293">_xlfn.IFS(Table11[[#This Row],[target.clade]]="I",Table11[[#This Row],[hits.II]],Table11[[#This Row],[target.clade]]="II",Table11[[#This Row],[hits.I]],TRUE,NA())</f>
        <v>43</v>
      </c>
      <c r="R1293" s="26">
        <f>IFERROR(Table11[[#This Row],[clade.N]]-Table11[[#This Row],[clade.FP]], NA())</f>
        <v>67</v>
      </c>
      <c r="S1293" s="24">
        <f>Table11[[#This Row],[clade.TP]]/Table11[[#This Row],[clade.P]]</f>
        <v>0.88235294117647056</v>
      </c>
      <c r="T1293" s="24">
        <f>Table11[[#This Row],[clade.FN]]/Table11[[#This Row],[clade.P]]</f>
        <v>0.11764705882352941</v>
      </c>
      <c r="U1293" s="24">
        <f>IFERROR(Table11[[#This Row],[clade.FP]]/Table11[[#This Row],[clade.N]],NA())</f>
        <v>0.39090909090909093</v>
      </c>
      <c r="V1293" s="24">
        <f>IFERROR(Table11[[#This Row],[clade.TN]]/Table11[[#This Row],[clade.N]],NA())</f>
        <v>0.60909090909090913</v>
      </c>
      <c r="AC1293" s="11"/>
      <c r="AD1293" s="11"/>
    </row>
    <row r="1294" spans="1:30" ht="21" customHeight="1" x14ac:dyDescent="0.2">
      <c r="A1294" s="25" t="s">
        <v>5317</v>
      </c>
      <c r="B1294" s="20">
        <f>LOOKUP(Table11[[#This Row],[id]],'S1 - Assay'!A:A,'S1 - Assay'!B:B)</f>
        <v>10244</v>
      </c>
      <c r="C1294" s="20" t="str">
        <f>LOOKUP(Table11[[#This Row],[id]],'S1 - Assay'!A:A,'S1 - Assay'!C:C)</f>
        <v>II</v>
      </c>
      <c r="D1294" s="20">
        <f>COUNTIF('S6 - Table 1'!$B$3:$B$20,Table11[[#This Row],[id]])</f>
        <v>0</v>
      </c>
      <c r="E1294" s="20">
        <v>1.1373474589999999</v>
      </c>
      <c r="F1294" s="20">
        <v>3431</v>
      </c>
      <c r="G1294" s="20">
        <v>11</v>
      </c>
      <c r="H1294" s="20">
        <v>187</v>
      </c>
      <c r="I1294" s="20">
        <v>369</v>
      </c>
      <c r="J1294" s="20">
        <v>102</v>
      </c>
      <c r="K1294" s="20">
        <v>4325</v>
      </c>
      <c r="L1294" s="20">
        <v>69</v>
      </c>
      <c r="M1294" s="26" cm="1">
        <f t="array" ref="M1294">_xlfn.IFS(Table11[[#This Row],[target.clade]]="I",110,Table11[[#This Row],[target.clade]]="II",4454,TRUE,4652)</f>
        <v>4454</v>
      </c>
      <c r="N1294" s="26" cm="1">
        <f t="array" ref="N1294">_xlfn.IFS(Table11[[#This Row],[target.clade]]="I",4454,Table11[[#This Row],[target.clade]]="II",110,TRUE,NA())</f>
        <v>110</v>
      </c>
      <c r="O1294" s="20" cm="1">
        <f t="array" ref="O1294">_xlfn.IFS(Table11[[#This Row],[target.clade]]="I",Table11[[#This Row],[hits.I]],Table11[[#This Row],[target.clade]]="II",Table11[[#This Row],[hits.II]],TRUE,SUM(Table11[[#This Row],[hits.I]:[hits.?]]))</f>
        <v>4325</v>
      </c>
      <c r="P1294" s="26">
        <f>Table11[[#This Row],[clade.P]]-Table11[[#This Row],[clade.TP]]</f>
        <v>129</v>
      </c>
      <c r="Q1294" s="26" cm="1">
        <f t="array" ref="Q1294">_xlfn.IFS(Table11[[#This Row],[target.clade]]="I",Table11[[#This Row],[hits.II]],Table11[[#This Row],[target.clade]]="II",Table11[[#This Row],[hits.I]],TRUE,NA())</f>
        <v>102</v>
      </c>
      <c r="R1294" s="26">
        <f>IFERROR(Table11[[#This Row],[clade.N]]-Table11[[#This Row],[clade.FP]], NA())</f>
        <v>8</v>
      </c>
      <c r="S1294" s="24">
        <f>Table11[[#This Row],[clade.TP]]/Table11[[#This Row],[clade.P]]</f>
        <v>0.97103726986978001</v>
      </c>
      <c r="T1294" s="24">
        <f>Table11[[#This Row],[clade.FN]]/Table11[[#This Row],[clade.P]]</f>
        <v>2.8962730130220028E-2</v>
      </c>
      <c r="U1294" s="24">
        <f>IFERROR(Table11[[#This Row],[clade.FP]]/Table11[[#This Row],[clade.N]],NA())</f>
        <v>0.92727272727272725</v>
      </c>
      <c r="V1294" s="24">
        <f>IFERROR(Table11[[#This Row],[clade.TN]]/Table11[[#This Row],[clade.N]],NA())</f>
        <v>7.2727272727272724E-2</v>
      </c>
      <c r="AC1294" s="11"/>
      <c r="AD1294" s="11"/>
    </row>
    <row r="1295" spans="1:30" ht="21" customHeight="1" x14ac:dyDescent="0.2">
      <c r="A1295" s="25" t="s">
        <v>5320</v>
      </c>
      <c r="B1295" s="20">
        <f>LOOKUP(Table11[[#This Row],[id]],'S1 - Assay'!A:A,'S1 - Assay'!B:B)</f>
        <v>10244</v>
      </c>
      <c r="C1295" s="20" t="str">
        <f>LOOKUP(Table11[[#This Row],[id]],'S1 - Assay'!A:A,'S1 - Assay'!C:C)</f>
        <v>II</v>
      </c>
      <c r="D1295" s="20">
        <f>COUNTIF('S6 - Table 1'!$B$3:$B$20,Table11[[#This Row],[id]])</f>
        <v>0</v>
      </c>
      <c r="E1295" s="20">
        <v>1.1373474589999999</v>
      </c>
      <c r="F1295" s="20">
        <v>3431</v>
      </c>
      <c r="G1295" s="20">
        <v>11</v>
      </c>
      <c r="H1295" s="20">
        <v>187</v>
      </c>
      <c r="I1295" s="20">
        <v>364</v>
      </c>
      <c r="J1295" s="20">
        <v>102</v>
      </c>
      <c r="K1295" s="20">
        <v>4325</v>
      </c>
      <c r="L1295" s="20">
        <v>69</v>
      </c>
      <c r="M1295" s="26" cm="1">
        <f t="array" ref="M1295">_xlfn.IFS(Table11[[#This Row],[target.clade]]="I",110,Table11[[#This Row],[target.clade]]="II",4454,TRUE,4652)</f>
        <v>4454</v>
      </c>
      <c r="N1295" s="26" cm="1">
        <f t="array" ref="N1295">_xlfn.IFS(Table11[[#This Row],[target.clade]]="I",4454,Table11[[#This Row],[target.clade]]="II",110,TRUE,NA())</f>
        <v>110</v>
      </c>
      <c r="O1295" s="20" cm="1">
        <f t="array" ref="O1295">_xlfn.IFS(Table11[[#This Row],[target.clade]]="I",Table11[[#This Row],[hits.I]],Table11[[#This Row],[target.clade]]="II",Table11[[#This Row],[hits.II]],TRUE,SUM(Table11[[#This Row],[hits.I]:[hits.?]]))</f>
        <v>4325</v>
      </c>
      <c r="P1295" s="26">
        <f>Table11[[#This Row],[clade.P]]-Table11[[#This Row],[clade.TP]]</f>
        <v>129</v>
      </c>
      <c r="Q1295" s="26" cm="1">
        <f t="array" ref="Q1295">_xlfn.IFS(Table11[[#This Row],[target.clade]]="I",Table11[[#This Row],[hits.II]],Table11[[#This Row],[target.clade]]="II",Table11[[#This Row],[hits.I]],TRUE,NA())</f>
        <v>102</v>
      </c>
      <c r="R1295" s="26">
        <f>IFERROR(Table11[[#This Row],[clade.N]]-Table11[[#This Row],[clade.FP]], NA())</f>
        <v>8</v>
      </c>
      <c r="S1295" s="24">
        <f>Table11[[#This Row],[clade.TP]]/Table11[[#This Row],[clade.P]]</f>
        <v>0.97103726986978001</v>
      </c>
      <c r="T1295" s="24">
        <f>Table11[[#This Row],[clade.FN]]/Table11[[#This Row],[clade.P]]</f>
        <v>2.8962730130220028E-2</v>
      </c>
      <c r="U1295" s="24">
        <f>IFERROR(Table11[[#This Row],[clade.FP]]/Table11[[#This Row],[clade.N]],NA())</f>
        <v>0.92727272727272725</v>
      </c>
      <c r="V1295" s="24">
        <f>IFERROR(Table11[[#This Row],[clade.TN]]/Table11[[#This Row],[clade.N]],NA())</f>
        <v>7.2727272727272724E-2</v>
      </c>
      <c r="AC1295" s="11"/>
      <c r="AD1295" s="11"/>
    </row>
    <row r="1296" spans="1:30" ht="21" customHeight="1" x14ac:dyDescent="0.2">
      <c r="A1296" s="25" t="s">
        <v>5323</v>
      </c>
      <c r="B1296" s="20">
        <f>LOOKUP(Table11[[#This Row],[id]],'S1 - Assay'!A:A,'S1 - Assay'!B:B)</f>
        <v>10244</v>
      </c>
      <c r="C1296" s="20" t="str">
        <f>LOOKUP(Table11[[#This Row],[id]],'S1 - Assay'!A:A,'S1 - Assay'!C:C)</f>
        <v>II</v>
      </c>
      <c r="D1296" s="20">
        <f>COUNTIF('S6 - Table 1'!$B$3:$B$20,Table11[[#This Row],[id]])</f>
        <v>0</v>
      </c>
      <c r="E1296" s="20">
        <v>1.137803927</v>
      </c>
      <c r="F1296" s="20">
        <v>3431</v>
      </c>
      <c r="G1296" s="20">
        <v>11</v>
      </c>
      <c r="H1296" s="20">
        <v>187</v>
      </c>
      <c r="I1296" s="20">
        <v>369</v>
      </c>
      <c r="J1296" s="20">
        <v>102</v>
      </c>
      <c r="K1296" s="20">
        <v>4325</v>
      </c>
      <c r="L1296" s="20">
        <v>69</v>
      </c>
      <c r="M1296" s="26" cm="1">
        <f t="array" ref="M1296">_xlfn.IFS(Table11[[#This Row],[target.clade]]="I",110,Table11[[#This Row],[target.clade]]="II",4454,TRUE,4652)</f>
        <v>4454</v>
      </c>
      <c r="N1296" s="26" cm="1">
        <f t="array" ref="N1296">_xlfn.IFS(Table11[[#This Row],[target.clade]]="I",4454,Table11[[#This Row],[target.clade]]="II",110,TRUE,NA())</f>
        <v>110</v>
      </c>
      <c r="O1296" s="20" cm="1">
        <f t="array" ref="O1296">_xlfn.IFS(Table11[[#This Row],[target.clade]]="I",Table11[[#This Row],[hits.I]],Table11[[#This Row],[target.clade]]="II",Table11[[#This Row],[hits.II]],TRUE,SUM(Table11[[#This Row],[hits.I]:[hits.?]]))</f>
        <v>4325</v>
      </c>
      <c r="P1296" s="26">
        <f>Table11[[#This Row],[clade.P]]-Table11[[#This Row],[clade.TP]]</f>
        <v>129</v>
      </c>
      <c r="Q1296" s="26" cm="1">
        <f t="array" ref="Q1296">_xlfn.IFS(Table11[[#This Row],[target.clade]]="I",Table11[[#This Row],[hits.II]],Table11[[#This Row],[target.clade]]="II",Table11[[#This Row],[hits.I]],TRUE,NA())</f>
        <v>102</v>
      </c>
      <c r="R1296" s="26">
        <f>IFERROR(Table11[[#This Row],[clade.N]]-Table11[[#This Row],[clade.FP]], NA())</f>
        <v>8</v>
      </c>
      <c r="S1296" s="24">
        <f>Table11[[#This Row],[clade.TP]]/Table11[[#This Row],[clade.P]]</f>
        <v>0.97103726986978001</v>
      </c>
      <c r="T1296" s="24">
        <f>Table11[[#This Row],[clade.FN]]/Table11[[#This Row],[clade.P]]</f>
        <v>2.8962730130220028E-2</v>
      </c>
      <c r="U1296" s="24">
        <f>IFERROR(Table11[[#This Row],[clade.FP]]/Table11[[#This Row],[clade.N]],NA())</f>
        <v>0.92727272727272725</v>
      </c>
      <c r="V1296" s="24">
        <f>IFERROR(Table11[[#This Row],[clade.TN]]/Table11[[#This Row],[clade.N]],NA())</f>
        <v>7.2727272727272724E-2</v>
      </c>
      <c r="AC1296" s="11"/>
      <c r="AD1296" s="11"/>
    </row>
    <row r="1297" spans="1:30" ht="21" customHeight="1" x14ac:dyDescent="0.2">
      <c r="A1297" s="25" t="s">
        <v>5325</v>
      </c>
      <c r="B1297" s="20">
        <f>LOOKUP(Table11[[#This Row],[id]],'S1 - Assay'!A:A,'S1 - Assay'!B:B)</f>
        <v>10244</v>
      </c>
      <c r="C1297" s="20" t="str">
        <f>LOOKUP(Table11[[#This Row],[id]],'S1 - Assay'!A:A,'S1 - Assay'!C:C)</f>
        <v>II</v>
      </c>
      <c r="D1297" s="20">
        <f>COUNTIF('S6 - Table 1'!$B$3:$B$20,Table11[[#This Row],[id]])</f>
        <v>0</v>
      </c>
      <c r="E1297" s="20">
        <v>1.1381735399999999</v>
      </c>
      <c r="F1297" s="20">
        <v>3422</v>
      </c>
      <c r="G1297" s="20">
        <v>1</v>
      </c>
      <c r="H1297" s="20">
        <v>269</v>
      </c>
      <c r="I1297" s="20">
        <v>17</v>
      </c>
      <c r="J1297" s="20">
        <v>43</v>
      </c>
      <c r="K1297" s="20">
        <v>4419</v>
      </c>
      <c r="L1297" s="20">
        <v>67</v>
      </c>
      <c r="M1297" s="26" cm="1">
        <f t="array" ref="M1297">_xlfn.IFS(Table11[[#This Row],[target.clade]]="I",110,Table11[[#This Row],[target.clade]]="II",4454,TRUE,4652)</f>
        <v>4454</v>
      </c>
      <c r="N1297" s="26" cm="1">
        <f t="array" ref="N1297">_xlfn.IFS(Table11[[#This Row],[target.clade]]="I",4454,Table11[[#This Row],[target.clade]]="II",110,TRUE,NA())</f>
        <v>110</v>
      </c>
      <c r="O1297" s="20" cm="1">
        <f t="array" ref="O1297">_xlfn.IFS(Table11[[#This Row],[target.clade]]="I",Table11[[#This Row],[hits.I]],Table11[[#This Row],[target.clade]]="II",Table11[[#This Row],[hits.II]],TRUE,SUM(Table11[[#This Row],[hits.I]:[hits.?]]))</f>
        <v>4419</v>
      </c>
      <c r="P1297" s="26">
        <f>Table11[[#This Row],[clade.P]]-Table11[[#This Row],[clade.TP]]</f>
        <v>35</v>
      </c>
      <c r="Q1297" s="26" cm="1">
        <f t="array" ref="Q1297">_xlfn.IFS(Table11[[#This Row],[target.clade]]="I",Table11[[#This Row],[hits.II]],Table11[[#This Row],[target.clade]]="II",Table11[[#This Row],[hits.I]],TRUE,NA())</f>
        <v>43</v>
      </c>
      <c r="R1297" s="26">
        <f>IFERROR(Table11[[#This Row],[clade.N]]-Table11[[#This Row],[clade.FP]], NA())</f>
        <v>67</v>
      </c>
      <c r="S1297" s="24">
        <f>Table11[[#This Row],[clade.TP]]/Table11[[#This Row],[clade.P]]</f>
        <v>0.99214189492590932</v>
      </c>
      <c r="T1297" s="24">
        <f>Table11[[#This Row],[clade.FN]]/Table11[[#This Row],[clade.P]]</f>
        <v>7.8581050740907047E-3</v>
      </c>
      <c r="U1297" s="24">
        <f>IFERROR(Table11[[#This Row],[clade.FP]]/Table11[[#This Row],[clade.N]],NA())</f>
        <v>0.39090909090909093</v>
      </c>
      <c r="V1297" s="24">
        <f>IFERROR(Table11[[#This Row],[clade.TN]]/Table11[[#This Row],[clade.N]],NA())</f>
        <v>0.60909090909090913</v>
      </c>
      <c r="AC1297" s="11"/>
      <c r="AD1297" s="11"/>
    </row>
    <row r="1298" spans="1:30" ht="21" customHeight="1" x14ac:dyDescent="0.2">
      <c r="A1298" s="25" t="s">
        <v>5328</v>
      </c>
      <c r="B1298" s="20">
        <f>LOOKUP(Table11[[#This Row],[id]],'S1 - Assay'!A:A,'S1 - Assay'!B:B)</f>
        <v>10244</v>
      </c>
      <c r="C1298" s="20" t="str">
        <f>LOOKUP(Table11[[#This Row],[id]],'S1 - Assay'!A:A,'S1 - Assay'!C:C)</f>
        <v>II</v>
      </c>
      <c r="D1298" s="20">
        <f>COUNTIF('S6 - Table 1'!$B$3:$B$20,Table11[[#This Row],[id]])</f>
        <v>0</v>
      </c>
      <c r="E1298" s="20">
        <v>1.1441535119999999</v>
      </c>
      <c r="F1298" s="20">
        <v>3274</v>
      </c>
      <c r="G1298" s="20">
        <v>21</v>
      </c>
      <c r="H1298" s="20">
        <v>285</v>
      </c>
      <c r="I1298" s="20">
        <v>8</v>
      </c>
      <c r="J1298" s="20">
        <v>43</v>
      </c>
      <c r="K1298" s="20">
        <v>4223</v>
      </c>
      <c r="L1298" s="20">
        <v>63</v>
      </c>
      <c r="M1298" s="26" cm="1">
        <f t="array" ref="M1298">_xlfn.IFS(Table11[[#This Row],[target.clade]]="I",110,Table11[[#This Row],[target.clade]]="II",4454,TRUE,4652)</f>
        <v>4454</v>
      </c>
      <c r="N1298" s="26" cm="1">
        <f t="array" ref="N1298">_xlfn.IFS(Table11[[#This Row],[target.clade]]="I",4454,Table11[[#This Row],[target.clade]]="II",110,TRUE,NA())</f>
        <v>110</v>
      </c>
      <c r="O1298" s="20" cm="1">
        <f t="array" ref="O1298">_xlfn.IFS(Table11[[#This Row],[target.clade]]="I",Table11[[#This Row],[hits.I]],Table11[[#This Row],[target.clade]]="II",Table11[[#This Row],[hits.II]],TRUE,SUM(Table11[[#This Row],[hits.I]:[hits.?]]))</f>
        <v>4223</v>
      </c>
      <c r="P1298" s="26">
        <f>Table11[[#This Row],[clade.P]]-Table11[[#This Row],[clade.TP]]</f>
        <v>231</v>
      </c>
      <c r="Q1298" s="26" cm="1">
        <f t="array" ref="Q1298">_xlfn.IFS(Table11[[#This Row],[target.clade]]="I",Table11[[#This Row],[hits.II]],Table11[[#This Row],[target.clade]]="II",Table11[[#This Row],[hits.I]],TRUE,NA())</f>
        <v>43</v>
      </c>
      <c r="R1298" s="26">
        <f>IFERROR(Table11[[#This Row],[clade.N]]-Table11[[#This Row],[clade.FP]], NA())</f>
        <v>67</v>
      </c>
      <c r="S1298" s="24">
        <f>Table11[[#This Row],[clade.TP]]/Table11[[#This Row],[clade.P]]</f>
        <v>0.94813650651100134</v>
      </c>
      <c r="T1298" s="24">
        <f>Table11[[#This Row],[clade.FN]]/Table11[[#This Row],[clade.P]]</f>
        <v>5.1863493488998651E-2</v>
      </c>
      <c r="U1298" s="24">
        <f>IFERROR(Table11[[#This Row],[clade.FP]]/Table11[[#This Row],[clade.N]],NA())</f>
        <v>0.39090909090909093</v>
      </c>
      <c r="V1298" s="24">
        <f>IFERROR(Table11[[#This Row],[clade.TN]]/Table11[[#This Row],[clade.N]],NA())</f>
        <v>0.60909090909090913</v>
      </c>
      <c r="AC1298" s="11"/>
      <c r="AD1298" s="11"/>
    </row>
    <row r="1299" spans="1:30" ht="21" customHeight="1" x14ac:dyDescent="0.2">
      <c r="A1299" s="25" t="s">
        <v>5331</v>
      </c>
      <c r="B1299" s="20">
        <f>LOOKUP(Table11[[#This Row],[id]],'S1 - Assay'!A:A,'S1 - Assay'!B:B)</f>
        <v>10244</v>
      </c>
      <c r="C1299" s="20" t="str">
        <f>LOOKUP(Table11[[#This Row],[id]],'S1 - Assay'!A:A,'S1 - Assay'!C:C)</f>
        <v>II</v>
      </c>
      <c r="D1299" s="20">
        <f>COUNTIF('S6 - Table 1'!$B$3:$B$20,Table11[[#This Row],[id]])</f>
        <v>0</v>
      </c>
      <c r="E1299" s="20">
        <v>1.1441535119999999</v>
      </c>
      <c r="F1299" s="20">
        <v>3274</v>
      </c>
      <c r="G1299" s="20">
        <v>21</v>
      </c>
      <c r="H1299" s="20">
        <v>285</v>
      </c>
      <c r="I1299" s="20">
        <v>8</v>
      </c>
      <c r="J1299" s="20">
        <v>43</v>
      </c>
      <c r="K1299" s="20">
        <v>4223</v>
      </c>
      <c r="L1299" s="20">
        <v>63</v>
      </c>
      <c r="M1299" s="26" cm="1">
        <f t="array" ref="M1299">_xlfn.IFS(Table11[[#This Row],[target.clade]]="I",110,Table11[[#This Row],[target.clade]]="II",4454,TRUE,4652)</f>
        <v>4454</v>
      </c>
      <c r="N1299" s="26" cm="1">
        <f t="array" ref="N1299">_xlfn.IFS(Table11[[#This Row],[target.clade]]="I",4454,Table11[[#This Row],[target.clade]]="II",110,TRUE,NA())</f>
        <v>110</v>
      </c>
      <c r="O1299" s="20" cm="1">
        <f t="array" ref="O1299">_xlfn.IFS(Table11[[#This Row],[target.clade]]="I",Table11[[#This Row],[hits.I]],Table11[[#This Row],[target.clade]]="II",Table11[[#This Row],[hits.II]],TRUE,SUM(Table11[[#This Row],[hits.I]:[hits.?]]))</f>
        <v>4223</v>
      </c>
      <c r="P1299" s="26">
        <f>Table11[[#This Row],[clade.P]]-Table11[[#This Row],[clade.TP]]</f>
        <v>231</v>
      </c>
      <c r="Q1299" s="26" cm="1">
        <f t="array" ref="Q1299">_xlfn.IFS(Table11[[#This Row],[target.clade]]="I",Table11[[#This Row],[hits.II]],Table11[[#This Row],[target.clade]]="II",Table11[[#This Row],[hits.I]],TRUE,NA())</f>
        <v>43</v>
      </c>
      <c r="R1299" s="26">
        <f>IFERROR(Table11[[#This Row],[clade.N]]-Table11[[#This Row],[clade.FP]], NA())</f>
        <v>67</v>
      </c>
      <c r="S1299" s="24">
        <f>Table11[[#This Row],[clade.TP]]/Table11[[#This Row],[clade.P]]</f>
        <v>0.94813650651100134</v>
      </c>
      <c r="T1299" s="24">
        <f>Table11[[#This Row],[clade.FN]]/Table11[[#This Row],[clade.P]]</f>
        <v>5.1863493488998651E-2</v>
      </c>
      <c r="U1299" s="24">
        <f>IFERROR(Table11[[#This Row],[clade.FP]]/Table11[[#This Row],[clade.N]],NA())</f>
        <v>0.39090909090909093</v>
      </c>
      <c r="V1299" s="24">
        <f>IFERROR(Table11[[#This Row],[clade.TN]]/Table11[[#This Row],[clade.N]],NA())</f>
        <v>0.60909090909090913</v>
      </c>
      <c r="AC1299" s="11"/>
      <c r="AD1299" s="11"/>
    </row>
    <row r="1300" spans="1:30" ht="21" customHeight="1" x14ac:dyDescent="0.2">
      <c r="A1300" s="25" t="s">
        <v>5334</v>
      </c>
      <c r="B1300" s="20">
        <f>LOOKUP(Table11[[#This Row],[id]],'S1 - Assay'!A:A,'S1 - Assay'!B:B)</f>
        <v>10244</v>
      </c>
      <c r="C1300" s="20" t="str">
        <f>LOOKUP(Table11[[#This Row],[id]],'S1 - Assay'!A:A,'S1 - Assay'!C:C)</f>
        <v>II</v>
      </c>
      <c r="D1300" s="20">
        <f>COUNTIF('S6 - Table 1'!$B$3:$B$20,Table11[[#This Row],[id]])</f>
        <v>0</v>
      </c>
      <c r="E1300" s="20">
        <v>1.1441535119999999</v>
      </c>
      <c r="F1300" s="20">
        <v>3274</v>
      </c>
      <c r="G1300" s="20">
        <v>21</v>
      </c>
      <c r="H1300" s="20">
        <v>285</v>
      </c>
      <c r="I1300" s="20">
        <v>8</v>
      </c>
      <c r="J1300" s="20">
        <v>43</v>
      </c>
      <c r="K1300" s="20">
        <v>4223</v>
      </c>
      <c r="L1300" s="20">
        <v>63</v>
      </c>
      <c r="M1300" s="26" cm="1">
        <f t="array" ref="M1300">_xlfn.IFS(Table11[[#This Row],[target.clade]]="I",110,Table11[[#This Row],[target.clade]]="II",4454,TRUE,4652)</f>
        <v>4454</v>
      </c>
      <c r="N1300" s="26" cm="1">
        <f t="array" ref="N1300">_xlfn.IFS(Table11[[#This Row],[target.clade]]="I",4454,Table11[[#This Row],[target.clade]]="II",110,TRUE,NA())</f>
        <v>110</v>
      </c>
      <c r="O1300" s="20" cm="1">
        <f t="array" ref="O1300">_xlfn.IFS(Table11[[#This Row],[target.clade]]="I",Table11[[#This Row],[hits.I]],Table11[[#This Row],[target.clade]]="II",Table11[[#This Row],[hits.II]],TRUE,SUM(Table11[[#This Row],[hits.I]:[hits.?]]))</f>
        <v>4223</v>
      </c>
      <c r="P1300" s="26">
        <f>Table11[[#This Row],[clade.P]]-Table11[[#This Row],[clade.TP]]</f>
        <v>231</v>
      </c>
      <c r="Q1300" s="26" cm="1">
        <f t="array" ref="Q1300">_xlfn.IFS(Table11[[#This Row],[target.clade]]="I",Table11[[#This Row],[hits.II]],Table11[[#This Row],[target.clade]]="II",Table11[[#This Row],[hits.I]],TRUE,NA())</f>
        <v>43</v>
      </c>
      <c r="R1300" s="26">
        <f>IFERROR(Table11[[#This Row],[clade.N]]-Table11[[#This Row],[clade.FP]], NA())</f>
        <v>67</v>
      </c>
      <c r="S1300" s="24">
        <f>Table11[[#This Row],[clade.TP]]/Table11[[#This Row],[clade.P]]</f>
        <v>0.94813650651100134</v>
      </c>
      <c r="T1300" s="24">
        <f>Table11[[#This Row],[clade.FN]]/Table11[[#This Row],[clade.P]]</f>
        <v>5.1863493488998651E-2</v>
      </c>
      <c r="U1300" s="24">
        <f>IFERROR(Table11[[#This Row],[clade.FP]]/Table11[[#This Row],[clade.N]],NA())</f>
        <v>0.39090909090909093</v>
      </c>
      <c r="V1300" s="24">
        <f>IFERROR(Table11[[#This Row],[clade.TN]]/Table11[[#This Row],[clade.N]],NA())</f>
        <v>0.60909090909090913</v>
      </c>
      <c r="AC1300" s="11"/>
      <c r="AD1300" s="11"/>
    </row>
    <row r="1301" spans="1:30" ht="21" customHeight="1" x14ac:dyDescent="0.2">
      <c r="A1301" s="25" t="s">
        <v>5337</v>
      </c>
      <c r="B1301" s="20">
        <f>LOOKUP(Table11[[#This Row],[id]],'S1 - Assay'!A:A,'S1 - Assay'!B:B)</f>
        <v>10244</v>
      </c>
      <c r="C1301" s="20" t="str">
        <f>LOOKUP(Table11[[#This Row],[id]],'S1 - Assay'!A:A,'S1 - Assay'!C:C)</f>
        <v>II</v>
      </c>
      <c r="D1301" s="20">
        <f>COUNTIF('S6 - Table 1'!$B$3:$B$20,Table11[[#This Row],[id]])</f>
        <v>0</v>
      </c>
      <c r="E1301" s="20">
        <v>1.1464014819999999</v>
      </c>
      <c r="F1301" s="20">
        <v>3423</v>
      </c>
      <c r="G1301" s="20">
        <v>0</v>
      </c>
      <c r="H1301" s="20">
        <v>272</v>
      </c>
      <c r="I1301" s="20">
        <v>14</v>
      </c>
      <c r="J1301" s="20">
        <v>43</v>
      </c>
      <c r="K1301" s="20">
        <v>4419</v>
      </c>
      <c r="L1301" s="20">
        <v>67</v>
      </c>
      <c r="M1301" s="26" cm="1">
        <f t="array" ref="M1301">_xlfn.IFS(Table11[[#This Row],[target.clade]]="I",110,Table11[[#This Row],[target.clade]]="II",4454,TRUE,4652)</f>
        <v>4454</v>
      </c>
      <c r="N1301" s="26" cm="1">
        <f t="array" ref="N1301">_xlfn.IFS(Table11[[#This Row],[target.clade]]="I",4454,Table11[[#This Row],[target.clade]]="II",110,TRUE,NA())</f>
        <v>110</v>
      </c>
      <c r="O1301" s="20" cm="1">
        <f t="array" ref="O1301">_xlfn.IFS(Table11[[#This Row],[target.clade]]="I",Table11[[#This Row],[hits.I]],Table11[[#This Row],[target.clade]]="II",Table11[[#This Row],[hits.II]],TRUE,SUM(Table11[[#This Row],[hits.I]:[hits.?]]))</f>
        <v>4419</v>
      </c>
      <c r="P1301" s="26">
        <f>Table11[[#This Row],[clade.P]]-Table11[[#This Row],[clade.TP]]</f>
        <v>35</v>
      </c>
      <c r="Q1301" s="26" cm="1">
        <f t="array" ref="Q1301">_xlfn.IFS(Table11[[#This Row],[target.clade]]="I",Table11[[#This Row],[hits.II]],Table11[[#This Row],[target.clade]]="II",Table11[[#This Row],[hits.I]],TRUE,NA())</f>
        <v>43</v>
      </c>
      <c r="R1301" s="26">
        <f>IFERROR(Table11[[#This Row],[clade.N]]-Table11[[#This Row],[clade.FP]], NA())</f>
        <v>67</v>
      </c>
      <c r="S1301" s="24">
        <f>Table11[[#This Row],[clade.TP]]/Table11[[#This Row],[clade.P]]</f>
        <v>0.99214189492590932</v>
      </c>
      <c r="T1301" s="24">
        <f>Table11[[#This Row],[clade.FN]]/Table11[[#This Row],[clade.P]]</f>
        <v>7.8581050740907047E-3</v>
      </c>
      <c r="U1301" s="24">
        <f>IFERROR(Table11[[#This Row],[clade.FP]]/Table11[[#This Row],[clade.N]],NA())</f>
        <v>0.39090909090909093</v>
      </c>
      <c r="V1301" s="24">
        <f>IFERROR(Table11[[#This Row],[clade.TN]]/Table11[[#This Row],[clade.N]],NA())</f>
        <v>0.60909090909090913</v>
      </c>
      <c r="AC1301" s="11"/>
      <c r="AD1301" s="11"/>
    </row>
    <row r="1302" spans="1:30" ht="21" customHeight="1" x14ac:dyDescent="0.2">
      <c r="A1302" s="25" t="s">
        <v>5340</v>
      </c>
      <c r="B1302" s="20">
        <f>LOOKUP(Table11[[#This Row],[id]],'S1 - Assay'!A:A,'S1 - Assay'!B:B)</f>
        <v>10244</v>
      </c>
      <c r="C1302" s="20" t="str">
        <f>LOOKUP(Table11[[#This Row],[id]],'S1 - Assay'!A:A,'S1 - Assay'!C:C)</f>
        <v>II</v>
      </c>
      <c r="D1302" s="20">
        <f>COUNTIF('S6 - Table 1'!$B$3:$B$20,Table11[[#This Row],[id]])</f>
        <v>0</v>
      </c>
      <c r="E1302" s="20">
        <v>1.1588133730000001</v>
      </c>
      <c r="F1302" s="20">
        <v>3419</v>
      </c>
      <c r="G1302" s="20">
        <v>3</v>
      </c>
      <c r="H1302" s="20">
        <v>3</v>
      </c>
      <c r="I1302" s="20">
        <v>255</v>
      </c>
      <c r="J1302" s="20">
        <v>43</v>
      </c>
      <c r="K1302" s="20">
        <v>4402</v>
      </c>
      <c r="L1302" s="20">
        <v>65</v>
      </c>
      <c r="M1302" s="26" cm="1">
        <f t="array" ref="M1302">_xlfn.IFS(Table11[[#This Row],[target.clade]]="I",110,Table11[[#This Row],[target.clade]]="II",4454,TRUE,4652)</f>
        <v>4454</v>
      </c>
      <c r="N1302" s="26" cm="1">
        <f t="array" ref="N1302">_xlfn.IFS(Table11[[#This Row],[target.clade]]="I",4454,Table11[[#This Row],[target.clade]]="II",110,TRUE,NA())</f>
        <v>110</v>
      </c>
      <c r="O1302" s="20" cm="1">
        <f t="array" ref="O1302">_xlfn.IFS(Table11[[#This Row],[target.clade]]="I",Table11[[#This Row],[hits.I]],Table11[[#This Row],[target.clade]]="II",Table11[[#This Row],[hits.II]],TRUE,SUM(Table11[[#This Row],[hits.I]:[hits.?]]))</f>
        <v>4402</v>
      </c>
      <c r="P1302" s="26">
        <f>Table11[[#This Row],[clade.P]]-Table11[[#This Row],[clade.TP]]</f>
        <v>52</v>
      </c>
      <c r="Q1302" s="26" cm="1">
        <f t="array" ref="Q1302">_xlfn.IFS(Table11[[#This Row],[target.clade]]="I",Table11[[#This Row],[hits.II]],Table11[[#This Row],[target.clade]]="II",Table11[[#This Row],[hits.I]],TRUE,NA())</f>
        <v>43</v>
      </c>
      <c r="R1302" s="26">
        <f>IFERROR(Table11[[#This Row],[clade.N]]-Table11[[#This Row],[clade.FP]], NA())</f>
        <v>67</v>
      </c>
      <c r="S1302" s="24">
        <f>Table11[[#This Row],[clade.TP]]/Table11[[#This Row],[clade.P]]</f>
        <v>0.98832510103277948</v>
      </c>
      <c r="T1302" s="24">
        <f>Table11[[#This Row],[clade.FN]]/Table11[[#This Row],[clade.P]]</f>
        <v>1.1674898967220475E-2</v>
      </c>
      <c r="U1302" s="24">
        <f>IFERROR(Table11[[#This Row],[clade.FP]]/Table11[[#This Row],[clade.N]],NA())</f>
        <v>0.39090909090909093</v>
      </c>
      <c r="V1302" s="24">
        <f>IFERROR(Table11[[#This Row],[clade.TN]]/Table11[[#This Row],[clade.N]],NA())</f>
        <v>0.60909090909090913</v>
      </c>
      <c r="AC1302" s="11"/>
      <c r="AD1302" s="11"/>
    </row>
    <row r="1303" spans="1:30" ht="21" customHeight="1" x14ac:dyDescent="0.2">
      <c r="A1303" s="25" t="s">
        <v>5345</v>
      </c>
      <c r="B1303" s="20">
        <f>LOOKUP(Table11[[#This Row],[id]],'S1 - Assay'!A:A,'S1 - Assay'!B:B)</f>
        <v>10244</v>
      </c>
      <c r="C1303" s="20" t="str">
        <f>LOOKUP(Table11[[#This Row],[id]],'S1 - Assay'!A:A,'S1 - Assay'!C:C)</f>
        <v>II</v>
      </c>
      <c r="D1303" s="20">
        <f>COUNTIF('S6 - Table 1'!$B$3:$B$20,Table11[[#This Row],[id]])</f>
        <v>0</v>
      </c>
      <c r="E1303" s="20">
        <v>1.1639233739999999</v>
      </c>
      <c r="F1303" s="20">
        <v>3381</v>
      </c>
      <c r="G1303" s="20">
        <v>9</v>
      </c>
      <c r="H1303" s="20">
        <v>194</v>
      </c>
      <c r="I1303" s="20">
        <v>88</v>
      </c>
      <c r="J1303" s="20">
        <v>43</v>
      </c>
      <c r="K1303" s="20">
        <v>4419</v>
      </c>
      <c r="L1303" s="20">
        <v>50</v>
      </c>
      <c r="M1303" s="26" cm="1">
        <f t="array" ref="M1303">_xlfn.IFS(Table11[[#This Row],[target.clade]]="I",110,Table11[[#This Row],[target.clade]]="II",4454,TRUE,4652)</f>
        <v>4454</v>
      </c>
      <c r="N1303" s="26" cm="1">
        <f t="array" ref="N1303">_xlfn.IFS(Table11[[#This Row],[target.clade]]="I",4454,Table11[[#This Row],[target.clade]]="II",110,TRUE,NA())</f>
        <v>110</v>
      </c>
      <c r="O1303" s="20" cm="1">
        <f t="array" ref="O1303">_xlfn.IFS(Table11[[#This Row],[target.clade]]="I",Table11[[#This Row],[hits.I]],Table11[[#This Row],[target.clade]]="II",Table11[[#This Row],[hits.II]],TRUE,SUM(Table11[[#This Row],[hits.I]:[hits.?]]))</f>
        <v>4419</v>
      </c>
      <c r="P1303" s="26">
        <f>Table11[[#This Row],[clade.P]]-Table11[[#This Row],[clade.TP]]</f>
        <v>35</v>
      </c>
      <c r="Q1303" s="26" cm="1">
        <f t="array" ref="Q1303">_xlfn.IFS(Table11[[#This Row],[target.clade]]="I",Table11[[#This Row],[hits.II]],Table11[[#This Row],[target.clade]]="II",Table11[[#This Row],[hits.I]],TRUE,NA())</f>
        <v>43</v>
      </c>
      <c r="R1303" s="26">
        <f>IFERROR(Table11[[#This Row],[clade.N]]-Table11[[#This Row],[clade.FP]], NA())</f>
        <v>67</v>
      </c>
      <c r="S1303" s="24">
        <f>Table11[[#This Row],[clade.TP]]/Table11[[#This Row],[clade.P]]</f>
        <v>0.99214189492590932</v>
      </c>
      <c r="T1303" s="24">
        <f>Table11[[#This Row],[clade.FN]]/Table11[[#This Row],[clade.P]]</f>
        <v>7.8581050740907047E-3</v>
      </c>
      <c r="U1303" s="24">
        <f>IFERROR(Table11[[#This Row],[clade.FP]]/Table11[[#This Row],[clade.N]],NA())</f>
        <v>0.39090909090909093</v>
      </c>
      <c r="V1303" s="24">
        <f>IFERROR(Table11[[#This Row],[clade.TN]]/Table11[[#This Row],[clade.N]],NA())</f>
        <v>0.60909090909090913</v>
      </c>
      <c r="AC1303" s="11"/>
      <c r="AD1303" s="11"/>
    </row>
    <row r="1304" spans="1:30" ht="21" customHeight="1" x14ac:dyDescent="0.2">
      <c r="A1304" s="25" t="s">
        <v>5348</v>
      </c>
      <c r="B1304" s="20">
        <f>LOOKUP(Table11[[#This Row],[id]],'S1 - Assay'!A:A,'S1 - Assay'!B:B)</f>
        <v>10244</v>
      </c>
      <c r="C1304" s="20" t="str">
        <f>LOOKUP(Table11[[#This Row],[id]],'S1 - Assay'!A:A,'S1 - Assay'!C:C)</f>
        <v>II</v>
      </c>
      <c r="D1304" s="20">
        <f>COUNTIF('S6 - Table 1'!$B$3:$B$20,Table11[[#This Row],[id]])</f>
        <v>0</v>
      </c>
      <c r="E1304" s="20">
        <v>1.1640142870000001</v>
      </c>
      <c r="F1304" s="20">
        <v>2568</v>
      </c>
      <c r="G1304" s="20">
        <v>32</v>
      </c>
      <c r="H1304" s="20">
        <v>250</v>
      </c>
      <c r="I1304" s="20">
        <v>38</v>
      </c>
      <c r="J1304" s="20">
        <v>43</v>
      </c>
      <c r="K1304" s="20">
        <v>3439</v>
      </c>
      <c r="L1304" s="20">
        <v>64</v>
      </c>
      <c r="M1304" s="26" cm="1">
        <f t="array" ref="M1304">_xlfn.IFS(Table11[[#This Row],[target.clade]]="I",110,Table11[[#This Row],[target.clade]]="II",4454,TRUE,4652)</f>
        <v>4454</v>
      </c>
      <c r="N1304" s="26" cm="1">
        <f t="array" ref="N1304">_xlfn.IFS(Table11[[#This Row],[target.clade]]="I",4454,Table11[[#This Row],[target.clade]]="II",110,TRUE,NA())</f>
        <v>110</v>
      </c>
      <c r="O1304" s="20" cm="1">
        <f t="array" ref="O1304">_xlfn.IFS(Table11[[#This Row],[target.clade]]="I",Table11[[#This Row],[hits.I]],Table11[[#This Row],[target.clade]]="II",Table11[[#This Row],[hits.II]],TRUE,SUM(Table11[[#This Row],[hits.I]:[hits.?]]))</f>
        <v>3439</v>
      </c>
      <c r="P1304" s="26">
        <f>Table11[[#This Row],[clade.P]]-Table11[[#This Row],[clade.TP]]</f>
        <v>1015</v>
      </c>
      <c r="Q1304" s="26" cm="1">
        <f t="array" ref="Q1304">_xlfn.IFS(Table11[[#This Row],[target.clade]]="I",Table11[[#This Row],[hits.II]],Table11[[#This Row],[target.clade]]="II",Table11[[#This Row],[hits.I]],TRUE,NA())</f>
        <v>43</v>
      </c>
      <c r="R1304" s="26">
        <f>IFERROR(Table11[[#This Row],[clade.N]]-Table11[[#This Row],[clade.FP]], NA())</f>
        <v>67</v>
      </c>
      <c r="S1304" s="24">
        <f>Table11[[#This Row],[clade.TP]]/Table11[[#This Row],[clade.P]]</f>
        <v>0.77211495285136955</v>
      </c>
      <c r="T1304" s="24">
        <f>Table11[[#This Row],[clade.FN]]/Table11[[#This Row],[clade.P]]</f>
        <v>0.22788504714863045</v>
      </c>
      <c r="U1304" s="24">
        <f>IFERROR(Table11[[#This Row],[clade.FP]]/Table11[[#This Row],[clade.N]],NA())</f>
        <v>0.39090909090909093</v>
      </c>
      <c r="V1304" s="24">
        <f>IFERROR(Table11[[#This Row],[clade.TN]]/Table11[[#This Row],[clade.N]],NA())</f>
        <v>0.60909090909090913</v>
      </c>
      <c r="AC1304" s="11"/>
      <c r="AD1304" s="11"/>
    </row>
    <row r="1305" spans="1:30" ht="21" customHeight="1" x14ac:dyDescent="0.2">
      <c r="A1305" s="25" t="s">
        <v>5353</v>
      </c>
      <c r="B1305" s="20">
        <f>LOOKUP(Table11[[#This Row],[id]],'S1 - Assay'!A:A,'S1 - Assay'!B:B)</f>
        <v>10244</v>
      </c>
      <c r="C1305" s="20" t="str">
        <f>LOOKUP(Table11[[#This Row],[id]],'S1 - Assay'!A:A,'S1 - Assay'!C:C)</f>
        <v>II</v>
      </c>
      <c r="D1305" s="20">
        <f>COUNTIF('S6 - Table 1'!$B$3:$B$20,Table11[[#This Row],[id]])</f>
        <v>0</v>
      </c>
      <c r="E1305" s="20">
        <v>1.165295535</v>
      </c>
      <c r="F1305" s="20">
        <v>3279</v>
      </c>
      <c r="G1305" s="20">
        <v>85</v>
      </c>
      <c r="H1305" s="20">
        <v>86</v>
      </c>
      <c r="I1305" s="20">
        <v>162</v>
      </c>
      <c r="J1305" s="20">
        <v>43</v>
      </c>
      <c r="K1305" s="20">
        <v>4401</v>
      </c>
      <c r="L1305" s="20">
        <v>49</v>
      </c>
      <c r="M1305" s="26" cm="1">
        <f t="array" ref="M1305">_xlfn.IFS(Table11[[#This Row],[target.clade]]="I",110,Table11[[#This Row],[target.clade]]="II",4454,TRUE,4652)</f>
        <v>4454</v>
      </c>
      <c r="N1305" s="26" cm="1">
        <f t="array" ref="N1305">_xlfn.IFS(Table11[[#This Row],[target.clade]]="I",4454,Table11[[#This Row],[target.clade]]="II",110,TRUE,NA())</f>
        <v>110</v>
      </c>
      <c r="O1305" s="20" cm="1">
        <f t="array" ref="O1305">_xlfn.IFS(Table11[[#This Row],[target.clade]]="I",Table11[[#This Row],[hits.I]],Table11[[#This Row],[target.clade]]="II",Table11[[#This Row],[hits.II]],TRUE,SUM(Table11[[#This Row],[hits.I]:[hits.?]]))</f>
        <v>4401</v>
      </c>
      <c r="P1305" s="26">
        <f>Table11[[#This Row],[clade.P]]-Table11[[#This Row],[clade.TP]]</f>
        <v>53</v>
      </c>
      <c r="Q1305" s="26" cm="1">
        <f t="array" ref="Q1305">_xlfn.IFS(Table11[[#This Row],[target.clade]]="I",Table11[[#This Row],[hits.II]],Table11[[#This Row],[target.clade]]="II",Table11[[#This Row],[hits.I]],TRUE,NA())</f>
        <v>43</v>
      </c>
      <c r="R1305" s="26">
        <f>IFERROR(Table11[[#This Row],[clade.N]]-Table11[[#This Row],[clade.FP]], NA())</f>
        <v>67</v>
      </c>
      <c r="S1305" s="24">
        <f>Table11[[#This Row],[clade.TP]]/Table11[[#This Row],[clade.P]]</f>
        <v>0.98810058374494836</v>
      </c>
      <c r="T1305" s="24">
        <f>Table11[[#This Row],[clade.FN]]/Table11[[#This Row],[clade.P]]</f>
        <v>1.1899416255051639E-2</v>
      </c>
      <c r="U1305" s="24">
        <f>IFERROR(Table11[[#This Row],[clade.FP]]/Table11[[#This Row],[clade.N]],NA())</f>
        <v>0.39090909090909093</v>
      </c>
      <c r="V1305" s="24">
        <f>IFERROR(Table11[[#This Row],[clade.TN]]/Table11[[#This Row],[clade.N]],NA())</f>
        <v>0.60909090909090913</v>
      </c>
      <c r="AC1305" s="11"/>
      <c r="AD1305" s="11"/>
    </row>
    <row r="1306" spans="1:30" ht="21" customHeight="1" x14ac:dyDescent="0.2">
      <c r="A1306" s="25" t="s">
        <v>5355</v>
      </c>
      <c r="B1306" s="20">
        <f>LOOKUP(Table11[[#This Row],[id]],'S1 - Assay'!A:A,'S1 - Assay'!B:B)</f>
        <v>10244</v>
      </c>
      <c r="C1306" s="20" t="str">
        <f>LOOKUP(Table11[[#This Row],[id]],'S1 - Assay'!A:A,'S1 - Assay'!C:C)</f>
        <v>II</v>
      </c>
      <c r="D1306" s="20">
        <f>COUNTIF('S6 - Table 1'!$B$3:$B$20,Table11[[#This Row],[id]])</f>
        <v>0</v>
      </c>
      <c r="E1306" s="20">
        <v>1.168938746</v>
      </c>
      <c r="F1306" s="20">
        <v>3397</v>
      </c>
      <c r="G1306" s="20">
        <v>2</v>
      </c>
      <c r="H1306" s="20">
        <v>83</v>
      </c>
      <c r="I1306" s="20">
        <v>225</v>
      </c>
      <c r="J1306" s="20">
        <v>43</v>
      </c>
      <c r="K1306" s="20">
        <v>4416</v>
      </c>
      <c r="L1306" s="20">
        <v>50</v>
      </c>
      <c r="M1306" s="26" cm="1">
        <f t="array" ref="M1306">_xlfn.IFS(Table11[[#This Row],[target.clade]]="I",110,Table11[[#This Row],[target.clade]]="II",4454,TRUE,4652)</f>
        <v>4454</v>
      </c>
      <c r="N1306" s="26" cm="1">
        <f t="array" ref="N1306">_xlfn.IFS(Table11[[#This Row],[target.clade]]="I",4454,Table11[[#This Row],[target.clade]]="II",110,TRUE,NA())</f>
        <v>110</v>
      </c>
      <c r="O1306" s="20" cm="1">
        <f t="array" ref="O1306">_xlfn.IFS(Table11[[#This Row],[target.clade]]="I",Table11[[#This Row],[hits.I]],Table11[[#This Row],[target.clade]]="II",Table11[[#This Row],[hits.II]],TRUE,SUM(Table11[[#This Row],[hits.I]:[hits.?]]))</f>
        <v>4416</v>
      </c>
      <c r="P1306" s="26">
        <f>Table11[[#This Row],[clade.P]]-Table11[[#This Row],[clade.TP]]</f>
        <v>38</v>
      </c>
      <c r="Q1306" s="26" cm="1">
        <f t="array" ref="Q1306">_xlfn.IFS(Table11[[#This Row],[target.clade]]="I",Table11[[#This Row],[hits.II]],Table11[[#This Row],[target.clade]]="II",Table11[[#This Row],[hits.I]],TRUE,NA())</f>
        <v>43</v>
      </c>
      <c r="R1306" s="26">
        <f>IFERROR(Table11[[#This Row],[clade.N]]-Table11[[#This Row],[clade.FP]], NA())</f>
        <v>67</v>
      </c>
      <c r="S1306" s="24">
        <f>Table11[[#This Row],[clade.TP]]/Table11[[#This Row],[clade.P]]</f>
        <v>0.99146834306241582</v>
      </c>
      <c r="T1306" s="24">
        <f>Table11[[#This Row],[clade.FN]]/Table11[[#This Row],[clade.P]]</f>
        <v>8.5316569375841946E-3</v>
      </c>
      <c r="U1306" s="24">
        <f>IFERROR(Table11[[#This Row],[clade.FP]]/Table11[[#This Row],[clade.N]],NA())</f>
        <v>0.39090909090909093</v>
      </c>
      <c r="V1306" s="24">
        <f>IFERROR(Table11[[#This Row],[clade.TN]]/Table11[[#This Row],[clade.N]],NA())</f>
        <v>0.60909090909090913</v>
      </c>
      <c r="AC1306" s="11"/>
      <c r="AD1306" s="11"/>
    </row>
    <row r="1307" spans="1:30" ht="21" customHeight="1" x14ac:dyDescent="0.2">
      <c r="A1307" s="25" t="s">
        <v>5358</v>
      </c>
      <c r="B1307" s="20">
        <f>LOOKUP(Table11[[#This Row],[id]],'S1 - Assay'!A:A,'S1 - Assay'!B:B)</f>
        <v>10244</v>
      </c>
      <c r="C1307" s="20" t="str">
        <f>LOOKUP(Table11[[#This Row],[id]],'S1 - Assay'!A:A,'S1 - Assay'!C:C)</f>
        <v>II</v>
      </c>
      <c r="D1307" s="20">
        <f>COUNTIF('S6 - Table 1'!$B$3:$B$20,Table11[[#This Row],[id]])</f>
        <v>0</v>
      </c>
      <c r="E1307" s="20">
        <v>1.168938746</v>
      </c>
      <c r="F1307" s="20">
        <v>3397</v>
      </c>
      <c r="G1307" s="20">
        <v>2</v>
      </c>
      <c r="H1307" s="20">
        <v>83</v>
      </c>
      <c r="I1307" s="20">
        <v>225</v>
      </c>
      <c r="J1307" s="20">
        <v>43</v>
      </c>
      <c r="K1307" s="20">
        <v>4416</v>
      </c>
      <c r="L1307" s="20">
        <v>50</v>
      </c>
      <c r="M1307" s="26" cm="1">
        <f t="array" ref="M1307">_xlfn.IFS(Table11[[#This Row],[target.clade]]="I",110,Table11[[#This Row],[target.clade]]="II",4454,TRUE,4652)</f>
        <v>4454</v>
      </c>
      <c r="N1307" s="26" cm="1">
        <f t="array" ref="N1307">_xlfn.IFS(Table11[[#This Row],[target.clade]]="I",4454,Table11[[#This Row],[target.clade]]="II",110,TRUE,NA())</f>
        <v>110</v>
      </c>
      <c r="O1307" s="20" cm="1">
        <f t="array" ref="O1307">_xlfn.IFS(Table11[[#This Row],[target.clade]]="I",Table11[[#This Row],[hits.I]],Table11[[#This Row],[target.clade]]="II",Table11[[#This Row],[hits.II]],TRUE,SUM(Table11[[#This Row],[hits.I]:[hits.?]]))</f>
        <v>4416</v>
      </c>
      <c r="P1307" s="26">
        <f>Table11[[#This Row],[clade.P]]-Table11[[#This Row],[clade.TP]]</f>
        <v>38</v>
      </c>
      <c r="Q1307" s="26" cm="1">
        <f t="array" ref="Q1307">_xlfn.IFS(Table11[[#This Row],[target.clade]]="I",Table11[[#This Row],[hits.II]],Table11[[#This Row],[target.clade]]="II",Table11[[#This Row],[hits.I]],TRUE,NA())</f>
        <v>43</v>
      </c>
      <c r="R1307" s="26">
        <f>IFERROR(Table11[[#This Row],[clade.N]]-Table11[[#This Row],[clade.FP]], NA())</f>
        <v>67</v>
      </c>
      <c r="S1307" s="24">
        <f>Table11[[#This Row],[clade.TP]]/Table11[[#This Row],[clade.P]]</f>
        <v>0.99146834306241582</v>
      </c>
      <c r="T1307" s="24">
        <f>Table11[[#This Row],[clade.FN]]/Table11[[#This Row],[clade.P]]</f>
        <v>8.5316569375841946E-3</v>
      </c>
      <c r="U1307" s="24">
        <f>IFERROR(Table11[[#This Row],[clade.FP]]/Table11[[#This Row],[clade.N]],NA())</f>
        <v>0.39090909090909093</v>
      </c>
      <c r="V1307" s="24">
        <f>IFERROR(Table11[[#This Row],[clade.TN]]/Table11[[#This Row],[clade.N]],NA())</f>
        <v>0.60909090909090913</v>
      </c>
      <c r="AC1307" s="11"/>
      <c r="AD1307" s="11"/>
    </row>
    <row r="1308" spans="1:30" ht="21" customHeight="1" x14ac:dyDescent="0.2">
      <c r="A1308" s="25" t="s">
        <v>5361</v>
      </c>
      <c r="B1308" s="20">
        <f>LOOKUP(Table11[[#This Row],[id]],'S1 - Assay'!A:A,'S1 - Assay'!B:B)</f>
        <v>10244</v>
      </c>
      <c r="C1308" s="20" t="str">
        <f>LOOKUP(Table11[[#This Row],[id]],'S1 - Assay'!A:A,'S1 - Assay'!C:C)</f>
        <v>II</v>
      </c>
      <c r="D1308" s="20">
        <f>COUNTIF('S6 - Table 1'!$B$3:$B$20,Table11[[#This Row],[id]])</f>
        <v>0</v>
      </c>
      <c r="E1308" s="20">
        <v>1.1719342559999999</v>
      </c>
      <c r="F1308" s="20">
        <v>3423</v>
      </c>
      <c r="G1308" s="20">
        <v>4</v>
      </c>
      <c r="H1308" s="20">
        <v>285</v>
      </c>
      <c r="I1308" s="20">
        <v>8</v>
      </c>
      <c r="J1308" s="20">
        <v>43</v>
      </c>
      <c r="K1308" s="20">
        <v>4429</v>
      </c>
      <c r="L1308" s="20">
        <v>65</v>
      </c>
      <c r="M1308" s="26" cm="1">
        <f t="array" ref="M1308">_xlfn.IFS(Table11[[#This Row],[target.clade]]="I",110,Table11[[#This Row],[target.clade]]="II",4454,TRUE,4652)</f>
        <v>4454</v>
      </c>
      <c r="N1308" s="26" cm="1">
        <f t="array" ref="N1308">_xlfn.IFS(Table11[[#This Row],[target.clade]]="I",4454,Table11[[#This Row],[target.clade]]="II",110,TRUE,NA())</f>
        <v>110</v>
      </c>
      <c r="O1308" s="20" cm="1">
        <f t="array" ref="O1308">_xlfn.IFS(Table11[[#This Row],[target.clade]]="I",Table11[[#This Row],[hits.I]],Table11[[#This Row],[target.clade]]="II",Table11[[#This Row],[hits.II]],TRUE,SUM(Table11[[#This Row],[hits.I]:[hits.?]]))</f>
        <v>4429</v>
      </c>
      <c r="P1308" s="26">
        <f>Table11[[#This Row],[clade.P]]-Table11[[#This Row],[clade.TP]]</f>
        <v>25</v>
      </c>
      <c r="Q1308" s="26" cm="1">
        <f t="array" ref="Q1308">_xlfn.IFS(Table11[[#This Row],[target.clade]]="I",Table11[[#This Row],[hits.II]],Table11[[#This Row],[target.clade]]="II",Table11[[#This Row],[hits.I]],TRUE,NA())</f>
        <v>43</v>
      </c>
      <c r="R1308" s="26">
        <f>IFERROR(Table11[[#This Row],[clade.N]]-Table11[[#This Row],[clade.FP]], NA())</f>
        <v>67</v>
      </c>
      <c r="S1308" s="24">
        <f>Table11[[#This Row],[clade.TP]]/Table11[[#This Row],[clade.P]]</f>
        <v>0.99438706780422093</v>
      </c>
      <c r="T1308" s="24">
        <f>Table11[[#This Row],[clade.FN]]/Table11[[#This Row],[clade.P]]</f>
        <v>5.6129321957790754E-3</v>
      </c>
      <c r="U1308" s="24">
        <f>IFERROR(Table11[[#This Row],[clade.FP]]/Table11[[#This Row],[clade.N]],NA())</f>
        <v>0.39090909090909093</v>
      </c>
      <c r="V1308" s="24">
        <f>IFERROR(Table11[[#This Row],[clade.TN]]/Table11[[#This Row],[clade.N]],NA())</f>
        <v>0.60909090909090913</v>
      </c>
      <c r="AC1308" s="11"/>
      <c r="AD1308" s="11"/>
    </row>
    <row r="1309" spans="1:30" ht="21" customHeight="1" x14ac:dyDescent="0.2">
      <c r="A1309" s="25" t="s">
        <v>5364</v>
      </c>
      <c r="B1309" s="20">
        <f>LOOKUP(Table11[[#This Row],[id]],'S1 - Assay'!A:A,'S1 - Assay'!B:B)</f>
        <v>10244</v>
      </c>
      <c r="C1309" s="20" t="str">
        <f>LOOKUP(Table11[[#This Row],[id]],'S1 - Assay'!A:A,'S1 - Assay'!C:C)</f>
        <v>II</v>
      </c>
      <c r="D1309" s="20">
        <f>COUNTIF('S6 - Table 1'!$B$3:$B$20,Table11[[#This Row],[id]])</f>
        <v>0</v>
      </c>
      <c r="E1309" s="20">
        <v>1.1719342559999999</v>
      </c>
      <c r="F1309" s="20">
        <v>3423</v>
      </c>
      <c r="G1309" s="20">
        <v>4</v>
      </c>
      <c r="H1309" s="20">
        <v>285</v>
      </c>
      <c r="I1309" s="20">
        <v>8</v>
      </c>
      <c r="J1309" s="20">
        <v>43</v>
      </c>
      <c r="K1309" s="20">
        <v>4429</v>
      </c>
      <c r="L1309" s="20">
        <v>65</v>
      </c>
      <c r="M1309" s="26" cm="1">
        <f t="array" ref="M1309">_xlfn.IFS(Table11[[#This Row],[target.clade]]="I",110,Table11[[#This Row],[target.clade]]="II",4454,TRUE,4652)</f>
        <v>4454</v>
      </c>
      <c r="N1309" s="26" cm="1">
        <f t="array" ref="N1309">_xlfn.IFS(Table11[[#This Row],[target.clade]]="I",4454,Table11[[#This Row],[target.clade]]="II",110,TRUE,NA())</f>
        <v>110</v>
      </c>
      <c r="O1309" s="20" cm="1">
        <f t="array" ref="O1309">_xlfn.IFS(Table11[[#This Row],[target.clade]]="I",Table11[[#This Row],[hits.I]],Table11[[#This Row],[target.clade]]="II",Table11[[#This Row],[hits.II]],TRUE,SUM(Table11[[#This Row],[hits.I]:[hits.?]]))</f>
        <v>4429</v>
      </c>
      <c r="P1309" s="26">
        <f>Table11[[#This Row],[clade.P]]-Table11[[#This Row],[clade.TP]]</f>
        <v>25</v>
      </c>
      <c r="Q1309" s="26" cm="1">
        <f t="array" ref="Q1309">_xlfn.IFS(Table11[[#This Row],[target.clade]]="I",Table11[[#This Row],[hits.II]],Table11[[#This Row],[target.clade]]="II",Table11[[#This Row],[hits.I]],TRUE,NA())</f>
        <v>43</v>
      </c>
      <c r="R1309" s="26">
        <f>IFERROR(Table11[[#This Row],[clade.N]]-Table11[[#This Row],[clade.FP]], NA())</f>
        <v>67</v>
      </c>
      <c r="S1309" s="24">
        <f>Table11[[#This Row],[clade.TP]]/Table11[[#This Row],[clade.P]]</f>
        <v>0.99438706780422093</v>
      </c>
      <c r="T1309" s="24">
        <f>Table11[[#This Row],[clade.FN]]/Table11[[#This Row],[clade.P]]</f>
        <v>5.6129321957790754E-3</v>
      </c>
      <c r="U1309" s="24">
        <f>IFERROR(Table11[[#This Row],[clade.FP]]/Table11[[#This Row],[clade.N]],NA())</f>
        <v>0.39090909090909093</v>
      </c>
      <c r="V1309" s="24">
        <f>IFERROR(Table11[[#This Row],[clade.TN]]/Table11[[#This Row],[clade.N]],NA())</f>
        <v>0.60909090909090913</v>
      </c>
      <c r="AC1309" s="11"/>
      <c r="AD1309" s="11"/>
    </row>
    <row r="1310" spans="1:30" ht="21" customHeight="1" x14ac:dyDescent="0.2">
      <c r="A1310" s="25" t="s">
        <v>5367</v>
      </c>
      <c r="B1310" s="20">
        <f>LOOKUP(Table11[[#This Row],[id]],'S1 - Assay'!A:A,'S1 - Assay'!B:B)</f>
        <v>10244</v>
      </c>
      <c r="C1310" s="20" t="str">
        <f>LOOKUP(Table11[[#This Row],[id]],'S1 - Assay'!A:A,'S1 - Assay'!C:C)</f>
        <v>II</v>
      </c>
      <c r="D1310" s="20">
        <f>COUNTIF('S6 - Table 1'!$B$3:$B$20,Table11[[#This Row],[id]])</f>
        <v>0</v>
      </c>
      <c r="E1310" s="20">
        <v>1.173428277</v>
      </c>
      <c r="F1310" s="20">
        <v>3250</v>
      </c>
      <c r="G1310" s="20">
        <v>12</v>
      </c>
      <c r="H1310" s="20">
        <v>89</v>
      </c>
      <c r="I1310" s="20">
        <v>217</v>
      </c>
      <c r="J1310" s="20">
        <v>50</v>
      </c>
      <c r="K1310" s="20">
        <v>4220</v>
      </c>
      <c r="L1310" s="20">
        <v>64</v>
      </c>
      <c r="M1310" s="26" cm="1">
        <f t="array" ref="M1310">_xlfn.IFS(Table11[[#This Row],[target.clade]]="I",110,Table11[[#This Row],[target.clade]]="II",4454,TRUE,4652)</f>
        <v>4454</v>
      </c>
      <c r="N1310" s="26" cm="1">
        <f t="array" ref="N1310">_xlfn.IFS(Table11[[#This Row],[target.clade]]="I",4454,Table11[[#This Row],[target.clade]]="II",110,TRUE,NA())</f>
        <v>110</v>
      </c>
      <c r="O1310" s="20" cm="1">
        <f t="array" ref="O1310">_xlfn.IFS(Table11[[#This Row],[target.clade]]="I",Table11[[#This Row],[hits.I]],Table11[[#This Row],[target.clade]]="II",Table11[[#This Row],[hits.II]],TRUE,SUM(Table11[[#This Row],[hits.I]:[hits.?]]))</f>
        <v>4220</v>
      </c>
      <c r="P1310" s="26">
        <f>Table11[[#This Row],[clade.P]]-Table11[[#This Row],[clade.TP]]</f>
        <v>234</v>
      </c>
      <c r="Q1310" s="26" cm="1">
        <f t="array" ref="Q1310">_xlfn.IFS(Table11[[#This Row],[target.clade]]="I",Table11[[#This Row],[hits.II]],Table11[[#This Row],[target.clade]]="II",Table11[[#This Row],[hits.I]],TRUE,NA())</f>
        <v>50</v>
      </c>
      <c r="R1310" s="26">
        <f>IFERROR(Table11[[#This Row],[clade.N]]-Table11[[#This Row],[clade.FP]], NA())</f>
        <v>60</v>
      </c>
      <c r="S1310" s="24">
        <f>Table11[[#This Row],[clade.TP]]/Table11[[#This Row],[clade.P]]</f>
        <v>0.94746295464750785</v>
      </c>
      <c r="T1310" s="24">
        <f>Table11[[#This Row],[clade.FN]]/Table11[[#This Row],[clade.P]]</f>
        <v>5.2537045352492144E-2</v>
      </c>
      <c r="U1310" s="24">
        <f>IFERROR(Table11[[#This Row],[clade.FP]]/Table11[[#This Row],[clade.N]],NA())</f>
        <v>0.45454545454545453</v>
      </c>
      <c r="V1310" s="24">
        <f>IFERROR(Table11[[#This Row],[clade.TN]]/Table11[[#This Row],[clade.N]],NA())</f>
        <v>0.54545454545454541</v>
      </c>
      <c r="AC1310" s="11"/>
      <c r="AD1310" s="11"/>
    </row>
    <row r="1311" spans="1:30" ht="21" customHeight="1" x14ac:dyDescent="0.2">
      <c r="A1311" s="25" t="s">
        <v>5370</v>
      </c>
      <c r="B1311" s="20">
        <f>LOOKUP(Table11[[#This Row],[id]],'S1 - Assay'!A:A,'S1 - Assay'!B:B)</f>
        <v>10244</v>
      </c>
      <c r="C1311" s="20" t="str">
        <f>LOOKUP(Table11[[#This Row],[id]],'S1 - Assay'!A:A,'S1 - Assay'!C:C)</f>
        <v>II</v>
      </c>
      <c r="D1311" s="20">
        <f>COUNTIF('S6 - Table 1'!$B$3:$B$20,Table11[[#This Row],[id]])</f>
        <v>0</v>
      </c>
      <c r="E1311" s="20">
        <v>1.174410457</v>
      </c>
      <c r="F1311" s="20">
        <v>3422</v>
      </c>
      <c r="G1311" s="20">
        <v>1</v>
      </c>
      <c r="H1311" s="20">
        <v>48</v>
      </c>
      <c r="I1311" s="20">
        <v>258</v>
      </c>
      <c r="J1311" s="20">
        <v>43</v>
      </c>
      <c r="K1311" s="20">
        <v>4425</v>
      </c>
      <c r="L1311" s="20">
        <v>62</v>
      </c>
      <c r="M1311" s="26" cm="1">
        <f t="array" ref="M1311">_xlfn.IFS(Table11[[#This Row],[target.clade]]="I",110,Table11[[#This Row],[target.clade]]="II",4454,TRUE,4652)</f>
        <v>4454</v>
      </c>
      <c r="N1311" s="26" cm="1">
        <f t="array" ref="N1311">_xlfn.IFS(Table11[[#This Row],[target.clade]]="I",4454,Table11[[#This Row],[target.clade]]="II",110,TRUE,NA())</f>
        <v>110</v>
      </c>
      <c r="O1311" s="20" cm="1">
        <f t="array" ref="O1311">_xlfn.IFS(Table11[[#This Row],[target.clade]]="I",Table11[[#This Row],[hits.I]],Table11[[#This Row],[target.clade]]="II",Table11[[#This Row],[hits.II]],TRUE,SUM(Table11[[#This Row],[hits.I]:[hits.?]]))</f>
        <v>4425</v>
      </c>
      <c r="P1311" s="26">
        <f>Table11[[#This Row],[clade.P]]-Table11[[#This Row],[clade.TP]]</f>
        <v>29</v>
      </c>
      <c r="Q1311" s="26" cm="1">
        <f t="array" ref="Q1311">_xlfn.IFS(Table11[[#This Row],[target.clade]]="I",Table11[[#This Row],[hits.II]],Table11[[#This Row],[target.clade]]="II",Table11[[#This Row],[hits.I]],TRUE,NA())</f>
        <v>43</v>
      </c>
      <c r="R1311" s="26">
        <f>IFERROR(Table11[[#This Row],[clade.N]]-Table11[[#This Row],[clade.FP]], NA())</f>
        <v>67</v>
      </c>
      <c r="S1311" s="24">
        <f>Table11[[#This Row],[clade.TP]]/Table11[[#This Row],[clade.P]]</f>
        <v>0.9934889986528963</v>
      </c>
      <c r="T1311" s="24">
        <f>Table11[[#This Row],[clade.FN]]/Table11[[#This Row],[clade.P]]</f>
        <v>6.5110013471037266E-3</v>
      </c>
      <c r="U1311" s="24">
        <f>IFERROR(Table11[[#This Row],[clade.FP]]/Table11[[#This Row],[clade.N]],NA())</f>
        <v>0.39090909090909093</v>
      </c>
      <c r="V1311" s="24">
        <f>IFERROR(Table11[[#This Row],[clade.TN]]/Table11[[#This Row],[clade.N]],NA())</f>
        <v>0.60909090909090913</v>
      </c>
      <c r="AC1311" s="11"/>
      <c r="AD1311" s="11"/>
    </row>
    <row r="1312" spans="1:30" ht="21" customHeight="1" x14ac:dyDescent="0.2">
      <c r="A1312" s="25" t="s">
        <v>5375</v>
      </c>
      <c r="B1312" s="20">
        <f>LOOKUP(Table11[[#This Row],[id]],'S1 - Assay'!A:A,'S1 - Assay'!B:B)</f>
        <v>10244</v>
      </c>
      <c r="C1312" s="20" t="str">
        <f>LOOKUP(Table11[[#This Row],[id]],'S1 - Assay'!A:A,'S1 - Assay'!C:C)</f>
        <v>II</v>
      </c>
      <c r="D1312" s="20">
        <f>COUNTIF('S6 - Table 1'!$B$3:$B$20,Table11[[#This Row],[id]])</f>
        <v>0</v>
      </c>
      <c r="E1312" s="20">
        <v>1.17465391</v>
      </c>
      <c r="F1312" s="20">
        <v>3382</v>
      </c>
      <c r="G1312" s="20">
        <v>5</v>
      </c>
      <c r="H1312" s="20">
        <v>257</v>
      </c>
      <c r="I1312" s="20">
        <v>28</v>
      </c>
      <c r="J1312" s="20">
        <v>44</v>
      </c>
      <c r="K1312" s="20">
        <v>4414</v>
      </c>
      <c r="L1312" s="20">
        <v>47</v>
      </c>
      <c r="M1312" s="26" cm="1">
        <f t="array" ref="M1312">_xlfn.IFS(Table11[[#This Row],[target.clade]]="I",110,Table11[[#This Row],[target.clade]]="II",4454,TRUE,4652)</f>
        <v>4454</v>
      </c>
      <c r="N1312" s="26" cm="1">
        <f t="array" ref="N1312">_xlfn.IFS(Table11[[#This Row],[target.clade]]="I",4454,Table11[[#This Row],[target.clade]]="II",110,TRUE,NA())</f>
        <v>110</v>
      </c>
      <c r="O1312" s="20" cm="1">
        <f t="array" ref="O1312">_xlfn.IFS(Table11[[#This Row],[target.clade]]="I",Table11[[#This Row],[hits.I]],Table11[[#This Row],[target.clade]]="II",Table11[[#This Row],[hits.II]],TRUE,SUM(Table11[[#This Row],[hits.I]:[hits.?]]))</f>
        <v>4414</v>
      </c>
      <c r="P1312" s="26">
        <f>Table11[[#This Row],[clade.P]]-Table11[[#This Row],[clade.TP]]</f>
        <v>40</v>
      </c>
      <c r="Q1312" s="26" cm="1">
        <f t="array" ref="Q1312">_xlfn.IFS(Table11[[#This Row],[target.clade]]="I",Table11[[#This Row],[hits.II]],Table11[[#This Row],[target.clade]]="II",Table11[[#This Row],[hits.I]],TRUE,NA())</f>
        <v>44</v>
      </c>
      <c r="R1312" s="26">
        <f>IFERROR(Table11[[#This Row],[clade.N]]-Table11[[#This Row],[clade.FP]], NA())</f>
        <v>66</v>
      </c>
      <c r="S1312" s="24">
        <f>Table11[[#This Row],[clade.TP]]/Table11[[#This Row],[clade.P]]</f>
        <v>0.99101930848675346</v>
      </c>
      <c r="T1312" s="24">
        <f>Table11[[#This Row],[clade.FN]]/Table11[[#This Row],[clade.P]]</f>
        <v>8.9806915132465207E-3</v>
      </c>
      <c r="U1312" s="24">
        <f>IFERROR(Table11[[#This Row],[clade.FP]]/Table11[[#This Row],[clade.N]],NA())</f>
        <v>0.4</v>
      </c>
      <c r="V1312" s="24">
        <f>IFERROR(Table11[[#This Row],[clade.TN]]/Table11[[#This Row],[clade.N]],NA())</f>
        <v>0.6</v>
      </c>
      <c r="AC1312" s="11"/>
      <c r="AD1312" s="11"/>
    </row>
    <row r="1313" spans="1:30" ht="21" customHeight="1" x14ac:dyDescent="0.2">
      <c r="A1313" s="25" t="s">
        <v>5378</v>
      </c>
      <c r="B1313" s="20">
        <f>LOOKUP(Table11[[#This Row],[id]],'S1 - Assay'!A:A,'S1 - Assay'!B:B)</f>
        <v>10244</v>
      </c>
      <c r="C1313" s="20" t="str">
        <f>LOOKUP(Table11[[#This Row],[id]],'S1 - Assay'!A:A,'S1 - Assay'!C:C)</f>
        <v>II</v>
      </c>
      <c r="D1313" s="20">
        <f>COUNTIF('S6 - Table 1'!$B$3:$B$20,Table11[[#This Row],[id]])</f>
        <v>0</v>
      </c>
      <c r="E1313" s="20">
        <v>1.1746832899999999</v>
      </c>
      <c r="F1313" s="20">
        <v>3417</v>
      </c>
      <c r="G1313" s="20">
        <v>2</v>
      </c>
      <c r="H1313" s="20">
        <v>165</v>
      </c>
      <c r="I1313" s="20">
        <v>118</v>
      </c>
      <c r="J1313" s="20">
        <v>43</v>
      </c>
      <c r="K1313" s="20">
        <v>4418</v>
      </c>
      <c r="L1313" s="20">
        <v>64</v>
      </c>
      <c r="M1313" s="26" cm="1">
        <f t="array" ref="M1313">_xlfn.IFS(Table11[[#This Row],[target.clade]]="I",110,Table11[[#This Row],[target.clade]]="II",4454,TRUE,4652)</f>
        <v>4454</v>
      </c>
      <c r="N1313" s="26" cm="1">
        <f t="array" ref="N1313">_xlfn.IFS(Table11[[#This Row],[target.clade]]="I",4454,Table11[[#This Row],[target.clade]]="II",110,TRUE,NA())</f>
        <v>110</v>
      </c>
      <c r="O1313" s="20" cm="1">
        <f t="array" ref="O1313">_xlfn.IFS(Table11[[#This Row],[target.clade]]="I",Table11[[#This Row],[hits.I]],Table11[[#This Row],[target.clade]]="II",Table11[[#This Row],[hits.II]],TRUE,SUM(Table11[[#This Row],[hits.I]:[hits.?]]))</f>
        <v>4418</v>
      </c>
      <c r="P1313" s="26">
        <f>Table11[[#This Row],[clade.P]]-Table11[[#This Row],[clade.TP]]</f>
        <v>36</v>
      </c>
      <c r="Q1313" s="26" cm="1">
        <f t="array" ref="Q1313">_xlfn.IFS(Table11[[#This Row],[target.clade]]="I",Table11[[#This Row],[hits.II]],Table11[[#This Row],[target.clade]]="II",Table11[[#This Row],[hits.I]],TRUE,NA())</f>
        <v>43</v>
      </c>
      <c r="R1313" s="26">
        <f>IFERROR(Table11[[#This Row],[clade.N]]-Table11[[#This Row],[clade.FP]], NA())</f>
        <v>67</v>
      </c>
      <c r="S1313" s="24">
        <f>Table11[[#This Row],[clade.TP]]/Table11[[#This Row],[clade.P]]</f>
        <v>0.99191737763807808</v>
      </c>
      <c r="T1313" s="24">
        <f>Table11[[#This Row],[clade.FN]]/Table11[[#This Row],[clade.P]]</f>
        <v>8.0826223619218686E-3</v>
      </c>
      <c r="U1313" s="24">
        <f>IFERROR(Table11[[#This Row],[clade.FP]]/Table11[[#This Row],[clade.N]],NA())</f>
        <v>0.39090909090909093</v>
      </c>
      <c r="V1313" s="24">
        <f>IFERROR(Table11[[#This Row],[clade.TN]]/Table11[[#This Row],[clade.N]],NA())</f>
        <v>0.60909090909090913</v>
      </c>
      <c r="AC1313" s="11"/>
      <c r="AD1313" s="11"/>
    </row>
    <row r="1314" spans="1:30" ht="21" customHeight="1" x14ac:dyDescent="0.2">
      <c r="A1314" s="25" t="s">
        <v>5381</v>
      </c>
      <c r="B1314" s="20">
        <f>LOOKUP(Table11[[#This Row],[id]],'S1 - Assay'!A:A,'S1 - Assay'!B:B)</f>
        <v>10244</v>
      </c>
      <c r="C1314" s="20" t="str">
        <f>LOOKUP(Table11[[#This Row],[id]],'S1 - Assay'!A:A,'S1 - Assay'!C:C)</f>
        <v>II</v>
      </c>
      <c r="D1314" s="20">
        <f>COUNTIF('S6 - Table 1'!$B$3:$B$20,Table11[[#This Row],[id]])</f>
        <v>0</v>
      </c>
      <c r="E1314" s="20">
        <v>1.1770914219999999</v>
      </c>
      <c r="F1314" s="20">
        <v>3424</v>
      </c>
      <c r="G1314" s="20">
        <v>0</v>
      </c>
      <c r="H1314" s="20">
        <v>3</v>
      </c>
      <c r="I1314" s="20">
        <v>275</v>
      </c>
      <c r="J1314" s="20">
        <v>43</v>
      </c>
      <c r="K1314" s="20">
        <v>4429</v>
      </c>
      <c r="L1314" s="20">
        <v>62</v>
      </c>
      <c r="M1314" s="26" cm="1">
        <f t="array" ref="M1314">_xlfn.IFS(Table11[[#This Row],[target.clade]]="I",110,Table11[[#This Row],[target.clade]]="II",4454,TRUE,4652)</f>
        <v>4454</v>
      </c>
      <c r="N1314" s="26" cm="1">
        <f t="array" ref="N1314">_xlfn.IFS(Table11[[#This Row],[target.clade]]="I",4454,Table11[[#This Row],[target.clade]]="II",110,TRUE,NA())</f>
        <v>110</v>
      </c>
      <c r="O1314" s="20" cm="1">
        <f t="array" ref="O1314">_xlfn.IFS(Table11[[#This Row],[target.clade]]="I",Table11[[#This Row],[hits.I]],Table11[[#This Row],[target.clade]]="II",Table11[[#This Row],[hits.II]],TRUE,SUM(Table11[[#This Row],[hits.I]:[hits.?]]))</f>
        <v>4429</v>
      </c>
      <c r="P1314" s="26">
        <f>Table11[[#This Row],[clade.P]]-Table11[[#This Row],[clade.TP]]</f>
        <v>25</v>
      </c>
      <c r="Q1314" s="26" cm="1">
        <f t="array" ref="Q1314">_xlfn.IFS(Table11[[#This Row],[target.clade]]="I",Table11[[#This Row],[hits.II]],Table11[[#This Row],[target.clade]]="II",Table11[[#This Row],[hits.I]],TRUE,NA())</f>
        <v>43</v>
      </c>
      <c r="R1314" s="26">
        <f>IFERROR(Table11[[#This Row],[clade.N]]-Table11[[#This Row],[clade.FP]], NA())</f>
        <v>67</v>
      </c>
      <c r="S1314" s="24">
        <f>Table11[[#This Row],[clade.TP]]/Table11[[#This Row],[clade.P]]</f>
        <v>0.99438706780422093</v>
      </c>
      <c r="T1314" s="24">
        <f>Table11[[#This Row],[clade.FN]]/Table11[[#This Row],[clade.P]]</f>
        <v>5.6129321957790754E-3</v>
      </c>
      <c r="U1314" s="24">
        <f>IFERROR(Table11[[#This Row],[clade.FP]]/Table11[[#This Row],[clade.N]],NA())</f>
        <v>0.39090909090909093</v>
      </c>
      <c r="V1314" s="24">
        <f>IFERROR(Table11[[#This Row],[clade.TN]]/Table11[[#This Row],[clade.N]],NA())</f>
        <v>0.60909090909090913</v>
      </c>
      <c r="AC1314" s="11"/>
      <c r="AD1314" s="11"/>
    </row>
    <row r="1315" spans="1:30" ht="21" customHeight="1" x14ac:dyDescent="0.2">
      <c r="A1315" s="25" t="s">
        <v>5384</v>
      </c>
      <c r="B1315" s="20">
        <f>LOOKUP(Table11[[#This Row],[id]],'S1 - Assay'!A:A,'S1 - Assay'!B:B)</f>
        <v>10244</v>
      </c>
      <c r="C1315" s="20" t="str">
        <f>LOOKUP(Table11[[#This Row],[id]],'S1 - Assay'!A:A,'S1 - Assay'!C:C)</f>
        <v>II</v>
      </c>
      <c r="D1315" s="20">
        <f>COUNTIF('S6 - Table 1'!$B$3:$B$20,Table11[[#This Row],[id]])</f>
        <v>0</v>
      </c>
      <c r="E1315" s="20">
        <v>1.183659869</v>
      </c>
      <c r="F1315" s="20">
        <v>3376</v>
      </c>
      <c r="G1315" s="20">
        <v>4</v>
      </c>
      <c r="H1315" s="20">
        <v>246</v>
      </c>
      <c r="I1315" s="20">
        <v>48</v>
      </c>
      <c r="J1315" s="20">
        <v>44</v>
      </c>
      <c r="K1315" s="20">
        <v>4418</v>
      </c>
      <c r="L1315" s="20">
        <v>44</v>
      </c>
      <c r="M1315" s="26" cm="1">
        <f t="array" ref="M1315">_xlfn.IFS(Table11[[#This Row],[target.clade]]="I",110,Table11[[#This Row],[target.clade]]="II",4454,TRUE,4652)</f>
        <v>4454</v>
      </c>
      <c r="N1315" s="26" cm="1">
        <f t="array" ref="N1315">_xlfn.IFS(Table11[[#This Row],[target.clade]]="I",4454,Table11[[#This Row],[target.clade]]="II",110,TRUE,NA())</f>
        <v>110</v>
      </c>
      <c r="O1315" s="20" cm="1">
        <f t="array" ref="O1315">_xlfn.IFS(Table11[[#This Row],[target.clade]]="I",Table11[[#This Row],[hits.I]],Table11[[#This Row],[target.clade]]="II",Table11[[#This Row],[hits.II]],TRUE,SUM(Table11[[#This Row],[hits.I]:[hits.?]]))</f>
        <v>4418</v>
      </c>
      <c r="P1315" s="26">
        <f>Table11[[#This Row],[clade.P]]-Table11[[#This Row],[clade.TP]]</f>
        <v>36</v>
      </c>
      <c r="Q1315" s="26" cm="1">
        <f t="array" ref="Q1315">_xlfn.IFS(Table11[[#This Row],[target.clade]]="I",Table11[[#This Row],[hits.II]],Table11[[#This Row],[target.clade]]="II",Table11[[#This Row],[hits.I]],TRUE,NA())</f>
        <v>44</v>
      </c>
      <c r="R1315" s="26">
        <f>IFERROR(Table11[[#This Row],[clade.N]]-Table11[[#This Row],[clade.FP]], NA())</f>
        <v>66</v>
      </c>
      <c r="S1315" s="24">
        <f>Table11[[#This Row],[clade.TP]]/Table11[[#This Row],[clade.P]]</f>
        <v>0.99191737763807808</v>
      </c>
      <c r="T1315" s="24">
        <f>Table11[[#This Row],[clade.FN]]/Table11[[#This Row],[clade.P]]</f>
        <v>8.0826223619218686E-3</v>
      </c>
      <c r="U1315" s="24">
        <f>IFERROR(Table11[[#This Row],[clade.FP]]/Table11[[#This Row],[clade.N]],NA())</f>
        <v>0.4</v>
      </c>
      <c r="V1315" s="24">
        <f>IFERROR(Table11[[#This Row],[clade.TN]]/Table11[[#This Row],[clade.N]],NA())</f>
        <v>0.6</v>
      </c>
      <c r="AC1315" s="11"/>
      <c r="AD1315" s="11"/>
    </row>
    <row r="1316" spans="1:30" ht="21" customHeight="1" x14ac:dyDescent="0.2">
      <c r="A1316" s="25" t="s">
        <v>5387</v>
      </c>
      <c r="B1316" s="20">
        <f>LOOKUP(Table11[[#This Row],[id]],'S1 - Assay'!A:A,'S1 - Assay'!B:B)</f>
        <v>10244</v>
      </c>
      <c r="C1316" s="20" t="str">
        <f>LOOKUP(Table11[[#This Row],[id]],'S1 - Assay'!A:A,'S1 - Assay'!C:C)</f>
        <v>II</v>
      </c>
      <c r="D1316" s="20">
        <f>COUNTIF('S6 - Table 1'!$B$3:$B$20,Table11[[#This Row],[id]])</f>
        <v>0</v>
      </c>
      <c r="E1316" s="20">
        <v>1.1899857680000001</v>
      </c>
      <c r="F1316" s="20">
        <v>3422</v>
      </c>
      <c r="G1316" s="20">
        <v>1</v>
      </c>
      <c r="H1316" s="20">
        <v>248</v>
      </c>
      <c r="I1316" s="20">
        <v>39</v>
      </c>
      <c r="J1316" s="20">
        <v>44</v>
      </c>
      <c r="K1316" s="20">
        <v>4428</v>
      </c>
      <c r="L1316" s="20">
        <v>59</v>
      </c>
      <c r="M1316" s="26" cm="1">
        <f t="array" ref="M1316">_xlfn.IFS(Table11[[#This Row],[target.clade]]="I",110,Table11[[#This Row],[target.clade]]="II",4454,TRUE,4652)</f>
        <v>4454</v>
      </c>
      <c r="N1316" s="26" cm="1">
        <f t="array" ref="N1316">_xlfn.IFS(Table11[[#This Row],[target.clade]]="I",4454,Table11[[#This Row],[target.clade]]="II",110,TRUE,NA())</f>
        <v>110</v>
      </c>
      <c r="O1316" s="20" cm="1">
        <f t="array" ref="O1316">_xlfn.IFS(Table11[[#This Row],[target.clade]]="I",Table11[[#This Row],[hits.I]],Table11[[#This Row],[target.clade]]="II",Table11[[#This Row],[hits.II]],TRUE,SUM(Table11[[#This Row],[hits.I]:[hits.?]]))</f>
        <v>4428</v>
      </c>
      <c r="P1316" s="26">
        <f>Table11[[#This Row],[clade.P]]-Table11[[#This Row],[clade.TP]]</f>
        <v>26</v>
      </c>
      <c r="Q1316" s="26" cm="1">
        <f t="array" ref="Q1316">_xlfn.IFS(Table11[[#This Row],[target.clade]]="I",Table11[[#This Row],[hits.II]],Table11[[#This Row],[target.clade]]="II",Table11[[#This Row],[hits.I]],TRUE,NA())</f>
        <v>44</v>
      </c>
      <c r="R1316" s="26">
        <f>IFERROR(Table11[[#This Row],[clade.N]]-Table11[[#This Row],[clade.FP]], NA())</f>
        <v>66</v>
      </c>
      <c r="S1316" s="24">
        <f>Table11[[#This Row],[clade.TP]]/Table11[[#This Row],[clade.P]]</f>
        <v>0.9941625505163898</v>
      </c>
      <c r="T1316" s="24">
        <f>Table11[[#This Row],[clade.FN]]/Table11[[#This Row],[clade.P]]</f>
        <v>5.8374494836102376E-3</v>
      </c>
      <c r="U1316" s="24">
        <f>IFERROR(Table11[[#This Row],[clade.FP]]/Table11[[#This Row],[clade.N]],NA())</f>
        <v>0.4</v>
      </c>
      <c r="V1316" s="24">
        <f>IFERROR(Table11[[#This Row],[clade.TN]]/Table11[[#This Row],[clade.N]],NA())</f>
        <v>0.6</v>
      </c>
      <c r="AC1316" s="11"/>
      <c r="AD1316" s="11"/>
    </row>
    <row r="1317" spans="1:30" ht="21" customHeight="1" x14ac:dyDescent="0.2">
      <c r="A1317" s="25" t="s">
        <v>5392</v>
      </c>
      <c r="B1317" s="20">
        <f>LOOKUP(Table11[[#This Row],[id]],'S1 - Assay'!A:A,'S1 - Assay'!B:B)</f>
        <v>10244</v>
      </c>
      <c r="C1317" s="20" t="str">
        <f>LOOKUP(Table11[[#This Row],[id]],'S1 - Assay'!A:A,'S1 - Assay'!C:C)</f>
        <v>II</v>
      </c>
      <c r="D1317" s="20">
        <f>COUNTIF('S6 - Table 1'!$B$3:$B$20,Table11[[#This Row],[id]])</f>
        <v>0</v>
      </c>
      <c r="E1317" s="20">
        <v>1.191012312</v>
      </c>
      <c r="F1317" s="20">
        <v>3423</v>
      </c>
      <c r="G1317" s="20">
        <v>2</v>
      </c>
      <c r="H1317" s="20">
        <v>211</v>
      </c>
      <c r="I1317" s="20">
        <v>78</v>
      </c>
      <c r="J1317" s="20">
        <v>43</v>
      </c>
      <c r="K1317" s="20">
        <v>4417</v>
      </c>
      <c r="L1317" s="20">
        <v>67</v>
      </c>
      <c r="M1317" s="26" cm="1">
        <f t="array" ref="M1317">_xlfn.IFS(Table11[[#This Row],[target.clade]]="I",110,Table11[[#This Row],[target.clade]]="II",4454,TRUE,4652)</f>
        <v>4454</v>
      </c>
      <c r="N1317" s="26" cm="1">
        <f t="array" ref="N1317">_xlfn.IFS(Table11[[#This Row],[target.clade]]="I",4454,Table11[[#This Row],[target.clade]]="II",110,TRUE,NA())</f>
        <v>110</v>
      </c>
      <c r="O1317" s="20" cm="1">
        <f t="array" ref="O1317">_xlfn.IFS(Table11[[#This Row],[target.clade]]="I",Table11[[#This Row],[hits.I]],Table11[[#This Row],[target.clade]]="II",Table11[[#This Row],[hits.II]],TRUE,SUM(Table11[[#This Row],[hits.I]:[hits.?]]))</f>
        <v>4417</v>
      </c>
      <c r="P1317" s="26">
        <f>Table11[[#This Row],[clade.P]]-Table11[[#This Row],[clade.TP]]</f>
        <v>37</v>
      </c>
      <c r="Q1317" s="26" cm="1">
        <f t="array" ref="Q1317">_xlfn.IFS(Table11[[#This Row],[target.clade]]="I",Table11[[#This Row],[hits.II]],Table11[[#This Row],[target.clade]]="II",Table11[[#This Row],[hits.I]],TRUE,NA())</f>
        <v>43</v>
      </c>
      <c r="R1317" s="26">
        <f>IFERROR(Table11[[#This Row],[clade.N]]-Table11[[#This Row],[clade.FP]], NA())</f>
        <v>67</v>
      </c>
      <c r="S1317" s="24">
        <f>Table11[[#This Row],[clade.TP]]/Table11[[#This Row],[clade.P]]</f>
        <v>0.99169286035024695</v>
      </c>
      <c r="T1317" s="24">
        <f>Table11[[#This Row],[clade.FN]]/Table11[[#This Row],[clade.P]]</f>
        <v>8.3071396497530307E-3</v>
      </c>
      <c r="U1317" s="24">
        <f>IFERROR(Table11[[#This Row],[clade.FP]]/Table11[[#This Row],[clade.N]],NA())</f>
        <v>0.39090909090909093</v>
      </c>
      <c r="V1317" s="24">
        <f>IFERROR(Table11[[#This Row],[clade.TN]]/Table11[[#This Row],[clade.N]],NA())</f>
        <v>0.60909090909090913</v>
      </c>
      <c r="AC1317" s="11"/>
      <c r="AD1317" s="11"/>
    </row>
    <row r="1318" spans="1:30" ht="21" customHeight="1" x14ac:dyDescent="0.2">
      <c r="A1318" s="25" t="s">
        <v>5397</v>
      </c>
      <c r="B1318" s="20">
        <f>LOOKUP(Table11[[#This Row],[id]],'S1 - Assay'!A:A,'S1 - Assay'!B:B)</f>
        <v>10244</v>
      </c>
      <c r="C1318" s="20" t="str">
        <f>LOOKUP(Table11[[#This Row],[id]],'S1 - Assay'!A:A,'S1 - Assay'!C:C)</f>
        <v>II</v>
      </c>
      <c r="D1318" s="20">
        <f>COUNTIF('S6 - Table 1'!$B$3:$B$20,Table11[[#This Row],[id]])</f>
        <v>0</v>
      </c>
      <c r="E1318" s="20">
        <v>1.198148773</v>
      </c>
      <c r="F1318" s="20">
        <v>3434</v>
      </c>
      <c r="G1318" s="20">
        <v>3</v>
      </c>
      <c r="H1318" s="20">
        <v>187</v>
      </c>
      <c r="I1318" s="20">
        <v>96</v>
      </c>
      <c r="J1318" s="20">
        <v>44</v>
      </c>
      <c r="K1318" s="20">
        <v>4438</v>
      </c>
      <c r="L1318" s="20">
        <v>64</v>
      </c>
      <c r="M1318" s="26" cm="1">
        <f t="array" ref="M1318">_xlfn.IFS(Table11[[#This Row],[target.clade]]="I",110,Table11[[#This Row],[target.clade]]="II",4454,TRUE,4652)</f>
        <v>4454</v>
      </c>
      <c r="N1318" s="26" cm="1">
        <f t="array" ref="N1318">_xlfn.IFS(Table11[[#This Row],[target.clade]]="I",4454,Table11[[#This Row],[target.clade]]="II",110,TRUE,NA())</f>
        <v>110</v>
      </c>
      <c r="O1318" s="20" cm="1">
        <f t="array" ref="O1318">_xlfn.IFS(Table11[[#This Row],[target.clade]]="I",Table11[[#This Row],[hits.I]],Table11[[#This Row],[target.clade]]="II",Table11[[#This Row],[hits.II]],TRUE,SUM(Table11[[#This Row],[hits.I]:[hits.?]]))</f>
        <v>4438</v>
      </c>
      <c r="P1318" s="26">
        <f>Table11[[#This Row],[clade.P]]-Table11[[#This Row],[clade.TP]]</f>
        <v>16</v>
      </c>
      <c r="Q1318" s="26" cm="1">
        <f t="array" ref="Q1318">_xlfn.IFS(Table11[[#This Row],[target.clade]]="I",Table11[[#This Row],[hits.II]],Table11[[#This Row],[target.clade]]="II",Table11[[#This Row],[hits.I]],TRUE,NA())</f>
        <v>44</v>
      </c>
      <c r="R1318" s="26">
        <f>IFERROR(Table11[[#This Row],[clade.N]]-Table11[[#This Row],[clade.FP]], NA())</f>
        <v>66</v>
      </c>
      <c r="S1318" s="24">
        <f>Table11[[#This Row],[clade.TP]]/Table11[[#This Row],[clade.P]]</f>
        <v>0.99640772339470141</v>
      </c>
      <c r="T1318" s="24">
        <f>Table11[[#This Row],[clade.FN]]/Table11[[#This Row],[clade.P]]</f>
        <v>3.5922766052986078E-3</v>
      </c>
      <c r="U1318" s="24">
        <f>IFERROR(Table11[[#This Row],[clade.FP]]/Table11[[#This Row],[clade.N]],NA())</f>
        <v>0.4</v>
      </c>
      <c r="V1318" s="24">
        <f>IFERROR(Table11[[#This Row],[clade.TN]]/Table11[[#This Row],[clade.N]],NA())</f>
        <v>0.6</v>
      </c>
      <c r="AC1318" s="11"/>
      <c r="AD1318" s="11"/>
    </row>
    <row r="1319" spans="1:30" ht="21" customHeight="1" x14ac:dyDescent="0.2">
      <c r="A1319" s="25" t="s">
        <v>5400</v>
      </c>
      <c r="B1319" s="20">
        <f>LOOKUP(Table11[[#This Row],[id]],'S1 - Assay'!A:A,'S1 - Assay'!B:B)</f>
        <v>10244</v>
      </c>
      <c r="C1319" s="20" t="str">
        <f>LOOKUP(Table11[[#This Row],[id]],'S1 - Assay'!A:A,'S1 - Assay'!C:C)</f>
        <v>II</v>
      </c>
      <c r="D1319" s="20">
        <f>COUNTIF('S6 - Table 1'!$B$3:$B$20,Table11[[#This Row],[id]])</f>
        <v>0</v>
      </c>
      <c r="E1319" s="20">
        <v>1.200077265</v>
      </c>
      <c r="F1319" s="20">
        <v>2354</v>
      </c>
      <c r="G1319" s="20">
        <v>73</v>
      </c>
      <c r="H1319" s="20">
        <v>280</v>
      </c>
      <c r="I1319" s="20">
        <v>12</v>
      </c>
      <c r="J1319" s="20">
        <v>44</v>
      </c>
      <c r="K1319" s="20">
        <v>3270</v>
      </c>
      <c r="L1319" s="20">
        <v>34</v>
      </c>
      <c r="M1319" s="26" cm="1">
        <f t="array" ref="M1319">_xlfn.IFS(Table11[[#This Row],[target.clade]]="I",110,Table11[[#This Row],[target.clade]]="II",4454,TRUE,4652)</f>
        <v>4454</v>
      </c>
      <c r="N1319" s="26" cm="1">
        <f t="array" ref="N1319">_xlfn.IFS(Table11[[#This Row],[target.clade]]="I",4454,Table11[[#This Row],[target.clade]]="II",110,TRUE,NA())</f>
        <v>110</v>
      </c>
      <c r="O1319" s="20" cm="1">
        <f t="array" ref="O1319">_xlfn.IFS(Table11[[#This Row],[target.clade]]="I",Table11[[#This Row],[hits.I]],Table11[[#This Row],[target.clade]]="II",Table11[[#This Row],[hits.II]],TRUE,SUM(Table11[[#This Row],[hits.I]:[hits.?]]))</f>
        <v>3270</v>
      </c>
      <c r="P1319" s="26">
        <f>Table11[[#This Row],[clade.P]]-Table11[[#This Row],[clade.TP]]</f>
        <v>1184</v>
      </c>
      <c r="Q1319" s="26" cm="1">
        <f t="array" ref="Q1319">_xlfn.IFS(Table11[[#This Row],[target.clade]]="I",Table11[[#This Row],[hits.II]],Table11[[#This Row],[target.clade]]="II",Table11[[#This Row],[hits.I]],TRUE,NA())</f>
        <v>44</v>
      </c>
      <c r="R1319" s="26">
        <f>IFERROR(Table11[[#This Row],[clade.N]]-Table11[[#This Row],[clade.FP]], NA())</f>
        <v>66</v>
      </c>
      <c r="S1319" s="24">
        <f>Table11[[#This Row],[clade.TP]]/Table11[[#This Row],[clade.P]]</f>
        <v>0.73417153120790302</v>
      </c>
      <c r="T1319" s="24">
        <f>Table11[[#This Row],[clade.FN]]/Table11[[#This Row],[clade.P]]</f>
        <v>0.26582846879209698</v>
      </c>
      <c r="U1319" s="24">
        <f>IFERROR(Table11[[#This Row],[clade.FP]]/Table11[[#This Row],[clade.N]],NA())</f>
        <v>0.4</v>
      </c>
      <c r="V1319" s="24">
        <f>IFERROR(Table11[[#This Row],[clade.TN]]/Table11[[#This Row],[clade.N]],NA())</f>
        <v>0.6</v>
      </c>
      <c r="AC1319" s="11"/>
      <c r="AD1319" s="11"/>
    </row>
    <row r="1320" spans="1:30" ht="21" customHeight="1" x14ac:dyDescent="0.2">
      <c r="A1320" s="25" t="s">
        <v>5403</v>
      </c>
      <c r="B1320" s="20">
        <f>LOOKUP(Table11[[#This Row],[id]],'S1 - Assay'!A:A,'S1 - Assay'!B:B)</f>
        <v>10244</v>
      </c>
      <c r="C1320" s="20" t="str">
        <f>LOOKUP(Table11[[#This Row],[id]],'S1 - Assay'!A:A,'S1 - Assay'!C:C)</f>
        <v>II</v>
      </c>
      <c r="D1320" s="20">
        <f>COUNTIF('S6 - Table 1'!$B$3:$B$20,Table11[[#This Row],[id]])</f>
        <v>0</v>
      </c>
      <c r="E1320" s="20">
        <v>1.2036453869999999</v>
      </c>
      <c r="F1320" s="20">
        <v>2354</v>
      </c>
      <c r="G1320" s="20">
        <v>73</v>
      </c>
      <c r="H1320" s="20">
        <v>283</v>
      </c>
      <c r="I1320" s="20">
        <v>9</v>
      </c>
      <c r="J1320" s="20">
        <v>44</v>
      </c>
      <c r="K1320" s="20">
        <v>3270</v>
      </c>
      <c r="L1320" s="20">
        <v>34</v>
      </c>
      <c r="M1320" s="26" cm="1">
        <f t="array" ref="M1320">_xlfn.IFS(Table11[[#This Row],[target.clade]]="I",110,Table11[[#This Row],[target.clade]]="II",4454,TRUE,4652)</f>
        <v>4454</v>
      </c>
      <c r="N1320" s="26" cm="1">
        <f t="array" ref="N1320">_xlfn.IFS(Table11[[#This Row],[target.clade]]="I",4454,Table11[[#This Row],[target.clade]]="II",110,TRUE,NA())</f>
        <v>110</v>
      </c>
      <c r="O1320" s="20" cm="1">
        <f t="array" ref="O1320">_xlfn.IFS(Table11[[#This Row],[target.clade]]="I",Table11[[#This Row],[hits.I]],Table11[[#This Row],[target.clade]]="II",Table11[[#This Row],[hits.II]],TRUE,SUM(Table11[[#This Row],[hits.I]:[hits.?]]))</f>
        <v>3270</v>
      </c>
      <c r="P1320" s="26">
        <f>Table11[[#This Row],[clade.P]]-Table11[[#This Row],[clade.TP]]</f>
        <v>1184</v>
      </c>
      <c r="Q1320" s="26" cm="1">
        <f t="array" ref="Q1320">_xlfn.IFS(Table11[[#This Row],[target.clade]]="I",Table11[[#This Row],[hits.II]],Table11[[#This Row],[target.clade]]="II",Table11[[#This Row],[hits.I]],TRUE,NA())</f>
        <v>44</v>
      </c>
      <c r="R1320" s="26">
        <f>IFERROR(Table11[[#This Row],[clade.N]]-Table11[[#This Row],[clade.FP]], NA())</f>
        <v>66</v>
      </c>
      <c r="S1320" s="24">
        <f>Table11[[#This Row],[clade.TP]]/Table11[[#This Row],[clade.P]]</f>
        <v>0.73417153120790302</v>
      </c>
      <c r="T1320" s="24">
        <f>Table11[[#This Row],[clade.FN]]/Table11[[#This Row],[clade.P]]</f>
        <v>0.26582846879209698</v>
      </c>
      <c r="U1320" s="24">
        <f>IFERROR(Table11[[#This Row],[clade.FP]]/Table11[[#This Row],[clade.N]],NA())</f>
        <v>0.4</v>
      </c>
      <c r="V1320" s="24">
        <f>IFERROR(Table11[[#This Row],[clade.TN]]/Table11[[#This Row],[clade.N]],NA())</f>
        <v>0.6</v>
      </c>
      <c r="AC1320" s="11"/>
      <c r="AD1320" s="11"/>
    </row>
    <row r="1321" spans="1:30" ht="21" customHeight="1" x14ac:dyDescent="0.2">
      <c r="A1321" s="25" t="s">
        <v>5405</v>
      </c>
      <c r="B1321" s="20">
        <f>LOOKUP(Table11[[#This Row],[id]],'S1 - Assay'!A:A,'S1 - Assay'!B:B)</f>
        <v>10244</v>
      </c>
      <c r="C1321" s="20" t="str">
        <f>LOOKUP(Table11[[#This Row],[id]],'S1 - Assay'!A:A,'S1 - Assay'!C:C)</f>
        <v>II</v>
      </c>
      <c r="D1321" s="20">
        <f>COUNTIF('S6 - Table 1'!$B$3:$B$20,Table11[[#This Row],[id]])</f>
        <v>0</v>
      </c>
      <c r="E1321" s="20">
        <v>1.209857867</v>
      </c>
      <c r="F1321" s="20">
        <v>3408</v>
      </c>
      <c r="G1321" s="20">
        <v>14</v>
      </c>
      <c r="H1321" s="20">
        <v>270</v>
      </c>
      <c r="I1321" s="20">
        <v>302</v>
      </c>
      <c r="J1321" s="20">
        <v>44</v>
      </c>
      <c r="K1321" s="20">
        <v>4426</v>
      </c>
      <c r="L1321" s="20">
        <v>58</v>
      </c>
      <c r="M1321" s="26" cm="1">
        <f t="array" ref="M1321">_xlfn.IFS(Table11[[#This Row],[target.clade]]="I",110,Table11[[#This Row],[target.clade]]="II",4454,TRUE,4652)</f>
        <v>4454</v>
      </c>
      <c r="N1321" s="26" cm="1">
        <f t="array" ref="N1321">_xlfn.IFS(Table11[[#This Row],[target.clade]]="I",4454,Table11[[#This Row],[target.clade]]="II",110,TRUE,NA())</f>
        <v>110</v>
      </c>
      <c r="O1321" s="20" cm="1">
        <f t="array" ref="O1321">_xlfn.IFS(Table11[[#This Row],[target.clade]]="I",Table11[[#This Row],[hits.I]],Table11[[#This Row],[target.clade]]="II",Table11[[#This Row],[hits.II]],TRUE,SUM(Table11[[#This Row],[hits.I]:[hits.?]]))</f>
        <v>4426</v>
      </c>
      <c r="P1321" s="26">
        <f>Table11[[#This Row],[clade.P]]-Table11[[#This Row],[clade.TP]]</f>
        <v>28</v>
      </c>
      <c r="Q1321" s="26" cm="1">
        <f t="array" ref="Q1321">_xlfn.IFS(Table11[[#This Row],[target.clade]]="I",Table11[[#This Row],[hits.II]],Table11[[#This Row],[target.clade]]="II",Table11[[#This Row],[hits.I]],TRUE,NA())</f>
        <v>44</v>
      </c>
      <c r="R1321" s="26">
        <f>IFERROR(Table11[[#This Row],[clade.N]]-Table11[[#This Row],[clade.FP]], NA())</f>
        <v>66</v>
      </c>
      <c r="S1321" s="24">
        <f>Table11[[#This Row],[clade.TP]]/Table11[[#This Row],[clade.P]]</f>
        <v>0.99371351594072743</v>
      </c>
      <c r="T1321" s="24">
        <f>Table11[[#This Row],[clade.FN]]/Table11[[#This Row],[clade.P]]</f>
        <v>6.2864840592725636E-3</v>
      </c>
      <c r="U1321" s="24">
        <f>IFERROR(Table11[[#This Row],[clade.FP]]/Table11[[#This Row],[clade.N]],NA())</f>
        <v>0.4</v>
      </c>
      <c r="V1321" s="24">
        <f>IFERROR(Table11[[#This Row],[clade.TN]]/Table11[[#This Row],[clade.N]],NA())</f>
        <v>0.6</v>
      </c>
      <c r="AC1321" s="11"/>
      <c r="AD1321" s="11"/>
    </row>
    <row r="1322" spans="1:30" ht="21" customHeight="1" x14ac:dyDescent="0.2">
      <c r="A1322" s="25" t="s">
        <v>5409</v>
      </c>
      <c r="B1322" s="20">
        <f>LOOKUP(Table11[[#This Row],[id]],'S1 - Assay'!A:A,'S1 - Assay'!B:B)</f>
        <v>10244</v>
      </c>
      <c r="C1322" s="20" t="str">
        <f>LOOKUP(Table11[[#This Row],[id]],'S1 - Assay'!A:A,'S1 - Assay'!C:C)</f>
        <v>II</v>
      </c>
      <c r="D1322" s="20">
        <f>COUNTIF('S6 - Table 1'!$B$3:$B$20,Table11[[#This Row],[id]])</f>
        <v>0</v>
      </c>
      <c r="E1322" s="20">
        <v>1.2188030620000001</v>
      </c>
      <c r="F1322" s="20">
        <v>3126</v>
      </c>
      <c r="G1322" s="20">
        <v>18</v>
      </c>
      <c r="H1322" s="20">
        <v>134</v>
      </c>
      <c r="I1322" s="20">
        <v>137</v>
      </c>
      <c r="J1322" s="20">
        <v>50</v>
      </c>
      <c r="K1322" s="20">
        <v>4075</v>
      </c>
      <c r="L1322" s="20">
        <v>53</v>
      </c>
      <c r="M1322" s="26" cm="1">
        <f t="array" ref="M1322">_xlfn.IFS(Table11[[#This Row],[target.clade]]="I",110,Table11[[#This Row],[target.clade]]="II",4454,TRUE,4652)</f>
        <v>4454</v>
      </c>
      <c r="N1322" s="26" cm="1">
        <f t="array" ref="N1322">_xlfn.IFS(Table11[[#This Row],[target.clade]]="I",4454,Table11[[#This Row],[target.clade]]="II",110,TRUE,NA())</f>
        <v>110</v>
      </c>
      <c r="O1322" s="20" cm="1">
        <f t="array" ref="O1322">_xlfn.IFS(Table11[[#This Row],[target.clade]]="I",Table11[[#This Row],[hits.I]],Table11[[#This Row],[target.clade]]="II",Table11[[#This Row],[hits.II]],TRUE,SUM(Table11[[#This Row],[hits.I]:[hits.?]]))</f>
        <v>4075</v>
      </c>
      <c r="P1322" s="26">
        <f>Table11[[#This Row],[clade.P]]-Table11[[#This Row],[clade.TP]]</f>
        <v>379</v>
      </c>
      <c r="Q1322" s="26" cm="1">
        <f t="array" ref="Q1322">_xlfn.IFS(Table11[[#This Row],[target.clade]]="I",Table11[[#This Row],[hits.II]],Table11[[#This Row],[target.clade]]="II",Table11[[#This Row],[hits.I]],TRUE,NA())</f>
        <v>50</v>
      </c>
      <c r="R1322" s="26">
        <f>IFERROR(Table11[[#This Row],[clade.N]]-Table11[[#This Row],[clade.FP]], NA())</f>
        <v>60</v>
      </c>
      <c r="S1322" s="24">
        <f>Table11[[#This Row],[clade.TP]]/Table11[[#This Row],[clade.P]]</f>
        <v>0.91490794791198926</v>
      </c>
      <c r="T1322" s="24">
        <f>Table11[[#This Row],[clade.FN]]/Table11[[#This Row],[clade.P]]</f>
        <v>8.5092052088010781E-2</v>
      </c>
      <c r="U1322" s="24">
        <f>IFERROR(Table11[[#This Row],[clade.FP]]/Table11[[#This Row],[clade.N]],NA())</f>
        <v>0.45454545454545453</v>
      </c>
      <c r="V1322" s="24">
        <f>IFERROR(Table11[[#This Row],[clade.TN]]/Table11[[#This Row],[clade.N]],NA())</f>
        <v>0.54545454545454541</v>
      </c>
      <c r="AC1322" s="11"/>
      <c r="AD1322" s="11"/>
    </row>
    <row r="1323" spans="1:30" ht="21" customHeight="1" x14ac:dyDescent="0.2">
      <c r="A1323" s="25" t="s">
        <v>5412</v>
      </c>
      <c r="B1323" s="20">
        <f>LOOKUP(Table11[[#This Row],[id]],'S1 - Assay'!A:A,'S1 - Assay'!B:B)</f>
        <v>10244</v>
      </c>
      <c r="C1323" s="20" t="str">
        <f>LOOKUP(Table11[[#This Row],[id]],'S1 - Assay'!A:A,'S1 - Assay'!C:C)</f>
        <v>II</v>
      </c>
      <c r="D1323" s="20">
        <f>COUNTIF('S6 - Table 1'!$B$3:$B$20,Table11[[#This Row],[id]])</f>
        <v>0</v>
      </c>
      <c r="E1323" s="20">
        <v>1.2334477829999999</v>
      </c>
      <c r="F1323" s="20">
        <v>3439</v>
      </c>
      <c r="G1323" s="20">
        <v>1</v>
      </c>
      <c r="H1323" s="20">
        <v>244</v>
      </c>
      <c r="I1323" s="20">
        <v>288</v>
      </c>
      <c r="J1323" s="20">
        <v>44</v>
      </c>
      <c r="K1323" s="20">
        <v>4438</v>
      </c>
      <c r="L1323" s="20">
        <v>65</v>
      </c>
      <c r="M1323" s="26" cm="1">
        <f t="array" ref="M1323">_xlfn.IFS(Table11[[#This Row],[target.clade]]="I",110,Table11[[#This Row],[target.clade]]="II",4454,TRUE,4652)</f>
        <v>4454</v>
      </c>
      <c r="N1323" s="26" cm="1">
        <f t="array" ref="N1323">_xlfn.IFS(Table11[[#This Row],[target.clade]]="I",4454,Table11[[#This Row],[target.clade]]="II",110,TRUE,NA())</f>
        <v>110</v>
      </c>
      <c r="O1323" s="20" cm="1">
        <f t="array" ref="O1323">_xlfn.IFS(Table11[[#This Row],[target.clade]]="I",Table11[[#This Row],[hits.I]],Table11[[#This Row],[target.clade]]="II",Table11[[#This Row],[hits.II]],TRUE,SUM(Table11[[#This Row],[hits.I]:[hits.?]]))</f>
        <v>4438</v>
      </c>
      <c r="P1323" s="26">
        <f>Table11[[#This Row],[clade.P]]-Table11[[#This Row],[clade.TP]]</f>
        <v>16</v>
      </c>
      <c r="Q1323" s="26" cm="1">
        <f t="array" ref="Q1323">_xlfn.IFS(Table11[[#This Row],[target.clade]]="I",Table11[[#This Row],[hits.II]],Table11[[#This Row],[target.clade]]="II",Table11[[#This Row],[hits.I]],TRUE,NA())</f>
        <v>44</v>
      </c>
      <c r="R1323" s="26">
        <f>IFERROR(Table11[[#This Row],[clade.N]]-Table11[[#This Row],[clade.FP]], NA())</f>
        <v>66</v>
      </c>
      <c r="S1323" s="24">
        <f>Table11[[#This Row],[clade.TP]]/Table11[[#This Row],[clade.P]]</f>
        <v>0.99640772339470141</v>
      </c>
      <c r="T1323" s="24">
        <f>Table11[[#This Row],[clade.FN]]/Table11[[#This Row],[clade.P]]</f>
        <v>3.5922766052986078E-3</v>
      </c>
      <c r="U1323" s="24">
        <f>IFERROR(Table11[[#This Row],[clade.FP]]/Table11[[#This Row],[clade.N]],NA())</f>
        <v>0.4</v>
      </c>
      <c r="V1323" s="24">
        <f>IFERROR(Table11[[#This Row],[clade.TN]]/Table11[[#This Row],[clade.N]],NA())</f>
        <v>0.6</v>
      </c>
      <c r="AC1323" s="11"/>
      <c r="AD1323" s="11"/>
    </row>
    <row r="1324" spans="1:30" ht="21" customHeight="1" x14ac:dyDescent="0.2">
      <c r="A1324" s="25" t="s">
        <v>5417</v>
      </c>
      <c r="B1324" s="20">
        <f>LOOKUP(Table11[[#This Row],[id]],'S1 - Assay'!A:A,'S1 - Assay'!B:B)</f>
        <v>10244</v>
      </c>
      <c r="C1324" s="20" t="str">
        <f>LOOKUP(Table11[[#This Row],[id]],'S1 - Assay'!A:A,'S1 - Assay'!C:C)</f>
        <v>II</v>
      </c>
      <c r="D1324" s="20">
        <f>COUNTIF('S6 - Table 1'!$B$3:$B$20,Table11[[#This Row],[id]])</f>
        <v>0</v>
      </c>
      <c r="E1324" s="20">
        <v>1.2346924050000001</v>
      </c>
      <c r="F1324" s="20">
        <v>3438</v>
      </c>
      <c r="G1324" s="20">
        <v>2</v>
      </c>
      <c r="H1324" s="20">
        <v>277</v>
      </c>
      <c r="I1324" s="20">
        <v>260</v>
      </c>
      <c r="J1324" s="20">
        <v>44</v>
      </c>
      <c r="K1324" s="20">
        <v>4438</v>
      </c>
      <c r="L1324" s="20">
        <v>65</v>
      </c>
      <c r="M1324" s="26" cm="1">
        <f t="array" ref="M1324">_xlfn.IFS(Table11[[#This Row],[target.clade]]="I",110,Table11[[#This Row],[target.clade]]="II",4454,TRUE,4652)</f>
        <v>4454</v>
      </c>
      <c r="N1324" s="26" cm="1">
        <f t="array" ref="N1324">_xlfn.IFS(Table11[[#This Row],[target.clade]]="I",4454,Table11[[#This Row],[target.clade]]="II",110,TRUE,NA())</f>
        <v>110</v>
      </c>
      <c r="O1324" s="20" cm="1">
        <f t="array" ref="O1324">_xlfn.IFS(Table11[[#This Row],[target.clade]]="I",Table11[[#This Row],[hits.I]],Table11[[#This Row],[target.clade]]="II",Table11[[#This Row],[hits.II]],TRUE,SUM(Table11[[#This Row],[hits.I]:[hits.?]]))</f>
        <v>4438</v>
      </c>
      <c r="P1324" s="26">
        <f>Table11[[#This Row],[clade.P]]-Table11[[#This Row],[clade.TP]]</f>
        <v>16</v>
      </c>
      <c r="Q1324" s="26" cm="1">
        <f t="array" ref="Q1324">_xlfn.IFS(Table11[[#This Row],[target.clade]]="I",Table11[[#This Row],[hits.II]],Table11[[#This Row],[target.clade]]="II",Table11[[#This Row],[hits.I]],TRUE,NA())</f>
        <v>44</v>
      </c>
      <c r="R1324" s="26">
        <f>IFERROR(Table11[[#This Row],[clade.N]]-Table11[[#This Row],[clade.FP]], NA())</f>
        <v>66</v>
      </c>
      <c r="S1324" s="24">
        <f>Table11[[#This Row],[clade.TP]]/Table11[[#This Row],[clade.P]]</f>
        <v>0.99640772339470141</v>
      </c>
      <c r="T1324" s="24">
        <f>Table11[[#This Row],[clade.FN]]/Table11[[#This Row],[clade.P]]</f>
        <v>3.5922766052986078E-3</v>
      </c>
      <c r="U1324" s="24">
        <f>IFERROR(Table11[[#This Row],[clade.FP]]/Table11[[#This Row],[clade.N]],NA())</f>
        <v>0.4</v>
      </c>
      <c r="V1324" s="24">
        <f>IFERROR(Table11[[#This Row],[clade.TN]]/Table11[[#This Row],[clade.N]],NA())</f>
        <v>0.6</v>
      </c>
      <c r="AC1324" s="11"/>
      <c r="AD1324" s="11"/>
    </row>
    <row r="1325" spans="1:30" ht="21" customHeight="1" x14ac:dyDescent="0.2">
      <c r="A1325" s="25" t="s">
        <v>5420</v>
      </c>
      <c r="B1325" s="20">
        <f>LOOKUP(Table11[[#This Row],[id]],'S1 - Assay'!A:A,'S1 - Assay'!B:B)</f>
        <v>10244</v>
      </c>
      <c r="C1325" s="20" t="str">
        <f>LOOKUP(Table11[[#This Row],[id]],'S1 - Assay'!A:A,'S1 - Assay'!C:C)</f>
        <v>II</v>
      </c>
      <c r="D1325" s="20">
        <f>COUNTIF('S6 - Table 1'!$B$3:$B$20,Table11[[#This Row],[id]])</f>
        <v>0</v>
      </c>
      <c r="E1325" s="20">
        <v>1.2379811489999999</v>
      </c>
      <c r="F1325" s="20">
        <v>3429</v>
      </c>
      <c r="G1325" s="20">
        <v>4</v>
      </c>
      <c r="H1325" s="20">
        <v>268</v>
      </c>
      <c r="I1325" s="20">
        <v>11</v>
      </c>
      <c r="J1325" s="20">
        <v>43</v>
      </c>
      <c r="K1325" s="20">
        <v>4433</v>
      </c>
      <c r="L1325" s="20">
        <v>67</v>
      </c>
      <c r="M1325" s="26" cm="1">
        <f t="array" ref="M1325">_xlfn.IFS(Table11[[#This Row],[target.clade]]="I",110,Table11[[#This Row],[target.clade]]="II",4454,TRUE,4652)</f>
        <v>4454</v>
      </c>
      <c r="N1325" s="26" cm="1">
        <f t="array" ref="N1325">_xlfn.IFS(Table11[[#This Row],[target.clade]]="I",4454,Table11[[#This Row],[target.clade]]="II",110,TRUE,NA())</f>
        <v>110</v>
      </c>
      <c r="O1325" s="20" cm="1">
        <f t="array" ref="O1325">_xlfn.IFS(Table11[[#This Row],[target.clade]]="I",Table11[[#This Row],[hits.I]],Table11[[#This Row],[target.clade]]="II",Table11[[#This Row],[hits.II]],TRUE,SUM(Table11[[#This Row],[hits.I]:[hits.?]]))</f>
        <v>4433</v>
      </c>
      <c r="P1325" s="26">
        <f>Table11[[#This Row],[clade.P]]-Table11[[#This Row],[clade.TP]]</f>
        <v>21</v>
      </c>
      <c r="Q1325" s="26" cm="1">
        <f t="array" ref="Q1325">_xlfn.IFS(Table11[[#This Row],[target.clade]]="I",Table11[[#This Row],[hits.II]],Table11[[#This Row],[target.clade]]="II",Table11[[#This Row],[hits.I]],TRUE,NA())</f>
        <v>43</v>
      </c>
      <c r="R1325" s="26">
        <f>IFERROR(Table11[[#This Row],[clade.N]]-Table11[[#This Row],[clade.FP]], NA())</f>
        <v>67</v>
      </c>
      <c r="S1325" s="24">
        <f>Table11[[#This Row],[clade.TP]]/Table11[[#This Row],[clade.P]]</f>
        <v>0.99528513695554555</v>
      </c>
      <c r="T1325" s="24">
        <f>Table11[[#This Row],[clade.FN]]/Table11[[#This Row],[clade.P]]</f>
        <v>4.7148630444544233E-3</v>
      </c>
      <c r="U1325" s="24">
        <f>IFERROR(Table11[[#This Row],[clade.FP]]/Table11[[#This Row],[clade.N]],NA())</f>
        <v>0.39090909090909093</v>
      </c>
      <c r="V1325" s="24">
        <f>IFERROR(Table11[[#This Row],[clade.TN]]/Table11[[#This Row],[clade.N]],NA())</f>
        <v>0.60909090909090913</v>
      </c>
      <c r="AC1325" s="11"/>
      <c r="AD1325" s="11"/>
    </row>
    <row r="1326" spans="1:30" ht="21" customHeight="1" x14ac:dyDescent="0.2">
      <c r="A1326" s="25" t="s">
        <v>5424</v>
      </c>
      <c r="B1326" s="20">
        <f>LOOKUP(Table11[[#This Row],[id]],'S1 - Assay'!A:A,'S1 - Assay'!B:B)</f>
        <v>10244</v>
      </c>
      <c r="C1326" s="20" t="str">
        <f>LOOKUP(Table11[[#This Row],[id]],'S1 - Assay'!A:A,'S1 - Assay'!C:C)</f>
        <v>II</v>
      </c>
      <c r="D1326" s="20">
        <f>COUNTIF('S6 - Table 1'!$B$3:$B$20,Table11[[#This Row],[id]])</f>
        <v>0</v>
      </c>
      <c r="E1326" s="20">
        <v>1.2379811489999999</v>
      </c>
      <c r="F1326" s="20">
        <v>3429</v>
      </c>
      <c r="G1326" s="20">
        <v>4</v>
      </c>
      <c r="H1326" s="20">
        <v>268</v>
      </c>
      <c r="I1326" s="20">
        <v>11</v>
      </c>
      <c r="J1326" s="20">
        <v>43</v>
      </c>
      <c r="K1326" s="20">
        <v>4433</v>
      </c>
      <c r="L1326" s="20">
        <v>67</v>
      </c>
      <c r="M1326" s="26" cm="1">
        <f t="array" ref="M1326">_xlfn.IFS(Table11[[#This Row],[target.clade]]="I",110,Table11[[#This Row],[target.clade]]="II",4454,TRUE,4652)</f>
        <v>4454</v>
      </c>
      <c r="N1326" s="26" cm="1">
        <f t="array" ref="N1326">_xlfn.IFS(Table11[[#This Row],[target.clade]]="I",4454,Table11[[#This Row],[target.clade]]="II",110,TRUE,NA())</f>
        <v>110</v>
      </c>
      <c r="O1326" s="20" cm="1">
        <f t="array" ref="O1326">_xlfn.IFS(Table11[[#This Row],[target.clade]]="I",Table11[[#This Row],[hits.I]],Table11[[#This Row],[target.clade]]="II",Table11[[#This Row],[hits.II]],TRUE,SUM(Table11[[#This Row],[hits.I]:[hits.?]]))</f>
        <v>4433</v>
      </c>
      <c r="P1326" s="26">
        <f>Table11[[#This Row],[clade.P]]-Table11[[#This Row],[clade.TP]]</f>
        <v>21</v>
      </c>
      <c r="Q1326" s="26" cm="1">
        <f t="array" ref="Q1326">_xlfn.IFS(Table11[[#This Row],[target.clade]]="I",Table11[[#This Row],[hits.II]],Table11[[#This Row],[target.clade]]="II",Table11[[#This Row],[hits.I]],TRUE,NA())</f>
        <v>43</v>
      </c>
      <c r="R1326" s="26">
        <f>IFERROR(Table11[[#This Row],[clade.N]]-Table11[[#This Row],[clade.FP]], NA())</f>
        <v>67</v>
      </c>
      <c r="S1326" s="24">
        <f>Table11[[#This Row],[clade.TP]]/Table11[[#This Row],[clade.P]]</f>
        <v>0.99528513695554555</v>
      </c>
      <c r="T1326" s="24">
        <f>Table11[[#This Row],[clade.FN]]/Table11[[#This Row],[clade.P]]</f>
        <v>4.7148630444544233E-3</v>
      </c>
      <c r="U1326" s="24">
        <f>IFERROR(Table11[[#This Row],[clade.FP]]/Table11[[#This Row],[clade.N]],NA())</f>
        <v>0.39090909090909093</v>
      </c>
      <c r="V1326" s="24">
        <f>IFERROR(Table11[[#This Row],[clade.TN]]/Table11[[#This Row],[clade.N]],NA())</f>
        <v>0.60909090909090913</v>
      </c>
      <c r="AC1326" s="11"/>
      <c r="AD1326" s="11"/>
    </row>
    <row r="1327" spans="1:30" ht="21" customHeight="1" x14ac:dyDescent="0.2">
      <c r="A1327" s="25" t="s">
        <v>5426</v>
      </c>
      <c r="B1327" s="20">
        <f>LOOKUP(Table11[[#This Row],[id]],'S1 - Assay'!A:A,'S1 - Assay'!B:B)</f>
        <v>10244</v>
      </c>
      <c r="C1327" s="20" t="str">
        <f>LOOKUP(Table11[[#This Row],[id]],'S1 - Assay'!A:A,'S1 - Assay'!C:C)</f>
        <v>II</v>
      </c>
      <c r="D1327" s="20">
        <f>COUNTIF('S6 - Table 1'!$B$3:$B$20,Table11[[#This Row],[id]])</f>
        <v>0</v>
      </c>
      <c r="E1327" s="20">
        <v>1.2379811489999999</v>
      </c>
      <c r="F1327" s="20">
        <v>3429</v>
      </c>
      <c r="G1327" s="20">
        <v>4</v>
      </c>
      <c r="H1327" s="20">
        <v>268</v>
      </c>
      <c r="I1327" s="20">
        <v>11</v>
      </c>
      <c r="J1327" s="20">
        <v>43</v>
      </c>
      <c r="K1327" s="20">
        <v>4433</v>
      </c>
      <c r="L1327" s="20">
        <v>67</v>
      </c>
      <c r="M1327" s="26" cm="1">
        <f t="array" ref="M1327">_xlfn.IFS(Table11[[#This Row],[target.clade]]="I",110,Table11[[#This Row],[target.clade]]="II",4454,TRUE,4652)</f>
        <v>4454</v>
      </c>
      <c r="N1327" s="26" cm="1">
        <f t="array" ref="N1327">_xlfn.IFS(Table11[[#This Row],[target.clade]]="I",4454,Table11[[#This Row],[target.clade]]="II",110,TRUE,NA())</f>
        <v>110</v>
      </c>
      <c r="O1327" s="20" cm="1">
        <f t="array" ref="O1327">_xlfn.IFS(Table11[[#This Row],[target.clade]]="I",Table11[[#This Row],[hits.I]],Table11[[#This Row],[target.clade]]="II",Table11[[#This Row],[hits.II]],TRUE,SUM(Table11[[#This Row],[hits.I]:[hits.?]]))</f>
        <v>4433</v>
      </c>
      <c r="P1327" s="26">
        <f>Table11[[#This Row],[clade.P]]-Table11[[#This Row],[clade.TP]]</f>
        <v>21</v>
      </c>
      <c r="Q1327" s="26" cm="1">
        <f t="array" ref="Q1327">_xlfn.IFS(Table11[[#This Row],[target.clade]]="I",Table11[[#This Row],[hits.II]],Table11[[#This Row],[target.clade]]="II",Table11[[#This Row],[hits.I]],TRUE,NA())</f>
        <v>43</v>
      </c>
      <c r="R1327" s="26">
        <f>IFERROR(Table11[[#This Row],[clade.N]]-Table11[[#This Row],[clade.FP]], NA())</f>
        <v>67</v>
      </c>
      <c r="S1327" s="24">
        <f>Table11[[#This Row],[clade.TP]]/Table11[[#This Row],[clade.P]]</f>
        <v>0.99528513695554555</v>
      </c>
      <c r="T1327" s="24">
        <f>Table11[[#This Row],[clade.FN]]/Table11[[#This Row],[clade.P]]</f>
        <v>4.7148630444544233E-3</v>
      </c>
      <c r="U1327" s="24">
        <f>IFERROR(Table11[[#This Row],[clade.FP]]/Table11[[#This Row],[clade.N]],NA())</f>
        <v>0.39090909090909093</v>
      </c>
      <c r="V1327" s="24">
        <f>IFERROR(Table11[[#This Row],[clade.TN]]/Table11[[#This Row],[clade.N]],NA())</f>
        <v>0.60909090909090913</v>
      </c>
      <c r="AC1327" s="11"/>
      <c r="AD1327" s="11"/>
    </row>
    <row r="1328" spans="1:30" ht="21" customHeight="1" x14ac:dyDescent="0.2">
      <c r="A1328" s="25" t="s">
        <v>5428</v>
      </c>
      <c r="B1328" s="20">
        <f>LOOKUP(Table11[[#This Row],[id]],'S1 - Assay'!A:A,'S1 - Assay'!B:B)</f>
        <v>10244</v>
      </c>
      <c r="C1328" s="20" t="str">
        <f>LOOKUP(Table11[[#This Row],[id]],'S1 - Assay'!A:A,'S1 - Assay'!C:C)</f>
        <v>II</v>
      </c>
      <c r="D1328" s="20">
        <f>COUNTIF('S6 - Table 1'!$B$3:$B$20,Table11[[#This Row],[id]])</f>
        <v>0</v>
      </c>
      <c r="E1328" s="20">
        <v>1.238063329</v>
      </c>
      <c r="F1328" s="20">
        <v>3419</v>
      </c>
      <c r="G1328" s="20">
        <v>3</v>
      </c>
      <c r="H1328" s="20">
        <v>160</v>
      </c>
      <c r="I1328" s="20">
        <v>98</v>
      </c>
      <c r="J1328" s="20">
        <v>43</v>
      </c>
      <c r="K1328" s="20">
        <v>4402</v>
      </c>
      <c r="L1328" s="20">
        <v>65</v>
      </c>
      <c r="M1328" s="26" cm="1">
        <f t="array" ref="M1328">_xlfn.IFS(Table11[[#This Row],[target.clade]]="I",110,Table11[[#This Row],[target.clade]]="II",4454,TRUE,4652)</f>
        <v>4454</v>
      </c>
      <c r="N1328" s="26" cm="1">
        <f t="array" ref="N1328">_xlfn.IFS(Table11[[#This Row],[target.clade]]="I",4454,Table11[[#This Row],[target.clade]]="II",110,TRUE,NA())</f>
        <v>110</v>
      </c>
      <c r="O1328" s="20" cm="1">
        <f t="array" ref="O1328">_xlfn.IFS(Table11[[#This Row],[target.clade]]="I",Table11[[#This Row],[hits.I]],Table11[[#This Row],[target.clade]]="II",Table11[[#This Row],[hits.II]],TRUE,SUM(Table11[[#This Row],[hits.I]:[hits.?]]))</f>
        <v>4402</v>
      </c>
      <c r="P1328" s="26">
        <f>Table11[[#This Row],[clade.P]]-Table11[[#This Row],[clade.TP]]</f>
        <v>52</v>
      </c>
      <c r="Q1328" s="26" cm="1">
        <f t="array" ref="Q1328">_xlfn.IFS(Table11[[#This Row],[target.clade]]="I",Table11[[#This Row],[hits.II]],Table11[[#This Row],[target.clade]]="II",Table11[[#This Row],[hits.I]],TRUE,NA())</f>
        <v>43</v>
      </c>
      <c r="R1328" s="26">
        <f>IFERROR(Table11[[#This Row],[clade.N]]-Table11[[#This Row],[clade.FP]], NA())</f>
        <v>67</v>
      </c>
      <c r="S1328" s="24">
        <f>Table11[[#This Row],[clade.TP]]/Table11[[#This Row],[clade.P]]</f>
        <v>0.98832510103277948</v>
      </c>
      <c r="T1328" s="24">
        <f>Table11[[#This Row],[clade.FN]]/Table11[[#This Row],[clade.P]]</f>
        <v>1.1674898967220475E-2</v>
      </c>
      <c r="U1328" s="24">
        <f>IFERROR(Table11[[#This Row],[clade.FP]]/Table11[[#This Row],[clade.N]],NA())</f>
        <v>0.39090909090909093</v>
      </c>
      <c r="V1328" s="24">
        <f>IFERROR(Table11[[#This Row],[clade.TN]]/Table11[[#This Row],[clade.N]],NA())</f>
        <v>0.60909090909090913</v>
      </c>
      <c r="AC1328" s="11"/>
      <c r="AD1328" s="11"/>
    </row>
    <row r="1329" spans="1:30" ht="21" customHeight="1" x14ac:dyDescent="0.2">
      <c r="A1329" s="25" t="s">
        <v>5431</v>
      </c>
      <c r="B1329" s="20">
        <f>LOOKUP(Table11[[#This Row],[id]],'S1 - Assay'!A:A,'S1 - Assay'!B:B)</f>
        <v>10244</v>
      </c>
      <c r="C1329" s="20" t="str">
        <f>LOOKUP(Table11[[#This Row],[id]],'S1 - Assay'!A:A,'S1 - Assay'!C:C)</f>
        <v>II</v>
      </c>
      <c r="D1329" s="20">
        <f>COUNTIF('S6 - Table 1'!$B$3:$B$20,Table11[[#This Row],[id]])</f>
        <v>0</v>
      </c>
      <c r="E1329" s="20">
        <v>1.238063329</v>
      </c>
      <c r="F1329" s="20">
        <v>3419</v>
      </c>
      <c r="G1329" s="20">
        <v>3</v>
      </c>
      <c r="H1329" s="20">
        <v>3</v>
      </c>
      <c r="I1329" s="20">
        <v>255</v>
      </c>
      <c r="J1329" s="20">
        <v>43</v>
      </c>
      <c r="K1329" s="20">
        <v>4402</v>
      </c>
      <c r="L1329" s="20">
        <v>65</v>
      </c>
      <c r="M1329" s="26" cm="1">
        <f t="array" ref="M1329">_xlfn.IFS(Table11[[#This Row],[target.clade]]="I",110,Table11[[#This Row],[target.clade]]="II",4454,TRUE,4652)</f>
        <v>4454</v>
      </c>
      <c r="N1329" s="26" cm="1">
        <f t="array" ref="N1329">_xlfn.IFS(Table11[[#This Row],[target.clade]]="I",4454,Table11[[#This Row],[target.clade]]="II",110,TRUE,NA())</f>
        <v>110</v>
      </c>
      <c r="O1329" s="20" cm="1">
        <f t="array" ref="O1329">_xlfn.IFS(Table11[[#This Row],[target.clade]]="I",Table11[[#This Row],[hits.I]],Table11[[#This Row],[target.clade]]="II",Table11[[#This Row],[hits.II]],TRUE,SUM(Table11[[#This Row],[hits.I]:[hits.?]]))</f>
        <v>4402</v>
      </c>
      <c r="P1329" s="26">
        <f>Table11[[#This Row],[clade.P]]-Table11[[#This Row],[clade.TP]]</f>
        <v>52</v>
      </c>
      <c r="Q1329" s="26" cm="1">
        <f t="array" ref="Q1329">_xlfn.IFS(Table11[[#This Row],[target.clade]]="I",Table11[[#This Row],[hits.II]],Table11[[#This Row],[target.clade]]="II",Table11[[#This Row],[hits.I]],TRUE,NA())</f>
        <v>43</v>
      </c>
      <c r="R1329" s="26">
        <f>IFERROR(Table11[[#This Row],[clade.N]]-Table11[[#This Row],[clade.FP]], NA())</f>
        <v>67</v>
      </c>
      <c r="S1329" s="24">
        <f>Table11[[#This Row],[clade.TP]]/Table11[[#This Row],[clade.P]]</f>
        <v>0.98832510103277948</v>
      </c>
      <c r="T1329" s="24">
        <f>Table11[[#This Row],[clade.FN]]/Table11[[#This Row],[clade.P]]</f>
        <v>1.1674898967220475E-2</v>
      </c>
      <c r="U1329" s="24">
        <f>IFERROR(Table11[[#This Row],[clade.FP]]/Table11[[#This Row],[clade.N]],NA())</f>
        <v>0.39090909090909093</v>
      </c>
      <c r="V1329" s="24">
        <f>IFERROR(Table11[[#This Row],[clade.TN]]/Table11[[#This Row],[clade.N]],NA())</f>
        <v>0.60909090909090913</v>
      </c>
      <c r="AC1329" s="11"/>
      <c r="AD1329" s="11"/>
    </row>
    <row r="1330" spans="1:30" ht="21" customHeight="1" x14ac:dyDescent="0.2">
      <c r="A1330" s="25" t="s">
        <v>5434</v>
      </c>
      <c r="B1330" s="20">
        <f>LOOKUP(Table11[[#This Row],[id]],'S1 - Assay'!A:A,'S1 - Assay'!B:B)</f>
        <v>10244</v>
      </c>
      <c r="C1330" s="20" t="str">
        <f>LOOKUP(Table11[[#This Row],[id]],'S1 - Assay'!A:A,'S1 - Assay'!C:C)</f>
        <v>II</v>
      </c>
      <c r="D1330" s="20">
        <f>COUNTIF('S6 - Table 1'!$B$3:$B$20,Table11[[#This Row],[id]])</f>
        <v>0</v>
      </c>
      <c r="E1330" s="20">
        <v>1.239393776</v>
      </c>
      <c r="F1330" s="20">
        <v>3126</v>
      </c>
      <c r="G1330" s="20">
        <v>18</v>
      </c>
      <c r="H1330" s="20">
        <v>142</v>
      </c>
      <c r="I1330" s="20">
        <v>129</v>
      </c>
      <c r="J1330" s="20">
        <v>50</v>
      </c>
      <c r="K1330" s="20">
        <v>4075</v>
      </c>
      <c r="L1330" s="20">
        <v>53</v>
      </c>
      <c r="M1330" s="26" cm="1">
        <f t="array" ref="M1330">_xlfn.IFS(Table11[[#This Row],[target.clade]]="I",110,Table11[[#This Row],[target.clade]]="II",4454,TRUE,4652)</f>
        <v>4454</v>
      </c>
      <c r="N1330" s="26" cm="1">
        <f t="array" ref="N1330">_xlfn.IFS(Table11[[#This Row],[target.clade]]="I",4454,Table11[[#This Row],[target.clade]]="II",110,TRUE,NA())</f>
        <v>110</v>
      </c>
      <c r="O1330" s="20" cm="1">
        <f t="array" ref="O1330">_xlfn.IFS(Table11[[#This Row],[target.clade]]="I",Table11[[#This Row],[hits.I]],Table11[[#This Row],[target.clade]]="II",Table11[[#This Row],[hits.II]],TRUE,SUM(Table11[[#This Row],[hits.I]:[hits.?]]))</f>
        <v>4075</v>
      </c>
      <c r="P1330" s="26">
        <f>Table11[[#This Row],[clade.P]]-Table11[[#This Row],[clade.TP]]</f>
        <v>379</v>
      </c>
      <c r="Q1330" s="26" cm="1">
        <f t="array" ref="Q1330">_xlfn.IFS(Table11[[#This Row],[target.clade]]="I",Table11[[#This Row],[hits.II]],Table11[[#This Row],[target.clade]]="II",Table11[[#This Row],[hits.I]],TRUE,NA())</f>
        <v>50</v>
      </c>
      <c r="R1330" s="26">
        <f>IFERROR(Table11[[#This Row],[clade.N]]-Table11[[#This Row],[clade.FP]], NA())</f>
        <v>60</v>
      </c>
      <c r="S1330" s="24">
        <f>Table11[[#This Row],[clade.TP]]/Table11[[#This Row],[clade.P]]</f>
        <v>0.91490794791198926</v>
      </c>
      <c r="T1330" s="24">
        <f>Table11[[#This Row],[clade.FN]]/Table11[[#This Row],[clade.P]]</f>
        <v>8.5092052088010781E-2</v>
      </c>
      <c r="U1330" s="24">
        <f>IFERROR(Table11[[#This Row],[clade.FP]]/Table11[[#This Row],[clade.N]],NA())</f>
        <v>0.45454545454545453</v>
      </c>
      <c r="V1330" s="24">
        <f>IFERROR(Table11[[#This Row],[clade.TN]]/Table11[[#This Row],[clade.N]],NA())</f>
        <v>0.54545454545454541</v>
      </c>
      <c r="AC1330" s="11"/>
      <c r="AD1330" s="11"/>
    </row>
    <row r="1331" spans="1:30" ht="21" customHeight="1" x14ac:dyDescent="0.2">
      <c r="A1331" s="25" t="s">
        <v>5437</v>
      </c>
      <c r="B1331" s="20">
        <f>LOOKUP(Table11[[#This Row],[id]],'S1 - Assay'!A:A,'S1 - Assay'!B:B)</f>
        <v>10244</v>
      </c>
      <c r="C1331" s="20" t="str">
        <f>LOOKUP(Table11[[#This Row],[id]],'S1 - Assay'!A:A,'S1 - Assay'!C:C)</f>
        <v>II</v>
      </c>
      <c r="D1331" s="20">
        <f>COUNTIF('S6 - Table 1'!$B$3:$B$20,Table11[[#This Row],[id]])</f>
        <v>0</v>
      </c>
      <c r="E1331" s="20">
        <v>1.244577984</v>
      </c>
      <c r="F1331" s="20">
        <v>3420</v>
      </c>
      <c r="G1331" s="20">
        <v>2</v>
      </c>
      <c r="H1331" s="20">
        <v>270</v>
      </c>
      <c r="I1331" s="20">
        <v>267</v>
      </c>
      <c r="J1331" s="20">
        <v>44</v>
      </c>
      <c r="K1331" s="20">
        <v>4421</v>
      </c>
      <c r="L1331" s="20">
        <v>67</v>
      </c>
      <c r="M1331" s="26" cm="1">
        <f t="array" ref="M1331">_xlfn.IFS(Table11[[#This Row],[target.clade]]="I",110,Table11[[#This Row],[target.clade]]="II",4454,TRUE,4652)</f>
        <v>4454</v>
      </c>
      <c r="N1331" s="26" cm="1">
        <f t="array" ref="N1331">_xlfn.IFS(Table11[[#This Row],[target.clade]]="I",4454,Table11[[#This Row],[target.clade]]="II",110,TRUE,NA())</f>
        <v>110</v>
      </c>
      <c r="O1331" s="20" cm="1">
        <f t="array" ref="O1331">_xlfn.IFS(Table11[[#This Row],[target.clade]]="I",Table11[[#This Row],[hits.I]],Table11[[#This Row],[target.clade]]="II",Table11[[#This Row],[hits.II]],TRUE,SUM(Table11[[#This Row],[hits.I]:[hits.?]]))</f>
        <v>4421</v>
      </c>
      <c r="P1331" s="26">
        <f>Table11[[#This Row],[clade.P]]-Table11[[#This Row],[clade.TP]]</f>
        <v>33</v>
      </c>
      <c r="Q1331" s="26" cm="1">
        <f t="array" ref="Q1331">_xlfn.IFS(Table11[[#This Row],[target.clade]]="I",Table11[[#This Row],[hits.II]],Table11[[#This Row],[target.clade]]="II",Table11[[#This Row],[hits.I]],TRUE,NA())</f>
        <v>44</v>
      </c>
      <c r="R1331" s="26">
        <f>IFERROR(Table11[[#This Row],[clade.N]]-Table11[[#This Row],[clade.FP]], NA())</f>
        <v>66</v>
      </c>
      <c r="S1331" s="24">
        <f>Table11[[#This Row],[clade.TP]]/Table11[[#This Row],[clade.P]]</f>
        <v>0.99259092950157157</v>
      </c>
      <c r="T1331" s="24">
        <f>Table11[[#This Row],[clade.FN]]/Table11[[#This Row],[clade.P]]</f>
        <v>7.4090704984283787E-3</v>
      </c>
      <c r="U1331" s="24">
        <f>IFERROR(Table11[[#This Row],[clade.FP]]/Table11[[#This Row],[clade.N]],NA())</f>
        <v>0.4</v>
      </c>
      <c r="V1331" s="24">
        <f>IFERROR(Table11[[#This Row],[clade.TN]]/Table11[[#This Row],[clade.N]],NA())</f>
        <v>0.6</v>
      </c>
      <c r="AC1331" s="11"/>
      <c r="AD1331" s="11"/>
    </row>
    <row r="1332" spans="1:30" ht="21" customHeight="1" x14ac:dyDescent="0.2">
      <c r="A1332" s="25" t="s">
        <v>5442</v>
      </c>
      <c r="B1332" s="20">
        <f>LOOKUP(Table11[[#This Row],[id]],'S1 - Assay'!A:A,'S1 - Assay'!B:B)</f>
        <v>10244</v>
      </c>
      <c r="C1332" s="20" t="str">
        <f>LOOKUP(Table11[[#This Row],[id]],'S1 - Assay'!A:A,'S1 - Assay'!C:C)</f>
        <v>II</v>
      </c>
      <c r="D1332" s="20">
        <f>COUNTIF('S6 - Table 1'!$B$3:$B$20,Table11[[#This Row],[id]])</f>
        <v>0</v>
      </c>
      <c r="E1332" s="20">
        <v>1.2459056589999999</v>
      </c>
      <c r="F1332" s="20">
        <v>3401</v>
      </c>
      <c r="G1332" s="20">
        <v>1</v>
      </c>
      <c r="H1332" s="20">
        <v>286</v>
      </c>
      <c r="I1332" s="20">
        <v>27</v>
      </c>
      <c r="J1332" s="20">
        <v>44</v>
      </c>
      <c r="K1332" s="20">
        <v>4394</v>
      </c>
      <c r="L1332" s="20">
        <v>63</v>
      </c>
      <c r="M1332" s="26" cm="1">
        <f t="array" ref="M1332">_xlfn.IFS(Table11[[#This Row],[target.clade]]="I",110,Table11[[#This Row],[target.clade]]="II",4454,TRUE,4652)</f>
        <v>4454</v>
      </c>
      <c r="N1332" s="26" cm="1">
        <f t="array" ref="N1332">_xlfn.IFS(Table11[[#This Row],[target.clade]]="I",4454,Table11[[#This Row],[target.clade]]="II",110,TRUE,NA())</f>
        <v>110</v>
      </c>
      <c r="O1332" s="20" cm="1">
        <f t="array" ref="O1332">_xlfn.IFS(Table11[[#This Row],[target.clade]]="I",Table11[[#This Row],[hits.I]],Table11[[#This Row],[target.clade]]="II",Table11[[#This Row],[hits.II]],TRUE,SUM(Table11[[#This Row],[hits.I]:[hits.?]]))</f>
        <v>4394</v>
      </c>
      <c r="P1332" s="26">
        <f>Table11[[#This Row],[clade.P]]-Table11[[#This Row],[clade.TP]]</f>
        <v>60</v>
      </c>
      <c r="Q1332" s="26" cm="1">
        <f t="array" ref="Q1332">_xlfn.IFS(Table11[[#This Row],[target.clade]]="I",Table11[[#This Row],[hits.II]],Table11[[#This Row],[target.clade]]="II",Table11[[#This Row],[hits.I]],TRUE,NA())</f>
        <v>44</v>
      </c>
      <c r="R1332" s="26">
        <f>IFERROR(Table11[[#This Row],[clade.N]]-Table11[[#This Row],[clade.FP]], NA())</f>
        <v>66</v>
      </c>
      <c r="S1332" s="24">
        <f>Table11[[#This Row],[clade.TP]]/Table11[[#This Row],[clade.P]]</f>
        <v>0.98652896273013024</v>
      </c>
      <c r="T1332" s="24">
        <f>Table11[[#This Row],[clade.FN]]/Table11[[#This Row],[clade.P]]</f>
        <v>1.3471037269869779E-2</v>
      </c>
      <c r="U1332" s="24">
        <f>IFERROR(Table11[[#This Row],[clade.FP]]/Table11[[#This Row],[clade.N]],NA())</f>
        <v>0.4</v>
      </c>
      <c r="V1332" s="24">
        <f>IFERROR(Table11[[#This Row],[clade.TN]]/Table11[[#This Row],[clade.N]],NA())</f>
        <v>0.6</v>
      </c>
      <c r="AC1332" s="11"/>
      <c r="AD1332" s="11"/>
    </row>
    <row r="1333" spans="1:30" ht="21" customHeight="1" x14ac:dyDescent="0.2">
      <c r="A1333" s="25" t="s">
        <v>5446</v>
      </c>
      <c r="B1333" s="20">
        <f>LOOKUP(Table11[[#This Row],[id]],'S1 - Assay'!A:A,'S1 - Assay'!B:B)</f>
        <v>10244</v>
      </c>
      <c r="C1333" s="20" t="str">
        <f>LOOKUP(Table11[[#This Row],[id]],'S1 - Assay'!A:A,'S1 - Assay'!C:C)</f>
        <v>II</v>
      </c>
      <c r="D1333" s="20">
        <f>COUNTIF('S6 - Table 1'!$B$3:$B$20,Table11[[#This Row],[id]])</f>
        <v>0</v>
      </c>
      <c r="E1333" s="20">
        <v>1.246943602</v>
      </c>
      <c r="F1333" s="20">
        <v>3381</v>
      </c>
      <c r="G1333" s="20">
        <v>9</v>
      </c>
      <c r="H1333" s="20">
        <v>191</v>
      </c>
      <c r="I1333" s="20">
        <v>91</v>
      </c>
      <c r="J1333" s="20">
        <v>43</v>
      </c>
      <c r="K1333" s="20">
        <v>4419</v>
      </c>
      <c r="L1333" s="20">
        <v>50</v>
      </c>
      <c r="M1333" s="26" cm="1">
        <f t="array" ref="M1333">_xlfn.IFS(Table11[[#This Row],[target.clade]]="I",110,Table11[[#This Row],[target.clade]]="II",4454,TRUE,4652)</f>
        <v>4454</v>
      </c>
      <c r="N1333" s="26" cm="1">
        <f t="array" ref="N1333">_xlfn.IFS(Table11[[#This Row],[target.clade]]="I",4454,Table11[[#This Row],[target.clade]]="II",110,TRUE,NA())</f>
        <v>110</v>
      </c>
      <c r="O1333" s="20" cm="1">
        <f t="array" ref="O1333">_xlfn.IFS(Table11[[#This Row],[target.clade]]="I",Table11[[#This Row],[hits.I]],Table11[[#This Row],[target.clade]]="II",Table11[[#This Row],[hits.II]],TRUE,SUM(Table11[[#This Row],[hits.I]:[hits.?]]))</f>
        <v>4419</v>
      </c>
      <c r="P1333" s="26">
        <f>Table11[[#This Row],[clade.P]]-Table11[[#This Row],[clade.TP]]</f>
        <v>35</v>
      </c>
      <c r="Q1333" s="26" cm="1">
        <f t="array" ref="Q1333">_xlfn.IFS(Table11[[#This Row],[target.clade]]="I",Table11[[#This Row],[hits.II]],Table11[[#This Row],[target.clade]]="II",Table11[[#This Row],[hits.I]],TRUE,NA())</f>
        <v>43</v>
      </c>
      <c r="R1333" s="26">
        <f>IFERROR(Table11[[#This Row],[clade.N]]-Table11[[#This Row],[clade.FP]], NA())</f>
        <v>67</v>
      </c>
      <c r="S1333" s="24">
        <f>Table11[[#This Row],[clade.TP]]/Table11[[#This Row],[clade.P]]</f>
        <v>0.99214189492590932</v>
      </c>
      <c r="T1333" s="24">
        <f>Table11[[#This Row],[clade.FN]]/Table11[[#This Row],[clade.P]]</f>
        <v>7.8581050740907047E-3</v>
      </c>
      <c r="U1333" s="24">
        <f>IFERROR(Table11[[#This Row],[clade.FP]]/Table11[[#This Row],[clade.N]],NA())</f>
        <v>0.39090909090909093</v>
      </c>
      <c r="V1333" s="24">
        <f>IFERROR(Table11[[#This Row],[clade.TN]]/Table11[[#This Row],[clade.N]],NA())</f>
        <v>0.60909090909090913</v>
      </c>
      <c r="AC1333" s="11"/>
      <c r="AD1333" s="11"/>
    </row>
    <row r="1334" spans="1:30" ht="21" customHeight="1" x14ac:dyDescent="0.2">
      <c r="A1334" s="25" t="s">
        <v>5449</v>
      </c>
      <c r="B1334" s="20">
        <f>LOOKUP(Table11[[#This Row],[id]],'S1 - Assay'!A:A,'S1 - Assay'!B:B)</f>
        <v>10244</v>
      </c>
      <c r="C1334" s="20" t="str">
        <f>LOOKUP(Table11[[#This Row],[id]],'S1 - Assay'!A:A,'S1 - Assay'!C:C)</f>
        <v>II</v>
      </c>
      <c r="D1334" s="20">
        <f>COUNTIF('S6 - Table 1'!$B$3:$B$20,Table11[[#This Row],[id]])</f>
        <v>0</v>
      </c>
      <c r="E1334" s="20">
        <v>1.2545763110000001</v>
      </c>
      <c r="F1334" s="20">
        <v>3292</v>
      </c>
      <c r="G1334" s="20">
        <v>14</v>
      </c>
      <c r="H1334" s="20">
        <v>114</v>
      </c>
      <c r="I1334" s="20">
        <v>238</v>
      </c>
      <c r="J1334" s="20">
        <v>43</v>
      </c>
      <c r="K1334" s="20">
        <v>4295</v>
      </c>
      <c r="L1334" s="20">
        <v>55</v>
      </c>
      <c r="M1334" s="26" cm="1">
        <f t="array" ref="M1334">_xlfn.IFS(Table11[[#This Row],[target.clade]]="I",110,Table11[[#This Row],[target.clade]]="II",4454,TRUE,4652)</f>
        <v>4454</v>
      </c>
      <c r="N1334" s="26" cm="1">
        <f t="array" ref="N1334">_xlfn.IFS(Table11[[#This Row],[target.clade]]="I",4454,Table11[[#This Row],[target.clade]]="II",110,TRUE,NA())</f>
        <v>110</v>
      </c>
      <c r="O1334" s="20" cm="1">
        <f t="array" ref="O1334">_xlfn.IFS(Table11[[#This Row],[target.clade]]="I",Table11[[#This Row],[hits.I]],Table11[[#This Row],[target.clade]]="II",Table11[[#This Row],[hits.II]],TRUE,SUM(Table11[[#This Row],[hits.I]:[hits.?]]))</f>
        <v>4295</v>
      </c>
      <c r="P1334" s="26">
        <f>Table11[[#This Row],[clade.P]]-Table11[[#This Row],[clade.TP]]</f>
        <v>159</v>
      </c>
      <c r="Q1334" s="26" cm="1">
        <f t="array" ref="Q1334">_xlfn.IFS(Table11[[#This Row],[target.clade]]="I",Table11[[#This Row],[hits.II]],Table11[[#This Row],[target.clade]]="II",Table11[[#This Row],[hits.I]],TRUE,NA())</f>
        <v>43</v>
      </c>
      <c r="R1334" s="26">
        <f>IFERROR(Table11[[#This Row],[clade.N]]-Table11[[#This Row],[clade.FP]], NA())</f>
        <v>67</v>
      </c>
      <c r="S1334" s="24">
        <f>Table11[[#This Row],[clade.TP]]/Table11[[#This Row],[clade.P]]</f>
        <v>0.96430175123484507</v>
      </c>
      <c r="T1334" s="24">
        <f>Table11[[#This Row],[clade.FN]]/Table11[[#This Row],[clade.P]]</f>
        <v>3.5698248765154914E-2</v>
      </c>
      <c r="U1334" s="24">
        <f>IFERROR(Table11[[#This Row],[clade.FP]]/Table11[[#This Row],[clade.N]],NA())</f>
        <v>0.39090909090909093</v>
      </c>
      <c r="V1334" s="24">
        <f>IFERROR(Table11[[#This Row],[clade.TN]]/Table11[[#This Row],[clade.N]],NA())</f>
        <v>0.60909090909090913</v>
      </c>
      <c r="AC1334" s="11"/>
      <c r="AD1334" s="11"/>
    </row>
    <row r="1335" spans="1:30" ht="21" customHeight="1" x14ac:dyDescent="0.2">
      <c r="A1335" s="25" t="s">
        <v>5452</v>
      </c>
      <c r="B1335" s="20">
        <f>LOOKUP(Table11[[#This Row],[id]],'S1 - Assay'!A:A,'S1 - Assay'!B:B)</f>
        <v>10244</v>
      </c>
      <c r="C1335" s="20" t="str">
        <f>LOOKUP(Table11[[#This Row],[id]],'S1 - Assay'!A:A,'S1 - Assay'!C:C)</f>
        <v>II</v>
      </c>
      <c r="D1335" s="20">
        <f>COUNTIF('S6 - Table 1'!$B$3:$B$20,Table11[[#This Row],[id]])</f>
        <v>0</v>
      </c>
      <c r="E1335" s="20">
        <v>1.254811484</v>
      </c>
      <c r="F1335" s="20">
        <v>3292</v>
      </c>
      <c r="G1335" s="20">
        <v>13</v>
      </c>
      <c r="H1335" s="20">
        <v>114</v>
      </c>
      <c r="I1335" s="20">
        <v>238</v>
      </c>
      <c r="J1335" s="20">
        <v>43</v>
      </c>
      <c r="K1335" s="20">
        <v>4294</v>
      </c>
      <c r="L1335" s="20">
        <v>55</v>
      </c>
      <c r="M1335" s="26" cm="1">
        <f t="array" ref="M1335">_xlfn.IFS(Table11[[#This Row],[target.clade]]="I",110,Table11[[#This Row],[target.clade]]="II",4454,TRUE,4652)</f>
        <v>4454</v>
      </c>
      <c r="N1335" s="26" cm="1">
        <f t="array" ref="N1335">_xlfn.IFS(Table11[[#This Row],[target.clade]]="I",4454,Table11[[#This Row],[target.clade]]="II",110,TRUE,NA())</f>
        <v>110</v>
      </c>
      <c r="O1335" s="20" cm="1">
        <f t="array" ref="O1335">_xlfn.IFS(Table11[[#This Row],[target.clade]]="I",Table11[[#This Row],[hits.I]],Table11[[#This Row],[target.clade]]="II",Table11[[#This Row],[hits.II]],TRUE,SUM(Table11[[#This Row],[hits.I]:[hits.?]]))</f>
        <v>4294</v>
      </c>
      <c r="P1335" s="26">
        <f>Table11[[#This Row],[clade.P]]-Table11[[#This Row],[clade.TP]]</f>
        <v>160</v>
      </c>
      <c r="Q1335" s="26" cm="1">
        <f t="array" ref="Q1335">_xlfn.IFS(Table11[[#This Row],[target.clade]]="I",Table11[[#This Row],[hits.II]],Table11[[#This Row],[target.clade]]="II",Table11[[#This Row],[hits.I]],TRUE,NA())</f>
        <v>43</v>
      </c>
      <c r="R1335" s="26">
        <f>IFERROR(Table11[[#This Row],[clade.N]]-Table11[[#This Row],[clade.FP]], NA())</f>
        <v>67</v>
      </c>
      <c r="S1335" s="24">
        <f>Table11[[#This Row],[clade.TP]]/Table11[[#This Row],[clade.P]]</f>
        <v>0.96407723394701395</v>
      </c>
      <c r="T1335" s="24">
        <f>Table11[[#This Row],[clade.FN]]/Table11[[#This Row],[clade.P]]</f>
        <v>3.5922766052986083E-2</v>
      </c>
      <c r="U1335" s="24">
        <f>IFERROR(Table11[[#This Row],[clade.FP]]/Table11[[#This Row],[clade.N]],NA())</f>
        <v>0.39090909090909093</v>
      </c>
      <c r="V1335" s="24">
        <f>IFERROR(Table11[[#This Row],[clade.TN]]/Table11[[#This Row],[clade.N]],NA())</f>
        <v>0.60909090909090913</v>
      </c>
      <c r="AC1335" s="11"/>
      <c r="AD1335" s="11"/>
    </row>
    <row r="1336" spans="1:30" ht="21" customHeight="1" x14ac:dyDescent="0.2">
      <c r="A1336" s="25" t="s">
        <v>5454</v>
      </c>
      <c r="B1336" s="20">
        <f>LOOKUP(Table11[[#This Row],[id]],'S1 - Assay'!A:A,'S1 - Assay'!B:B)</f>
        <v>10244</v>
      </c>
      <c r="C1336" s="20" t="str">
        <f>LOOKUP(Table11[[#This Row],[id]],'S1 - Assay'!A:A,'S1 - Assay'!C:C)</f>
        <v>II</v>
      </c>
      <c r="D1336" s="20">
        <f>COUNTIF('S6 - Table 1'!$B$3:$B$20,Table11[[#This Row],[id]])</f>
        <v>0</v>
      </c>
      <c r="E1336" s="20">
        <v>1.2553193549999999</v>
      </c>
      <c r="F1336" s="20">
        <v>3417</v>
      </c>
      <c r="G1336" s="20">
        <v>1</v>
      </c>
      <c r="H1336" s="20">
        <v>165</v>
      </c>
      <c r="I1336" s="20">
        <v>118</v>
      </c>
      <c r="J1336" s="20">
        <v>43</v>
      </c>
      <c r="K1336" s="20">
        <v>4416</v>
      </c>
      <c r="L1336" s="20">
        <v>64</v>
      </c>
      <c r="M1336" s="26" cm="1">
        <f t="array" ref="M1336">_xlfn.IFS(Table11[[#This Row],[target.clade]]="I",110,Table11[[#This Row],[target.clade]]="II",4454,TRUE,4652)</f>
        <v>4454</v>
      </c>
      <c r="N1336" s="26" cm="1">
        <f t="array" ref="N1336">_xlfn.IFS(Table11[[#This Row],[target.clade]]="I",4454,Table11[[#This Row],[target.clade]]="II",110,TRUE,NA())</f>
        <v>110</v>
      </c>
      <c r="O1336" s="20" cm="1">
        <f t="array" ref="O1336">_xlfn.IFS(Table11[[#This Row],[target.clade]]="I",Table11[[#This Row],[hits.I]],Table11[[#This Row],[target.clade]]="II",Table11[[#This Row],[hits.II]],TRUE,SUM(Table11[[#This Row],[hits.I]:[hits.?]]))</f>
        <v>4416</v>
      </c>
      <c r="P1336" s="26">
        <f>Table11[[#This Row],[clade.P]]-Table11[[#This Row],[clade.TP]]</f>
        <v>38</v>
      </c>
      <c r="Q1336" s="26" cm="1">
        <f t="array" ref="Q1336">_xlfn.IFS(Table11[[#This Row],[target.clade]]="I",Table11[[#This Row],[hits.II]],Table11[[#This Row],[target.clade]]="II",Table11[[#This Row],[hits.I]],TRUE,NA())</f>
        <v>43</v>
      </c>
      <c r="R1336" s="26">
        <f>IFERROR(Table11[[#This Row],[clade.N]]-Table11[[#This Row],[clade.FP]], NA())</f>
        <v>67</v>
      </c>
      <c r="S1336" s="24">
        <f>Table11[[#This Row],[clade.TP]]/Table11[[#This Row],[clade.P]]</f>
        <v>0.99146834306241582</v>
      </c>
      <c r="T1336" s="24">
        <f>Table11[[#This Row],[clade.FN]]/Table11[[#This Row],[clade.P]]</f>
        <v>8.5316569375841946E-3</v>
      </c>
      <c r="U1336" s="24">
        <f>IFERROR(Table11[[#This Row],[clade.FP]]/Table11[[#This Row],[clade.N]],NA())</f>
        <v>0.39090909090909093</v>
      </c>
      <c r="V1336" s="24">
        <f>IFERROR(Table11[[#This Row],[clade.TN]]/Table11[[#This Row],[clade.N]],NA())</f>
        <v>0.60909090909090913</v>
      </c>
      <c r="AC1336" s="11"/>
      <c r="AD1336" s="11"/>
    </row>
    <row r="1337" spans="1:30" ht="21" customHeight="1" x14ac:dyDescent="0.2">
      <c r="A1337" s="25" t="s">
        <v>5457</v>
      </c>
      <c r="B1337" s="20">
        <f>LOOKUP(Table11[[#This Row],[id]],'S1 - Assay'!A:A,'S1 - Assay'!B:B)</f>
        <v>10244</v>
      </c>
      <c r="C1337" s="20" t="str">
        <f>LOOKUP(Table11[[#This Row],[id]],'S1 - Assay'!A:A,'S1 - Assay'!C:C)</f>
        <v>II</v>
      </c>
      <c r="D1337" s="20">
        <f>COUNTIF('S6 - Table 1'!$B$3:$B$20,Table11[[#This Row],[id]])</f>
        <v>0</v>
      </c>
      <c r="E1337" s="20">
        <v>1.2557072819999999</v>
      </c>
      <c r="F1337" s="20">
        <v>3289</v>
      </c>
      <c r="G1337" s="20">
        <v>16</v>
      </c>
      <c r="H1337" s="20">
        <v>148</v>
      </c>
      <c r="I1337" s="20">
        <v>204</v>
      </c>
      <c r="J1337" s="20">
        <v>43</v>
      </c>
      <c r="K1337" s="20">
        <v>4294</v>
      </c>
      <c r="L1337" s="20">
        <v>55</v>
      </c>
      <c r="M1337" s="26" cm="1">
        <f t="array" ref="M1337">_xlfn.IFS(Table11[[#This Row],[target.clade]]="I",110,Table11[[#This Row],[target.clade]]="II",4454,TRUE,4652)</f>
        <v>4454</v>
      </c>
      <c r="N1337" s="26" cm="1">
        <f t="array" ref="N1337">_xlfn.IFS(Table11[[#This Row],[target.clade]]="I",4454,Table11[[#This Row],[target.clade]]="II",110,TRUE,NA())</f>
        <v>110</v>
      </c>
      <c r="O1337" s="20" cm="1">
        <f t="array" ref="O1337">_xlfn.IFS(Table11[[#This Row],[target.clade]]="I",Table11[[#This Row],[hits.I]],Table11[[#This Row],[target.clade]]="II",Table11[[#This Row],[hits.II]],TRUE,SUM(Table11[[#This Row],[hits.I]:[hits.?]]))</f>
        <v>4294</v>
      </c>
      <c r="P1337" s="26">
        <f>Table11[[#This Row],[clade.P]]-Table11[[#This Row],[clade.TP]]</f>
        <v>160</v>
      </c>
      <c r="Q1337" s="26" cm="1">
        <f t="array" ref="Q1337">_xlfn.IFS(Table11[[#This Row],[target.clade]]="I",Table11[[#This Row],[hits.II]],Table11[[#This Row],[target.clade]]="II",Table11[[#This Row],[hits.I]],TRUE,NA())</f>
        <v>43</v>
      </c>
      <c r="R1337" s="26">
        <f>IFERROR(Table11[[#This Row],[clade.N]]-Table11[[#This Row],[clade.FP]], NA())</f>
        <v>67</v>
      </c>
      <c r="S1337" s="24">
        <f>Table11[[#This Row],[clade.TP]]/Table11[[#This Row],[clade.P]]</f>
        <v>0.96407723394701395</v>
      </c>
      <c r="T1337" s="24">
        <f>Table11[[#This Row],[clade.FN]]/Table11[[#This Row],[clade.P]]</f>
        <v>3.5922766052986083E-2</v>
      </c>
      <c r="U1337" s="24">
        <f>IFERROR(Table11[[#This Row],[clade.FP]]/Table11[[#This Row],[clade.N]],NA())</f>
        <v>0.39090909090909093</v>
      </c>
      <c r="V1337" s="24">
        <f>IFERROR(Table11[[#This Row],[clade.TN]]/Table11[[#This Row],[clade.N]],NA())</f>
        <v>0.60909090909090913</v>
      </c>
      <c r="AC1337" s="11"/>
      <c r="AD1337" s="11"/>
    </row>
    <row r="1338" spans="1:30" ht="21" customHeight="1" x14ac:dyDescent="0.2">
      <c r="A1338" s="25" t="s">
        <v>5461</v>
      </c>
      <c r="B1338" s="20">
        <f>LOOKUP(Table11[[#This Row],[id]],'S1 - Assay'!A:A,'S1 - Assay'!B:B)</f>
        <v>10244</v>
      </c>
      <c r="C1338" s="20" t="str">
        <f>LOOKUP(Table11[[#This Row],[id]],'S1 - Assay'!A:A,'S1 - Assay'!C:C)</f>
        <v>II</v>
      </c>
      <c r="D1338" s="20">
        <f>COUNTIF('S6 - Table 1'!$B$3:$B$20,Table11[[#This Row],[id]])</f>
        <v>0</v>
      </c>
      <c r="E1338" s="20">
        <v>1.2614434880000001</v>
      </c>
      <c r="F1338" s="20">
        <v>3281</v>
      </c>
      <c r="G1338" s="20">
        <v>26</v>
      </c>
      <c r="H1338" s="20">
        <v>116</v>
      </c>
      <c r="I1338" s="20">
        <v>133</v>
      </c>
      <c r="J1338" s="20">
        <v>43</v>
      </c>
      <c r="K1338" s="20">
        <v>4397</v>
      </c>
      <c r="L1338" s="20">
        <v>15</v>
      </c>
      <c r="M1338" s="26" cm="1">
        <f t="array" ref="M1338">_xlfn.IFS(Table11[[#This Row],[target.clade]]="I",110,Table11[[#This Row],[target.clade]]="II",4454,TRUE,4652)</f>
        <v>4454</v>
      </c>
      <c r="N1338" s="26" cm="1">
        <f t="array" ref="N1338">_xlfn.IFS(Table11[[#This Row],[target.clade]]="I",4454,Table11[[#This Row],[target.clade]]="II",110,TRUE,NA())</f>
        <v>110</v>
      </c>
      <c r="O1338" s="20" cm="1">
        <f t="array" ref="O1338">_xlfn.IFS(Table11[[#This Row],[target.clade]]="I",Table11[[#This Row],[hits.I]],Table11[[#This Row],[target.clade]]="II",Table11[[#This Row],[hits.II]],TRUE,SUM(Table11[[#This Row],[hits.I]:[hits.?]]))</f>
        <v>4397</v>
      </c>
      <c r="P1338" s="26">
        <f>Table11[[#This Row],[clade.P]]-Table11[[#This Row],[clade.TP]]</f>
        <v>57</v>
      </c>
      <c r="Q1338" s="26" cm="1">
        <f t="array" ref="Q1338">_xlfn.IFS(Table11[[#This Row],[target.clade]]="I",Table11[[#This Row],[hits.II]],Table11[[#This Row],[target.clade]]="II",Table11[[#This Row],[hits.I]],TRUE,NA())</f>
        <v>43</v>
      </c>
      <c r="R1338" s="26">
        <f>IFERROR(Table11[[#This Row],[clade.N]]-Table11[[#This Row],[clade.FP]], NA())</f>
        <v>67</v>
      </c>
      <c r="S1338" s="24">
        <f>Table11[[#This Row],[clade.TP]]/Table11[[#This Row],[clade.P]]</f>
        <v>0.98720251459362374</v>
      </c>
      <c r="T1338" s="24">
        <f>Table11[[#This Row],[clade.FN]]/Table11[[#This Row],[clade.P]]</f>
        <v>1.2797485406376291E-2</v>
      </c>
      <c r="U1338" s="24">
        <f>IFERROR(Table11[[#This Row],[clade.FP]]/Table11[[#This Row],[clade.N]],NA())</f>
        <v>0.39090909090909093</v>
      </c>
      <c r="V1338" s="24">
        <f>IFERROR(Table11[[#This Row],[clade.TN]]/Table11[[#This Row],[clade.N]],NA())</f>
        <v>0.60909090909090913</v>
      </c>
      <c r="AC1338" s="11"/>
      <c r="AD1338" s="11"/>
    </row>
    <row r="1339" spans="1:30" ht="21" customHeight="1" x14ac:dyDescent="0.2">
      <c r="A1339" s="25" t="s">
        <v>5463</v>
      </c>
      <c r="B1339" s="20">
        <f>LOOKUP(Table11[[#This Row],[id]],'S1 - Assay'!A:A,'S1 - Assay'!B:B)</f>
        <v>10244</v>
      </c>
      <c r="C1339" s="20" t="str">
        <f>LOOKUP(Table11[[#This Row],[id]],'S1 - Assay'!A:A,'S1 - Assay'!C:C)</f>
        <v>II</v>
      </c>
      <c r="D1339" s="20">
        <f>COUNTIF('S6 - Table 1'!$B$3:$B$20,Table11[[#This Row],[id]])</f>
        <v>0</v>
      </c>
      <c r="E1339" s="20">
        <v>1.2614434880000001</v>
      </c>
      <c r="F1339" s="20">
        <v>3281</v>
      </c>
      <c r="G1339" s="20">
        <v>26</v>
      </c>
      <c r="H1339" s="20">
        <v>116</v>
      </c>
      <c r="I1339" s="20">
        <v>133</v>
      </c>
      <c r="J1339" s="20">
        <v>43</v>
      </c>
      <c r="K1339" s="20">
        <v>4397</v>
      </c>
      <c r="L1339" s="20">
        <v>15</v>
      </c>
      <c r="M1339" s="26" cm="1">
        <f t="array" ref="M1339">_xlfn.IFS(Table11[[#This Row],[target.clade]]="I",110,Table11[[#This Row],[target.clade]]="II",4454,TRUE,4652)</f>
        <v>4454</v>
      </c>
      <c r="N1339" s="26" cm="1">
        <f t="array" ref="N1339">_xlfn.IFS(Table11[[#This Row],[target.clade]]="I",4454,Table11[[#This Row],[target.clade]]="II",110,TRUE,NA())</f>
        <v>110</v>
      </c>
      <c r="O1339" s="20" cm="1">
        <f t="array" ref="O1339">_xlfn.IFS(Table11[[#This Row],[target.clade]]="I",Table11[[#This Row],[hits.I]],Table11[[#This Row],[target.clade]]="II",Table11[[#This Row],[hits.II]],TRUE,SUM(Table11[[#This Row],[hits.I]:[hits.?]]))</f>
        <v>4397</v>
      </c>
      <c r="P1339" s="26">
        <f>Table11[[#This Row],[clade.P]]-Table11[[#This Row],[clade.TP]]</f>
        <v>57</v>
      </c>
      <c r="Q1339" s="26" cm="1">
        <f t="array" ref="Q1339">_xlfn.IFS(Table11[[#This Row],[target.clade]]="I",Table11[[#This Row],[hits.II]],Table11[[#This Row],[target.clade]]="II",Table11[[#This Row],[hits.I]],TRUE,NA())</f>
        <v>43</v>
      </c>
      <c r="R1339" s="26">
        <f>IFERROR(Table11[[#This Row],[clade.N]]-Table11[[#This Row],[clade.FP]], NA())</f>
        <v>67</v>
      </c>
      <c r="S1339" s="24">
        <f>Table11[[#This Row],[clade.TP]]/Table11[[#This Row],[clade.P]]</f>
        <v>0.98720251459362374</v>
      </c>
      <c r="T1339" s="24">
        <f>Table11[[#This Row],[clade.FN]]/Table11[[#This Row],[clade.P]]</f>
        <v>1.2797485406376291E-2</v>
      </c>
      <c r="U1339" s="24">
        <f>IFERROR(Table11[[#This Row],[clade.FP]]/Table11[[#This Row],[clade.N]],NA())</f>
        <v>0.39090909090909093</v>
      </c>
      <c r="V1339" s="24">
        <f>IFERROR(Table11[[#This Row],[clade.TN]]/Table11[[#This Row],[clade.N]],NA())</f>
        <v>0.60909090909090913</v>
      </c>
      <c r="AC1339" s="11"/>
      <c r="AD1339" s="11"/>
    </row>
    <row r="1340" spans="1:30" ht="21" customHeight="1" x14ac:dyDescent="0.2">
      <c r="A1340" s="25" t="s">
        <v>5465</v>
      </c>
      <c r="B1340" s="20">
        <f>LOOKUP(Table11[[#This Row],[id]],'S1 - Assay'!A:A,'S1 - Assay'!B:B)</f>
        <v>10244</v>
      </c>
      <c r="C1340" s="20" t="str">
        <f>LOOKUP(Table11[[#This Row],[id]],'S1 - Assay'!A:A,'S1 - Assay'!C:C)</f>
        <v>II</v>
      </c>
      <c r="D1340" s="20">
        <f>COUNTIF('S6 - Table 1'!$B$3:$B$20,Table11[[#This Row],[id]])</f>
        <v>0</v>
      </c>
      <c r="E1340" s="20">
        <v>1.277902455</v>
      </c>
      <c r="F1340" s="20">
        <v>3299</v>
      </c>
      <c r="G1340" s="20">
        <v>74</v>
      </c>
      <c r="H1340" s="20">
        <v>30</v>
      </c>
      <c r="I1340" s="20">
        <v>256</v>
      </c>
      <c r="J1340" s="20">
        <v>44</v>
      </c>
      <c r="K1340" s="20">
        <v>4345</v>
      </c>
      <c r="L1340" s="20">
        <v>64</v>
      </c>
      <c r="M1340" s="26" cm="1">
        <f t="array" ref="M1340">_xlfn.IFS(Table11[[#This Row],[target.clade]]="I",110,Table11[[#This Row],[target.clade]]="II",4454,TRUE,4652)</f>
        <v>4454</v>
      </c>
      <c r="N1340" s="26" cm="1">
        <f t="array" ref="N1340">_xlfn.IFS(Table11[[#This Row],[target.clade]]="I",4454,Table11[[#This Row],[target.clade]]="II",110,TRUE,NA())</f>
        <v>110</v>
      </c>
      <c r="O1340" s="20" cm="1">
        <f t="array" ref="O1340">_xlfn.IFS(Table11[[#This Row],[target.clade]]="I",Table11[[#This Row],[hits.I]],Table11[[#This Row],[target.clade]]="II",Table11[[#This Row],[hits.II]],TRUE,SUM(Table11[[#This Row],[hits.I]:[hits.?]]))</f>
        <v>4345</v>
      </c>
      <c r="P1340" s="26">
        <f>Table11[[#This Row],[clade.P]]-Table11[[#This Row],[clade.TP]]</f>
        <v>109</v>
      </c>
      <c r="Q1340" s="26" cm="1">
        <f t="array" ref="Q1340">_xlfn.IFS(Table11[[#This Row],[target.clade]]="I",Table11[[#This Row],[hits.II]],Table11[[#This Row],[target.clade]]="II",Table11[[#This Row],[hits.I]],TRUE,NA())</f>
        <v>44</v>
      </c>
      <c r="R1340" s="26">
        <f>IFERROR(Table11[[#This Row],[clade.N]]-Table11[[#This Row],[clade.FP]], NA())</f>
        <v>66</v>
      </c>
      <c r="S1340" s="24">
        <f>Table11[[#This Row],[clade.TP]]/Table11[[#This Row],[clade.P]]</f>
        <v>0.97552761562640322</v>
      </c>
      <c r="T1340" s="24">
        <f>Table11[[#This Row],[clade.FN]]/Table11[[#This Row],[clade.P]]</f>
        <v>2.4472384373596768E-2</v>
      </c>
      <c r="U1340" s="24">
        <f>IFERROR(Table11[[#This Row],[clade.FP]]/Table11[[#This Row],[clade.N]],NA())</f>
        <v>0.4</v>
      </c>
      <c r="V1340" s="24">
        <f>IFERROR(Table11[[#This Row],[clade.TN]]/Table11[[#This Row],[clade.N]],NA())</f>
        <v>0.6</v>
      </c>
      <c r="AC1340" s="11"/>
      <c r="AD1340" s="11"/>
    </row>
    <row r="1341" spans="1:30" ht="21" customHeight="1" x14ac:dyDescent="0.2">
      <c r="A1341" s="25" t="s">
        <v>5469</v>
      </c>
      <c r="B1341" s="20">
        <f>LOOKUP(Table11[[#This Row],[id]],'S1 - Assay'!A:A,'S1 - Assay'!B:B)</f>
        <v>10244</v>
      </c>
      <c r="C1341" s="20" t="str">
        <f>LOOKUP(Table11[[#This Row],[id]],'S1 - Assay'!A:A,'S1 - Assay'!C:C)</f>
        <v>II</v>
      </c>
      <c r="D1341" s="20">
        <f>COUNTIF('S6 - Table 1'!$B$3:$B$20,Table11[[#This Row],[id]])</f>
        <v>0</v>
      </c>
      <c r="E1341" s="20">
        <v>1.2782578929999999</v>
      </c>
      <c r="F1341" s="20">
        <v>3429</v>
      </c>
      <c r="G1341" s="20">
        <v>2</v>
      </c>
      <c r="H1341" s="20">
        <v>99</v>
      </c>
      <c r="I1341" s="20">
        <v>460</v>
      </c>
      <c r="J1341" s="20">
        <v>50</v>
      </c>
      <c r="K1341" s="20">
        <v>4422</v>
      </c>
      <c r="L1341" s="20">
        <v>63</v>
      </c>
      <c r="M1341" s="26" cm="1">
        <f t="array" ref="M1341">_xlfn.IFS(Table11[[#This Row],[target.clade]]="I",110,Table11[[#This Row],[target.clade]]="II",4454,TRUE,4652)</f>
        <v>4454</v>
      </c>
      <c r="N1341" s="26" cm="1">
        <f t="array" ref="N1341">_xlfn.IFS(Table11[[#This Row],[target.clade]]="I",4454,Table11[[#This Row],[target.clade]]="II",110,TRUE,NA())</f>
        <v>110</v>
      </c>
      <c r="O1341" s="20" cm="1">
        <f t="array" ref="O1341">_xlfn.IFS(Table11[[#This Row],[target.clade]]="I",Table11[[#This Row],[hits.I]],Table11[[#This Row],[target.clade]]="II",Table11[[#This Row],[hits.II]],TRUE,SUM(Table11[[#This Row],[hits.I]:[hits.?]]))</f>
        <v>4422</v>
      </c>
      <c r="P1341" s="26">
        <f>Table11[[#This Row],[clade.P]]-Table11[[#This Row],[clade.TP]]</f>
        <v>32</v>
      </c>
      <c r="Q1341" s="26" cm="1">
        <f t="array" ref="Q1341">_xlfn.IFS(Table11[[#This Row],[target.clade]]="I",Table11[[#This Row],[hits.II]],Table11[[#This Row],[target.clade]]="II",Table11[[#This Row],[hits.I]],TRUE,NA())</f>
        <v>50</v>
      </c>
      <c r="R1341" s="26">
        <f>IFERROR(Table11[[#This Row],[clade.N]]-Table11[[#This Row],[clade.FP]], NA())</f>
        <v>60</v>
      </c>
      <c r="S1341" s="24">
        <f>Table11[[#This Row],[clade.TP]]/Table11[[#This Row],[clade.P]]</f>
        <v>0.99281544678940281</v>
      </c>
      <c r="T1341" s="24">
        <f>Table11[[#This Row],[clade.FN]]/Table11[[#This Row],[clade.P]]</f>
        <v>7.1845532105972157E-3</v>
      </c>
      <c r="U1341" s="24">
        <f>IFERROR(Table11[[#This Row],[clade.FP]]/Table11[[#This Row],[clade.N]],NA())</f>
        <v>0.45454545454545453</v>
      </c>
      <c r="V1341" s="24">
        <f>IFERROR(Table11[[#This Row],[clade.TN]]/Table11[[#This Row],[clade.N]],NA())</f>
        <v>0.54545454545454541</v>
      </c>
      <c r="AC1341" s="11"/>
      <c r="AD1341" s="11"/>
    </row>
    <row r="1342" spans="1:30" ht="21" customHeight="1" x14ac:dyDescent="0.2">
      <c r="A1342" s="25" t="s">
        <v>5473</v>
      </c>
      <c r="B1342" s="20">
        <f>LOOKUP(Table11[[#This Row],[id]],'S1 - Assay'!A:A,'S1 - Assay'!B:B)</f>
        <v>10244</v>
      </c>
      <c r="C1342" s="20" t="str">
        <f>LOOKUP(Table11[[#This Row],[id]],'S1 - Assay'!A:A,'S1 - Assay'!C:C)</f>
        <v>II</v>
      </c>
      <c r="D1342" s="20">
        <f>COUNTIF('S6 - Table 1'!$B$3:$B$20,Table11[[#This Row],[id]])</f>
        <v>0</v>
      </c>
      <c r="E1342" s="20">
        <v>1.2813588730000001</v>
      </c>
      <c r="F1342" s="20">
        <v>3429</v>
      </c>
      <c r="G1342" s="20">
        <v>2</v>
      </c>
      <c r="H1342" s="20">
        <v>99</v>
      </c>
      <c r="I1342" s="20">
        <v>460</v>
      </c>
      <c r="J1342" s="20">
        <v>50</v>
      </c>
      <c r="K1342" s="20">
        <v>4422</v>
      </c>
      <c r="L1342" s="20">
        <v>63</v>
      </c>
      <c r="M1342" s="26" cm="1">
        <f t="array" ref="M1342">_xlfn.IFS(Table11[[#This Row],[target.clade]]="I",110,Table11[[#This Row],[target.clade]]="II",4454,TRUE,4652)</f>
        <v>4454</v>
      </c>
      <c r="N1342" s="26" cm="1">
        <f t="array" ref="N1342">_xlfn.IFS(Table11[[#This Row],[target.clade]]="I",4454,Table11[[#This Row],[target.clade]]="II",110,TRUE,NA())</f>
        <v>110</v>
      </c>
      <c r="O1342" s="20" cm="1">
        <f t="array" ref="O1342">_xlfn.IFS(Table11[[#This Row],[target.clade]]="I",Table11[[#This Row],[hits.I]],Table11[[#This Row],[target.clade]]="II",Table11[[#This Row],[hits.II]],TRUE,SUM(Table11[[#This Row],[hits.I]:[hits.?]]))</f>
        <v>4422</v>
      </c>
      <c r="P1342" s="26">
        <f>Table11[[#This Row],[clade.P]]-Table11[[#This Row],[clade.TP]]</f>
        <v>32</v>
      </c>
      <c r="Q1342" s="26" cm="1">
        <f t="array" ref="Q1342">_xlfn.IFS(Table11[[#This Row],[target.clade]]="I",Table11[[#This Row],[hits.II]],Table11[[#This Row],[target.clade]]="II",Table11[[#This Row],[hits.I]],TRUE,NA())</f>
        <v>50</v>
      </c>
      <c r="R1342" s="26">
        <f>IFERROR(Table11[[#This Row],[clade.N]]-Table11[[#This Row],[clade.FP]], NA())</f>
        <v>60</v>
      </c>
      <c r="S1342" s="24">
        <f>Table11[[#This Row],[clade.TP]]/Table11[[#This Row],[clade.P]]</f>
        <v>0.99281544678940281</v>
      </c>
      <c r="T1342" s="24">
        <f>Table11[[#This Row],[clade.FN]]/Table11[[#This Row],[clade.P]]</f>
        <v>7.1845532105972157E-3</v>
      </c>
      <c r="U1342" s="24">
        <f>IFERROR(Table11[[#This Row],[clade.FP]]/Table11[[#This Row],[clade.N]],NA())</f>
        <v>0.45454545454545453</v>
      </c>
      <c r="V1342" s="24">
        <f>IFERROR(Table11[[#This Row],[clade.TN]]/Table11[[#This Row],[clade.N]],NA())</f>
        <v>0.54545454545454541</v>
      </c>
      <c r="AC1342" s="11"/>
      <c r="AD1342" s="11"/>
    </row>
    <row r="1343" spans="1:30" ht="21" customHeight="1" x14ac:dyDescent="0.2">
      <c r="A1343" s="25" t="s">
        <v>5476</v>
      </c>
      <c r="B1343" s="20">
        <f>LOOKUP(Table11[[#This Row],[id]],'S1 - Assay'!A:A,'S1 - Assay'!B:B)</f>
        <v>10244</v>
      </c>
      <c r="C1343" s="20" t="str">
        <f>LOOKUP(Table11[[#This Row],[id]],'S1 - Assay'!A:A,'S1 - Assay'!C:C)</f>
        <v>II</v>
      </c>
      <c r="D1343" s="20">
        <f>COUNTIF('S6 - Table 1'!$B$3:$B$20,Table11[[#This Row],[id]])</f>
        <v>0</v>
      </c>
      <c r="E1343" s="20">
        <v>1.305196563</v>
      </c>
      <c r="F1343" s="20">
        <v>3439</v>
      </c>
      <c r="G1343" s="20">
        <v>1</v>
      </c>
      <c r="H1343" s="20">
        <v>260</v>
      </c>
      <c r="I1343" s="20">
        <v>271</v>
      </c>
      <c r="J1343" s="20">
        <v>44</v>
      </c>
      <c r="K1343" s="20">
        <v>4438</v>
      </c>
      <c r="L1343" s="20">
        <v>65</v>
      </c>
      <c r="M1343" s="26" cm="1">
        <f t="array" ref="M1343">_xlfn.IFS(Table11[[#This Row],[target.clade]]="I",110,Table11[[#This Row],[target.clade]]="II",4454,TRUE,4652)</f>
        <v>4454</v>
      </c>
      <c r="N1343" s="26" cm="1">
        <f t="array" ref="N1343">_xlfn.IFS(Table11[[#This Row],[target.clade]]="I",4454,Table11[[#This Row],[target.clade]]="II",110,TRUE,NA())</f>
        <v>110</v>
      </c>
      <c r="O1343" s="20" cm="1">
        <f t="array" ref="O1343">_xlfn.IFS(Table11[[#This Row],[target.clade]]="I",Table11[[#This Row],[hits.I]],Table11[[#This Row],[target.clade]]="II",Table11[[#This Row],[hits.II]],TRUE,SUM(Table11[[#This Row],[hits.I]:[hits.?]]))</f>
        <v>4438</v>
      </c>
      <c r="P1343" s="26">
        <f>Table11[[#This Row],[clade.P]]-Table11[[#This Row],[clade.TP]]</f>
        <v>16</v>
      </c>
      <c r="Q1343" s="26" cm="1">
        <f t="array" ref="Q1343">_xlfn.IFS(Table11[[#This Row],[target.clade]]="I",Table11[[#This Row],[hits.II]],Table11[[#This Row],[target.clade]]="II",Table11[[#This Row],[hits.I]],TRUE,NA())</f>
        <v>44</v>
      </c>
      <c r="R1343" s="26">
        <f>IFERROR(Table11[[#This Row],[clade.N]]-Table11[[#This Row],[clade.FP]], NA())</f>
        <v>66</v>
      </c>
      <c r="S1343" s="24">
        <f>Table11[[#This Row],[clade.TP]]/Table11[[#This Row],[clade.P]]</f>
        <v>0.99640772339470141</v>
      </c>
      <c r="T1343" s="24">
        <f>Table11[[#This Row],[clade.FN]]/Table11[[#This Row],[clade.P]]</f>
        <v>3.5922766052986078E-3</v>
      </c>
      <c r="U1343" s="24">
        <f>IFERROR(Table11[[#This Row],[clade.FP]]/Table11[[#This Row],[clade.N]],NA())</f>
        <v>0.4</v>
      </c>
      <c r="V1343" s="24">
        <f>IFERROR(Table11[[#This Row],[clade.TN]]/Table11[[#This Row],[clade.N]],NA())</f>
        <v>0.6</v>
      </c>
      <c r="AC1343" s="11"/>
      <c r="AD1343" s="11"/>
    </row>
    <row r="1344" spans="1:30" ht="21" customHeight="1" x14ac:dyDescent="0.2">
      <c r="A1344" s="25" t="s">
        <v>5479</v>
      </c>
      <c r="B1344" s="20">
        <f>LOOKUP(Table11[[#This Row],[id]],'S1 - Assay'!A:A,'S1 - Assay'!B:B)</f>
        <v>10244</v>
      </c>
      <c r="C1344" s="20" t="str">
        <f>LOOKUP(Table11[[#This Row],[id]],'S1 - Assay'!A:A,'S1 - Assay'!C:C)</f>
        <v>II</v>
      </c>
      <c r="D1344" s="20">
        <f>COUNTIF('S6 - Table 1'!$B$3:$B$20,Table11[[#This Row],[id]])</f>
        <v>0</v>
      </c>
      <c r="E1344" s="20">
        <v>1.308998082</v>
      </c>
      <c r="F1344" s="20">
        <v>3417</v>
      </c>
      <c r="G1344" s="20">
        <v>1</v>
      </c>
      <c r="H1344" s="20">
        <v>157</v>
      </c>
      <c r="I1344" s="20">
        <v>126</v>
      </c>
      <c r="J1344" s="20">
        <v>43</v>
      </c>
      <c r="K1344" s="20">
        <v>4414</v>
      </c>
      <c r="L1344" s="20">
        <v>64</v>
      </c>
      <c r="M1344" s="26" cm="1">
        <f t="array" ref="M1344">_xlfn.IFS(Table11[[#This Row],[target.clade]]="I",110,Table11[[#This Row],[target.clade]]="II",4454,TRUE,4652)</f>
        <v>4454</v>
      </c>
      <c r="N1344" s="26" cm="1">
        <f t="array" ref="N1344">_xlfn.IFS(Table11[[#This Row],[target.clade]]="I",4454,Table11[[#This Row],[target.clade]]="II",110,TRUE,NA())</f>
        <v>110</v>
      </c>
      <c r="O1344" s="20" cm="1">
        <f t="array" ref="O1344">_xlfn.IFS(Table11[[#This Row],[target.clade]]="I",Table11[[#This Row],[hits.I]],Table11[[#This Row],[target.clade]]="II",Table11[[#This Row],[hits.II]],TRUE,SUM(Table11[[#This Row],[hits.I]:[hits.?]]))</f>
        <v>4414</v>
      </c>
      <c r="P1344" s="26">
        <f>Table11[[#This Row],[clade.P]]-Table11[[#This Row],[clade.TP]]</f>
        <v>40</v>
      </c>
      <c r="Q1344" s="26" cm="1">
        <f t="array" ref="Q1344">_xlfn.IFS(Table11[[#This Row],[target.clade]]="I",Table11[[#This Row],[hits.II]],Table11[[#This Row],[target.clade]]="II",Table11[[#This Row],[hits.I]],TRUE,NA())</f>
        <v>43</v>
      </c>
      <c r="R1344" s="26">
        <f>IFERROR(Table11[[#This Row],[clade.N]]-Table11[[#This Row],[clade.FP]], NA())</f>
        <v>67</v>
      </c>
      <c r="S1344" s="24">
        <f>Table11[[#This Row],[clade.TP]]/Table11[[#This Row],[clade.P]]</f>
        <v>0.99101930848675346</v>
      </c>
      <c r="T1344" s="24">
        <f>Table11[[#This Row],[clade.FN]]/Table11[[#This Row],[clade.P]]</f>
        <v>8.9806915132465207E-3</v>
      </c>
      <c r="U1344" s="24">
        <f>IFERROR(Table11[[#This Row],[clade.FP]]/Table11[[#This Row],[clade.N]],NA())</f>
        <v>0.39090909090909093</v>
      </c>
      <c r="V1344" s="24">
        <f>IFERROR(Table11[[#This Row],[clade.TN]]/Table11[[#This Row],[clade.N]],NA())</f>
        <v>0.60909090909090913</v>
      </c>
      <c r="AC1344" s="11"/>
      <c r="AD1344" s="11"/>
    </row>
    <row r="1345" spans="1:30" ht="21" customHeight="1" x14ac:dyDescent="0.2">
      <c r="A1345" s="25" t="s">
        <v>5482</v>
      </c>
      <c r="B1345" s="20">
        <f>LOOKUP(Table11[[#This Row],[id]],'S1 - Assay'!A:A,'S1 - Assay'!B:B)</f>
        <v>10244</v>
      </c>
      <c r="C1345" s="20" t="str">
        <f>LOOKUP(Table11[[#This Row],[id]],'S1 - Assay'!A:A,'S1 - Assay'!C:C)</f>
        <v>II</v>
      </c>
      <c r="D1345" s="20">
        <f>COUNTIF('S6 - Table 1'!$B$3:$B$20,Table11[[#This Row],[id]])</f>
        <v>0</v>
      </c>
      <c r="E1345" s="20">
        <v>1.311512818</v>
      </c>
      <c r="F1345" s="20">
        <v>3281</v>
      </c>
      <c r="G1345" s="20">
        <v>26</v>
      </c>
      <c r="H1345" s="20">
        <v>116</v>
      </c>
      <c r="I1345" s="20">
        <v>133</v>
      </c>
      <c r="J1345" s="20">
        <v>43</v>
      </c>
      <c r="K1345" s="20">
        <v>4397</v>
      </c>
      <c r="L1345" s="20">
        <v>15</v>
      </c>
      <c r="M1345" s="26" cm="1">
        <f t="array" ref="M1345">_xlfn.IFS(Table11[[#This Row],[target.clade]]="I",110,Table11[[#This Row],[target.clade]]="II",4454,TRUE,4652)</f>
        <v>4454</v>
      </c>
      <c r="N1345" s="26" cm="1">
        <f t="array" ref="N1345">_xlfn.IFS(Table11[[#This Row],[target.clade]]="I",4454,Table11[[#This Row],[target.clade]]="II",110,TRUE,NA())</f>
        <v>110</v>
      </c>
      <c r="O1345" s="20" cm="1">
        <f t="array" ref="O1345">_xlfn.IFS(Table11[[#This Row],[target.clade]]="I",Table11[[#This Row],[hits.I]],Table11[[#This Row],[target.clade]]="II",Table11[[#This Row],[hits.II]],TRUE,SUM(Table11[[#This Row],[hits.I]:[hits.?]]))</f>
        <v>4397</v>
      </c>
      <c r="P1345" s="26">
        <f>Table11[[#This Row],[clade.P]]-Table11[[#This Row],[clade.TP]]</f>
        <v>57</v>
      </c>
      <c r="Q1345" s="26" cm="1">
        <f t="array" ref="Q1345">_xlfn.IFS(Table11[[#This Row],[target.clade]]="I",Table11[[#This Row],[hits.II]],Table11[[#This Row],[target.clade]]="II",Table11[[#This Row],[hits.I]],TRUE,NA())</f>
        <v>43</v>
      </c>
      <c r="R1345" s="26">
        <f>IFERROR(Table11[[#This Row],[clade.N]]-Table11[[#This Row],[clade.FP]], NA())</f>
        <v>67</v>
      </c>
      <c r="S1345" s="24">
        <f>Table11[[#This Row],[clade.TP]]/Table11[[#This Row],[clade.P]]</f>
        <v>0.98720251459362374</v>
      </c>
      <c r="T1345" s="24">
        <f>Table11[[#This Row],[clade.FN]]/Table11[[#This Row],[clade.P]]</f>
        <v>1.2797485406376291E-2</v>
      </c>
      <c r="U1345" s="24">
        <f>IFERROR(Table11[[#This Row],[clade.FP]]/Table11[[#This Row],[clade.N]],NA())</f>
        <v>0.39090909090909093</v>
      </c>
      <c r="V1345" s="24">
        <f>IFERROR(Table11[[#This Row],[clade.TN]]/Table11[[#This Row],[clade.N]],NA())</f>
        <v>0.60909090909090913</v>
      </c>
      <c r="AC1345" s="11"/>
      <c r="AD1345" s="11"/>
    </row>
    <row r="1346" spans="1:30" ht="21" customHeight="1" x14ac:dyDescent="0.2">
      <c r="A1346" s="25" t="s">
        <v>5484</v>
      </c>
      <c r="B1346" s="20">
        <f>LOOKUP(Table11[[#This Row],[id]],'S1 - Assay'!A:A,'S1 - Assay'!B:B)</f>
        <v>10244</v>
      </c>
      <c r="C1346" s="20" t="str">
        <f>LOOKUP(Table11[[#This Row],[id]],'S1 - Assay'!A:A,'S1 - Assay'!C:C)</f>
        <v>II</v>
      </c>
      <c r="D1346" s="20">
        <f>COUNTIF('S6 - Table 1'!$B$3:$B$20,Table11[[#This Row],[id]])</f>
        <v>0</v>
      </c>
      <c r="E1346" s="20">
        <v>1.314960256</v>
      </c>
      <c r="F1346" s="20">
        <v>3202</v>
      </c>
      <c r="G1346" s="20">
        <v>16</v>
      </c>
      <c r="H1346" s="20">
        <v>270</v>
      </c>
      <c r="I1346" s="20">
        <v>13</v>
      </c>
      <c r="J1346" s="20">
        <v>43</v>
      </c>
      <c r="K1346" s="20">
        <v>4301</v>
      </c>
      <c r="L1346" s="20">
        <v>18</v>
      </c>
      <c r="M1346" s="26" cm="1">
        <f t="array" ref="M1346">_xlfn.IFS(Table11[[#This Row],[target.clade]]="I",110,Table11[[#This Row],[target.clade]]="II",4454,TRUE,4652)</f>
        <v>4454</v>
      </c>
      <c r="N1346" s="26" cm="1">
        <f t="array" ref="N1346">_xlfn.IFS(Table11[[#This Row],[target.clade]]="I",4454,Table11[[#This Row],[target.clade]]="II",110,TRUE,NA())</f>
        <v>110</v>
      </c>
      <c r="O1346" s="20" cm="1">
        <f t="array" ref="O1346">_xlfn.IFS(Table11[[#This Row],[target.clade]]="I",Table11[[#This Row],[hits.I]],Table11[[#This Row],[target.clade]]="II",Table11[[#This Row],[hits.II]],TRUE,SUM(Table11[[#This Row],[hits.I]:[hits.?]]))</f>
        <v>4301</v>
      </c>
      <c r="P1346" s="26">
        <f>Table11[[#This Row],[clade.P]]-Table11[[#This Row],[clade.TP]]</f>
        <v>153</v>
      </c>
      <c r="Q1346" s="26" cm="1">
        <f t="array" ref="Q1346">_xlfn.IFS(Table11[[#This Row],[target.clade]]="I",Table11[[#This Row],[hits.II]],Table11[[#This Row],[target.clade]]="II",Table11[[#This Row],[hits.I]],TRUE,NA())</f>
        <v>43</v>
      </c>
      <c r="R1346" s="26">
        <f>IFERROR(Table11[[#This Row],[clade.N]]-Table11[[#This Row],[clade.FP]], NA())</f>
        <v>67</v>
      </c>
      <c r="S1346" s="24">
        <f>Table11[[#This Row],[clade.TP]]/Table11[[#This Row],[clade.P]]</f>
        <v>0.96564885496183206</v>
      </c>
      <c r="T1346" s="24">
        <f>Table11[[#This Row],[clade.FN]]/Table11[[#This Row],[clade.P]]</f>
        <v>3.4351145038167941E-2</v>
      </c>
      <c r="U1346" s="24">
        <f>IFERROR(Table11[[#This Row],[clade.FP]]/Table11[[#This Row],[clade.N]],NA())</f>
        <v>0.39090909090909093</v>
      </c>
      <c r="V1346" s="24">
        <f>IFERROR(Table11[[#This Row],[clade.TN]]/Table11[[#This Row],[clade.N]],NA())</f>
        <v>0.60909090909090913</v>
      </c>
      <c r="AC1346" s="11"/>
      <c r="AD1346" s="11"/>
    </row>
    <row r="1347" spans="1:30" ht="21" customHeight="1" x14ac:dyDescent="0.2">
      <c r="A1347" s="25" t="s">
        <v>5489</v>
      </c>
      <c r="B1347" s="20">
        <f>LOOKUP(Table11[[#This Row],[id]],'S1 - Assay'!A:A,'S1 - Assay'!B:B)</f>
        <v>10244</v>
      </c>
      <c r="C1347" s="20" t="str">
        <f>LOOKUP(Table11[[#This Row],[id]],'S1 - Assay'!A:A,'S1 - Assay'!C:C)</f>
        <v>II</v>
      </c>
      <c r="D1347" s="20">
        <f>COUNTIF('S6 - Table 1'!$B$3:$B$20,Table11[[#This Row],[id]])</f>
        <v>0</v>
      </c>
      <c r="E1347" s="20">
        <v>1.314960256</v>
      </c>
      <c r="F1347" s="20">
        <v>3202</v>
      </c>
      <c r="G1347" s="20">
        <v>16</v>
      </c>
      <c r="H1347" s="20">
        <v>270</v>
      </c>
      <c r="I1347" s="20">
        <v>13</v>
      </c>
      <c r="J1347" s="20">
        <v>43</v>
      </c>
      <c r="K1347" s="20">
        <v>4301</v>
      </c>
      <c r="L1347" s="20">
        <v>18</v>
      </c>
      <c r="M1347" s="26" cm="1">
        <f t="array" ref="M1347">_xlfn.IFS(Table11[[#This Row],[target.clade]]="I",110,Table11[[#This Row],[target.clade]]="II",4454,TRUE,4652)</f>
        <v>4454</v>
      </c>
      <c r="N1347" s="26" cm="1">
        <f t="array" ref="N1347">_xlfn.IFS(Table11[[#This Row],[target.clade]]="I",4454,Table11[[#This Row],[target.clade]]="II",110,TRUE,NA())</f>
        <v>110</v>
      </c>
      <c r="O1347" s="20" cm="1">
        <f t="array" ref="O1347">_xlfn.IFS(Table11[[#This Row],[target.clade]]="I",Table11[[#This Row],[hits.I]],Table11[[#This Row],[target.clade]]="II",Table11[[#This Row],[hits.II]],TRUE,SUM(Table11[[#This Row],[hits.I]:[hits.?]]))</f>
        <v>4301</v>
      </c>
      <c r="P1347" s="26">
        <f>Table11[[#This Row],[clade.P]]-Table11[[#This Row],[clade.TP]]</f>
        <v>153</v>
      </c>
      <c r="Q1347" s="26" cm="1">
        <f t="array" ref="Q1347">_xlfn.IFS(Table11[[#This Row],[target.clade]]="I",Table11[[#This Row],[hits.II]],Table11[[#This Row],[target.clade]]="II",Table11[[#This Row],[hits.I]],TRUE,NA())</f>
        <v>43</v>
      </c>
      <c r="R1347" s="26">
        <f>IFERROR(Table11[[#This Row],[clade.N]]-Table11[[#This Row],[clade.FP]], NA())</f>
        <v>67</v>
      </c>
      <c r="S1347" s="24">
        <f>Table11[[#This Row],[clade.TP]]/Table11[[#This Row],[clade.P]]</f>
        <v>0.96564885496183206</v>
      </c>
      <c r="T1347" s="24">
        <f>Table11[[#This Row],[clade.FN]]/Table11[[#This Row],[clade.P]]</f>
        <v>3.4351145038167941E-2</v>
      </c>
      <c r="U1347" s="24">
        <f>IFERROR(Table11[[#This Row],[clade.FP]]/Table11[[#This Row],[clade.N]],NA())</f>
        <v>0.39090909090909093</v>
      </c>
      <c r="V1347" s="24">
        <f>IFERROR(Table11[[#This Row],[clade.TN]]/Table11[[#This Row],[clade.N]],NA())</f>
        <v>0.60909090909090913</v>
      </c>
      <c r="AC1347" s="11"/>
      <c r="AD1347" s="11"/>
    </row>
    <row r="1348" spans="1:30" ht="21" customHeight="1" x14ac:dyDescent="0.2">
      <c r="A1348" s="25" t="s">
        <v>5492</v>
      </c>
      <c r="B1348" s="20">
        <f>LOOKUP(Table11[[#This Row],[id]],'S1 - Assay'!A:A,'S1 - Assay'!B:B)</f>
        <v>10244</v>
      </c>
      <c r="C1348" s="20" t="str">
        <f>LOOKUP(Table11[[#This Row],[id]],'S1 - Assay'!A:A,'S1 - Assay'!C:C)</f>
        <v>II</v>
      </c>
      <c r="D1348" s="20">
        <f>COUNTIF('S6 - Table 1'!$B$3:$B$20,Table11[[#This Row],[id]])</f>
        <v>0</v>
      </c>
      <c r="E1348" s="20">
        <v>1.3150593930000001</v>
      </c>
      <c r="F1348" s="20">
        <v>3357</v>
      </c>
      <c r="G1348" s="20">
        <v>7</v>
      </c>
      <c r="H1348" s="20">
        <v>283</v>
      </c>
      <c r="I1348" s="20">
        <v>239</v>
      </c>
      <c r="J1348" s="20">
        <v>44</v>
      </c>
      <c r="K1348" s="20">
        <v>4380</v>
      </c>
      <c r="L1348" s="20">
        <v>41</v>
      </c>
      <c r="M1348" s="26" cm="1">
        <f t="array" ref="M1348">_xlfn.IFS(Table11[[#This Row],[target.clade]]="I",110,Table11[[#This Row],[target.clade]]="II",4454,TRUE,4652)</f>
        <v>4454</v>
      </c>
      <c r="N1348" s="26" cm="1">
        <f t="array" ref="N1348">_xlfn.IFS(Table11[[#This Row],[target.clade]]="I",4454,Table11[[#This Row],[target.clade]]="II",110,TRUE,NA())</f>
        <v>110</v>
      </c>
      <c r="O1348" s="20" cm="1">
        <f t="array" ref="O1348">_xlfn.IFS(Table11[[#This Row],[target.clade]]="I",Table11[[#This Row],[hits.I]],Table11[[#This Row],[target.clade]]="II",Table11[[#This Row],[hits.II]],TRUE,SUM(Table11[[#This Row],[hits.I]:[hits.?]]))</f>
        <v>4380</v>
      </c>
      <c r="P1348" s="26">
        <f>Table11[[#This Row],[clade.P]]-Table11[[#This Row],[clade.TP]]</f>
        <v>74</v>
      </c>
      <c r="Q1348" s="26" cm="1">
        <f t="array" ref="Q1348">_xlfn.IFS(Table11[[#This Row],[target.clade]]="I",Table11[[#This Row],[hits.II]],Table11[[#This Row],[target.clade]]="II",Table11[[#This Row],[hits.I]],TRUE,NA())</f>
        <v>44</v>
      </c>
      <c r="R1348" s="26">
        <f>IFERROR(Table11[[#This Row],[clade.N]]-Table11[[#This Row],[clade.FP]], NA())</f>
        <v>66</v>
      </c>
      <c r="S1348" s="24">
        <f>Table11[[#This Row],[clade.TP]]/Table11[[#This Row],[clade.P]]</f>
        <v>0.9833857207004939</v>
      </c>
      <c r="T1348" s="24">
        <f>Table11[[#This Row],[clade.FN]]/Table11[[#This Row],[clade.P]]</f>
        <v>1.6614279299506061E-2</v>
      </c>
      <c r="U1348" s="24">
        <f>IFERROR(Table11[[#This Row],[clade.FP]]/Table11[[#This Row],[clade.N]],NA())</f>
        <v>0.4</v>
      </c>
      <c r="V1348" s="24">
        <f>IFERROR(Table11[[#This Row],[clade.TN]]/Table11[[#This Row],[clade.N]],NA())</f>
        <v>0.6</v>
      </c>
      <c r="AC1348" s="11"/>
      <c r="AD1348" s="11"/>
    </row>
    <row r="1349" spans="1:30" ht="21" customHeight="1" x14ac:dyDescent="0.2">
      <c r="A1349" s="25" t="s">
        <v>5497</v>
      </c>
      <c r="B1349" s="20">
        <f>LOOKUP(Table11[[#This Row],[id]],'S1 - Assay'!A:A,'S1 - Assay'!B:B)</f>
        <v>10244</v>
      </c>
      <c r="C1349" s="20" t="str">
        <f>LOOKUP(Table11[[#This Row],[id]],'S1 - Assay'!A:A,'S1 - Assay'!C:C)</f>
        <v>II</v>
      </c>
      <c r="D1349" s="20">
        <f>COUNTIF('S6 - Table 1'!$B$3:$B$20,Table11[[#This Row],[id]])</f>
        <v>0</v>
      </c>
      <c r="E1349" s="20">
        <v>1.3150972110000001</v>
      </c>
      <c r="F1349" s="20">
        <v>3357</v>
      </c>
      <c r="G1349" s="20">
        <v>7</v>
      </c>
      <c r="H1349" s="20">
        <v>283</v>
      </c>
      <c r="I1349" s="20">
        <v>239</v>
      </c>
      <c r="J1349" s="20">
        <v>44</v>
      </c>
      <c r="K1349" s="20">
        <v>4380</v>
      </c>
      <c r="L1349" s="20">
        <v>41</v>
      </c>
      <c r="M1349" s="26" cm="1">
        <f t="array" ref="M1349">_xlfn.IFS(Table11[[#This Row],[target.clade]]="I",110,Table11[[#This Row],[target.clade]]="II",4454,TRUE,4652)</f>
        <v>4454</v>
      </c>
      <c r="N1349" s="26" cm="1">
        <f t="array" ref="N1349">_xlfn.IFS(Table11[[#This Row],[target.clade]]="I",4454,Table11[[#This Row],[target.clade]]="II",110,TRUE,NA())</f>
        <v>110</v>
      </c>
      <c r="O1349" s="20" cm="1">
        <f t="array" ref="O1349">_xlfn.IFS(Table11[[#This Row],[target.clade]]="I",Table11[[#This Row],[hits.I]],Table11[[#This Row],[target.clade]]="II",Table11[[#This Row],[hits.II]],TRUE,SUM(Table11[[#This Row],[hits.I]:[hits.?]]))</f>
        <v>4380</v>
      </c>
      <c r="P1349" s="26">
        <f>Table11[[#This Row],[clade.P]]-Table11[[#This Row],[clade.TP]]</f>
        <v>74</v>
      </c>
      <c r="Q1349" s="26" cm="1">
        <f t="array" ref="Q1349">_xlfn.IFS(Table11[[#This Row],[target.clade]]="I",Table11[[#This Row],[hits.II]],Table11[[#This Row],[target.clade]]="II",Table11[[#This Row],[hits.I]],TRUE,NA())</f>
        <v>44</v>
      </c>
      <c r="R1349" s="26">
        <f>IFERROR(Table11[[#This Row],[clade.N]]-Table11[[#This Row],[clade.FP]], NA())</f>
        <v>66</v>
      </c>
      <c r="S1349" s="24">
        <f>Table11[[#This Row],[clade.TP]]/Table11[[#This Row],[clade.P]]</f>
        <v>0.9833857207004939</v>
      </c>
      <c r="T1349" s="24">
        <f>Table11[[#This Row],[clade.FN]]/Table11[[#This Row],[clade.P]]</f>
        <v>1.6614279299506061E-2</v>
      </c>
      <c r="U1349" s="24">
        <f>IFERROR(Table11[[#This Row],[clade.FP]]/Table11[[#This Row],[clade.N]],NA())</f>
        <v>0.4</v>
      </c>
      <c r="V1349" s="24">
        <f>IFERROR(Table11[[#This Row],[clade.TN]]/Table11[[#This Row],[clade.N]],NA())</f>
        <v>0.6</v>
      </c>
      <c r="AC1349" s="11"/>
      <c r="AD1349" s="11"/>
    </row>
    <row r="1350" spans="1:30" ht="21" customHeight="1" x14ac:dyDescent="0.2">
      <c r="A1350" s="25" t="s">
        <v>5500</v>
      </c>
      <c r="B1350" s="20">
        <f>LOOKUP(Table11[[#This Row],[id]],'S1 - Assay'!A:A,'S1 - Assay'!B:B)</f>
        <v>10244</v>
      </c>
      <c r="C1350" s="20" t="str">
        <f>LOOKUP(Table11[[#This Row],[id]],'S1 - Assay'!A:A,'S1 - Assay'!C:C)</f>
        <v>II</v>
      </c>
      <c r="D1350" s="20">
        <f>COUNTIF('S6 - Table 1'!$B$3:$B$20,Table11[[#This Row],[id]])</f>
        <v>0</v>
      </c>
      <c r="E1350" s="20">
        <v>1.316104457</v>
      </c>
      <c r="F1350" s="20">
        <v>3434</v>
      </c>
      <c r="G1350" s="20">
        <v>3</v>
      </c>
      <c r="H1350" s="20">
        <v>187</v>
      </c>
      <c r="I1350" s="20">
        <v>96</v>
      </c>
      <c r="J1350" s="20">
        <v>44</v>
      </c>
      <c r="K1350" s="20">
        <v>4438</v>
      </c>
      <c r="L1350" s="20">
        <v>64</v>
      </c>
      <c r="M1350" s="26" cm="1">
        <f t="array" ref="M1350">_xlfn.IFS(Table11[[#This Row],[target.clade]]="I",110,Table11[[#This Row],[target.clade]]="II",4454,TRUE,4652)</f>
        <v>4454</v>
      </c>
      <c r="N1350" s="26" cm="1">
        <f t="array" ref="N1350">_xlfn.IFS(Table11[[#This Row],[target.clade]]="I",4454,Table11[[#This Row],[target.clade]]="II",110,TRUE,NA())</f>
        <v>110</v>
      </c>
      <c r="O1350" s="20" cm="1">
        <f t="array" ref="O1350">_xlfn.IFS(Table11[[#This Row],[target.clade]]="I",Table11[[#This Row],[hits.I]],Table11[[#This Row],[target.clade]]="II",Table11[[#This Row],[hits.II]],TRUE,SUM(Table11[[#This Row],[hits.I]:[hits.?]]))</f>
        <v>4438</v>
      </c>
      <c r="P1350" s="26">
        <f>Table11[[#This Row],[clade.P]]-Table11[[#This Row],[clade.TP]]</f>
        <v>16</v>
      </c>
      <c r="Q1350" s="26" cm="1">
        <f t="array" ref="Q1350">_xlfn.IFS(Table11[[#This Row],[target.clade]]="I",Table11[[#This Row],[hits.II]],Table11[[#This Row],[target.clade]]="II",Table11[[#This Row],[hits.I]],TRUE,NA())</f>
        <v>44</v>
      </c>
      <c r="R1350" s="26">
        <f>IFERROR(Table11[[#This Row],[clade.N]]-Table11[[#This Row],[clade.FP]], NA())</f>
        <v>66</v>
      </c>
      <c r="S1350" s="24">
        <f>Table11[[#This Row],[clade.TP]]/Table11[[#This Row],[clade.P]]</f>
        <v>0.99640772339470141</v>
      </c>
      <c r="T1350" s="24">
        <f>Table11[[#This Row],[clade.FN]]/Table11[[#This Row],[clade.P]]</f>
        <v>3.5922766052986078E-3</v>
      </c>
      <c r="U1350" s="24">
        <f>IFERROR(Table11[[#This Row],[clade.FP]]/Table11[[#This Row],[clade.N]],NA())</f>
        <v>0.4</v>
      </c>
      <c r="V1350" s="24">
        <f>IFERROR(Table11[[#This Row],[clade.TN]]/Table11[[#This Row],[clade.N]],NA())</f>
        <v>0.6</v>
      </c>
      <c r="AC1350" s="11"/>
      <c r="AD1350" s="11"/>
    </row>
    <row r="1351" spans="1:30" ht="21" customHeight="1" x14ac:dyDescent="0.2">
      <c r="A1351" s="25" t="s">
        <v>5503</v>
      </c>
      <c r="B1351" s="20">
        <f>LOOKUP(Table11[[#This Row],[id]],'S1 - Assay'!A:A,'S1 - Assay'!B:B)</f>
        <v>10244</v>
      </c>
      <c r="C1351" s="20" t="str">
        <f>LOOKUP(Table11[[#This Row],[id]],'S1 - Assay'!A:A,'S1 - Assay'!C:C)</f>
        <v>II</v>
      </c>
      <c r="D1351" s="20">
        <f>COUNTIF('S6 - Table 1'!$B$3:$B$20,Table11[[#This Row],[id]])</f>
        <v>0</v>
      </c>
      <c r="E1351" s="20">
        <v>1.31681366</v>
      </c>
      <c r="F1351" s="20">
        <v>3381</v>
      </c>
      <c r="G1351" s="20">
        <v>9</v>
      </c>
      <c r="H1351" s="20">
        <v>198</v>
      </c>
      <c r="I1351" s="20">
        <v>84</v>
      </c>
      <c r="J1351" s="20">
        <v>43</v>
      </c>
      <c r="K1351" s="20">
        <v>4419</v>
      </c>
      <c r="L1351" s="20">
        <v>50</v>
      </c>
      <c r="M1351" s="26" cm="1">
        <f t="array" ref="M1351">_xlfn.IFS(Table11[[#This Row],[target.clade]]="I",110,Table11[[#This Row],[target.clade]]="II",4454,TRUE,4652)</f>
        <v>4454</v>
      </c>
      <c r="N1351" s="26" cm="1">
        <f t="array" ref="N1351">_xlfn.IFS(Table11[[#This Row],[target.clade]]="I",4454,Table11[[#This Row],[target.clade]]="II",110,TRUE,NA())</f>
        <v>110</v>
      </c>
      <c r="O1351" s="20" cm="1">
        <f t="array" ref="O1351">_xlfn.IFS(Table11[[#This Row],[target.clade]]="I",Table11[[#This Row],[hits.I]],Table11[[#This Row],[target.clade]]="II",Table11[[#This Row],[hits.II]],TRUE,SUM(Table11[[#This Row],[hits.I]:[hits.?]]))</f>
        <v>4419</v>
      </c>
      <c r="P1351" s="26">
        <f>Table11[[#This Row],[clade.P]]-Table11[[#This Row],[clade.TP]]</f>
        <v>35</v>
      </c>
      <c r="Q1351" s="26" cm="1">
        <f t="array" ref="Q1351">_xlfn.IFS(Table11[[#This Row],[target.clade]]="I",Table11[[#This Row],[hits.II]],Table11[[#This Row],[target.clade]]="II",Table11[[#This Row],[hits.I]],TRUE,NA())</f>
        <v>43</v>
      </c>
      <c r="R1351" s="26">
        <f>IFERROR(Table11[[#This Row],[clade.N]]-Table11[[#This Row],[clade.FP]], NA())</f>
        <v>67</v>
      </c>
      <c r="S1351" s="24">
        <f>Table11[[#This Row],[clade.TP]]/Table11[[#This Row],[clade.P]]</f>
        <v>0.99214189492590932</v>
      </c>
      <c r="T1351" s="24">
        <f>Table11[[#This Row],[clade.FN]]/Table11[[#This Row],[clade.P]]</f>
        <v>7.8581050740907047E-3</v>
      </c>
      <c r="U1351" s="24">
        <f>IFERROR(Table11[[#This Row],[clade.FP]]/Table11[[#This Row],[clade.N]],NA())</f>
        <v>0.39090909090909093</v>
      </c>
      <c r="V1351" s="24">
        <f>IFERROR(Table11[[#This Row],[clade.TN]]/Table11[[#This Row],[clade.N]],NA())</f>
        <v>0.60909090909090913</v>
      </c>
      <c r="AC1351" s="11"/>
      <c r="AD1351" s="11"/>
    </row>
    <row r="1352" spans="1:30" ht="21" customHeight="1" x14ac:dyDescent="0.2">
      <c r="A1352" s="25" t="s">
        <v>5505</v>
      </c>
      <c r="B1352" s="20">
        <f>LOOKUP(Table11[[#This Row],[id]],'S1 - Assay'!A:A,'S1 - Assay'!B:B)</f>
        <v>10244</v>
      </c>
      <c r="C1352" s="20" t="str">
        <f>LOOKUP(Table11[[#This Row],[id]],'S1 - Assay'!A:A,'S1 - Assay'!C:C)</f>
        <v>II</v>
      </c>
      <c r="D1352" s="20">
        <f>COUNTIF('S6 - Table 1'!$B$3:$B$20,Table11[[#This Row],[id]])</f>
        <v>0</v>
      </c>
      <c r="E1352" s="20">
        <v>1.3202293919999999</v>
      </c>
      <c r="F1352" s="20">
        <v>3275</v>
      </c>
      <c r="G1352" s="20">
        <v>146</v>
      </c>
      <c r="H1352" s="20">
        <v>277</v>
      </c>
      <c r="I1352" s="20">
        <v>263</v>
      </c>
      <c r="J1352" s="20">
        <v>44</v>
      </c>
      <c r="K1352" s="20">
        <v>4411</v>
      </c>
      <c r="L1352" s="20">
        <v>48</v>
      </c>
      <c r="M1352" s="26" cm="1">
        <f t="array" ref="M1352">_xlfn.IFS(Table11[[#This Row],[target.clade]]="I",110,Table11[[#This Row],[target.clade]]="II",4454,TRUE,4652)</f>
        <v>4454</v>
      </c>
      <c r="N1352" s="26" cm="1">
        <f t="array" ref="N1352">_xlfn.IFS(Table11[[#This Row],[target.clade]]="I",4454,Table11[[#This Row],[target.clade]]="II",110,TRUE,NA())</f>
        <v>110</v>
      </c>
      <c r="O1352" s="20" cm="1">
        <f t="array" ref="O1352">_xlfn.IFS(Table11[[#This Row],[target.clade]]="I",Table11[[#This Row],[hits.I]],Table11[[#This Row],[target.clade]]="II",Table11[[#This Row],[hits.II]],TRUE,SUM(Table11[[#This Row],[hits.I]:[hits.?]]))</f>
        <v>4411</v>
      </c>
      <c r="P1352" s="26">
        <f>Table11[[#This Row],[clade.P]]-Table11[[#This Row],[clade.TP]]</f>
        <v>43</v>
      </c>
      <c r="Q1352" s="26" cm="1">
        <f t="array" ref="Q1352">_xlfn.IFS(Table11[[#This Row],[target.clade]]="I",Table11[[#This Row],[hits.II]],Table11[[#This Row],[target.clade]]="II",Table11[[#This Row],[hits.I]],TRUE,NA())</f>
        <v>44</v>
      </c>
      <c r="R1352" s="26">
        <f>IFERROR(Table11[[#This Row],[clade.N]]-Table11[[#This Row],[clade.FP]], NA())</f>
        <v>66</v>
      </c>
      <c r="S1352" s="24">
        <f>Table11[[#This Row],[clade.TP]]/Table11[[#This Row],[clade.P]]</f>
        <v>0.99034575662325997</v>
      </c>
      <c r="T1352" s="24">
        <f>Table11[[#This Row],[clade.FN]]/Table11[[#This Row],[clade.P]]</f>
        <v>9.6542433767400088E-3</v>
      </c>
      <c r="U1352" s="24">
        <f>IFERROR(Table11[[#This Row],[clade.FP]]/Table11[[#This Row],[clade.N]],NA())</f>
        <v>0.4</v>
      </c>
      <c r="V1352" s="24">
        <f>IFERROR(Table11[[#This Row],[clade.TN]]/Table11[[#This Row],[clade.N]],NA())</f>
        <v>0.6</v>
      </c>
      <c r="AC1352" s="11"/>
      <c r="AD1352" s="11"/>
    </row>
    <row r="1353" spans="1:30" ht="21" customHeight="1" x14ac:dyDescent="0.2">
      <c r="A1353" s="25" t="s">
        <v>5508</v>
      </c>
      <c r="B1353" s="20">
        <f>LOOKUP(Table11[[#This Row],[id]],'S1 - Assay'!A:A,'S1 - Assay'!B:B)</f>
        <v>10244</v>
      </c>
      <c r="C1353" s="20" t="str">
        <f>LOOKUP(Table11[[#This Row],[id]],'S1 - Assay'!A:A,'S1 - Assay'!C:C)</f>
        <v>II</v>
      </c>
      <c r="D1353" s="20">
        <f>COUNTIF('S6 - Table 1'!$B$3:$B$20,Table11[[#This Row],[id]])</f>
        <v>0</v>
      </c>
      <c r="E1353" s="20">
        <v>1.3218222180000001</v>
      </c>
      <c r="F1353" s="20">
        <v>3305</v>
      </c>
      <c r="G1353" s="20">
        <v>1</v>
      </c>
      <c r="H1353" s="20">
        <v>109</v>
      </c>
      <c r="I1353" s="20">
        <v>142</v>
      </c>
      <c r="J1353" s="20">
        <v>43</v>
      </c>
      <c r="K1353" s="20">
        <v>4396</v>
      </c>
      <c r="L1353" s="20">
        <v>15</v>
      </c>
      <c r="M1353" s="26" cm="1">
        <f t="array" ref="M1353">_xlfn.IFS(Table11[[#This Row],[target.clade]]="I",110,Table11[[#This Row],[target.clade]]="II",4454,TRUE,4652)</f>
        <v>4454</v>
      </c>
      <c r="N1353" s="26" cm="1">
        <f t="array" ref="N1353">_xlfn.IFS(Table11[[#This Row],[target.clade]]="I",4454,Table11[[#This Row],[target.clade]]="II",110,TRUE,NA())</f>
        <v>110</v>
      </c>
      <c r="O1353" s="20" cm="1">
        <f t="array" ref="O1353">_xlfn.IFS(Table11[[#This Row],[target.clade]]="I",Table11[[#This Row],[hits.I]],Table11[[#This Row],[target.clade]]="II",Table11[[#This Row],[hits.II]],TRUE,SUM(Table11[[#This Row],[hits.I]:[hits.?]]))</f>
        <v>4396</v>
      </c>
      <c r="P1353" s="26">
        <f>Table11[[#This Row],[clade.P]]-Table11[[#This Row],[clade.TP]]</f>
        <v>58</v>
      </c>
      <c r="Q1353" s="26" cm="1">
        <f t="array" ref="Q1353">_xlfn.IFS(Table11[[#This Row],[target.clade]]="I",Table11[[#This Row],[hits.II]],Table11[[#This Row],[target.clade]]="II",Table11[[#This Row],[hits.I]],TRUE,NA())</f>
        <v>43</v>
      </c>
      <c r="R1353" s="26">
        <f>IFERROR(Table11[[#This Row],[clade.N]]-Table11[[#This Row],[clade.FP]], NA())</f>
        <v>67</v>
      </c>
      <c r="S1353" s="24">
        <f>Table11[[#This Row],[clade.TP]]/Table11[[#This Row],[clade.P]]</f>
        <v>0.9869779973057925</v>
      </c>
      <c r="T1353" s="24">
        <f>Table11[[#This Row],[clade.FN]]/Table11[[#This Row],[clade.P]]</f>
        <v>1.3022002694207453E-2</v>
      </c>
      <c r="U1353" s="24">
        <f>IFERROR(Table11[[#This Row],[clade.FP]]/Table11[[#This Row],[clade.N]],NA())</f>
        <v>0.39090909090909093</v>
      </c>
      <c r="V1353" s="24">
        <f>IFERROR(Table11[[#This Row],[clade.TN]]/Table11[[#This Row],[clade.N]],NA())</f>
        <v>0.60909090909090913</v>
      </c>
      <c r="AC1353" s="11"/>
      <c r="AD1353" s="11"/>
    </row>
    <row r="1354" spans="1:30" ht="21" customHeight="1" x14ac:dyDescent="0.2">
      <c r="A1354" s="25" t="s">
        <v>5510</v>
      </c>
      <c r="B1354" s="20">
        <f>LOOKUP(Table11[[#This Row],[id]],'S1 - Assay'!A:A,'S1 - Assay'!B:B)</f>
        <v>10244</v>
      </c>
      <c r="C1354" s="20" t="str">
        <f>LOOKUP(Table11[[#This Row],[id]],'S1 - Assay'!A:A,'S1 - Assay'!C:C)</f>
        <v>II</v>
      </c>
      <c r="D1354" s="20">
        <f>COUNTIF('S6 - Table 1'!$B$3:$B$20,Table11[[#This Row],[id]])</f>
        <v>0</v>
      </c>
      <c r="E1354" s="20">
        <v>1.32203381</v>
      </c>
      <c r="F1354" s="20">
        <v>3445</v>
      </c>
      <c r="G1354" s="20">
        <v>68</v>
      </c>
      <c r="H1354" s="20">
        <v>668</v>
      </c>
      <c r="I1354" s="20">
        <v>41</v>
      </c>
      <c r="J1354" s="20">
        <v>101</v>
      </c>
      <c r="K1354" s="20">
        <v>4431</v>
      </c>
      <c r="L1354" s="20">
        <v>70</v>
      </c>
      <c r="M1354" s="26" cm="1">
        <f t="array" ref="M1354">_xlfn.IFS(Table11[[#This Row],[target.clade]]="I",110,Table11[[#This Row],[target.clade]]="II",4454,TRUE,4652)</f>
        <v>4454</v>
      </c>
      <c r="N1354" s="26" cm="1">
        <f t="array" ref="N1354">_xlfn.IFS(Table11[[#This Row],[target.clade]]="I",4454,Table11[[#This Row],[target.clade]]="II",110,TRUE,NA())</f>
        <v>110</v>
      </c>
      <c r="O1354" s="20" cm="1">
        <f t="array" ref="O1354">_xlfn.IFS(Table11[[#This Row],[target.clade]]="I",Table11[[#This Row],[hits.I]],Table11[[#This Row],[target.clade]]="II",Table11[[#This Row],[hits.II]],TRUE,SUM(Table11[[#This Row],[hits.I]:[hits.?]]))</f>
        <v>4431</v>
      </c>
      <c r="P1354" s="26">
        <f>Table11[[#This Row],[clade.P]]-Table11[[#This Row],[clade.TP]]</f>
        <v>23</v>
      </c>
      <c r="Q1354" s="26" cm="1">
        <f t="array" ref="Q1354">_xlfn.IFS(Table11[[#This Row],[target.clade]]="I",Table11[[#This Row],[hits.II]],Table11[[#This Row],[target.clade]]="II",Table11[[#This Row],[hits.I]],TRUE,NA())</f>
        <v>101</v>
      </c>
      <c r="R1354" s="26">
        <f>IFERROR(Table11[[#This Row],[clade.N]]-Table11[[#This Row],[clade.FP]], NA())</f>
        <v>9</v>
      </c>
      <c r="S1354" s="24">
        <f>Table11[[#This Row],[clade.TP]]/Table11[[#This Row],[clade.P]]</f>
        <v>0.99483610237988329</v>
      </c>
      <c r="T1354" s="24">
        <f>Table11[[#This Row],[clade.FN]]/Table11[[#This Row],[clade.P]]</f>
        <v>5.1638976201167494E-3</v>
      </c>
      <c r="U1354" s="24">
        <f>IFERROR(Table11[[#This Row],[clade.FP]]/Table11[[#This Row],[clade.N]],NA())</f>
        <v>0.91818181818181821</v>
      </c>
      <c r="V1354" s="24">
        <f>IFERROR(Table11[[#This Row],[clade.TN]]/Table11[[#This Row],[clade.N]],NA())</f>
        <v>8.1818181818181818E-2</v>
      </c>
      <c r="AC1354" s="11"/>
      <c r="AD1354" s="11"/>
    </row>
    <row r="1355" spans="1:30" ht="21" customHeight="1" x14ac:dyDescent="0.2">
      <c r="A1355" s="25" t="s">
        <v>5515</v>
      </c>
      <c r="B1355" s="20">
        <f>LOOKUP(Table11[[#This Row],[id]],'S1 - Assay'!A:A,'S1 - Assay'!B:B)</f>
        <v>10244</v>
      </c>
      <c r="C1355" s="20" t="str">
        <f>LOOKUP(Table11[[#This Row],[id]],'S1 - Assay'!A:A,'S1 - Assay'!C:C)</f>
        <v>II</v>
      </c>
      <c r="D1355" s="20">
        <f>COUNTIF('S6 - Table 1'!$B$3:$B$20,Table11[[#This Row],[id]])</f>
        <v>0</v>
      </c>
      <c r="E1355" s="20">
        <v>1.326063234</v>
      </c>
      <c r="F1355" s="20">
        <v>3267</v>
      </c>
      <c r="G1355" s="20">
        <v>31</v>
      </c>
      <c r="H1355" s="20">
        <v>271</v>
      </c>
      <c r="I1355" s="20">
        <v>12</v>
      </c>
      <c r="J1355" s="20">
        <v>44</v>
      </c>
      <c r="K1355" s="20">
        <v>4288</v>
      </c>
      <c r="L1355" s="20">
        <v>60</v>
      </c>
      <c r="M1355" s="26" cm="1">
        <f t="array" ref="M1355">_xlfn.IFS(Table11[[#This Row],[target.clade]]="I",110,Table11[[#This Row],[target.clade]]="II",4454,TRUE,4652)</f>
        <v>4454</v>
      </c>
      <c r="N1355" s="26" cm="1">
        <f t="array" ref="N1355">_xlfn.IFS(Table11[[#This Row],[target.clade]]="I",4454,Table11[[#This Row],[target.clade]]="II",110,TRUE,NA())</f>
        <v>110</v>
      </c>
      <c r="O1355" s="20" cm="1">
        <f t="array" ref="O1355">_xlfn.IFS(Table11[[#This Row],[target.clade]]="I",Table11[[#This Row],[hits.I]],Table11[[#This Row],[target.clade]]="II",Table11[[#This Row],[hits.II]],TRUE,SUM(Table11[[#This Row],[hits.I]:[hits.?]]))</f>
        <v>4288</v>
      </c>
      <c r="P1355" s="26">
        <f>Table11[[#This Row],[clade.P]]-Table11[[#This Row],[clade.TP]]</f>
        <v>166</v>
      </c>
      <c r="Q1355" s="26" cm="1">
        <f t="array" ref="Q1355">_xlfn.IFS(Table11[[#This Row],[target.clade]]="I",Table11[[#This Row],[hits.II]],Table11[[#This Row],[target.clade]]="II",Table11[[#This Row],[hits.I]],TRUE,NA())</f>
        <v>44</v>
      </c>
      <c r="R1355" s="26">
        <f>IFERROR(Table11[[#This Row],[clade.N]]-Table11[[#This Row],[clade.FP]], NA())</f>
        <v>66</v>
      </c>
      <c r="S1355" s="24">
        <f>Table11[[#This Row],[clade.TP]]/Table11[[#This Row],[clade.P]]</f>
        <v>0.96273013022002696</v>
      </c>
      <c r="T1355" s="24">
        <f>Table11[[#This Row],[clade.FN]]/Table11[[#This Row],[clade.P]]</f>
        <v>3.7269869779973056E-2</v>
      </c>
      <c r="U1355" s="24">
        <f>IFERROR(Table11[[#This Row],[clade.FP]]/Table11[[#This Row],[clade.N]],NA())</f>
        <v>0.4</v>
      </c>
      <c r="V1355" s="24">
        <f>IFERROR(Table11[[#This Row],[clade.TN]]/Table11[[#This Row],[clade.N]],NA())</f>
        <v>0.6</v>
      </c>
      <c r="AC1355" s="11"/>
      <c r="AD1355" s="11"/>
    </row>
    <row r="1356" spans="1:30" ht="21" customHeight="1" x14ac:dyDescent="0.2">
      <c r="A1356" s="25" t="s">
        <v>5516</v>
      </c>
      <c r="B1356" s="20">
        <f>LOOKUP(Table11[[#This Row],[id]],'S1 - Assay'!A:A,'S1 - Assay'!B:B)</f>
        <v>10244</v>
      </c>
      <c r="C1356" s="20" t="str">
        <f>LOOKUP(Table11[[#This Row],[id]],'S1 - Assay'!A:A,'S1 - Assay'!C:C)</f>
        <v>II</v>
      </c>
      <c r="D1356" s="20">
        <f>COUNTIF('S6 - Table 1'!$B$3:$B$20,Table11[[#This Row],[id]])</f>
        <v>0</v>
      </c>
      <c r="E1356" s="20">
        <v>1.329880696</v>
      </c>
      <c r="F1356" s="20">
        <v>3423</v>
      </c>
      <c r="G1356" s="20">
        <v>0</v>
      </c>
      <c r="H1356" s="20">
        <v>248</v>
      </c>
      <c r="I1356" s="20">
        <v>39</v>
      </c>
      <c r="J1356" s="20">
        <v>44</v>
      </c>
      <c r="K1356" s="20">
        <v>4428</v>
      </c>
      <c r="L1356" s="20">
        <v>59</v>
      </c>
      <c r="M1356" s="26" cm="1">
        <f t="array" ref="M1356">_xlfn.IFS(Table11[[#This Row],[target.clade]]="I",110,Table11[[#This Row],[target.clade]]="II",4454,TRUE,4652)</f>
        <v>4454</v>
      </c>
      <c r="N1356" s="26" cm="1">
        <f t="array" ref="N1356">_xlfn.IFS(Table11[[#This Row],[target.clade]]="I",4454,Table11[[#This Row],[target.clade]]="II",110,TRUE,NA())</f>
        <v>110</v>
      </c>
      <c r="O1356" s="20" cm="1">
        <f t="array" ref="O1356">_xlfn.IFS(Table11[[#This Row],[target.clade]]="I",Table11[[#This Row],[hits.I]],Table11[[#This Row],[target.clade]]="II",Table11[[#This Row],[hits.II]],TRUE,SUM(Table11[[#This Row],[hits.I]:[hits.?]]))</f>
        <v>4428</v>
      </c>
      <c r="P1356" s="26">
        <f>Table11[[#This Row],[clade.P]]-Table11[[#This Row],[clade.TP]]</f>
        <v>26</v>
      </c>
      <c r="Q1356" s="26" cm="1">
        <f t="array" ref="Q1356">_xlfn.IFS(Table11[[#This Row],[target.clade]]="I",Table11[[#This Row],[hits.II]],Table11[[#This Row],[target.clade]]="II",Table11[[#This Row],[hits.I]],TRUE,NA())</f>
        <v>44</v>
      </c>
      <c r="R1356" s="26">
        <f>IFERROR(Table11[[#This Row],[clade.N]]-Table11[[#This Row],[clade.FP]], NA())</f>
        <v>66</v>
      </c>
      <c r="S1356" s="24">
        <f>Table11[[#This Row],[clade.TP]]/Table11[[#This Row],[clade.P]]</f>
        <v>0.9941625505163898</v>
      </c>
      <c r="T1356" s="24">
        <f>Table11[[#This Row],[clade.FN]]/Table11[[#This Row],[clade.P]]</f>
        <v>5.8374494836102376E-3</v>
      </c>
      <c r="U1356" s="24">
        <f>IFERROR(Table11[[#This Row],[clade.FP]]/Table11[[#This Row],[clade.N]],NA())</f>
        <v>0.4</v>
      </c>
      <c r="V1356" s="24">
        <f>IFERROR(Table11[[#This Row],[clade.TN]]/Table11[[#This Row],[clade.N]],NA())</f>
        <v>0.6</v>
      </c>
      <c r="AC1356" s="11"/>
      <c r="AD1356" s="11"/>
    </row>
    <row r="1357" spans="1:30" ht="21" customHeight="1" x14ac:dyDescent="0.2">
      <c r="A1357" s="25" t="s">
        <v>5519</v>
      </c>
      <c r="B1357" s="20">
        <f>LOOKUP(Table11[[#This Row],[id]],'S1 - Assay'!A:A,'S1 - Assay'!B:B)</f>
        <v>10244</v>
      </c>
      <c r="C1357" s="20" t="str">
        <f>LOOKUP(Table11[[#This Row],[id]],'S1 - Assay'!A:A,'S1 - Assay'!C:C)</f>
        <v>II</v>
      </c>
      <c r="D1357" s="20">
        <f>COUNTIF('S6 - Table 1'!$B$3:$B$20,Table11[[#This Row],[id]])</f>
        <v>0</v>
      </c>
      <c r="E1357" s="20">
        <v>1.3313722139999999</v>
      </c>
      <c r="F1357" s="20">
        <v>3348</v>
      </c>
      <c r="G1357" s="20">
        <v>50</v>
      </c>
      <c r="H1357" s="20">
        <v>209</v>
      </c>
      <c r="I1357" s="20">
        <v>86</v>
      </c>
      <c r="J1357" s="20">
        <v>43</v>
      </c>
      <c r="K1357" s="20">
        <v>4427</v>
      </c>
      <c r="L1357" s="20">
        <v>55</v>
      </c>
      <c r="M1357" s="26" cm="1">
        <f t="array" ref="M1357">_xlfn.IFS(Table11[[#This Row],[target.clade]]="I",110,Table11[[#This Row],[target.clade]]="II",4454,TRUE,4652)</f>
        <v>4454</v>
      </c>
      <c r="N1357" s="26" cm="1">
        <f t="array" ref="N1357">_xlfn.IFS(Table11[[#This Row],[target.clade]]="I",4454,Table11[[#This Row],[target.clade]]="II",110,TRUE,NA())</f>
        <v>110</v>
      </c>
      <c r="O1357" s="20" cm="1">
        <f t="array" ref="O1357">_xlfn.IFS(Table11[[#This Row],[target.clade]]="I",Table11[[#This Row],[hits.I]],Table11[[#This Row],[target.clade]]="II",Table11[[#This Row],[hits.II]],TRUE,SUM(Table11[[#This Row],[hits.I]:[hits.?]]))</f>
        <v>4427</v>
      </c>
      <c r="P1357" s="26">
        <f>Table11[[#This Row],[clade.P]]-Table11[[#This Row],[clade.TP]]</f>
        <v>27</v>
      </c>
      <c r="Q1357" s="26" cm="1">
        <f t="array" ref="Q1357">_xlfn.IFS(Table11[[#This Row],[target.clade]]="I",Table11[[#This Row],[hits.II]],Table11[[#This Row],[target.clade]]="II",Table11[[#This Row],[hits.I]],TRUE,NA())</f>
        <v>43</v>
      </c>
      <c r="R1357" s="26">
        <f>IFERROR(Table11[[#This Row],[clade.N]]-Table11[[#This Row],[clade.FP]], NA())</f>
        <v>67</v>
      </c>
      <c r="S1357" s="24">
        <f>Table11[[#This Row],[clade.TP]]/Table11[[#This Row],[clade.P]]</f>
        <v>0.99393803322855856</v>
      </c>
      <c r="T1357" s="24">
        <f>Table11[[#This Row],[clade.FN]]/Table11[[#This Row],[clade.P]]</f>
        <v>6.0619667714414006E-3</v>
      </c>
      <c r="U1357" s="24">
        <f>IFERROR(Table11[[#This Row],[clade.FP]]/Table11[[#This Row],[clade.N]],NA())</f>
        <v>0.39090909090909093</v>
      </c>
      <c r="V1357" s="24">
        <f>IFERROR(Table11[[#This Row],[clade.TN]]/Table11[[#This Row],[clade.N]],NA())</f>
        <v>0.60909090909090913</v>
      </c>
      <c r="AC1357" s="11"/>
      <c r="AD1357" s="11"/>
    </row>
    <row r="1358" spans="1:30" ht="21" customHeight="1" x14ac:dyDescent="0.2">
      <c r="A1358" s="25" t="s">
        <v>5522</v>
      </c>
      <c r="B1358" s="20">
        <f>LOOKUP(Table11[[#This Row],[id]],'S1 - Assay'!A:A,'S1 - Assay'!B:B)</f>
        <v>10244</v>
      </c>
      <c r="C1358" s="20" t="str">
        <f>LOOKUP(Table11[[#This Row],[id]],'S1 - Assay'!A:A,'S1 - Assay'!C:C)</f>
        <v>II</v>
      </c>
      <c r="D1358" s="20">
        <f>COUNTIF('S6 - Table 1'!$B$3:$B$20,Table11[[#This Row],[id]])</f>
        <v>0</v>
      </c>
      <c r="E1358" s="20">
        <v>1.3326449709999999</v>
      </c>
      <c r="F1358" s="20">
        <v>3325</v>
      </c>
      <c r="G1358" s="20">
        <v>2</v>
      </c>
      <c r="H1358" s="20">
        <v>263</v>
      </c>
      <c r="I1358" s="20">
        <v>29</v>
      </c>
      <c r="J1358" s="20">
        <v>43</v>
      </c>
      <c r="K1358" s="20">
        <v>4391</v>
      </c>
      <c r="L1358" s="20">
        <v>9</v>
      </c>
      <c r="M1358" s="26" cm="1">
        <f t="array" ref="M1358">_xlfn.IFS(Table11[[#This Row],[target.clade]]="I",110,Table11[[#This Row],[target.clade]]="II",4454,TRUE,4652)</f>
        <v>4454</v>
      </c>
      <c r="N1358" s="26" cm="1">
        <f t="array" ref="N1358">_xlfn.IFS(Table11[[#This Row],[target.clade]]="I",4454,Table11[[#This Row],[target.clade]]="II",110,TRUE,NA())</f>
        <v>110</v>
      </c>
      <c r="O1358" s="20" cm="1">
        <f t="array" ref="O1358">_xlfn.IFS(Table11[[#This Row],[target.clade]]="I",Table11[[#This Row],[hits.I]],Table11[[#This Row],[target.clade]]="II",Table11[[#This Row],[hits.II]],TRUE,SUM(Table11[[#This Row],[hits.I]:[hits.?]]))</f>
        <v>4391</v>
      </c>
      <c r="P1358" s="26">
        <f>Table11[[#This Row],[clade.P]]-Table11[[#This Row],[clade.TP]]</f>
        <v>63</v>
      </c>
      <c r="Q1358" s="26" cm="1">
        <f t="array" ref="Q1358">_xlfn.IFS(Table11[[#This Row],[target.clade]]="I",Table11[[#This Row],[hits.II]],Table11[[#This Row],[target.clade]]="II",Table11[[#This Row],[hits.I]],TRUE,NA())</f>
        <v>43</v>
      </c>
      <c r="R1358" s="26">
        <f>IFERROR(Table11[[#This Row],[clade.N]]-Table11[[#This Row],[clade.FP]], NA())</f>
        <v>67</v>
      </c>
      <c r="S1358" s="24">
        <f>Table11[[#This Row],[clade.TP]]/Table11[[#This Row],[clade.P]]</f>
        <v>0.98585541086663675</v>
      </c>
      <c r="T1358" s="24">
        <f>Table11[[#This Row],[clade.FN]]/Table11[[#This Row],[clade.P]]</f>
        <v>1.4144589133363269E-2</v>
      </c>
      <c r="U1358" s="24">
        <f>IFERROR(Table11[[#This Row],[clade.FP]]/Table11[[#This Row],[clade.N]],NA())</f>
        <v>0.39090909090909093</v>
      </c>
      <c r="V1358" s="24">
        <f>IFERROR(Table11[[#This Row],[clade.TN]]/Table11[[#This Row],[clade.N]],NA())</f>
        <v>0.60909090909090913</v>
      </c>
      <c r="AC1358" s="11"/>
      <c r="AD1358" s="11"/>
    </row>
    <row r="1359" spans="1:30" ht="21" customHeight="1" x14ac:dyDescent="0.2">
      <c r="A1359" s="25" t="s">
        <v>5525</v>
      </c>
      <c r="B1359" s="20">
        <f>LOOKUP(Table11[[#This Row],[id]],'S1 - Assay'!A:A,'S1 - Assay'!B:B)</f>
        <v>10244</v>
      </c>
      <c r="C1359" s="20" t="str">
        <f>LOOKUP(Table11[[#This Row],[id]],'S1 - Assay'!A:A,'S1 - Assay'!C:C)</f>
        <v>II</v>
      </c>
      <c r="D1359" s="20">
        <f>COUNTIF('S6 - Table 1'!$B$3:$B$20,Table11[[#This Row],[id]])</f>
        <v>0</v>
      </c>
      <c r="E1359" s="20">
        <v>1.3376692809999999</v>
      </c>
      <c r="F1359" s="20">
        <v>3421</v>
      </c>
      <c r="G1359" s="20">
        <v>5</v>
      </c>
      <c r="H1359" s="20">
        <v>277</v>
      </c>
      <c r="I1359" s="20">
        <v>274</v>
      </c>
      <c r="J1359" s="20">
        <v>44</v>
      </c>
      <c r="K1359" s="20">
        <v>4435</v>
      </c>
      <c r="L1359" s="20">
        <v>58</v>
      </c>
      <c r="M1359" s="26" cm="1">
        <f t="array" ref="M1359">_xlfn.IFS(Table11[[#This Row],[target.clade]]="I",110,Table11[[#This Row],[target.clade]]="II",4454,TRUE,4652)</f>
        <v>4454</v>
      </c>
      <c r="N1359" s="26" cm="1">
        <f t="array" ref="N1359">_xlfn.IFS(Table11[[#This Row],[target.clade]]="I",4454,Table11[[#This Row],[target.clade]]="II",110,TRUE,NA())</f>
        <v>110</v>
      </c>
      <c r="O1359" s="20" cm="1">
        <f t="array" ref="O1359">_xlfn.IFS(Table11[[#This Row],[target.clade]]="I",Table11[[#This Row],[hits.I]],Table11[[#This Row],[target.clade]]="II",Table11[[#This Row],[hits.II]],TRUE,SUM(Table11[[#This Row],[hits.I]:[hits.?]]))</f>
        <v>4435</v>
      </c>
      <c r="P1359" s="26">
        <f>Table11[[#This Row],[clade.P]]-Table11[[#This Row],[clade.TP]]</f>
        <v>19</v>
      </c>
      <c r="Q1359" s="26" cm="1">
        <f t="array" ref="Q1359">_xlfn.IFS(Table11[[#This Row],[target.clade]]="I",Table11[[#This Row],[hits.II]],Table11[[#This Row],[target.clade]]="II",Table11[[#This Row],[hits.I]],TRUE,NA())</f>
        <v>44</v>
      </c>
      <c r="R1359" s="26">
        <f>IFERROR(Table11[[#This Row],[clade.N]]-Table11[[#This Row],[clade.FP]], NA())</f>
        <v>66</v>
      </c>
      <c r="S1359" s="24">
        <f>Table11[[#This Row],[clade.TP]]/Table11[[#This Row],[clade.P]]</f>
        <v>0.99573417153120791</v>
      </c>
      <c r="T1359" s="24">
        <f>Table11[[#This Row],[clade.FN]]/Table11[[#This Row],[clade.P]]</f>
        <v>4.2658284687920973E-3</v>
      </c>
      <c r="U1359" s="24">
        <f>IFERROR(Table11[[#This Row],[clade.FP]]/Table11[[#This Row],[clade.N]],NA())</f>
        <v>0.4</v>
      </c>
      <c r="V1359" s="24">
        <f>IFERROR(Table11[[#This Row],[clade.TN]]/Table11[[#This Row],[clade.N]],NA())</f>
        <v>0.6</v>
      </c>
      <c r="AC1359" s="11"/>
      <c r="AD1359" s="11"/>
    </row>
    <row r="1360" spans="1:30" ht="21" customHeight="1" x14ac:dyDescent="0.2">
      <c r="A1360" s="25" t="s">
        <v>5527</v>
      </c>
      <c r="B1360" s="20">
        <f>LOOKUP(Table11[[#This Row],[id]],'S1 - Assay'!A:A,'S1 - Assay'!B:B)</f>
        <v>10244</v>
      </c>
      <c r="C1360" s="20" t="str">
        <f>LOOKUP(Table11[[#This Row],[id]],'S1 - Assay'!A:A,'S1 - Assay'!C:C)</f>
        <v>II</v>
      </c>
      <c r="D1360" s="20">
        <f>COUNTIF('S6 - Table 1'!$B$3:$B$20,Table11[[#This Row],[id]])</f>
        <v>0</v>
      </c>
      <c r="E1360" s="20">
        <v>1.3399206699999999</v>
      </c>
      <c r="F1360" s="20">
        <v>3422</v>
      </c>
      <c r="G1360" s="20">
        <v>1</v>
      </c>
      <c r="H1360" s="20">
        <v>248</v>
      </c>
      <c r="I1360" s="20">
        <v>39</v>
      </c>
      <c r="J1360" s="20">
        <v>44</v>
      </c>
      <c r="K1360" s="20">
        <v>4428</v>
      </c>
      <c r="L1360" s="20">
        <v>59</v>
      </c>
      <c r="M1360" s="26" cm="1">
        <f t="array" ref="M1360">_xlfn.IFS(Table11[[#This Row],[target.clade]]="I",110,Table11[[#This Row],[target.clade]]="II",4454,TRUE,4652)</f>
        <v>4454</v>
      </c>
      <c r="N1360" s="26" cm="1">
        <f t="array" ref="N1360">_xlfn.IFS(Table11[[#This Row],[target.clade]]="I",4454,Table11[[#This Row],[target.clade]]="II",110,TRUE,NA())</f>
        <v>110</v>
      </c>
      <c r="O1360" s="20" cm="1">
        <f t="array" ref="O1360">_xlfn.IFS(Table11[[#This Row],[target.clade]]="I",Table11[[#This Row],[hits.I]],Table11[[#This Row],[target.clade]]="II",Table11[[#This Row],[hits.II]],TRUE,SUM(Table11[[#This Row],[hits.I]:[hits.?]]))</f>
        <v>4428</v>
      </c>
      <c r="P1360" s="26">
        <f>Table11[[#This Row],[clade.P]]-Table11[[#This Row],[clade.TP]]</f>
        <v>26</v>
      </c>
      <c r="Q1360" s="26" cm="1">
        <f t="array" ref="Q1360">_xlfn.IFS(Table11[[#This Row],[target.clade]]="I",Table11[[#This Row],[hits.II]],Table11[[#This Row],[target.clade]]="II",Table11[[#This Row],[hits.I]],TRUE,NA())</f>
        <v>44</v>
      </c>
      <c r="R1360" s="26">
        <f>IFERROR(Table11[[#This Row],[clade.N]]-Table11[[#This Row],[clade.FP]], NA())</f>
        <v>66</v>
      </c>
      <c r="S1360" s="24">
        <f>Table11[[#This Row],[clade.TP]]/Table11[[#This Row],[clade.P]]</f>
        <v>0.9941625505163898</v>
      </c>
      <c r="T1360" s="24">
        <f>Table11[[#This Row],[clade.FN]]/Table11[[#This Row],[clade.P]]</f>
        <v>5.8374494836102376E-3</v>
      </c>
      <c r="U1360" s="24">
        <f>IFERROR(Table11[[#This Row],[clade.FP]]/Table11[[#This Row],[clade.N]],NA())</f>
        <v>0.4</v>
      </c>
      <c r="V1360" s="24">
        <f>IFERROR(Table11[[#This Row],[clade.TN]]/Table11[[#This Row],[clade.N]],NA())</f>
        <v>0.6</v>
      </c>
      <c r="AC1360" s="11"/>
      <c r="AD1360" s="11"/>
    </row>
    <row r="1361" spans="1:30" ht="21" customHeight="1" x14ac:dyDescent="0.2">
      <c r="A1361" s="25" t="s">
        <v>5530</v>
      </c>
      <c r="B1361" s="20">
        <f>LOOKUP(Table11[[#This Row],[id]],'S1 - Assay'!A:A,'S1 - Assay'!B:B)</f>
        <v>10244</v>
      </c>
      <c r="C1361" s="20" t="str">
        <f>LOOKUP(Table11[[#This Row],[id]],'S1 - Assay'!A:A,'S1 - Assay'!C:C)</f>
        <v>II</v>
      </c>
      <c r="D1361" s="20">
        <f>COUNTIF('S6 - Table 1'!$B$3:$B$20,Table11[[#This Row],[id]])</f>
        <v>0</v>
      </c>
      <c r="E1361" s="20">
        <v>1.356762196</v>
      </c>
      <c r="F1361" s="20">
        <v>3376</v>
      </c>
      <c r="G1361" s="20">
        <v>8</v>
      </c>
      <c r="H1361" s="20">
        <v>158</v>
      </c>
      <c r="I1361" s="20">
        <v>153</v>
      </c>
      <c r="J1361" s="20">
        <v>43</v>
      </c>
      <c r="K1361" s="20">
        <v>4382</v>
      </c>
      <c r="L1361" s="20">
        <v>63</v>
      </c>
      <c r="M1361" s="26" cm="1">
        <f t="array" ref="M1361">_xlfn.IFS(Table11[[#This Row],[target.clade]]="I",110,Table11[[#This Row],[target.clade]]="II",4454,TRUE,4652)</f>
        <v>4454</v>
      </c>
      <c r="N1361" s="26" cm="1">
        <f t="array" ref="N1361">_xlfn.IFS(Table11[[#This Row],[target.clade]]="I",4454,Table11[[#This Row],[target.clade]]="II",110,TRUE,NA())</f>
        <v>110</v>
      </c>
      <c r="O1361" s="20" cm="1">
        <f t="array" ref="O1361">_xlfn.IFS(Table11[[#This Row],[target.clade]]="I",Table11[[#This Row],[hits.I]],Table11[[#This Row],[target.clade]]="II",Table11[[#This Row],[hits.II]],TRUE,SUM(Table11[[#This Row],[hits.I]:[hits.?]]))</f>
        <v>4382</v>
      </c>
      <c r="P1361" s="26">
        <f>Table11[[#This Row],[clade.P]]-Table11[[#This Row],[clade.TP]]</f>
        <v>72</v>
      </c>
      <c r="Q1361" s="26" cm="1">
        <f t="array" ref="Q1361">_xlfn.IFS(Table11[[#This Row],[target.clade]]="I",Table11[[#This Row],[hits.II]],Table11[[#This Row],[target.clade]]="II",Table11[[#This Row],[hits.I]],TRUE,NA())</f>
        <v>43</v>
      </c>
      <c r="R1361" s="26">
        <f>IFERROR(Table11[[#This Row],[clade.N]]-Table11[[#This Row],[clade.FP]], NA())</f>
        <v>67</v>
      </c>
      <c r="S1361" s="24">
        <f>Table11[[#This Row],[clade.TP]]/Table11[[#This Row],[clade.P]]</f>
        <v>0.98383475527615627</v>
      </c>
      <c r="T1361" s="24">
        <f>Table11[[#This Row],[clade.FN]]/Table11[[#This Row],[clade.P]]</f>
        <v>1.6165244723843737E-2</v>
      </c>
      <c r="U1361" s="24">
        <f>IFERROR(Table11[[#This Row],[clade.FP]]/Table11[[#This Row],[clade.N]],NA())</f>
        <v>0.39090909090909093</v>
      </c>
      <c r="V1361" s="24">
        <f>IFERROR(Table11[[#This Row],[clade.TN]]/Table11[[#This Row],[clade.N]],NA())</f>
        <v>0.60909090909090913</v>
      </c>
      <c r="AC1361" s="11"/>
      <c r="AD1361" s="11"/>
    </row>
    <row r="1362" spans="1:30" ht="21" customHeight="1" x14ac:dyDescent="0.2">
      <c r="A1362" s="25" t="s">
        <v>5532</v>
      </c>
      <c r="B1362" s="20">
        <f>LOOKUP(Table11[[#This Row],[id]],'S1 - Assay'!A:A,'S1 - Assay'!B:B)</f>
        <v>10244</v>
      </c>
      <c r="C1362" s="20" t="str">
        <f>LOOKUP(Table11[[#This Row],[id]],'S1 - Assay'!A:A,'S1 - Assay'!C:C)</f>
        <v>II</v>
      </c>
      <c r="D1362" s="20">
        <f>COUNTIF('S6 - Table 1'!$B$3:$B$20,Table11[[#This Row],[id]])</f>
        <v>0</v>
      </c>
      <c r="E1362" s="20">
        <v>1.3581676970000001</v>
      </c>
      <c r="F1362" s="20">
        <v>3220</v>
      </c>
      <c r="G1362" s="20">
        <v>35</v>
      </c>
      <c r="H1362" s="20">
        <v>250</v>
      </c>
      <c r="I1362" s="20">
        <v>286</v>
      </c>
      <c r="J1362" s="20">
        <v>44</v>
      </c>
      <c r="K1362" s="20">
        <v>4196</v>
      </c>
      <c r="L1362" s="20">
        <v>46</v>
      </c>
      <c r="M1362" s="26" cm="1">
        <f t="array" ref="M1362">_xlfn.IFS(Table11[[#This Row],[target.clade]]="I",110,Table11[[#This Row],[target.clade]]="II",4454,TRUE,4652)</f>
        <v>4454</v>
      </c>
      <c r="N1362" s="26" cm="1">
        <f t="array" ref="N1362">_xlfn.IFS(Table11[[#This Row],[target.clade]]="I",4454,Table11[[#This Row],[target.clade]]="II",110,TRUE,NA())</f>
        <v>110</v>
      </c>
      <c r="O1362" s="20" cm="1">
        <f t="array" ref="O1362">_xlfn.IFS(Table11[[#This Row],[target.clade]]="I",Table11[[#This Row],[hits.I]],Table11[[#This Row],[target.clade]]="II",Table11[[#This Row],[hits.II]],TRUE,SUM(Table11[[#This Row],[hits.I]:[hits.?]]))</f>
        <v>4196</v>
      </c>
      <c r="P1362" s="26">
        <f>Table11[[#This Row],[clade.P]]-Table11[[#This Row],[clade.TP]]</f>
        <v>258</v>
      </c>
      <c r="Q1362" s="26" cm="1">
        <f t="array" ref="Q1362">_xlfn.IFS(Table11[[#This Row],[target.clade]]="I",Table11[[#This Row],[hits.II]],Table11[[#This Row],[target.clade]]="II",Table11[[#This Row],[hits.I]],TRUE,NA())</f>
        <v>44</v>
      </c>
      <c r="R1362" s="26">
        <f>IFERROR(Table11[[#This Row],[clade.N]]-Table11[[#This Row],[clade.FP]], NA())</f>
        <v>66</v>
      </c>
      <c r="S1362" s="24">
        <f>Table11[[#This Row],[clade.TP]]/Table11[[#This Row],[clade.P]]</f>
        <v>0.9420745397395599</v>
      </c>
      <c r="T1362" s="24">
        <f>Table11[[#This Row],[clade.FN]]/Table11[[#This Row],[clade.P]]</f>
        <v>5.7925460260440056E-2</v>
      </c>
      <c r="U1362" s="24">
        <f>IFERROR(Table11[[#This Row],[clade.FP]]/Table11[[#This Row],[clade.N]],NA())</f>
        <v>0.4</v>
      </c>
      <c r="V1362" s="24">
        <f>IFERROR(Table11[[#This Row],[clade.TN]]/Table11[[#This Row],[clade.N]],NA())</f>
        <v>0.6</v>
      </c>
      <c r="AC1362" s="11"/>
      <c r="AD1362" s="11"/>
    </row>
    <row r="1363" spans="1:30" ht="21" customHeight="1" x14ac:dyDescent="0.2">
      <c r="A1363" s="25" t="s">
        <v>5537</v>
      </c>
      <c r="B1363" s="20">
        <f>LOOKUP(Table11[[#This Row],[id]],'S1 - Assay'!A:A,'S1 - Assay'!B:B)</f>
        <v>10244</v>
      </c>
      <c r="C1363" s="20" t="str">
        <f>LOOKUP(Table11[[#This Row],[id]],'S1 - Assay'!A:A,'S1 - Assay'!C:C)</f>
        <v>II</v>
      </c>
      <c r="D1363" s="20">
        <f>COUNTIF('S6 - Table 1'!$B$3:$B$20,Table11[[#This Row],[id]])</f>
        <v>0</v>
      </c>
      <c r="E1363" s="20">
        <v>1.3591385250000001</v>
      </c>
      <c r="F1363" s="20">
        <v>3219</v>
      </c>
      <c r="G1363" s="20">
        <v>34</v>
      </c>
      <c r="H1363" s="20">
        <v>250</v>
      </c>
      <c r="I1363" s="20">
        <v>286</v>
      </c>
      <c r="J1363" s="20">
        <v>44</v>
      </c>
      <c r="K1363" s="20">
        <v>4194</v>
      </c>
      <c r="L1363" s="20">
        <v>46</v>
      </c>
      <c r="M1363" s="26" cm="1">
        <f t="array" ref="M1363">_xlfn.IFS(Table11[[#This Row],[target.clade]]="I",110,Table11[[#This Row],[target.clade]]="II",4454,TRUE,4652)</f>
        <v>4454</v>
      </c>
      <c r="N1363" s="26" cm="1">
        <f t="array" ref="N1363">_xlfn.IFS(Table11[[#This Row],[target.clade]]="I",4454,Table11[[#This Row],[target.clade]]="II",110,TRUE,NA())</f>
        <v>110</v>
      </c>
      <c r="O1363" s="20" cm="1">
        <f t="array" ref="O1363">_xlfn.IFS(Table11[[#This Row],[target.clade]]="I",Table11[[#This Row],[hits.I]],Table11[[#This Row],[target.clade]]="II",Table11[[#This Row],[hits.II]],TRUE,SUM(Table11[[#This Row],[hits.I]:[hits.?]]))</f>
        <v>4194</v>
      </c>
      <c r="P1363" s="26">
        <f>Table11[[#This Row],[clade.P]]-Table11[[#This Row],[clade.TP]]</f>
        <v>260</v>
      </c>
      <c r="Q1363" s="26" cm="1">
        <f t="array" ref="Q1363">_xlfn.IFS(Table11[[#This Row],[target.clade]]="I",Table11[[#This Row],[hits.II]],Table11[[#This Row],[target.clade]]="II",Table11[[#This Row],[hits.I]],TRUE,NA())</f>
        <v>44</v>
      </c>
      <c r="R1363" s="26">
        <f>IFERROR(Table11[[#This Row],[clade.N]]-Table11[[#This Row],[clade.FP]], NA())</f>
        <v>66</v>
      </c>
      <c r="S1363" s="24">
        <f>Table11[[#This Row],[clade.TP]]/Table11[[#This Row],[clade.P]]</f>
        <v>0.94162550516389765</v>
      </c>
      <c r="T1363" s="24">
        <f>Table11[[#This Row],[clade.FN]]/Table11[[#This Row],[clade.P]]</f>
        <v>5.8374494836102381E-2</v>
      </c>
      <c r="U1363" s="24">
        <f>IFERROR(Table11[[#This Row],[clade.FP]]/Table11[[#This Row],[clade.N]],NA())</f>
        <v>0.4</v>
      </c>
      <c r="V1363" s="24">
        <f>IFERROR(Table11[[#This Row],[clade.TN]]/Table11[[#This Row],[clade.N]],NA())</f>
        <v>0.6</v>
      </c>
      <c r="AC1363" s="11"/>
      <c r="AD1363" s="11"/>
    </row>
    <row r="1364" spans="1:30" ht="21" customHeight="1" x14ac:dyDescent="0.2">
      <c r="A1364" s="25" t="s">
        <v>5540</v>
      </c>
      <c r="B1364" s="20">
        <f>LOOKUP(Table11[[#This Row],[id]],'S1 - Assay'!A:A,'S1 - Assay'!B:B)</f>
        <v>10244</v>
      </c>
      <c r="C1364" s="20" t="str">
        <f>LOOKUP(Table11[[#This Row],[id]],'S1 - Assay'!A:A,'S1 - Assay'!C:C)</f>
        <v>II</v>
      </c>
      <c r="D1364" s="20">
        <f>COUNTIF('S6 - Table 1'!$B$3:$B$20,Table11[[#This Row],[id]])</f>
        <v>0</v>
      </c>
      <c r="E1364" s="20">
        <v>1.364633703</v>
      </c>
      <c r="F1364" s="20">
        <v>3325</v>
      </c>
      <c r="G1364" s="20">
        <v>2</v>
      </c>
      <c r="H1364" s="20">
        <v>254</v>
      </c>
      <c r="I1364" s="20">
        <v>37</v>
      </c>
      <c r="J1364" s="20">
        <v>43</v>
      </c>
      <c r="K1364" s="20">
        <v>4391</v>
      </c>
      <c r="L1364" s="20">
        <v>9</v>
      </c>
      <c r="M1364" s="26" cm="1">
        <f t="array" ref="M1364">_xlfn.IFS(Table11[[#This Row],[target.clade]]="I",110,Table11[[#This Row],[target.clade]]="II",4454,TRUE,4652)</f>
        <v>4454</v>
      </c>
      <c r="N1364" s="26" cm="1">
        <f t="array" ref="N1364">_xlfn.IFS(Table11[[#This Row],[target.clade]]="I",4454,Table11[[#This Row],[target.clade]]="II",110,TRUE,NA())</f>
        <v>110</v>
      </c>
      <c r="O1364" s="20" cm="1">
        <f t="array" ref="O1364">_xlfn.IFS(Table11[[#This Row],[target.clade]]="I",Table11[[#This Row],[hits.I]],Table11[[#This Row],[target.clade]]="II",Table11[[#This Row],[hits.II]],TRUE,SUM(Table11[[#This Row],[hits.I]:[hits.?]]))</f>
        <v>4391</v>
      </c>
      <c r="P1364" s="26">
        <f>Table11[[#This Row],[clade.P]]-Table11[[#This Row],[clade.TP]]</f>
        <v>63</v>
      </c>
      <c r="Q1364" s="26" cm="1">
        <f t="array" ref="Q1364">_xlfn.IFS(Table11[[#This Row],[target.clade]]="I",Table11[[#This Row],[hits.II]],Table11[[#This Row],[target.clade]]="II",Table11[[#This Row],[hits.I]],TRUE,NA())</f>
        <v>43</v>
      </c>
      <c r="R1364" s="26">
        <f>IFERROR(Table11[[#This Row],[clade.N]]-Table11[[#This Row],[clade.FP]], NA())</f>
        <v>67</v>
      </c>
      <c r="S1364" s="24">
        <f>Table11[[#This Row],[clade.TP]]/Table11[[#This Row],[clade.P]]</f>
        <v>0.98585541086663675</v>
      </c>
      <c r="T1364" s="24">
        <f>Table11[[#This Row],[clade.FN]]/Table11[[#This Row],[clade.P]]</f>
        <v>1.4144589133363269E-2</v>
      </c>
      <c r="U1364" s="24">
        <f>IFERROR(Table11[[#This Row],[clade.FP]]/Table11[[#This Row],[clade.N]],NA())</f>
        <v>0.39090909090909093</v>
      </c>
      <c r="V1364" s="24">
        <f>IFERROR(Table11[[#This Row],[clade.TN]]/Table11[[#This Row],[clade.N]],NA())</f>
        <v>0.60909090909090913</v>
      </c>
      <c r="AC1364" s="11"/>
      <c r="AD1364" s="11"/>
    </row>
    <row r="1365" spans="1:30" ht="21" customHeight="1" x14ac:dyDescent="0.2">
      <c r="A1365" s="25" t="s">
        <v>5542</v>
      </c>
      <c r="B1365" s="20">
        <f>LOOKUP(Table11[[#This Row],[id]],'S1 - Assay'!A:A,'S1 - Assay'!B:B)</f>
        <v>10244</v>
      </c>
      <c r="C1365" s="20" t="str">
        <f>LOOKUP(Table11[[#This Row],[id]],'S1 - Assay'!A:A,'S1 - Assay'!C:C)</f>
        <v>II</v>
      </c>
      <c r="D1365" s="20">
        <f>COUNTIF('S6 - Table 1'!$B$3:$B$20,Table11[[#This Row],[id]])</f>
        <v>0</v>
      </c>
      <c r="E1365" s="20">
        <v>1.3656513800000001</v>
      </c>
      <c r="F1365" s="20">
        <v>3424</v>
      </c>
      <c r="G1365" s="20">
        <v>5</v>
      </c>
      <c r="H1365" s="20">
        <v>27</v>
      </c>
      <c r="I1365" s="20">
        <v>283</v>
      </c>
      <c r="J1365" s="20">
        <v>50</v>
      </c>
      <c r="K1365" s="20">
        <v>4438</v>
      </c>
      <c r="L1365" s="20">
        <v>59</v>
      </c>
      <c r="M1365" s="26" cm="1">
        <f t="array" ref="M1365">_xlfn.IFS(Table11[[#This Row],[target.clade]]="I",110,Table11[[#This Row],[target.clade]]="II",4454,TRUE,4652)</f>
        <v>4454</v>
      </c>
      <c r="N1365" s="26" cm="1">
        <f t="array" ref="N1365">_xlfn.IFS(Table11[[#This Row],[target.clade]]="I",4454,Table11[[#This Row],[target.clade]]="II",110,TRUE,NA())</f>
        <v>110</v>
      </c>
      <c r="O1365" s="20" cm="1">
        <f t="array" ref="O1365">_xlfn.IFS(Table11[[#This Row],[target.clade]]="I",Table11[[#This Row],[hits.I]],Table11[[#This Row],[target.clade]]="II",Table11[[#This Row],[hits.II]],TRUE,SUM(Table11[[#This Row],[hits.I]:[hits.?]]))</f>
        <v>4438</v>
      </c>
      <c r="P1365" s="26">
        <f>Table11[[#This Row],[clade.P]]-Table11[[#This Row],[clade.TP]]</f>
        <v>16</v>
      </c>
      <c r="Q1365" s="26" cm="1">
        <f t="array" ref="Q1365">_xlfn.IFS(Table11[[#This Row],[target.clade]]="I",Table11[[#This Row],[hits.II]],Table11[[#This Row],[target.clade]]="II",Table11[[#This Row],[hits.I]],TRUE,NA())</f>
        <v>50</v>
      </c>
      <c r="R1365" s="26">
        <f>IFERROR(Table11[[#This Row],[clade.N]]-Table11[[#This Row],[clade.FP]], NA())</f>
        <v>60</v>
      </c>
      <c r="S1365" s="24">
        <f>Table11[[#This Row],[clade.TP]]/Table11[[#This Row],[clade.P]]</f>
        <v>0.99640772339470141</v>
      </c>
      <c r="T1365" s="24">
        <f>Table11[[#This Row],[clade.FN]]/Table11[[#This Row],[clade.P]]</f>
        <v>3.5922766052986078E-3</v>
      </c>
      <c r="U1365" s="24">
        <f>IFERROR(Table11[[#This Row],[clade.FP]]/Table11[[#This Row],[clade.N]],NA())</f>
        <v>0.45454545454545453</v>
      </c>
      <c r="V1365" s="24">
        <f>IFERROR(Table11[[#This Row],[clade.TN]]/Table11[[#This Row],[clade.N]],NA())</f>
        <v>0.54545454545454541</v>
      </c>
      <c r="AC1365" s="11"/>
      <c r="AD1365" s="11"/>
    </row>
    <row r="1366" spans="1:30" ht="21" customHeight="1" x14ac:dyDescent="0.2">
      <c r="A1366" s="25" t="s">
        <v>5547</v>
      </c>
      <c r="B1366" s="20">
        <f>LOOKUP(Table11[[#This Row],[id]],'S1 - Assay'!A:A,'S1 - Assay'!B:B)</f>
        <v>10244</v>
      </c>
      <c r="C1366" s="20" t="str">
        <f>LOOKUP(Table11[[#This Row],[id]],'S1 - Assay'!A:A,'S1 - Assay'!C:C)</f>
        <v>II</v>
      </c>
      <c r="D1366" s="20">
        <f>COUNTIF('S6 - Table 1'!$B$3:$B$20,Table11[[#This Row],[id]])</f>
        <v>0</v>
      </c>
      <c r="E1366" s="20">
        <v>1.3682377590000001</v>
      </c>
      <c r="F1366" s="20">
        <v>3415</v>
      </c>
      <c r="G1366" s="20">
        <v>7</v>
      </c>
      <c r="H1366" s="20">
        <v>279</v>
      </c>
      <c r="I1366" s="20">
        <v>240</v>
      </c>
      <c r="J1366" s="20">
        <v>44</v>
      </c>
      <c r="K1366" s="20">
        <v>4412</v>
      </c>
      <c r="L1366" s="20">
        <v>65</v>
      </c>
      <c r="M1366" s="26" cm="1">
        <f t="array" ref="M1366">_xlfn.IFS(Table11[[#This Row],[target.clade]]="I",110,Table11[[#This Row],[target.clade]]="II",4454,TRUE,4652)</f>
        <v>4454</v>
      </c>
      <c r="N1366" s="26" cm="1">
        <f t="array" ref="N1366">_xlfn.IFS(Table11[[#This Row],[target.clade]]="I",4454,Table11[[#This Row],[target.clade]]="II",110,TRUE,NA())</f>
        <v>110</v>
      </c>
      <c r="O1366" s="20" cm="1">
        <f t="array" ref="O1366">_xlfn.IFS(Table11[[#This Row],[target.clade]]="I",Table11[[#This Row],[hits.I]],Table11[[#This Row],[target.clade]]="II",Table11[[#This Row],[hits.II]],TRUE,SUM(Table11[[#This Row],[hits.I]:[hits.?]]))</f>
        <v>4412</v>
      </c>
      <c r="P1366" s="26">
        <f>Table11[[#This Row],[clade.P]]-Table11[[#This Row],[clade.TP]]</f>
        <v>42</v>
      </c>
      <c r="Q1366" s="26" cm="1">
        <f t="array" ref="Q1366">_xlfn.IFS(Table11[[#This Row],[target.clade]]="I",Table11[[#This Row],[hits.II]],Table11[[#This Row],[target.clade]]="II",Table11[[#This Row],[hits.I]],TRUE,NA())</f>
        <v>44</v>
      </c>
      <c r="R1366" s="26">
        <f>IFERROR(Table11[[#This Row],[clade.N]]-Table11[[#This Row],[clade.FP]], NA())</f>
        <v>66</v>
      </c>
      <c r="S1366" s="24">
        <f>Table11[[#This Row],[clade.TP]]/Table11[[#This Row],[clade.P]]</f>
        <v>0.9905702739110912</v>
      </c>
      <c r="T1366" s="24">
        <f>Table11[[#This Row],[clade.FN]]/Table11[[#This Row],[clade.P]]</f>
        <v>9.4297260889088467E-3</v>
      </c>
      <c r="U1366" s="24">
        <f>IFERROR(Table11[[#This Row],[clade.FP]]/Table11[[#This Row],[clade.N]],NA())</f>
        <v>0.4</v>
      </c>
      <c r="V1366" s="24">
        <f>IFERROR(Table11[[#This Row],[clade.TN]]/Table11[[#This Row],[clade.N]],NA())</f>
        <v>0.6</v>
      </c>
      <c r="AC1366" s="11"/>
      <c r="AD1366" s="11"/>
    </row>
    <row r="1367" spans="1:30" ht="21" customHeight="1" x14ac:dyDescent="0.2">
      <c r="A1367" s="25" t="s">
        <v>5550</v>
      </c>
      <c r="B1367" s="20">
        <f>LOOKUP(Table11[[#This Row],[id]],'S1 - Assay'!A:A,'S1 - Assay'!B:B)</f>
        <v>10244</v>
      </c>
      <c r="C1367" s="20" t="str">
        <f>LOOKUP(Table11[[#This Row],[id]],'S1 - Assay'!A:A,'S1 - Assay'!C:C)</f>
        <v>II</v>
      </c>
      <c r="D1367" s="20">
        <f>COUNTIF('S6 - Table 1'!$B$3:$B$20,Table11[[#This Row],[id]])</f>
        <v>0</v>
      </c>
      <c r="E1367" s="20">
        <v>1.368608609</v>
      </c>
      <c r="F1367" s="20">
        <v>3415</v>
      </c>
      <c r="G1367" s="20">
        <v>7</v>
      </c>
      <c r="H1367" s="20">
        <v>279</v>
      </c>
      <c r="I1367" s="20">
        <v>240</v>
      </c>
      <c r="J1367" s="20">
        <v>44</v>
      </c>
      <c r="K1367" s="20">
        <v>4412</v>
      </c>
      <c r="L1367" s="20">
        <v>65</v>
      </c>
      <c r="M1367" s="26" cm="1">
        <f t="array" ref="M1367">_xlfn.IFS(Table11[[#This Row],[target.clade]]="I",110,Table11[[#This Row],[target.clade]]="II",4454,TRUE,4652)</f>
        <v>4454</v>
      </c>
      <c r="N1367" s="26" cm="1">
        <f t="array" ref="N1367">_xlfn.IFS(Table11[[#This Row],[target.clade]]="I",4454,Table11[[#This Row],[target.clade]]="II",110,TRUE,NA())</f>
        <v>110</v>
      </c>
      <c r="O1367" s="20" cm="1">
        <f t="array" ref="O1367">_xlfn.IFS(Table11[[#This Row],[target.clade]]="I",Table11[[#This Row],[hits.I]],Table11[[#This Row],[target.clade]]="II",Table11[[#This Row],[hits.II]],TRUE,SUM(Table11[[#This Row],[hits.I]:[hits.?]]))</f>
        <v>4412</v>
      </c>
      <c r="P1367" s="26">
        <f>Table11[[#This Row],[clade.P]]-Table11[[#This Row],[clade.TP]]</f>
        <v>42</v>
      </c>
      <c r="Q1367" s="26" cm="1">
        <f t="array" ref="Q1367">_xlfn.IFS(Table11[[#This Row],[target.clade]]="I",Table11[[#This Row],[hits.II]],Table11[[#This Row],[target.clade]]="II",Table11[[#This Row],[hits.I]],TRUE,NA())</f>
        <v>44</v>
      </c>
      <c r="R1367" s="26">
        <f>IFERROR(Table11[[#This Row],[clade.N]]-Table11[[#This Row],[clade.FP]], NA())</f>
        <v>66</v>
      </c>
      <c r="S1367" s="24">
        <f>Table11[[#This Row],[clade.TP]]/Table11[[#This Row],[clade.P]]</f>
        <v>0.9905702739110912</v>
      </c>
      <c r="T1367" s="24">
        <f>Table11[[#This Row],[clade.FN]]/Table11[[#This Row],[clade.P]]</f>
        <v>9.4297260889088467E-3</v>
      </c>
      <c r="U1367" s="24">
        <f>IFERROR(Table11[[#This Row],[clade.FP]]/Table11[[#This Row],[clade.N]],NA())</f>
        <v>0.4</v>
      </c>
      <c r="V1367" s="24">
        <f>IFERROR(Table11[[#This Row],[clade.TN]]/Table11[[#This Row],[clade.N]],NA())</f>
        <v>0.6</v>
      </c>
      <c r="AC1367" s="11"/>
      <c r="AD1367" s="11"/>
    </row>
    <row r="1368" spans="1:30" ht="21" customHeight="1" x14ac:dyDescent="0.2">
      <c r="A1368" s="25" t="s">
        <v>5553</v>
      </c>
      <c r="B1368" s="20">
        <f>LOOKUP(Table11[[#This Row],[id]],'S1 - Assay'!A:A,'S1 - Assay'!B:B)</f>
        <v>10244</v>
      </c>
      <c r="C1368" s="20" t="str">
        <f>LOOKUP(Table11[[#This Row],[id]],'S1 - Assay'!A:A,'S1 - Assay'!C:C)</f>
        <v>II</v>
      </c>
      <c r="D1368" s="20">
        <f>COUNTIF('S6 - Table 1'!$B$3:$B$20,Table11[[#This Row],[id]])</f>
        <v>0</v>
      </c>
      <c r="E1368" s="20">
        <v>1.3702365670000001</v>
      </c>
      <c r="F1368" s="20">
        <v>3434</v>
      </c>
      <c r="G1368" s="20">
        <v>3</v>
      </c>
      <c r="H1368" s="20">
        <v>187</v>
      </c>
      <c r="I1368" s="20">
        <v>96</v>
      </c>
      <c r="J1368" s="20">
        <v>44</v>
      </c>
      <c r="K1368" s="20">
        <v>4438</v>
      </c>
      <c r="L1368" s="20">
        <v>64</v>
      </c>
      <c r="M1368" s="26" cm="1">
        <f t="array" ref="M1368">_xlfn.IFS(Table11[[#This Row],[target.clade]]="I",110,Table11[[#This Row],[target.clade]]="II",4454,TRUE,4652)</f>
        <v>4454</v>
      </c>
      <c r="N1368" s="26" cm="1">
        <f t="array" ref="N1368">_xlfn.IFS(Table11[[#This Row],[target.clade]]="I",4454,Table11[[#This Row],[target.clade]]="II",110,TRUE,NA())</f>
        <v>110</v>
      </c>
      <c r="O1368" s="20" cm="1">
        <f t="array" ref="O1368">_xlfn.IFS(Table11[[#This Row],[target.clade]]="I",Table11[[#This Row],[hits.I]],Table11[[#This Row],[target.clade]]="II",Table11[[#This Row],[hits.II]],TRUE,SUM(Table11[[#This Row],[hits.I]:[hits.?]]))</f>
        <v>4438</v>
      </c>
      <c r="P1368" s="26">
        <f>Table11[[#This Row],[clade.P]]-Table11[[#This Row],[clade.TP]]</f>
        <v>16</v>
      </c>
      <c r="Q1368" s="26" cm="1">
        <f t="array" ref="Q1368">_xlfn.IFS(Table11[[#This Row],[target.clade]]="I",Table11[[#This Row],[hits.II]],Table11[[#This Row],[target.clade]]="II",Table11[[#This Row],[hits.I]],TRUE,NA())</f>
        <v>44</v>
      </c>
      <c r="R1368" s="26">
        <f>IFERROR(Table11[[#This Row],[clade.N]]-Table11[[#This Row],[clade.FP]], NA())</f>
        <v>66</v>
      </c>
      <c r="S1368" s="24">
        <f>Table11[[#This Row],[clade.TP]]/Table11[[#This Row],[clade.P]]</f>
        <v>0.99640772339470141</v>
      </c>
      <c r="T1368" s="24">
        <f>Table11[[#This Row],[clade.FN]]/Table11[[#This Row],[clade.P]]</f>
        <v>3.5922766052986078E-3</v>
      </c>
      <c r="U1368" s="24">
        <f>IFERROR(Table11[[#This Row],[clade.FP]]/Table11[[#This Row],[clade.N]],NA())</f>
        <v>0.4</v>
      </c>
      <c r="V1368" s="24">
        <f>IFERROR(Table11[[#This Row],[clade.TN]]/Table11[[#This Row],[clade.N]],NA())</f>
        <v>0.6</v>
      </c>
      <c r="AC1368" s="11"/>
      <c r="AD1368" s="11"/>
    </row>
    <row r="1369" spans="1:30" ht="21" customHeight="1" x14ac:dyDescent="0.2">
      <c r="A1369" s="25" t="s">
        <v>5556</v>
      </c>
      <c r="B1369" s="20">
        <f>LOOKUP(Table11[[#This Row],[id]],'S1 - Assay'!A:A,'S1 - Assay'!B:B)</f>
        <v>10244</v>
      </c>
      <c r="C1369" s="20" t="str">
        <f>LOOKUP(Table11[[#This Row],[id]],'S1 - Assay'!A:A,'S1 - Assay'!C:C)</f>
        <v>II</v>
      </c>
      <c r="D1369" s="20">
        <f>COUNTIF('S6 - Table 1'!$B$3:$B$20,Table11[[#This Row],[id]])</f>
        <v>0</v>
      </c>
      <c r="E1369" s="20">
        <v>1.3707686450000001</v>
      </c>
      <c r="F1369" s="20">
        <v>3429</v>
      </c>
      <c r="G1369" s="20">
        <v>1</v>
      </c>
      <c r="H1369" s="20">
        <v>269</v>
      </c>
      <c r="I1369" s="20">
        <v>14</v>
      </c>
      <c r="J1369" s="20">
        <v>43</v>
      </c>
      <c r="K1369" s="20">
        <v>4432</v>
      </c>
      <c r="L1369" s="20">
        <v>66</v>
      </c>
      <c r="M1369" s="26" cm="1">
        <f t="array" ref="M1369">_xlfn.IFS(Table11[[#This Row],[target.clade]]="I",110,Table11[[#This Row],[target.clade]]="II",4454,TRUE,4652)</f>
        <v>4454</v>
      </c>
      <c r="N1369" s="26" cm="1">
        <f t="array" ref="N1369">_xlfn.IFS(Table11[[#This Row],[target.clade]]="I",4454,Table11[[#This Row],[target.clade]]="II",110,TRUE,NA())</f>
        <v>110</v>
      </c>
      <c r="O1369" s="20" cm="1">
        <f t="array" ref="O1369">_xlfn.IFS(Table11[[#This Row],[target.clade]]="I",Table11[[#This Row],[hits.I]],Table11[[#This Row],[target.clade]]="II",Table11[[#This Row],[hits.II]],TRUE,SUM(Table11[[#This Row],[hits.I]:[hits.?]]))</f>
        <v>4432</v>
      </c>
      <c r="P1369" s="26">
        <f>Table11[[#This Row],[clade.P]]-Table11[[#This Row],[clade.TP]]</f>
        <v>22</v>
      </c>
      <c r="Q1369" s="26" cm="1">
        <f t="array" ref="Q1369">_xlfn.IFS(Table11[[#This Row],[target.clade]]="I",Table11[[#This Row],[hits.II]],Table11[[#This Row],[target.clade]]="II",Table11[[#This Row],[hits.I]],TRUE,NA())</f>
        <v>43</v>
      </c>
      <c r="R1369" s="26">
        <f>IFERROR(Table11[[#This Row],[clade.N]]-Table11[[#This Row],[clade.FP]], NA())</f>
        <v>67</v>
      </c>
      <c r="S1369" s="24">
        <f>Table11[[#This Row],[clade.TP]]/Table11[[#This Row],[clade.P]]</f>
        <v>0.99506061966771442</v>
      </c>
      <c r="T1369" s="24">
        <f>Table11[[#This Row],[clade.FN]]/Table11[[#This Row],[clade.P]]</f>
        <v>4.9393803322855864E-3</v>
      </c>
      <c r="U1369" s="24">
        <f>IFERROR(Table11[[#This Row],[clade.FP]]/Table11[[#This Row],[clade.N]],NA())</f>
        <v>0.39090909090909093</v>
      </c>
      <c r="V1369" s="24">
        <f>IFERROR(Table11[[#This Row],[clade.TN]]/Table11[[#This Row],[clade.N]],NA())</f>
        <v>0.60909090909090913</v>
      </c>
      <c r="AC1369" s="11"/>
      <c r="AD1369" s="11"/>
    </row>
    <row r="1370" spans="1:30" ht="21" customHeight="1" x14ac:dyDescent="0.2">
      <c r="A1370" s="25" t="s">
        <v>5561</v>
      </c>
      <c r="B1370" s="20">
        <f>LOOKUP(Table11[[#This Row],[id]],'S1 - Assay'!A:A,'S1 - Assay'!B:B)</f>
        <v>10244</v>
      </c>
      <c r="C1370" s="20" t="str">
        <f>LOOKUP(Table11[[#This Row],[id]],'S1 - Assay'!A:A,'S1 - Assay'!C:C)</f>
        <v>II</v>
      </c>
      <c r="D1370" s="20">
        <f>COUNTIF('S6 - Table 1'!$B$3:$B$20,Table11[[#This Row],[id]])</f>
        <v>0</v>
      </c>
      <c r="E1370" s="20">
        <v>1.371121856</v>
      </c>
      <c r="F1370" s="20">
        <v>3406</v>
      </c>
      <c r="G1370" s="20">
        <v>6</v>
      </c>
      <c r="H1370" s="20">
        <v>118</v>
      </c>
      <c r="I1370" s="20">
        <v>168</v>
      </c>
      <c r="J1370" s="20">
        <v>43</v>
      </c>
      <c r="K1370" s="20">
        <v>4407</v>
      </c>
      <c r="L1370" s="20">
        <v>64</v>
      </c>
      <c r="M1370" s="26" cm="1">
        <f t="array" ref="M1370">_xlfn.IFS(Table11[[#This Row],[target.clade]]="I",110,Table11[[#This Row],[target.clade]]="II",4454,TRUE,4652)</f>
        <v>4454</v>
      </c>
      <c r="N1370" s="26" cm="1">
        <f t="array" ref="N1370">_xlfn.IFS(Table11[[#This Row],[target.clade]]="I",4454,Table11[[#This Row],[target.clade]]="II",110,TRUE,NA())</f>
        <v>110</v>
      </c>
      <c r="O1370" s="20" cm="1">
        <f t="array" ref="O1370">_xlfn.IFS(Table11[[#This Row],[target.clade]]="I",Table11[[#This Row],[hits.I]],Table11[[#This Row],[target.clade]]="II",Table11[[#This Row],[hits.II]],TRUE,SUM(Table11[[#This Row],[hits.I]:[hits.?]]))</f>
        <v>4407</v>
      </c>
      <c r="P1370" s="26">
        <f>Table11[[#This Row],[clade.P]]-Table11[[#This Row],[clade.TP]]</f>
        <v>47</v>
      </c>
      <c r="Q1370" s="26" cm="1">
        <f t="array" ref="Q1370">_xlfn.IFS(Table11[[#This Row],[target.clade]]="I",Table11[[#This Row],[hits.II]],Table11[[#This Row],[target.clade]]="II",Table11[[#This Row],[hits.I]],TRUE,NA())</f>
        <v>43</v>
      </c>
      <c r="R1370" s="26">
        <f>IFERROR(Table11[[#This Row],[clade.N]]-Table11[[#This Row],[clade.FP]], NA())</f>
        <v>67</v>
      </c>
      <c r="S1370" s="24">
        <f>Table11[[#This Row],[clade.TP]]/Table11[[#This Row],[clade.P]]</f>
        <v>0.98944768747193534</v>
      </c>
      <c r="T1370" s="24">
        <f>Table11[[#This Row],[clade.FN]]/Table11[[#This Row],[clade.P]]</f>
        <v>1.0552312528064661E-2</v>
      </c>
      <c r="U1370" s="24">
        <f>IFERROR(Table11[[#This Row],[clade.FP]]/Table11[[#This Row],[clade.N]],NA())</f>
        <v>0.39090909090909093</v>
      </c>
      <c r="V1370" s="24">
        <f>IFERROR(Table11[[#This Row],[clade.TN]]/Table11[[#This Row],[clade.N]],NA())</f>
        <v>0.60909090909090913</v>
      </c>
      <c r="AC1370" s="11"/>
      <c r="AD1370" s="11"/>
    </row>
    <row r="1371" spans="1:30" ht="21" customHeight="1" x14ac:dyDescent="0.2">
      <c r="A1371" s="25" t="s">
        <v>5566</v>
      </c>
      <c r="B1371" s="20">
        <f>LOOKUP(Table11[[#This Row],[id]],'S1 - Assay'!A:A,'S1 - Assay'!B:B)</f>
        <v>10244</v>
      </c>
      <c r="C1371" s="20" t="str">
        <f>LOOKUP(Table11[[#This Row],[id]],'S1 - Assay'!A:A,'S1 - Assay'!C:C)</f>
        <v>II</v>
      </c>
      <c r="D1371" s="20">
        <f>COUNTIF('S6 - Table 1'!$B$3:$B$20,Table11[[#This Row],[id]])</f>
        <v>0</v>
      </c>
      <c r="E1371" s="20">
        <v>1.3713970630000001</v>
      </c>
      <c r="F1371" s="20">
        <v>3406</v>
      </c>
      <c r="G1371" s="20">
        <v>6</v>
      </c>
      <c r="H1371" s="20">
        <v>118</v>
      </c>
      <c r="I1371" s="20">
        <v>168</v>
      </c>
      <c r="J1371" s="20">
        <v>43</v>
      </c>
      <c r="K1371" s="20">
        <v>4407</v>
      </c>
      <c r="L1371" s="20">
        <v>64</v>
      </c>
      <c r="M1371" s="26" cm="1">
        <f t="array" ref="M1371">_xlfn.IFS(Table11[[#This Row],[target.clade]]="I",110,Table11[[#This Row],[target.clade]]="II",4454,TRUE,4652)</f>
        <v>4454</v>
      </c>
      <c r="N1371" s="26" cm="1">
        <f t="array" ref="N1371">_xlfn.IFS(Table11[[#This Row],[target.clade]]="I",4454,Table11[[#This Row],[target.clade]]="II",110,TRUE,NA())</f>
        <v>110</v>
      </c>
      <c r="O1371" s="20" cm="1">
        <f t="array" ref="O1371">_xlfn.IFS(Table11[[#This Row],[target.clade]]="I",Table11[[#This Row],[hits.I]],Table11[[#This Row],[target.clade]]="II",Table11[[#This Row],[hits.II]],TRUE,SUM(Table11[[#This Row],[hits.I]:[hits.?]]))</f>
        <v>4407</v>
      </c>
      <c r="P1371" s="26">
        <f>Table11[[#This Row],[clade.P]]-Table11[[#This Row],[clade.TP]]</f>
        <v>47</v>
      </c>
      <c r="Q1371" s="26" cm="1">
        <f t="array" ref="Q1371">_xlfn.IFS(Table11[[#This Row],[target.clade]]="I",Table11[[#This Row],[hits.II]],Table11[[#This Row],[target.clade]]="II",Table11[[#This Row],[hits.I]],TRUE,NA())</f>
        <v>43</v>
      </c>
      <c r="R1371" s="26">
        <f>IFERROR(Table11[[#This Row],[clade.N]]-Table11[[#This Row],[clade.FP]], NA())</f>
        <v>67</v>
      </c>
      <c r="S1371" s="24">
        <f>Table11[[#This Row],[clade.TP]]/Table11[[#This Row],[clade.P]]</f>
        <v>0.98944768747193534</v>
      </c>
      <c r="T1371" s="24">
        <f>Table11[[#This Row],[clade.FN]]/Table11[[#This Row],[clade.P]]</f>
        <v>1.0552312528064661E-2</v>
      </c>
      <c r="U1371" s="24">
        <f>IFERROR(Table11[[#This Row],[clade.FP]]/Table11[[#This Row],[clade.N]],NA())</f>
        <v>0.39090909090909093</v>
      </c>
      <c r="V1371" s="24">
        <f>IFERROR(Table11[[#This Row],[clade.TN]]/Table11[[#This Row],[clade.N]],NA())</f>
        <v>0.60909090909090913</v>
      </c>
      <c r="AC1371" s="11"/>
      <c r="AD1371" s="11"/>
    </row>
    <row r="1372" spans="1:30" ht="21" customHeight="1" x14ac:dyDescent="0.2">
      <c r="A1372" s="25" t="s">
        <v>5569</v>
      </c>
      <c r="B1372" s="20">
        <f>LOOKUP(Table11[[#This Row],[id]],'S1 - Assay'!A:A,'S1 - Assay'!B:B)</f>
        <v>10244</v>
      </c>
      <c r="C1372" s="20" t="str">
        <f>LOOKUP(Table11[[#This Row],[id]],'S1 - Assay'!A:A,'S1 - Assay'!C:C)</f>
        <v>II</v>
      </c>
      <c r="D1372" s="20">
        <f>COUNTIF('S6 - Table 1'!$B$3:$B$20,Table11[[#This Row],[id]])</f>
        <v>0</v>
      </c>
      <c r="E1372" s="20">
        <v>1.37499437</v>
      </c>
      <c r="F1372" s="20">
        <v>3208</v>
      </c>
      <c r="G1372" s="20">
        <v>14</v>
      </c>
      <c r="H1372" s="20">
        <v>260</v>
      </c>
      <c r="I1372" s="20">
        <v>25</v>
      </c>
      <c r="J1372" s="20">
        <v>43</v>
      </c>
      <c r="K1372" s="20">
        <v>4303</v>
      </c>
      <c r="L1372" s="20">
        <v>18</v>
      </c>
      <c r="M1372" s="26" cm="1">
        <f t="array" ref="M1372">_xlfn.IFS(Table11[[#This Row],[target.clade]]="I",110,Table11[[#This Row],[target.clade]]="II",4454,TRUE,4652)</f>
        <v>4454</v>
      </c>
      <c r="N1372" s="26" cm="1">
        <f t="array" ref="N1372">_xlfn.IFS(Table11[[#This Row],[target.clade]]="I",4454,Table11[[#This Row],[target.clade]]="II",110,TRUE,NA())</f>
        <v>110</v>
      </c>
      <c r="O1372" s="20" cm="1">
        <f t="array" ref="O1372">_xlfn.IFS(Table11[[#This Row],[target.clade]]="I",Table11[[#This Row],[hits.I]],Table11[[#This Row],[target.clade]]="II",Table11[[#This Row],[hits.II]],TRUE,SUM(Table11[[#This Row],[hits.I]:[hits.?]]))</f>
        <v>4303</v>
      </c>
      <c r="P1372" s="26">
        <f>Table11[[#This Row],[clade.P]]-Table11[[#This Row],[clade.TP]]</f>
        <v>151</v>
      </c>
      <c r="Q1372" s="26" cm="1">
        <f t="array" ref="Q1372">_xlfn.IFS(Table11[[#This Row],[target.clade]]="I",Table11[[#This Row],[hits.II]],Table11[[#This Row],[target.clade]]="II",Table11[[#This Row],[hits.I]],TRUE,NA())</f>
        <v>43</v>
      </c>
      <c r="R1372" s="26">
        <f>IFERROR(Table11[[#This Row],[clade.N]]-Table11[[#This Row],[clade.FP]], NA())</f>
        <v>67</v>
      </c>
      <c r="S1372" s="24">
        <f>Table11[[#This Row],[clade.TP]]/Table11[[#This Row],[clade.P]]</f>
        <v>0.96609788953749443</v>
      </c>
      <c r="T1372" s="24">
        <f>Table11[[#This Row],[clade.FN]]/Table11[[#This Row],[clade.P]]</f>
        <v>3.3902110462505616E-2</v>
      </c>
      <c r="U1372" s="24">
        <f>IFERROR(Table11[[#This Row],[clade.FP]]/Table11[[#This Row],[clade.N]],NA())</f>
        <v>0.39090909090909093</v>
      </c>
      <c r="V1372" s="24">
        <f>IFERROR(Table11[[#This Row],[clade.TN]]/Table11[[#This Row],[clade.N]],NA())</f>
        <v>0.60909090909090913</v>
      </c>
      <c r="AC1372" s="11"/>
      <c r="AD1372" s="11"/>
    </row>
    <row r="1373" spans="1:30" ht="21" customHeight="1" x14ac:dyDescent="0.2">
      <c r="A1373" s="25" t="s">
        <v>5571</v>
      </c>
      <c r="B1373" s="20">
        <f>LOOKUP(Table11[[#This Row],[id]],'S1 - Assay'!A:A,'S1 - Assay'!B:B)</f>
        <v>10244</v>
      </c>
      <c r="C1373" s="20" t="str">
        <f>LOOKUP(Table11[[#This Row],[id]],'S1 - Assay'!A:A,'S1 - Assay'!C:C)</f>
        <v>II</v>
      </c>
      <c r="D1373" s="20">
        <f>COUNTIF('S6 - Table 1'!$B$3:$B$20,Table11[[#This Row],[id]])</f>
        <v>0</v>
      </c>
      <c r="E1373" s="20">
        <v>1.3760284389999999</v>
      </c>
      <c r="F1373" s="20">
        <v>3304</v>
      </c>
      <c r="G1373" s="20">
        <v>23</v>
      </c>
      <c r="H1373" s="20">
        <v>269</v>
      </c>
      <c r="I1373" s="20">
        <v>419</v>
      </c>
      <c r="J1373" s="20">
        <v>43</v>
      </c>
      <c r="K1373" s="20">
        <v>4342</v>
      </c>
      <c r="L1373" s="20">
        <v>49</v>
      </c>
      <c r="M1373" s="26" cm="1">
        <f t="array" ref="M1373">_xlfn.IFS(Table11[[#This Row],[target.clade]]="I",110,Table11[[#This Row],[target.clade]]="II",4454,TRUE,4652)</f>
        <v>4454</v>
      </c>
      <c r="N1373" s="26" cm="1">
        <f t="array" ref="N1373">_xlfn.IFS(Table11[[#This Row],[target.clade]]="I",4454,Table11[[#This Row],[target.clade]]="II",110,TRUE,NA())</f>
        <v>110</v>
      </c>
      <c r="O1373" s="20" cm="1">
        <f t="array" ref="O1373">_xlfn.IFS(Table11[[#This Row],[target.clade]]="I",Table11[[#This Row],[hits.I]],Table11[[#This Row],[target.clade]]="II",Table11[[#This Row],[hits.II]],TRUE,SUM(Table11[[#This Row],[hits.I]:[hits.?]]))</f>
        <v>4342</v>
      </c>
      <c r="P1373" s="26">
        <f>Table11[[#This Row],[clade.P]]-Table11[[#This Row],[clade.TP]]</f>
        <v>112</v>
      </c>
      <c r="Q1373" s="26" cm="1">
        <f t="array" ref="Q1373">_xlfn.IFS(Table11[[#This Row],[target.clade]]="I",Table11[[#This Row],[hits.II]],Table11[[#This Row],[target.clade]]="II",Table11[[#This Row],[hits.I]],TRUE,NA())</f>
        <v>43</v>
      </c>
      <c r="R1373" s="26">
        <f>IFERROR(Table11[[#This Row],[clade.N]]-Table11[[#This Row],[clade.FP]], NA())</f>
        <v>67</v>
      </c>
      <c r="S1373" s="24">
        <f>Table11[[#This Row],[clade.TP]]/Table11[[#This Row],[clade.P]]</f>
        <v>0.97485406376290973</v>
      </c>
      <c r="T1373" s="24">
        <f>Table11[[#This Row],[clade.FN]]/Table11[[#This Row],[clade.P]]</f>
        <v>2.5145936237090254E-2</v>
      </c>
      <c r="U1373" s="24">
        <f>IFERROR(Table11[[#This Row],[clade.FP]]/Table11[[#This Row],[clade.N]],NA())</f>
        <v>0.39090909090909093</v>
      </c>
      <c r="V1373" s="24">
        <f>IFERROR(Table11[[#This Row],[clade.TN]]/Table11[[#This Row],[clade.N]],NA())</f>
        <v>0.60909090909090913</v>
      </c>
      <c r="AC1373" s="11"/>
      <c r="AD1373" s="11"/>
    </row>
    <row r="1374" spans="1:30" ht="21" customHeight="1" x14ac:dyDescent="0.2">
      <c r="A1374" s="25" t="s">
        <v>5576</v>
      </c>
      <c r="B1374" s="20">
        <f>LOOKUP(Table11[[#This Row],[id]],'S1 - Assay'!A:A,'S1 - Assay'!B:B)</f>
        <v>10244</v>
      </c>
      <c r="C1374" s="20" t="str">
        <f>LOOKUP(Table11[[#This Row],[id]],'S1 - Assay'!A:A,'S1 - Assay'!C:C)</f>
        <v>II</v>
      </c>
      <c r="D1374" s="20">
        <f>COUNTIF('S6 - Table 1'!$B$3:$B$20,Table11[[#This Row],[id]])</f>
        <v>0</v>
      </c>
      <c r="E1374" s="20">
        <v>1.3796668299999999</v>
      </c>
      <c r="F1374" s="20">
        <v>3392</v>
      </c>
      <c r="G1374" s="20">
        <v>27</v>
      </c>
      <c r="H1374" s="20">
        <v>270</v>
      </c>
      <c r="I1374" s="20">
        <v>31</v>
      </c>
      <c r="J1374" s="20">
        <v>44</v>
      </c>
      <c r="K1374" s="20">
        <v>4425</v>
      </c>
      <c r="L1374" s="20">
        <v>55</v>
      </c>
      <c r="M1374" s="26" cm="1">
        <f t="array" ref="M1374">_xlfn.IFS(Table11[[#This Row],[target.clade]]="I",110,Table11[[#This Row],[target.clade]]="II",4454,TRUE,4652)</f>
        <v>4454</v>
      </c>
      <c r="N1374" s="26" cm="1">
        <f t="array" ref="N1374">_xlfn.IFS(Table11[[#This Row],[target.clade]]="I",4454,Table11[[#This Row],[target.clade]]="II",110,TRUE,NA())</f>
        <v>110</v>
      </c>
      <c r="O1374" s="20" cm="1">
        <f t="array" ref="O1374">_xlfn.IFS(Table11[[#This Row],[target.clade]]="I",Table11[[#This Row],[hits.I]],Table11[[#This Row],[target.clade]]="II",Table11[[#This Row],[hits.II]],TRUE,SUM(Table11[[#This Row],[hits.I]:[hits.?]]))</f>
        <v>4425</v>
      </c>
      <c r="P1374" s="26">
        <f>Table11[[#This Row],[clade.P]]-Table11[[#This Row],[clade.TP]]</f>
        <v>29</v>
      </c>
      <c r="Q1374" s="26" cm="1">
        <f t="array" ref="Q1374">_xlfn.IFS(Table11[[#This Row],[target.clade]]="I",Table11[[#This Row],[hits.II]],Table11[[#This Row],[target.clade]]="II",Table11[[#This Row],[hits.I]],TRUE,NA())</f>
        <v>44</v>
      </c>
      <c r="R1374" s="26">
        <f>IFERROR(Table11[[#This Row],[clade.N]]-Table11[[#This Row],[clade.FP]], NA())</f>
        <v>66</v>
      </c>
      <c r="S1374" s="24">
        <f>Table11[[#This Row],[clade.TP]]/Table11[[#This Row],[clade.P]]</f>
        <v>0.9934889986528963</v>
      </c>
      <c r="T1374" s="24">
        <f>Table11[[#This Row],[clade.FN]]/Table11[[#This Row],[clade.P]]</f>
        <v>6.5110013471037266E-3</v>
      </c>
      <c r="U1374" s="24">
        <f>IFERROR(Table11[[#This Row],[clade.FP]]/Table11[[#This Row],[clade.N]],NA())</f>
        <v>0.4</v>
      </c>
      <c r="V1374" s="24">
        <f>IFERROR(Table11[[#This Row],[clade.TN]]/Table11[[#This Row],[clade.N]],NA())</f>
        <v>0.6</v>
      </c>
      <c r="AC1374" s="11"/>
      <c r="AD1374" s="11"/>
    </row>
    <row r="1375" spans="1:30" ht="21" customHeight="1" x14ac:dyDescent="0.2">
      <c r="A1375" s="25" t="s">
        <v>5581</v>
      </c>
      <c r="B1375" s="20">
        <f>LOOKUP(Table11[[#This Row],[id]],'S1 - Assay'!A:A,'S1 - Assay'!B:B)</f>
        <v>10244</v>
      </c>
      <c r="C1375" s="20" t="str">
        <f>LOOKUP(Table11[[#This Row],[id]],'S1 - Assay'!A:A,'S1 - Assay'!C:C)</f>
        <v>II</v>
      </c>
      <c r="D1375" s="20">
        <f>COUNTIF('S6 - Table 1'!$B$3:$B$20,Table11[[#This Row],[id]])</f>
        <v>0</v>
      </c>
      <c r="E1375" s="20">
        <v>1.3799069559999999</v>
      </c>
      <c r="F1375" s="20">
        <v>3393</v>
      </c>
      <c r="G1375" s="20">
        <v>26</v>
      </c>
      <c r="H1375" s="20">
        <v>270</v>
      </c>
      <c r="I1375" s="20">
        <v>31</v>
      </c>
      <c r="J1375" s="20">
        <v>44</v>
      </c>
      <c r="K1375" s="20">
        <v>4425</v>
      </c>
      <c r="L1375" s="20">
        <v>55</v>
      </c>
      <c r="M1375" s="26" cm="1">
        <f t="array" ref="M1375">_xlfn.IFS(Table11[[#This Row],[target.clade]]="I",110,Table11[[#This Row],[target.clade]]="II",4454,TRUE,4652)</f>
        <v>4454</v>
      </c>
      <c r="N1375" s="26" cm="1">
        <f t="array" ref="N1375">_xlfn.IFS(Table11[[#This Row],[target.clade]]="I",4454,Table11[[#This Row],[target.clade]]="II",110,TRUE,NA())</f>
        <v>110</v>
      </c>
      <c r="O1375" s="20" cm="1">
        <f t="array" ref="O1375">_xlfn.IFS(Table11[[#This Row],[target.clade]]="I",Table11[[#This Row],[hits.I]],Table11[[#This Row],[target.clade]]="II",Table11[[#This Row],[hits.II]],TRUE,SUM(Table11[[#This Row],[hits.I]:[hits.?]]))</f>
        <v>4425</v>
      </c>
      <c r="P1375" s="26">
        <f>Table11[[#This Row],[clade.P]]-Table11[[#This Row],[clade.TP]]</f>
        <v>29</v>
      </c>
      <c r="Q1375" s="26" cm="1">
        <f t="array" ref="Q1375">_xlfn.IFS(Table11[[#This Row],[target.clade]]="I",Table11[[#This Row],[hits.II]],Table11[[#This Row],[target.clade]]="II",Table11[[#This Row],[hits.I]],TRUE,NA())</f>
        <v>44</v>
      </c>
      <c r="R1375" s="26">
        <f>IFERROR(Table11[[#This Row],[clade.N]]-Table11[[#This Row],[clade.FP]], NA())</f>
        <v>66</v>
      </c>
      <c r="S1375" s="24">
        <f>Table11[[#This Row],[clade.TP]]/Table11[[#This Row],[clade.P]]</f>
        <v>0.9934889986528963</v>
      </c>
      <c r="T1375" s="24">
        <f>Table11[[#This Row],[clade.FN]]/Table11[[#This Row],[clade.P]]</f>
        <v>6.5110013471037266E-3</v>
      </c>
      <c r="U1375" s="24">
        <f>IFERROR(Table11[[#This Row],[clade.FP]]/Table11[[#This Row],[clade.N]],NA())</f>
        <v>0.4</v>
      </c>
      <c r="V1375" s="24">
        <f>IFERROR(Table11[[#This Row],[clade.TN]]/Table11[[#This Row],[clade.N]],NA())</f>
        <v>0.6</v>
      </c>
      <c r="AC1375" s="11"/>
      <c r="AD1375" s="11"/>
    </row>
    <row r="1376" spans="1:30" ht="21" customHeight="1" x14ac:dyDescent="0.2">
      <c r="A1376" s="25" t="s">
        <v>5584</v>
      </c>
      <c r="B1376" s="20">
        <f>LOOKUP(Table11[[#This Row],[id]],'S1 - Assay'!A:A,'S1 - Assay'!B:B)</f>
        <v>10244</v>
      </c>
      <c r="C1376" s="20" t="str">
        <f>LOOKUP(Table11[[#This Row],[id]],'S1 - Assay'!A:A,'S1 - Assay'!C:C)</f>
        <v>II</v>
      </c>
      <c r="D1376" s="20">
        <f>COUNTIF('S6 - Table 1'!$B$3:$B$20,Table11[[#This Row],[id]])</f>
        <v>0</v>
      </c>
      <c r="E1376" s="20">
        <v>1.381475867</v>
      </c>
      <c r="F1376" s="20">
        <v>3125</v>
      </c>
      <c r="G1376" s="20">
        <v>19</v>
      </c>
      <c r="H1376" s="20">
        <v>144</v>
      </c>
      <c r="I1376" s="20">
        <v>127</v>
      </c>
      <c r="J1376" s="20">
        <v>50</v>
      </c>
      <c r="K1376" s="20">
        <v>4075</v>
      </c>
      <c r="L1376" s="20">
        <v>53</v>
      </c>
      <c r="M1376" s="26" cm="1">
        <f t="array" ref="M1376">_xlfn.IFS(Table11[[#This Row],[target.clade]]="I",110,Table11[[#This Row],[target.clade]]="II",4454,TRUE,4652)</f>
        <v>4454</v>
      </c>
      <c r="N1376" s="26" cm="1">
        <f t="array" ref="N1376">_xlfn.IFS(Table11[[#This Row],[target.clade]]="I",4454,Table11[[#This Row],[target.clade]]="II",110,TRUE,NA())</f>
        <v>110</v>
      </c>
      <c r="O1376" s="20" cm="1">
        <f t="array" ref="O1376">_xlfn.IFS(Table11[[#This Row],[target.clade]]="I",Table11[[#This Row],[hits.I]],Table11[[#This Row],[target.clade]]="II",Table11[[#This Row],[hits.II]],TRUE,SUM(Table11[[#This Row],[hits.I]:[hits.?]]))</f>
        <v>4075</v>
      </c>
      <c r="P1376" s="26">
        <f>Table11[[#This Row],[clade.P]]-Table11[[#This Row],[clade.TP]]</f>
        <v>379</v>
      </c>
      <c r="Q1376" s="26" cm="1">
        <f t="array" ref="Q1376">_xlfn.IFS(Table11[[#This Row],[target.clade]]="I",Table11[[#This Row],[hits.II]],Table11[[#This Row],[target.clade]]="II",Table11[[#This Row],[hits.I]],TRUE,NA())</f>
        <v>50</v>
      </c>
      <c r="R1376" s="26">
        <f>IFERROR(Table11[[#This Row],[clade.N]]-Table11[[#This Row],[clade.FP]], NA())</f>
        <v>60</v>
      </c>
      <c r="S1376" s="24">
        <f>Table11[[#This Row],[clade.TP]]/Table11[[#This Row],[clade.P]]</f>
        <v>0.91490794791198926</v>
      </c>
      <c r="T1376" s="24">
        <f>Table11[[#This Row],[clade.FN]]/Table11[[#This Row],[clade.P]]</f>
        <v>8.5092052088010781E-2</v>
      </c>
      <c r="U1376" s="24">
        <f>IFERROR(Table11[[#This Row],[clade.FP]]/Table11[[#This Row],[clade.N]],NA())</f>
        <v>0.45454545454545453</v>
      </c>
      <c r="V1376" s="24">
        <f>IFERROR(Table11[[#This Row],[clade.TN]]/Table11[[#This Row],[clade.N]],NA())</f>
        <v>0.54545454545454541</v>
      </c>
      <c r="AC1376" s="11"/>
      <c r="AD1376" s="11"/>
    </row>
    <row r="1377" spans="1:30" ht="21" customHeight="1" x14ac:dyDescent="0.2">
      <c r="A1377" s="25" t="s">
        <v>5587</v>
      </c>
      <c r="B1377" s="20">
        <f>LOOKUP(Table11[[#This Row],[id]],'S1 - Assay'!A:A,'S1 - Assay'!B:B)</f>
        <v>10244</v>
      </c>
      <c r="C1377" s="20" t="str">
        <f>LOOKUP(Table11[[#This Row],[id]],'S1 - Assay'!A:A,'S1 - Assay'!C:C)</f>
        <v>II</v>
      </c>
      <c r="D1377" s="20">
        <f>COUNTIF('S6 - Table 1'!$B$3:$B$20,Table11[[#This Row],[id]])</f>
        <v>0</v>
      </c>
      <c r="E1377" s="20">
        <v>1.3852503039999999</v>
      </c>
      <c r="F1377" s="20">
        <v>3401</v>
      </c>
      <c r="G1377" s="20">
        <v>1</v>
      </c>
      <c r="H1377" s="20">
        <v>295</v>
      </c>
      <c r="I1377" s="20">
        <v>41</v>
      </c>
      <c r="J1377" s="20">
        <v>44</v>
      </c>
      <c r="K1377" s="20">
        <v>4395</v>
      </c>
      <c r="L1377" s="20">
        <v>63</v>
      </c>
      <c r="M1377" s="26" cm="1">
        <f t="array" ref="M1377">_xlfn.IFS(Table11[[#This Row],[target.clade]]="I",110,Table11[[#This Row],[target.clade]]="II",4454,TRUE,4652)</f>
        <v>4454</v>
      </c>
      <c r="N1377" s="26" cm="1">
        <f t="array" ref="N1377">_xlfn.IFS(Table11[[#This Row],[target.clade]]="I",4454,Table11[[#This Row],[target.clade]]="II",110,TRUE,NA())</f>
        <v>110</v>
      </c>
      <c r="O1377" s="20" cm="1">
        <f t="array" ref="O1377">_xlfn.IFS(Table11[[#This Row],[target.clade]]="I",Table11[[#This Row],[hits.I]],Table11[[#This Row],[target.clade]]="II",Table11[[#This Row],[hits.II]],TRUE,SUM(Table11[[#This Row],[hits.I]:[hits.?]]))</f>
        <v>4395</v>
      </c>
      <c r="P1377" s="26">
        <f>Table11[[#This Row],[clade.P]]-Table11[[#This Row],[clade.TP]]</f>
        <v>59</v>
      </c>
      <c r="Q1377" s="26" cm="1">
        <f t="array" ref="Q1377">_xlfn.IFS(Table11[[#This Row],[target.clade]]="I",Table11[[#This Row],[hits.II]],Table11[[#This Row],[target.clade]]="II",Table11[[#This Row],[hits.I]],TRUE,NA())</f>
        <v>44</v>
      </c>
      <c r="R1377" s="26">
        <f>IFERROR(Table11[[#This Row],[clade.N]]-Table11[[#This Row],[clade.FP]], NA())</f>
        <v>66</v>
      </c>
      <c r="S1377" s="24">
        <f>Table11[[#This Row],[clade.TP]]/Table11[[#This Row],[clade.P]]</f>
        <v>0.98675348001796137</v>
      </c>
      <c r="T1377" s="24">
        <f>Table11[[#This Row],[clade.FN]]/Table11[[#This Row],[clade.P]]</f>
        <v>1.3246519982038617E-2</v>
      </c>
      <c r="U1377" s="24">
        <f>IFERROR(Table11[[#This Row],[clade.FP]]/Table11[[#This Row],[clade.N]],NA())</f>
        <v>0.4</v>
      </c>
      <c r="V1377" s="24">
        <f>IFERROR(Table11[[#This Row],[clade.TN]]/Table11[[#This Row],[clade.N]],NA())</f>
        <v>0.6</v>
      </c>
      <c r="AC1377" s="11"/>
      <c r="AD1377" s="11"/>
    </row>
    <row r="1378" spans="1:30" ht="21" customHeight="1" x14ac:dyDescent="0.2">
      <c r="A1378" s="25" t="s">
        <v>5590</v>
      </c>
      <c r="B1378" s="20">
        <f>LOOKUP(Table11[[#This Row],[id]],'S1 - Assay'!A:A,'S1 - Assay'!B:B)</f>
        <v>10244</v>
      </c>
      <c r="C1378" s="20" t="str">
        <f>LOOKUP(Table11[[#This Row],[id]],'S1 - Assay'!A:A,'S1 - Assay'!C:C)</f>
        <v>II</v>
      </c>
      <c r="D1378" s="20">
        <f>COUNTIF('S6 - Table 1'!$B$3:$B$20,Table11[[#This Row],[id]])</f>
        <v>0</v>
      </c>
      <c r="E1378" s="20">
        <v>1.3852503039999999</v>
      </c>
      <c r="F1378" s="20">
        <v>3401</v>
      </c>
      <c r="G1378" s="20">
        <v>1</v>
      </c>
      <c r="H1378" s="20">
        <v>293</v>
      </c>
      <c r="I1378" s="20">
        <v>41</v>
      </c>
      <c r="J1378" s="20">
        <v>44</v>
      </c>
      <c r="K1378" s="20">
        <v>4395</v>
      </c>
      <c r="L1378" s="20">
        <v>63</v>
      </c>
      <c r="M1378" s="26" cm="1">
        <f t="array" ref="M1378">_xlfn.IFS(Table11[[#This Row],[target.clade]]="I",110,Table11[[#This Row],[target.clade]]="II",4454,TRUE,4652)</f>
        <v>4454</v>
      </c>
      <c r="N1378" s="26" cm="1">
        <f t="array" ref="N1378">_xlfn.IFS(Table11[[#This Row],[target.clade]]="I",4454,Table11[[#This Row],[target.clade]]="II",110,TRUE,NA())</f>
        <v>110</v>
      </c>
      <c r="O1378" s="20" cm="1">
        <f t="array" ref="O1378">_xlfn.IFS(Table11[[#This Row],[target.clade]]="I",Table11[[#This Row],[hits.I]],Table11[[#This Row],[target.clade]]="II",Table11[[#This Row],[hits.II]],TRUE,SUM(Table11[[#This Row],[hits.I]:[hits.?]]))</f>
        <v>4395</v>
      </c>
      <c r="P1378" s="26">
        <f>Table11[[#This Row],[clade.P]]-Table11[[#This Row],[clade.TP]]</f>
        <v>59</v>
      </c>
      <c r="Q1378" s="26" cm="1">
        <f t="array" ref="Q1378">_xlfn.IFS(Table11[[#This Row],[target.clade]]="I",Table11[[#This Row],[hits.II]],Table11[[#This Row],[target.clade]]="II",Table11[[#This Row],[hits.I]],TRUE,NA())</f>
        <v>44</v>
      </c>
      <c r="R1378" s="26">
        <f>IFERROR(Table11[[#This Row],[clade.N]]-Table11[[#This Row],[clade.FP]], NA())</f>
        <v>66</v>
      </c>
      <c r="S1378" s="24">
        <f>Table11[[#This Row],[clade.TP]]/Table11[[#This Row],[clade.P]]</f>
        <v>0.98675348001796137</v>
      </c>
      <c r="T1378" s="24">
        <f>Table11[[#This Row],[clade.FN]]/Table11[[#This Row],[clade.P]]</f>
        <v>1.3246519982038617E-2</v>
      </c>
      <c r="U1378" s="24">
        <f>IFERROR(Table11[[#This Row],[clade.FP]]/Table11[[#This Row],[clade.N]],NA())</f>
        <v>0.4</v>
      </c>
      <c r="V1378" s="24">
        <f>IFERROR(Table11[[#This Row],[clade.TN]]/Table11[[#This Row],[clade.N]],NA())</f>
        <v>0.6</v>
      </c>
      <c r="AC1378" s="11"/>
      <c r="AD1378" s="11"/>
    </row>
    <row r="1379" spans="1:30" ht="21" customHeight="1" x14ac:dyDescent="0.2">
      <c r="A1379" s="25" t="s">
        <v>5593</v>
      </c>
      <c r="B1379" s="20">
        <f>LOOKUP(Table11[[#This Row],[id]],'S1 - Assay'!A:A,'S1 - Assay'!B:B)</f>
        <v>10244</v>
      </c>
      <c r="C1379" s="20" t="str">
        <f>LOOKUP(Table11[[#This Row],[id]],'S1 - Assay'!A:A,'S1 - Assay'!C:C)</f>
        <v>II</v>
      </c>
      <c r="D1379" s="20">
        <f>COUNTIF('S6 - Table 1'!$B$3:$B$20,Table11[[#This Row],[id]])</f>
        <v>0</v>
      </c>
      <c r="E1379" s="20">
        <v>1.3912043009999999</v>
      </c>
      <c r="F1379" s="20">
        <v>3348</v>
      </c>
      <c r="G1379" s="20">
        <v>50</v>
      </c>
      <c r="H1379" s="20">
        <v>209</v>
      </c>
      <c r="I1379" s="20">
        <v>87</v>
      </c>
      <c r="J1379" s="20">
        <v>43</v>
      </c>
      <c r="K1379" s="20">
        <v>4427</v>
      </c>
      <c r="L1379" s="20">
        <v>55</v>
      </c>
      <c r="M1379" s="26" cm="1">
        <f t="array" ref="M1379">_xlfn.IFS(Table11[[#This Row],[target.clade]]="I",110,Table11[[#This Row],[target.clade]]="II",4454,TRUE,4652)</f>
        <v>4454</v>
      </c>
      <c r="N1379" s="26" cm="1">
        <f t="array" ref="N1379">_xlfn.IFS(Table11[[#This Row],[target.clade]]="I",4454,Table11[[#This Row],[target.clade]]="II",110,TRUE,NA())</f>
        <v>110</v>
      </c>
      <c r="O1379" s="20" cm="1">
        <f t="array" ref="O1379">_xlfn.IFS(Table11[[#This Row],[target.clade]]="I",Table11[[#This Row],[hits.I]],Table11[[#This Row],[target.clade]]="II",Table11[[#This Row],[hits.II]],TRUE,SUM(Table11[[#This Row],[hits.I]:[hits.?]]))</f>
        <v>4427</v>
      </c>
      <c r="P1379" s="26">
        <f>Table11[[#This Row],[clade.P]]-Table11[[#This Row],[clade.TP]]</f>
        <v>27</v>
      </c>
      <c r="Q1379" s="26" cm="1">
        <f t="array" ref="Q1379">_xlfn.IFS(Table11[[#This Row],[target.clade]]="I",Table11[[#This Row],[hits.II]],Table11[[#This Row],[target.clade]]="II",Table11[[#This Row],[hits.I]],TRUE,NA())</f>
        <v>43</v>
      </c>
      <c r="R1379" s="26">
        <f>IFERROR(Table11[[#This Row],[clade.N]]-Table11[[#This Row],[clade.FP]], NA())</f>
        <v>67</v>
      </c>
      <c r="S1379" s="24">
        <f>Table11[[#This Row],[clade.TP]]/Table11[[#This Row],[clade.P]]</f>
        <v>0.99393803322855856</v>
      </c>
      <c r="T1379" s="24">
        <f>Table11[[#This Row],[clade.FN]]/Table11[[#This Row],[clade.P]]</f>
        <v>6.0619667714414006E-3</v>
      </c>
      <c r="U1379" s="24">
        <f>IFERROR(Table11[[#This Row],[clade.FP]]/Table11[[#This Row],[clade.N]],NA())</f>
        <v>0.39090909090909093</v>
      </c>
      <c r="V1379" s="24">
        <f>IFERROR(Table11[[#This Row],[clade.TN]]/Table11[[#This Row],[clade.N]],NA())</f>
        <v>0.60909090909090913</v>
      </c>
      <c r="AC1379" s="11"/>
      <c r="AD1379" s="11"/>
    </row>
    <row r="1380" spans="1:30" ht="21" customHeight="1" x14ac:dyDescent="0.2">
      <c r="A1380" s="25" t="s">
        <v>5596</v>
      </c>
      <c r="B1380" s="20">
        <f>LOOKUP(Table11[[#This Row],[id]],'S1 - Assay'!A:A,'S1 - Assay'!B:B)</f>
        <v>10244</v>
      </c>
      <c r="C1380" s="20" t="str">
        <f>LOOKUP(Table11[[#This Row],[id]],'S1 - Assay'!A:A,'S1 - Assay'!C:C)</f>
        <v>II</v>
      </c>
      <c r="D1380" s="20">
        <f>COUNTIF('S6 - Table 1'!$B$3:$B$20,Table11[[#This Row],[id]])</f>
        <v>0</v>
      </c>
      <c r="E1380" s="20">
        <v>1.3919118939999999</v>
      </c>
      <c r="F1380" s="20">
        <v>3126</v>
      </c>
      <c r="G1380" s="20">
        <v>18</v>
      </c>
      <c r="H1380" s="20">
        <v>164</v>
      </c>
      <c r="I1380" s="20">
        <v>107</v>
      </c>
      <c r="J1380" s="20">
        <v>50</v>
      </c>
      <c r="K1380" s="20">
        <v>4075</v>
      </c>
      <c r="L1380" s="20">
        <v>53</v>
      </c>
      <c r="M1380" s="26" cm="1">
        <f t="array" ref="M1380">_xlfn.IFS(Table11[[#This Row],[target.clade]]="I",110,Table11[[#This Row],[target.clade]]="II",4454,TRUE,4652)</f>
        <v>4454</v>
      </c>
      <c r="N1380" s="26" cm="1">
        <f t="array" ref="N1380">_xlfn.IFS(Table11[[#This Row],[target.clade]]="I",4454,Table11[[#This Row],[target.clade]]="II",110,TRUE,NA())</f>
        <v>110</v>
      </c>
      <c r="O1380" s="20" cm="1">
        <f t="array" ref="O1380">_xlfn.IFS(Table11[[#This Row],[target.clade]]="I",Table11[[#This Row],[hits.I]],Table11[[#This Row],[target.clade]]="II",Table11[[#This Row],[hits.II]],TRUE,SUM(Table11[[#This Row],[hits.I]:[hits.?]]))</f>
        <v>4075</v>
      </c>
      <c r="P1380" s="26">
        <f>Table11[[#This Row],[clade.P]]-Table11[[#This Row],[clade.TP]]</f>
        <v>379</v>
      </c>
      <c r="Q1380" s="26" cm="1">
        <f t="array" ref="Q1380">_xlfn.IFS(Table11[[#This Row],[target.clade]]="I",Table11[[#This Row],[hits.II]],Table11[[#This Row],[target.clade]]="II",Table11[[#This Row],[hits.I]],TRUE,NA())</f>
        <v>50</v>
      </c>
      <c r="R1380" s="26">
        <f>IFERROR(Table11[[#This Row],[clade.N]]-Table11[[#This Row],[clade.FP]], NA())</f>
        <v>60</v>
      </c>
      <c r="S1380" s="24">
        <f>Table11[[#This Row],[clade.TP]]/Table11[[#This Row],[clade.P]]</f>
        <v>0.91490794791198926</v>
      </c>
      <c r="T1380" s="24">
        <f>Table11[[#This Row],[clade.FN]]/Table11[[#This Row],[clade.P]]</f>
        <v>8.5092052088010781E-2</v>
      </c>
      <c r="U1380" s="24">
        <f>IFERROR(Table11[[#This Row],[clade.FP]]/Table11[[#This Row],[clade.N]],NA())</f>
        <v>0.45454545454545453</v>
      </c>
      <c r="V1380" s="24">
        <f>IFERROR(Table11[[#This Row],[clade.TN]]/Table11[[#This Row],[clade.N]],NA())</f>
        <v>0.54545454545454541</v>
      </c>
      <c r="AC1380" s="11"/>
      <c r="AD1380" s="11"/>
    </row>
    <row r="1381" spans="1:30" ht="21" customHeight="1" x14ac:dyDescent="0.2">
      <c r="A1381" s="25" t="s">
        <v>5599</v>
      </c>
      <c r="B1381" s="20">
        <f>LOOKUP(Table11[[#This Row],[id]],'S1 - Assay'!A:A,'S1 - Assay'!B:B)</f>
        <v>10244</v>
      </c>
      <c r="C1381" s="20" t="str">
        <f>LOOKUP(Table11[[#This Row],[id]],'S1 - Assay'!A:A,'S1 - Assay'!C:C)</f>
        <v>II</v>
      </c>
      <c r="D1381" s="20">
        <f>COUNTIF('S6 - Table 1'!$B$3:$B$20,Table11[[#This Row],[id]])</f>
        <v>0</v>
      </c>
      <c r="E1381" s="20">
        <v>1.395606481</v>
      </c>
      <c r="F1381" s="20">
        <v>3377</v>
      </c>
      <c r="G1381" s="20">
        <v>5</v>
      </c>
      <c r="H1381" s="20">
        <v>278</v>
      </c>
      <c r="I1381" s="20">
        <v>8</v>
      </c>
      <c r="J1381" s="20">
        <v>44</v>
      </c>
      <c r="K1381" s="20">
        <v>4356</v>
      </c>
      <c r="L1381" s="20">
        <v>64</v>
      </c>
      <c r="M1381" s="26" cm="1">
        <f t="array" ref="M1381">_xlfn.IFS(Table11[[#This Row],[target.clade]]="I",110,Table11[[#This Row],[target.clade]]="II",4454,TRUE,4652)</f>
        <v>4454</v>
      </c>
      <c r="N1381" s="26" cm="1">
        <f t="array" ref="N1381">_xlfn.IFS(Table11[[#This Row],[target.clade]]="I",4454,Table11[[#This Row],[target.clade]]="II",110,TRUE,NA())</f>
        <v>110</v>
      </c>
      <c r="O1381" s="20" cm="1">
        <f t="array" ref="O1381">_xlfn.IFS(Table11[[#This Row],[target.clade]]="I",Table11[[#This Row],[hits.I]],Table11[[#This Row],[target.clade]]="II",Table11[[#This Row],[hits.II]],TRUE,SUM(Table11[[#This Row],[hits.I]:[hits.?]]))</f>
        <v>4356</v>
      </c>
      <c r="P1381" s="26">
        <f>Table11[[#This Row],[clade.P]]-Table11[[#This Row],[clade.TP]]</f>
        <v>98</v>
      </c>
      <c r="Q1381" s="26" cm="1">
        <f t="array" ref="Q1381">_xlfn.IFS(Table11[[#This Row],[target.clade]]="I",Table11[[#This Row],[hits.II]],Table11[[#This Row],[target.clade]]="II",Table11[[#This Row],[hits.I]],TRUE,NA())</f>
        <v>44</v>
      </c>
      <c r="R1381" s="26">
        <f>IFERROR(Table11[[#This Row],[clade.N]]-Table11[[#This Row],[clade.FP]], NA())</f>
        <v>66</v>
      </c>
      <c r="S1381" s="24">
        <f>Table11[[#This Row],[clade.TP]]/Table11[[#This Row],[clade.P]]</f>
        <v>0.97799730579254607</v>
      </c>
      <c r="T1381" s="24">
        <f>Table11[[#This Row],[clade.FN]]/Table11[[#This Row],[clade.P]]</f>
        <v>2.2002694207453974E-2</v>
      </c>
      <c r="U1381" s="24">
        <f>IFERROR(Table11[[#This Row],[clade.FP]]/Table11[[#This Row],[clade.N]],NA())</f>
        <v>0.4</v>
      </c>
      <c r="V1381" s="24">
        <f>IFERROR(Table11[[#This Row],[clade.TN]]/Table11[[#This Row],[clade.N]],NA())</f>
        <v>0.6</v>
      </c>
      <c r="AC1381" s="11"/>
      <c r="AD1381" s="11"/>
    </row>
    <row r="1382" spans="1:30" ht="21" customHeight="1" x14ac:dyDescent="0.2">
      <c r="A1382" s="25" t="s">
        <v>5602</v>
      </c>
      <c r="B1382" s="20">
        <f>LOOKUP(Table11[[#This Row],[id]],'S1 - Assay'!A:A,'S1 - Assay'!B:B)</f>
        <v>10244</v>
      </c>
      <c r="C1382" s="20" t="str">
        <f>LOOKUP(Table11[[#This Row],[id]],'S1 - Assay'!A:A,'S1 - Assay'!C:C)</f>
        <v>II</v>
      </c>
      <c r="D1382" s="20">
        <f>COUNTIF('S6 - Table 1'!$B$3:$B$20,Table11[[#This Row],[id]])</f>
        <v>0</v>
      </c>
      <c r="E1382" s="20">
        <v>1.3995858990000001</v>
      </c>
      <c r="F1382" s="20">
        <v>3320</v>
      </c>
      <c r="G1382" s="20">
        <v>11</v>
      </c>
      <c r="H1382" s="20">
        <v>324</v>
      </c>
      <c r="I1382" s="20">
        <v>11</v>
      </c>
      <c r="J1382" s="20">
        <v>43</v>
      </c>
      <c r="K1382" s="20">
        <v>4322</v>
      </c>
      <c r="L1382" s="20">
        <v>54</v>
      </c>
      <c r="M1382" s="26" cm="1">
        <f t="array" ref="M1382">_xlfn.IFS(Table11[[#This Row],[target.clade]]="I",110,Table11[[#This Row],[target.clade]]="II",4454,TRUE,4652)</f>
        <v>4454</v>
      </c>
      <c r="N1382" s="26" cm="1">
        <f t="array" ref="N1382">_xlfn.IFS(Table11[[#This Row],[target.clade]]="I",4454,Table11[[#This Row],[target.clade]]="II",110,TRUE,NA())</f>
        <v>110</v>
      </c>
      <c r="O1382" s="20" cm="1">
        <f t="array" ref="O1382">_xlfn.IFS(Table11[[#This Row],[target.clade]]="I",Table11[[#This Row],[hits.I]],Table11[[#This Row],[target.clade]]="II",Table11[[#This Row],[hits.II]],TRUE,SUM(Table11[[#This Row],[hits.I]:[hits.?]]))</f>
        <v>4322</v>
      </c>
      <c r="P1382" s="26">
        <f>Table11[[#This Row],[clade.P]]-Table11[[#This Row],[clade.TP]]</f>
        <v>132</v>
      </c>
      <c r="Q1382" s="26" cm="1">
        <f t="array" ref="Q1382">_xlfn.IFS(Table11[[#This Row],[target.clade]]="I",Table11[[#This Row],[hits.II]],Table11[[#This Row],[target.clade]]="II",Table11[[#This Row],[hits.I]],TRUE,NA())</f>
        <v>43</v>
      </c>
      <c r="R1382" s="26">
        <f>IFERROR(Table11[[#This Row],[clade.N]]-Table11[[#This Row],[clade.FP]], NA())</f>
        <v>67</v>
      </c>
      <c r="S1382" s="24">
        <f>Table11[[#This Row],[clade.TP]]/Table11[[#This Row],[clade.P]]</f>
        <v>0.97036371800628651</v>
      </c>
      <c r="T1382" s="24">
        <f>Table11[[#This Row],[clade.FN]]/Table11[[#This Row],[clade.P]]</f>
        <v>2.9636281993713515E-2</v>
      </c>
      <c r="U1382" s="24">
        <f>IFERROR(Table11[[#This Row],[clade.FP]]/Table11[[#This Row],[clade.N]],NA())</f>
        <v>0.39090909090909093</v>
      </c>
      <c r="V1382" s="24">
        <f>IFERROR(Table11[[#This Row],[clade.TN]]/Table11[[#This Row],[clade.N]],NA())</f>
        <v>0.60909090909090913</v>
      </c>
      <c r="AC1382" s="11"/>
      <c r="AD1382" s="11"/>
    </row>
    <row r="1383" spans="1:30" ht="21" customHeight="1" x14ac:dyDescent="0.2">
      <c r="A1383" s="25" t="s">
        <v>5606</v>
      </c>
      <c r="B1383" s="20">
        <f>LOOKUP(Table11[[#This Row],[id]],'S1 - Assay'!A:A,'S1 - Assay'!B:B)</f>
        <v>10244</v>
      </c>
      <c r="C1383" s="20" t="str">
        <f>LOOKUP(Table11[[#This Row],[id]],'S1 - Assay'!A:A,'S1 - Assay'!C:C)</f>
        <v>II</v>
      </c>
      <c r="D1383" s="20">
        <f>COUNTIF('S6 - Table 1'!$B$3:$B$20,Table11[[#This Row],[id]])</f>
        <v>0</v>
      </c>
      <c r="E1383" s="20">
        <v>1.401056211</v>
      </c>
      <c r="F1383" s="20">
        <v>3269</v>
      </c>
      <c r="G1383" s="20">
        <v>31</v>
      </c>
      <c r="H1383" s="20">
        <v>271</v>
      </c>
      <c r="I1383" s="20">
        <v>12</v>
      </c>
      <c r="J1383" s="20">
        <v>44</v>
      </c>
      <c r="K1383" s="20">
        <v>4290</v>
      </c>
      <c r="L1383" s="20">
        <v>60</v>
      </c>
      <c r="M1383" s="26" cm="1">
        <f t="array" ref="M1383">_xlfn.IFS(Table11[[#This Row],[target.clade]]="I",110,Table11[[#This Row],[target.clade]]="II",4454,TRUE,4652)</f>
        <v>4454</v>
      </c>
      <c r="N1383" s="26" cm="1">
        <f t="array" ref="N1383">_xlfn.IFS(Table11[[#This Row],[target.clade]]="I",4454,Table11[[#This Row],[target.clade]]="II",110,TRUE,NA())</f>
        <v>110</v>
      </c>
      <c r="O1383" s="20" cm="1">
        <f t="array" ref="O1383">_xlfn.IFS(Table11[[#This Row],[target.clade]]="I",Table11[[#This Row],[hits.I]],Table11[[#This Row],[target.clade]]="II",Table11[[#This Row],[hits.II]],TRUE,SUM(Table11[[#This Row],[hits.I]:[hits.?]]))</f>
        <v>4290</v>
      </c>
      <c r="P1383" s="26">
        <f>Table11[[#This Row],[clade.P]]-Table11[[#This Row],[clade.TP]]</f>
        <v>164</v>
      </c>
      <c r="Q1383" s="26" cm="1">
        <f t="array" ref="Q1383">_xlfn.IFS(Table11[[#This Row],[target.clade]]="I",Table11[[#This Row],[hits.II]],Table11[[#This Row],[target.clade]]="II",Table11[[#This Row],[hits.I]],TRUE,NA())</f>
        <v>44</v>
      </c>
      <c r="R1383" s="26">
        <f>IFERROR(Table11[[#This Row],[clade.N]]-Table11[[#This Row],[clade.FP]], NA())</f>
        <v>66</v>
      </c>
      <c r="S1383" s="24">
        <f>Table11[[#This Row],[clade.TP]]/Table11[[#This Row],[clade.P]]</f>
        <v>0.96317916479568921</v>
      </c>
      <c r="T1383" s="24">
        <f>Table11[[#This Row],[clade.FN]]/Table11[[#This Row],[clade.P]]</f>
        <v>3.6820835204310731E-2</v>
      </c>
      <c r="U1383" s="24">
        <f>IFERROR(Table11[[#This Row],[clade.FP]]/Table11[[#This Row],[clade.N]],NA())</f>
        <v>0.4</v>
      </c>
      <c r="V1383" s="24">
        <f>IFERROR(Table11[[#This Row],[clade.TN]]/Table11[[#This Row],[clade.N]],NA())</f>
        <v>0.6</v>
      </c>
      <c r="AC1383" s="11"/>
      <c r="AD1383" s="11"/>
    </row>
    <row r="1384" spans="1:30" ht="21" customHeight="1" x14ac:dyDescent="0.2">
      <c r="A1384" s="25" t="s">
        <v>5607</v>
      </c>
      <c r="B1384" s="20">
        <f>LOOKUP(Table11[[#This Row],[id]],'S1 - Assay'!A:A,'S1 - Assay'!B:B)</f>
        <v>10244</v>
      </c>
      <c r="C1384" s="20" t="str">
        <f>LOOKUP(Table11[[#This Row],[id]],'S1 - Assay'!A:A,'S1 - Assay'!C:C)</f>
        <v>II</v>
      </c>
      <c r="D1384" s="20">
        <f>COUNTIF('S6 - Table 1'!$B$3:$B$20,Table11[[#This Row],[id]])</f>
        <v>0</v>
      </c>
      <c r="E1384" s="20">
        <v>1.412396676</v>
      </c>
      <c r="F1384" s="20">
        <v>3434</v>
      </c>
      <c r="G1384" s="20">
        <v>3</v>
      </c>
      <c r="H1384" s="20">
        <v>187</v>
      </c>
      <c r="I1384" s="20">
        <v>96</v>
      </c>
      <c r="J1384" s="20">
        <v>44</v>
      </c>
      <c r="K1384" s="20">
        <v>4438</v>
      </c>
      <c r="L1384" s="20">
        <v>64</v>
      </c>
      <c r="M1384" s="26" cm="1">
        <f t="array" ref="M1384">_xlfn.IFS(Table11[[#This Row],[target.clade]]="I",110,Table11[[#This Row],[target.clade]]="II",4454,TRUE,4652)</f>
        <v>4454</v>
      </c>
      <c r="N1384" s="26" cm="1">
        <f t="array" ref="N1384">_xlfn.IFS(Table11[[#This Row],[target.clade]]="I",4454,Table11[[#This Row],[target.clade]]="II",110,TRUE,NA())</f>
        <v>110</v>
      </c>
      <c r="O1384" s="20" cm="1">
        <f t="array" ref="O1384">_xlfn.IFS(Table11[[#This Row],[target.clade]]="I",Table11[[#This Row],[hits.I]],Table11[[#This Row],[target.clade]]="II",Table11[[#This Row],[hits.II]],TRUE,SUM(Table11[[#This Row],[hits.I]:[hits.?]]))</f>
        <v>4438</v>
      </c>
      <c r="P1384" s="26">
        <f>Table11[[#This Row],[clade.P]]-Table11[[#This Row],[clade.TP]]</f>
        <v>16</v>
      </c>
      <c r="Q1384" s="26" cm="1">
        <f t="array" ref="Q1384">_xlfn.IFS(Table11[[#This Row],[target.clade]]="I",Table11[[#This Row],[hits.II]],Table11[[#This Row],[target.clade]]="II",Table11[[#This Row],[hits.I]],TRUE,NA())</f>
        <v>44</v>
      </c>
      <c r="R1384" s="26">
        <f>IFERROR(Table11[[#This Row],[clade.N]]-Table11[[#This Row],[clade.FP]], NA())</f>
        <v>66</v>
      </c>
      <c r="S1384" s="24">
        <f>Table11[[#This Row],[clade.TP]]/Table11[[#This Row],[clade.P]]</f>
        <v>0.99640772339470141</v>
      </c>
      <c r="T1384" s="24">
        <f>Table11[[#This Row],[clade.FN]]/Table11[[#This Row],[clade.P]]</f>
        <v>3.5922766052986078E-3</v>
      </c>
      <c r="U1384" s="24">
        <f>IFERROR(Table11[[#This Row],[clade.FP]]/Table11[[#This Row],[clade.N]],NA())</f>
        <v>0.4</v>
      </c>
      <c r="V1384" s="24">
        <f>IFERROR(Table11[[#This Row],[clade.TN]]/Table11[[#This Row],[clade.N]],NA())</f>
        <v>0.6</v>
      </c>
      <c r="AC1384" s="11"/>
      <c r="AD1384" s="11"/>
    </row>
    <row r="1385" spans="1:30" ht="21" customHeight="1" x14ac:dyDescent="0.2">
      <c r="A1385" s="25" t="s">
        <v>5609</v>
      </c>
      <c r="B1385" s="20">
        <f>LOOKUP(Table11[[#This Row],[id]],'S1 - Assay'!A:A,'S1 - Assay'!B:B)</f>
        <v>10244</v>
      </c>
      <c r="C1385" s="20" t="str">
        <f>LOOKUP(Table11[[#This Row],[id]],'S1 - Assay'!A:A,'S1 - Assay'!C:C)</f>
        <v>II</v>
      </c>
      <c r="D1385" s="20">
        <f>COUNTIF('S6 - Table 1'!$B$3:$B$20,Table11[[#This Row],[id]])</f>
        <v>0</v>
      </c>
      <c r="E1385" s="20">
        <v>1.4222344709999999</v>
      </c>
      <c r="F1385" s="20">
        <v>3397</v>
      </c>
      <c r="G1385" s="20">
        <v>2</v>
      </c>
      <c r="H1385" s="20">
        <v>98</v>
      </c>
      <c r="I1385" s="20">
        <v>209</v>
      </c>
      <c r="J1385" s="20">
        <v>43</v>
      </c>
      <c r="K1385" s="20">
        <v>4416</v>
      </c>
      <c r="L1385" s="20">
        <v>50</v>
      </c>
      <c r="M1385" s="26" cm="1">
        <f t="array" ref="M1385">_xlfn.IFS(Table11[[#This Row],[target.clade]]="I",110,Table11[[#This Row],[target.clade]]="II",4454,TRUE,4652)</f>
        <v>4454</v>
      </c>
      <c r="N1385" s="26" cm="1">
        <f t="array" ref="N1385">_xlfn.IFS(Table11[[#This Row],[target.clade]]="I",4454,Table11[[#This Row],[target.clade]]="II",110,TRUE,NA())</f>
        <v>110</v>
      </c>
      <c r="O1385" s="20" cm="1">
        <f t="array" ref="O1385">_xlfn.IFS(Table11[[#This Row],[target.clade]]="I",Table11[[#This Row],[hits.I]],Table11[[#This Row],[target.clade]]="II",Table11[[#This Row],[hits.II]],TRUE,SUM(Table11[[#This Row],[hits.I]:[hits.?]]))</f>
        <v>4416</v>
      </c>
      <c r="P1385" s="26">
        <f>Table11[[#This Row],[clade.P]]-Table11[[#This Row],[clade.TP]]</f>
        <v>38</v>
      </c>
      <c r="Q1385" s="26" cm="1">
        <f t="array" ref="Q1385">_xlfn.IFS(Table11[[#This Row],[target.clade]]="I",Table11[[#This Row],[hits.II]],Table11[[#This Row],[target.clade]]="II",Table11[[#This Row],[hits.I]],TRUE,NA())</f>
        <v>43</v>
      </c>
      <c r="R1385" s="26">
        <f>IFERROR(Table11[[#This Row],[clade.N]]-Table11[[#This Row],[clade.FP]], NA())</f>
        <v>67</v>
      </c>
      <c r="S1385" s="24">
        <f>Table11[[#This Row],[clade.TP]]/Table11[[#This Row],[clade.P]]</f>
        <v>0.99146834306241582</v>
      </c>
      <c r="T1385" s="24">
        <f>Table11[[#This Row],[clade.FN]]/Table11[[#This Row],[clade.P]]</f>
        <v>8.5316569375841946E-3</v>
      </c>
      <c r="U1385" s="24">
        <f>IFERROR(Table11[[#This Row],[clade.FP]]/Table11[[#This Row],[clade.N]],NA())</f>
        <v>0.39090909090909093</v>
      </c>
      <c r="V1385" s="24">
        <f>IFERROR(Table11[[#This Row],[clade.TN]]/Table11[[#This Row],[clade.N]],NA())</f>
        <v>0.60909090909090913</v>
      </c>
      <c r="AC1385" s="11"/>
      <c r="AD1385" s="11"/>
    </row>
    <row r="1386" spans="1:30" ht="21" customHeight="1" x14ac:dyDescent="0.2">
      <c r="A1386" s="25" t="s">
        <v>5612</v>
      </c>
      <c r="B1386" s="20">
        <f>LOOKUP(Table11[[#This Row],[id]],'S1 - Assay'!A:A,'S1 - Assay'!B:B)</f>
        <v>10244</v>
      </c>
      <c r="C1386" s="20" t="str">
        <f>LOOKUP(Table11[[#This Row],[id]],'S1 - Assay'!A:A,'S1 - Assay'!C:C)</f>
        <v>II</v>
      </c>
      <c r="D1386" s="20">
        <f>COUNTIF('S6 - Table 1'!$B$3:$B$20,Table11[[#This Row],[id]])</f>
        <v>0</v>
      </c>
      <c r="E1386" s="20">
        <v>1.425031215</v>
      </c>
      <c r="F1386" s="20">
        <v>3397</v>
      </c>
      <c r="G1386" s="20">
        <v>2</v>
      </c>
      <c r="H1386" s="20">
        <v>96</v>
      </c>
      <c r="I1386" s="20">
        <v>211</v>
      </c>
      <c r="J1386" s="20">
        <v>43</v>
      </c>
      <c r="K1386" s="20">
        <v>4416</v>
      </c>
      <c r="L1386" s="20">
        <v>50</v>
      </c>
      <c r="M1386" s="26" cm="1">
        <f t="array" ref="M1386">_xlfn.IFS(Table11[[#This Row],[target.clade]]="I",110,Table11[[#This Row],[target.clade]]="II",4454,TRUE,4652)</f>
        <v>4454</v>
      </c>
      <c r="N1386" s="26" cm="1">
        <f t="array" ref="N1386">_xlfn.IFS(Table11[[#This Row],[target.clade]]="I",4454,Table11[[#This Row],[target.clade]]="II",110,TRUE,NA())</f>
        <v>110</v>
      </c>
      <c r="O1386" s="20" cm="1">
        <f t="array" ref="O1386">_xlfn.IFS(Table11[[#This Row],[target.clade]]="I",Table11[[#This Row],[hits.I]],Table11[[#This Row],[target.clade]]="II",Table11[[#This Row],[hits.II]],TRUE,SUM(Table11[[#This Row],[hits.I]:[hits.?]]))</f>
        <v>4416</v>
      </c>
      <c r="P1386" s="26">
        <f>Table11[[#This Row],[clade.P]]-Table11[[#This Row],[clade.TP]]</f>
        <v>38</v>
      </c>
      <c r="Q1386" s="26" cm="1">
        <f t="array" ref="Q1386">_xlfn.IFS(Table11[[#This Row],[target.clade]]="I",Table11[[#This Row],[hits.II]],Table11[[#This Row],[target.clade]]="II",Table11[[#This Row],[hits.I]],TRUE,NA())</f>
        <v>43</v>
      </c>
      <c r="R1386" s="26">
        <f>IFERROR(Table11[[#This Row],[clade.N]]-Table11[[#This Row],[clade.FP]], NA())</f>
        <v>67</v>
      </c>
      <c r="S1386" s="24">
        <f>Table11[[#This Row],[clade.TP]]/Table11[[#This Row],[clade.P]]</f>
        <v>0.99146834306241582</v>
      </c>
      <c r="T1386" s="24">
        <f>Table11[[#This Row],[clade.FN]]/Table11[[#This Row],[clade.P]]</f>
        <v>8.5316569375841946E-3</v>
      </c>
      <c r="U1386" s="24">
        <f>IFERROR(Table11[[#This Row],[clade.FP]]/Table11[[#This Row],[clade.N]],NA())</f>
        <v>0.39090909090909093</v>
      </c>
      <c r="V1386" s="24">
        <f>IFERROR(Table11[[#This Row],[clade.TN]]/Table11[[#This Row],[clade.N]],NA())</f>
        <v>0.60909090909090913</v>
      </c>
      <c r="AC1386" s="11"/>
      <c r="AD1386" s="11"/>
    </row>
    <row r="1387" spans="1:30" ht="21" customHeight="1" x14ac:dyDescent="0.2">
      <c r="A1387" s="25" t="s">
        <v>5615</v>
      </c>
      <c r="B1387" s="20">
        <f>LOOKUP(Table11[[#This Row],[id]],'S1 - Assay'!A:A,'S1 - Assay'!B:B)</f>
        <v>10244</v>
      </c>
      <c r="C1387" s="20" t="str">
        <f>LOOKUP(Table11[[#This Row],[id]],'S1 - Assay'!A:A,'S1 - Assay'!C:C)</f>
        <v>II</v>
      </c>
      <c r="D1387" s="20">
        <f>COUNTIF('S6 - Table 1'!$B$3:$B$20,Table11[[#This Row],[id]])</f>
        <v>0</v>
      </c>
      <c r="E1387" s="20">
        <v>1.4270466209999999</v>
      </c>
      <c r="F1387" s="20">
        <v>3393</v>
      </c>
      <c r="G1387" s="20">
        <v>1</v>
      </c>
      <c r="H1387" s="20">
        <v>92</v>
      </c>
      <c r="I1387" s="20">
        <v>192</v>
      </c>
      <c r="J1387" s="20">
        <v>43</v>
      </c>
      <c r="K1387" s="20">
        <v>4426</v>
      </c>
      <c r="L1387" s="20">
        <v>53</v>
      </c>
      <c r="M1387" s="26" cm="1">
        <f t="array" ref="M1387">_xlfn.IFS(Table11[[#This Row],[target.clade]]="I",110,Table11[[#This Row],[target.clade]]="II",4454,TRUE,4652)</f>
        <v>4454</v>
      </c>
      <c r="N1387" s="26" cm="1">
        <f t="array" ref="N1387">_xlfn.IFS(Table11[[#This Row],[target.clade]]="I",4454,Table11[[#This Row],[target.clade]]="II",110,TRUE,NA())</f>
        <v>110</v>
      </c>
      <c r="O1387" s="20" cm="1">
        <f t="array" ref="O1387">_xlfn.IFS(Table11[[#This Row],[target.clade]]="I",Table11[[#This Row],[hits.I]],Table11[[#This Row],[target.clade]]="II",Table11[[#This Row],[hits.II]],TRUE,SUM(Table11[[#This Row],[hits.I]:[hits.?]]))</f>
        <v>4426</v>
      </c>
      <c r="P1387" s="26">
        <f>Table11[[#This Row],[clade.P]]-Table11[[#This Row],[clade.TP]]</f>
        <v>28</v>
      </c>
      <c r="Q1387" s="26" cm="1">
        <f t="array" ref="Q1387">_xlfn.IFS(Table11[[#This Row],[target.clade]]="I",Table11[[#This Row],[hits.II]],Table11[[#This Row],[target.clade]]="II",Table11[[#This Row],[hits.I]],TRUE,NA())</f>
        <v>43</v>
      </c>
      <c r="R1387" s="26">
        <f>IFERROR(Table11[[#This Row],[clade.N]]-Table11[[#This Row],[clade.FP]], NA())</f>
        <v>67</v>
      </c>
      <c r="S1387" s="24">
        <f>Table11[[#This Row],[clade.TP]]/Table11[[#This Row],[clade.P]]</f>
        <v>0.99371351594072743</v>
      </c>
      <c r="T1387" s="24">
        <f>Table11[[#This Row],[clade.FN]]/Table11[[#This Row],[clade.P]]</f>
        <v>6.2864840592725636E-3</v>
      </c>
      <c r="U1387" s="24">
        <f>IFERROR(Table11[[#This Row],[clade.FP]]/Table11[[#This Row],[clade.N]],NA())</f>
        <v>0.39090909090909093</v>
      </c>
      <c r="V1387" s="24">
        <f>IFERROR(Table11[[#This Row],[clade.TN]]/Table11[[#This Row],[clade.N]],NA())</f>
        <v>0.60909090909090913</v>
      </c>
      <c r="AC1387" s="11"/>
      <c r="AD1387" s="11"/>
    </row>
    <row r="1388" spans="1:30" ht="21" customHeight="1" x14ac:dyDescent="0.2">
      <c r="A1388" s="25" t="s">
        <v>5619</v>
      </c>
      <c r="B1388" s="20">
        <f>LOOKUP(Table11[[#This Row],[id]],'S1 - Assay'!A:A,'S1 - Assay'!B:B)</f>
        <v>10244</v>
      </c>
      <c r="C1388" s="20" t="str">
        <f>LOOKUP(Table11[[#This Row],[id]],'S1 - Assay'!A:A,'S1 - Assay'!C:C)</f>
        <v>II</v>
      </c>
      <c r="D1388" s="20">
        <f>COUNTIF('S6 - Table 1'!$B$3:$B$20,Table11[[#This Row],[id]])</f>
        <v>0</v>
      </c>
      <c r="E1388" s="20">
        <v>1.4276774249999999</v>
      </c>
      <c r="F1388" s="20">
        <v>3414</v>
      </c>
      <c r="G1388" s="20">
        <v>10</v>
      </c>
      <c r="H1388" s="20">
        <v>279</v>
      </c>
      <c r="I1388" s="20">
        <v>240</v>
      </c>
      <c r="J1388" s="20">
        <v>44</v>
      </c>
      <c r="K1388" s="20">
        <v>4414</v>
      </c>
      <c r="L1388" s="20">
        <v>65</v>
      </c>
      <c r="M1388" s="26" cm="1">
        <f t="array" ref="M1388">_xlfn.IFS(Table11[[#This Row],[target.clade]]="I",110,Table11[[#This Row],[target.clade]]="II",4454,TRUE,4652)</f>
        <v>4454</v>
      </c>
      <c r="N1388" s="26" cm="1">
        <f t="array" ref="N1388">_xlfn.IFS(Table11[[#This Row],[target.clade]]="I",4454,Table11[[#This Row],[target.clade]]="II",110,TRUE,NA())</f>
        <v>110</v>
      </c>
      <c r="O1388" s="20" cm="1">
        <f t="array" ref="O1388">_xlfn.IFS(Table11[[#This Row],[target.clade]]="I",Table11[[#This Row],[hits.I]],Table11[[#This Row],[target.clade]]="II",Table11[[#This Row],[hits.II]],TRUE,SUM(Table11[[#This Row],[hits.I]:[hits.?]]))</f>
        <v>4414</v>
      </c>
      <c r="P1388" s="26">
        <f>Table11[[#This Row],[clade.P]]-Table11[[#This Row],[clade.TP]]</f>
        <v>40</v>
      </c>
      <c r="Q1388" s="26" cm="1">
        <f t="array" ref="Q1388">_xlfn.IFS(Table11[[#This Row],[target.clade]]="I",Table11[[#This Row],[hits.II]],Table11[[#This Row],[target.clade]]="II",Table11[[#This Row],[hits.I]],TRUE,NA())</f>
        <v>44</v>
      </c>
      <c r="R1388" s="26">
        <f>IFERROR(Table11[[#This Row],[clade.N]]-Table11[[#This Row],[clade.FP]], NA())</f>
        <v>66</v>
      </c>
      <c r="S1388" s="24">
        <f>Table11[[#This Row],[clade.TP]]/Table11[[#This Row],[clade.P]]</f>
        <v>0.99101930848675346</v>
      </c>
      <c r="T1388" s="24">
        <f>Table11[[#This Row],[clade.FN]]/Table11[[#This Row],[clade.P]]</f>
        <v>8.9806915132465207E-3</v>
      </c>
      <c r="U1388" s="24">
        <f>IFERROR(Table11[[#This Row],[clade.FP]]/Table11[[#This Row],[clade.N]],NA())</f>
        <v>0.4</v>
      </c>
      <c r="V1388" s="24">
        <f>IFERROR(Table11[[#This Row],[clade.TN]]/Table11[[#This Row],[clade.N]],NA())</f>
        <v>0.6</v>
      </c>
      <c r="AC1388" s="11"/>
      <c r="AD1388" s="11"/>
    </row>
    <row r="1389" spans="1:30" ht="21" customHeight="1" x14ac:dyDescent="0.2">
      <c r="A1389" s="25" t="s">
        <v>5622</v>
      </c>
      <c r="B1389" s="20">
        <f>LOOKUP(Table11[[#This Row],[id]],'S1 - Assay'!A:A,'S1 - Assay'!B:B)</f>
        <v>10244</v>
      </c>
      <c r="C1389" s="20" t="str">
        <f>LOOKUP(Table11[[#This Row],[id]],'S1 - Assay'!A:A,'S1 - Assay'!C:C)</f>
        <v>II</v>
      </c>
      <c r="D1389" s="20">
        <f>COUNTIF('S6 - Table 1'!$B$3:$B$20,Table11[[#This Row],[id]])</f>
        <v>0</v>
      </c>
      <c r="E1389" s="20">
        <v>1.430654573</v>
      </c>
      <c r="F1389" s="20">
        <v>3406</v>
      </c>
      <c r="G1389" s="20">
        <v>6</v>
      </c>
      <c r="H1389" s="20">
        <v>118</v>
      </c>
      <c r="I1389" s="20">
        <v>168</v>
      </c>
      <c r="J1389" s="20">
        <v>43</v>
      </c>
      <c r="K1389" s="20">
        <v>4407</v>
      </c>
      <c r="L1389" s="20">
        <v>64</v>
      </c>
      <c r="M1389" s="26" cm="1">
        <f t="array" ref="M1389">_xlfn.IFS(Table11[[#This Row],[target.clade]]="I",110,Table11[[#This Row],[target.clade]]="II",4454,TRUE,4652)</f>
        <v>4454</v>
      </c>
      <c r="N1389" s="26" cm="1">
        <f t="array" ref="N1389">_xlfn.IFS(Table11[[#This Row],[target.clade]]="I",4454,Table11[[#This Row],[target.clade]]="II",110,TRUE,NA())</f>
        <v>110</v>
      </c>
      <c r="O1389" s="20" cm="1">
        <f t="array" ref="O1389">_xlfn.IFS(Table11[[#This Row],[target.clade]]="I",Table11[[#This Row],[hits.I]],Table11[[#This Row],[target.clade]]="II",Table11[[#This Row],[hits.II]],TRUE,SUM(Table11[[#This Row],[hits.I]:[hits.?]]))</f>
        <v>4407</v>
      </c>
      <c r="P1389" s="26">
        <f>Table11[[#This Row],[clade.P]]-Table11[[#This Row],[clade.TP]]</f>
        <v>47</v>
      </c>
      <c r="Q1389" s="26" cm="1">
        <f t="array" ref="Q1389">_xlfn.IFS(Table11[[#This Row],[target.clade]]="I",Table11[[#This Row],[hits.II]],Table11[[#This Row],[target.clade]]="II",Table11[[#This Row],[hits.I]],TRUE,NA())</f>
        <v>43</v>
      </c>
      <c r="R1389" s="26">
        <f>IFERROR(Table11[[#This Row],[clade.N]]-Table11[[#This Row],[clade.FP]], NA())</f>
        <v>67</v>
      </c>
      <c r="S1389" s="24">
        <f>Table11[[#This Row],[clade.TP]]/Table11[[#This Row],[clade.P]]</f>
        <v>0.98944768747193534</v>
      </c>
      <c r="T1389" s="24">
        <f>Table11[[#This Row],[clade.FN]]/Table11[[#This Row],[clade.P]]</f>
        <v>1.0552312528064661E-2</v>
      </c>
      <c r="U1389" s="24">
        <f>IFERROR(Table11[[#This Row],[clade.FP]]/Table11[[#This Row],[clade.N]],NA())</f>
        <v>0.39090909090909093</v>
      </c>
      <c r="V1389" s="24">
        <f>IFERROR(Table11[[#This Row],[clade.TN]]/Table11[[#This Row],[clade.N]],NA())</f>
        <v>0.60909090909090913</v>
      </c>
      <c r="AC1389" s="11"/>
      <c r="AD1389" s="11"/>
    </row>
    <row r="1390" spans="1:30" ht="21" customHeight="1" x14ac:dyDescent="0.2">
      <c r="A1390" s="25" t="s">
        <v>5625</v>
      </c>
      <c r="B1390" s="20">
        <f>LOOKUP(Table11[[#This Row],[id]],'S1 - Assay'!A:A,'S1 - Assay'!B:B)</f>
        <v>10244</v>
      </c>
      <c r="C1390" s="20" t="str">
        <f>LOOKUP(Table11[[#This Row],[id]],'S1 - Assay'!A:A,'S1 - Assay'!C:C)</f>
        <v>II</v>
      </c>
      <c r="D1390" s="20">
        <f>COUNTIF('S6 - Table 1'!$B$3:$B$20,Table11[[#This Row],[id]])</f>
        <v>0</v>
      </c>
      <c r="E1390" s="20">
        <v>1.4356874319999999</v>
      </c>
      <c r="F1390" s="20">
        <v>3419</v>
      </c>
      <c r="G1390" s="20">
        <v>4</v>
      </c>
      <c r="H1390" s="20">
        <v>0</v>
      </c>
      <c r="I1390" s="20">
        <v>214</v>
      </c>
      <c r="J1390" s="20">
        <v>43</v>
      </c>
      <c r="K1390" s="20">
        <v>4402</v>
      </c>
      <c r="L1390" s="20">
        <v>65</v>
      </c>
      <c r="M1390" s="26" cm="1">
        <f t="array" ref="M1390">_xlfn.IFS(Table11[[#This Row],[target.clade]]="I",110,Table11[[#This Row],[target.clade]]="II",4454,TRUE,4652)</f>
        <v>4454</v>
      </c>
      <c r="N1390" s="26" cm="1">
        <f t="array" ref="N1390">_xlfn.IFS(Table11[[#This Row],[target.clade]]="I",4454,Table11[[#This Row],[target.clade]]="II",110,TRUE,NA())</f>
        <v>110</v>
      </c>
      <c r="O1390" s="20" cm="1">
        <f t="array" ref="O1390">_xlfn.IFS(Table11[[#This Row],[target.clade]]="I",Table11[[#This Row],[hits.I]],Table11[[#This Row],[target.clade]]="II",Table11[[#This Row],[hits.II]],TRUE,SUM(Table11[[#This Row],[hits.I]:[hits.?]]))</f>
        <v>4402</v>
      </c>
      <c r="P1390" s="26">
        <f>Table11[[#This Row],[clade.P]]-Table11[[#This Row],[clade.TP]]</f>
        <v>52</v>
      </c>
      <c r="Q1390" s="26" cm="1">
        <f t="array" ref="Q1390">_xlfn.IFS(Table11[[#This Row],[target.clade]]="I",Table11[[#This Row],[hits.II]],Table11[[#This Row],[target.clade]]="II",Table11[[#This Row],[hits.I]],TRUE,NA())</f>
        <v>43</v>
      </c>
      <c r="R1390" s="26">
        <f>IFERROR(Table11[[#This Row],[clade.N]]-Table11[[#This Row],[clade.FP]], NA())</f>
        <v>67</v>
      </c>
      <c r="S1390" s="24">
        <f>Table11[[#This Row],[clade.TP]]/Table11[[#This Row],[clade.P]]</f>
        <v>0.98832510103277948</v>
      </c>
      <c r="T1390" s="24">
        <f>Table11[[#This Row],[clade.FN]]/Table11[[#This Row],[clade.P]]</f>
        <v>1.1674898967220475E-2</v>
      </c>
      <c r="U1390" s="24">
        <f>IFERROR(Table11[[#This Row],[clade.FP]]/Table11[[#This Row],[clade.N]],NA())</f>
        <v>0.39090909090909093</v>
      </c>
      <c r="V1390" s="24">
        <f>IFERROR(Table11[[#This Row],[clade.TN]]/Table11[[#This Row],[clade.N]],NA())</f>
        <v>0.60909090909090913</v>
      </c>
      <c r="AC1390" s="11"/>
      <c r="AD1390" s="11"/>
    </row>
    <row r="1391" spans="1:30" ht="21" customHeight="1" x14ac:dyDescent="0.2">
      <c r="A1391" s="25" t="s">
        <v>5629</v>
      </c>
      <c r="B1391" s="20">
        <f>LOOKUP(Table11[[#This Row],[id]],'S1 - Assay'!A:A,'S1 - Assay'!B:B)</f>
        <v>10244</v>
      </c>
      <c r="C1391" s="20" t="str">
        <f>LOOKUP(Table11[[#This Row],[id]],'S1 - Assay'!A:A,'S1 - Assay'!C:C)</f>
        <v>II</v>
      </c>
      <c r="D1391" s="20">
        <f>COUNTIF('S6 - Table 1'!$B$3:$B$20,Table11[[#This Row],[id]])</f>
        <v>0</v>
      </c>
      <c r="E1391" s="20">
        <v>1.440193611</v>
      </c>
      <c r="F1391" s="20">
        <v>3418</v>
      </c>
      <c r="G1391" s="20">
        <v>4</v>
      </c>
      <c r="H1391" s="20">
        <v>229</v>
      </c>
      <c r="I1391" s="20">
        <v>29</v>
      </c>
      <c r="J1391" s="20">
        <v>43</v>
      </c>
      <c r="K1391" s="20">
        <v>4401</v>
      </c>
      <c r="L1391" s="20">
        <v>65</v>
      </c>
      <c r="M1391" s="26" cm="1">
        <f t="array" ref="M1391">_xlfn.IFS(Table11[[#This Row],[target.clade]]="I",110,Table11[[#This Row],[target.clade]]="II",4454,TRUE,4652)</f>
        <v>4454</v>
      </c>
      <c r="N1391" s="26" cm="1">
        <f t="array" ref="N1391">_xlfn.IFS(Table11[[#This Row],[target.clade]]="I",4454,Table11[[#This Row],[target.clade]]="II",110,TRUE,NA())</f>
        <v>110</v>
      </c>
      <c r="O1391" s="20" cm="1">
        <f t="array" ref="O1391">_xlfn.IFS(Table11[[#This Row],[target.clade]]="I",Table11[[#This Row],[hits.I]],Table11[[#This Row],[target.clade]]="II",Table11[[#This Row],[hits.II]],TRUE,SUM(Table11[[#This Row],[hits.I]:[hits.?]]))</f>
        <v>4401</v>
      </c>
      <c r="P1391" s="26">
        <f>Table11[[#This Row],[clade.P]]-Table11[[#This Row],[clade.TP]]</f>
        <v>53</v>
      </c>
      <c r="Q1391" s="26" cm="1">
        <f t="array" ref="Q1391">_xlfn.IFS(Table11[[#This Row],[target.clade]]="I",Table11[[#This Row],[hits.II]],Table11[[#This Row],[target.clade]]="II",Table11[[#This Row],[hits.I]],TRUE,NA())</f>
        <v>43</v>
      </c>
      <c r="R1391" s="26">
        <f>IFERROR(Table11[[#This Row],[clade.N]]-Table11[[#This Row],[clade.FP]], NA())</f>
        <v>67</v>
      </c>
      <c r="S1391" s="24">
        <f>Table11[[#This Row],[clade.TP]]/Table11[[#This Row],[clade.P]]</f>
        <v>0.98810058374494836</v>
      </c>
      <c r="T1391" s="24">
        <f>Table11[[#This Row],[clade.FN]]/Table11[[#This Row],[clade.P]]</f>
        <v>1.1899416255051639E-2</v>
      </c>
      <c r="U1391" s="24">
        <f>IFERROR(Table11[[#This Row],[clade.FP]]/Table11[[#This Row],[clade.N]],NA())</f>
        <v>0.39090909090909093</v>
      </c>
      <c r="V1391" s="24">
        <f>IFERROR(Table11[[#This Row],[clade.TN]]/Table11[[#This Row],[clade.N]],NA())</f>
        <v>0.60909090909090913</v>
      </c>
      <c r="AC1391" s="11"/>
      <c r="AD1391" s="11"/>
    </row>
    <row r="1392" spans="1:30" ht="21" customHeight="1" x14ac:dyDescent="0.2">
      <c r="A1392" s="25" t="s">
        <v>5632</v>
      </c>
      <c r="B1392" s="20">
        <f>LOOKUP(Table11[[#This Row],[id]],'S1 - Assay'!A:A,'S1 - Assay'!B:B)</f>
        <v>10244</v>
      </c>
      <c r="C1392" s="20" t="str">
        <f>LOOKUP(Table11[[#This Row],[id]],'S1 - Assay'!A:A,'S1 - Assay'!C:C)</f>
        <v>II</v>
      </c>
      <c r="D1392" s="20">
        <f>COUNTIF('S6 - Table 1'!$B$3:$B$20,Table11[[#This Row],[id]])</f>
        <v>0</v>
      </c>
      <c r="E1392" s="20">
        <v>1.4503619190000001</v>
      </c>
      <c r="F1392" s="20">
        <v>3343</v>
      </c>
      <c r="G1392" s="20">
        <v>7</v>
      </c>
      <c r="H1392" s="20">
        <v>256</v>
      </c>
      <c r="I1392" s="20">
        <v>39</v>
      </c>
      <c r="J1392" s="20">
        <v>43</v>
      </c>
      <c r="K1392" s="20">
        <v>4379</v>
      </c>
      <c r="L1392" s="20">
        <v>55</v>
      </c>
      <c r="M1392" s="26" cm="1">
        <f t="array" ref="M1392">_xlfn.IFS(Table11[[#This Row],[target.clade]]="I",110,Table11[[#This Row],[target.clade]]="II",4454,TRUE,4652)</f>
        <v>4454</v>
      </c>
      <c r="N1392" s="26" cm="1">
        <f t="array" ref="N1392">_xlfn.IFS(Table11[[#This Row],[target.clade]]="I",4454,Table11[[#This Row],[target.clade]]="II",110,TRUE,NA())</f>
        <v>110</v>
      </c>
      <c r="O1392" s="20" cm="1">
        <f t="array" ref="O1392">_xlfn.IFS(Table11[[#This Row],[target.clade]]="I",Table11[[#This Row],[hits.I]],Table11[[#This Row],[target.clade]]="II",Table11[[#This Row],[hits.II]],TRUE,SUM(Table11[[#This Row],[hits.I]:[hits.?]]))</f>
        <v>4379</v>
      </c>
      <c r="P1392" s="26">
        <f>Table11[[#This Row],[clade.P]]-Table11[[#This Row],[clade.TP]]</f>
        <v>75</v>
      </c>
      <c r="Q1392" s="26" cm="1">
        <f t="array" ref="Q1392">_xlfn.IFS(Table11[[#This Row],[target.clade]]="I",Table11[[#This Row],[hits.II]],Table11[[#This Row],[target.clade]]="II",Table11[[#This Row],[hits.I]],TRUE,NA())</f>
        <v>43</v>
      </c>
      <c r="R1392" s="26">
        <f>IFERROR(Table11[[#This Row],[clade.N]]-Table11[[#This Row],[clade.FP]], NA())</f>
        <v>67</v>
      </c>
      <c r="S1392" s="24">
        <f>Table11[[#This Row],[clade.TP]]/Table11[[#This Row],[clade.P]]</f>
        <v>0.98316120341266278</v>
      </c>
      <c r="T1392" s="24">
        <f>Table11[[#This Row],[clade.FN]]/Table11[[#This Row],[clade.P]]</f>
        <v>1.6838796587337224E-2</v>
      </c>
      <c r="U1392" s="24">
        <f>IFERROR(Table11[[#This Row],[clade.FP]]/Table11[[#This Row],[clade.N]],NA())</f>
        <v>0.39090909090909093</v>
      </c>
      <c r="V1392" s="24">
        <f>IFERROR(Table11[[#This Row],[clade.TN]]/Table11[[#This Row],[clade.N]],NA())</f>
        <v>0.60909090909090913</v>
      </c>
      <c r="AC1392" s="11"/>
      <c r="AD1392" s="11"/>
    </row>
    <row r="1393" spans="1:30" ht="21" customHeight="1" x14ac:dyDescent="0.2">
      <c r="A1393" s="25" t="s">
        <v>5633</v>
      </c>
      <c r="B1393" s="20">
        <f>LOOKUP(Table11[[#This Row],[id]],'S1 - Assay'!A:A,'S1 - Assay'!B:B)</f>
        <v>10244</v>
      </c>
      <c r="C1393" s="20" t="str">
        <f>LOOKUP(Table11[[#This Row],[id]],'S1 - Assay'!A:A,'S1 - Assay'!C:C)</f>
        <v>II</v>
      </c>
      <c r="D1393" s="20">
        <f>COUNTIF('S6 - Table 1'!$B$3:$B$20,Table11[[#This Row],[id]])</f>
        <v>0</v>
      </c>
      <c r="E1393" s="20">
        <v>1.4535275809999999</v>
      </c>
      <c r="F1393" s="20">
        <v>3294</v>
      </c>
      <c r="G1393" s="20">
        <v>16</v>
      </c>
      <c r="H1393" s="20">
        <v>272</v>
      </c>
      <c r="I1393" s="20">
        <v>89</v>
      </c>
      <c r="J1393" s="20">
        <v>44</v>
      </c>
      <c r="K1393" s="20">
        <v>4270</v>
      </c>
      <c r="L1393" s="20">
        <v>60</v>
      </c>
      <c r="M1393" s="26" cm="1">
        <f t="array" ref="M1393">_xlfn.IFS(Table11[[#This Row],[target.clade]]="I",110,Table11[[#This Row],[target.clade]]="II",4454,TRUE,4652)</f>
        <v>4454</v>
      </c>
      <c r="N1393" s="26" cm="1">
        <f t="array" ref="N1393">_xlfn.IFS(Table11[[#This Row],[target.clade]]="I",4454,Table11[[#This Row],[target.clade]]="II",110,TRUE,NA())</f>
        <v>110</v>
      </c>
      <c r="O1393" s="20" cm="1">
        <f t="array" ref="O1393">_xlfn.IFS(Table11[[#This Row],[target.clade]]="I",Table11[[#This Row],[hits.I]],Table11[[#This Row],[target.clade]]="II",Table11[[#This Row],[hits.II]],TRUE,SUM(Table11[[#This Row],[hits.I]:[hits.?]]))</f>
        <v>4270</v>
      </c>
      <c r="P1393" s="26">
        <f>Table11[[#This Row],[clade.P]]-Table11[[#This Row],[clade.TP]]</f>
        <v>184</v>
      </c>
      <c r="Q1393" s="26" cm="1">
        <f t="array" ref="Q1393">_xlfn.IFS(Table11[[#This Row],[target.clade]]="I",Table11[[#This Row],[hits.II]],Table11[[#This Row],[target.clade]]="II",Table11[[#This Row],[hits.I]],TRUE,NA())</f>
        <v>44</v>
      </c>
      <c r="R1393" s="26">
        <f>IFERROR(Table11[[#This Row],[clade.N]]-Table11[[#This Row],[clade.FP]], NA())</f>
        <v>66</v>
      </c>
      <c r="S1393" s="24">
        <f>Table11[[#This Row],[clade.TP]]/Table11[[#This Row],[clade.P]]</f>
        <v>0.958688819039066</v>
      </c>
      <c r="T1393" s="24">
        <f>Table11[[#This Row],[clade.FN]]/Table11[[#This Row],[clade.P]]</f>
        <v>4.1311180960933995E-2</v>
      </c>
      <c r="U1393" s="24">
        <f>IFERROR(Table11[[#This Row],[clade.FP]]/Table11[[#This Row],[clade.N]],NA())</f>
        <v>0.4</v>
      </c>
      <c r="V1393" s="24">
        <f>IFERROR(Table11[[#This Row],[clade.TN]]/Table11[[#This Row],[clade.N]],NA())</f>
        <v>0.6</v>
      </c>
      <c r="AC1393" s="11"/>
      <c r="AD1393" s="11"/>
    </row>
    <row r="1394" spans="1:30" ht="21" customHeight="1" x14ac:dyDescent="0.2">
      <c r="A1394" s="25" t="s">
        <v>5638</v>
      </c>
      <c r="B1394" s="20">
        <f>LOOKUP(Table11[[#This Row],[id]],'S1 - Assay'!A:A,'S1 - Assay'!B:B)</f>
        <v>10244</v>
      </c>
      <c r="C1394" s="20" t="str">
        <f>LOOKUP(Table11[[#This Row],[id]],'S1 - Assay'!A:A,'S1 - Assay'!C:C)</f>
        <v>II</v>
      </c>
      <c r="D1394" s="20">
        <f>COUNTIF('S6 - Table 1'!$B$3:$B$20,Table11[[#This Row],[id]])</f>
        <v>0</v>
      </c>
      <c r="E1394" s="20">
        <v>1.4535275809999999</v>
      </c>
      <c r="F1394" s="20">
        <v>3294</v>
      </c>
      <c r="G1394" s="20">
        <v>16</v>
      </c>
      <c r="H1394" s="20">
        <v>274</v>
      </c>
      <c r="I1394" s="20">
        <v>84</v>
      </c>
      <c r="J1394" s="20">
        <v>44</v>
      </c>
      <c r="K1394" s="20">
        <v>4270</v>
      </c>
      <c r="L1394" s="20">
        <v>60</v>
      </c>
      <c r="M1394" s="26" cm="1">
        <f t="array" ref="M1394">_xlfn.IFS(Table11[[#This Row],[target.clade]]="I",110,Table11[[#This Row],[target.clade]]="II",4454,TRUE,4652)</f>
        <v>4454</v>
      </c>
      <c r="N1394" s="26" cm="1">
        <f t="array" ref="N1394">_xlfn.IFS(Table11[[#This Row],[target.clade]]="I",4454,Table11[[#This Row],[target.clade]]="II",110,TRUE,NA())</f>
        <v>110</v>
      </c>
      <c r="O1394" s="20" cm="1">
        <f t="array" ref="O1394">_xlfn.IFS(Table11[[#This Row],[target.clade]]="I",Table11[[#This Row],[hits.I]],Table11[[#This Row],[target.clade]]="II",Table11[[#This Row],[hits.II]],TRUE,SUM(Table11[[#This Row],[hits.I]:[hits.?]]))</f>
        <v>4270</v>
      </c>
      <c r="P1394" s="26">
        <f>Table11[[#This Row],[clade.P]]-Table11[[#This Row],[clade.TP]]</f>
        <v>184</v>
      </c>
      <c r="Q1394" s="26" cm="1">
        <f t="array" ref="Q1394">_xlfn.IFS(Table11[[#This Row],[target.clade]]="I",Table11[[#This Row],[hits.II]],Table11[[#This Row],[target.clade]]="II",Table11[[#This Row],[hits.I]],TRUE,NA())</f>
        <v>44</v>
      </c>
      <c r="R1394" s="26">
        <f>IFERROR(Table11[[#This Row],[clade.N]]-Table11[[#This Row],[clade.FP]], NA())</f>
        <v>66</v>
      </c>
      <c r="S1394" s="24">
        <f>Table11[[#This Row],[clade.TP]]/Table11[[#This Row],[clade.P]]</f>
        <v>0.958688819039066</v>
      </c>
      <c r="T1394" s="24">
        <f>Table11[[#This Row],[clade.FN]]/Table11[[#This Row],[clade.P]]</f>
        <v>4.1311180960933995E-2</v>
      </c>
      <c r="U1394" s="24">
        <f>IFERROR(Table11[[#This Row],[clade.FP]]/Table11[[#This Row],[clade.N]],NA())</f>
        <v>0.4</v>
      </c>
      <c r="V1394" s="24">
        <f>IFERROR(Table11[[#This Row],[clade.TN]]/Table11[[#This Row],[clade.N]],NA())</f>
        <v>0.6</v>
      </c>
      <c r="AC1394" s="11"/>
      <c r="AD1394" s="11"/>
    </row>
    <row r="1395" spans="1:30" ht="21" customHeight="1" x14ac:dyDescent="0.2">
      <c r="A1395" s="25" t="s">
        <v>5641</v>
      </c>
      <c r="B1395" s="20">
        <f>LOOKUP(Table11[[#This Row],[id]],'S1 - Assay'!A:A,'S1 - Assay'!B:B)</f>
        <v>10244</v>
      </c>
      <c r="C1395" s="20" t="str">
        <f>LOOKUP(Table11[[#This Row],[id]],'S1 - Assay'!A:A,'S1 - Assay'!C:C)</f>
        <v>II</v>
      </c>
      <c r="D1395" s="20">
        <f>COUNTIF('S6 - Table 1'!$B$3:$B$20,Table11[[#This Row],[id]])</f>
        <v>0</v>
      </c>
      <c r="E1395" s="20">
        <v>1.45526603</v>
      </c>
      <c r="F1395" s="20">
        <v>3252</v>
      </c>
      <c r="G1395" s="20">
        <v>2</v>
      </c>
      <c r="H1395" s="20">
        <v>0</v>
      </c>
      <c r="I1395" s="20">
        <v>0</v>
      </c>
      <c r="J1395" s="20">
        <v>0</v>
      </c>
      <c r="K1395" s="20">
        <v>4363</v>
      </c>
      <c r="L1395" s="20">
        <v>8</v>
      </c>
      <c r="M1395" s="26" cm="1">
        <f t="array" ref="M1395">_xlfn.IFS(Table11[[#This Row],[target.clade]]="I",110,Table11[[#This Row],[target.clade]]="II",4454,TRUE,4652)</f>
        <v>4454</v>
      </c>
      <c r="N1395" s="26" cm="1">
        <f t="array" ref="N1395">_xlfn.IFS(Table11[[#This Row],[target.clade]]="I",4454,Table11[[#This Row],[target.clade]]="II",110,TRUE,NA())</f>
        <v>110</v>
      </c>
      <c r="O1395" s="20" cm="1">
        <f t="array" ref="O1395">_xlfn.IFS(Table11[[#This Row],[target.clade]]="I",Table11[[#This Row],[hits.I]],Table11[[#This Row],[target.clade]]="II",Table11[[#This Row],[hits.II]],TRUE,SUM(Table11[[#This Row],[hits.I]:[hits.?]]))</f>
        <v>4363</v>
      </c>
      <c r="P1395" s="26">
        <f>Table11[[#This Row],[clade.P]]-Table11[[#This Row],[clade.TP]]</f>
        <v>91</v>
      </c>
      <c r="Q1395" s="26" cm="1">
        <f t="array" ref="Q1395">_xlfn.IFS(Table11[[#This Row],[target.clade]]="I",Table11[[#This Row],[hits.II]],Table11[[#This Row],[target.clade]]="II",Table11[[#This Row],[hits.I]],TRUE,NA())</f>
        <v>0</v>
      </c>
      <c r="R1395" s="26">
        <f>IFERROR(Table11[[#This Row],[clade.N]]-Table11[[#This Row],[clade.FP]], NA())</f>
        <v>110</v>
      </c>
      <c r="S1395" s="24">
        <f>Table11[[#This Row],[clade.TP]]/Table11[[#This Row],[clade.P]]</f>
        <v>0.97956892680736418</v>
      </c>
      <c r="T1395" s="24">
        <f>Table11[[#This Row],[clade.FN]]/Table11[[#This Row],[clade.P]]</f>
        <v>2.0431073192635832E-2</v>
      </c>
      <c r="U1395" s="24">
        <f>IFERROR(Table11[[#This Row],[clade.FP]]/Table11[[#This Row],[clade.N]],NA())</f>
        <v>0</v>
      </c>
      <c r="V1395" s="24">
        <f>IFERROR(Table11[[#This Row],[clade.TN]]/Table11[[#This Row],[clade.N]],NA())</f>
        <v>1</v>
      </c>
      <c r="AC1395" s="11"/>
      <c r="AD1395" s="11"/>
    </row>
    <row r="1396" spans="1:30" ht="21" customHeight="1" x14ac:dyDescent="0.2">
      <c r="A1396" s="25" t="s">
        <v>5644</v>
      </c>
      <c r="B1396" s="20">
        <f>LOOKUP(Table11[[#This Row],[id]],'S1 - Assay'!A:A,'S1 - Assay'!B:B)</f>
        <v>10244</v>
      </c>
      <c r="C1396" s="20" t="str">
        <f>LOOKUP(Table11[[#This Row],[id]],'S1 - Assay'!A:A,'S1 - Assay'!C:C)</f>
        <v>II</v>
      </c>
      <c r="D1396" s="20">
        <f>COUNTIF('S6 - Table 1'!$B$3:$B$20,Table11[[#This Row],[id]])</f>
        <v>0</v>
      </c>
      <c r="E1396" s="20">
        <v>1.4578533950000001</v>
      </c>
      <c r="F1396" s="20">
        <v>3366</v>
      </c>
      <c r="G1396" s="20">
        <v>23</v>
      </c>
      <c r="H1396" s="20">
        <v>66</v>
      </c>
      <c r="I1396" s="20">
        <v>215</v>
      </c>
      <c r="J1396" s="20">
        <v>50</v>
      </c>
      <c r="K1396" s="20">
        <v>4376</v>
      </c>
      <c r="L1396" s="20">
        <v>59</v>
      </c>
      <c r="M1396" s="26" cm="1">
        <f t="array" ref="M1396">_xlfn.IFS(Table11[[#This Row],[target.clade]]="I",110,Table11[[#This Row],[target.clade]]="II",4454,TRUE,4652)</f>
        <v>4454</v>
      </c>
      <c r="N1396" s="26" cm="1">
        <f t="array" ref="N1396">_xlfn.IFS(Table11[[#This Row],[target.clade]]="I",4454,Table11[[#This Row],[target.clade]]="II",110,TRUE,NA())</f>
        <v>110</v>
      </c>
      <c r="O1396" s="20" cm="1">
        <f t="array" ref="O1396">_xlfn.IFS(Table11[[#This Row],[target.clade]]="I",Table11[[#This Row],[hits.I]],Table11[[#This Row],[target.clade]]="II",Table11[[#This Row],[hits.II]],TRUE,SUM(Table11[[#This Row],[hits.I]:[hits.?]]))</f>
        <v>4376</v>
      </c>
      <c r="P1396" s="26">
        <f>Table11[[#This Row],[clade.P]]-Table11[[#This Row],[clade.TP]]</f>
        <v>78</v>
      </c>
      <c r="Q1396" s="26" cm="1">
        <f t="array" ref="Q1396">_xlfn.IFS(Table11[[#This Row],[target.clade]]="I",Table11[[#This Row],[hits.II]],Table11[[#This Row],[target.clade]]="II",Table11[[#This Row],[hits.I]],TRUE,NA())</f>
        <v>50</v>
      </c>
      <c r="R1396" s="26">
        <f>IFERROR(Table11[[#This Row],[clade.N]]-Table11[[#This Row],[clade.FP]], NA())</f>
        <v>60</v>
      </c>
      <c r="S1396" s="24">
        <f>Table11[[#This Row],[clade.TP]]/Table11[[#This Row],[clade.P]]</f>
        <v>0.98248765154916928</v>
      </c>
      <c r="T1396" s="24">
        <f>Table11[[#This Row],[clade.FN]]/Table11[[#This Row],[clade.P]]</f>
        <v>1.7512348450830714E-2</v>
      </c>
      <c r="U1396" s="24">
        <f>IFERROR(Table11[[#This Row],[clade.FP]]/Table11[[#This Row],[clade.N]],NA())</f>
        <v>0.45454545454545453</v>
      </c>
      <c r="V1396" s="24">
        <f>IFERROR(Table11[[#This Row],[clade.TN]]/Table11[[#This Row],[clade.N]],NA())</f>
        <v>0.54545454545454541</v>
      </c>
      <c r="AC1396" s="11"/>
      <c r="AD1396" s="11"/>
    </row>
    <row r="1397" spans="1:30" ht="21" customHeight="1" x14ac:dyDescent="0.2">
      <c r="A1397" s="25" t="s">
        <v>5646</v>
      </c>
      <c r="B1397" s="20">
        <f>LOOKUP(Table11[[#This Row],[id]],'S1 - Assay'!A:A,'S1 - Assay'!B:B)</f>
        <v>10244</v>
      </c>
      <c r="C1397" s="20" t="str">
        <f>LOOKUP(Table11[[#This Row],[id]],'S1 - Assay'!A:A,'S1 - Assay'!C:C)</f>
        <v>II</v>
      </c>
      <c r="D1397" s="20">
        <f>COUNTIF('S6 - Table 1'!$B$3:$B$20,Table11[[#This Row],[id]])</f>
        <v>0</v>
      </c>
      <c r="E1397" s="20">
        <v>1.460662506</v>
      </c>
      <c r="F1397" s="20">
        <v>3347</v>
      </c>
      <c r="G1397" s="20">
        <v>4</v>
      </c>
      <c r="H1397" s="20">
        <v>19</v>
      </c>
      <c r="I1397" s="20">
        <v>115</v>
      </c>
      <c r="J1397" s="20">
        <v>43</v>
      </c>
      <c r="K1397" s="20">
        <v>4341</v>
      </c>
      <c r="L1397" s="20">
        <v>66</v>
      </c>
      <c r="M1397" s="26" cm="1">
        <f t="array" ref="M1397">_xlfn.IFS(Table11[[#This Row],[target.clade]]="I",110,Table11[[#This Row],[target.clade]]="II",4454,TRUE,4652)</f>
        <v>4454</v>
      </c>
      <c r="N1397" s="26" cm="1">
        <f t="array" ref="N1397">_xlfn.IFS(Table11[[#This Row],[target.clade]]="I",4454,Table11[[#This Row],[target.clade]]="II",110,TRUE,NA())</f>
        <v>110</v>
      </c>
      <c r="O1397" s="20" cm="1">
        <f t="array" ref="O1397">_xlfn.IFS(Table11[[#This Row],[target.clade]]="I",Table11[[#This Row],[hits.I]],Table11[[#This Row],[target.clade]]="II",Table11[[#This Row],[hits.II]],TRUE,SUM(Table11[[#This Row],[hits.I]:[hits.?]]))</f>
        <v>4341</v>
      </c>
      <c r="P1397" s="26">
        <f>Table11[[#This Row],[clade.P]]-Table11[[#This Row],[clade.TP]]</f>
        <v>113</v>
      </c>
      <c r="Q1397" s="26" cm="1">
        <f t="array" ref="Q1397">_xlfn.IFS(Table11[[#This Row],[target.clade]]="I",Table11[[#This Row],[hits.II]],Table11[[#This Row],[target.clade]]="II",Table11[[#This Row],[hits.I]],TRUE,NA())</f>
        <v>43</v>
      </c>
      <c r="R1397" s="26">
        <f>IFERROR(Table11[[#This Row],[clade.N]]-Table11[[#This Row],[clade.FP]], NA())</f>
        <v>67</v>
      </c>
      <c r="S1397" s="24">
        <f>Table11[[#This Row],[clade.TP]]/Table11[[#This Row],[clade.P]]</f>
        <v>0.9746295464750786</v>
      </c>
      <c r="T1397" s="24">
        <f>Table11[[#This Row],[clade.FN]]/Table11[[#This Row],[clade.P]]</f>
        <v>2.537045352492142E-2</v>
      </c>
      <c r="U1397" s="24">
        <f>IFERROR(Table11[[#This Row],[clade.FP]]/Table11[[#This Row],[clade.N]],NA())</f>
        <v>0.39090909090909093</v>
      </c>
      <c r="V1397" s="24">
        <f>IFERROR(Table11[[#This Row],[clade.TN]]/Table11[[#This Row],[clade.N]],NA())</f>
        <v>0.60909090909090913</v>
      </c>
      <c r="AC1397" s="11"/>
      <c r="AD1397" s="11"/>
    </row>
    <row r="1398" spans="1:30" ht="21" customHeight="1" x14ac:dyDescent="0.2">
      <c r="A1398" s="25" t="s">
        <v>5647</v>
      </c>
      <c r="B1398" s="20">
        <f>LOOKUP(Table11[[#This Row],[id]],'S1 - Assay'!A:A,'S1 - Assay'!B:B)</f>
        <v>10244</v>
      </c>
      <c r="C1398" s="20" t="str">
        <f>LOOKUP(Table11[[#This Row],[id]],'S1 - Assay'!A:A,'S1 - Assay'!C:C)</f>
        <v>II</v>
      </c>
      <c r="D1398" s="20">
        <f>COUNTIF('S6 - Table 1'!$B$3:$B$20,Table11[[#This Row],[id]])</f>
        <v>0</v>
      </c>
      <c r="E1398" s="20">
        <v>1.4618009970000001</v>
      </c>
      <c r="F1398" s="20">
        <v>3393</v>
      </c>
      <c r="G1398" s="20">
        <v>1</v>
      </c>
      <c r="H1398" s="20">
        <v>92</v>
      </c>
      <c r="I1398" s="20">
        <v>192</v>
      </c>
      <c r="J1398" s="20">
        <v>43</v>
      </c>
      <c r="K1398" s="20">
        <v>4426</v>
      </c>
      <c r="L1398" s="20">
        <v>53</v>
      </c>
      <c r="M1398" s="26" cm="1">
        <f t="array" ref="M1398">_xlfn.IFS(Table11[[#This Row],[target.clade]]="I",110,Table11[[#This Row],[target.clade]]="II",4454,TRUE,4652)</f>
        <v>4454</v>
      </c>
      <c r="N1398" s="26" cm="1">
        <f t="array" ref="N1398">_xlfn.IFS(Table11[[#This Row],[target.clade]]="I",4454,Table11[[#This Row],[target.clade]]="II",110,TRUE,NA())</f>
        <v>110</v>
      </c>
      <c r="O1398" s="20" cm="1">
        <f t="array" ref="O1398">_xlfn.IFS(Table11[[#This Row],[target.clade]]="I",Table11[[#This Row],[hits.I]],Table11[[#This Row],[target.clade]]="II",Table11[[#This Row],[hits.II]],TRUE,SUM(Table11[[#This Row],[hits.I]:[hits.?]]))</f>
        <v>4426</v>
      </c>
      <c r="P1398" s="26">
        <f>Table11[[#This Row],[clade.P]]-Table11[[#This Row],[clade.TP]]</f>
        <v>28</v>
      </c>
      <c r="Q1398" s="26" cm="1">
        <f t="array" ref="Q1398">_xlfn.IFS(Table11[[#This Row],[target.clade]]="I",Table11[[#This Row],[hits.II]],Table11[[#This Row],[target.clade]]="II",Table11[[#This Row],[hits.I]],TRUE,NA())</f>
        <v>43</v>
      </c>
      <c r="R1398" s="26">
        <f>IFERROR(Table11[[#This Row],[clade.N]]-Table11[[#This Row],[clade.FP]], NA())</f>
        <v>67</v>
      </c>
      <c r="S1398" s="24">
        <f>Table11[[#This Row],[clade.TP]]/Table11[[#This Row],[clade.P]]</f>
        <v>0.99371351594072743</v>
      </c>
      <c r="T1398" s="24">
        <f>Table11[[#This Row],[clade.FN]]/Table11[[#This Row],[clade.P]]</f>
        <v>6.2864840592725636E-3</v>
      </c>
      <c r="U1398" s="24">
        <f>IFERROR(Table11[[#This Row],[clade.FP]]/Table11[[#This Row],[clade.N]],NA())</f>
        <v>0.39090909090909093</v>
      </c>
      <c r="V1398" s="24">
        <f>IFERROR(Table11[[#This Row],[clade.TN]]/Table11[[#This Row],[clade.N]],NA())</f>
        <v>0.60909090909090913</v>
      </c>
      <c r="AC1398" s="11"/>
      <c r="AD1398" s="11"/>
    </row>
    <row r="1399" spans="1:30" ht="21" customHeight="1" x14ac:dyDescent="0.2">
      <c r="A1399" s="25" t="s">
        <v>5650</v>
      </c>
      <c r="B1399" s="20">
        <f>LOOKUP(Table11[[#This Row],[id]],'S1 - Assay'!A:A,'S1 - Assay'!B:B)</f>
        <v>10244</v>
      </c>
      <c r="C1399" s="20" t="str">
        <f>LOOKUP(Table11[[#This Row],[id]],'S1 - Assay'!A:A,'S1 - Assay'!C:C)</f>
        <v>II</v>
      </c>
      <c r="D1399" s="20">
        <f>COUNTIF('S6 - Table 1'!$B$3:$B$20,Table11[[#This Row],[id]])</f>
        <v>0</v>
      </c>
      <c r="E1399" s="20">
        <v>1.462884498</v>
      </c>
      <c r="F1399" s="20">
        <v>3271</v>
      </c>
      <c r="G1399" s="20">
        <v>27</v>
      </c>
      <c r="H1399" s="20">
        <v>271</v>
      </c>
      <c r="I1399" s="20">
        <v>12</v>
      </c>
      <c r="J1399" s="20">
        <v>44</v>
      </c>
      <c r="K1399" s="20">
        <v>4288</v>
      </c>
      <c r="L1399" s="20">
        <v>60</v>
      </c>
      <c r="M1399" s="26" cm="1">
        <f t="array" ref="M1399">_xlfn.IFS(Table11[[#This Row],[target.clade]]="I",110,Table11[[#This Row],[target.clade]]="II",4454,TRUE,4652)</f>
        <v>4454</v>
      </c>
      <c r="N1399" s="26" cm="1">
        <f t="array" ref="N1399">_xlfn.IFS(Table11[[#This Row],[target.clade]]="I",4454,Table11[[#This Row],[target.clade]]="II",110,TRUE,NA())</f>
        <v>110</v>
      </c>
      <c r="O1399" s="20" cm="1">
        <f t="array" ref="O1399">_xlfn.IFS(Table11[[#This Row],[target.clade]]="I",Table11[[#This Row],[hits.I]],Table11[[#This Row],[target.clade]]="II",Table11[[#This Row],[hits.II]],TRUE,SUM(Table11[[#This Row],[hits.I]:[hits.?]]))</f>
        <v>4288</v>
      </c>
      <c r="P1399" s="26">
        <f>Table11[[#This Row],[clade.P]]-Table11[[#This Row],[clade.TP]]</f>
        <v>166</v>
      </c>
      <c r="Q1399" s="26" cm="1">
        <f t="array" ref="Q1399">_xlfn.IFS(Table11[[#This Row],[target.clade]]="I",Table11[[#This Row],[hits.II]],Table11[[#This Row],[target.clade]]="II",Table11[[#This Row],[hits.I]],TRUE,NA())</f>
        <v>44</v>
      </c>
      <c r="R1399" s="26">
        <f>IFERROR(Table11[[#This Row],[clade.N]]-Table11[[#This Row],[clade.FP]], NA())</f>
        <v>66</v>
      </c>
      <c r="S1399" s="24">
        <f>Table11[[#This Row],[clade.TP]]/Table11[[#This Row],[clade.P]]</f>
        <v>0.96273013022002696</v>
      </c>
      <c r="T1399" s="24">
        <f>Table11[[#This Row],[clade.FN]]/Table11[[#This Row],[clade.P]]</f>
        <v>3.7269869779973056E-2</v>
      </c>
      <c r="U1399" s="24">
        <f>IFERROR(Table11[[#This Row],[clade.FP]]/Table11[[#This Row],[clade.N]],NA())</f>
        <v>0.4</v>
      </c>
      <c r="V1399" s="24">
        <f>IFERROR(Table11[[#This Row],[clade.TN]]/Table11[[#This Row],[clade.N]],NA())</f>
        <v>0.6</v>
      </c>
      <c r="AC1399" s="11"/>
      <c r="AD1399" s="11"/>
    </row>
    <row r="1400" spans="1:30" ht="21" customHeight="1" x14ac:dyDescent="0.2">
      <c r="A1400" s="25" t="s">
        <v>5651</v>
      </c>
      <c r="B1400" s="20">
        <f>LOOKUP(Table11[[#This Row],[id]],'S1 - Assay'!A:A,'S1 - Assay'!B:B)</f>
        <v>10244</v>
      </c>
      <c r="C1400" s="20" t="str">
        <f>LOOKUP(Table11[[#This Row],[id]],'S1 - Assay'!A:A,'S1 - Assay'!C:C)</f>
        <v>II</v>
      </c>
      <c r="D1400" s="20">
        <f>COUNTIF('S6 - Table 1'!$B$3:$B$20,Table11[[#This Row],[id]])</f>
        <v>0</v>
      </c>
      <c r="E1400" s="20">
        <v>1.471709315</v>
      </c>
      <c r="F1400" s="20">
        <v>3416</v>
      </c>
      <c r="G1400" s="20">
        <v>3</v>
      </c>
      <c r="H1400" s="20">
        <v>287</v>
      </c>
      <c r="I1400" s="20">
        <v>270</v>
      </c>
      <c r="J1400" s="20">
        <v>44</v>
      </c>
      <c r="K1400" s="20">
        <v>4409</v>
      </c>
      <c r="L1400" s="20">
        <v>47</v>
      </c>
      <c r="M1400" s="26" cm="1">
        <f t="array" ref="M1400">_xlfn.IFS(Table11[[#This Row],[target.clade]]="I",110,Table11[[#This Row],[target.clade]]="II",4454,TRUE,4652)</f>
        <v>4454</v>
      </c>
      <c r="N1400" s="26" cm="1">
        <f t="array" ref="N1400">_xlfn.IFS(Table11[[#This Row],[target.clade]]="I",4454,Table11[[#This Row],[target.clade]]="II",110,TRUE,NA())</f>
        <v>110</v>
      </c>
      <c r="O1400" s="20" cm="1">
        <f t="array" ref="O1400">_xlfn.IFS(Table11[[#This Row],[target.clade]]="I",Table11[[#This Row],[hits.I]],Table11[[#This Row],[target.clade]]="II",Table11[[#This Row],[hits.II]],TRUE,SUM(Table11[[#This Row],[hits.I]:[hits.?]]))</f>
        <v>4409</v>
      </c>
      <c r="P1400" s="26">
        <f>Table11[[#This Row],[clade.P]]-Table11[[#This Row],[clade.TP]]</f>
        <v>45</v>
      </c>
      <c r="Q1400" s="26" cm="1">
        <f t="array" ref="Q1400">_xlfn.IFS(Table11[[#This Row],[target.clade]]="I",Table11[[#This Row],[hits.II]],Table11[[#This Row],[target.clade]]="II",Table11[[#This Row],[hits.I]],TRUE,NA())</f>
        <v>44</v>
      </c>
      <c r="R1400" s="26">
        <f>IFERROR(Table11[[#This Row],[clade.N]]-Table11[[#This Row],[clade.FP]], NA())</f>
        <v>66</v>
      </c>
      <c r="S1400" s="24">
        <f>Table11[[#This Row],[clade.TP]]/Table11[[#This Row],[clade.P]]</f>
        <v>0.98989672204759771</v>
      </c>
      <c r="T1400" s="24">
        <f>Table11[[#This Row],[clade.FN]]/Table11[[#This Row],[clade.P]]</f>
        <v>1.0103277952402335E-2</v>
      </c>
      <c r="U1400" s="24">
        <f>IFERROR(Table11[[#This Row],[clade.FP]]/Table11[[#This Row],[clade.N]],NA())</f>
        <v>0.4</v>
      </c>
      <c r="V1400" s="24">
        <f>IFERROR(Table11[[#This Row],[clade.TN]]/Table11[[#This Row],[clade.N]],NA())</f>
        <v>0.6</v>
      </c>
      <c r="AC1400" s="11"/>
      <c r="AD1400" s="11"/>
    </row>
    <row r="1401" spans="1:30" ht="21" customHeight="1" x14ac:dyDescent="0.2">
      <c r="A1401" s="25" t="s">
        <v>5656</v>
      </c>
      <c r="B1401" s="20">
        <f>LOOKUP(Table11[[#This Row],[id]],'S1 - Assay'!A:A,'S1 - Assay'!B:B)</f>
        <v>10244</v>
      </c>
      <c r="C1401" s="20" t="str">
        <f>LOOKUP(Table11[[#This Row],[id]],'S1 - Assay'!A:A,'S1 - Assay'!C:C)</f>
        <v>II</v>
      </c>
      <c r="D1401" s="20">
        <f>COUNTIF('S6 - Table 1'!$B$3:$B$20,Table11[[#This Row],[id]])</f>
        <v>0</v>
      </c>
      <c r="E1401" s="20">
        <v>1.473702694</v>
      </c>
      <c r="F1401" s="20">
        <v>3347</v>
      </c>
      <c r="G1401" s="20">
        <v>4</v>
      </c>
      <c r="H1401" s="20">
        <v>20</v>
      </c>
      <c r="I1401" s="20">
        <v>114</v>
      </c>
      <c r="J1401" s="20">
        <v>43</v>
      </c>
      <c r="K1401" s="20">
        <v>4341</v>
      </c>
      <c r="L1401" s="20">
        <v>66</v>
      </c>
      <c r="M1401" s="26" cm="1">
        <f t="array" ref="M1401">_xlfn.IFS(Table11[[#This Row],[target.clade]]="I",110,Table11[[#This Row],[target.clade]]="II",4454,TRUE,4652)</f>
        <v>4454</v>
      </c>
      <c r="N1401" s="26" cm="1">
        <f t="array" ref="N1401">_xlfn.IFS(Table11[[#This Row],[target.clade]]="I",4454,Table11[[#This Row],[target.clade]]="II",110,TRUE,NA())</f>
        <v>110</v>
      </c>
      <c r="O1401" s="20" cm="1">
        <f t="array" ref="O1401">_xlfn.IFS(Table11[[#This Row],[target.clade]]="I",Table11[[#This Row],[hits.I]],Table11[[#This Row],[target.clade]]="II",Table11[[#This Row],[hits.II]],TRUE,SUM(Table11[[#This Row],[hits.I]:[hits.?]]))</f>
        <v>4341</v>
      </c>
      <c r="P1401" s="26">
        <f>Table11[[#This Row],[clade.P]]-Table11[[#This Row],[clade.TP]]</f>
        <v>113</v>
      </c>
      <c r="Q1401" s="26" cm="1">
        <f t="array" ref="Q1401">_xlfn.IFS(Table11[[#This Row],[target.clade]]="I",Table11[[#This Row],[hits.II]],Table11[[#This Row],[target.clade]]="II",Table11[[#This Row],[hits.I]],TRUE,NA())</f>
        <v>43</v>
      </c>
      <c r="R1401" s="26">
        <f>IFERROR(Table11[[#This Row],[clade.N]]-Table11[[#This Row],[clade.FP]], NA())</f>
        <v>67</v>
      </c>
      <c r="S1401" s="24">
        <f>Table11[[#This Row],[clade.TP]]/Table11[[#This Row],[clade.P]]</f>
        <v>0.9746295464750786</v>
      </c>
      <c r="T1401" s="24">
        <f>Table11[[#This Row],[clade.FN]]/Table11[[#This Row],[clade.P]]</f>
        <v>2.537045352492142E-2</v>
      </c>
      <c r="U1401" s="24">
        <f>IFERROR(Table11[[#This Row],[clade.FP]]/Table11[[#This Row],[clade.N]],NA())</f>
        <v>0.39090909090909093</v>
      </c>
      <c r="V1401" s="24">
        <f>IFERROR(Table11[[#This Row],[clade.TN]]/Table11[[#This Row],[clade.N]],NA())</f>
        <v>0.60909090909090913</v>
      </c>
      <c r="AC1401" s="11"/>
      <c r="AD1401" s="11"/>
    </row>
    <row r="1402" spans="1:30" ht="21" customHeight="1" x14ac:dyDescent="0.2">
      <c r="A1402" s="25" t="s">
        <v>5657</v>
      </c>
      <c r="B1402" s="20">
        <f>LOOKUP(Table11[[#This Row],[id]],'S1 - Assay'!A:A,'S1 - Assay'!B:B)</f>
        <v>10244</v>
      </c>
      <c r="C1402" s="20" t="str">
        <f>LOOKUP(Table11[[#This Row],[id]],'S1 - Assay'!A:A,'S1 - Assay'!C:C)</f>
        <v>II</v>
      </c>
      <c r="D1402" s="20">
        <f>COUNTIF('S6 - Table 1'!$B$3:$B$20,Table11[[#This Row],[id]])</f>
        <v>0</v>
      </c>
      <c r="E1402" s="20">
        <v>1.49129238</v>
      </c>
      <c r="F1402" s="20">
        <v>3297</v>
      </c>
      <c r="G1402" s="20">
        <v>74</v>
      </c>
      <c r="H1402" s="20">
        <v>30</v>
      </c>
      <c r="I1402" s="20">
        <v>253</v>
      </c>
      <c r="J1402" s="20">
        <v>44</v>
      </c>
      <c r="K1402" s="20">
        <v>4339</v>
      </c>
      <c r="L1402" s="20">
        <v>65</v>
      </c>
      <c r="M1402" s="26" cm="1">
        <f t="array" ref="M1402">_xlfn.IFS(Table11[[#This Row],[target.clade]]="I",110,Table11[[#This Row],[target.clade]]="II",4454,TRUE,4652)</f>
        <v>4454</v>
      </c>
      <c r="N1402" s="26" cm="1">
        <f t="array" ref="N1402">_xlfn.IFS(Table11[[#This Row],[target.clade]]="I",4454,Table11[[#This Row],[target.clade]]="II",110,TRUE,NA())</f>
        <v>110</v>
      </c>
      <c r="O1402" s="20" cm="1">
        <f t="array" ref="O1402">_xlfn.IFS(Table11[[#This Row],[target.clade]]="I",Table11[[#This Row],[hits.I]],Table11[[#This Row],[target.clade]]="II",Table11[[#This Row],[hits.II]],TRUE,SUM(Table11[[#This Row],[hits.I]:[hits.?]]))</f>
        <v>4339</v>
      </c>
      <c r="P1402" s="26">
        <f>Table11[[#This Row],[clade.P]]-Table11[[#This Row],[clade.TP]]</f>
        <v>115</v>
      </c>
      <c r="Q1402" s="26" cm="1">
        <f t="array" ref="Q1402">_xlfn.IFS(Table11[[#This Row],[target.clade]]="I",Table11[[#This Row],[hits.II]],Table11[[#This Row],[target.clade]]="II",Table11[[#This Row],[hits.I]],TRUE,NA())</f>
        <v>44</v>
      </c>
      <c r="R1402" s="26">
        <f>IFERROR(Table11[[#This Row],[clade.N]]-Table11[[#This Row],[clade.FP]], NA())</f>
        <v>66</v>
      </c>
      <c r="S1402" s="24">
        <f>Table11[[#This Row],[clade.TP]]/Table11[[#This Row],[clade.P]]</f>
        <v>0.97418051189941623</v>
      </c>
      <c r="T1402" s="24">
        <f>Table11[[#This Row],[clade.FN]]/Table11[[#This Row],[clade.P]]</f>
        <v>2.5819488100583744E-2</v>
      </c>
      <c r="U1402" s="24">
        <f>IFERROR(Table11[[#This Row],[clade.FP]]/Table11[[#This Row],[clade.N]],NA())</f>
        <v>0.4</v>
      </c>
      <c r="V1402" s="24">
        <f>IFERROR(Table11[[#This Row],[clade.TN]]/Table11[[#This Row],[clade.N]],NA())</f>
        <v>0.6</v>
      </c>
      <c r="AC1402" s="11"/>
      <c r="AD1402" s="11"/>
    </row>
    <row r="1403" spans="1:30" ht="21" customHeight="1" x14ac:dyDescent="0.2">
      <c r="A1403" s="25" t="s">
        <v>5660</v>
      </c>
      <c r="B1403" s="20">
        <f>LOOKUP(Table11[[#This Row],[id]],'S1 - Assay'!A:A,'S1 - Assay'!B:B)</f>
        <v>10244</v>
      </c>
      <c r="C1403" s="20" t="str">
        <f>LOOKUP(Table11[[#This Row],[id]],'S1 - Assay'!A:A,'S1 - Assay'!C:C)</f>
        <v>II</v>
      </c>
      <c r="D1403" s="20">
        <f>COUNTIF('S6 - Table 1'!$B$3:$B$20,Table11[[#This Row],[id]])</f>
        <v>0</v>
      </c>
      <c r="E1403" s="20">
        <v>1.492882321</v>
      </c>
      <c r="F1403" s="20">
        <v>2517</v>
      </c>
      <c r="G1403" s="20">
        <v>730</v>
      </c>
      <c r="H1403" s="20">
        <v>72</v>
      </c>
      <c r="I1403" s="20">
        <v>193</v>
      </c>
      <c r="J1403" s="20">
        <v>50</v>
      </c>
      <c r="K1403" s="20">
        <v>4133</v>
      </c>
      <c r="L1403" s="20">
        <v>59</v>
      </c>
      <c r="M1403" s="26" cm="1">
        <f t="array" ref="M1403">_xlfn.IFS(Table11[[#This Row],[target.clade]]="I",110,Table11[[#This Row],[target.clade]]="II",4454,TRUE,4652)</f>
        <v>4454</v>
      </c>
      <c r="N1403" s="26" cm="1">
        <f t="array" ref="N1403">_xlfn.IFS(Table11[[#This Row],[target.clade]]="I",4454,Table11[[#This Row],[target.clade]]="II",110,TRUE,NA())</f>
        <v>110</v>
      </c>
      <c r="O1403" s="20" cm="1">
        <f t="array" ref="O1403">_xlfn.IFS(Table11[[#This Row],[target.clade]]="I",Table11[[#This Row],[hits.I]],Table11[[#This Row],[target.clade]]="II",Table11[[#This Row],[hits.II]],TRUE,SUM(Table11[[#This Row],[hits.I]:[hits.?]]))</f>
        <v>4133</v>
      </c>
      <c r="P1403" s="26">
        <f>Table11[[#This Row],[clade.P]]-Table11[[#This Row],[clade.TP]]</f>
        <v>321</v>
      </c>
      <c r="Q1403" s="26" cm="1">
        <f t="array" ref="Q1403">_xlfn.IFS(Table11[[#This Row],[target.clade]]="I",Table11[[#This Row],[hits.II]],Table11[[#This Row],[target.clade]]="II",Table11[[#This Row],[hits.I]],TRUE,NA())</f>
        <v>50</v>
      </c>
      <c r="R1403" s="26">
        <f>IFERROR(Table11[[#This Row],[clade.N]]-Table11[[#This Row],[clade.FP]], NA())</f>
        <v>60</v>
      </c>
      <c r="S1403" s="24">
        <f>Table11[[#This Row],[clade.TP]]/Table11[[#This Row],[clade.P]]</f>
        <v>0.92792995060619665</v>
      </c>
      <c r="T1403" s="24">
        <f>Table11[[#This Row],[clade.FN]]/Table11[[#This Row],[clade.P]]</f>
        <v>7.207004939380332E-2</v>
      </c>
      <c r="U1403" s="24">
        <f>IFERROR(Table11[[#This Row],[clade.FP]]/Table11[[#This Row],[clade.N]],NA())</f>
        <v>0.45454545454545453</v>
      </c>
      <c r="V1403" s="24">
        <f>IFERROR(Table11[[#This Row],[clade.TN]]/Table11[[#This Row],[clade.N]],NA())</f>
        <v>0.54545454545454541</v>
      </c>
      <c r="AC1403" s="11"/>
      <c r="AD1403" s="11"/>
    </row>
    <row r="1404" spans="1:30" ht="21" customHeight="1" x14ac:dyDescent="0.2">
      <c r="A1404" s="25" t="s">
        <v>5663</v>
      </c>
      <c r="B1404" s="20">
        <f>LOOKUP(Table11[[#This Row],[id]],'S1 - Assay'!A:A,'S1 - Assay'!B:B)</f>
        <v>10244</v>
      </c>
      <c r="C1404" s="20" t="str">
        <f>LOOKUP(Table11[[#This Row],[id]],'S1 - Assay'!A:A,'S1 - Assay'!C:C)</f>
        <v>II</v>
      </c>
      <c r="D1404" s="20">
        <f>COUNTIF('S6 - Table 1'!$B$3:$B$20,Table11[[#This Row],[id]])</f>
        <v>0</v>
      </c>
      <c r="E1404" s="20">
        <v>1.492882321</v>
      </c>
      <c r="F1404" s="20">
        <v>2517</v>
      </c>
      <c r="G1404" s="20">
        <v>731</v>
      </c>
      <c r="H1404" s="20">
        <v>72</v>
      </c>
      <c r="I1404" s="20">
        <v>193</v>
      </c>
      <c r="J1404" s="20">
        <v>50</v>
      </c>
      <c r="K1404" s="20">
        <v>4136</v>
      </c>
      <c r="L1404" s="20">
        <v>59</v>
      </c>
      <c r="M1404" s="26" cm="1">
        <f t="array" ref="M1404">_xlfn.IFS(Table11[[#This Row],[target.clade]]="I",110,Table11[[#This Row],[target.clade]]="II",4454,TRUE,4652)</f>
        <v>4454</v>
      </c>
      <c r="N1404" s="26" cm="1">
        <f t="array" ref="N1404">_xlfn.IFS(Table11[[#This Row],[target.clade]]="I",4454,Table11[[#This Row],[target.clade]]="II",110,TRUE,NA())</f>
        <v>110</v>
      </c>
      <c r="O1404" s="20" cm="1">
        <f t="array" ref="O1404">_xlfn.IFS(Table11[[#This Row],[target.clade]]="I",Table11[[#This Row],[hits.I]],Table11[[#This Row],[target.clade]]="II",Table11[[#This Row],[hits.II]],TRUE,SUM(Table11[[#This Row],[hits.I]:[hits.?]]))</f>
        <v>4136</v>
      </c>
      <c r="P1404" s="26">
        <f>Table11[[#This Row],[clade.P]]-Table11[[#This Row],[clade.TP]]</f>
        <v>318</v>
      </c>
      <c r="Q1404" s="26" cm="1">
        <f t="array" ref="Q1404">_xlfn.IFS(Table11[[#This Row],[target.clade]]="I",Table11[[#This Row],[hits.II]],Table11[[#This Row],[target.clade]]="II",Table11[[#This Row],[hits.I]],TRUE,NA())</f>
        <v>50</v>
      </c>
      <c r="R1404" s="26">
        <f>IFERROR(Table11[[#This Row],[clade.N]]-Table11[[#This Row],[clade.FP]], NA())</f>
        <v>60</v>
      </c>
      <c r="S1404" s="24">
        <f>Table11[[#This Row],[clade.TP]]/Table11[[#This Row],[clade.P]]</f>
        <v>0.92860350246969015</v>
      </c>
      <c r="T1404" s="24">
        <f>Table11[[#This Row],[clade.FN]]/Table11[[#This Row],[clade.P]]</f>
        <v>7.1396497530309827E-2</v>
      </c>
      <c r="U1404" s="24">
        <f>IFERROR(Table11[[#This Row],[clade.FP]]/Table11[[#This Row],[clade.N]],NA())</f>
        <v>0.45454545454545453</v>
      </c>
      <c r="V1404" s="24">
        <f>IFERROR(Table11[[#This Row],[clade.TN]]/Table11[[#This Row],[clade.N]],NA())</f>
        <v>0.54545454545454541</v>
      </c>
      <c r="AC1404" s="11"/>
      <c r="AD1404" s="11"/>
    </row>
    <row r="1405" spans="1:30" ht="21" customHeight="1" x14ac:dyDescent="0.2">
      <c r="A1405" s="25" t="s">
        <v>5666</v>
      </c>
      <c r="B1405" s="20">
        <f>LOOKUP(Table11[[#This Row],[id]],'S1 - Assay'!A:A,'S1 - Assay'!B:B)</f>
        <v>10244</v>
      </c>
      <c r="C1405" s="20" t="str">
        <f>LOOKUP(Table11[[#This Row],[id]],'S1 - Assay'!A:A,'S1 - Assay'!C:C)</f>
        <v>II</v>
      </c>
      <c r="D1405" s="20">
        <f>COUNTIF('S6 - Table 1'!$B$3:$B$20,Table11[[#This Row],[id]])</f>
        <v>0</v>
      </c>
      <c r="E1405" s="20">
        <v>1.493442588</v>
      </c>
      <c r="F1405" s="20">
        <v>2515</v>
      </c>
      <c r="G1405" s="20">
        <v>732</v>
      </c>
      <c r="H1405" s="20">
        <v>72</v>
      </c>
      <c r="I1405" s="20">
        <v>193</v>
      </c>
      <c r="J1405" s="20">
        <v>50</v>
      </c>
      <c r="K1405" s="20">
        <v>4133</v>
      </c>
      <c r="L1405" s="20">
        <v>59</v>
      </c>
      <c r="M1405" s="26" cm="1">
        <f t="array" ref="M1405">_xlfn.IFS(Table11[[#This Row],[target.clade]]="I",110,Table11[[#This Row],[target.clade]]="II",4454,TRUE,4652)</f>
        <v>4454</v>
      </c>
      <c r="N1405" s="26" cm="1">
        <f t="array" ref="N1405">_xlfn.IFS(Table11[[#This Row],[target.clade]]="I",4454,Table11[[#This Row],[target.clade]]="II",110,TRUE,NA())</f>
        <v>110</v>
      </c>
      <c r="O1405" s="20" cm="1">
        <f t="array" ref="O1405">_xlfn.IFS(Table11[[#This Row],[target.clade]]="I",Table11[[#This Row],[hits.I]],Table11[[#This Row],[target.clade]]="II",Table11[[#This Row],[hits.II]],TRUE,SUM(Table11[[#This Row],[hits.I]:[hits.?]]))</f>
        <v>4133</v>
      </c>
      <c r="P1405" s="26">
        <f>Table11[[#This Row],[clade.P]]-Table11[[#This Row],[clade.TP]]</f>
        <v>321</v>
      </c>
      <c r="Q1405" s="26" cm="1">
        <f t="array" ref="Q1405">_xlfn.IFS(Table11[[#This Row],[target.clade]]="I",Table11[[#This Row],[hits.II]],Table11[[#This Row],[target.clade]]="II",Table11[[#This Row],[hits.I]],TRUE,NA())</f>
        <v>50</v>
      </c>
      <c r="R1405" s="26">
        <f>IFERROR(Table11[[#This Row],[clade.N]]-Table11[[#This Row],[clade.FP]], NA())</f>
        <v>60</v>
      </c>
      <c r="S1405" s="24">
        <f>Table11[[#This Row],[clade.TP]]/Table11[[#This Row],[clade.P]]</f>
        <v>0.92792995060619665</v>
      </c>
      <c r="T1405" s="24">
        <f>Table11[[#This Row],[clade.FN]]/Table11[[#This Row],[clade.P]]</f>
        <v>7.207004939380332E-2</v>
      </c>
      <c r="U1405" s="24">
        <f>IFERROR(Table11[[#This Row],[clade.FP]]/Table11[[#This Row],[clade.N]],NA())</f>
        <v>0.45454545454545453</v>
      </c>
      <c r="V1405" s="24">
        <f>IFERROR(Table11[[#This Row],[clade.TN]]/Table11[[#This Row],[clade.N]],NA())</f>
        <v>0.54545454545454541</v>
      </c>
      <c r="AC1405" s="11"/>
      <c r="AD1405" s="11"/>
    </row>
    <row r="1406" spans="1:30" ht="21" customHeight="1" x14ac:dyDescent="0.2">
      <c r="A1406" s="25" t="s">
        <v>5669</v>
      </c>
      <c r="B1406" s="20">
        <f>LOOKUP(Table11[[#This Row],[id]],'S1 - Assay'!A:A,'S1 - Assay'!B:B)</f>
        <v>10244</v>
      </c>
      <c r="C1406" s="20" t="str">
        <f>LOOKUP(Table11[[#This Row],[id]],'S1 - Assay'!A:A,'S1 - Assay'!C:C)</f>
        <v>II</v>
      </c>
      <c r="D1406" s="20">
        <f>COUNTIF('S6 - Table 1'!$B$3:$B$20,Table11[[#This Row],[id]])</f>
        <v>0</v>
      </c>
      <c r="E1406" s="20">
        <v>1.493442588</v>
      </c>
      <c r="F1406" s="20">
        <v>2515</v>
      </c>
      <c r="G1406" s="20">
        <v>732</v>
      </c>
      <c r="H1406" s="20">
        <v>72</v>
      </c>
      <c r="I1406" s="20">
        <v>192</v>
      </c>
      <c r="J1406" s="20">
        <v>50</v>
      </c>
      <c r="K1406" s="20">
        <v>4133</v>
      </c>
      <c r="L1406" s="20">
        <v>59</v>
      </c>
      <c r="M1406" s="26" cm="1">
        <f t="array" ref="M1406">_xlfn.IFS(Table11[[#This Row],[target.clade]]="I",110,Table11[[#This Row],[target.clade]]="II",4454,TRUE,4652)</f>
        <v>4454</v>
      </c>
      <c r="N1406" s="26" cm="1">
        <f t="array" ref="N1406">_xlfn.IFS(Table11[[#This Row],[target.clade]]="I",4454,Table11[[#This Row],[target.clade]]="II",110,TRUE,NA())</f>
        <v>110</v>
      </c>
      <c r="O1406" s="20" cm="1">
        <f t="array" ref="O1406">_xlfn.IFS(Table11[[#This Row],[target.clade]]="I",Table11[[#This Row],[hits.I]],Table11[[#This Row],[target.clade]]="II",Table11[[#This Row],[hits.II]],TRUE,SUM(Table11[[#This Row],[hits.I]:[hits.?]]))</f>
        <v>4133</v>
      </c>
      <c r="P1406" s="26">
        <f>Table11[[#This Row],[clade.P]]-Table11[[#This Row],[clade.TP]]</f>
        <v>321</v>
      </c>
      <c r="Q1406" s="26" cm="1">
        <f t="array" ref="Q1406">_xlfn.IFS(Table11[[#This Row],[target.clade]]="I",Table11[[#This Row],[hits.II]],Table11[[#This Row],[target.clade]]="II",Table11[[#This Row],[hits.I]],TRUE,NA())</f>
        <v>50</v>
      </c>
      <c r="R1406" s="26">
        <f>IFERROR(Table11[[#This Row],[clade.N]]-Table11[[#This Row],[clade.FP]], NA())</f>
        <v>60</v>
      </c>
      <c r="S1406" s="24">
        <f>Table11[[#This Row],[clade.TP]]/Table11[[#This Row],[clade.P]]</f>
        <v>0.92792995060619665</v>
      </c>
      <c r="T1406" s="24">
        <f>Table11[[#This Row],[clade.FN]]/Table11[[#This Row],[clade.P]]</f>
        <v>7.207004939380332E-2</v>
      </c>
      <c r="U1406" s="24">
        <f>IFERROR(Table11[[#This Row],[clade.FP]]/Table11[[#This Row],[clade.N]],NA())</f>
        <v>0.45454545454545453</v>
      </c>
      <c r="V1406" s="24">
        <f>IFERROR(Table11[[#This Row],[clade.TN]]/Table11[[#This Row],[clade.N]],NA())</f>
        <v>0.54545454545454541</v>
      </c>
      <c r="AC1406" s="11"/>
      <c r="AD1406" s="11"/>
    </row>
    <row r="1407" spans="1:30" ht="21" customHeight="1" x14ac:dyDescent="0.2">
      <c r="A1407" s="25" t="s">
        <v>5671</v>
      </c>
      <c r="B1407" s="20">
        <f>LOOKUP(Table11[[#This Row],[id]],'S1 - Assay'!A:A,'S1 - Assay'!B:B)</f>
        <v>10244</v>
      </c>
      <c r="C1407" s="20" t="str">
        <f>LOOKUP(Table11[[#This Row],[id]],'S1 - Assay'!A:A,'S1 - Assay'!C:C)</f>
        <v>II</v>
      </c>
      <c r="D1407" s="20">
        <f>COUNTIF('S6 - Table 1'!$B$3:$B$20,Table11[[#This Row],[id]])</f>
        <v>0</v>
      </c>
      <c r="E1407" s="20">
        <v>1.497555819</v>
      </c>
      <c r="F1407" s="20">
        <v>3424</v>
      </c>
      <c r="G1407" s="20">
        <v>5</v>
      </c>
      <c r="H1407" s="20">
        <v>25</v>
      </c>
      <c r="I1407" s="20">
        <v>285</v>
      </c>
      <c r="J1407" s="20">
        <v>50</v>
      </c>
      <c r="K1407" s="20">
        <v>4438</v>
      </c>
      <c r="L1407" s="20">
        <v>59</v>
      </c>
      <c r="M1407" s="26" cm="1">
        <f t="array" ref="M1407">_xlfn.IFS(Table11[[#This Row],[target.clade]]="I",110,Table11[[#This Row],[target.clade]]="II",4454,TRUE,4652)</f>
        <v>4454</v>
      </c>
      <c r="N1407" s="26" cm="1">
        <f t="array" ref="N1407">_xlfn.IFS(Table11[[#This Row],[target.clade]]="I",4454,Table11[[#This Row],[target.clade]]="II",110,TRUE,NA())</f>
        <v>110</v>
      </c>
      <c r="O1407" s="20" cm="1">
        <f t="array" ref="O1407">_xlfn.IFS(Table11[[#This Row],[target.clade]]="I",Table11[[#This Row],[hits.I]],Table11[[#This Row],[target.clade]]="II",Table11[[#This Row],[hits.II]],TRUE,SUM(Table11[[#This Row],[hits.I]:[hits.?]]))</f>
        <v>4438</v>
      </c>
      <c r="P1407" s="26">
        <f>Table11[[#This Row],[clade.P]]-Table11[[#This Row],[clade.TP]]</f>
        <v>16</v>
      </c>
      <c r="Q1407" s="26" cm="1">
        <f t="array" ref="Q1407">_xlfn.IFS(Table11[[#This Row],[target.clade]]="I",Table11[[#This Row],[hits.II]],Table11[[#This Row],[target.clade]]="II",Table11[[#This Row],[hits.I]],TRUE,NA())</f>
        <v>50</v>
      </c>
      <c r="R1407" s="26">
        <f>IFERROR(Table11[[#This Row],[clade.N]]-Table11[[#This Row],[clade.FP]], NA())</f>
        <v>60</v>
      </c>
      <c r="S1407" s="24">
        <f>Table11[[#This Row],[clade.TP]]/Table11[[#This Row],[clade.P]]</f>
        <v>0.99640772339470141</v>
      </c>
      <c r="T1407" s="24">
        <f>Table11[[#This Row],[clade.FN]]/Table11[[#This Row],[clade.P]]</f>
        <v>3.5922766052986078E-3</v>
      </c>
      <c r="U1407" s="24">
        <f>IFERROR(Table11[[#This Row],[clade.FP]]/Table11[[#This Row],[clade.N]],NA())</f>
        <v>0.45454545454545453</v>
      </c>
      <c r="V1407" s="24">
        <f>IFERROR(Table11[[#This Row],[clade.TN]]/Table11[[#This Row],[clade.N]],NA())</f>
        <v>0.54545454545454541</v>
      </c>
      <c r="AC1407" s="11"/>
      <c r="AD1407" s="11"/>
    </row>
    <row r="1408" spans="1:30" ht="21" customHeight="1" x14ac:dyDescent="0.2">
      <c r="A1408" s="25" t="s">
        <v>5675</v>
      </c>
      <c r="B1408" s="20">
        <f>LOOKUP(Table11[[#This Row],[id]],'S1 - Assay'!A:A,'S1 - Assay'!B:B)</f>
        <v>10244</v>
      </c>
      <c r="C1408" s="20" t="str">
        <f>LOOKUP(Table11[[#This Row],[id]],'S1 - Assay'!A:A,'S1 - Assay'!C:C)</f>
        <v>II</v>
      </c>
      <c r="D1408" s="20">
        <f>COUNTIF('S6 - Table 1'!$B$3:$B$20,Table11[[#This Row],[id]])</f>
        <v>0</v>
      </c>
      <c r="E1408" s="20">
        <v>1.517144128</v>
      </c>
      <c r="F1408" s="20">
        <v>3364</v>
      </c>
      <c r="G1408" s="20">
        <v>15</v>
      </c>
      <c r="H1408" s="20">
        <v>80</v>
      </c>
      <c r="I1408" s="20">
        <v>195</v>
      </c>
      <c r="J1408" s="20">
        <v>50</v>
      </c>
      <c r="K1408" s="20">
        <v>4398</v>
      </c>
      <c r="L1408" s="20">
        <v>51</v>
      </c>
      <c r="M1408" s="26" cm="1">
        <f t="array" ref="M1408">_xlfn.IFS(Table11[[#This Row],[target.clade]]="I",110,Table11[[#This Row],[target.clade]]="II",4454,TRUE,4652)</f>
        <v>4454</v>
      </c>
      <c r="N1408" s="26" cm="1">
        <f t="array" ref="N1408">_xlfn.IFS(Table11[[#This Row],[target.clade]]="I",4454,Table11[[#This Row],[target.clade]]="II",110,TRUE,NA())</f>
        <v>110</v>
      </c>
      <c r="O1408" s="20" cm="1">
        <f t="array" ref="O1408">_xlfn.IFS(Table11[[#This Row],[target.clade]]="I",Table11[[#This Row],[hits.I]],Table11[[#This Row],[target.clade]]="II",Table11[[#This Row],[hits.II]],TRUE,SUM(Table11[[#This Row],[hits.I]:[hits.?]]))</f>
        <v>4398</v>
      </c>
      <c r="P1408" s="26">
        <f>Table11[[#This Row],[clade.P]]-Table11[[#This Row],[clade.TP]]</f>
        <v>56</v>
      </c>
      <c r="Q1408" s="26" cm="1">
        <f t="array" ref="Q1408">_xlfn.IFS(Table11[[#This Row],[target.clade]]="I",Table11[[#This Row],[hits.II]],Table11[[#This Row],[target.clade]]="II",Table11[[#This Row],[hits.I]],TRUE,NA())</f>
        <v>50</v>
      </c>
      <c r="R1408" s="26">
        <f>IFERROR(Table11[[#This Row],[clade.N]]-Table11[[#This Row],[clade.FP]], NA())</f>
        <v>60</v>
      </c>
      <c r="S1408" s="24">
        <f>Table11[[#This Row],[clade.TP]]/Table11[[#This Row],[clade.P]]</f>
        <v>0.98742703188145486</v>
      </c>
      <c r="T1408" s="24">
        <f>Table11[[#This Row],[clade.FN]]/Table11[[#This Row],[clade.P]]</f>
        <v>1.2572968118545127E-2</v>
      </c>
      <c r="U1408" s="24">
        <f>IFERROR(Table11[[#This Row],[clade.FP]]/Table11[[#This Row],[clade.N]],NA())</f>
        <v>0.45454545454545453</v>
      </c>
      <c r="V1408" s="24">
        <f>IFERROR(Table11[[#This Row],[clade.TN]]/Table11[[#This Row],[clade.N]],NA())</f>
        <v>0.54545454545454541</v>
      </c>
      <c r="AC1408" s="11"/>
      <c r="AD1408" s="11"/>
    </row>
    <row r="1409" spans="1:30" ht="21" customHeight="1" x14ac:dyDescent="0.2">
      <c r="A1409" s="25" t="s">
        <v>5679</v>
      </c>
      <c r="B1409" s="20">
        <f>LOOKUP(Table11[[#This Row],[id]],'S1 - Assay'!A:A,'S1 - Assay'!B:B)</f>
        <v>10244</v>
      </c>
      <c r="C1409" s="20" t="str">
        <f>LOOKUP(Table11[[#This Row],[id]],'S1 - Assay'!A:A,'S1 - Assay'!C:C)</f>
        <v>II</v>
      </c>
      <c r="D1409" s="20">
        <f>COUNTIF('S6 - Table 1'!$B$3:$B$20,Table11[[#This Row],[id]])</f>
        <v>0</v>
      </c>
      <c r="E1409" s="20">
        <v>1.5202326660000001</v>
      </c>
      <c r="F1409" s="20">
        <v>3343</v>
      </c>
      <c r="G1409" s="20">
        <v>7</v>
      </c>
      <c r="H1409" s="20">
        <v>265</v>
      </c>
      <c r="I1409" s="20">
        <v>30</v>
      </c>
      <c r="J1409" s="20">
        <v>43</v>
      </c>
      <c r="K1409" s="20">
        <v>4379</v>
      </c>
      <c r="L1409" s="20">
        <v>55</v>
      </c>
      <c r="M1409" s="26" cm="1">
        <f t="array" ref="M1409">_xlfn.IFS(Table11[[#This Row],[target.clade]]="I",110,Table11[[#This Row],[target.clade]]="II",4454,TRUE,4652)</f>
        <v>4454</v>
      </c>
      <c r="N1409" s="26" cm="1">
        <f t="array" ref="N1409">_xlfn.IFS(Table11[[#This Row],[target.clade]]="I",4454,Table11[[#This Row],[target.clade]]="II",110,TRUE,NA())</f>
        <v>110</v>
      </c>
      <c r="O1409" s="20" cm="1">
        <f t="array" ref="O1409">_xlfn.IFS(Table11[[#This Row],[target.clade]]="I",Table11[[#This Row],[hits.I]],Table11[[#This Row],[target.clade]]="II",Table11[[#This Row],[hits.II]],TRUE,SUM(Table11[[#This Row],[hits.I]:[hits.?]]))</f>
        <v>4379</v>
      </c>
      <c r="P1409" s="26">
        <f>Table11[[#This Row],[clade.P]]-Table11[[#This Row],[clade.TP]]</f>
        <v>75</v>
      </c>
      <c r="Q1409" s="26" cm="1">
        <f t="array" ref="Q1409">_xlfn.IFS(Table11[[#This Row],[target.clade]]="I",Table11[[#This Row],[hits.II]],Table11[[#This Row],[target.clade]]="II",Table11[[#This Row],[hits.I]],TRUE,NA())</f>
        <v>43</v>
      </c>
      <c r="R1409" s="26">
        <f>IFERROR(Table11[[#This Row],[clade.N]]-Table11[[#This Row],[clade.FP]], NA())</f>
        <v>67</v>
      </c>
      <c r="S1409" s="24">
        <f>Table11[[#This Row],[clade.TP]]/Table11[[#This Row],[clade.P]]</f>
        <v>0.98316120341266278</v>
      </c>
      <c r="T1409" s="24">
        <f>Table11[[#This Row],[clade.FN]]/Table11[[#This Row],[clade.P]]</f>
        <v>1.6838796587337224E-2</v>
      </c>
      <c r="U1409" s="24">
        <f>IFERROR(Table11[[#This Row],[clade.FP]]/Table11[[#This Row],[clade.N]],NA())</f>
        <v>0.39090909090909093</v>
      </c>
      <c r="V1409" s="24">
        <f>IFERROR(Table11[[#This Row],[clade.TN]]/Table11[[#This Row],[clade.N]],NA())</f>
        <v>0.60909090909090913</v>
      </c>
      <c r="AC1409" s="11"/>
      <c r="AD1409" s="11"/>
    </row>
    <row r="1410" spans="1:30" ht="21" customHeight="1" x14ac:dyDescent="0.2">
      <c r="A1410" s="25" t="s">
        <v>5680</v>
      </c>
      <c r="B1410" s="20">
        <f>LOOKUP(Table11[[#This Row],[id]],'S1 - Assay'!A:A,'S1 - Assay'!B:B)</f>
        <v>10244</v>
      </c>
      <c r="C1410" s="20" t="str">
        <f>LOOKUP(Table11[[#This Row],[id]],'S1 - Assay'!A:A,'S1 - Assay'!C:C)</f>
        <v>II</v>
      </c>
      <c r="D1410" s="20">
        <f>COUNTIF('S6 - Table 1'!$B$3:$B$20,Table11[[#This Row],[id]])</f>
        <v>0</v>
      </c>
      <c r="E1410" s="20">
        <v>1.5301513760000001</v>
      </c>
      <c r="F1410" s="20">
        <v>3429</v>
      </c>
      <c r="G1410" s="20">
        <v>4</v>
      </c>
      <c r="H1410" s="20">
        <v>252</v>
      </c>
      <c r="I1410" s="20">
        <v>27</v>
      </c>
      <c r="J1410" s="20">
        <v>43</v>
      </c>
      <c r="K1410" s="20">
        <v>4433</v>
      </c>
      <c r="L1410" s="20">
        <v>67</v>
      </c>
      <c r="M1410" s="26" cm="1">
        <f t="array" ref="M1410">_xlfn.IFS(Table11[[#This Row],[target.clade]]="I",110,Table11[[#This Row],[target.clade]]="II",4454,TRUE,4652)</f>
        <v>4454</v>
      </c>
      <c r="N1410" s="26" cm="1">
        <f t="array" ref="N1410">_xlfn.IFS(Table11[[#This Row],[target.clade]]="I",4454,Table11[[#This Row],[target.clade]]="II",110,TRUE,NA())</f>
        <v>110</v>
      </c>
      <c r="O1410" s="20" cm="1">
        <f t="array" ref="O1410">_xlfn.IFS(Table11[[#This Row],[target.clade]]="I",Table11[[#This Row],[hits.I]],Table11[[#This Row],[target.clade]]="II",Table11[[#This Row],[hits.II]],TRUE,SUM(Table11[[#This Row],[hits.I]:[hits.?]]))</f>
        <v>4433</v>
      </c>
      <c r="P1410" s="26">
        <f>Table11[[#This Row],[clade.P]]-Table11[[#This Row],[clade.TP]]</f>
        <v>21</v>
      </c>
      <c r="Q1410" s="26" cm="1">
        <f t="array" ref="Q1410">_xlfn.IFS(Table11[[#This Row],[target.clade]]="I",Table11[[#This Row],[hits.II]],Table11[[#This Row],[target.clade]]="II",Table11[[#This Row],[hits.I]],TRUE,NA())</f>
        <v>43</v>
      </c>
      <c r="R1410" s="26">
        <f>IFERROR(Table11[[#This Row],[clade.N]]-Table11[[#This Row],[clade.FP]], NA())</f>
        <v>67</v>
      </c>
      <c r="S1410" s="24">
        <f>Table11[[#This Row],[clade.TP]]/Table11[[#This Row],[clade.P]]</f>
        <v>0.99528513695554555</v>
      </c>
      <c r="T1410" s="24">
        <f>Table11[[#This Row],[clade.FN]]/Table11[[#This Row],[clade.P]]</f>
        <v>4.7148630444544233E-3</v>
      </c>
      <c r="U1410" s="24">
        <f>IFERROR(Table11[[#This Row],[clade.FP]]/Table11[[#This Row],[clade.N]],NA())</f>
        <v>0.39090909090909093</v>
      </c>
      <c r="V1410" s="24">
        <f>IFERROR(Table11[[#This Row],[clade.TN]]/Table11[[#This Row],[clade.N]],NA())</f>
        <v>0.60909090909090913</v>
      </c>
      <c r="AC1410" s="11"/>
      <c r="AD1410" s="11"/>
    </row>
    <row r="1411" spans="1:30" ht="21" customHeight="1" x14ac:dyDescent="0.2">
      <c r="A1411" s="25" t="s">
        <v>5683</v>
      </c>
      <c r="B1411" s="20">
        <f>LOOKUP(Table11[[#This Row],[id]],'S1 - Assay'!A:A,'S1 - Assay'!B:B)</f>
        <v>10244</v>
      </c>
      <c r="C1411" s="20" t="str">
        <f>LOOKUP(Table11[[#This Row],[id]],'S1 - Assay'!A:A,'S1 - Assay'!C:C)</f>
        <v>II</v>
      </c>
      <c r="D1411" s="20">
        <f>COUNTIF('S6 - Table 1'!$B$3:$B$20,Table11[[#This Row],[id]])</f>
        <v>0</v>
      </c>
      <c r="E1411" s="20">
        <v>1.5309503360000001</v>
      </c>
      <c r="F1411" s="20">
        <v>3347</v>
      </c>
      <c r="G1411" s="20">
        <v>3</v>
      </c>
      <c r="H1411" s="20">
        <v>19</v>
      </c>
      <c r="I1411" s="20">
        <v>115</v>
      </c>
      <c r="J1411" s="20">
        <v>43</v>
      </c>
      <c r="K1411" s="20">
        <v>4339</v>
      </c>
      <c r="L1411" s="20">
        <v>66</v>
      </c>
      <c r="M1411" s="26" cm="1">
        <f t="array" ref="M1411">_xlfn.IFS(Table11[[#This Row],[target.clade]]="I",110,Table11[[#This Row],[target.clade]]="II",4454,TRUE,4652)</f>
        <v>4454</v>
      </c>
      <c r="N1411" s="26" cm="1">
        <f t="array" ref="N1411">_xlfn.IFS(Table11[[#This Row],[target.clade]]="I",4454,Table11[[#This Row],[target.clade]]="II",110,TRUE,NA())</f>
        <v>110</v>
      </c>
      <c r="O1411" s="20" cm="1">
        <f t="array" ref="O1411">_xlfn.IFS(Table11[[#This Row],[target.clade]]="I",Table11[[#This Row],[hits.I]],Table11[[#This Row],[target.clade]]="II",Table11[[#This Row],[hits.II]],TRUE,SUM(Table11[[#This Row],[hits.I]:[hits.?]]))</f>
        <v>4339</v>
      </c>
      <c r="P1411" s="26">
        <f>Table11[[#This Row],[clade.P]]-Table11[[#This Row],[clade.TP]]</f>
        <v>115</v>
      </c>
      <c r="Q1411" s="26" cm="1">
        <f t="array" ref="Q1411">_xlfn.IFS(Table11[[#This Row],[target.clade]]="I",Table11[[#This Row],[hits.II]],Table11[[#This Row],[target.clade]]="II",Table11[[#This Row],[hits.I]],TRUE,NA())</f>
        <v>43</v>
      </c>
      <c r="R1411" s="26">
        <f>IFERROR(Table11[[#This Row],[clade.N]]-Table11[[#This Row],[clade.FP]], NA())</f>
        <v>67</v>
      </c>
      <c r="S1411" s="24">
        <f>Table11[[#This Row],[clade.TP]]/Table11[[#This Row],[clade.P]]</f>
        <v>0.97418051189941623</v>
      </c>
      <c r="T1411" s="24">
        <f>Table11[[#This Row],[clade.FN]]/Table11[[#This Row],[clade.P]]</f>
        <v>2.5819488100583744E-2</v>
      </c>
      <c r="U1411" s="24">
        <f>IFERROR(Table11[[#This Row],[clade.FP]]/Table11[[#This Row],[clade.N]],NA())</f>
        <v>0.39090909090909093</v>
      </c>
      <c r="V1411" s="24">
        <f>IFERROR(Table11[[#This Row],[clade.TN]]/Table11[[#This Row],[clade.N]],NA())</f>
        <v>0.60909090909090913</v>
      </c>
      <c r="AC1411" s="11"/>
      <c r="AD1411" s="11"/>
    </row>
    <row r="1412" spans="1:30" ht="21" customHeight="1" x14ac:dyDescent="0.2">
      <c r="A1412" s="25" t="s">
        <v>5684</v>
      </c>
      <c r="B1412" s="20">
        <f>LOOKUP(Table11[[#This Row],[id]],'S1 - Assay'!A:A,'S1 - Assay'!B:B)</f>
        <v>10244</v>
      </c>
      <c r="C1412" s="20" t="str">
        <f>LOOKUP(Table11[[#This Row],[id]],'S1 - Assay'!A:A,'S1 - Assay'!C:C)</f>
        <v>II</v>
      </c>
      <c r="D1412" s="20">
        <f>COUNTIF('S6 - Table 1'!$B$3:$B$20,Table11[[#This Row],[id]])</f>
        <v>0</v>
      </c>
      <c r="E1412" s="20">
        <v>1.536667161</v>
      </c>
      <c r="F1412" s="20">
        <v>3347</v>
      </c>
      <c r="G1412" s="20">
        <v>3</v>
      </c>
      <c r="H1412" s="20">
        <v>28</v>
      </c>
      <c r="I1412" s="20">
        <v>106</v>
      </c>
      <c r="J1412" s="20">
        <v>43</v>
      </c>
      <c r="K1412" s="20">
        <v>4339</v>
      </c>
      <c r="L1412" s="20">
        <v>66</v>
      </c>
      <c r="M1412" s="26" cm="1">
        <f t="array" ref="M1412">_xlfn.IFS(Table11[[#This Row],[target.clade]]="I",110,Table11[[#This Row],[target.clade]]="II",4454,TRUE,4652)</f>
        <v>4454</v>
      </c>
      <c r="N1412" s="26" cm="1">
        <f t="array" ref="N1412">_xlfn.IFS(Table11[[#This Row],[target.clade]]="I",4454,Table11[[#This Row],[target.clade]]="II",110,TRUE,NA())</f>
        <v>110</v>
      </c>
      <c r="O1412" s="20" cm="1">
        <f t="array" ref="O1412">_xlfn.IFS(Table11[[#This Row],[target.clade]]="I",Table11[[#This Row],[hits.I]],Table11[[#This Row],[target.clade]]="II",Table11[[#This Row],[hits.II]],TRUE,SUM(Table11[[#This Row],[hits.I]:[hits.?]]))</f>
        <v>4339</v>
      </c>
      <c r="P1412" s="26">
        <f>Table11[[#This Row],[clade.P]]-Table11[[#This Row],[clade.TP]]</f>
        <v>115</v>
      </c>
      <c r="Q1412" s="26" cm="1">
        <f t="array" ref="Q1412">_xlfn.IFS(Table11[[#This Row],[target.clade]]="I",Table11[[#This Row],[hits.II]],Table11[[#This Row],[target.clade]]="II",Table11[[#This Row],[hits.I]],TRUE,NA())</f>
        <v>43</v>
      </c>
      <c r="R1412" s="26">
        <f>IFERROR(Table11[[#This Row],[clade.N]]-Table11[[#This Row],[clade.FP]], NA())</f>
        <v>67</v>
      </c>
      <c r="S1412" s="24">
        <f>Table11[[#This Row],[clade.TP]]/Table11[[#This Row],[clade.P]]</f>
        <v>0.97418051189941623</v>
      </c>
      <c r="T1412" s="24">
        <f>Table11[[#This Row],[clade.FN]]/Table11[[#This Row],[clade.P]]</f>
        <v>2.5819488100583744E-2</v>
      </c>
      <c r="U1412" s="24">
        <f>IFERROR(Table11[[#This Row],[clade.FP]]/Table11[[#This Row],[clade.N]],NA())</f>
        <v>0.39090909090909093</v>
      </c>
      <c r="V1412" s="24">
        <f>IFERROR(Table11[[#This Row],[clade.TN]]/Table11[[#This Row],[clade.N]],NA())</f>
        <v>0.60909090909090913</v>
      </c>
      <c r="AC1412" s="11"/>
      <c r="AD1412" s="11"/>
    </row>
    <row r="1413" spans="1:30" ht="21" customHeight="1" x14ac:dyDescent="0.2">
      <c r="A1413" s="25" t="s">
        <v>5685</v>
      </c>
      <c r="B1413" s="20">
        <f>LOOKUP(Table11[[#This Row],[id]],'S1 - Assay'!A:A,'S1 - Assay'!B:B)</f>
        <v>10244</v>
      </c>
      <c r="C1413" s="20" t="str">
        <f>LOOKUP(Table11[[#This Row],[id]],'S1 - Assay'!A:A,'S1 - Assay'!C:C)</f>
        <v>II</v>
      </c>
      <c r="D1413" s="20">
        <f>COUNTIF('S6 - Table 1'!$B$3:$B$20,Table11[[#This Row],[id]])</f>
        <v>0</v>
      </c>
      <c r="E1413" s="20">
        <v>1.5429978129999999</v>
      </c>
      <c r="F1413" s="20">
        <v>3269</v>
      </c>
      <c r="G1413" s="20">
        <v>30</v>
      </c>
      <c r="H1413" s="20">
        <v>271</v>
      </c>
      <c r="I1413" s="20">
        <v>12</v>
      </c>
      <c r="J1413" s="20">
        <v>44</v>
      </c>
      <c r="K1413" s="20">
        <v>4288</v>
      </c>
      <c r="L1413" s="20">
        <v>60</v>
      </c>
      <c r="M1413" s="26" cm="1">
        <f t="array" ref="M1413">_xlfn.IFS(Table11[[#This Row],[target.clade]]="I",110,Table11[[#This Row],[target.clade]]="II",4454,TRUE,4652)</f>
        <v>4454</v>
      </c>
      <c r="N1413" s="26" cm="1">
        <f t="array" ref="N1413">_xlfn.IFS(Table11[[#This Row],[target.clade]]="I",4454,Table11[[#This Row],[target.clade]]="II",110,TRUE,NA())</f>
        <v>110</v>
      </c>
      <c r="O1413" s="20" cm="1">
        <f t="array" ref="O1413">_xlfn.IFS(Table11[[#This Row],[target.clade]]="I",Table11[[#This Row],[hits.I]],Table11[[#This Row],[target.clade]]="II",Table11[[#This Row],[hits.II]],TRUE,SUM(Table11[[#This Row],[hits.I]:[hits.?]]))</f>
        <v>4288</v>
      </c>
      <c r="P1413" s="26">
        <f>Table11[[#This Row],[clade.P]]-Table11[[#This Row],[clade.TP]]</f>
        <v>166</v>
      </c>
      <c r="Q1413" s="26" cm="1">
        <f t="array" ref="Q1413">_xlfn.IFS(Table11[[#This Row],[target.clade]]="I",Table11[[#This Row],[hits.II]],Table11[[#This Row],[target.clade]]="II",Table11[[#This Row],[hits.I]],TRUE,NA())</f>
        <v>44</v>
      </c>
      <c r="R1413" s="26">
        <f>IFERROR(Table11[[#This Row],[clade.N]]-Table11[[#This Row],[clade.FP]], NA())</f>
        <v>66</v>
      </c>
      <c r="S1413" s="24">
        <f>Table11[[#This Row],[clade.TP]]/Table11[[#This Row],[clade.P]]</f>
        <v>0.96273013022002696</v>
      </c>
      <c r="T1413" s="24">
        <f>Table11[[#This Row],[clade.FN]]/Table11[[#This Row],[clade.P]]</f>
        <v>3.7269869779973056E-2</v>
      </c>
      <c r="U1413" s="24">
        <f>IFERROR(Table11[[#This Row],[clade.FP]]/Table11[[#This Row],[clade.N]],NA())</f>
        <v>0.4</v>
      </c>
      <c r="V1413" s="24">
        <f>IFERROR(Table11[[#This Row],[clade.TN]]/Table11[[#This Row],[clade.N]],NA())</f>
        <v>0.6</v>
      </c>
      <c r="AC1413" s="11"/>
      <c r="AD1413" s="11"/>
    </row>
    <row r="1414" spans="1:30" ht="21" customHeight="1" x14ac:dyDescent="0.2">
      <c r="A1414" s="25" t="s">
        <v>5686</v>
      </c>
      <c r="B1414" s="20">
        <f>LOOKUP(Table11[[#This Row],[id]],'S1 - Assay'!A:A,'S1 - Assay'!B:B)</f>
        <v>10244</v>
      </c>
      <c r="C1414" s="20" t="str">
        <f>LOOKUP(Table11[[#This Row],[id]],'S1 - Assay'!A:A,'S1 - Assay'!C:C)</f>
        <v>II</v>
      </c>
      <c r="D1414" s="20">
        <f>COUNTIF('S6 - Table 1'!$B$3:$B$20,Table11[[#This Row],[id]])</f>
        <v>0</v>
      </c>
      <c r="E1414" s="20">
        <v>1.543990524</v>
      </c>
      <c r="F1414" s="20">
        <v>3347</v>
      </c>
      <c r="G1414" s="20">
        <v>3</v>
      </c>
      <c r="H1414" s="20">
        <v>20</v>
      </c>
      <c r="I1414" s="20">
        <v>114</v>
      </c>
      <c r="J1414" s="20">
        <v>43</v>
      </c>
      <c r="K1414" s="20">
        <v>4339</v>
      </c>
      <c r="L1414" s="20">
        <v>66</v>
      </c>
      <c r="M1414" s="26" cm="1">
        <f t="array" ref="M1414">_xlfn.IFS(Table11[[#This Row],[target.clade]]="I",110,Table11[[#This Row],[target.clade]]="II",4454,TRUE,4652)</f>
        <v>4454</v>
      </c>
      <c r="N1414" s="26" cm="1">
        <f t="array" ref="N1414">_xlfn.IFS(Table11[[#This Row],[target.clade]]="I",4454,Table11[[#This Row],[target.clade]]="II",110,TRUE,NA())</f>
        <v>110</v>
      </c>
      <c r="O1414" s="20" cm="1">
        <f t="array" ref="O1414">_xlfn.IFS(Table11[[#This Row],[target.clade]]="I",Table11[[#This Row],[hits.I]],Table11[[#This Row],[target.clade]]="II",Table11[[#This Row],[hits.II]],TRUE,SUM(Table11[[#This Row],[hits.I]:[hits.?]]))</f>
        <v>4339</v>
      </c>
      <c r="P1414" s="26">
        <f>Table11[[#This Row],[clade.P]]-Table11[[#This Row],[clade.TP]]</f>
        <v>115</v>
      </c>
      <c r="Q1414" s="26" cm="1">
        <f t="array" ref="Q1414">_xlfn.IFS(Table11[[#This Row],[target.clade]]="I",Table11[[#This Row],[hits.II]],Table11[[#This Row],[target.clade]]="II",Table11[[#This Row],[hits.I]],TRUE,NA())</f>
        <v>43</v>
      </c>
      <c r="R1414" s="26">
        <f>IFERROR(Table11[[#This Row],[clade.N]]-Table11[[#This Row],[clade.FP]], NA())</f>
        <v>67</v>
      </c>
      <c r="S1414" s="24">
        <f>Table11[[#This Row],[clade.TP]]/Table11[[#This Row],[clade.P]]</f>
        <v>0.97418051189941623</v>
      </c>
      <c r="T1414" s="24">
        <f>Table11[[#This Row],[clade.FN]]/Table11[[#This Row],[clade.P]]</f>
        <v>2.5819488100583744E-2</v>
      </c>
      <c r="U1414" s="24">
        <f>IFERROR(Table11[[#This Row],[clade.FP]]/Table11[[#This Row],[clade.N]],NA())</f>
        <v>0.39090909090909093</v>
      </c>
      <c r="V1414" s="24">
        <f>IFERROR(Table11[[#This Row],[clade.TN]]/Table11[[#This Row],[clade.N]],NA())</f>
        <v>0.60909090909090913</v>
      </c>
      <c r="AC1414" s="11"/>
      <c r="AD1414" s="11"/>
    </row>
    <row r="1415" spans="1:30" ht="21" customHeight="1" x14ac:dyDescent="0.2">
      <c r="A1415" s="25" t="s">
        <v>5687</v>
      </c>
      <c r="B1415" s="20">
        <f>LOOKUP(Table11[[#This Row],[id]],'S1 - Assay'!A:A,'S1 - Assay'!B:B)</f>
        <v>10244</v>
      </c>
      <c r="C1415" s="20" t="str">
        <f>LOOKUP(Table11[[#This Row],[id]],'S1 - Assay'!A:A,'S1 - Assay'!C:C)</f>
        <v>II</v>
      </c>
      <c r="D1415" s="20">
        <f>COUNTIF('S6 - Table 1'!$B$3:$B$20,Table11[[#This Row],[id]])</f>
        <v>0</v>
      </c>
      <c r="E1415" s="20">
        <v>1.5542662199999999</v>
      </c>
      <c r="F1415" s="20">
        <v>3423</v>
      </c>
      <c r="G1415" s="20">
        <v>0</v>
      </c>
      <c r="H1415" s="20">
        <v>248</v>
      </c>
      <c r="I1415" s="20">
        <v>39</v>
      </c>
      <c r="J1415" s="20">
        <v>44</v>
      </c>
      <c r="K1415" s="20">
        <v>4428</v>
      </c>
      <c r="L1415" s="20">
        <v>59</v>
      </c>
      <c r="M1415" s="26" cm="1">
        <f t="array" ref="M1415">_xlfn.IFS(Table11[[#This Row],[target.clade]]="I",110,Table11[[#This Row],[target.clade]]="II",4454,TRUE,4652)</f>
        <v>4454</v>
      </c>
      <c r="N1415" s="26" cm="1">
        <f t="array" ref="N1415">_xlfn.IFS(Table11[[#This Row],[target.clade]]="I",4454,Table11[[#This Row],[target.clade]]="II",110,TRUE,NA())</f>
        <v>110</v>
      </c>
      <c r="O1415" s="20" cm="1">
        <f t="array" ref="O1415">_xlfn.IFS(Table11[[#This Row],[target.clade]]="I",Table11[[#This Row],[hits.I]],Table11[[#This Row],[target.clade]]="II",Table11[[#This Row],[hits.II]],TRUE,SUM(Table11[[#This Row],[hits.I]:[hits.?]]))</f>
        <v>4428</v>
      </c>
      <c r="P1415" s="26">
        <f>Table11[[#This Row],[clade.P]]-Table11[[#This Row],[clade.TP]]</f>
        <v>26</v>
      </c>
      <c r="Q1415" s="26" cm="1">
        <f t="array" ref="Q1415">_xlfn.IFS(Table11[[#This Row],[target.clade]]="I",Table11[[#This Row],[hits.II]],Table11[[#This Row],[target.clade]]="II",Table11[[#This Row],[hits.I]],TRUE,NA())</f>
        <v>44</v>
      </c>
      <c r="R1415" s="26">
        <f>IFERROR(Table11[[#This Row],[clade.N]]-Table11[[#This Row],[clade.FP]], NA())</f>
        <v>66</v>
      </c>
      <c r="S1415" s="24">
        <f>Table11[[#This Row],[clade.TP]]/Table11[[#This Row],[clade.P]]</f>
        <v>0.9941625505163898</v>
      </c>
      <c r="T1415" s="24">
        <f>Table11[[#This Row],[clade.FN]]/Table11[[#This Row],[clade.P]]</f>
        <v>5.8374494836102376E-3</v>
      </c>
      <c r="U1415" s="24">
        <f>IFERROR(Table11[[#This Row],[clade.FP]]/Table11[[#This Row],[clade.N]],NA())</f>
        <v>0.4</v>
      </c>
      <c r="V1415" s="24">
        <f>IFERROR(Table11[[#This Row],[clade.TN]]/Table11[[#This Row],[clade.N]],NA())</f>
        <v>0.6</v>
      </c>
      <c r="AC1415" s="11"/>
      <c r="AD1415" s="11"/>
    </row>
    <row r="1416" spans="1:30" ht="21" customHeight="1" x14ac:dyDescent="0.2">
      <c r="A1416" s="25" t="s">
        <v>5690</v>
      </c>
      <c r="B1416" s="20">
        <f>LOOKUP(Table11[[#This Row],[id]],'S1 - Assay'!A:A,'S1 - Assay'!B:B)</f>
        <v>10244</v>
      </c>
      <c r="C1416" s="20" t="str">
        <f>LOOKUP(Table11[[#This Row],[id]],'S1 - Assay'!A:A,'S1 - Assay'!C:C)</f>
        <v>II</v>
      </c>
      <c r="D1416" s="20">
        <f>COUNTIF('S6 - Table 1'!$B$3:$B$20,Table11[[#This Row],[id]])</f>
        <v>0</v>
      </c>
      <c r="E1416" s="20">
        <v>1.566858568</v>
      </c>
      <c r="F1416" s="20">
        <v>3393</v>
      </c>
      <c r="G1416" s="20">
        <v>1</v>
      </c>
      <c r="H1416" s="20">
        <v>92</v>
      </c>
      <c r="I1416" s="20">
        <v>192</v>
      </c>
      <c r="J1416" s="20">
        <v>43</v>
      </c>
      <c r="K1416" s="20">
        <v>4426</v>
      </c>
      <c r="L1416" s="20">
        <v>53</v>
      </c>
      <c r="M1416" s="26" cm="1">
        <f t="array" ref="M1416">_xlfn.IFS(Table11[[#This Row],[target.clade]]="I",110,Table11[[#This Row],[target.clade]]="II",4454,TRUE,4652)</f>
        <v>4454</v>
      </c>
      <c r="N1416" s="26" cm="1">
        <f t="array" ref="N1416">_xlfn.IFS(Table11[[#This Row],[target.clade]]="I",4454,Table11[[#This Row],[target.clade]]="II",110,TRUE,NA())</f>
        <v>110</v>
      </c>
      <c r="O1416" s="20" cm="1">
        <f t="array" ref="O1416">_xlfn.IFS(Table11[[#This Row],[target.clade]]="I",Table11[[#This Row],[hits.I]],Table11[[#This Row],[target.clade]]="II",Table11[[#This Row],[hits.II]],TRUE,SUM(Table11[[#This Row],[hits.I]:[hits.?]]))</f>
        <v>4426</v>
      </c>
      <c r="P1416" s="26">
        <f>Table11[[#This Row],[clade.P]]-Table11[[#This Row],[clade.TP]]</f>
        <v>28</v>
      </c>
      <c r="Q1416" s="26" cm="1">
        <f t="array" ref="Q1416">_xlfn.IFS(Table11[[#This Row],[target.clade]]="I",Table11[[#This Row],[hits.II]],Table11[[#This Row],[target.clade]]="II",Table11[[#This Row],[hits.I]],TRUE,NA())</f>
        <v>43</v>
      </c>
      <c r="R1416" s="26">
        <f>IFERROR(Table11[[#This Row],[clade.N]]-Table11[[#This Row],[clade.FP]], NA())</f>
        <v>67</v>
      </c>
      <c r="S1416" s="24">
        <f>Table11[[#This Row],[clade.TP]]/Table11[[#This Row],[clade.P]]</f>
        <v>0.99371351594072743</v>
      </c>
      <c r="T1416" s="24">
        <f>Table11[[#This Row],[clade.FN]]/Table11[[#This Row],[clade.P]]</f>
        <v>6.2864840592725636E-3</v>
      </c>
      <c r="U1416" s="24">
        <f>IFERROR(Table11[[#This Row],[clade.FP]]/Table11[[#This Row],[clade.N]],NA())</f>
        <v>0.39090909090909093</v>
      </c>
      <c r="V1416" s="24">
        <f>IFERROR(Table11[[#This Row],[clade.TN]]/Table11[[#This Row],[clade.N]],NA())</f>
        <v>0.60909090909090913</v>
      </c>
      <c r="AC1416" s="11"/>
      <c r="AD1416" s="11"/>
    </row>
    <row r="1417" spans="1:30" ht="21" customHeight="1" x14ac:dyDescent="0.2">
      <c r="A1417" s="25" t="s">
        <v>5694</v>
      </c>
      <c r="B1417" s="20">
        <f>LOOKUP(Table11[[#This Row],[id]],'S1 - Assay'!A:A,'S1 - Assay'!B:B)</f>
        <v>10244</v>
      </c>
      <c r="C1417" s="20" t="str">
        <f>LOOKUP(Table11[[#This Row],[id]],'S1 - Assay'!A:A,'S1 - Assay'!C:C)</f>
        <v>II</v>
      </c>
      <c r="D1417" s="20">
        <f>COUNTIF('S6 - Table 1'!$B$3:$B$20,Table11[[#This Row],[id]])</f>
        <v>0</v>
      </c>
      <c r="E1417" s="20">
        <v>1.578792575</v>
      </c>
      <c r="F1417" s="20">
        <v>3376</v>
      </c>
      <c r="G1417" s="20">
        <v>8</v>
      </c>
      <c r="H1417" s="20">
        <v>158</v>
      </c>
      <c r="I1417" s="20">
        <v>153</v>
      </c>
      <c r="J1417" s="20">
        <v>43</v>
      </c>
      <c r="K1417" s="20">
        <v>4382</v>
      </c>
      <c r="L1417" s="20">
        <v>63</v>
      </c>
      <c r="M1417" s="26" cm="1">
        <f t="array" ref="M1417">_xlfn.IFS(Table11[[#This Row],[target.clade]]="I",110,Table11[[#This Row],[target.clade]]="II",4454,TRUE,4652)</f>
        <v>4454</v>
      </c>
      <c r="N1417" s="26" cm="1">
        <f t="array" ref="N1417">_xlfn.IFS(Table11[[#This Row],[target.clade]]="I",4454,Table11[[#This Row],[target.clade]]="II",110,TRUE,NA())</f>
        <v>110</v>
      </c>
      <c r="O1417" s="20" cm="1">
        <f t="array" ref="O1417">_xlfn.IFS(Table11[[#This Row],[target.clade]]="I",Table11[[#This Row],[hits.I]],Table11[[#This Row],[target.clade]]="II",Table11[[#This Row],[hits.II]],TRUE,SUM(Table11[[#This Row],[hits.I]:[hits.?]]))</f>
        <v>4382</v>
      </c>
      <c r="P1417" s="26">
        <f>Table11[[#This Row],[clade.P]]-Table11[[#This Row],[clade.TP]]</f>
        <v>72</v>
      </c>
      <c r="Q1417" s="26" cm="1">
        <f t="array" ref="Q1417">_xlfn.IFS(Table11[[#This Row],[target.clade]]="I",Table11[[#This Row],[hits.II]],Table11[[#This Row],[target.clade]]="II",Table11[[#This Row],[hits.I]],TRUE,NA())</f>
        <v>43</v>
      </c>
      <c r="R1417" s="26">
        <f>IFERROR(Table11[[#This Row],[clade.N]]-Table11[[#This Row],[clade.FP]], NA())</f>
        <v>67</v>
      </c>
      <c r="S1417" s="24">
        <f>Table11[[#This Row],[clade.TP]]/Table11[[#This Row],[clade.P]]</f>
        <v>0.98383475527615627</v>
      </c>
      <c r="T1417" s="24">
        <f>Table11[[#This Row],[clade.FN]]/Table11[[#This Row],[clade.P]]</f>
        <v>1.6165244723843737E-2</v>
      </c>
      <c r="U1417" s="24">
        <f>IFERROR(Table11[[#This Row],[clade.FP]]/Table11[[#This Row],[clade.N]],NA())</f>
        <v>0.39090909090909093</v>
      </c>
      <c r="V1417" s="24">
        <f>IFERROR(Table11[[#This Row],[clade.TN]]/Table11[[#This Row],[clade.N]],NA())</f>
        <v>0.60909090909090913</v>
      </c>
      <c r="AC1417" s="11"/>
      <c r="AD1417" s="11"/>
    </row>
    <row r="1418" spans="1:30" ht="21" customHeight="1" x14ac:dyDescent="0.2">
      <c r="A1418" s="25" t="s">
        <v>5696</v>
      </c>
      <c r="B1418" s="20">
        <f>LOOKUP(Table11[[#This Row],[id]],'S1 - Assay'!A:A,'S1 - Assay'!B:B)</f>
        <v>10244</v>
      </c>
      <c r="C1418" s="20" t="str">
        <f>LOOKUP(Table11[[#This Row],[id]],'S1 - Assay'!A:A,'S1 - Assay'!C:C)</f>
        <v>II</v>
      </c>
      <c r="D1418" s="20">
        <f>COUNTIF('S6 - Table 1'!$B$3:$B$20,Table11[[#This Row],[id]])</f>
        <v>0</v>
      </c>
      <c r="E1418" s="20">
        <v>1.579912918</v>
      </c>
      <c r="F1418" s="20">
        <v>3327</v>
      </c>
      <c r="G1418" s="20">
        <v>33</v>
      </c>
      <c r="H1418" s="20">
        <v>218</v>
      </c>
      <c r="I1418" s="20">
        <v>98</v>
      </c>
      <c r="J1418" s="20">
        <v>43</v>
      </c>
      <c r="K1418" s="20">
        <v>4357</v>
      </c>
      <c r="L1418" s="20">
        <v>54</v>
      </c>
      <c r="M1418" s="26" cm="1">
        <f t="array" ref="M1418">_xlfn.IFS(Table11[[#This Row],[target.clade]]="I",110,Table11[[#This Row],[target.clade]]="II",4454,TRUE,4652)</f>
        <v>4454</v>
      </c>
      <c r="N1418" s="26" cm="1">
        <f t="array" ref="N1418">_xlfn.IFS(Table11[[#This Row],[target.clade]]="I",4454,Table11[[#This Row],[target.clade]]="II",110,TRUE,NA())</f>
        <v>110</v>
      </c>
      <c r="O1418" s="20" cm="1">
        <f t="array" ref="O1418">_xlfn.IFS(Table11[[#This Row],[target.clade]]="I",Table11[[#This Row],[hits.I]],Table11[[#This Row],[target.clade]]="II",Table11[[#This Row],[hits.II]],TRUE,SUM(Table11[[#This Row],[hits.I]:[hits.?]]))</f>
        <v>4357</v>
      </c>
      <c r="P1418" s="26">
        <f>Table11[[#This Row],[clade.P]]-Table11[[#This Row],[clade.TP]]</f>
        <v>97</v>
      </c>
      <c r="Q1418" s="26" cm="1">
        <f t="array" ref="Q1418">_xlfn.IFS(Table11[[#This Row],[target.clade]]="I",Table11[[#This Row],[hits.II]],Table11[[#This Row],[target.clade]]="II",Table11[[#This Row],[hits.I]],TRUE,NA())</f>
        <v>43</v>
      </c>
      <c r="R1418" s="26">
        <f>IFERROR(Table11[[#This Row],[clade.N]]-Table11[[#This Row],[clade.FP]], NA())</f>
        <v>67</v>
      </c>
      <c r="S1418" s="24">
        <f>Table11[[#This Row],[clade.TP]]/Table11[[#This Row],[clade.P]]</f>
        <v>0.9782218230803772</v>
      </c>
      <c r="T1418" s="24">
        <f>Table11[[#This Row],[clade.FN]]/Table11[[#This Row],[clade.P]]</f>
        <v>2.1778176919622812E-2</v>
      </c>
      <c r="U1418" s="24">
        <f>IFERROR(Table11[[#This Row],[clade.FP]]/Table11[[#This Row],[clade.N]],NA())</f>
        <v>0.39090909090909093</v>
      </c>
      <c r="V1418" s="24">
        <f>IFERROR(Table11[[#This Row],[clade.TN]]/Table11[[#This Row],[clade.N]],NA())</f>
        <v>0.60909090909090913</v>
      </c>
      <c r="AC1418" s="11"/>
      <c r="AD1418" s="11"/>
    </row>
    <row r="1419" spans="1:30" ht="21" customHeight="1" x14ac:dyDescent="0.2">
      <c r="A1419" s="25" t="s">
        <v>5701</v>
      </c>
      <c r="B1419" s="20">
        <f>LOOKUP(Table11[[#This Row],[id]],'S1 - Assay'!A:A,'S1 - Assay'!B:B)</f>
        <v>10244</v>
      </c>
      <c r="C1419" s="20" t="str">
        <f>LOOKUP(Table11[[#This Row],[id]],'S1 - Assay'!A:A,'S1 - Assay'!C:C)</f>
        <v>II</v>
      </c>
      <c r="D1419" s="20">
        <f>COUNTIF('S6 - Table 1'!$B$3:$B$20,Table11[[#This Row],[id]])</f>
        <v>0</v>
      </c>
      <c r="E1419" s="20">
        <v>1.5805567300000001</v>
      </c>
      <c r="F1419" s="20">
        <v>3343</v>
      </c>
      <c r="G1419" s="20">
        <v>7</v>
      </c>
      <c r="H1419" s="20">
        <v>265</v>
      </c>
      <c r="I1419" s="20">
        <v>30</v>
      </c>
      <c r="J1419" s="20">
        <v>43</v>
      </c>
      <c r="K1419" s="20">
        <v>4379</v>
      </c>
      <c r="L1419" s="20">
        <v>55</v>
      </c>
      <c r="M1419" s="26" cm="1">
        <f t="array" ref="M1419">_xlfn.IFS(Table11[[#This Row],[target.clade]]="I",110,Table11[[#This Row],[target.clade]]="II",4454,TRUE,4652)</f>
        <v>4454</v>
      </c>
      <c r="N1419" s="26" cm="1">
        <f t="array" ref="N1419">_xlfn.IFS(Table11[[#This Row],[target.clade]]="I",4454,Table11[[#This Row],[target.clade]]="II",110,TRUE,NA())</f>
        <v>110</v>
      </c>
      <c r="O1419" s="20" cm="1">
        <f t="array" ref="O1419">_xlfn.IFS(Table11[[#This Row],[target.clade]]="I",Table11[[#This Row],[hits.I]],Table11[[#This Row],[target.clade]]="II",Table11[[#This Row],[hits.II]],TRUE,SUM(Table11[[#This Row],[hits.I]:[hits.?]]))</f>
        <v>4379</v>
      </c>
      <c r="P1419" s="26">
        <f>Table11[[#This Row],[clade.P]]-Table11[[#This Row],[clade.TP]]</f>
        <v>75</v>
      </c>
      <c r="Q1419" s="26" cm="1">
        <f t="array" ref="Q1419">_xlfn.IFS(Table11[[#This Row],[target.clade]]="I",Table11[[#This Row],[hits.II]],Table11[[#This Row],[target.clade]]="II",Table11[[#This Row],[hits.I]],TRUE,NA())</f>
        <v>43</v>
      </c>
      <c r="R1419" s="26">
        <f>IFERROR(Table11[[#This Row],[clade.N]]-Table11[[#This Row],[clade.FP]], NA())</f>
        <v>67</v>
      </c>
      <c r="S1419" s="24">
        <f>Table11[[#This Row],[clade.TP]]/Table11[[#This Row],[clade.P]]</f>
        <v>0.98316120341266278</v>
      </c>
      <c r="T1419" s="24">
        <f>Table11[[#This Row],[clade.FN]]/Table11[[#This Row],[clade.P]]</f>
        <v>1.6838796587337224E-2</v>
      </c>
      <c r="U1419" s="24">
        <f>IFERROR(Table11[[#This Row],[clade.FP]]/Table11[[#This Row],[clade.N]],NA())</f>
        <v>0.39090909090909093</v>
      </c>
      <c r="V1419" s="24">
        <f>IFERROR(Table11[[#This Row],[clade.TN]]/Table11[[#This Row],[clade.N]],NA())</f>
        <v>0.60909090909090913</v>
      </c>
      <c r="AC1419" s="11"/>
      <c r="AD1419" s="11"/>
    </row>
    <row r="1420" spans="1:30" ht="21" customHeight="1" x14ac:dyDescent="0.2">
      <c r="A1420" s="25" t="s">
        <v>5702</v>
      </c>
      <c r="B1420" s="20">
        <f>LOOKUP(Table11[[#This Row],[id]],'S1 - Assay'!A:A,'S1 - Assay'!B:B)</f>
        <v>10244</v>
      </c>
      <c r="C1420" s="20" t="str">
        <f>LOOKUP(Table11[[#This Row],[id]],'S1 - Assay'!A:A,'S1 - Assay'!C:C)</f>
        <v>II</v>
      </c>
      <c r="D1420" s="20">
        <f>COUNTIF('S6 - Table 1'!$B$3:$B$20,Table11[[#This Row],[id]])</f>
        <v>0</v>
      </c>
      <c r="E1420" s="20">
        <v>1.580694094</v>
      </c>
      <c r="F1420" s="20">
        <v>3304</v>
      </c>
      <c r="G1420" s="20">
        <v>22</v>
      </c>
      <c r="H1420" s="20">
        <v>269</v>
      </c>
      <c r="I1420" s="20">
        <v>1015</v>
      </c>
      <c r="J1420" s="20">
        <v>43</v>
      </c>
      <c r="K1420" s="20">
        <v>4345</v>
      </c>
      <c r="L1420" s="20">
        <v>50</v>
      </c>
      <c r="M1420" s="26" cm="1">
        <f t="array" ref="M1420">_xlfn.IFS(Table11[[#This Row],[target.clade]]="I",110,Table11[[#This Row],[target.clade]]="II",4454,TRUE,4652)</f>
        <v>4454</v>
      </c>
      <c r="N1420" s="26" cm="1">
        <f t="array" ref="N1420">_xlfn.IFS(Table11[[#This Row],[target.clade]]="I",4454,Table11[[#This Row],[target.clade]]="II",110,TRUE,NA())</f>
        <v>110</v>
      </c>
      <c r="O1420" s="20" cm="1">
        <f t="array" ref="O1420">_xlfn.IFS(Table11[[#This Row],[target.clade]]="I",Table11[[#This Row],[hits.I]],Table11[[#This Row],[target.clade]]="II",Table11[[#This Row],[hits.II]],TRUE,SUM(Table11[[#This Row],[hits.I]:[hits.?]]))</f>
        <v>4345</v>
      </c>
      <c r="P1420" s="26">
        <f>Table11[[#This Row],[clade.P]]-Table11[[#This Row],[clade.TP]]</f>
        <v>109</v>
      </c>
      <c r="Q1420" s="26" cm="1">
        <f t="array" ref="Q1420">_xlfn.IFS(Table11[[#This Row],[target.clade]]="I",Table11[[#This Row],[hits.II]],Table11[[#This Row],[target.clade]]="II",Table11[[#This Row],[hits.I]],TRUE,NA())</f>
        <v>43</v>
      </c>
      <c r="R1420" s="26">
        <f>IFERROR(Table11[[#This Row],[clade.N]]-Table11[[#This Row],[clade.FP]], NA())</f>
        <v>67</v>
      </c>
      <c r="S1420" s="24">
        <f>Table11[[#This Row],[clade.TP]]/Table11[[#This Row],[clade.P]]</f>
        <v>0.97552761562640322</v>
      </c>
      <c r="T1420" s="24">
        <f>Table11[[#This Row],[clade.FN]]/Table11[[#This Row],[clade.P]]</f>
        <v>2.4472384373596768E-2</v>
      </c>
      <c r="U1420" s="24">
        <f>IFERROR(Table11[[#This Row],[clade.FP]]/Table11[[#This Row],[clade.N]],NA())</f>
        <v>0.39090909090909093</v>
      </c>
      <c r="V1420" s="24">
        <f>IFERROR(Table11[[#This Row],[clade.TN]]/Table11[[#This Row],[clade.N]],NA())</f>
        <v>0.60909090909090913</v>
      </c>
      <c r="AC1420" s="11"/>
      <c r="AD1420" s="11"/>
    </row>
    <row r="1421" spans="1:30" ht="21" customHeight="1" x14ac:dyDescent="0.2">
      <c r="A1421" s="25" t="s">
        <v>5705</v>
      </c>
      <c r="B1421" s="20">
        <f>LOOKUP(Table11[[#This Row],[id]],'S1 - Assay'!A:A,'S1 - Assay'!B:B)</f>
        <v>10244</v>
      </c>
      <c r="C1421" s="20" t="str">
        <f>LOOKUP(Table11[[#This Row],[id]],'S1 - Assay'!A:A,'S1 - Assay'!C:C)</f>
        <v>II</v>
      </c>
      <c r="D1421" s="20">
        <f>COUNTIF('S6 - Table 1'!$B$3:$B$20,Table11[[#This Row],[id]])</f>
        <v>0</v>
      </c>
      <c r="E1421" s="20">
        <v>1.5831877379999999</v>
      </c>
      <c r="F1421" s="20">
        <v>3395</v>
      </c>
      <c r="G1421" s="20">
        <v>3</v>
      </c>
      <c r="H1421" s="20">
        <v>17</v>
      </c>
      <c r="I1421" s="20">
        <v>228</v>
      </c>
      <c r="J1421" s="20">
        <v>43</v>
      </c>
      <c r="K1421" s="20">
        <v>4387</v>
      </c>
      <c r="L1421" s="20">
        <v>62</v>
      </c>
      <c r="M1421" s="26" cm="1">
        <f t="array" ref="M1421">_xlfn.IFS(Table11[[#This Row],[target.clade]]="I",110,Table11[[#This Row],[target.clade]]="II",4454,TRUE,4652)</f>
        <v>4454</v>
      </c>
      <c r="N1421" s="26" cm="1">
        <f t="array" ref="N1421">_xlfn.IFS(Table11[[#This Row],[target.clade]]="I",4454,Table11[[#This Row],[target.clade]]="II",110,TRUE,NA())</f>
        <v>110</v>
      </c>
      <c r="O1421" s="20" cm="1">
        <f t="array" ref="O1421">_xlfn.IFS(Table11[[#This Row],[target.clade]]="I",Table11[[#This Row],[hits.I]],Table11[[#This Row],[target.clade]]="II",Table11[[#This Row],[hits.II]],TRUE,SUM(Table11[[#This Row],[hits.I]:[hits.?]]))</f>
        <v>4387</v>
      </c>
      <c r="P1421" s="26">
        <f>Table11[[#This Row],[clade.P]]-Table11[[#This Row],[clade.TP]]</f>
        <v>67</v>
      </c>
      <c r="Q1421" s="26" cm="1">
        <f t="array" ref="Q1421">_xlfn.IFS(Table11[[#This Row],[target.clade]]="I",Table11[[#This Row],[hits.II]],Table11[[#This Row],[target.clade]]="II",Table11[[#This Row],[hits.I]],TRUE,NA())</f>
        <v>43</v>
      </c>
      <c r="R1421" s="26">
        <f>IFERROR(Table11[[#This Row],[clade.N]]-Table11[[#This Row],[clade.FP]], NA())</f>
        <v>67</v>
      </c>
      <c r="S1421" s="24">
        <f>Table11[[#This Row],[clade.TP]]/Table11[[#This Row],[clade.P]]</f>
        <v>0.98495734171531213</v>
      </c>
      <c r="T1421" s="24">
        <f>Table11[[#This Row],[clade.FN]]/Table11[[#This Row],[clade.P]]</f>
        <v>1.5042658284687921E-2</v>
      </c>
      <c r="U1421" s="24">
        <f>IFERROR(Table11[[#This Row],[clade.FP]]/Table11[[#This Row],[clade.N]],NA())</f>
        <v>0.39090909090909093</v>
      </c>
      <c r="V1421" s="24">
        <f>IFERROR(Table11[[#This Row],[clade.TN]]/Table11[[#This Row],[clade.N]],NA())</f>
        <v>0.60909090909090913</v>
      </c>
      <c r="AC1421" s="11"/>
      <c r="AD1421" s="11"/>
    </row>
    <row r="1422" spans="1:30" ht="21" customHeight="1" x14ac:dyDescent="0.2">
      <c r="A1422" s="25" t="s">
        <v>5710</v>
      </c>
      <c r="B1422" s="20">
        <f>LOOKUP(Table11[[#This Row],[id]],'S1 - Assay'!A:A,'S1 - Assay'!B:B)</f>
        <v>10244</v>
      </c>
      <c r="C1422" s="20" t="str">
        <f>LOOKUP(Table11[[#This Row],[id]],'S1 - Assay'!A:A,'S1 - Assay'!C:C)</f>
        <v>II</v>
      </c>
      <c r="D1422" s="20">
        <f>COUNTIF('S6 - Table 1'!$B$3:$B$20,Table11[[#This Row],[id]])</f>
        <v>0</v>
      </c>
      <c r="E1422" s="20">
        <v>1.5911092490000001</v>
      </c>
      <c r="F1422" s="20">
        <v>3379</v>
      </c>
      <c r="G1422" s="20">
        <v>10</v>
      </c>
      <c r="H1422" s="20">
        <v>191</v>
      </c>
      <c r="I1422" s="20">
        <v>92</v>
      </c>
      <c r="J1422" s="20">
        <v>43</v>
      </c>
      <c r="K1422" s="20">
        <v>4419</v>
      </c>
      <c r="L1422" s="20">
        <v>50</v>
      </c>
      <c r="M1422" s="26" cm="1">
        <f t="array" ref="M1422">_xlfn.IFS(Table11[[#This Row],[target.clade]]="I",110,Table11[[#This Row],[target.clade]]="II",4454,TRUE,4652)</f>
        <v>4454</v>
      </c>
      <c r="N1422" s="26" cm="1">
        <f t="array" ref="N1422">_xlfn.IFS(Table11[[#This Row],[target.clade]]="I",4454,Table11[[#This Row],[target.clade]]="II",110,TRUE,NA())</f>
        <v>110</v>
      </c>
      <c r="O1422" s="20" cm="1">
        <f t="array" ref="O1422">_xlfn.IFS(Table11[[#This Row],[target.clade]]="I",Table11[[#This Row],[hits.I]],Table11[[#This Row],[target.clade]]="II",Table11[[#This Row],[hits.II]],TRUE,SUM(Table11[[#This Row],[hits.I]:[hits.?]]))</f>
        <v>4419</v>
      </c>
      <c r="P1422" s="26">
        <f>Table11[[#This Row],[clade.P]]-Table11[[#This Row],[clade.TP]]</f>
        <v>35</v>
      </c>
      <c r="Q1422" s="26" cm="1">
        <f t="array" ref="Q1422">_xlfn.IFS(Table11[[#This Row],[target.clade]]="I",Table11[[#This Row],[hits.II]],Table11[[#This Row],[target.clade]]="II",Table11[[#This Row],[hits.I]],TRUE,NA())</f>
        <v>43</v>
      </c>
      <c r="R1422" s="26">
        <f>IFERROR(Table11[[#This Row],[clade.N]]-Table11[[#This Row],[clade.FP]], NA())</f>
        <v>67</v>
      </c>
      <c r="S1422" s="24">
        <f>Table11[[#This Row],[clade.TP]]/Table11[[#This Row],[clade.P]]</f>
        <v>0.99214189492590932</v>
      </c>
      <c r="T1422" s="24">
        <f>Table11[[#This Row],[clade.FN]]/Table11[[#This Row],[clade.P]]</f>
        <v>7.8581050740907047E-3</v>
      </c>
      <c r="U1422" s="24">
        <f>IFERROR(Table11[[#This Row],[clade.FP]]/Table11[[#This Row],[clade.N]],NA())</f>
        <v>0.39090909090909093</v>
      </c>
      <c r="V1422" s="24">
        <f>IFERROR(Table11[[#This Row],[clade.TN]]/Table11[[#This Row],[clade.N]],NA())</f>
        <v>0.60909090909090913</v>
      </c>
      <c r="AC1422" s="11"/>
      <c r="AD1422" s="11"/>
    </row>
    <row r="1423" spans="1:30" ht="21" customHeight="1" x14ac:dyDescent="0.2">
      <c r="A1423" s="25" t="s">
        <v>5715</v>
      </c>
      <c r="B1423" s="20">
        <f>LOOKUP(Table11[[#This Row],[id]],'S1 - Assay'!A:A,'S1 - Assay'!B:B)</f>
        <v>10244</v>
      </c>
      <c r="C1423" s="20" t="str">
        <f>LOOKUP(Table11[[#This Row],[id]],'S1 - Assay'!A:A,'S1 - Assay'!C:C)</f>
        <v>II</v>
      </c>
      <c r="D1423" s="20">
        <f>COUNTIF('S6 - Table 1'!$B$3:$B$20,Table11[[#This Row],[id]])</f>
        <v>0</v>
      </c>
      <c r="E1423" s="20">
        <v>1.6085723279999999</v>
      </c>
      <c r="F1423" s="20">
        <v>3423</v>
      </c>
      <c r="G1423" s="20">
        <v>0</v>
      </c>
      <c r="H1423" s="20">
        <v>248</v>
      </c>
      <c r="I1423" s="20">
        <v>39</v>
      </c>
      <c r="J1423" s="20">
        <v>44</v>
      </c>
      <c r="K1423" s="20">
        <v>4428</v>
      </c>
      <c r="L1423" s="20">
        <v>59</v>
      </c>
      <c r="M1423" s="26" cm="1">
        <f t="array" ref="M1423">_xlfn.IFS(Table11[[#This Row],[target.clade]]="I",110,Table11[[#This Row],[target.clade]]="II",4454,TRUE,4652)</f>
        <v>4454</v>
      </c>
      <c r="N1423" s="26" cm="1">
        <f t="array" ref="N1423">_xlfn.IFS(Table11[[#This Row],[target.clade]]="I",4454,Table11[[#This Row],[target.clade]]="II",110,TRUE,NA())</f>
        <v>110</v>
      </c>
      <c r="O1423" s="20" cm="1">
        <f t="array" ref="O1423">_xlfn.IFS(Table11[[#This Row],[target.clade]]="I",Table11[[#This Row],[hits.I]],Table11[[#This Row],[target.clade]]="II",Table11[[#This Row],[hits.II]],TRUE,SUM(Table11[[#This Row],[hits.I]:[hits.?]]))</f>
        <v>4428</v>
      </c>
      <c r="P1423" s="26">
        <f>Table11[[#This Row],[clade.P]]-Table11[[#This Row],[clade.TP]]</f>
        <v>26</v>
      </c>
      <c r="Q1423" s="26" cm="1">
        <f t="array" ref="Q1423">_xlfn.IFS(Table11[[#This Row],[target.clade]]="I",Table11[[#This Row],[hits.II]],Table11[[#This Row],[target.clade]]="II",Table11[[#This Row],[hits.I]],TRUE,NA())</f>
        <v>44</v>
      </c>
      <c r="R1423" s="26">
        <f>IFERROR(Table11[[#This Row],[clade.N]]-Table11[[#This Row],[clade.FP]], NA())</f>
        <v>66</v>
      </c>
      <c r="S1423" s="24">
        <f>Table11[[#This Row],[clade.TP]]/Table11[[#This Row],[clade.P]]</f>
        <v>0.9941625505163898</v>
      </c>
      <c r="T1423" s="24">
        <f>Table11[[#This Row],[clade.FN]]/Table11[[#This Row],[clade.P]]</f>
        <v>5.8374494836102376E-3</v>
      </c>
      <c r="U1423" s="24">
        <f>IFERROR(Table11[[#This Row],[clade.FP]]/Table11[[#This Row],[clade.N]],NA())</f>
        <v>0.4</v>
      </c>
      <c r="V1423" s="24">
        <f>IFERROR(Table11[[#This Row],[clade.TN]]/Table11[[#This Row],[clade.N]],NA())</f>
        <v>0.6</v>
      </c>
      <c r="AC1423" s="11"/>
      <c r="AD1423" s="11"/>
    </row>
    <row r="1424" spans="1:30" ht="21" customHeight="1" x14ac:dyDescent="0.2">
      <c r="A1424" s="25" t="s">
        <v>5718</v>
      </c>
      <c r="B1424" s="20">
        <f>LOOKUP(Table11[[#This Row],[id]],'S1 - Assay'!A:A,'S1 - Assay'!B:B)</f>
        <v>10244</v>
      </c>
      <c r="C1424" s="20" t="str">
        <f>LOOKUP(Table11[[#This Row],[id]],'S1 - Assay'!A:A,'S1 - Assay'!C:C)</f>
        <v>II</v>
      </c>
      <c r="D1424" s="20">
        <f>COUNTIF('S6 - Table 1'!$B$3:$B$20,Table11[[#This Row],[id]])</f>
        <v>0</v>
      </c>
      <c r="E1424" s="20">
        <v>1.610941613</v>
      </c>
      <c r="F1424" s="20">
        <v>3389</v>
      </c>
      <c r="G1424" s="20">
        <v>3</v>
      </c>
      <c r="H1424" s="20">
        <v>276</v>
      </c>
      <c r="I1424" s="20">
        <v>7</v>
      </c>
      <c r="J1424" s="20">
        <v>43</v>
      </c>
      <c r="K1424" s="20">
        <v>4424</v>
      </c>
      <c r="L1424" s="20">
        <v>53</v>
      </c>
      <c r="M1424" s="26" cm="1">
        <f t="array" ref="M1424">_xlfn.IFS(Table11[[#This Row],[target.clade]]="I",110,Table11[[#This Row],[target.clade]]="II",4454,TRUE,4652)</f>
        <v>4454</v>
      </c>
      <c r="N1424" s="26" cm="1">
        <f t="array" ref="N1424">_xlfn.IFS(Table11[[#This Row],[target.clade]]="I",4454,Table11[[#This Row],[target.clade]]="II",110,TRUE,NA())</f>
        <v>110</v>
      </c>
      <c r="O1424" s="20" cm="1">
        <f t="array" ref="O1424">_xlfn.IFS(Table11[[#This Row],[target.clade]]="I",Table11[[#This Row],[hits.I]],Table11[[#This Row],[target.clade]]="II",Table11[[#This Row],[hits.II]],TRUE,SUM(Table11[[#This Row],[hits.I]:[hits.?]]))</f>
        <v>4424</v>
      </c>
      <c r="P1424" s="26">
        <f>Table11[[#This Row],[clade.P]]-Table11[[#This Row],[clade.TP]]</f>
        <v>30</v>
      </c>
      <c r="Q1424" s="26" cm="1">
        <f t="array" ref="Q1424">_xlfn.IFS(Table11[[#This Row],[target.clade]]="I",Table11[[#This Row],[hits.II]],Table11[[#This Row],[target.clade]]="II",Table11[[#This Row],[hits.I]],TRUE,NA())</f>
        <v>43</v>
      </c>
      <c r="R1424" s="26">
        <f>IFERROR(Table11[[#This Row],[clade.N]]-Table11[[#This Row],[clade.FP]], NA())</f>
        <v>67</v>
      </c>
      <c r="S1424" s="24">
        <f>Table11[[#This Row],[clade.TP]]/Table11[[#This Row],[clade.P]]</f>
        <v>0.99326448136506507</v>
      </c>
      <c r="T1424" s="24">
        <f>Table11[[#This Row],[clade.FN]]/Table11[[#This Row],[clade.P]]</f>
        <v>6.7355186349348896E-3</v>
      </c>
      <c r="U1424" s="24">
        <f>IFERROR(Table11[[#This Row],[clade.FP]]/Table11[[#This Row],[clade.N]],NA())</f>
        <v>0.39090909090909093</v>
      </c>
      <c r="V1424" s="24">
        <f>IFERROR(Table11[[#This Row],[clade.TN]]/Table11[[#This Row],[clade.N]],NA())</f>
        <v>0.60909090909090913</v>
      </c>
      <c r="AC1424" s="11"/>
      <c r="AD1424" s="11"/>
    </row>
    <row r="1425" spans="1:30" ht="21" customHeight="1" x14ac:dyDescent="0.2">
      <c r="A1425" s="25" t="s">
        <v>5723</v>
      </c>
      <c r="B1425" s="20">
        <f>LOOKUP(Table11[[#This Row],[id]],'S1 - Assay'!A:A,'S1 - Assay'!B:B)</f>
        <v>10244</v>
      </c>
      <c r="C1425" s="20" t="str">
        <f>LOOKUP(Table11[[#This Row],[id]],'S1 - Assay'!A:A,'S1 - Assay'!C:C)</f>
        <v>II</v>
      </c>
      <c r="D1425" s="20">
        <f>COUNTIF('S6 - Table 1'!$B$3:$B$20,Table11[[#This Row],[id]])</f>
        <v>0</v>
      </c>
      <c r="E1425" s="20">
        <v>1.6388213540000001</v>
      </c>
      <c r="F1425" s="20">
        <v>3328</v>
      </c>
      <c r="G1425" s="20">
        <v>33</v>
      </c>
      <c r="H1425" s="20">
        <v>117</v>
      </c>
      <c r="I1425" s="20">
        <v>199</v>
      </c>
      <c r="J1425" s="20">
        <v>43</v>
      </c>
      <c r="K1425" s="20">
        <v>4358</v>
      </c>
      <c r="L1425" s="20">
        <v>54</v>
      </c>
      <c r="M1425" s="26" cm="1">
        <f t="array" ref="M1425">_xlfn.IFS(Table11[[#This Row],[target.clade]]="I",110,Table11[[#This Row],[target.clade]]="II",4454,TRUE,4652)</f>
        <v>4454</v>
      </c>
      <c r="N1425" s="26" cm="1">
        <f t="array" ref="N1425">_xlfn.IFS(Table11[[#This Row],[target.clade]]="I",4454,Table11[[#This Row],[target.clade]]="II",110,TRUE,NA())</f>
        <v>110</v>
      </c>
      <c r="O1425" s="20" cm="1">
        <f t="array" ref="O1425">_xlfn.IFS(Table11[[#This Row],[target.clade]]="I",Table11[[#This Row],[hits.I]],Table11[[#This Row],[target.clade]]="II",Table11[[#This Row],[hits.II]],TRUE,SUM(Table11[[#This Row],[hits.I]:[hits.?]]))</f>
        <v>4358</v>
      </c>
      <c r="P1425" s="26">
        <f>Table11[[#This Row],[clade.P]]-Table11[[#This Row],[clade.TP]]</f>
        <v>96</v>
      </c>
      <c r="Q1425" s="26" cm="1">
        <f t="array" ref="Q1425">_xlfn.IFS(Table11[[#This Row],[target.clade]]="I",Table11[[#This Row],[hits.II]],Table11[[#This Row],[target.clade]]="II",Table11[[#This Row],[hits.I]],TRUE,NA())</f>
        <v>43</v>
      </c>
      <c r="R1425" s="26">
        <f>IFERROR(Table11[[#This Row],[clade.N]]-Table11[[#This Row],[clade.FP]], NA())</f>
        <v>67</v>
      </c>
      <c r="S1425" s="24">
        <f>Table11[[#This Row],[clade.TP]]/Table11[[#This Row],[clade.P]]</f>
        <v>0.97844634036820832</v>
      </c>
      <c r="T1425" s="24">
        <f>Table11[[#This Row],[clade.FN]]/Table11[[#This Row],[clade.P]]</f>
        <v>2.155365963179165E-2</v>
      </c>
      <c r="U1425" s="24">
        <f>IFERROR(Table11[[#This Row],[clade.FP]]/Table11[[#This Row],[clade.N]],NA())</f>
        <v>0.39090909090909093</v>
      </c>
      <c r="V1425" s="24">
        <f>IFERROR(Table11[[#This Row],[clade.TN]]/Table11[[#This Row],[clade.N]],NA())</f>
        <v>0.60909090909090913</v>
      </c>
      <c r="AC1425" s="11"/>
      <c r="AD1425" s="11"/>
    </row>
    <row r="1426" spans="1:30" ht="21" customHeight="1" x14ac:dyDescent="0.2">
      <c r="A1426" s="25" t="s">
        <v>5726</v>
      </c>
      <c r="B1426" s="20">
        <f>LOOKUP(Table11[[#This Row],[id]],'S1 - Assay'!A:A,'S1 - Assay'!B:B)</f>
        <v>10244</v>
      </c>
      <c r="C1426" s="20" t="str">
        <f>LOOKUP(Table11[[#This Row],[id]],'S1 - Assay'!A:A,'S1 - Assay'!C:C)</f>
        <v>II</v>
      </c>
      <c r="D1426" s="20">
        <f>COUNTIF('S6 - Table 1'!$B$3:$B$20,Table11[[#This Row],[id]])</f>
        <v>0</v>
      </c>
      <c r="E1426" s="20">
        <v>1.6476640579999999</v>
      </c>
      <c r="F1426" s="20">
        <v>3380</v>
      </c>
      <c r="G1426" s="20">
        <v>5</v>
      </c>
      <c r="H1426" s="20">
        <v>125</v>
      </c>
      <c r="I1426" s="20">
        <v>68</v>
      </c>
      <c r="J1426" s="20">
        <v>50</v>
      </c>
      <c r="K1426" s="20">
        <v>4347</v>
      </c>
      <c r="L1426" s="20">
        <v>63</v>
      </c>
      <c r="M1426" s="26" cm="1">
        <f t="array" ref="M1426">_xlfn.IFS(Table11[[#This Row],[target.clade]]="I",110,Table11[[#This Row],[target.clade]]="II",4454,TRUE,4652)</f>
        <v>4454</v>
      </c>
      <c r="N1426" s="26" cm="1">
        <f t="array" ref="N1426">_xlfn.IFS(Table11[[#This Row],[target.clade]]="I",4454,Table11[[#This Row],[target.clade]]="II",110,TRUE,NA())</f>
        <v>110</v>
      </c>
      <c r="O1426" s="20" cm="1">
        <f t="array" ref="O1426">_xlfn.IFS(Table11[[#This Row],[target.clade]]="I",Table11[[#This Row],[hits.I]],Table11[[#This Row],[target.clade]]="II",Table11[[#This Row],[hits.II]],TRUE,SUM(Table11[[#This Row],[hits.I]:[hits.?]]))</f>
        <v>4347</v>
      </c>
      <c r="P1426" s="26">
        <f>Table11[[#This Row],[clade.P]]-Table11[[#This Row],[clade.TP]]</f>
        <v>107</v>
      </c>
      <c r="Q1426" s="26" cm="1">
        <f t="array" ref="Q1426">_xlfn.IFS(Table11[[#This Row],[target.clade]]="I",Table11[[#This Row],[hits.II]],Table11[[#This Row],[target.clade]]="II",Table11[[#This Row],[hits.I]],TRUE,NA())</f>
        <v>50</v>
      </c>
      <c r="R1426" s="26">
        <f>IFERROR(Table11[[#This Row],[clade.N]]-Table11[[#This Row],[clade.FP]], NA())</f>
        <v>60</v>
      </c>
      <c r="S1426" s="24">
        <f>Table11[[#This Row],[clade.TP]]/Table11[[#This Row],[clade.P]]</f>
        <v>0.97597665020206559</v>
      </c>
      <c r="T1426" s="24">
        <f>Table11[[#This Row],[clade.FN]]/Table11[[#This Row],[clade.P]]</f>
        <v>2.402334979793444E-2</v>
      </c>
      <c r="U1426" s="24">
        <f>IFERROR(Table11[[#This Row],[clade.FP]]/Table11[[#This Row],[clade.N]],NA())</f>
        <v>0.45454545454545453</v>
      </c>
      <c r="V1426" s="24">
        <f>IFERROR(Table11[[#This Row],[clade.TN]]/Table11[[#This Row],[clade.N]],NA())</f>
        <v>0.54545454545454541</v>
      </c>
      <c r="AC1426" s="11"/>
      <c r="AD1426" s="11"/>
    </row>
    <row r="1427" spans="1:30" ht="21" customHeight="1" x14ac:dyDescent="0.2">
      <c r="A1427" s="25" t="s">
        <v>5731</v>
      </c>
      <c r="B1427" s="20">
        <f>LOOKUP(Table11[[#This Row],[id]],'S1 - Assay'!A:A,'S1 - Assay'!B:B)</f>
        <v>10244</v>
      </c>
      <c r="C1427" s="20" t="str">
        <f>LOOKUP(Table11[[#This Row],[id]],'S1 - Assay'!A:A,'S1 - Assay'!C:C)</f>
        <v>II</v>
      </c>
      <c r="D1427" s="20">
        <f>COUNTIF('S6 - Table 1'!$B$3:$B$20,Table11[[#This Row],[id]])</f>
        <v>0</v>
      </c>
      <c r="E1427" s="20">
        <v>1.6500983970000001</v>
      </c>
      <c r="F1427" s="20">
        <v>2277</v>
      </c>
      <c r="G1427" s="20">
        <v>45</v>
      </c>
      <c r="H1427" s="20">
        <v>255</v>
      </c>
      <c r="I1427" s="20">
        <v>33</v>
      </c>
      <c r="J1427" s="20">
        <v>44</v>
      </c>
      <c r="K1427" s="20">
        <v>3145</v>
      </c>
      <c r="L1427" s="20">
        <v>36</v>
      </c>
      <c r="M1427" s="26" cm="1">
        <f t="array" ref="M1427">_xlfn.IFS(Table11[[#This Row],[target.clade]]="I",110,Table11[[#This Row],[target.clade]]="II",4454,TRUE,4652)</f>
        <v>4454</v>
      </c>
      <c r="N1427" s="26" cm="1">
        <f t="array" ref="N1427">_xlfn.IFS(Table11[[#This Row],[target.clade]]="I",4454,Table11[[#This Row],[target.clade]]="II",110,TRUE,NA())</f>
        <v>110</v>
      </c>
      <c r="O1427" s="20" cm="1">
        <f t="array" ref="O1427">_xlfn.IFS(Table11[[#This Row],[target.clade]]="I",Table11[[#This Row],[hits.I]],Table11[[#This Row],[target.clade]]="II",Table11[[#This Row],[hits.II]],TRUE,SUM(Table11[[#This Row],[hits.I]:[hits.?]]))</f>
        <v>3145</v>
      </c>
      <c r="P1427" s="26">
        <f>Table11[[#This Row],[clade.P]]-Table11[[#This Row],[clade.TP]]</f>
        <v>1309</v>
      </c>
      <c r="Q1427" s="26" cm="1">
        <f t="array" ref="Q1427">_xlfn.IFS(Table11[[#This Row],[target.clade]]="I",Table11[[#This Row],[hits.II]],Table11[[#This Row],[target.clade]]="II",Table11[[#This Row],[hits.I]],TRUE,NA())</f>
        <v>44</v>
      </c>
      <c r="R1427" s="26">
        <f>IFERROR(Table11[[#This Row],[clade.N]]-Table11[[#This Row],[clade.FP]], NA())</f>
        <v>66</v>
      </c>
      <c r="S1427" s="24">
        <f>Table11[[#This Row],[clade.TP]]/Table11[[#This Row],[clade.P]]</f>
        <v>0.70610687022900764</v>
      </c>
      <c r="T1427" s="24">
        <f>Table11[[#This Row],[clade.FN]]/Table11[[#This Row],[clade.P]]</f>
        <v>0.29389312977099236</v>
      </c>
      <c r="U1427" s="24">
        <f>IFERROR(Table11[[#This Row],[clade.FP]]/Table11[[#This Row],[clade.N]],NA())</f>
        <v>0.4</v>
      </c>
      <c r="V1427" s="24">
        <f>IFERROR(Table11[[#This Row],[clade.TN]]/Table11[[#This Row],[clade.N]],NA())</f>
        <v>0.6</v>
      </c>
      <c r="AC1427" s="11"/>
      <c r="AD1427" s="11"/>
    </row>
    <row r="1428" spans="1:30" ht="21" customHeight="1" x14ac:dyDescent="0.2">
      <c r="A1428" s="25" t="s">
        <v>5736</v>
      </c>
      <c r="B1428" s="20">
        <f>LOOKUP(Table11[[#This Row],[id]],'S1 - Assay'!A:A,'S1 - Assay'!B:B)</f>
        <v>10244</v>
      </c>
      <c r="C1428" s="20" t="str">
        <f>LOOKUP(Table11[[#This Row],[id]],'S1 - Assay'!A:A,'S1 - Assay'!C:C)</f>
        <v>II</v>
      </c>
      <c r="D1428" s="20">
        <f>COUNTIF('S6 - Table 1'!$B$3:$B$20,Table11[[#This Row],[id]])</f>
        <v>0</v>
      </c>
      <c r="E1428" s="20">
        <v>1.6502708429999999</v>
      </c>
      <c r="F1428" s="20">
        <v>3414</v>
      </c>
      <c r="G1428" s="20">
        <v>20</v>
      </c>
      <c r="H1428" s="20">
        <v>209</v>
      </c>
      <c r="I1428" s="20">
        <v>78</v>
      </c>
      <c r="J1428" s="20">
        <v>44</v>
      </c>
      <c r="K1428" s="20">
        <v>4435</v>
      </c>
      <c r="L1428" s="20">
        <v>65</v>
      </c>
      <c r="M1428" s="26" cm="1">
        <f t="array" ref="M1428">_xlfn.IFS(Table11[[#This Row],[target.clade]]="I",110,Table11[[#This Row],[target.clade]]="II",4454,TRUE,4652)</f>
        <v>4454</v>
      </c>
      <c r="N1428" s="26" cm="1">
        <f t="array" ref="N1428">_xlfn.IFS(Table11[[#This Row],[target.clade]]="I",4454,Table11[[#This Row],[target.clade]]="II",110,TRUE,NA())</f>
        <v>110</v>
      </c>
      <c r="O1428" s="20" cm="1">
        <f t="array" ref="O1428">_xlfn.IFS(Table11[[#This Row],[target.clade]]="I",Table11[[#This Row],[hits.I]],Table11[[#This Row],[target.clade]]="II",Table11[[#This Row],[hits.II]],TRUE,SUM(Table11[[#This Row],[hits.I]:[hits.?]]))</f>
        <v>4435</v>
      </c>
      <c r="P1428" s="26">
        <f>Table11[[#This Row],[clade.P]]-Table11[[#This Row],[clade.TP]]</f>
        <v>19</v>
      </c>
      <c r="Q1428" s="26" cm="1">
        <f t="array" ref="Q1428">_xlfn.IFS(Table11[[#This Row],[target.clade]]="I",Table11[[#This Row],[hits.II]],Table11[[#This Row],[target.clade]]="II",Table11[[#This Row],[hits.I]],TRUE,NA())</f>
        <v>44</v>
      </c>
      <c r="R1428" s="26">
        <f>IFERROR(Table11[[#This Row],[clade.N]]-Table11[[#This Row],[clade.FP]], NA())</f>
        <v>66</v>
      </c>
      <c r="S1428" s="24">
        <f>Table11[[#This Row],[clade.TP]]/Table11[[#This Row],[clade.P]]</f>
        <v>0.99573417153120791</v>
      </c>
      <c r="T1428" s="24">
        <f>Table11[[#This Row],[clade.FN]]/Table11[[#This Row],[clade.P]]</f>
        <v>4.2658284687920973E-3</v>
      </c>
      <c r="U1428" s="24">
        <f>IFERROR(Table11[[#This Row],[clade.FP]]/Table11[[#This Row],[clade.N]],NA())</f>
        <v>0.4</v>
      </c>
      <c r="V1428" s="24">
        <f>IFERROR(Table11[[#This Row],[clade.TN]]/Table11[[#This Row],[clade.N]],NA())</f>
        <v>0.6</v>
      </c>
      <c r="AC1428" s="11"/>
      <c r="AD1428" s="11"/>
    </row>
    <row r="1429" spans="1:30" ht="21" customHeight="1" x14ac:dyDescent="0.2">
      <c r="A1429" s="25" t="s">
        <v>5741</v>
      </c>
      <c r="B1429" s="20">
        <f>LOOKUP(Table11[[#This Row],[id]],'S1 - Assay'!A:A,'S1 - Assay'!B:B)</f>
        <v>10244</v>
      </c>
      <c r="C1429" s="20" t="str">
        <f>LOOKUP(Table11[[#This Row],[id]],'S1 - Assay'!A:A,'S1 - Assay'!C:C)</f>
        <v>II</v>
      </c>
      <c r="D1429" s="20">
        <f>COUNTIF('S6 - Table 1'!$B$3:$B$20,Table11[[#This Row],[id]])</f>
        <v>0</v>
      </c>
      <c r="E1429" s="20">
        <v>1.6502708429999999</v>
      </c>
      <c r="F1429" s="20">
        <v>3414</v>
      </c>
      <c r="G1429" s="20">
        <v>20</v>
      </c>
      <c r="H1429" s="20">
        <v>209</v>
      </c>
      <c r="I1429" s="20">
        <v>78</v>
      </c>
      <c r="J1429" s="20">
        <v>44</v>
      </c>
      <c r="K1429" s="20">
        <v>4435</v>
      </c>
      <c r="L1429" s="20">
        <v>65</v>
      </c>
      <c r="M1429" s="26" cm="1">
        <f t="array" ref="M1429">_xlfn.IFS(Table11[[#This Row],[target.clade]]="I",110,Table11[[#This Row],[target.clade]]="II",4454,TRUE,4652)</f>
        <v>4454</v>
      </c>
      <c r="N1429" s="26" cm="1">
        <f t="array" ref="N1429">_xlfn.IFS(Table11[[#This Row],[target.clade]]="I",4454,Table11[[#This Row],[target.clade]]="II",110,TRUE,NA())</f>
        <v>110</v>
      </c>
      <c r="O1429" s="20" cm="1">
        <f t="array" ref="O1429">_xlfn.IFS(Table11[[#This Row],[target.clade]]="I",Table11[[#This Row],[hits.I]],Table11[[#This Row],[target.clade]]="II",Table11[[#This Row],[hits.II]],TRUE,SUM(Table11[[#This Row],[hits.I]:[hits.?]]))</f>
        <v>4435</v>
      </c>
      <c r="P1429" s="26">
        <f>Table11[[#This Row],[clade.P]]-Table11[[#This Row],[clade.TP]]</f>
        <v>19</v>
      </c>
      <c r="Q1429" s="26" cm="1">
        <f t="array" ref="Q1429">_xlfn.IFS(Table11[[#This Row],[target.clade]]="I",Table11[[#This Row],[hits.II]],Table11[[#This Row],[target.clade]]="II",Table11[[#This Row],[hits.I]],TRUE,NA())</f>
        <v>44</v>
      </c>
      <c r="R1429" s="26">
        <f>IFERROR(Table11[[#This Row],[clade.N]]-Table11[[#This Row],[clade.FP]], NA())</f>
        <v>66</v>
      </c>
      <c r="S1429" s="24">
        <f>Table11[[#This Row],[clade.TP]]/Table11[[#This Row],[clade.P]]</f>
        <v>0.99573417153120791</v>
      </c>
      <c r="T1429" s="24">
        <f>Table11[[#This Row],[clade.FN]]/Table11[[#This Row],[clade.P]]</f>
        <v>4.2658284687920973E-3</v>
      </c>
      <c r="U1429" s="24">
        <f>IFERROR(Table11[[#This Row],[clade.FP]]/Table11[[#This Row],[clade.N]],NA())</f>
        <v>0.4</v>
      </c>
      <c r="V1429" s="24">
        <f>IFERROR(Table11[[#This Row],[clade.TN]]/Table11[[#This Row],[clade.N]],NA())</f>
        <v>0.6</v>
      </c>
      <c r="AC1429" s="11"/>
      <c r="AD1429" s="11"/>
    </row>
    <row r="1430" spans="1:30" ht="21" customHeight="1" x14ac:dyDescent="0.2">
      <c r="A1430" s="25" t="s">
        <v>5744</v>
      </c>
      <c r="B1430" s="20">
        <f>LOOKUP(Table11[[#This Row],[id]],'S1 - Assay'!A:A,'S1 - Assay'!B:B)</f>
        <v>10244</v>
      </c>
      <c r="C1430" s="20" t="str">
        <f>LOOKUP(Table11[[#This Row],[id]],'S1 - Assay'!A:A,'S1 - Assay'!C:C)</f>
        <v>II</v>
      </c>
      <c r="D1430" s="20">
        <f>COUNTIF('S6 - Table 1'!$B$3:$B$20,Table11[[#This Row],[id]])</f>
        <v>0</v>
      </c>
      <c r="E1430" s="20">
        <v>1.650920819</v>
      </c>
      <c r="F1430" s="20">
        <v>3338</v>
      </c>
      <c r="G1430" s="20">
        <v>75</v>
      </c>
      <c r="H1430" s="20">
        <v>2</v>
      </c>
      <c r="I1430" s="20">
        <v>279</v>
      </c>
      <c r="J1430" s="20">
        <v>50</v>
      </c>
      <c r="K1430" s="20">
        <v>4411</v>
      </c>
      <c r="L1430" s="20">
        <v>58</v>
      </c>
      <c r="M1430" s="26" cm="1">
        <f t="array" ref="M1430">_xlfn.IFS(Table11[[#This Row],[target.clade]]="I",110,Table11[[#This Row],[target.clade]]="II",4454,TRUE,4652)</f>
        <v>4454</v>
      </c>
      <c r="N1430" s="26" cm="1">
        <f t="array" ref="N1430">_xlfn.IFS(Table11[[#This Row],[target.clade]]="I",4454,Table11[[#This Row],[target.clade]]="II",110,TRUE,NA())</f>
        <v>110</v>
      </c>
      <c r="O1430" s="20" cm="1">
        <f t="array" ref="O1430">_xlfn.IFS(Table11[[#This Row],[target.clade]]="I",Table11[[#This Row],[hits.I]],Table11[[#This Row],[target.clade]]="II",Table11[[#This Row],[hits.II]],TRUE,SUM(Table11[[#This Row],[hits.I]:[hits.?]]))</f>
        <v>4411</v>
      </c>
      <c r="P1430" s="26">
        <f>Table11[[#This Row],[clade.P]]-Table11[[#This Row],[clade.TP]]</f>
        <v>43</v>
      </c>
      <c r="Q1430" s="26" cm="1">
        <f t="array" ref="Q1430">_xlfn.IFS(Table11[[#This Row],[target.clade]]="I",Table11[[#This Row],[hits.II]],Table11[[#This Row],[target.clade]]="II",Table11[[#This Row],[hits.I]],TRUE,NA())</f>
        <v>50</v>
      </c>
      <c r="R1430" s="26">
        <f>IFERROR(Table11[[#This Row],[clade.N]]-Table11[[#This Row],[clade.FP]], NA())</f>
        <v>60</v>
      </c>
      <c r="S1430" s="24">
        <f>Table11[[#This Row],[clade.TP]]/Table11[[#This Row],[clade.P]]</f>
        <v>0.99034575662325997</v>
      </c>
      <c r="T1430" s="24">
        <f>Table11[[#This Row],[clade.FN]]/Table11[[#This Row],[clade.P]]</f>
        <v>9.6542433767400088E-3</v>
      </c>
      <c r="U1430" s="24">
        <f>IFERROR(Table11[[#This Row],[clade.FP]]/Table11[[#This Row],[clade.N]],NA())</f>
        <v>0.45454545454545453</v>
      </c>
      <c r="V1430" s="24">
        <f>IFERROR(Table11[[#This Row],[clade.TN]]/Table11[[#This Row],[clade.N]],NA())</f>
        <v>0.54545454545454541</v>
      </c>
      <c r="AC1430" s="11"/>
      <c r="AD1430" s="11"/>
    </row>
    <row r="1431" spans="1:30" ht="21" customHeight="1" x14ac:dyDescent="0.2">
      <c r="A1431" s="25" t="s">
        <v>5749</v>
      </c>
      <c r="B1431" s="20">
        <f>LOOKUP(Table11[[#This Row],[id]],'S1 - Assay'!A:A,'S1 - Assay'!B:B)</f>
        <v>10244</v>
      </c>
      <c r="C1431" s="20" t="str">
        <f>LOOKUP(Table11[[#This Row],[id]],'S1 - Assay'!A:A,'S1 - Assay'!C:C)</f>
        <v>II</v>
      </c>
      <c r="D1431" s="20">
        <f>COUNTIF('S6 - Table 1'!$B$3:$B$20,Table11[[#This Row],[id]])</f>
        <v>0</v>
      </c>
      <c r="E1431" s="20">
        <v>1.6532849190000001</v>
      </c>
      <c r="F1431" s="20">
        <v>2283</v>
      </c>
      <c r="G1431" s="20">
        <v>41</v>
      </c>
      <c r="H1431" s="20">
        <v>272</v>
      </c>
      <c r="I1431" s="20">
        <v>16</v>
      </c>
      <c r="J1431" s="20">
        <v>44</v>
      </c>
      <c r="K1431" s="20">
        <v>3149</v>
      </c>
      <c r="L1431" s="20">
        <v>36</v>
      </c>
      <c r="M1431" s="26" cm="1">
        <f t="array" ref="M1431">_xlfn.IFS(Table11[[#This Row],[target.clade]]="I",110,Table11[[#This Row],[target.clade]]="II",4454,TRUE,4652)</f>
        <v>4454</v>
      </c>
      <c r="N1431" s="26" cm="1">
        <f t="array" ref="N1431">_xlfn.IFS(Table11[[#This Row],[target.clade]]="I",4454,Table11[[#This Row],[target.clade]]="II",110,TRUE,NA())</f>
        <v>110</v>
      </c>
      <c r="O1431" s="20" cm="1">
        <f t="array" ref="O1431">_xlfn.IFS(Table11[[#This Row],[target.clade]]="I",Table11[[#This Row],[hits.I]],Table11[[#This Row],[target.clade]]="II",Table11[[#This Row],[hits.II]],TRUE,SUM(Table11[[#This Row],[hits.I]:[hits.?]]))</f>
        <v>3149</v>
      </c>
      <c r="P1431" s="26">
        <f>Table11[[#This Row],[clade.P]]-Table11[[#This Row],[clade.TP]]</f>
        <v>1305</v>
      </c>
      <c r="Q1431" s="26" cm="1">
        <f t="array" ref="Q1431">_xlfn.IFS(Table11[[#This Row],[target.clade]]="I",Table11[[#This Row],[hits.II]],Table11[[#This Row],[target.clade]]="II",Table11[[#This Row],[hits.I]],TRUE,NA())</f>
        <v>44</v>
      </c>
      <c r="R1431" s="26">
        <f>IFERROR(Table11[[#This Row],[clade.N]]-Table11[[#This Row],[clade.FP]], NA())</f>
        <v>66</v>
      </c>
      <c r="S1431" s="24">
        <f>Table11[[#This Row],[clade.TP]]/Table11[[#This Row],[clade.P]]</f>
        <v>0.70700493938033226</v>
      </c>
      <c r="T1431" s="24">
        <f>Table11[[#This Row],[clade.FN]]/Table11[[#This Row],[clade.P]]</f>
        <v>0.29299506061966774</v>
      </c>
      <c r="U1431" s="24">
        <f>IFERROR(Table11[[#This Row],[clade.FP]]/Table11[[#This Row],[clade.N]],NA())</f>
        <v>0.4</v>
      </c>
      <c r="V1431" s="24">
        <f>IFERROR(Table11[[#This Row],[clade.TN]]/Table11[[#This Row],[clade.N]],NA())</f>
        <v>0.6</v>
      </c>
      <c r="AC1431" s="11"/>
      <c r="AD1431" s="11"/>
    </row>
    <row r="1432" spans="1:30" ht="21" customHeight="1" x14ac:dyDescent="0.2">
      <c r="A1432" s="25" t="s">
        <v>5753</v>
      </c>
      <c r="B1432" s="20">
        <f>LOOKUP(Table11[[#This Row],[id]],'S1 - Assay'!A:A,'S1 - Assay'!B:B)</f>
        <v>10244</v>
      </c>
      <c r="C1432" s="20" t="str">
        <f>LOOKUP(Table11[[#This Row],[id]],'S1 - Assay'!A:A,'S1 - Assay'!C:C)</f>
        <v>II</v>
      </c>
      <c r="D1432" s="20">
        <f>COUNTIF('S6 - Table 1'!$B$3:$B$20,Table11[[#This Row],[id]])</f>
        <v>0</v>
      </c>
      <c r="E1432" s="20">
        <v>1.6545455950000001</v>
      </c>
      <c r="F1432" s="20">
        <v>3398</v>
      </c>
      <c r="G1432" s="20">
        <v>1</v>
      </c>
      <c r="H1432" s="20">
        <v>174</v>
      </c>
      <c r="I1432" s="20">
        <v>73</v>
      </c>
      <c r="J1432" s="20">
        <v>42</v>
      </c>
      <c r="K1432" s="20">
        <v>4387</v>
      </c>
      <c r="L1432" s="20">
        <v>65</v>
      </c>
      <c r="M1432" s="26" cm="1">
        <f t="array" ref="M1432">_xlfn.IFS(Table11[[#This Row],[target.clade]]="I",110,Table11[[#This Row],[target.clade]]="II",4454,TRUE,4652)</f>
        <v>4454</v>
      </c>
      <c r="N1432" s="26" cm="1">
        <f t="array" ref="N1432">_xlfn.IFS(Table11[[#This Row],[target.clade]]="I",4454,Table11[[#This Row],[target.clade]]="II",110,TRUE,NA())</f>
        <v>110</v>
      </c>
      <c r="O1432" s="20" cm="1">
        <f t="array" ref="O1432">_xlfn.IFS(Table11[[#This Row],[target.clade]]="I",Table11[[#This Row],[hits.I]],Table11[[#This Row],[target.clade]]="II",Table11[[#This Row],[hits.II]],TRUE,SUM(Table11[[#This Row],[hits.I]:[hits.?]]))</f>
        <v>4387</v>
      </c>
      <c r="P1432" s="26">
        <f>Table11[[#This Row],[clade.P]]-Table11[[#This Row],[clade.TP]]</f>
        <v>67</v>
      </c>
      <c r="Q1432" s="26" cm="1">
        <f t="array" ref="Q1432">_xlfn.IFS(Table11[[#This Row],[target.clade]]="I",Table11[[#This Row],[hits.II]],Table11[[#This Row],[target.clade]]="II",Table11[[#This Row],[hits.I]],TRUE,NA())</f>
        <v>42</v>
      </c>
      <c r="R1432" s="26">
        <f>IFERROR(Table11[[#This Row],[clade.N]]-Table11[[#This Row],[clade.FP]], NA())</f>
        <v>68</v>
      </c>
      <c r="S1432" s="24">
        <f>Table11[[#This Row],[clade.TP]]/Table11[[#This Row],[clade.P]]</f>
        <v>0.98495734171531213</v>
      </c>
      <c r="T1432" s="24">
        <f>Table11[[#This Row],[clade.FN]]/Table11[[#This Row],[clade.P]]</f>
        <v>1.5042658284687921E-2</v>
      </c>
      <c r="U1432" s="24">
        <f>IFERROR(Table11[[#This Row],[clade.FP]]/Table11[[#This Row],[clade.N]],NA())</f>
        <v>0.38181818181818183</v>
      </c>
      <c r="V1432" s="24">
        <f>IFERROR(Table11[[#This Row],[clade.TN]]/Table11[[#This Row],[clade.N]],NA())</f>
        <v>0.61818181818181817</v>
      </c>
      <c r="AC1432" s="11"/>
      <c r="AD1432" s="11"/>
    </row>
    <row r="1433" spans="1:30" ht="21" customHeight="1" x14ac:dyDescent="0.2">
      <c r="A1433" s="25" t="s">
        <v>5758</v>
      </c>
      <c r="B1433" s="20">
        <f>LOOKUP(Table11[[#This Row],[id]],'S1 - Assay'!A:A,'S1 - Assay'!B:B)</f>
        <v>10244</v>
      </c>
      <c r="C1433" s="20" t="str">
        <f>LOOKUP(Table11[[#This Row],[id]],'S1 - Assay'!A:A,'S1 - Assay'!C:C)</f>
        <v>II</v>
      </c>
      <c r="D1433" s="20">
        <f>COUNTIF('S6 - Table 1'!$B$3:$B$20,Table11[[#This Row],[id]])</f>
        <v>0</v>
      </c>
      <c r="E1433" s="20">
        <v>1.6545455950000001</v>
      </c>
      <c r="F1433" s="20">
        <v>3398</v>
      </c>
      <c r="G1433" s="20">
        <v>1</v>
      </c>
      <c r="H1433" s="20">
        <v>174</v>
      </c>
      <c r="I1433" s="20">
        <v>73</v>
      </c>
      <c r="J1433" s="20">
        <v>42</v>
      </c>
      <c r="K1433" s="20">
        <v>4387</v>
      </c>
      <c r="L1433" s="20">
        <v>65</v>
      </c>
      <c r="M1433" s="26" cm="1">
        <f t="array" ref="M1433">_xlfn.IFS(Table11[[#This Row],[target.clade]]="I",110,Table11[[#This Row],[target.clade]]="II",4454,TRUE,4652)</f>
        <v>4454</v>
      </c>
      <c r="N1433" s="26" cm="1">
        <f t="array" ref="N1433">_xlfn.IFS(Table11[[#This Row],[target.clade]]="I",4454,Table11[[#This Row],[target.clade]]="II",110,TRUE,NA())</f>
        <v>110</v>
      </c>
      <c r="O1433" s="20" cm="1">
        <f t="array" ref="O1433">_xlfn.IFS(Table11[[#This Row],[target.clade]]="I",Table11[[#This Row],[hits.I]],Table11[[#This Row],[target.clade]]="II",Table11[[#This Row],[hits.II]],TRUE,SUM(Table11[[#This Row],[hits.I]:[hits.?]]))</f>
        <v>4387</v>
      </c>
      <c r="P1433" s="26">
        <f>Table11[[#This Row],[clade.P]]-Table11[[#This Row],[clade.TP]]</f>
        <v>67</v>
      </c>
      <c r="Q1433" s="26" cm="1">
        <f t="array" ref="Q1433">_xlfn.IFS(Table11[[#This Row],[target.clade]]="I",Table11[[#This Row],[hits.II]],Table11[[#This Row],[target.clade]]="II",Table11[[#This Row],[hits.I]],TRUE,NA())</f>
        <v>42</v>
      </c>
      <c r="R1433" s="26">
        <f>IFERROR(Table11[[#This Row],[clade.N]]-Table11[[#This Row],[clade.FP]], NA())</f>
        <v>68</v>
      </c>
      <c r="S1433" s="24">
        <f>Table11[[#This Row],[clade.TP]]/Table11[[#This Row],[clade.P]]</f>
        <v>0.98495734171531213</v>
      </c>
      <c r="T1433" s="24">
        <f>Table11[[#This Row],[clade.FN]]/Table11[[#This Row],[clade.P]]</f>
        <v>1.5042658284687921E-2</v>
      </c>
      <c r="U1433" s="24">
        <f>IFERROR(Table11[[#This Row],[clade.FP]]/Table11[[#This Row],[clade.N]],NA())</f>
        <v>0.38181818181818183</v>
      </c>
      <c r="V1433" s="24">
        <f>IFERROR(Table11[[#This Row],[clade.TN]]/Table11[[#This Row],[clade.N]],NA())</f>
        <v>0.61818181818181817</v>
      </c>
      <c r="AC1433" s="11"/>
      <c r="AD1433" s="11"/>
    </row>
    <row r="1434" spans="1:30" ht="21" customHeight="1" x14ac:dyDescent="0.2">
      <c r="A1434" s="25" t="s">
        <v>5761</v>
      </c>
      <c r="B1434" s="20">
        <f>LOOKUP(Table11[[#This Row],[id]],'S1 - Assay'!A:A,'S1 - Assay'!B:B)</f>
        <v>10244</v>
      </c>
      <c r="C1434" s="20" t="str">
        <f>LOOKUP(Table11[[#This Row],[id]],'S1 - Assay'!A:A,'S1 - Assay'!C:C)</f>
        <v>II</v>
      </c>
      <c r="D1434" s="20">
        <f>COUNTIF('S6 - Table 1'!$B$3:$B$20,Table11[[#This Row],[id]])</f>
        <v>0</v>
      </c>
      <c r="E1434" s="20">
        <v>1.6545455950000001</v>
      </c>
      <c r="F1434" s="20">
        <v>3398</v>
      </c>
      <c r="G1434" s="20">
        <v>1</v>
      </c>
      <c r="H1434" s="20">
        <v>174</v>
      </c>
      <c r="I1434" s="20">
        <v>60</v>
      </c>
      <c r="J1434" s="20">
        <v>42</v>
      </c>
      <c r="K1434" s="20">
        <v>4387</v>
      </c>
      <c r="L1434" s="20">
        <v>65</v>
      </c>
      <c r="M1434" s="26" cm="1">
        <f t="array" ref="M1434">_xlfn.IFS(Table11[[#This Row],[target.clade]]="I",110,Table11[[#This Row],[target.clade]]="II",4454,TRUE,4652)</f>
        <v>4454</v>
      </c>
      <c r="N1434" s="26" cm="1">
        <f t="array" ref="N1434">_xlfn.IFS(Table11[[#This Row],[target.clade]]="I",4454,Table11[[#This Row],[target.clade]]="II",110,TRUE,NA())</f>
        <v>110</v>
      </c>
      <c r="O1434" s="20" cm="1">
        <f t="array" ref="O1434">_xlfn.IFS(Table11[[#This Row],[target.clade]]="I",Table11[[#This Row],[hits.I]],Table11[[#This Row],[target.clade]]="II",Table11[[#This Row],[hits.II]],TRUE,SUM(Table11[[#This Row],[hits.I]:[hits.?]]))</f>
        <v>4387</v>
      </c>
      <c r="P1434" s="26">
        <f>Table11[[#This Row],[clade.P]]-Table11[[#This Row],[clade.TP]]</f>
        <v>67</v>
      </c>
      <c r="Q1434" s="26" cm="1">
        <f t="array" ref="Q1434">_xlfn.IFS(Table11[[#This Row],[target.clade]]="I",Table11[[#This Row],[hits.II]],Table11[[#This Row],[target.clade]]="II",Table11[[#This Row],[hits.I]],TRUE,NA())</f>
        <v>42</v>
      </c>
      <c r="R1434" s="26">
        <f>IFERROR(Table11[[#This Row],[clade.N]]-Table11[[#This Row],[clade.FP]], NA())</f>
        <v>68</v>
      </c>
      <c r="S1434" s="24">
        <f>Table11[[#This Row],[clade.TP]]/Table11[[#This Row],[clade.P]]</f>
        <v>0.98495734171531213</v>
      </c>
      <c r="T1434" s="24">
        <f>Table11[[#This Row],[clade.FN]]/Table11[[#This Row],[clade.P]]</f>
        <v>1.5042658284687921E-2</v>
      </c>
      <c r="U1434" s="24">
        <f>IFERROR(Table11[[#This Row],[clade.FP]]/Table11[[#This Row],[clade.N]],NA())</f>
        <v>0.38181818181818183</v>
      </c>
      <c r="V1434" s="24">
        <f>IFERROR(Table11[[#This Row],[clade.TN]]/Table11[[#This Row],[clade.N]],NA())</f>
        <v>0.61818181818181817</v>
      </c>
      <c r="AC1434" s="11"/>
      <c r="AD1434" s="11"/>
    </row>
    <row r="1435" spans="1:30" ht="21" customHeight="1" x14ac:dyDescent="0.2">
      <c r="A1435" s="25" t="s">
        <v>5764</v>
      </c>
      <c r="B1435" s="20">
        <f>LOOKUP(Table11[[#This Row],[id]],'S1 - Assay'!A:A,'S1 - Assay'!B:B)</f>
        <v>10244</v>
      </c>
      <c r="C1435" s="20" t="str">
        <f>LOOKUP(Table11[[#This Row],[id]],'S1 - Assay'!A:A,'S1 - Assay'!C:C)</f>
        <v>II</v>
      </c>
      <c r="D1435" s="20">
        <f>COUNTIF('S6 - Table 1'!$B$3:$B$20,Table11[[#This Row],[id]])</f>
        <v>0</v>
      </c>
      <c r="E1435" s="20">
        <v>1.6545455950000001</v>
      </c>
      <c r="F1435" s="20">
        <v>3398</v>
      </c>
      <c r="G1435" s="20">
        <v>1</v>
      </c>
      <c r="H1435" s="20">
        <v>174</v>
      </c>
      <c r="I1435" s="20">
        <v>60</v>
      </c>
      <c r="J1435" s="20">
        <v>42</v>
      </c>
      <c r="K1435" s="20">
        <v>4387</v>
      </c>
      <c r="L1435" s="20">
        <v>65</v>
      </c>
      <c r="M1435" s="26" cm="1">
        <f t="array" ref="M1435">_xlfn.IFS(Table11[[#This Row],[target.clade]]="I",110,Table11[[#This Row],[target.clade]]="II",4454,TRUE,4652)</f>
        <v>4454</v>
      </c>
      <c r="N1435" s="26" cm="1">
        <f t="array" ref="N1435">_xlfn.IFS(Table11[[#This Row],[target.clade]]="I",4454,Table11[[#This Row],[target.clade]]="II",110,TRUE,NA())</f>
        <v>110</v>
      </c>
      <c r="O1435" s="20" cm="1">
        <f t="array" ref="O1435">_xlfn.IFS(Table11[[#This Row],[target.clade]]="I",Table11[[#This Row],[hits.I]],Table11[[#This Row],[target.clade]]="II",Table11[[#This Row],[hits.II]],TRUE,SUM(Table11[[#This Row],[hits.I]:[hits.?]]))</f>
        <v>4387</v>
      </c>
      <c r="P1435" s="26">
        <f>Table11[[#This Row],[clade.P]]-Table11[[#This Row],[clade.TP]]</f>
        <v>67</v>
      </c>
      <c r="Q1435" s="26" cm="1">
        <f t="array" ref="Q1435">_xlfn.IFS(Table11[[#This Row],[target.clade]]="I",Table11[[#This Row],[hits.II]],Table11[[#This Row],[target.clade]]="II",Table11[[#This Row],[hits.I]],TRUE,NA())</f>
        <v>42</v>
      </c>
      <c r="R1435" s="26">
        <f>IFERROR(Table11[[#This Row],[clade.N]]-Table11[[#This Row],[clade.FP]], NA())</f>
        <v>68</v>
      </c>
      <c r="S1435" s="24">
        <f>Table11[[#This Row],[clade.TP]]/Table11[[#This Row],[clade.P]]</f>
        <v>0.98495734171531213</v>
      </c>
      <c r="T1435" s="24">
        <f>Table11[[#This Row],[clade.FN]]/Table11[[#This Row],[clade.P]]</f>
        <v>1.5042658284687921E-2</v>
      </c>
      <c r="U1435" s="24">
        <f>IFERROR(Table11[[#This Row],[clade.FP]]/Table11[[#This Row],[clade.N]],NA())</f>
        <v>0.38181818181818183</v>
      </c>
      <c r="V1435" s="24">
        <f>IFERROR(Table11[[#This Row],[clade.TN]]/Table11[[#This Row],[clade.N]],NA())</f>
        <v>0.61818181818181817</v>
      </c>
      <c r="AC1435" s="11"/>
      <c r="AD1435" s="11"/>
    </row>
    <row r="1436" spans="1:30" ht="21" customHeight="1" x14ac:dyDescent="0.2">
      <c r="A1436" s="25" t="s">
        <v>5766</v>
      </c>
      <c r="B1436" s="20">
        <f>LOOKUP(Table11[[#This Row],[id]],'S1 - Assay'!A:A,'S1 - Assay'!B:B)</f>
        <v>10244</v>
      </c>
      <c r="C1436" s="20" t="str">
        <f>LOOKUP(Table11[[#This Row],[id]],'S1 - Assay'!A:A,'S1 - Assay'!C:C)</f>
        <v>II</v>
      </c>
      <c r="D1436" s="20">
        <f>COUNTIF('S6 - Table 1'!$B$3:$B$20,Table11[[#This Row],[id]])</f>
        <v>0</v>
      </c>
      <c r="E1436" s="20">
        <v>1.65547723</v>
      </c>
      <c r="F1436" s="20">
        <v>3398</v>
      </c>
      <c r="G1436" s="20">
        <v>1</v>
      </c>
      <c r="H1436" s="20">
        <v>174</v>
      </c>
      <c r="I1436" s="20">
        <v>73</v>
      </c>
      <c r="J1436" s="20">
        <v>42</v>
      </c>
      <c r="K1436" s="20">
        <v>4388</v>
      </c>
      <c r="L1436" s="20">
        <v>65</v>
      </c>
      <c r="M1436" s="26" cm="1">
        <f t="array" ref="M1436">_xlfn.IFS(Table11[[#This Row],[target.clade]]="I",110,Table11[[#This Row],[target.clade]]="II",4454,TRUE,4652)</f>
        <v>4454</v>
      </c>
      <c r="N1436" s="26" cm="1">
        <f t="array" ref="N1436">_xlfn.IFS(Table11[[#This Row],[target.clade]]="I",4454,Table11[[#This Row],[target.clade]]="II",110,TRUE,NA())</f>
        <v>110</v>
      </c>
      <c r="O1436" s="20" cm="1">
        <f t="array" ref="O1436">_xlfn.IFS(Table11[[#This Row],[target.clade]]="I",Table11[[#This Row],[hits.I]],Table11[[#This Row],[target.clade]]="II",Table11[[#This Row],[hits.II]],TRUE,SUM(Table11[[#This Row],[hits.I]:[hits.?]]))</f>
        <v>4388</v>
      </c>
      <c r="P1436" s="26">
        <f>Table11[[#This Row],[clade.P]]-Table11[[#This Row],[clade.TP]]</f>
        <v>66</v>
      </c>
      <c r="Q1436" s="26" cm="1">
        <f t="array" ref="Q1436">_xlfn.IFS(Table11[[#This Row],[target.clade]]="I",Table11[[#This Row],[hits.II]],Table11[[#This Row],[target.clade]]="II",Table11[[#This Row],[hits.I]],TRUE,NA())</f>
        <v>42</v>
      </c>
      <c r="R1436" s="26">
        <f>IFERROR(Table11[[#This Row],[clade.N]]-Table11[[#This Row],[clade.FP]], NA())</f>
        <v>68</v>
      </c>
      <c r="S1436" s="24">
        <f>Table11[[#This Row],[clade.TP]]/Table11[[#This Row],[clade.P]]</f>
        <v>0.98518185900314326</v>
      </c>
      <c r="T1436" s="24">
        <f>Table11[[#This Row],[clade.FN]]/Table11[[#This Row],[clade.P]]</f>
        <v>1.4818140996856757E-2</v>
      </c>
      <c r="U1436" s="24">
        <f>IFERROR(Table11[[#This Row],[clade.FP]]/Table11[[#This Row],[clade.N]],NA())</f>
        <v>0.38181818181818183</v>
      </c>
      <c r="V1436" s="24">
        <f>IFERROR(Table11[[#This Row],[clade.TN]]/Table11[[#This Row],[clade.N]],NA())</f>
        <v>0.61818181818181817</v>
      </c>
      <c r="AC1436" s="11"/>
      <c r="AD1436" s="11"/>
    </row>
    <row r="1437" spans="1:30" ht="21" customHeight="1" x14ac:dyDescent="0.2">
      <c r="A1437" s="25" t="s">
        <v>5769</v>
      </c>
      <c r="B1437" s="20">
        <f>LOOKUP(Table11[[#This Row],[id]],'S1 - Assay'!A:A,'S1 - Assay'!B:B)</f>
        <v>10244</v>
      </c>
      <c r="C1437" s="20" t="str">
        <f>LOOKUP(Table11[[#This Row],[id]],'S1 - Assay'!A:A,'S1 - Assay'!C:C)</f>
        <v>II</v>
      </c>
      <c r="D1437" s="20">
        <f>COUNTIF('S6 - Table 1'!$B$3:$B$20,Table11[[#This Row],[id]])</f>
        <v>0</v>
      </c>
      <c r="E1437" s="20">
        <v>1.65547723</v>
      </c>
      <c r="F1437" s="20">
        <v>3398</v>
      </c>
      <c r="G1437" s="20">
        <v>1</v>
      </c>
      <c r="H1437" s="20">
        <v>174</v>
      </c>
      <c r="I1437" s="20">
        <v>60</v>
      </c>
      <c r="J1437" s="20">
        <v>42</v>
      </c>
      <c r="K1437" s="20">
        <v>4388</v>
      </c>
      <c r="L1437" s="20">
        <v>65</v>
      </c>
      <c r="M1437" s="26" cm="1">
        <f t="array" ref="M1437">_xlfn.IFS(Table11[[#This Row],[target.clade]]="I",110,Table11[[#This Row],[target.clade]]="II",4454,TRUE,4652)</f>
        <v>4454</v>
      </c>
      <c r="N1437" s="26" cm="1">
        <f t="array" ref="N1437">_xlfn.IFS(Table11[[#This Row],[target.clade]]="I",4454,Table11[[#This Row],[target.clade]]="II",110,TRUE,NA())</f>
        <v>110</v>
      </c>
      <c r="O1437" s="20" cm="1">
        <f t="array" ref="O1437">_xlfn.IFS(Table11[[#This Row],[target.clade]]="I",Table11[[#This Row],[hits.I]],Table11[[#This Row],[target.clade]]="II",Table11[[#This Row],[hits.II]],TRUE,SUM(Table11[[#This Row],[hits.I]:[hits.?]]))</f>
        <v>4388</v>
      </c>
      <c r="P1437" s="26">
        <f>Table11[[#This Row],[clade.P]]-Table11[[#This Row],[clade.TP]]</f>
        <v>66</v>
      </c>
      <c r="Q1437" s="26" cm="1">
        <f t="array" ref="Q1437">_xlfn.IFS(Table11[[#This Row],[target.clade]]="I",Table11[[#This Row],[hits.II]],Table11[[#This Row],[target.clade]]="II",Table11[[#This Row],[hits.I]],TRUE,NA())</f>
        <v>42</v>
      </c>
      <c r="R1437" s="26">
        <f>IFERROR(Table11[[#This Row],[clade.N]]-Table11[[#This Row],[clade.FP]], NA())</f>
        <v>68</v>
      </c>
      <c r="S1437" s="24">
        <f>Table11[[#This Row],[clade.TP]]/Table11[[#This Row],[clade.P]]</f>
        <v>0.98518185900314326</v>
      </c>
      <c r="T1437" s="24">
        <f>Table11[[#This Row],[clade.FN]]/Table11[[#This Row],[clade.P]]</f>
        <v>1.4818140996856757E-2</v>
      </c>
      <c r="U1437" s="24">
        <f>IFERROR(Table11[[#This Row],[clade.FP]]/Table11[[#This Row],[clade.N]],NA())</f>
        <v>0.38181818181818183</v>
      </c>
      <c r="V1437" s="24">
        <f>IFERROR(Table11[[#This Row],[clade.TN]]/Table11[[#This Row],[clade.N]],NA())</f>
        <v>0.61818181818181817</v>
      </c>
      <c r="AC1437" s="11"/>
      <c r="AD1437" s="11"/>
    </row>
    <row r="1438" spans="1:30" ht="21" customHeight="1" x14ac:dyDescent="0.2">
      <c r="A1438" s="25" t="s">
        <v>5771</v>
      </c>
      <c r="B1438" s="20">
        <f>LOOKUP(Table11[[#This Row],[id]],'S1 - Assay'!A:A,'S1 - Assay'!B:B)</f>
        <v>10244</v>
      </c>
      <c r="C1438" s="20" t="str">
        <f>LOOKUP(Table11[[#This Row],[id]],'S1 - Assay'!A:A,'S1 - Assay'!C:C)</f>
        <v>II</v>
      </c>
      <c r="D1438" s="20">
        <f>COUNTIF('S6 - Table 1'!$B$3:$B$20,Table11[[#This Row],[id]])</f>
        <v>0</v>
      </c>
      <c r="E1438" s="20">
        <v>1.658371869</v>
      </c>
      <c r="F1438" s="20">
        <v>3406</v>
      </c>
      <c r="G1438" s="20">
        <v>6</v>
      </c>
      <c r="H1438" s="20">
        <v>118</v>
      </c>
      <c r="I1438" s="20">
        <v>168</v>
      </c>
      <c r="J1438" s="20">
        <v>43</v>
      </c>
      <c r="K1438" s="20">
        <v>4408</v>
      </c>
      <c r="L1438" s="20">
        <v>64</v>
      </c>
      <c r="M1438" s="26" cm="1">
        <f t="array" ref="M1438">_xlfn.IFS(Table11[[#This Row],[target.clade]]="I",110,Table11[[#This Row],[target.clade]]="II",4454,TRUE,4652)</f>
        <v>4454</v>
      </c>
      <c r="N1438" s="26" cm="1">
        <f t="array" ref="N1438">_xlfn.IFS(Table11[[#This Row],[target.clade]]="I",4454,Table11[[#This Row],[target.clade]]="II",110,TRUE,NA())</f>
        <v>110</v>
      </c>
      <c r="O1438" s="20" cm="1">
        <f t="array" ref="O1438">_xlfn.IFS(Table11[[#This Row],[target.clade]]="I",Table11[[#This Row],[hits.I]],Table11[[#This Row],[target.clade]]="II",Table11[[#This Row],[hits.II]],TRUE,SUM(Table11[[#This Row],[hits.I]:[hits.?]]))</f>
        <v>4408</v>
      </c>
      <c r="P1438" s="26">
        <f>Table11[[#This Row],[clade.P]]-Table11[[#This Row],[clade.TP]]</f>
        <v>46</v>
      </c>
      <c r="Q1438" s="26" cm="1">
        <f t="array" ref="Q1438">_xlfn.IFS(Table11[[#This Row],[target.clade]]="I",Table11[[#This Row],[hits.II]],Table11[[#This Row],[target.clade]]="II",Table11[[#This Row],[hits.I]],TRUE,NA())</f>
        <v>43</v>
      </c>
      <c r="R1438" s="26">
        <f>IFERROR(Table11[[#This Row],[clade.N]]-Table11[[#This Row],[clade.FP]], NA())</f>
        <v>67</v>
      </c>
      <c r="S1438" s="24">
        <f>Table11[[#This Row],[clade.TP]]/Table11[[#This Row],[clade.P]]</f>
        <v>0.98967220475976647</v>
      </c>
      <c r="T1438" s="24">
        <f>Table11[[#This Row],[clade.FN]]/Table11[[#This Row],[clade.P]]</f>
        <v>1.0327795240233499E-2</v>
      </c>
      <c r="U1438" s="24">
        <f>IFERROR(Table11[[#This Row],[clade.FP]]/Table11[[#This Row],[clade.N]],NA())</f>
        <v>0.39090909090909093</v>
      </c>
      <c r="V1438" s="24">
        <f>IFERROR(Table11[[#This Row],[clade.TN]]/Table11[[#This Row],[clade.N]],NA())</f>
        <v>0.60909090909090913</v>
      </c>
      <c r="AC1438" s="11"/>
      <c r="AD1438" s="11"/>
    </row>
    <row r="1439" spans="1:30" ht="21" customHeight="1" x14ac:dyDescent="0.2">
      <c r="A1439" s="25" t="s">
        <v>5774</v>
      </c>
      <c r="B1439" s="20">
        <f>LOOKUP(Table11[[#This Row],[id]],'S1 - Assay'!A:A,'S1 - Assay'!B:B)</f>
        <v>10244</v>
      </c>
      <c r="C1439" s="20" t="str">
        <f>LOOKUP(Table11[[#This Row],[id]],'S1 - Assay'!A:A,'S1 - Assay'!C:C)</f>
        <v>II</v>
      </c>
      <c r="D1439" s="20">
        <f>COUNTIF('S6 - Table 1'!$B$3:$B$20,Table11[[#This Row],[id]])</f>
        <v>0</v>
      </c>
      <c r="E1439" s="20">
        <v>1.658542591</v>
      </c>
      <c r="F1439" s="20">
        <v>3242</v>
      </c>
      <c r="G1439" s="20">
        <v>23</v>
      </c>
      <c r="H1439" s="20">
        <v>258</v>
      </c>
      <c r="I1439" s="20">
        <v>73</v>
      </c>
      <c r="J1439" s="20">
        <v>50</v>
      </c>
      <c r="K1439" s="20">
        <v>4232</v>
      </c>
      <c r="L1439" s="20">
        <v>63</v>
      </c>
      <c r="M1439" s="26" cm="1">
        <f t="array" ref="M1439">_xlfn.IFS(Table11[[#This Row],[target.clade]]="I",110,Table11[[#This Row],[target.clade]]="II",4454,TRUE,4652)</f>
        <v>4454</v>
      </c>
      <c r="N1439" s="26" cm="1">
        <f t="array" ref="N1439">_xlfn.IFS(Table11[[#This Row],[target.clade]]="I",4454,Table11[[#This Row],[target.clade]]="II",110,TRUE,NA())</f>
        <v>110</v>
      </c>
      <c r="O1439" s="20" cm="1">
        <f t="array" ref="O1439">_xlfn.IFS(Table11[[#This Row],[target.clade]]="I",Table11[[#This Row],[hits.I]],Table11[[#This Row],[target.clade]]="II",Table11[[#This Row],[hits.II]],TRUE,SUM(Table11[[#This Row],[hits.I]:[hits.?]]))</f>
        <v>4232</v>
      </c>
      <c r="P1439" s="26">
        <f>Table11[[#This Row],[clade.P]]-Table11[[#This Row],[clade.TP]]</f>
        <v>222</v>
      </c>
      <c r="Q1439" s="26" cm="1">
        <f t="array" ref="Q1439">_xlfn.IFS(Table11[[#This Row],[target.clade]]="I",Table11[[#This Row],[hits.II]],Table11[[#This Row],[target.clade]]="II",Table11[[#This Row],[hits.I]],TRUE,NA())</f>
        <v>50</v>
      </c>
      <c r="R1439" s="26">
        <f>IFERROR(Table11[[#This Row],[clade.N]]-Table11[[#This Row],[clade.FP]], NA())</f>
        <v>60</v>
      </c>
      <c r="S1439" s="24">
        <f>Table11[[#This Row],[clade.TP]]/Table11[[#This Row],[clade.P]]</f>
        <v>0.95015716210148182</v>
      </c>
      <c r="T1439" s="24">
        <f>Table11[[#This Row],[clade.FN]]/Table11[[#This Row],[clade.P]]</f>
        <v>4.9842837898518184E-2</v>
      </c>
      <c r="U1439" s="24">
        <f>IFERROR(Table11[[#This Row],[clade.FP]]/Table11[[#This Row],[clade.N]],NA())</f>
        <v>0.45454545454545453</v>
      </c>
      <c r="V1439" s="24">
        <f>IFERROR(Table11[[#This Row],[clade.TN]]/Table11[[#This Row],[clade.N]],NA())</f>
        <v>0.54545454545454541</v>
      </c>
      <c r="AC1439" s="11"/>
      <c r="AD1439" s="11"/>
    </row>
    <row r="1440" spans="1:30" ht="21" customHeight="1" x14ac:dyDescent="0.2">
      <c r="A1440" s="25" t="s">
        <v>5779</v>
      </c>
      <c r="B1440" s="20">
        <f>LOOKUP(Table11[[#This Row],[id]],'S1 - Assay'!A:A,'S1 - Assay'!B:B)</f>
        <v>10244</v>
      </c>
      <c r="C1440" s="20" t="str">
        <f>LOOKUP(Table11[[#This Row],[id]],'S1 - Assay'!A:A,'S1 - Assay'!C:C)</f>
        <v>II</v>
      </c>
      <c r="D1440" s="20">
        <f>COUNTIF('S6 - Table 1'!$B$3:$B$20,Table11[[#This Row],[id]])</f>
        <v>0</v>
      </c>
      <c r="E1440" s="20">
        <v>1.658647075</v>
      </c>
      <c r="F1440" s="20">
        <v>3406</v>
      </c>
      <c r="G1440" s="20">
        <v>6</v>
      </c>
      <c r="H1440" s="20">
        <v>118</v>
      </c>
      <c r="I1440" s="20">
        <v>168</v>
      </c>
      <c r="J1440" s="20">
        <v>43</v>
      </c>
      <c r="K1440" s="20">
        <v>4408</v>
      </c>
      <c r="L1440" s="20">
        <v>64</v>
      </c>
      <c r="M1440" s="26" cm="1">
        <f t="array" ref="M1440">_xlfn.IFS(Table11[[#This Row],[target.clade]]="I",110,Table11[[#This Row],[target.clade]]="II",4454,TRUE,4652)</f>
        <v>4454</v>
      </c>
      <c r="N1440" s="26" cm="1">
        <f t="array" ref="N1440">_xlfn.IFS(Table11[[#This Row],[target.clade]]="I",4454,Table11[[#This Row],[target.clade]]="II",110,TRUE,NA())</f>
        <v>110</v>
      </c>
      <c r="O1440" s="20" cm="1">
        <f t="array" ref="O1440">_xlfn.IFS(Table11[[#This Row],[target.clade]]="I",Table11[[#This Row],[hits.I]],Table11[[#This Row],[target.clade]]="II",Table11[[#This Row],[hits.II]],TRUE,SUM(Table11[[#This Row],[hits.I]:[hits.?]]))</f>
        <v>4408</v>
      </c>
      <c r="P1440" s="26">
        <f>Table11[[#This Row],[clade.P]]-Table11[[#This Row],[clade.TP]]</f>
        <v>46</v>
      </c>
      <c r="Q1440" s="26" cm="1">
        <f t="array" ref="Q1440">_xlfn.IFS(Table11[[#This Row],[target.clade]]="I",Table11[[#This Row],[hits.II]],Table11[[#This Row],[target.clade]]="II",Table11[[#This Row],[hits.I]],TRUE,NA())</f>
        <v>43</v>
      </c>
      <c r="R1440" s="26">
        <f>IFERROR(Table11[[#This Row],[clade.N]]-Table11[[#This Row],[clade.FP]], NA())</f>
        <v>67</v>
      </c>
      <c r="S1440" s="24">
        <f>Table11[[#This Row],[clade.TP]]/Table11[[#This Row],[clade.P]]</f>
        <v>0.98967220475976647</v>
      </c>
      <c r="T1440" s="24">
        <f>Table11[[#This Row],[clade.FN]]/Table11[[#This Row],[clade.P]]</f>
        <v>1.0327795240233499E-2</v>
      </c>
      <c r="U1440" s="24">
        <f>IFERROR(Table11[[#This Row],[clade.FP]]/Table11[[#This Row],[clade.N]],NA())</f>
        <v>0.39090909090909093</v>
      </c>
      <c r="V1440" s="24">
        <f>IFERROR(Table11[[#This Row],[clade.TN]]/Table11[[#This Row],[clade.N]],NA())</f>
        <v>0.60909090909090913</v>
      </c>
      <c r="AC1440" s="11"/>
      <c r="AD1440" s="11"/>
    </row>
    <row r="1441" spans="1:30" ht="21" customHeight="1" x14ac:dyDescent="0.2">
      <c r="A1441" s="25" t="s">
        <v>5781</v>
      </c>
      <c r="B1441" s="20">
        <f>LOOKUP(Table11[[#This Row],[id]],'S1 - Assay'!A:A,'S1 - Assay'!B:B)</f>
        <v>10244</v>
      </c>
      <c r="C1441" s="20" t="str">
        <f>LOOKUP(Table11[[#This Row],[id]],'S1 - Assay'!A:A,'S1 - Assay'!C:C)</f>
        <v>II</v>
      </c>
      <c r="D1441" s="20">
        <f>COUNTIF('S6 - Table 1'!$B$3:$B$20,Table11[[#This Row],[id]])</f>
        <v>0</v>
      </c>
      <c r="E1441" s="20">
        <v>1.6708380899999999</v>
      </c>
      <c r="F1441" s="20">
        <v>3445</v>
      </c>
      <c r="G1441" s="20">
        <v>69</v>
      </c>
      <c r="H1441" s="20">
        <v>694</v>
      </c>
      <c r="I1441" s="20">
        <v>13</v>
      </c>
      <c r="J1441" s="20">
        <v>101</v>
      </c>
      <c r="K1441" s="20">
        <v>4433</v>
      </c>
      <c r="L1441" s="20">
        <v>70</v>
      </c>
      <c r="M1441" s="26" cm="1">
        <f t="array" ref="M1441">_xlfn.IFS(Table11[[#This Row],[target.clade]]="I",110,Table11[[#This Row],[target.clade]]="II",4454,TRUE,4652)</f>
        <v>4454</v>
      </c>
      <c r="N1441" s="26" cm="1">
        <f t="array" ref="N1441">_xlfn.IFS(Table11[[#This Row],[target.clade]]="I",4454,Table11[[#This Row],[target.clade]]="II",110,TRUE,NA())</f>
        <v>110</v>
      </c>
      <c r="O1441" s="20" cm="1">
        <f t="array" ref="O1441">_xlfn.IFS(Table11[[#This Row],[target.clade]]="I",Table11[[#This Row],[hits.I]],Table11[[#This Row],[target.clade]]="II",Table11[[#This Row],[hits.II]],TRUE,SUM(Table11[[#This Row],[hits.I]:[hits.?]]))</f>
        <v>4433</v>
      </c>
      <c r="P1441" s="26">
        <f>Table11[[#This Row],[clade.P]]-Table11[[#This Row],[clade.TP]]</f>
        <v>21</v>
      </c>
      <c r="Q1441" s="26" cm="1">
        <f t="array" ref="Q1441">_xlfn.IFS(Table11[[#This Row],[target.clade]]="I",Table11[[#This Row],[hits.II]],Table11[[#This Row],[target.clade]]="II",Table11[[#This Row],[hits.I]],TRUE,NA())</f>
        <v>101</v>
      </c>
      <c r="R1441" s="26">
        <f>IFERROR(Table11[[#This Row],[clade.N]]-Table11[[#This Row],[clade.FP]], NA())</f>
        <v>9</v>
      </c>
      <c r="S1441" s="24">
        <f>Table11[[#This Row],[clade.TP]]/Table11[[#This Row],[clade.P]]</f>
        <v>0.99528513695554555</v>
      </c>
      <c r="T1441" s="24">
        <f>Table11[[#This Row],[clade.FN]]/Table11[[#This Row],[clade.P]]</f>
        <v>4.7148630444544233E-3</v>
      </c>
      <c r="U1441" s="24">
        <f>IFERROR(Table11[[#This Row],[clade.FP]]/Table11[[#This Row],[clade.N]],NA())</f>
        <v>0.91818181818181821</v>
      </c>
      <c r="V1441" s="24">
        <f>IFERROR(Table11[[#This Row],[clade.TN]]/Table11[[#This Row],[clade.N]],NA())</f>
        <v>8.1818181818181818E-2</v>
      </c>
      <c r="AC1441" s="11"/>
      <c r="AD1441" s="11"/>
    </row>
    <row r="1442" spans="1:30" ht="21" customHeight="1" x14ac:dyDescent="0.2">
      <c r="A1442" s="25" t="s">
        <v>5784</v>
      </c>
      <c r="B1442" s="20">
        <f>LOOKUP(Table11[[#This Row],[id]],'S1 - Assay'!A:A,'S1 - Assay'!B:B)</f>
        <v>10244</v>
      </c>
      <c r="C1442" s="20" t="str">
        <f>LOOKUP(Table11[[#This Row],[id]],'S1 - Assay'!A:A,'S1 - Assay'!C:C)</f>
        <v>II</v>
      </c>
      <c r="D1442" s="20">
        <f>COUNTIF('S6 - Table 1'!$B$3:$B$20,Table11[[#This Row],[id]])</f>
        <v>0</v>
      </c>
      <c r="E1442" s="20">
        <v>1.6752436429999999</v>
      </c>
      <c r="F1442" s="20">
        <v>3511</v>
      </c>
      <c r="G1442" s="20">
        <v>3</v>
      </c>
      <c r="H1442" s="20">
        <v>556</v>
      </c>
      <c r="I1442" s="20">
        <v>156</v>
      </c>
      <c r="J1442" s="20">
        <v>101</v>
      </c>
      <c r="K1442" s="20">
        <v>4435</v>
      </c>
      <c r="L1442" s="20">
        <v>70</v>
      </c>
      <c r="M1442" s="26" cm="1">
        <f t="array" ref="M1442">_xlfn.IFS(Table11[[#This Row],[target.clade]]="I",110,Table11[[#This Row],[target.clade]]="II",4454,TRUE,4652)</f>
        <v>4454</v>
      </c>
      <c r="N1442" s="26" cm="1">
        <f t="array" ref="N1442">_xlfn.IFS(Table11[[#This Row],[target.clade]]="I",4454,Table11[[#This Row],[target.clade]]="II",110,TRUE,NA())</f>
        <v>110</v>
      </c>
      <c r="O1442" s="20" cm="1">
        <f t="array" ref="O1442">_xlfn.IFS(Table11[[#This Row],[target.clade]]="I",Table11[[#This Row],[hits.I]],Table11[[#This Row],[target.clade]]="II",Table11[[#This Row],[hits.II]],TRUE,SUM(Table11[[#This Row],[hits.I]:[hits.?]]))</f>
        <v>4435</v>
      </c>
      <c r="P1442" s="26">
        <f>Table11[[#This Row],[clade.P]]-Table11[[#This Row],[clade.TP]]</f>
        <v>19</v>
      </c>
      <c r="Q1442" s="26" cm="1">
        <f t="array" ref="Q1442">_xlfn.IFS(Table11[[#This Row],[target.clade]]="I",Table11[[#This Row],[hits.II]],Table11[[#This Row],[target.clade]]="II",Table11[[#This Row],[hits.I]],TRUE,NA())</f>
        <v>101</v>
      </c>
      <c r="R1442" s="26">
        <f>IFERROR(Table11[[#This Row],[clade.N]]-Table11[[#This Row],[clade.FP]], NA())</f>
        <v>9</v>
      </c>
      <c r="S1442" s="24">
        <f>Table11[[#This Row],[clade.TP]]/Table11[[#This Row],[clade.P]]</f>
        <v>0.99573417153120791</v>
      </c>
      <c r="T1442" s="24">
        <f>Table11[[#This Row],[clade.FN]]/Table11[[#This Row],[clade.P]]</f>
        <v>4.2658284687920973E-3</v>
      </c>
      <c r="U1442" s="24">
        <f>IFERROR(Table11[[#This Row],[clade.FP]]/Table11[[#This Row],[clade.N]],NA())</f>
        <v>0.91818181818181821</v>
      </c>
      <c r="V1442" s="24">
        <f>IFERROR(Table11[[#This Row],[clade.TN]]/Table11[[#This Row],[clade.N]],NA())</f>
        <v>8.1818181818181818E-2</v>
      </c>
      <c r="AC1442" s="11"/>
      <c r="AD1442" s="11"/>
    </row>
    <row r="1443" spans="1:30" ht="21" customHeight="1" x14ac:dyDescent="0.2">
      <c r="A1443" s="25" t="s">
        <v>5788</v>
      </c>
      <c r="B1443" s="20">
        <f>LOOKUP(Table11[[#This Row],[id]],'S1 - Assay'!A:A,'S1 - Assay'!B:B)</f>
        <v>10244</v>
      </c>
      <c r="C1443" s="20" t="str">
        <f>LOOKUP(Table11[[#This Row],[id]],'S1 - Assay'!A:A,'S1 - Assay'!C:C)</f>
        <v>II</v>
      </c>
      <c r="D1443" s="20">
        <f>COUNTIF('S6 - Table 1'!$B$3:$B$20,Table11[[#This Row],[id]])</f>
        <v>0</v>
      </c>
      <c r="E1443" s="20">
        <v>1.679124303</v>
      </c>
      <c r="F1443" s="20">
        <v>3416</v>
      </c>
      <c r="G1443" s="20">
        <v>3</v>
      </c>
      <c r="H1443" s="20">
        <v>287</v>
      </c>
      <c r="I1443" s="20">
        <v>270</v>
      </c>
      <c r="J1443" s="20">
        <v>44</v>
      </c>
      <c r="K1443" s="20">
        <v>4409</v>
      </c>
      <c r="L1443" s="20">
        <v>47</v>
      </c>
      <c r="M1443" s="26" cm="1">
        <f t="array" ref="M1443">_xlfn.IFS(Table11[[#This Row],[target.clade]]="I",110,Table11[[#This Row],[target.clade]]="II",4454,TRUE,4652)</f>
        <v>4454</v>
      </c>
      <c r="N1443" s="26" cm="1">
        <f t="array" ref="N1443">_xlfn.IFS(Table11[[#This Row],[target.clade]]="I",4454,Table11[[#This Row],[target.clade]]="II",110,TRUE,NA())</f>
        <v>110</v>
      </c>
      <c r="O1443" s="20" cm="1">
        <f t="array" ref="O1443">_xlfn.IFS(Table11[[#This Row],[target.clade]]="I",Table11[[#This Row],[hits.I]],Table11[[#This Row],[target.clade]]="II",Table11[[#This Row],[hits.II]],TRUE,SUM(Table11[[#This Row],[hits.I]:[hits.?]]))</f>
        <v>4409</v>
      </c>
      <c r="P1443" s="26">
        <f>Table11[[#This Row],[clade.P]]-Table11[[#This Row],[clade.TP]]</f>
        <v>45</v>
      </c>
      <c r="Q1443" s="26" cm="1">
        <f t="array" ref="Q1443">_xlfn.IFS(Table11[[#This Row],[target.clade]]="I",Table11[[#This Row],[hits.II]],Table11[[#This Row],[target.clade]]="II",Table11[[#This Row],[hits.I]],TRUE,NA())</f>
        <v>44</v>
      </c>
      <c r="R1443" s="26">
        <f>IFERROR(Table11[[#This Row],[clade.N]]-Table11[[#This Row],[clade.FP]], NA())</f>
        <v>66</v>
      </c>
      <c r="S1443" s="24">
        <f>Table11[[#This Row],[clade.TP]]/Table11[[#This Row],[clade.P]]</f>
        <v>0.98989672204759771</v>
      </c>
      <c r="T1443" s="24">
        <f>Table11[[#This Row],[clade.FN]]/Table11[[#This Row],[clade.P]]</f>
        <v>1.0103277952402335E-2</v>
      </c>
      <c r="U1443" s="24">
        <f>IFERROR(Table11[[#This Row],[clade.FP]]/Table11[[#This Row],[clade.N]],NA())</f>
        <v>0.4</v>
      </c>
      <c r="V1443" s="24">
        <f>IFERROR(Table11[[#This Row],[clade.TN]]/Table11[[#This Row],[clade.N]],NA())</f>
        <v>0.6</v>
      </c>
      <c r="AC1443" s="11"/>
      <c r="AD1443" s="11"/>
    </row>
    <row r="1444" spans="1:30" ht="21" customHeight="1" x14ac:dyDescent="0.2">
      <c r="A1444" s="25" t="s">
        <v>5791</v>
      </c>
      <c r="B1444" s="20">
        <f>LOOKUP(Table11[[#This Row],[id]],'S1 - Assay'!A:A,'S1 - Assay'!B:B)</f>
        <v>10244</v>
      </c>
      <c r="C1444" s="20" t="str">
        <f>LOOKUP(Table11[[#This Row],[id]],'S1 - Assay'!A:A,'S1 - Assay'!C:C)</f>
        <v>II</v>
      </c>
      <c r="D1444" s="20">
        <f>COUNTIF('S6 - Table 1'!$B$3:$B$20,Table11[[#This Row],[id]])</f>
        <v>0</v>
      </c>
      <c r="E1444" s="20">
        <v>1.679124303</v>
      </c>
      <c r="F1444" s="20">
        <v>3416</v>
      </c>
      <c r="G1444" s="20">
        <v>3</v>
      </c>
      <c r="H1444" s="20">
        <v>287</v>
      </c>
      <c r="I1444" s="20">
        <v>270</v>
      </c>
      <c r="J1444" s="20">
        <v>44</v>
      </c>
      <c r="K1444" s="20">
        <v>4409</v>
      </c>
      <c r="L1444" s="20">
        <v>47</v>
      </c>
      <c r="M1444" s="26" cm="1">
        <f t="array" ref="M1444">_xlfn.IFS(Table11[[#This Row],[target.clade]]="I",110,Table11[[#This Row],[target.clade]]="II",4454,TRUE,4652)</f>
        <v>4454</v>
      </c>
      <c r="N1444" s="26" cm="1">
        <f t="array" ref="N1444">_xlfn.IFS(Table11[[#This Row],[target.clade]]="I",4454,Table11[[#This Row],[target.clade]]="II",110,TRUE,NA())</f>
        <v>110</v>
      </c>
      <c r="O1444" s="20" cm="1">
        <f t="array" ref="O1444">_xlfn.IFS(Table11[[#This Row],[target.clade]]="I",Table11[[#This Row],[hits.I]],Table11[[#This Row],[target.clade]]="II",Table11[[#This Row],[hits.II]],TRUE,SUM(Table11[[#This Row],[hits.I]:[hits.?]]))</f>
        <v>4409</v>
      </c>
      <c r="P1444" s="26">
        <f>Table11[[#This Row],[clade.P]]-Table11[[#This Row],[clade.TP]]</f>
        <v>45</v>
      </c>
      <c r="Q1444" s="26" cm="1">
        <f t="array" ref="Q1444">_xlfn.IFS(Table11[[#This Row],[target.clade]]="I",Table11[[#This Row],[hits.II]],Table11[[#This Row],[target.clade]]="II",Table11[[#This Row],[hits.I]],TRUE,NA())</f>
        <v>44</v>
      </c>
      <c r="R1444" s="26">
        <f>IFERROR(Table11[[#This Row],[clade.N]]-Table11[[#This Row],[clade.FP]], NA())</f>
        <v>66</v>
      </c>
      <c r="S1444" s="24">
        <f>Table11[[#This Row],[clade.TP]]/Table11[[#This Row],[clade.P]]</f>
        <v>0.98989672204759771</v>
      </c>
      <c r="T1444" s="24">
        <f>Table11[[#This Row],[clade.FN]]/Table11[[#This Row],[clade.P]]</f>
        <v>1.0103277952402335E-2</v>
      </c>
      <c r="U1444" s="24">
        <f>IFERROR(Table11[[#This Row],[clade.FP]]/Table11[[#This Row],[clade.N]],NA())</f>
        <v>0.4</v>
      </c>
      <c r="V1444" s="24">
        <f>IFERROR(Table11[[#This Row],[clade.TN]]/Table11[[#This Row],[clade.N]],NA())</f>
        <v>0.6</v>
      </c>
      <c r="AC1444" s="11"/>
      <c r="AD1444" s="11"/>
    </row>
    <row r="1445" spans="1:30" ht="21" customHeight="1" x14ac:dyDescent="0.2">
      <c r="A1445" s="25" t="s">
        <v>5794</v>
      </c>
      <c r="B1445" s="20">
        <f>LOOKUP(Table11[[#This Row],[id]],'S1 - Assay'!A:A,'S1 - Assay'!B:B)</f>
        <v>10244</v>
      </c>
      <c r="C1445" s="20" t="str">
        <f>LOOKUP(Table11[[#This Row],[id]],'S1 - Assay'!A:A,'S1 - Assay'!C:C)</f>
        <v>II</v>
      </c>
      <c r="D1445" s="20">
        <f>COUNTIF('S6 - Table 1'!$B$3:$B$20,Table11[[#This Row],[id]])</f>
        <v>0</v>
      </c>
      <c r="E1445" s="20">
        <v>1.6795192619999999</v>
      </c>
      <c r="F1445" s="20">
        <v>3401</v>
      </c>
      <c r="G1445" s="20">
        <v>1</v>
      </c>
      <c r="H1445" s="20">
        <v>286</v>
      </c>
      <c r="I1445" s="20">
        <v>27</v>
      </c>
      <c r="J1445" s="20">
        <v>44</v>
      </c>
      <c r="K1445" s="20">
        <v>4394</v>
      </c>
      <c r="L1445" s="20">
        <v>63</v>
      </c>
      <c r="M1445" s="26" cm="1">
        <f t="array" ref="M1445">_xlfn.IFS(Table11[[#This Row],[target.clade]]="I",110,Table11[[#This Row],[target.clade]]="II",4454,TRUE,4652)</f>
        <v>4454</v>
      </c>
      <c r="N1445" s="26" cm="1">
        <f t="array" ref="N1445">_xlfn.IFS(Table11[[#This Row],[target.clade]]="I",4454,Table11[[#This Row],[target.clade]]="II",110,TRUE,NA())</f>
        <v>110</v>
      </c>
      <c r="O1445" s="20" cm="1">
        <f t="array" ref="O1445">_xlfn.IFS(Table11[[#This Row],[target.clade]]="I",Table11[[#This Row],[hits.I]],Table11[[#This Row],[target.clade]]="II",Table11[[#This Row],[hits.II]],TRUE,SUM(Table11[[#This Row],[hits.I]:[hits.?]]))</f>
        <v>4394</v>
      </c>
      <c r="P1445" s="26">
        <f>Table11[[#This Row],[clade.P]]-Table11[[#This Row],[clade.TP]]</f>
        <v>60</v>
      </c>
      <c r="Q1445" s="26" cm="1">
        <f t="array" ref="Q1445">_xlfn.IFS(Table11[[#This Row],[target.clade]]="I",Table11[[#This Row],[hits.II]],Table11[[#This Row],[target.clade]]="II",Table11[[#This Row],[hits.I]],TRUE,NA())</f>
        <v>44</v>
      </c>
      <c r="R1445" s="26">
        <f>IFERROR(Table11[[#This Row],[clade.N]]-Table11[[#This Row],[clade.FP]], NA())</f>
        <v>66</v>
      </c>
      <c r="S1445" s="24">
        <f>Table11[[#This Row],[clade.TP]]/Table11[[#This Row],[clade.P]]</f>
        <v>0.98652896273013024</v>
      </c>
      <c r="T1445" s="24">
        <f>Table11[[#This Row],[clade.FN]]/Table11[[#This Row],[clade.P]]</f>
        <v>1.3471037269869779E-2</v>
      </c>
      <c r="U1445" s="24">
        <f>IFERROR(Table11[[#This Row],[clade.FP]]/Table11[[#This Row],[clade.N]],NA())</f>
        <v>0.4</v>
      </c>
      <c r="V1445" s="24">
        <f>IFERROR(Table11[[#This Row],[clade.TN]]/Table11[[#This Row],[clade.N]],NA())</f>
        <v>0.6</v>
      </c>
      <c r="AC1445" s="11"/>
      <c r="AD1445" s="11"/>
    </row>
    <row r="1446" spans="1:30" ht="21" customHeight="1" x14ac:dyDescent="0.2">
      <c r="A1446" s="25" t="s">
        <v>5797</v>
      </c>
      <c r="B1446" s="20">
        <f>LOOKUP(Table11[[#This Row],[id]],'S1 - Assay'!A:A,'S1 - Assay'!B:B)</f>
        <v>10244</v>
      </c>
      <c r="C1446" s="20" t="str">
        <f>LOOKUP(Table11[[#This Row],[id]],'S1 - Assay'!A:A,'S1 - Assay'!C:C)</f>
        <v>II</v>
      </c>
      <c r="D1446" s="20">
        <f>COUNTIF('S6 - Table 1'!$B$3:$B$20,Table11[[#This Row],[id]])</f>
        <v>0</v>
      </c>
      <c r="E1446" s="20">
        <v>1.702552708</v>
      </c>
      <c r="F1446" s="20">
        <v>3420</v>
      </c>
      <c r="G1446" s="20">
        <v>2</v>
      </c>
      <c r="H1446" s="20">
        <v>270</v>
      </c>
      <c r="I1446" s="20">
        <v>267</v>
      </c>
      <c r="J1446" s="20">
        <v>44</v>
      </c>
      <c r="K1446" s="20">
        <v>4421</v>
      </c>
      <c r="L1446" s="20">
        <v>67</v>
      </c>
      <c r="M1446" s="26" cm="1">
        <f t="array" ref="M1446">_xlfn.IFS(Table11[[#This Row],[target.clade]]="I",110,Table11[[#This Row],[target.clade]]="II",4454,TRUE,4652)</f>
        <v>4454</v>
      </c>
      <c r="N1446" s="26" cm="1">
        <f t="array" ref="N1446">_xlfn.IFS(Table11[[#This Row],[target.clade]]="I",4454,Table11[[#This Row],[target.clade]]="II",110,TRUE,NA())</f>
        <v>110</v>
      </c>
      <c r="O1446" s="20" cm="1">
        <f t="array" ref="O1446">_xlfn.IFS(Table11[[#This Row],[target.clade]]="I",Table11[[#This Row],[hits.I]],Table11[[#This Row],[target.clade]]="II",Table11[[#This Row],[hits.II]],TRUE,SUM(Table11[[#This Row],[hits.I]:[hits.?]]))</f>
        <v>4421</v>
      </c>
      <c r="P1446" s="26">
        <f>Table11[[#This Row],[clade.P]]-Table11[[#This Row],[clade.TP]]</f>
        <v>33</v>
      </c>
      <c r="Q1446" s="26" cm="1">
        <f t="array" ref="Q1446">_xlfn.IFS(Table11[[#This Row],[target.clade]]="I",Table11[[#This Row],[hits.II]],Table11[[#This Row],[target.clade]]="II",Table11[[#This Row],[hits.I]],TRUE,NA())</f>
        <v>44</v>
      </c>
      <c r="R1446" s="26">
        <f>IFERROR(Table11[[#This Row],[clade.N]]-Table11[[#This Row],[clade.FP]], NA())</f>
        <v>66</v>
      </c>
      <c r="S1446" s="24">
        <f>Table11[[#This Row],[clade.TP]]/Table11[[#This Row],[clade.P]]</f>
        <v>0.99259092950157157</v>
      </c>
      <c r="T1446" s="24">
        <f>Table11[[#This Row],[clade.FN]]/Table11[[#This Row],[clade.P]]</f>
        <v>7.4090704984283787E-3</v>
      </c>
      <c r="U1446" s="24">
        <f>IFERROR(Table11[[#This Row],[clade.FP]]/Table11[[#This Row],[clade.N]],NA())</f>
        <v>0.4</v>
      </c>
      <c r="V1446" s="24">
        <f>IFERROR(Table11[[#This Row],[clade.TN]]/Table11[[#This Row],[clade.N]],NA())</f>
        <v>0.6</v>
      </c>
      <c r="AC1446" s="11"/>
      <c r="AD1446" s="11"/>
    </row>
    <row r="1447" spans="1:30" ht="21" customHeight="1" x14ac:dyDescent="0.2">
      <c r="A1447" s="25" t="s">
        <v>5800</v>
      </c>
      <c r="B1447" s="20">
        <f>LOOKUP(Table11[[#This Row],[id]],'S1 - Assay'!A:A,'S1 - Assay'!B:B)</f>
        <v>10244</v>
      </c>
      <c r="C1447" s="20" t="str">
        <f>LOOKUP(Table11[[#This Row],[id]],'S1 - Assay'!A:A,'S1 - Assay'!C:C)</f>
        <v>II</v>
      </c>
      <c r="D1447" s="20">
        <f>COUNTIF('S6 - Table 1'!$B$3:$B$20,Table11[[#This Row],[id]])</f>
        <v>0</v>
      </c>
      <c r="E1447" s="20">
        <v>1.703707511</v>
      </c>
      <c r="F1447" s="20">
        <v>3416</v>
      </c>
      <c r="G1447" s="20">
        <v>2</v>
      </c>
      <c r="H1447" s="20">
        <v>287</v>
      </c>
      <c r="I1447" s="20">
        <v>269</v>
      </c>
      <c r="J1447" s="20">
        <v>44</v>
      </c>
      <c r="K1447" s="20">
        <v>4409</v>
      </c>
      <c r="L1447" s="20">
        <v>47</v>
      </c>
      <c r="M1447" s="26" cm="1">
        <f t="array" ref="M1447">_xlfn.IFS(Table11[[#This Row],[target.clade]]="I",110,Table11[[#This Row],[target.clade]]="II",4454,TRUE,4652)</f>
        <v>4454</v>
      </c>
      <c r="N1447" s="26" cm="1">
        <f t="array" ref="N1447">_xlfn.IFS(Table11[[#This Row],[target.clade]]="I",4454,Table11[[#This Row],[target.clade]]="II",110,TRUE,NA())</f>
        <v>110</v>
      </c>
      <c r="O1447" s="20" cm="1">
        <f t="array" ref="O1447">_xlfn.IFS(Table11[[#This Row],[target.clade]]="I",Table11[[#This Row],[hits.I]],Table11[[#This Row],[target.clade]]="II",Table11[[#This Row],[hits.II]],TRUE,SUM(Table11[[#This Row],[hits.I]:[hits.?]]))</f>
        <v>4409</v>
      </c>
      <c r="P1447" s="26">
        <f>Table11[[#This Row],[clade.P]]-Table11[[#This Row],[clade.TP]]</f>
        <v>45</v>
      </c>
      <c r="Q1447" s="26" cm="1">
        <f t="array" ref="Q1447">_xlfn.IFS(Table11[[#This Row],[target.clade]]="I",Table11[[#This Row],[hits.II]],Table11[[#This Row],[target.clade]]="II",Table11[[#This Row],[hits.I]],TRUE,NA())</f>
        <v>44</v>
      </c>
      <c r="R1447" s="26">
        <f>IFERROR(Table11[[#This Row],[clade.N]]-Table11[[#This Row],[clade.FP]], NA())</f>
        <v>66</v>
      </c>
      <c r="S1447" s="24">
        <f>Table11[[#This Row],[clade.TP]]/Table11[[#This Row],[clade.P]]</f>
        <v>0.98989672204759771</v>
      </c>
      <c r="T1447" s="24">
        <f>Table11[[#This Row],[clade.FN]]/Table11[[#This Row],[clade.P]]</f>
        <v>1.0103277952402335E-2</v>
      </c>
      <c r="U1447" s="24">
        <f>IFERROR(Table11[[#This Row],[clade.FP]]/Table11[[#This Row],[clade.N]],NA())</f>
        <v>0.4</v>
      </c>
      <c r="V1447" s="24">
        <f>IFERROR(Table11[[#This Row],[clade.TN]]/Table11[[#This Row],[clade.N]],NA())</f>
        <v>0.6</v>
      </c>
      <c r="AC1447" s="11"/>
      <c r="AD1447" s="11"/>
    </row>
    <row r="1448" spans="1:30" ht="21" customHeight="1" x14ac:dyDescent="0.2">
      <c r="A1448" s="25" t="s">
        <v>5803</v>
      </c>
      <c r="B1448" s="20">
        <f>LOOKUP(Table11[[#This Row],[id]],'S1 - Assay'!A:A,'S1 - Assay'!B:B)</f>
        <v>10244</v>
      </c>
      <c r="C1448" s="20" t="str">
        <f>LOOKUP(Table11[[#This Row],[id]],'S1 - Assay'!A:A,'S1 - Assay'!C:C)</f>
        <v>II</v>
      </c>
      <c r="D1448" s="20">
        <f>COUNTIF('S6 - Table 1'!$B$3:$B$20,Table11[[#This Row],[id]])</f>
        <v>0</v>
      </c>
      <c r="E1448" s="20">
        <v>1.708516207</v>
      </c>
      <c r="F1448" s="20">
        <v>3414</v>
      </c>
      <c r="G1448" s="20">
        <v>20</v>
      </c>
      <c r="H1448" s="20">
        <v>209</v>
      </c>
      <c r="I1448" s="20">
        <v>78</v>
      </c>
      <c r="J1448" s="20">
        <v>44</v>
      </c>
      <c r="K1448" s="20">
        <v>4435</v>
      </c>
      <c r="L1448" s="20">
        <v>65</v>
      </c>
      <c r="M1448" s="26" cm="1">
        <f t="array" ref="M1448">_xlfn.IFS(Table11[[#This Row],[target.clade]]="I",110,Table11[[#This Row],[target.clade]]="II",4454,TRUE,4652)</f>
        <v>4454</v>
      </c>
      <c r="N1448" s="26" cm="1">
        <f t="array" ref="N1448">_xlfn.IFS(Table11[[#This Row],[target.clade]]="I",4454,Table11[[#This Row],[target.clade]]="II",110,TRUE,NA())</f>
        <v>110</v>
      </c>
      <c r="O1448" s="20" cm="1">
        <f t="array" ref="O1448">_xlfn.IFS(Table11[[#This Row],[target.clade]]="I",Table11[[#This Row],[hits.I]],Table11[[#This Row],[target.clade]]="II",Table11[[#This Row],[hits.II]],TRUE,SUM(Table11[[#This Row],[hits.I]:[hits.?]]))</f>
        <v>4435</v>
      </c>
      <c r="P1448" s="26">
        <f>Table11[[#This Row],[clade.P]]-Table11[[#This Row],[clade.TP]]</f>
        <v>19</v>
      </c>
      <c r="Q1448" s="26" cm="1">
        <f t="array" ref="Q1448">_xlfn.IFS(Table11[[#This Row],[target.clade]]="I",Table11[[#This Row],[hits.II]],Table11[[#This Row],[target.clade]]="II",Table11[[#This Row],[hits.I]],TRUE,NA())</f>
        <v>44</v>
      </c>
      <c r="R1448" s="26">
        <f>IFERROR(Table11[[#This Row],[clade.N]]-Table11[[#This Row],[clade.FP]], NA())</f>
        <v>66</v>
      </c>
      <c r="S1448" s="24">
        <f>Table11[[#This Row],[clade.TP]]/Table11[[#This Row],[clade.P]]</f>
        <v>0.99573417153120791</v>
      </c>
      <c r="T1448" s="24">
        <f>Table11[[#This Row],[clade.FN]]/Table11[[#This Row],[clade.P]]</f>
        <v>4.2658284687920973E-3</v>
      </c>
      <c r="U1448" s="24">
        <f>IFERROR(Table11[[#This Row],[clade.FP]]/Table11[[#This Row],[clade.N]],NA())</f>
        <v>0.4</v>
      </c>
      <c r="V1448" s="24">
        <f>IFERROR(Table11[[#This Row],[clade.TN]]/Table11[[#This Row],[clade.N]],NA())</f>
        <v>0.6</v>
      </c>
      <c r="AC1448" s="11"/>
      <c r="AD1448" s="11"/>
    </row>
    <row r="1449" spans="1:30" ht="21" customHeight="1" x14ac:dyDescent="0.2">
      <c r="A1449" s="25" t="s">
        <v>5806</v>
      </c>
      <c r="B1449" s="20">
        <f>LOOKUP(Table11[[#This Row],[id]],'S1 - Assay'!A:A,'S1 - Assay'!B:B)</f>
        <v>10244</v>
      </c>
      <c r="C1449" s="20" t="str">
        <f>LOOKUP(Table11[[#This Row],[id]],'S1 - Assay'!A:A,'S1 - Assay'!C:C)</f>
        <v>II</v>
      </c>
      <c r="D1449" s="20">
        <f>COUNTIF('S6 - Table 1'!$B$3:$B$20,Table11[[#This Row],[id]])</f>
        <v>0</v>
      </c>
      <c r="E1449" s="20">
        <v>1.7155177079999999</v>
      </c>
      <c r="F1449" s="20">
        <v>3328</v>
      </c>
      <c r="G1449" s="20">
        <v>33</v>
      </c>
      <c r="H1449" s="20">
        <v>133</v>
      </c>
      <c r="I1449" s="20">
        <v>183</v>
      </c>
      <c r="J1449" s="20">
        <v>43</v>
      </c>
      <c r="K1449" s="20">
        <v>4358</v>
      </c>
      <c r="L1449" s="20">
        <v>54</v>
      </c>
      <c r="M1449" s="26" cm="1">
        <f t="array" ref="M1449">_xlfn.IFS(Table11[[#This Row],[target.clade]]="I",110,Table11[[#This Row],[target.clade]]="II",4454,TRUE,4652)</f>
        <v>4454</v>
      </c>
      <c r="N1449" s="26" cm="1">
        <f t="array" ref="N1449">_xlfn.IFS(Table11[[#This Row],[target.clade]]="I",4454,Table11[[#This Row],[target.clade]]="II",110,TRUE,NA())</f>
        <v>110</v>
      </c>
      <c r="O1449" s="20" cm="1">
        <f t="array" ref="O1449">_xlfn.IFS(Table11[[#This Row],[target.clade]]="I",Table11[[#This Row],[hits.I]],Table11[[#This Row],[target.clade]]="II",Table11[[#This Row],[hits.II]],TRUE,SUM(Table11[[#This Row],[hits.I]:[hits.?]]))</f>
        <v>4358</v>
      </c>
      <c r="P1449" s="26">
        <f>Table11[[#This Row],[clade.P]]-Table11[[#This Row],[clade.TP]]</f>
        <v>96</v>
      </c>
      <c r="Q1449" s="26" cm="1">
        <f t="array" ref="Q1449">_xlfn.IFS(Table11[[#This Row],[target.clade]]="I",Table11[[#This Row],[hits.II]],Table11[[#This Row],[target.clade]]="II",Table11[[#This Row],[hits.I]],TRUE,NA())</f>
        <v>43</v>
      </c>
      <c r="R1449" s="26">
        <f>IFERROR(Table11[[#This Row],[clade.N]]-Table11[[#This Row],[clade.FP]], NA())</f>
        <v>67</v>
      </c>
      <c r="S1449" s="24">
        <f>Table11[[#This Row],[clade.TP]]/Table11[[#This Row],[clade.P]]</f>
        <v>0.97844634036820832</v>
      </c>
      <c r="T1449" s="24">
        <f>Table11[[#This Row],[clade.FN]]/Table11[[#This Row],[clade.P]]</f>
        <v>2.155365963179165E-2</v>
      </c>
      <c r="U1449" s="24">
        <f>IFERROR(Table11[[#This Row],[clade.FP]]/Table11[[#This Row],[clade.N]],NA())</f>
        <v>0.39090909090909093</v>
      </c>
      <c r="V1449" s="24">
        <f>IFERROR(Table11[[#This Row],[clade.TN]]/Table11[[#This Row],[clade.N]],NA())</f>
        <v>0.60909090909090913</v>
      </c>
      <c r="AC1449" s="11"/>
      <c r="AD1449" s="11"/>
    </row>
    <row r="1450" spans="1:30" ht="21" customHeight="1" x14ac:dyDescent="0.2">
      <c r="A1450" s="25" t="s">
        <v>5809</v>
      </c>
      <c r="B1450" s="20">
        <f>LOOKUP(Table11[[#This Row],[id]],'S1 - Assay'!A:A,'S1 - Assay'!B:B)</f>
        <v>10244</v>
      </c>
      <c r="C1450" s="20" t="str">
        <f>LOOKUP(Table11[[#This Row],[id]],'S1 - Assay'!A:A,'S1 - Assay'!C:C)</f>
        <v>II</v>
      </c>
      <c r="D1450" s="20">
        <f>COUNTIF('S6 - Table 1'!$B$3:$B$20,Table11[[#This Row],[id]])</f>
        <v>0</v>
      </c>
      <c r="E1450" s="20">
        <v>1.7155389590000001</v>
      </c>
      <c r="F1450" s="20">
        <v>3376</v>
      </c>
      <c r="G1450" s="20">
        <v>8</v>
      </c>
      <c r="H1450" s="20">
        <v>157</v>
      </c>
      <c r="I1450" s="20">
        <v>156</v>
      </c>
      <c r="J1450" s="20">
        <v>43</v>
      </c>
      <c r="K1450" s="20">
        <v>4382</v>
      </c>
      <c r="L1450" s="20">
        <v>63</v>
      </c>
      <c r="M1450" s="26" cm="1">
        <f t="array" ref="M1450">_xlfn.IFS(Table11[[#This Row],[target.clade]]="I",110,Table11[[#This Row],[target.clade]]="II",4454,TRUE,4652)</f>
        <v>4454</v>
      </c>
      <c r="N1450" s="26" cm="1">
        <f t="array" ref="N1450">_xlfn.IFS(Table11[[#This Row],[target.clade]]="I",4454,Table11[[#This Row],[target.clade]]="II",110,TRUE,NA())</f>
        <v>110</v>
      </c>
      <c r="O1450" s="20" cm="1">
        <f t="array" ref="O1450">_xlfn.IFS(Table11[[#This Row],[target.clade]]="I",Table11[[#This Row],[hits.I]],Table11[[#This Row],[target.clade]]="II",Table11[[#This Row],[hits.II]],TRUE,SUM(Table11[[#This Row],[hits.I]:[hits.?]]))</f>
        <v>4382</v>
      </c>
      <c r="P1450" s="26">
        <f>Table11[[#This Row],[clade.P]]-Table11[[#This Row],[clade.TP]]</f>
        <v>72</v>
      </c>
      <c r="Q1450" s="26" cm="1">
        <f t="array" ref="Q1450">_xlfn.IFS(Table11[[#This Row],[target.clade]]="I",Table11[[#This Row],[hits.II]],Table11[[#This Row],[target.clade]]="II",Table11[[#This Row],[hits.I]],TRUE,NA())</f>
        <v>43</v>
      </c>
      <c r="R1450" s="26">
        <f>IFERROR(Table11[[#This Row],[clade.N]]-Table11[[#This Row],[clade.FP]], NA())</f>
        <v>67</v>
      </c>
      <c r="S1450" s="24">
        <f>Table11[[#This Row],[clade.TP]]/Table11[[#This Row],[clade.P]]</f>
        <v>0.98383475527615627</v>
      </c>
      <c r="T1450" s="24">
        <f>Table11[[#This Row],[clade.FN]]/Table11[[#This Row],[clade.P]]</f>
        <v>1.6165244723843737E-2</v>
      </c>
      <c r="U1450" s="24">
        <f>IFERROR(Table11[[#This Row],[clade.FP]]/Table11[[#This Row],[clade.N]],NA())</f>
        <v>0.39090909090909093</v>
      </c>
      <c r="V1450" s="24">
        <f>IFERROR(Table11[[#This Row],[clade.TN]]/Table11[[#This Row],[clade.N]],NA())</f>
        <v>0.60909090909090913</v>
      </c>
      <c r="AC1450" s="11"/>
      <c r="AD1450" s="11"/>
    </row>
    <row r="1451" spans="1:30" ht="21" customHeight="1" x14ac:dyDescent="0.2">
      <c r="A1451" s="25" t="s">
        <v>5811</v>
      </c>
      <c r="B1451" s="20">
        <f>LOOKUP(Table11[[#This Row],[id]],'S1 - Assay'!A:A,'S1 - Assay'!B:B)</f>
        <v>10244</v>
      </c>
      <c r="C1451" s="20" t="str">
        <f>LOOKUP(Table11[[#This Row],[id]],'S1 - Assay'!A:A,'S1 - Assay'!C:C)</f>
        <v>II</v>
      </c>
      <c r="D1451" s="20">
        <f>COUNTIF('S6 - Table 1'!$B$3:$B$20,Table11[[#This Row],[id]])</f>
        <v>0</v>
      </c>
      <c r="E1451" s="20">
        <v>1.720089134</v>
      </c>
      <c r="F1451" s="20">
        <v>3376</v>
      </c>
      <c r="G1451" s="20">
        <v>8</v>
      </c>
      <c r="H1451" s="20">
        <v>158</v>
      </c>
      <c r="I1451" s="20">
        <v>155</v>
      </c>
      <c r="J1451" s="20">
        <v>43</v>
      </c>
      <c r="K1451" s="20">
        <v>4383</v>
      </c>
      <c r="L1451" s="20">
        <v>63</v>
      </c>
      <c r="M1451" s="26" cm="1">
        <f t="array" ref="M1451">_xlfn.IFS(Table11[[#This Row],[target.clade]]="I",110,Table11[[#This Row],[target.clade]]="II",4454,TRUE,4652)</f>
        <v>4454</v>
      </c>
      <c r="N1451" s="26" cm="1">
        <f t="array" ref="N1451">_xlfn.IFS(Table11[[#This Row],[target.clade]]="I",4454,Table11[[#This Row],[target.clade]]="II",110,TRUE,NA())</f>
        <v>110</v>
      </c>
      <c r="O1451" s="20" cm="1">
        <f t="array" ref="O1451">_xlfn.IFS(Table11[[#This Row],[target.clade]]="I",Table11[[#This Row],[hits.I]],Table11[[#This Row],[target.clade]]="II",Table11[[#This Row],[hits.II]],TRUE,SUM(Table11[[#This Row],[hits.I]:[hits.?]]))</f>
        <v>4383</v>
      </c>
      <c r="P1451" s="26">
        <f>Table11[[#This Row],[clade.P]]-Table11[[#This Row],[clade.TP]]</f>
        <v>71</v>
      </c>
      <c r="Q1451" s="26" cm="1">
        <f t="array" ref="Q1451">_xlfn.IFS(Table11[[#This Row],[target.clade]]="I",Table11[[#This Row],[hits.II]],Table11[[#This Row],[target.clade]]="II",Table11[[#This Row],[hits.I]],TRUE,NA())</f>
        <v>43</v>
      </c>
      <c r="R1451" s="26">
        <f>IFERROR(Table11[[#This Row],[clade.N]]-Table11[[#This Row],[clade.FP]], NA())</f>
        <v>67</v>
      </c>
      <c r="S1451" s="24">
        <f>Table11[[#This Row],[clade.TP]]/Table11[[#This Row],[clade.P]]</f>
        <v>0.9840592725639874</v>
      </c>
      <c r="T1451" s="24">
        <f>Table11[[#This Row],[clade.FN]]/Table11[[#This Row],[clade.P]]</f>
        <v>1.5940727436012572E-2</v>
      </c>
      <c r="U1451" s="24">
        <f>IFERROR(Table11[[#This Row],[clade.FP]]/Table11[[#This Row],[clade.N]],NA())</f>
        <v>0.39090909090909093</v>
      </c>
      <c r="V1451" s="24">
        <f>IFERROR(Table11[[#This Row],[clade.TN]]/Table11[[#This Row],[clade.N]],NA())</f>
        <v>0.60909090909090913</v>
      </c>
      <c r="AC1451" s="11"/>
      <c r="AD1451" s="11"/>
    </row>
    <row r="1452" spans="1:30" ht="21" customHeight="1" x14ac:dyDescent="0.2">
      <c r="A1452" s="25" t="s">
        <v>5813</v>
      </c>
      <c r="B1452" s="20">
        <f>LOOKUP(Table11[[#This Row],[id]],'S1 - Assay'!A:A,'S1 - Assay'!B:B)</f>
        <v>10244</v>
      </c>
      <c r="C1452" s="20" t="str">
        <f>LOOKUP(Table11[[#This Row],[id]],'S1 - Assay'!A:A,'S1 - Assay'!C:C)</f>
        <v>II</v>
      </c>
      <c r="D1452" s="20">
        <f>COUNTIF('S6 - Table 1'!$B$3:$B$20,Table11[[#This Row],[id]])</f>
        <v>0</v>
      </c>
      <c r="E1452" s="20">
        <v>1.721085899</v>
      </c>
      <c r="F1452" s="20">
        <v>3377</v>
      </c>
      <c r="G1452" s="20">
        <v>2</v>
      </c>
      <c r="H1452" s="20">
        <v>16</v>
      </c>
      <c r="I1452" s="20">
        <v>190</v>
      </c>
      <c r="J1452" s="20">
        <v>43</v>
      </c>
      <c r="K1452" s="20">
        <v>4357</v>
      </c>
      <c r="L1452" s="20">
        <v>61</v>
      </c>
      <c r="M1452" s="26" cm="1">
        <f t="array" ref="M1452">_xlfn.IFS(Table11[[#This Row],[target.clade]]="I",110,Table11[[#This Row],[target.clade]]="II",4454,TRUE,4652)</f>
        <v>4454</v>
      </c>
      <c r="N1452" s="26" cm="1">
        <f t="array" ref="N1452">_xlfn.IFS(Table11[[#This Row],[target.clade]]="I",4454,Table11[[#This Row],[target.clade]]="II",110,TRUE,NA())</f>
        <v>110</v>
      </c>
      <c r="O1452" s="20" cm="1">
        <f t="array" ref="O1452">_xlfn.IFS(Table11[[#This Row],[target.clade]]="I",Table11[[#This Row],[hits.I]],Table11[[#This Row],[target.clade]]="II",Table11[[#This Row],[hits.II]],TRUE,SUM(Table11[[#This Row],[hits.I]:[hits.?]]))</f>
        <v>4357</v>
      </c>
      <c r="P1452" s="26">
        <f>Table11[[#This Row],[clade.P]]-Table11[[#This Row],[clade.TP]]</f>
        <v>97</v>
      </c>
      <c r="Q1452" s="26" cm="1">
        <f t="array" ref="Q1452">_xlfn.IFS(Table11[[#This Row],[target.clade]]="I",Table11[[#This Row],[hits.II]],Table11[[#This Row],[target.clade]]="II",Table11[[#This Row],[hits.I]],TRUE,NA())</f>
        <v>43</v>
      </c>
      <c r="R1452" s="26">
        <f>IFERROR(Table11[[#This Row],[clade.N]]-Table11[[#This Row],[clade.FP]], NA())</f>
        <v>67</v>
      </c>
      <c r="S1452" s="24">
        <f>Table11[[#This Row],[clade.TP]]/Table11[[#This Row],[clade.P]]</f>
        <v>0.9782218230803772</v>
      </c>
      <c r="T1452" s="24">
        <f>Table11[[#This Row],[clade.FN]]/Table11[[#This Row],[clade.P]]</f>
        <v>2.1778176919622812E-2</v>
      </c>
      <c r="U1452" s="24">
        <f>IFERROR(Table11[[#This Row],[clade.FP]]/Table11[[#This Row],[clade.N]],NA())</f>
        <v>0.39090909090909093</v>
      </c>
      <c r="V1452" s="24">
        <f>IFERROR(Table11[[#This Row],[clade.TN]]/Table11[[#This Row],[clade.N]],NA())</f>
        <v>0.60909090909090913</v>
      </c>
      <c r="AC1452" s="11"/>
      <c r="AD1452" s="11"/>
    </row>
    <row r="1453" spans="1:30" ht="21" customHeight="1" x14ac:dyDescent="0.2">
      <c r="A1453" s="25" t="s">
        <v>5818</v>
      </c>
      <c r="B1453" s="20">
        <f>LOOKUP(Table11[[#This Row],[id]],'S1 - Assay'!A:A,'S1 - Assay'!B:B)</f>
        <v>10244</v>
      </c>
      <c r="C1453" s="20" t="str">
        <f>LOOKUP(Table11[[#This Row],[id]],'S1 - Assay'!A:A,'S1 - Assay'!C:C)</f>
        <v>II</v>
      </c>
      <c r="D1453" s="20">
        <f>COUNTIF('S6 - Table 1'!$B$3:$B$20,Table11[[#This Row],[id]])</f>
        <v>0</v>
      </c>
      <c r="E1453" s="20">
        <v>1.7216374139999999</v>
      </c>
      <c r="F1453" s="20">
        <v>3338</v>
      </c>
      <c r="G1453" s="20">
        <v>75</v>
      </c>
      <c r="H1453" s="20">
        <v>2</v>
      </c>
      <c r="I1453" s="20">
        <v>279</v>
      </c>
      <c r="J1453" s="20">
        <v>50</v>
      </c>
      <c r="K1453" s="20">
        <v>4411</v>
      </c>
      <c r="L1453" s="20">
        <v>58</v>
      </c>
      <c r="M1453" s="26" cm="1">
        <f t="array" ref="M1453">_xlfn.IFS(Table11[[#This Row],[target.clade]]="I",110,Table11[[#This Row],[target.clade]]="II",4454,TRUE,4652)</f>
        <v>4454</v>
      </c>
      <c r="N1453" s="26" cm="1">
        <f t="array" ref="N1453">_xlfn.IFS(Table11[[#This Row],[target.clade]]="I",4454,Table11[[#This Row],[target.clade]]="II",110,TRUE,NA())</f>
        <v>110</v>
      </c>
      <c r="O1453" s="20" cm="1">
        <f t="array" ref="O1453">_xlfn.IFS(Table11[[#This Row],[target.clade]]="I",Table11[[#This Row],[hits.I]],Table11[[#This Row],[target.clade]]="II",Table11[[#This Row],[hits.II]],TRUE,SUM(Table11[[#This Row],[hits.I]:[hits.?]]))</f>
        <v>4411</v>
      </c>
      <c r="P1453" s="26">
        <f>Table11[[#This Row],[clade.P]]-Table11[[#This Row],[clade.TP]]</f>
        <v>43</v>
      </c>
      <c r="Q1453" s="26" cm="1">
        <f t="array" ref="Q1453">_xlfn.IFS(Table11[[#This Row],[target.clade]]="I",Table11[[#This Row],[hits.II]],Table11[[#This Row],[target.clade]]="II",Table11[[#This Row],[hits.I]],TRUE,NA())</f>
        <v>50</v>
      </c>
      <c r="R1453" s="26">
        <f>IFERROR(Table11[[#This Row],[clade.N]]-Table11[[#This Row],[clade.FP]], NA())</f>
        <v>60</v>
      </c>
      <c r="S1453" s="24">
        <f>Table11[[#This Row],[clade.TP]]/Table11[[#This Row],[clade.P]]</f>
        <v>0.99034575662325997</v>
      </c>
      <c r="T1453" s="24">
        <f>Table11[[#This Row],[clade.FN]]/Table11[[#This Row],[clade.P]]</f>
        <v>9.6542433767400088E-3</v>
      </c>
      <c r="U1453" s="24">
        <f>IFERROR(Table11[[#This Row],[clade.FP]]/Table11[[#This Row],[clade.N]],NA())</f>
        <v>0.45454545454545453</v>
      </c>
      <c r="V1453" s="24">
        <f>IFERROR(Table11[[#This Row],[clade.TN]]/Table11[[#This Row],[clade.N]],NA())</f>
        <v>0.54545454545454541</v>
      </c>
      <c r="AC1453" s="11"/>
      <c r="AD1453" s="11"/>
    </row>
    <row r="1454" spans="1:30" ht="21" customHeight="1" x14ac:dyDescent="0.2">
      <c r="A1454" s="25" t="s">
        <v>5821</v>
      </c>
      <c r="B1454" s="20">
        <f>LOOKUP(Table11[[#This Row],[id]],'S1 - Assay'!A:A,'S1 - Assay'!B:B)</f>
        <v>10244</v>
      </c>
      <c r="C1454" s="20" t="str">
        <f>LOOKUP(Table11[[#This Row],[id]],'S1 - Assay'!A:A,'S1 - Assay'!C:C)</f>
        <v>II</v>
      </c>
      <c r="D1454" s="20">
        <f>COUNTIF('S6 - Table 1'!$B$3:$B$20,Table11[[#This Row],[id]])</f>
        <v>0</v>
      </c>
      <c r="E1454" s="20">
        <v>1.7334517229999999</v>
      </c>
      <c r="F1454" s="20">
        <v>3444</v>
      </c>
      <c r="G1454" s="20">
        <v>69</v>
      </c>
      <c r="H1454" s="20">
        <v>667</v>
      </c>
      <c r="I1454" s="20">
        <v>42</v>
      </c>
      <c r="J1454" s="20">
        <v>101</v>
      </c>
      <c r="K1454" s="20">
        <v>4432</v>
      </c>
      <c r="L1454" s="20">
        <v>70</v>
      </c>
      <c r="M1454" s="26" cm="1">
        <f t="array" ref="M1454">_xlfn.IFS(Table11[[#This Row],[target.clade]]="I",110,Table11[[#This Row],[target.clade]]="II",4454,TRUE,4652)</f>
        <v>4454</v>
      </c>
      <c r="N1454" s="26" cm="1">
        <f t="array" ref="N1454">_xlfn.IFS(Table11[[#This Row],[target.clade]]="I",4454,Table11[[#This Row],[target.clade]]="II",110,TRUE,NA())</f>
        <v>110</v>
      </c>
      <c r="O1454" s="20" cm="1">
        <f t="array" ref="O1454">_xlfn.IFS(Table11[[#This Row],[target.clade]]="I",Table11[[#This Row],[hits.I]],Table11[[#This Row],[target.clade]]="II",Table11[[#This Row],[hits.II]],TRUE,SUM(Table11[[#This Row],[hits.I]:[hits.?]]))</f>
        <v>4432</v>
      </c>
      <c r="P1454" s="26">
        <f>Table11[[#This Row],[clade.P]]-Table11[[#This Row],[clade.TP]]</f>
        <v>22</v>
      </c>
      <c r="Q1454" s="26" cm="1">
        <f t="array" ref="Q1454">_xlfn.IFS(Table11[[#This Row],[target.clade]]="I",Table11[[#This Row],[hits.II]],Table11[[#This Row],[target.clade]]="II",Table11[[#This Row],[hits.I]],TRUE,NA())</f>
        <v>101</v>
      </c>
      <c r="R1454" s="26">
        <f>IFERROR(Table11[[#This Row],[clade.N]]-Table11[[#This Row],[clade.FP]], NA())</f>
        <v>9</v>
      </c>
      <c r="S1454" s="24">
        <f>Table11[[#This Row],[clade.TP]]/Table11[[#This Row],[clade.P]]</f>
        <v>0.99506061966771442</v>
      </c>
      <c r="T1454" s="24">
        <f>Table11[[#This Row],[clade.FN]]/Table11[[#This Row],[clade.P]]</f>
        <v>4.9393803322855864E-3</v>
      </c>
      <c r="U1454" s="24">
        <f>IFERROR(Table11[[#This Row],[clade.FP]]/Table11[[#This Row],[clade.N]],NA())</f>
        <v>0.91818181818181821</v>
      </c>
      <c r="V1454" s="24">
        <f>IFERROR(Table11[[#This Row],[clade.TN]]/Table11[[#This Row],[clade.N]],NA())</f>
        <v>8.1818181818181818E-2</v>
      </c>
      <c r="AC1454" s="11"/>
      <c r="AD1454" s="11"/>
    </row>
    <row r="1455" spans="1:30" ht="21" customHeight="1" x14ac:dyDescent="0.2">
      <c r="A1455" s="25" t="s">
        <v>5824</v>
      </c>
      <c r="B1455" s="20">
        <f>LOOKUP(Table11[[#This Row],[id]],'S1 - Assay'!A:A,'S1 - Assay'!B:B)</f>
        <v>10244</v>
      </c>
      <c r="C1455" s="20" t="str">
        <f>LOOKUP(Table11[[#This Row],[id]],'S1 - Assay'!A:A,'S1 - Assay'!C:C)</f>
        <v>II</v>
      </c>
      <c r="D1455" s="20">
        <f>COUNTIF('S6 - Table 1'!$B$3:$B$20,Table11[[#This Row],[id]])</f>
        <v>0</v>
      </c>
      <c r="E1455" s="20">
        <v>1.743776268</v>
      </c>
      <c r="F1455" s="20">
        <v>3339</v>
      </c>
      <c r="G1455" s="20">
        <v>32</v>
      </c>
      <c r="H1455" s="20">
        <v>152</v>
      </c>
      <c r="I1455" s="20">
        <v>123</v>
      </c>
      <c r="J1455" s="20">
        <v>50</v>
      </c>
      <c r="K1455" s="20">
        <v>4390</v>
      </c>
      <c r="L1455" s="20">
        <v>51</v>
      </c>
      <c r="M1455" s="26" cm="1">
        <f t="array" ref="M1455">_xlfn.IFS(Table11[[#This Row],[target.clade]]="I",110,Table11[[#This Row],[target.clade]]="II",4454,TRUE,4652)</f>
        <v>4454</v>
      </c>
      <c r="N1455" s="26" cm="1">
        <f t="array" ref="N1455">_xlfn.IFS(Table11[[#This Row],[target.clade]]="I",4454,Table11[[#This Row],[target.clade]]="II",110,TRUE,NA())</f>
        <v>110</v>
      </c>
      <c r="O1455" s="20" cm="1">
        <f t="array" ref="O1455">_xlfn.IFS(Table11[[#This Row],[target.clade]]="I",Table11[[#This Row],[hits.I]],Table11[[#This Row],[target.clade]]="II",Table11[[#This Row],[hits.II]],TRUE,SUM(Table11[[#This Row],[hits.I]:[hits.?]]))</f>
        <v>4390</v>
      </c>
      <c r="P1455" s="26">
        <f>Table11[[#This Row],[clade.P]]-Table11[[#This Row],[clade.TP]]</f>
        <v>64</v>
      </c>
      <c r="Q1455" s="26" cm="1">
        <f t="array" ref="Q1455">_xlfn.IFS(Table11[[#This Row],[target.clade]]="I",Table11[[#This Row],[hits.II]],Table11[[#This Row],[target.clade]]="II",Table11[[#This Row],[hits.I]],TRUE,NA())</f>
        <v>50</v>
      </c>
      <c r="R1455" s="26">
        <f>IFERROR(Table11[[#This Row],[clade.N]]-Table11[[#This Row],[clade.FP]], NA())</f>
        <v>60</v>
      </c>
      <c r="S1455" s="24">
        <f>Table11[[#This Row],[clade.TP]]/Table11[[#This Row],[clade.P]]</f>
        <v>0.98563089357880562</v>
      </c>
      <c r="T1455" s="24">
        <f>Table11[[#This Row],[clade.FN]]/Table11[[#This Row],[clade.P]]</f>
        <v>1.4369106421194431E-2</v>
      </c>
      <c r="U1455" s="24">
        <f>IFERROR(Table11[[#This Row],[clade.FP]]/Table11[[#This Row],[clade.N]],NA())</f>
        <v>0.45454545454545453</v>
      </c>
      <c r="V1455" s="24">
        <f>IFERROR(Table11[[#This Row],[clade.TN]]/Table11[[#This Row],[clade.N]],NA())</f>
        <v>0.54545454545454541</v>
      </c>
      <c r="AC1455" s="11"/>
      <c r="AD1455" s="11"/>
    </row>
    <row r="1456" spans="1:30" ht="21" customHeight="1" x14ac:dyDescent="0.2">
      <c r="A1456" s="25" t="s">
        <v>5827</v>
      </c>
      <c r="B1456" s="20">
        <f>LOOKUP(Table11[[#This Row],[id]],'S1 - Assay'!A:A,'S1 - Assay'!B:B)</f>
        <v>10244</v>
      </c>
      <c r="C1456" s="20" t="str">
        <f>LOOKUP(Table11[[#This Row],[id]],'S1 - Assay'!A:A,'S1 - Assay'!C:C)</f>
        <v>II</v>
      </c>
      <c r="D1456" s="20">
        <f>COUNTIF('S6 - Table 1'!$B$3:$B$20,Table11[[#This Row],[id]])</f>
        <v>0</v>
      </c>
      <c r="E1456" s="20">
        <v>1.7502202689999999</v>
      </c>
      <c r="F1456" s="20">
        <v>3424</v>
      </c>
      <c r="G1456" s="20">
        <v>5</v>
      </c>
      <c r="H1456" s="20">
        <v>27</v>
      </c>
      <c r="I1456" s="20">
        <v>283</v>
      </c>
      <c r="J1456" s="20">
        <v>50</v>
      </c>
      <c r="K1456" s="20">
        <v>4437</v>
      </c>
      <c r="L1456" s="20">
        <v>59</v>
      </c>
      <c r="M1456" s="26" cm="1">
        <f t="array" ref="M1456">_xlfn.IFS(Table11[[#This Row],[target.clade]]="I",110,Table11[[#This Row],[target.clade]]="II",4454,TRUE,4652)</f>
        <v>4454</v>
      </c>
      <c r="N1456" s="26" cm="1">
        <f t="array" ref="N1456">_xlfn.IFS(Table11[[#This Row],[target.clade]]="I",4454,Table11[[#This Row],[target.clade]]="II",110,TRUE,NA())</f>
        <v>110</v>
      </c>
      <c r="O1456" s="20" cm="1">
        <f t="array" ref="O1456">_xlfn.IFS(Table11[[#This Row],[target.clade]]="I",Table11[[#This Row],[hits.I]],Table11[[#This Row],[target.clade]]="II",Table11[[#This Row],[hits.II]],TRUE,SUM(Table11[[#This Row],[hits.I]:[hits.?]]))</f>
        <v>4437</v>
      </c>
      <c r="P1456" s="26">
        <f>Table11[[#This Row],[clade.P]]-Table11[[#This Row],[clade.TP]]</f>
        <v>17</v>
      </c>
      <c r="Q1456" s="26" cm="1">
        <f t="array" ref="Q1456">_xlfn.IFS(Table11[[#This Row],[target.clade]]="I",Table11[[#This Row],[hits.II]],Table11[[#This Row],[target.clade]]="II",Table11[[#This Row],[hits.I]],TRUE,NA())</f>
        <v>50</v>
      </c>
      <c r="R1456" s="26">
        <f>IFERROR(Table11[[#This Row],[clade.N]]-Table11[[#This Row],[clade.FP]], NA())</f>
        <v>60</v>
      </c>
      <c r="S1456" s="24">
        <f>Table11[[#This Row],[clade.TP]]/Table11[[#This Row],[clade.P]]</f>
        <v>0.99618320610687028</v>
      </c>
      <c r="T1456" s="24">
        <f>Table11[[#This Row],[clade.FN]]/Table11[[#This Row],[clade.P]]</f>
        <v>3.8167938931297708E-3</v>
      </c>
      <c r="U1456" s="24">
        <f>IFERROR(Table11[[#This Row],[clade.FP]]/Table11[[#This Row],[clade.N]],NA())</f>
        <v>0.45454545454545453</v>
      </c>
      <c r="V1456" s="24">
        <f>IFERROR(Table11[[#This Row],[clade.TN]]/Table11[[#This Row],[clade.N]],NA())</f>
        <v>0.54545454545454541</v>
      </c>
      <c r="AC1456" s="11"/>
      <c r="AD1456" s="11"/>
    </row>
    <row r="1457" spans="1:30" ht="21" customHeight="1" x14ac:dyDescent="0.2">
      <c r="A1457" s="25" t="s">
        <v>5830</v>
      </c>
      <c r="B1457" s="20">
        <f>LOOKUP(Table11[[#This Row],[id]],'S1 - Assay'!A:A,'S1 - Assay'!B:B)</f>
        <v>10244</v>
      </c>
      <c r="C1457" s="20" t="str">
        <f>LOOKUP(Table11[[#This Row],[id]],'S1 - Assay'!A:A,'S1 - Assay'!C:C)</f>
        <v>II</v>
      </c>
      <c r="D1457" s="20">
        <f>COUNTIF('S6 - Table 1'!$B$3:$B$20,Table11[[#This Row],[id]])</f>
        <v>0</v>
      </c>
      <c r="E1457" s="20">
        <v>1.7509502370000001</v>
      </c>
      <c r="F1457" s="20">
        <v>3416</v>
      </c>
      <c r="G1457" s="20">
        <v>3</v>
      </c>
      <c r="H1457" s="20">
        <v>289</v>
      </c>
      <c r="I1457" s="20">
        <v>268</v>
      </c>
      <c r="J1457" s="20">
        <v>44</v>
      </c>
      <c r="K1457" s="20">
        <v>4409</v>
      </c>
      <c r="L1457" s="20">
        <v>47</v>
      </c>
      <c r="M1457" s="26" cm="1">
        <f t="array" ref="M1457">_xlfn.IFS(Table11[[#This Row],[target.clade]]="I",110,Table11[[#This Row],[target.clade]]="II",4454,TRUE,4652)</f>
        <v>4454</v>
      </c>
      <c r="N1457" s="26" cm="1">
        <f t="array" ref="N1457">_xlfn.IFS(Table11[[#This Row],[target.clade]]="I",4454,Table11[[#This Row],[target.clade]]="II",110,TRUE,NA())</f>
        <v>110</v>
      </c>
      <c r="O1457" s="20" cm="1">
        <f t="array" ref="O1457">_xlfn.IFS(Table11[[#This Row],[target.clade]]="I",Table11[[#This Row],[hits.I]],Table11[[#This Row],[target.clade]]="II",Table11[[#This Row],[hits.II]],TRUE,SUM(Table11[[#This Row],[hits.I]:[hits.?]]))</f>
        <v>4409</v>
      </c>
      <c r="P1457" s="26">
        <f>Table11[[#This Row],[clade.P]]-Table11[[#This Row],[clade.TP]]</f>
        <v>45</v>
      </c>
      <c r="Q1457" s="26" cm="1">
        <f t="array" ref="Q1457">_xlfn.IFS(Table11[[#This Row],[target.clade]]="I",Table11[[#This Row],[hits.II]],Table11[[#This Row],[target.clade]]="II",Table11[[#This Row],[hits.I]],TRUE,NA())</f>
        <v>44</v>
      </c>
      <c r="R1457" s="26">
        <f>IFERROR(Table11[[#This Row],[clade.N]]-Table11[[#This Row],[clade.FP]], NA())</f>
        <v>66</v>
      </c>
      <c r="S1457" s="24">
        <f>Table11[[#This Row],[clade.TP]]/Table11[[#This Row],[clade.P]]</f>
        <v>0.98989672204759771</v>
      </c>
      <c r="T1457" s="24">
        <f>Table11[[#This Row],[clade.FN]]/Table11[[#This Row],[clade.P]]</f>
        <v>1.0103277952402335E-2</v>
      </c>
      <c r="U1457" s="24">
        <f>IFERROR(Table11[[#This Row],[clade.FP]]/Table11[[#This Row],[clade.N]],NA())</f>
        <v>0.4</v>
      </c>
      <c r="V1457" s="24">
        <f>IFERROR(Table11[[#This Row],[clade.TN]]/Table11[[#This Row],[clade.N]],NA())</f>
        <v>0.6</v>
      </c>
      <c r="AC1457" s="11"/>
      <c r="AD1457" s="11"/>
    </row>
    <row r="1458" spans="1:30" ht="21" customHeight="1" x14ac:dyDescent="0.2">
      <c r="A1458" s="25" t="s">
        <v>5833</v>
      </c>
      <c r="B1458" s="20">
        <f>LOOKUP(Table11[[#This Row],[id]],'S1 - Assay'!A:A,'S1 - Assay'!B:B)</f>
        <v>10244</v>
      </c>
      <c r="C1458" s="20" t="str">
        <f>LOOKUP(Table11[[#This Row],[id]],'S1 - Assay'!A:A,'S1 - Assay'!C:C)</f>
        <v>II</v>
      </c>
      <c r="D1458" s="20">
        <f>COUNTIF('S6 - Table 1'!$B$3:$B$20,Table11[[#This Row],[id]])</f>
        <v>0</v>
      </c>
      <c r="E1458" s="20">
        <v>1.7523850940000001</v>
      </c>
      <c r="F1458" s="20">
        <v>3394</v>
      </c>
      <c r="G1458" s="20">
        <v>3</v>
      </c>
      <c r="H1458" s="20">
        <v>277</v>
      </c>
      <c r="I1458" s="20">
        <v>14</v>
      </c>
      <c r="J1458" s="20">
        <v>44</v>
      </c>
      <c r="K1458" s="20">
        <v>4394</v>
      </c>
      <c r="L1458" s="20">
        <v>62</v>
      </c>
      <c r="M1458" s="26" cm="1">
        <f t="array" ref="M1458">_xlfn.IFS(Table11[[#This Row],[target.clade]]="I",110,Table11[[#This Row],[target.clade]]="II",4454,TRUE,4652)</f>
        <v>4454</v>
      </c>
      <c r="N1458" s="26" cm="1">
        <f t="array" ref="N1458">_xlfn.IFS(Table11[[#This Row],[target.clade]]="I",4454,Table11[[#This Row],[target.clade]]="II",110,TRUE,NA())</f>
        <v>110</v>
      </c>
      <c r="O1458" s="20" cm="1">
        <f t="array" ref="O1458">_xlfn.IFS(Table11[[#This Row],[target.clade]]="I",Table11[[#This Row],[hits.I]],Table11[[#This Row],[target.clade]]="II",Table11[[#This Row],[hits.II]],TRUE,SUM(Table11[[#This Row],[hits.I]:[hits.?]]))</f>
        <v>4394</v>
      </c>
      <c r="P1458" s="26">
        <f>Table11[[#This Row],[clade.P]]-Table11[[#This Row],[clade.TP]]</f>
        <v>60</v>
      </c>
      <c r="Q1458" s="26" cm="1">
        <f t="array" ref="Q1458">_xlfn.IFS(Table11[[#This Row],[target.clade]]="I",Table11[[#This Row],[hits.II]],Table11[[#This Row],[target.clade]]="II",Table11[[#This Row],[hits.I]],TRUE,NA())</f>
        <v>44</v>
      </c>
      <c r="R1458" s="26">
        <f>IFERROR(Table11[[#This Row],[clade.N]]-Table11[[#This Row],[clade.FP]], NA())</f>
        <v>66</v>
      </c>
      <c r="S1458" s="24">
        <f>Table11[[#This Row],[clade.TP]]/Table11[[#This Row],[clade.P]]</f>
        <v>0.98652896273013024</v>
      </c>
      <c r="T1458" s="24">
        <f>Table11[[#This Row],[clade.FN]]/Table11[[#This Row],[clade.P]]</f>
        <v>1.3471037269869779E-2</v>
      </c>
      <c r="U1458" s="24">
        <f>IFERROR(Table11[[#This Row],[clade.FP]]/Table11[[#This Row],[clade.N]],NA())</f>
        <v>0.4</v>
      </c>
      <c r="V1458" s="24">
        <f>IFERROR(Table11[[#This Row],[clade.TN]]/Table11[[#This Row],[clade.N]],NA())</f>
        <v>0.6</v>
      </c>
      <c r="AC1458" s="11"/>
      <c r="AD1458" s="11"/>
    </row>
    <row r="1459" spans="1:30" ht="21" customHeight="1" x14ac:dyDescent="0.2">
      <c r="A1459" s="25" t="s">
        <v>5837</v>
      </c>
      <c r="B1459" s="20">
        <f>LOOKUP(Table11[[#This Row],[id]],'S1 - Assay'!A:A,'S1 - Assay'!B:B)</f>
        <v>10244</v>
      </c>
      <c r="C1459" s="20" t="str">
        <f>LOOKUP(Table11[[#This Row],[id]],'S1 - Assay'!A:A,'S1 - Assay'!C:C)</f>
        <v>II</v>
      </c>
      <c r="D1459" s="20">
        <f>COUNTIF('S6 - Table 1'!$B$3:$B$20,Table11[[#This Row],[id]])</f>
        <v>0</v>
      </c>
      <c r="E1459" s="20">
        <v>1.7781277280000001</v>
      </c>
      <c r="F1459" s="20">
        <v>3320</v>
      </c>
      <c r="G1459" s="20">
        <v>11</v>
      </c>
      <c r="H1459" s="20">
        <v>324</v>
      </c>
      <c r="I1459" s="20">
        <v>11</v>
      </c>
      <c r="J1459" s="20">
        <v>43</v>
      </c>
      <c r="K1459" s="20">
        <v>4322</v>
      </c>
      <c r="L1459" s="20">
        <v>54</v>
      </c>
      <c r="M1459" s="26" cm="1">
        <f t="array" ref="M1459">_xlfn.IFS(Table11[[#This Row],[target.clade]]="I",110,Table11[[#This Row],[target.clade]]="II",4454,TRUE,4652)</f>
        <v>4454</v>
      </c>
      <c r="N1459" s="26" cm="1">
        <f t="array" ref="N1459">_xlfn.IFS(Table11[[#This Row],[target.clade]]="I",4454,Table11[[#This Row],[target.clade]]="II",110,TRUE,NA())</f>
        <v>110</v>
      </c>
      <c r="O1459" s="20" cm="1">
        <f t="array" ref="O1459">_xlfn.IFS(Table11[[#This Row],[target.clade]]="I",Table11[[#This Row],[hits.I]],Table11[[#This Row],[target.clade]]="II",Table11[[#This Row],[hits.II]],TRUE,SUM(Table11[[#This Row],[hits.I]:[hits.?]]))</f>
        <v>4322</v>
      </c>
      <c r="P1459" s="26">
        <f>Table11[[#This Row],[clade.P]]-Table11[[#This Row],[clade.TP]]</f>
        <v>132</v>
      </c>
      <c r="Q1459" s="26" cm="1">
        <f t="array" ref="Q1459">_xlfn.IFS(Table11[[#This Row],[target.clade]]="I",Table11[[#This Row],[hits.II]],Table11[[#This Row],[target.clade]]="II",Table11[[#This Row],[hits.I]],TRUE,NA())</f>
        <v>43</v>
      </c>
      <c r="R1459" s="26">
        <f>IFERROR(Table11[[#This Row],[clade.N]]-Table11[[#This Row],[clade.FP]], NA())</f>
        <v>67</v>
      </c>
      <c r="S1459" s="24">
        <f>Table11[[#This Row],[clade.TP]]/Table11[[#This Row],[clade.P]]</f>
        <v>0.97036371800628651</v>
      </c>
      <c r="T1459" s="24">
        <f>Table11[[#This Row],[clade.FN]]/Table11[[#This Row],[clade.P]]</f>
        <v>2.9636281993713515E-2</v>
      </c>
      <c r="U1459" s="24">
        <f>IFERROR(Table11[[#This Row],[clade.FP]]/Table11[[#This Row],[clade.N]],NA())</f>
        <v>0.39090909090909093</v>
      </c>
      <c r="V1459" s="24">
        <f>IFERROR(Table11[[#This Row],[clade.TN]]/Table11[[#This Row],[clade.N]],NA())</f>
        <v>0.60909090909090913</v>
      </c>
      <c r="AC1459" s="11"/>
      <c r="AD1459" s="11"/>
    </row>
    <row r="1460" spans="1:30" ht="21" customHeight="1" x14ac:dyDescent="0.2">
      <c r="A1460" s="25" t="s">
        <v>5840</v>
      </c>
      <c r="B1460" s="20">
        <f>LOOKUP(Table11[[#This Row],[id]],'S1 - Assay'!A:A,'S1 - Assay'!B:B)</f>
        <v>10244</v>
      </c>
      <c r="C1460" s="20" t="str">
        <f>LOOKUP(Table11[[#This Row],[id]],'S1 - Assay'!A:A,'S1 - Assay'!C:C)</f>
        <v>II</v>
      </c>
      <c r="D1460" s="20">
        <f>COUNTIF('S6 - Table 1'!$B$3:$B$20,Table11[[#This Row],[id]])</f>
        <v>0</v>
      </c>
      <c r="E1460" s="20">
        <v>1.802748027</v>
      </c>
      <c r="F1460" s="20">
        <v>3261</v>
      </c>
      <c r="G1460" s="20">
        <v>3</v>
      </c>
      <c r="H1460" s="20">
        <v>189</v>
      </c>
      <c r="I1460" s="20">
        <v>99</v>
      </c>
      <c r="J1460" s="20">
        <v>43</v>
      </c>
      <c r="K1460" s="20">
        <v>4324</v>
      </c>
      <c r="L1460" s="20">
        <v>15</v>
      </c>
      <c r="M1460" s="26" cm="1">
        <f t="array" ref="M1460">_xlfn.IFS(Table11[[#This Row],[target.clade]]="I",110,Table11[[#This Row],[target.clade]]="II",4454,TRUE,4652)</f>
        <v>4454</v>
      </c>
      <c r="N1460" s="26" cm="1">
        <f t="array" ref="N1460">_xlfn.IFS(Table11[[#This Row],[target.clade]]="I",4454,Table11[[#This Row],[target.clade]]="II",110,TRUE,NA())</f>
        <v>110</v>
      </c>
      <c r="O1460" s="20" cm="1">
        <f t="array" ref="O1460">_xlfn.IFS(Table11[[#This Row],[target.clade]]="I",Table11[[#This Row],[hits.I]],Table11[[#This Row],[target.clade]]="II",Table11[[#This Row],[hits.II]],TRUE,SUM(Table11[[#This Row],[hits.I]:[hits.?]]))</f>
        <v>4324</v>
      </c>
      <c r="P1460" s="26">
        <f>Table11[[#This Row],[clade.P]]-Table11[[#This Row],[clade.TP]]</f>
        <v>130</v>
      </c>
      <c r="Q1460" s="26" cm="1">
        <f t="array" ref="Q1460">_xlfn.IFS(Table11[[#This Row],[target.clade]]="I",Table11[[#This Row],[hits.II]],Table11[[#This Row],[target.clade]]="II",Table11[[#This Row],[hits.I]],TRUE,NA())</f>
        <v>43</v>
      </c>
      <c r="R1460" s="26">
        <f>IFERROR(Table11[[#This Row],[clade.N]]-Table11[[#This Row],[clade.FP]], NA())</f>
        <v>67</v>
      </c>
      <c r="S1460" s="24">
        <f>Table11[[#This Row],[clade.TP]]/Table11[[#This Row],[clade.P]]</f>
        <v>0.97081275258194877</v>
      </c>
      <c r="T1460" s="24">
        <f>Table11[[#This Row],[clade.FN]]/Table11[[#This Row],[clade.P]]</f>
        <v>2.918724741805119E-2</v>
      </c>
      <c r="U1460" s="24">
        <f>IFERROR(Table11[[#This Row],[clade.FP]]/Table11[[#This Row],[clade.N]],NA())</f>
        <v>0.39090909090909093</v>
      </c>
      <c r="V1460" s="24">
        <f>IFERROR(Table11[[#This Row],[clade.TN]]/Table11[[#This Row],[clade.N]],NA())</f>
        <v>0.60909090909090913</v>
      </c>
      <c r="AC1460" s="11"/>
      <c r="AD1460" s="11"/>
    </row>
    <row r="1461" spans="1:30" ht="21" customHeight="1" x14ac:dyDescent="0.2">
      <c r="A1461" s="25" t="s">
        <v>5845</v>
      </c>
      <c r="B1461" s="20">
        <f>LOOKUP(Table11[[#This Row],[id]],'S1 - Assay'!A:A,'S1 - Assay'!B:B)</f>
        <v>10244</v>
      </c>
      <c r="C1461" s="20" t="str">
        <f>LOOKUP(Table11[[#This Row],[id]],'S1 - Assay'!A:A,'S1 - Assay'!C:C)</f>
        <v>II</v>
      </c>
      <c r="D1461" s="20">
        <f>COUNTIF('S6 - Table 1'!$B$3:$B$20,Table11[[#This Row],[id]])</f>
        <v>0</v>
      </c>
      <c r="E1461" s="20">
        <v>1.8048653690000001</v>
      </c>
      <c r="F1461" s="20">
        <v>3376</v>
      </c>
      <c r="G1461" s="20">
        <v>8</v>
      </c>
      <c r="H1461" s="20">
        <v>158</v>
      </c>
      <c r="I1461" s="20">
        <v>155</v>
      </c>
      <c r="J1461" s="20">
        <v>43</v>
      </c>
      <c r="K1461" s="20">
        <v>4383</v>
      </c>
      <c r="L1461" s="20">
        <v>63</v>
      </c>
      <c r="M1461" s="26" cm="1">
        <f t="array" ref="M1461">_xlfn.IFS(Table11[[#This Row],[target.clade]]="I",110,Table11[[#This Row],[target.clade]]="II",4454,TRUE,4652)</f>
        <v>4454</v>
      </c>
      <c r="N1461" s="26" cm="1">
        <f t="array" ref="N1461">_xlfn.IFS(Table11[[#This Row],[target.clade]]="I",4454,Table11[[#This Row],[target.clade]]="II",110,TRUE,NA())</f>
        <v>110</v>
      </c>
      <c r="O1461" s="20" cm="1">
        <f t="array" ref="O1461">_xlfn.IFS(Table11[[#This Row],[target.clade]]="I",Table11[[#This Row],[hits.I]],Table11[[#This Row],[target.clade]]="II",Table11[[#This Row],[hits.II]],TRUE,SUM(Table11[[#This Row],[hits.I]:[hits.?]]))</f>
        <v>4383</v>
      </c>
      <c r="P1461" s="26">
        <f>Table11[[#This Row],[clade.P]]-Table11[[#This Row],[clade.TP]]</f>
        <v>71</v>
      </c>
      <c r="Q1461" s="26" cm="1">
        <f t="array" ref="Q1461">_xlfn.IFS(Table11[[#This Row],[target.clade]]="I",Table11[[#This Row],[hits.II]],Table11[[#This Row],[target.clade]]="II",Table11[[#This Row],[hits.I]],TRUE,NA())</f>
        <v>43</v>
      </c>
      <c r="R1461" s="26">
        <f>IFERROR(Table11[[#This Row],[clade.N]]-Table11[[#This Row],[clade.FP]], NA())</f>
        <v>67</v>
      </c>
      <c r="S1461" s="24">
        <f>Table11[[#This Row],[clade.TP]]/Table11[[#This Row],[clade.P]]</f>
        <v>0.9840592725639874</v>
      </c>
      <c r="T1461" s="24">
        <f>Table11[[#This Row],[clade.FN]]/Table11[[#This Row],[clade.P]]</f>
        <v>1.5940727436012572E-2</v>
      </c>
      <c r="U1461" s="24">
        <f>IFERROR(Table11[[#This Row],[clade.FP]]/Table11[[#This Row],[clade.N]],NA())</f>
        <v>0.39090909090909093</v>
      </c>
      <c r="V1461" s="24">
        <f>IFERROR(Table11[[#This Row],[clade.TN]]/Table11[[#This Row],[clade.N]],NA())</f>
        <v>0.60909090909090913</v>
      </c>
      <c r="AC1461" s="11"/>
      <c r="AD1461" s="11"/>
    </row>
    <row r="1462" spans="1:30" ht="21" customHeight="1" x14ac:dyDescent="0.2">
      <c r="A1462" s="25" t="s">
        <v>5848</v>
      </c>
      <c r="B1462" s="20">
        <f>LOOKUP(Table11[[#This Row],[id]],'S1 - Assay'!A:A,'S1 - Assay'!B:B)</f>
        <v>10244</v>
      </c>
      <c r="C1462" s="20" t="str">
        <f>LOOKUP(Table11[[#This Row],[id]],'S1 - Assay'!A:A,'S1 - Assay'!C:C)</f>
        <v>II</v>
      </c>
      <c r="D1462" s="20">
        <f>COUNTIF('S6 - Table 1'!$B$3:$B$20,Table11[[#This Row],[id]])</f>
        <v>0</v>
      </c>
      <c r="E1462" s="20">
        <v>1.8058945179999999</v>
      </c>
      <c r="F1462" s="20">
        <v>3395</v>
      </c>
      <c r="G1462" s="20">
        <v>8</v>
      </c>
      <c r="H1462" s="20">
        <v>106</v>
      </c>
      <c r="I1462" s="20">
        <v>140</v>
      </c>
      <c r="J1462" s="20">
        <v>43</v>
      </c>
      <c r="K1462" s="20">
        <v>4392</v>
      </c>
      <c r="L1462" s="20">
        <v>62</v>
      </c>
      <c r="M1462" s="26" cm="1">
        <f t="array" ref="M1462">_xlfn.IFS(Table11[[#This Row],[target.clade]]="I",110,Table11[[#This Row],[target.clade]]="II",4454,TRUE,4652)</f>
        <v>4454</v>
      </c>
      <c r="N1462" s="26" cm="1">
        <f t="array" ref="N1462">_xlfn.IFS(Table11[[#This Row],[target.clade]]="I",4454,Table11[[#This Row],[target.clade]]="II",110,TRUE,NA())</f>
        <v>110</v>
      </c>
      <c r="O1462" s="20" cm="1">
        <f t="array" ref="O1462">_xlfn.IFS(Table11[[#This Row],[target.clade]]="I",Table11[[#This Row],[hits.I]],Table11[[#This Row],[target.clade]]="II",Table11[[#This Row],[hits.II]],TRUE,SUM(Table11[[#This Row],[hits.I]:[hits.?]]))</f>
        <v>4392</v>
      </c>
      <c r="P1462" s="26">
        <f>Table11[[#This Row],[clade.P]]-Table11[[#This Row],[clade.TP]]</f>
        <v>62</v>
      </c>
      <c r="Q1462" s="26" cm="1">
        <f t="array" ref="Q1462">_xlfn.IFS(Table11[[#This Row],[target.clade]]="I",Table11[[#This Row],[hits.II]],Table11[[#This Row],[target.clade]]="II",Table11[[#This Row],[hits.I]],TRUE,NA())</f>
        <v>43</v>
      </c>
      <c r="R1462" s="26">
        <f>IFERROR(Table11[[#This Row],[clade.N]]-Table11[[#This Row],[clade.FP]], NA())</f>
        <v>67</v>
      </c>
      <c r="S1462" s="24">
        <f>Table11[[#This Row],[clade.TP]]/Table11[[#This Row],[clade.P]]</f>
        <v>0.98607992815446788</v>
      </c>
      <c r="T1462" s="24">
        <f>Table11[[#This Row],[clade.FN]]/Table11[[#This Row],[clade.P]]</f>
        <v>1.3920071845532105E-2</v>
      </c>
      <c r="U1462" s="24">
        <f>IFERROR(Table11[[#This Row],[clade.FP]]/Table11[[#This Row],[clade.N]],NA())</f>
        <v>0.39090909090909093</v>
      </c>
      <c r="V1462" s="24">
        <f>IFERROR(Table11[[#This Row],[clade.TN]]/Table11[[#This Row],[clade.N]],NA())</f>
        <v>0.60909090909090913</v>
      </c>
      <c r="AC1462" s="11"/>
      <c r="AD1462" s="11"/>
    </row>
    <row r="1463" spans="1:30" ht="21" customHeight="1" x14ac:dyDescent="0.2">
      <c r="A1463" s="25" t="s">
        <v>5851</v>
      </c>
      <c r="B1463" s="20">
        <f>LOOKUP(Table11[[#This Row],[id]],'S1 - Assay'!A:A,'S1 - Assay'!B:B)</f>
        <v>10244</v>
      </c>
      <c r="C1463" s="20" t="str">
        <f>LOOKUP(Table11[[#This Row],[id]],'S1 - Assay'!A:A,'S1 - Assay'!C:C)</f>
        <v>II</v>
      </c>
      <c r="D1463" s="20">
        <f>COUNTIF('S6 - Table 1'!$B$3:$B$20,Table11[[#This Row],[id]])</f>
        <v>0</v>
      </c>
      <c r="E1463" s="20">
        <v>1.8188639069999999</v>
      </c>
      <c r="F1463" s="20">
        <v>3401</v>
      </c>
      <c r="G1463" s="20">
        <v>1</v>
      </c>
      <c r="H1463" s="20">
        <v>295</v>
      </c>
      <c r="I1463" s="20">
        <v>42</v>
      </c>
      <c r="J1463" s="20">
        <v>44</v>
      </c>
      <c r="K1463" s="20">
        <v>4395</v>
      </c>
      <c r="L1463" s="20">
        <v>63</v>
      </c>
      <c r="M1463" s="26" cm="1">
        <f t="array" ref="M1463">_xlfn.IFS(Table11[[#This Row],[target.clade]]="I",110,Table11[[#This Row],[target.clade]]="II",4454,TRUE,4652)</f>
        <v>4454</v>
      </c>
      <c r="N1463" s="26" cm="1">
        <f t="array" ref="N1463">_xlfn.IFS(Table11[[#This Row],[target.clade]]="I",4454,Table11[[#This Row],[target.clade]]="II",110,TRUE,NA())</f>
        <v>110</v>
      </c>
      <c r="O1463" s="20" cm="1">
        <f t="array" ref="O1463">_xlfn.IFS(Table11[[#This Row],[target.clade]]="I",Table11[[#This Row],[hits.I]],Table11[[#This Row],[target.clade]]="II",Table11[[#This Row],[hits.II]],TRUE,SUM(Table11[[#This Row],[hits.I]:[hits.?]]))</f>
        <v>4395</v>
      </c>
      <c r="P1463" s="26">
        <f>Table11[[#This Row],[clade.P]]-Table11[[#This Row],[clade.TP]]</f>
        <v>59</v>
      </c>
      <c r="Q1463" s="26" cm="1">
        <f t="array" ref="Q1463">_xlfn.IFS(Table11[[#This Row],[target.clade]]="I",Table11[[#This Row],[hits.II]],Table11[[#This Row],[target.clade]]="II",Table11[[#This Row],[hits.I]],TRUE,NA())</f>
        <v>44</v>
      </c>
      <c r="R1463" s="26">
        <f>IFERROR(Table11[[#This Row],[clade.N]]-Table11[[#This Row],[clade.FP]], NA())</f>
        <v>66</v>
      </c>
      <c r="S1463" s="24">
        <f>Table11[[#This Row],[clade.TP]]/Table11[[#This Row],[clade.P]]</f>
        <v>0.98675348001796137</v>
      </c>
      <c r="T1463" s="24">
        <f>Table11[[#This Row],[clade.FN]]/Table11[[#This Row],[clade.P]]</f>
        <v>1.3246519982038617E-2</v>
      </c>
      <c r="U1463" s="24">
        <f>IFERROR(Table11[[#This Row],[clade.FP]]/Table11[[#This Row],[clade.N]],NA())</f>
        <v>0.4</v>
      </c>
      <c r="V1463" s="24">
        <f>IFERROR(Table11[[#This Row],[clade.TN]]/Table11[[#This Row],[clade.N]],NA())</f>
        <v>0.6</v>
      </c>
      <c r="AC1463" s="11"/>
      <c r="AD1463" s="11"/>
    </row>
    <row r="1464" spans="1:30" ht="21" customHeight="1" x14ac:dyDescent="0.2">
      <c r="A1464" s="25" t="s">
        <v>5853</v>
      </c>
      <c r="B1464" s="20">
        <f>LOOKUP(Table11[[#This Row],[id]],'S1 - Assay'!A:A,'S1 - Assay'!B:B)</f>
        <v>10244</v>
      </c>
      <c r="C1464" s="20" t="str">
        <f>LOOKUP(Table11[[#This Row],[id]],'S1 - Assay'!A:A,'S1 - Assay'!C:C)</f>
        <v>II</v>
      </c>
      <c r="D1464" s="20">
        <f>COUNTIF('S6 - Table 1'!$B$3:$B$20,Table11[[#This Row],[id]])</f>
        <v>0</v>
      </c>
      <c r="E1464" s="20">
        <v>1.8222738700000001</v>
      </c>
      <c r="F1464" s="20">
        <v>3368</v>
      </c>
      <c r="G1464" s="20">
        <v>4</v>
      </c>
      <c r="H1464" s="20">
        <v>7</v>
      </c>
      <c r="I1464" s="20">
        <v>234</v>
      </c>
      <c r="J1464" s="20">
        <v>43</v>
      </c>
      <c r="K1464" s="20">
        <v>4409</v>
      </c>
      <c r="L1464" s="20">
        <v>50</v>
      </c>
      <c r="M1464" s="26" cm="1">
        <f t="array" ref="M1464">_xlfn.IFS(Table11[[#This Row],[target.clade]]="I",110,Table11[[#This Row],[target.clade]]="II",4454,TRUE,4652)</f>
        <v>4454</v>
      </c>
      <c r="N1464" s="26" cm="1">
        <f t="array" ref="N1464">_xlfn.IFS(Table11[[#This Row],[target.clade]]="I",4454,Table11[[#This Row],[target.clade]]="II",110,TRUE,NA())</f>
        <v>110</v>
      </c>
      <c r="O1464" s="20" cm="1">
        <f t="array" ref="O1464">_xlfn.IFS(Table11[[#This Row],[target.clade]]="I",Table11[[#This Row],[hits.I]],Table11[[#This Row],[target.clade]]="II",Table11[[#This Row],[hits.II]],TRUE,SUM(Table11[[#This Row],[hits.I]:[hits.?]]))</f>
        <v>4409</v>
      </c>
      <c r="P1464" s="26">
        <f>Table11[[#This Row],[clade.P]]-Table11[[#This Row],[clade.TP]]</f>
        <v>45</v>
      </c>
      <c r="Q1464" s="26" cm="1">
        <f t="array" ref="Q1464">_xlfn.IFS(Table11[[#This Row],[target.clade]]="I",Table11[[#This Row],[hits.II]],Table11[[#This Row],[target.clade]]="II",Table11[[#This Row],[hits.I]],TRUE,NA())</f>
        <v>43</v>
      </c>
      <c r="R1464" s="26">
        <f>IFERROR(Table11[[#This Row],[clade.N]]-Table11[[#This Row],[clade.FP]], NA())</f>
        <v>67</v>
      </c>
      <c r="S1464" s="24">
        <f>Table11[[#This Row],[clade.TP]]/Table11[[#This Row],[clade.P]]</f>
        <v>0.98989672204759771</v>
      </c>
      <c r="T1464" s="24">
        <f>Table11[[#This Row],[clade.FN]]/Table11[[#This Row],[clade.P]]</f>
        <v>1.0103277952402335E-2</v>
      </c>
      <c r="U1464" s="24">
        <f>IFERROR(Table11[[#This Row],[clade.FP]]/Table11[[#This Row],[clade.N]],NA())</f>
        <v>0.39090909090909093</v>
      </c>
      <c r="V1464" s="24">
        <f>IFERROR(Table11[[#This Row],[clade.TN]]/Table11[[#This Row],[clade.N]],NA())</f>
        <v>0.60909090909090913</v>
      </c>
      <c r="AC1464" s="11"/>
      <c r="AD1464" s="11"/>
    </row>
    <row r="1465" spans="1:30" ht="21" customHeight="1" x14ac:dyDescent="0.2">
      <c r="A1465" s="25" t="s">
        <v>5858</v>
      </c>
      <c r="B1465" s="20">
        <f>LOOKUP(Table11[[#This Row],[id]],'S1 - Assay'!A:A,'S1 - Assay'!B:B)</f>
        <v>10244</v>
      </c>
      <c r="C1465" s="20" t="str">
        <f>LOOKUP(Table11[[#This Row],[id]],'S1 - Assay'!A:A,'S1 - Assay'!C:C)</f>
        <v>II</v>
      </c>
      <c r="D1465" s="20">
        <f>COUNTIF('S6 - Table 1'!$B$3:$B$20,Table11[[#This Row],[id]])</f>
        <v>0</v>
      </c>
      <c r="E1465" s="20">
        <v>1.831315383</v>
      </c>
      <c r="F1465" s="20">
        <v>3270</v>
      </c>
      <c r="G1465" s="20">
        <v>30</v>
      </c>
      <c r="H1465" s="20">
        <v>271</v>
      </c>
      <c r="I1465" s="20">
        <v>12</v>
      </c>
      <c r="J1465" s="20">
        <v>44</v>
      </c>
      <c r="K1465" s="20">
        <v>4290</v>
      </c>
      <c r="L1465" s="20">
        <v>60</v>
      </c>
      <c r="M1465" s="26" cm="1">
        <f t="array" ref="M1465">_xlfn.IFS(Table11[[#This Row],[target.clade]]="I",110,Table11[[#This Row],[target.clade]]="II",4454,TRUE,4652)</f>
        <v>4454</v>
      </c>
      <c r="N1465" s="26" cm="1">
        <f t="array" ref="N1465">_xlfn.IFS(Table11[[#This Row],[target.clade]]="I",4454,Table11[[#This Row],[target.clade]]="II",110,TRUE,NA())</f>
        <v>110</v>
      </c>
      <c r="O1465" s="20" cm="1">
        <f t="array" ref="O1465">_xlfn.IFS(Table11[[#This Row],[target.clade]]="I",Table11[[#This Row],[hits.I]],Table11[[#This Row],[target.clade]]="II",Table11[[#This Row],[hits.II]],TRUE,SUM(Table11[[#This Row],[hits.I]:[hits.?]]))</f>
        <v>4290</v>
      </c>
      <c r="P1465" s="26">
        <f>Table11[[#This Row],[clade.P]]-Table11[[#This Row],[clade.TP]]</f>
        <v>164</v>
      </c>
      <c r="Q1465" s="26" cm="1">
        <f t="array" ref="Q1465">_xlfn.IFS(Table11[[#This Row],[target.clade]]="I",Table11[[#This Row],[hits.II]],Table11[[#This Row],[target.clade]]="II",Table11[[#This Row],[hits.I]],TRUE,NA())</f>
        <v>44</v>
      </c>
      <c r="R1465" s="26">
        <f>IFERROR(Table11[[#This Row],[clade.N]]-Table11[[#This Row],[clade.FP]], NA())</f>
        <v>66</v>
      </c>
      <c r="S1465" s="24">
        <f>Table11[[#This Row],[clade.TP]]/Table11[[#This Row],[clade.P]]</f>
        <v>0.96317916479568921</v>
      </c>
      <c r="T1465" s="24">
        <f>Table11[[#This Row],[clade.FN]]/Table11[[#This Row],[clade.P]]</f>
        <v>3.6820835204310731E-2</v>
      </c>
      <c r="U1465" s="24">
        <f>IFERROR(Table11[[#This Row],[clade.FP]]/Table11[[#This Row],[clade.N]],NA())</f>
        <v>0.4</v>
      </c>
      <c r="V1465" s="24">
        <f>IFERROR(Table11[[#This Row],[clade.TN]]/Table11[[#This Row],[clade.N]],NA())</f>
        <v>0.6</v>
      </c>
      <c r="AC1465" s="11"/>
      <c r="AD1465" s="11"/>
    </row>
    <row r="1466" spans="1:30" ht="21" customHeight="1" x14ac:dyDescent="0.2">
      <c r="A1466" s="25" t="s">
        <v>5859</v>
      </c>
      <c r="B1466" s="20">
        <f>LOOKUP(Table11[[#This Row],[id]],'S1 - Assay'!A:A,'S1 - Assay'!B:B)</f>
        <v>10244</v>
      </c>
      <c r="C1466" s="20" t="str">
        <f>LOOKUP(Table11[[#This Row],[id]],'S1 - Assay'!A:A,'S1 - Assay'!C:C)</f>
        <v>II</v>
      </c>
      <c r="D1466" s="20">
        <f>COUNTIF('S6 - Table 1'!$B$3:$B$20,Table11[[#This Row],[id]])</f>
        <v>0</v>
      </c>
      <c r="E1466" s="20">
        <v>1.8332906360000001</v>
      </c>
      <c r="F1466" s="20">
        <v>3347</v>
      </c>
      <c r="G1466" s="20">
        <v>51</v>
      </c>
      <c r="H1466" s="20">
        <v>144</v>
      </c>
      <c r="I1466" s="20">
        <v>149</v>
      </c>
      <c r="J1466" s="20">
        <v>43</v>
      </c>
      <c r="K1466" s="20">
        <v>4427</v>
      </c>
      <c r="L1466" s="20">
        <v>55</v>
      </c>
      <c r="M1466" s="26" cm="1">
        <f t="array" ref="M1466">_xlfn.IFS(Table11[[#This Row],[target.clade]]="I",110,Table11[[#This Row],[target.clade]]="II",4454,TRUE,4652)</f>
        <v>4454</v>
      </c>
      <c r="N1466" s="26" cm="1">
        <f t="array" ref="N1466">_xlfn.IFS(Table11[[#This Row],[target.clade]]="I",4454,Table11[[#This Row],[target.clade]]="II",110,TRUE,NA())</f>
        <v>110</v>
      </c>
      <c r="O1466" s="20" cm="1">
        <f t="array" ref="O1466">_xlfn.IFS(Table11[[#This Row],[target.clade]]="I",Table11[[#This Row],[hits.I]],Table11[[#This Row],[target.clade]]="II",Table11[[#This Row],[hits.II]],TRUE,SUM(Table11[[#This Row],[hits.I]:[hits.?]]))</f>
        <v>4427</v>
      </c>
      <c r="P1466" s="26">
        <f>Table11[[#This Row],[clade.P]]-Table11[[#This Row],[clade.TP]]</f>
        <v>27</v>
      </c>
      <c r="Q1466" s="26" cm="1">
        <f t="array" ref="Q1466">_xlfn.IFS(Table11[[#This Row],[target.clade]]="I",Table11[[#This Row],[hits.II]],Table11[[#This Row],[target.clade]]="II",Table11[[#This Row],[hits.I]],TRUE,NA())</f>
        <v>43</v>
      </c>
      <c r="R1466" s="26">
        <f>IFERROR(Table11[[#This Row],[clade.N]]-Table11[[#This Row],[clade.FP]], NA())</f>
        <v>67</v>
      </c>
      <c r="S1466" s="24">
        <f>Table11[[#This Row],[clade.TP]]/Table11[[#This Row],[clade.P]]</f>
        <v>0.99393803322855856</v>
      </c>
      <c r="T1466" s="24">
        <f>Table11[[#This Row],[clade.FN]]/Table11[[#This Row],[clade.P]]</f>
        <v>6.0619667714414006E-3</v>
      </c>
      <c r="U1466" s="24">
        <f>IFERROR(Table11[[#This Row],[clade.FP]]/Table11[[#This Row],[clade.N]],NA())</f>
        <v>0.39090909090909093</v>
      </c>
      <c r="V1466" s="24">
        <f>IFERROR(Table11[[#This Row],[clade.TN]]/Table11[[#This Row],[clade.N]],NA())</f>
        <v>0.60909090909090913</v>
      </c>
      <c r="AC1466" s="11"/>
      <c r="AD1466" s="11"/>
    </row>
    <row r="1467" spans="1:30" ht="21" customHeight="1" x14ac:dyDescent="0.2">
      <c r="A1467" s="25" t="s">
        <v>5862</v>
      </c>
      <c r="B1467" s="20">
        <f>LOOKUP(Table11[[#This Row],[id]],'S1 - Assay'!A:A,'S1 - Assay'!B:B)</f>
        <v>10244</v>
      </c>
      <c r="C1467" s="20" t="str">
        <f>LOOKUP(Table11[[#This Row],[id]],'S1 - Assay'!A:A,'S1 - Assay'!C:C)</f>
        <v>II</v>
      </c>
      <c r="D1467" s="20">
        <f>COUNTIF('S6 - Table 1'!$B$3:$B$20,Table11[[#This Row],[id]])</f>
        <v>0</v>
      </c>
      <c r="E1467" s="20">
        <v>1.8530353209999999</v>
      </c>
      <c r="F1467" s="20">
        <v>3393</v>
      </c>
      <c r="G1467" s="20">
        <v>12</v>
      </c>
      <c r="H1467" s="20">
        <v>102</v>
      </c>
      <c r="I1467" s="20">
        <v>238</v>
      </c>
      <c r="J1467" s="20">
        <v>43</v>
      </c>
      <c r="K1467" s="20">
        <v>4429</v>
      </c>
      <c r="L1467" s="20">
        <v>52</v>
      </c>
      <c r="M1467" s="26" cm="1">
        <f t="array" ref="M1467">_xlfn.IFS(Table11[[#This Row],[target.clade]]="I",110,Table11[[#This Row],[target.clade]]="II",4454,TRUE,4652)</f>
        <v>4454</v>
      </c>
      <c r="N1467" s="26" cm="1">
        <f t="array" ref="N1467">_xlfn.IFS(Table11[[#This Row],[target.clade]]="I",4454,Table11[[#This Row],[target.clade]]="II",110,TRUE,NA())</f>
        <v>110</v>
      </c>
      <c r="O1467" s="20" cm="1">
        <f t="array" ref="O1467">_xlfn.IFS(Table11[[#This Row],[target.clade]]="I",Table11[[#This Row],[hits.I]],Table11[[#This Row],[target.clade]]="II",Table11[[#This Row],[hits.II]],TRUE,SUM(Table11[[#This Row],[hits.I]:[hits.?]]))</f>
        <v>4429</v>
      </c>
      <c r="P1467" s="26">
        <f>Table11[[#This Row],[clade.P]]-Table11[[#This Row],[clade.TP]]</f>
        <v>25</v>
      </c>
      <c r="Q1467" s="26" cm="1">
        <f t="array" ref="Q1467">_xlfn.IFS(Table11[[#This Row],[target.clade]]="I",Table11[[#This Row],[hits.II]],Table11[[#This Row],[target.clade]]="II",Table11[[#This Row],[hits.I]],TRUE,NA())</f>
        <v>43</v>
      </c>
      <c r="R1467" s="26">
        <f>IFERROR(Table11[[#This Row],[clade.N]]-Table11[[#This Row],[clade.FP]], NA())</f>
        <v>67</v>
      </c>
      <c r="S1467" s="24">
        <f>Table11[[#This Row],[clade.TP]]/Table11[[#This Row],[clade.P]]</f>
        <v>0.99438706780422093</v>
      </c>
      <c r="T1467" s="24">
        <f>Table11[[#This Row],[clade.FN]]/Table11[[#This Row],[clade.P]]</f>
        <v>5.6129321957790754E-3</v>
      </c>
      <c r="U1467" s="24">
        <f>IFERROR(Table11[[#This Row],[clade.FP]]/Table11[[#This Row],[clade.N]],NA())</f>
        <v>0.39090909090909093</v>
      </c>
      <c r="V1467" s="24">
        <f>IFERROR(Table11[[#This Row],[clade.TN]]/Table11[[#This Row],[clade.N]],NA())</f>
        <v>0.60909090909090913</v>
      </c>
      <c r="AC1467" s="11"/>
      <c r="AD1467" s="11"/>
    </row>
    <row r="1468" spans="1:30" ht="21" customHeight="1" x14ac:dyDescent="0.2">
      <c r="A1468" s="25" t="s">
        <v>5867</v>
      </c>
      <c r="B1468" s="20">
        <f>LOOKUP(Table11[[#This Row],[id]],'S1 - Assay'!A:A,'S1 - Assay'!B:B)</f>
        <v>10244</v>
      </c>
      <c r="C1468" s="20" t="str">
        <f>LOOKUP(Table11[[#This Row],[id]],'S1 - Assay'!A:A,'S1 - Assay'!C:C)</f>
        <v>II</v>
      </c>
      <c r="D1468" s="20">
        <f>COUNTIF('S6 - Table 1'!$B$3:$B$20,Table11[[#This Row],[id]])</f>
        <v>0</v>
      </c>
      <c r="E1468" s="20">
        <v>1.856785543</v>
      </c>
      <c r="F1468" s="20">
        <v>3340</v>
      </c>
      <c r="G1468" s="20">
        <v>73</v>
      </c>
      <c r="H1468" s="20">
        <v>1</v>
      </c>
      <c r="I1468" s="20">
        <v>280</v>
      </c>
      <c r="J1468" s="20">
        <v>50</v>
      </c>
      <c r="K1468" s="20">
        <v>4411</v>
      </c>
      <c r="L1468" s="20">
        <v>58</v>
      </c>
      <c r="M1468" s="26" cm="1">
        <f t="array" ref="M1468">_xlfn.IFS(Table11[[#This Row],[target.clade]]="I",110,Table11[[#This Row],[target.clade]]="II",4454,TRUE,4652)</f>
        <v>4454</v>
      </c>
      <c r="N1468" s="26" cm="1">
        <f t="array" ref="N1468">_xlfn.IFS(Table11[[#This Row],[target.clade]]="I",4454,Table11[[#This Row],[target.clade]]="II",110,TRUE,NA())</f>
        <v>110</v>
      </c>
      <c r="O1468" s="20" cm="1">
        <f t="array" ref="O1468">_xlfn.IFS(Table11[[#This Row],[target.clade]]="I",Table11[[#This Row],[hits.I]],Table11[[#This Row],[target.clade]]="II",Table11[[#This Row],[hits.II]],TRUE,SUM(Table11[[#This Row],[hits.I]:[hits.?]]))</f>
        <v>4411</v>
      </c>
      <c r="P1468" s="26">
        <f>Table11[[#This Row],[clade.P]]-Table11[[#This Row],[clade.TP]]</f>
        <v>43</v>
      </c>
      <c r="Q1468" s="26" cm="1">
        <f t="array" ref="Q1468">_xlfn.IFS(Table11[[#This Row],[target.clade]]="I",Table11[[#This Row],[hits.II]],Table11[[#This Row],[target.clade]]="II",Table11[[#This Row],[hits.I]],TRUE,NA())</f>
        <v>50</v>
      </c>
      <c r="R1468" s="26">
        <f>IFERROR(Table11[[#This Row],[clade.N]]-Table11[[#This Row],[clade.FP]], NA())</f>
        <v>60</v>
      </c>
      <c r="S1468" s="24">
        <f>Table11[[#This Row],[clade.TP]]/Table11[[#This Row],[clade.P]]</f>
        <v>0.99034575662325997</v>
      </c>
      <c r="T1468" s="24">
        <f>Table11[[#This Row],[clade.FN]]/Table11[[#This Row],[clade.P]]</f>
        <v>9.6542433767400088E-3</v>
      </c>
      <c r="U1468" s="24">
        <f>IFERROR(Table11[[#This Row],[clade.FP]]/Table11[[#This Row],[clade.N]],NA())</f>
        <v>0.45454545454545453</v>
      </c>
      <c r="V1468" s="24">
        <f>IFERROR(Table11[[#This Row],[clade.TN]]/Table11[[#This Row],[clade.N]],NA())</f>
        <v>0.54545454545454541</v>
      </c>
      <c r="AC1468" s="11"/>
      <c r="AD1468" s="11"/>
    </row>
    <row r="1469" spans="1:30" ht="21" customHeight="1" x14ac:dyDescent="0.2">
      <c r="A1469" s="25" t="s">
        <v>5871</v>
      </c>
      <c r="B1469" s="20">
        <f>LOOKUP(Table11[[#This Row],[id]],'S1 - Assay'!A:A,'S1 - Assay'!B:B)</f>
        <v>10244</v>
      </c>
      <c r="C1469" s="20" t="str">
        <f>LOOKUP(Table11[[#This Row],[id]],'S1 - Assay'!A:A,'S1 - Assay'!C:C)</f>
        <v>II</v>
      </c>
      <c r="D1469" s="20">
        <f>COUNTIF('S6 - Table 1'!$B$3:$B$20,Table11[[#This Row],[id]])</f>
        <v>0</v>
      </c>
      <c r="E1469" s="20">
        <v>1.86161318</v>
      </c>
      <c r="F1469" s="20">
        <v>3343</v>
      </c>
      <c r="G1469" s="20">
        <v>7</v>
      </c>
      <c r="H1469" s="20">
        <v>258</v>
      </c>
      <c r="I1469" s="20">
        <v>37</v>
      </c>
      <c r="J1469" s="20">
        <v>43</v>
      </c>
      <c r="K1469" s="20">
        <v>4379</v>
      </c>
      <c r="L1469" s="20">
        <v>55</v>
      </c>
      <c r="M1469" s="26" cm="1">
        <f t="array" ref="M1469">_xlfn.IFS(Table11[[#This Row],[target.clade]]="I",110,Table11[[#This Row],[target.clade]]="II",4454,TRUE,4652)</f>
        <v>4454</v>
      </c>
      <c r="N1469" s="26" cm="1">
        <f t="array" ref="N1469">_xlfn.IFS(Table11[[#This Row],[target.clade]]="I",4454,Table11[[#This Row],[target.clade]]="II",110,TRUE,NA())</f>
        <v>110</v>
      </c>
      <c r="O1469" s="20" cm="1">
        <f t="array" ref="O1469">_xlfn.IFS(Table11[[#This Row],[target.clade]]="I",Table11[[#This Row],[hits.I]],Table11[[#This Row],[target.clade]]="II",Table11[[#This Row],[hits.II]],TRUE,SUM(Table11[[#This Row],[hits.I]:[hits.?]]))</f>
        <v>4379</v>
      </c>
      <c r="P1469" s="26">
        <f>Table11[[#This Row],[clade.P]]-Table11[[#This Row],[clade.TP]]</f>
        <v>75</v>
      </c>
      <c r="Q1469" s="26" cm="1">
        <f t="array" ref="Q1469">_xlfn.IFS(Table11[[#This Row],[target.clade]]="I",Table11[[#This Row],[hits.II]],Table11[[#This Row],[target.clade]]="II",Table11[[#This Row],[hits.I]],TRUE,NA())</f>
        <v>43</v>
      </c>
      <c r="R1469" s="26">
        <f>IFERROR(Table11[[#This Row],[clade.N]]-Table11[[#This Row],[clade.FP]], NA())</f>
        <v>67</v>
      </c>
      <c r="S1469" s="24">
        <f>Table11[[#This Row],[clade.TP]]/Table11[[#This Row],[clade.P]]</f>
        <v>0.98316120341266278</v>
      </c>
      <c r="T1469" s="24">
        <f>Table11[[#This Row],[clade.FN]]/Table11[[#This Row],[clade.P]]</f>
        <v>1.6838796587337224E-2</v>
      </c>
      <c r="U1469" s="24">
        <f>IFERROR(Table11[[#This Row],[clade.FP]]/Table11[[#This Row],[clade.N]],NA())</f>
        <v>0.39090909090909093</v>
      </c>
      <c r="V1469" s="24">
        <f>IFERROR(Table11[[#This Row],[clade.TN]]/Table11[[#This Row],[clade.N]],NA())</f>
        <v>0.60909090909090913</v>
      </c>
      <c r="AC1469" s="11"/>
      <c r="AD1469" s="11"/>
    </row>
    <row r="1470" spans="1:30" ht="21" customHeight="1" x14ac:dyDescent="0.2">
      <c r="A1470" s="25" t="s">
        <v>5872</v>
      </c>
      <c r="B1470" s="20">
        <f>LOOKUP(Table11[[#This Row],[id]],'S1 - Assay'!A:A,'S1 - Assay'!B:B)</f>
        <v>10244</v>
      </c>
      <c r="C1470" s="20" t="str">
        <f>LOOKUP(Table11[[#This Row],[id]],'S1 - Assay'!A:A,'S1 - Assay'!C:C)</f>
        <v>II</v>
      </c>
      <c r="D1470" s="20">
        <f>COUNTIF('S6 - Table 1'!$B$3:$B$20,Table11[[#This Row],[id]])</f>
        <v>0</v>
      </c>
      <c r="E1470" s="20">
        <v>1.867739056</v>
      </c>
      <c r="F1470" s="20">
        <v>3445</v>
      </c>
      <c r="G1470" s="20">
        <v>68</v>
      </c>
      <c r="H1470" s="20">
        <v>668</v>
      </c>
      <c r="I1470" s="20">
        <v>41</v>
      </c>
      <c r="J1470" s="20">
        <v>101</v>
      </c>
      <c r="K1470" s="20">
        <v>4431</v>
      </c>
      <c r="L1470" s="20">
        <v>70</v>
      </c>
      <c r="M1470" s="26" cm="1">
        <f t="array" ref="M1470">_xlfn.IFS(Table11[[#This Row],[target.clade]]="I",110,Table11[[#This Row],[target.clade]]="II",4454,TRUE,4652)</f>
        <v>4454</v>
      </c>
      <c r="N1470" s="26" cm="1">
        <f t="array" ref="N1470">_xlfn.IFS(Table11[[#This Row],[target.clade]]="I",4454,Table11[[#This Row],[target.clade]]="II",110,TRUE,NA())</f>
        <v>110</v>
      </c>
      <c r="O1470" s="20" cm="1">
        <f t="array" ref="O1470">_xlfn.IFS(Table11[[#This Row],[target.clade]]="I",Table11[[#This Row],[hits.I]],Table11[[#This Row],[target.clade]]="II",Table11[[#This Row],[hits.II]],TRUE,SUM(Table11[[#This Row],[hits.I]:[hits.?]]))</f>
        <v>4431</v>
      </c>
      <c r="P1470" s="26">
        <f>Table11[[#This Row],[clade.P]]-Table11[[#This Row],[clade.TP]]</f>
        <v>23</v>
      </c>
      <c r="Q1470" s="26" cm="1">
        <f t="array" ref="Q1470">_xlfn.IFS(Table11[[#This Row],[target.clade]]="I",Table11[[#This Row],[hits.II]],Table11[[#This Row],[target.clade]]="II",Table11[[#This Row],[hits.I]],TRUE,NA())</f>
        <v>101</v>
      </c>
      <c r="R1470" s="26">
        <f>IFERROR(Table11[[#This Row],[clade.N]]-Table11[[#This Row],[clade.FP]], NA())</f>
        <v>9</v>
      </c>
      <c r="S1470" s="24">
        <f>Table11[[#This Row],[clade.TP]]/Table11[[#This Row],[clade.P]]</f>
        <v>0.99483610237988329</v>
      </c>
      <c r="T1470" s="24">
        <f>Table11[[#This Row],[clade.FN]]/Table11[[#This Row],[clade.P]]</f>
        <v>5.1638976201167494E-3</v>
      </c>
      <c r="U1470" s="24">
        <f>IFERROR(Table11[[#This Row],[clade.FP]]/Table11[[#This Row],[clade.N]],NA())</f>
        <v>0.91818181818181821</v>
      </c>
      <c r="V1470" s="24">
        <f>IFERROR(Table11[[#This Row],[clade.TN]]/Table11[[#This Row],[clade.N]],NA())</f>
        <v>8.1818181818181818E-2</v>
      </c>
      <c r="AC1470" s="11"/>
      <c r="AD1470" s="11"/>
    </row>
    <row r="1471" spans="1:30" ht="21" customHeight="1" x14ac:dyDescent="0.2">
      <c r="A1471" s="25" t="s">
        <v>5875</v>
      </c>
      <c r="B1471" s="20">
        <f>LOOKUP(Table11[[#This Row],[id]],'S1 - Assay'!A:A,'S1 - Assay'!B:B)</f>
        <v>10244</v>
      </c>
      <c r="C1471" s="20" t="str">
        <f>LOOKUP(Table11[[#This Row],[id]],'S1 - Assay'!A:A,'S1 - Assay'!C:C)</f>
        <v>II</v>
      </c>
      <c r="D1471" s="20">
        <f>COUNTIF('S6 - Table 1'!$B$3:$B$20,Table11[[#This Row],[id]])</f>
        <v>0</v>
      </c>
      <c r="E1471" s="20">
        <v>1.8755550089999999</v>
      </c>
      <c r="F1471" s="20">
        <v>3252</v>
      </c>
      <c r="G1471" s="20">
        <v>2</v>
      </c>
      <c r="H1471" s="20">
        <v>0</v>
      </c>
      <c r="I1471" s="20">
        <v>0</v>
      </c>
      <c r="J1471" s="20">
        <v>0</v>
      </c>
      <c r="K1471" s="20">
        <v>4363</v>
      </c>
      <c r="L1471" s="20">
        <v>8</v>
      </c>
      <c r="M1471" s="26" cm="1">
        <f t="array" ref="M1471">_xlfn.IFS(Table11[[#This Row],[target.clade]]="I",110,Table11[[#This Row],[target.clade]]="II",4454,TRUE,4652)</f>
        <v>4454</v>
      </c>
      <c r="N1471" s="26" cm="1">
        <f t="array" ref="N1471">_xlfn.IFS(Table11[[#This Row],[target.clade]]="I",4454,Table11[[#This Row],[target.clade]]="II",110,TRUE,NA())</f>
        <v>110</v>
      </c>
      <c r="O1471" s="20" cm="1">
        <f t="array" ref="O1471">_xlfn.IFS(Table11[[#This Row],[target.clade]]="I",Table11[[#This Row],[hits.I]],Table11[[#This Row],[target.clade]]="II",Table11[[#This Row],[hits.II]],TRUE,SUM(Table11[[#This Row],[hits.I]:[hits.?]]))</f>
        <v>4363</v>
      </c>
      <c r="P1471" s="26">
        <f>Table11[[#This Row],[clade.P]]-Table11[[#This Row],[clade.TP]]</f>
        <v>91</v>
      </c>
      <c r="Q1471" s="26" cm="1">
        <f t="array" ref="Q1471">_xlfn.IFS(Table11[[#This Row],[target.clade]]="I",Table11[[#This Row],[hits.II]],Table11[[#This Row],[target.clade]]="II",Table11[[#This Row],[hits.I]],TRUE,NA())</f>
        <v>0</v>
      </c>
      <c r="R1471" s="26">
        <f>IFERROR(Table11[[#This Row],[clade.N]]-Table11[[#This Row],[clade.FP]], NA())</f>
        <v>110</v>
      </c>
      <c r="S1471" s="24">
        <f>Table11[[#This Row],[clade.TP]]/Table11[[#This Row],[clade.P]]</f>
        <v>0.97956892680736418</v>
      </c>
      <c r="T1471" s="24">
        <f>Table11[[#This Row],[clade.FN]]/Table11[[#This Row],[clade.P]]</f>
        <v>2.0431073192635832E-2</v>
      </c>
      <c r="U1471" s="24">
        <f>IFERROR(Table11[[#This Row],[clade.FP]]/Table11[[#This Row],[clade.N]],NA())</f>
        <v>0</v>
      </c>
      <c r="V1471" s="24">
        <f>IFERROR(Table11[[#This Row],[clade.TN]]/Table11[[#This Row],[clade.N]],NA())</f>
        <v>1</v>
      </c>
      <c r="AC1471" s="11"/>
      <c r="AD1471" s="11"/>
    </row>
    <row r="1472" spans="1:30" ht="21" customHeight="1" x14ac:dyDescent="0.2">
      <c r="A1472" s="25" t="s">
        <v>5878</v>
      </c>
      <c r="B1472" s="20">
        <f>LOOKUP(Table11[[#This Row],[id]],'S1 - Assay'!A:A,'S1 - Assay'!B:B)</f>
        <v>10244</v>
      </c>
      <c r="C1472" s="20" t="str">
        <f>LOOKUP(Table11[[#This Row],[id]],'S1 - Assay'!A:A,'S1 - Assay'!C:C)</f>
        <v>II</v>
      </c>
      <c r="D1472" s="20">
        <f>COUNTIF('S6 - Table 1'!$B$3:$B$20,Table11[[#This Row],[id]])</f>
        <v>0</v>
      </c>
      <c r="E1472" s="20">
        <v>1.8791447050000001</v>
      </c>
      <c r="F1472" s="20">
        <v>3424</v>
      </c>
      <c r="G1472" s="20">
        <v>5</v>
      </c>
      <c r="H1472" s="20">
        <v>27</v>
      </c>
      <c r="I1472" s="20">
        <v>283</v>
      </c>
      <c r="J1472" s="20">
        <v>50</v>
      </c>
      <c r="K1472" s="20">
        <v>4437</v>
      </c>
      <c r="L1472" s="20">
        <v>59</v>
      </c>
      <c r="M1472" s="26" cm="1">
        <f t="array" ref="M1472">_xlfn.IFS(Table11[[#This Row],[target.clade]]="I",110,Table11[[#This Row],[target.clade]]="II",4454,TRUE,4652)</f>
        <v>4454</v>
      </c>
      <c r="N1472" s="26" cm="1">
        <f t="array" ref="N1472">_xlfn.IFS(Table11[[#This Row],[target.clade]]="I",4454,Table11[[#This Row],[target.clade]]="II",110,TRUE,NA())</f>
        <v>110</v>
      </c>
      <c r="O1472" s="20" cm="1">
        <f t="array" ref="O1472">_xlfn.IFS(Table11[[#This Row],[target.clade]]="I",Table11[[#This Row],[hits.I]],Table11[[#This Row],[target.clade]]="II",Table11[[#This Row],[hits.II]],TRUE,SUM(Table11[[#This Row],[hits.I]:[hits.?]]))</f>
        <v>4437</v>
      </c>
      <c r="P1472" s="26">
        <f>Table11[[#This Row],[clade.P]]-Table11[[#This Row],[clade.TP]]</f>
        <v>17</v>
      </c>
      <c r="Q1472" s="26" cm="1">
        <f t="array" ref="Q1472">_xlfn.IFS(Table11[[#This Row],[target.clade]]="I",Table11[[#This Row],[hits.II]],Table11[[#This Row],[target.clade]]="II",Table11[[#This Row],[hits.I]],TRUE,NA())</f>
        <v>50</v>
      </c>
      <c r="R1472" s="26">
        <f>IFERROR(Table11[[#This Row],[clade.N]]-Table11[[#This Row],[clade.FP]], NA())</f>
        <v>60</v>
      </c>
      <c r="S1472" s="24">
        <f>Table11[[#This Row],[clade.TP]]/Table11[[#This Row],[clade.P]]</f>
        <v>0.99618320610687028</v>
      </c>
      <c r="T1472" s="24">
        <f>Table11[[#This Row],[clade.FN]]/Table11[[#This Row],[clade.P]]</f>
        <v>3.8167938931297708E-3</v>
      </c>
      <c r="U1472" s="24">
        <f>IFERROR(Table11[[#This Row],[clade.FP]]/Table11[[#This Row],[clade.N]],NA())</f>
        <v>0.45454545454545453</v>
      </c>
      <c r="V1472" s="24">
        <f>IFERROR(Table11[[#This Row],[clade.TN]]/Table11[[#This Row],[clade.N]],NA())</f>
        <v>0.54545454545454541</v>
      </c>
      <c r="AC1472" s="11"/>
      <c r="AD1472" s="11"/>
    </row>
    <row r="1473" spans="1:30" ht="21" customHeight="1" x14ac:dyDescent="0.2">
      <c r="A1473" s="25" t="s">
        <v>5881</v>
      </c>
      <c r="B1473" s="20">
        <f>LOOKUP(Table11[[#This Row],[id]],'S1 - Assay'!A:A,'S1 - Assay'!B:B)</f>
        <v>10244</v>
      </c>
      <c r="C1473" s="20" t="str">
        <f>LOOKUP(Table11[[#This Row],[id]],'S1 - Assay'!A:A,'S1 - Assay'!C:C)</f>
        <v>II</v>
      </c>
      <c r="D1473" s="20">
        <f>COUNTIF('S6 - Table 1'!$B$3:$B$20,Table11[[#This Row],[id]])</f>
        <v>0</v>
      </c>
      <c r="E1473" s="20">
        <v>1.882124707</v>
      </c>
      <c r="F1473" s="20">
        <v>3424</v>
      </c>
      <c r="G1473" s="20">
        <v>5</v>
      </c>
      <c r="H1473" s="20">
        <v>25</v>
      </c>
      <c r="I1473" s="20">
        <v>285</v>
      </c>
      <c r="J1473" s="20">
        <v>50</v>
      </c>
      <c r="K1473" s="20">
        <v>4438</v>
      </c>
      <c r="L1473" s="20">
        <v>59</v>
      </c>
      <c r="M1473" s="26" cm="1">
        <f t="array" ref="M1473">_xlfn.IFS(Table11[[#This Row],[target.clade]]="I",110,Table11[[#This Row],[target.clade]]="II",4454,TRUE,4652)</f>
        <v>4454</v>
      </c>
      <c r="N1473" s="26" cm="1">
        <f t="array" ref="N1473">_xlfn.IFS(Table11[[#This Row],[target.clade]]="I",4454,Table11[[#This Row],[target.clade]]="II",110,TRUE,NA())</f>
        <v>110</v>
      </c>
      <c r="O1473" s="20" cm="1">
        <f t="array" ref="O1473">_xlfn.IFS(Table11[[#This Row],[target.clade]]="I",Table11[[#This Row],[hits.I]],Table11[[#This Row],[target.clade]]="II",Table11[[#This Row],[hits.II]],TRUE,SUM(Table11[[#This Row],[hits.I]:[hits.?]]))</f>
        <v>4438</v>
      </c>
      <c r="P1473" s="26">
        <f>Table11[[#This Row],[clade.P]]-Table11[[#This Row],[clade.TP]]</f>
        <v>16</v>
      </c>
      <c r="Q1473" s="26" cm="1">
        <f t="array" ref="Q1473">_xlfn.IFS(Table11[[#This Row],[target.clade]]="I",Table11[[#This Row],[hits.II]],Table11[[#This Row],[target.clade]]="II",Table11[[#This Row],[hits.I]],TRUE,NA())</f>
        <v>50</v>
      </c>
      <c r="R1473" s="26">
        <f>IFERROR(Table11[[#This Row],[clade.N]]-Table11[[#This Row],[clade.FP]], NA())</f>
        <v>60</v>
      </c>
      <c r="S1473" s="24">
        <f>Table11[[#This Row],[clade.TP]]/Table11[[#This Row],[clade.P]]</f>
        <v>0.99640772339470141</v>
      </c>
      <c r="T1473" s="24">
        <f>Table11[[#This Row],[clade.FN]]/Table11[[#This Row],[clade.P]]</f>
        <v>3.5922766052986078E-3</v>
      </c>
      <c r="U1473" s="24">
        <f>IFERROR(Table11[[#This Row],[clade.FP]]/Table11[[#This Row],[clade.N]],NA())</f>
        <v>0.45454545454545453</v>
      </c>
      <c r="V1473" s="24">
        <f>IFERROR(Table11[[#This Row],[clade.TN]]/Table11[[#This Row],[clade.N]],NA())</f>
        <v>0.54545454545454541</v>
      </c>
      <c r="AC1473" s="11"/>
      <c r="AD1473" s="11"/>
    </row>
    <row r="1474" spans="1:30" ht="21" customHeight="1" x14ac:dyDescent="0.2">
      <c r="A1474" s="25" t="s">
        <v>5883</v>
      </c>
      <c r="B1474" s="20">
        <f>LOOKUP(Table11[[#This Row],[id]],'S1 - Assay'!A:A,'S1 - Assay'!B:B)</f>
        <v>10244</v>
      </c>
      <c r="C1474" s="20" t="str">
        <f>LOOKUP(Table11[[#This Row],[id]],'S1 - Assay'!A:A,'S1 - Assay'!C:C)</f>
        <v>II</v>
      </c>
      <c r="D1474" s="20">
        <f>COUNTIF('S6 - Table 1'!$B$3:$B$20,Table11[[#This Row],[id]])</f>
        <v>0</v>
      </c>
      <c r="E1474" s="20">
        <v>1.892436395</v>
      </c>
      <c r="F1474" s="20">
        <v>3343</v>
      </c>
      <c r="G1474" s="20">
        <v>7</v>
      </c>
      <c r="H1474" s="20">
        <v>256</v>
      </c>
      <c r="I1474" s="20">
        <v>39</v>
      </c>
      <c r="J1474" s="20">
        <v>43</v>
      </c>
      <c r="K1474" s="20">
        <v>4379</v>
      </c>
      <c r="L1474" s="20">
        <v>55</v>
      </c>
      <c r="M1474" s="26" cm="1">
        <f t="array" ref="M1474">_xlfn.IFS(Table11[[#This Row],[target.clade]]="I",110,Table11[[#This Row],[target.clade]]="II",4454,TRUE,4652)</f>
        <v>4454</v>
      </c>
      <c r="N1474" s="26" cm="1">
        <f t="array" ref="N1474">_xlfn.IFS(Table11[[#This Row],[target.clade]]="I",4454,Table11[[#This Row],[target.clade]]="II",110,TRUE,NA())</f>
        <v>110</v>
      </c>
      <c r="O1474" s="20" cm="1">
        <f t="array" ref="O1474">_xlfn.IFS(Table11[[#This Row],[target.clade]]="I",Table11[[#This Row],[hits.I]],Table11[[#This Row],[target.clade]]="II",Table11[[#This Row],[hits.II]],TRUE,SUM(Table11[[#This Row],[hits.I]:[hits.?]]))</f>
        <v>4379</v>
      </c>
      <c r="P1474" s="26">
        <f>Table11[[#This Row],[clade.P]]-Table11[[#This Row],[clade.TP]]</f>
        <v>75</v>
      </c>
      <c r="Q1474" s="26" cm="1">
        <f t="array" ref="Q1474">_xlfn.IFS(Table11[[#This Row],[target.clade]]="I",Table11[[#This Row],[hits.II]],Table11[[#This Row],[target.clade]]="II",Table11[[#This Row],[hits.I]],TRUE,NA())</f>
        <v>43</v>
      </c>
      <c r="R1474" s="26">
        <f>IFERROR(Table11[[#This Row],[clade.N]]-Table11[[#This Row],[clade.FP]], NA())</f>
        <v>67</v>
      </c>
      <c r="S1474" s="24">
        <f>Table11[[#This Row],[clade.TP]]/Table11[[#This Row],[clade.P]]</f>
        <v>0.98316120341266278</v>
      </c>
      <c r="T1474" s="24">
        <f>Table11[[#This Row],[clade.FN]]/Table11[[#This Row],[clade.P]]</f>
        <v>1.6838796587337224E-2</v>
      </c>
      <c r="U1474" s="24">
        <f>IFERROR(Table11[[#This Row],[clade.FP]]/Table11[[#This Row],[clade.N]],NA())</f>
        <v>0.39090909090909093</v>
      </c>
      <c r="V1474" s="24">
        <f>IFERROR(Table11[[#This Row],[clade.TN]]/Table11[[#This Row],[clade.N]],NA())</f>
        <v>0.60909090909090913</v>
      </c>
      <c r="AC1474" s="11"/>
      <c r="AD1474" s="11"/>
    </row>
    <row r="1475" spans="1:30" ht="21" customHeight="1" x14ac:dyDescent="0.2">
      <c r="A1475" s="25" t="s">
        <v>5884</v>
      </c>
      <c r="B1475" s="20">
        <f>LOOKUP(Table11[[#This Row],[id]],'S1 - Assay'!A:A,'S1 - Assay'!B:B)</f>
        <v>10244</v>
      </c>
      <c r="C1475" s="20" t="str">
        <f>LOOKUP(Table11[[#This Row],[id]],'S1 - Assay'!A:A,'S1 - Assay'!C:C)</f>
        <v>II</v>
      </c>
      <c r="D1475" s="20">
        <f>COUNTIF('S6 - Table 1'!$B$3:$B$20,Table11[[#This Row],[id]])</f>
        <v>0</v>
      </c>
      <c r="E1475" s="20">
        <v>1.8978179799999999</v>
      </c>
      <c r="F1475" s="20">
        <v>3319</v>
      </c>
      <c r="G1475" s="20">
        <v>12</v>
      </c>
      <c r="H1475" s="20">
        <v>322</v>
      </c>
      <c r="I1475" s="20">
        <v>13</v>
      </c>
      <c r="J1475" s="20">
        <v>43</v>
      </c>
      <c r="K1475" s="20">
        <v>4322</v>
      </c>
      <c r="L1475" s="20">
        <v>54</v>
      </c>
      <c r="M1475" s="26" cm="1">
        <f t="array" ref="M1475">_xlfn.IFS(Table11[[#This Row],[target.clade]]="I",110,Table11[[#This Row],[target.clade]]="II",4454,TRUE,4652)</f>
        <v>4454</v>
      </c>
      <c r="N1475" s="26" cm="1">
        <f t="array" ref="N1475">_xlfn.IFS(Table11[[#This Row],[target.clade]]="I",4454,Table11[[#This Row],[target.clade]]="II",110,TRUE,NA())</f>
        <v>110</v>
      </c>
      <c r="O1475" s="20" cm="1">
        <f t="array" ref="O1475">_xlfn.IFS(Table11[[#This Row],[target.clade]]="I",Table11[[#This Row],[hits.I]],Table11[[#This Row],[target.clade]]="II",Table11[[#This Row],[hits.II]],TRUE,SUM(Table11[[#This Row],[hits.I]:[hits.?]]))</f>
        <v>4322</v>
      </c>
      <c r="P1475" s="26">
        <f>Table11[[#This Row],[clade.P]]-Table11[[#This Row],[clade.TP]]</f>
        <v>132</v>
      </c>
      <c r="Q1475" s="26" cm="1">
        <f t="array" ref="Q1475">_xlfn.IFS(Table11[[#This Row],[target.clade]]="I",Table11[[#This Row],[hits.II]],Table11[[#This Row],[target.clade]]="II",Table11[[#This Row],[hits.I]],TRUE,NA())</f>
        <v>43</v>
      </c>
      <c r="R1475" s="26">
        <f>IFERROR(Table11[[#This Row],[clade.N]]-Table11[[#This Row],[clade.FP]], NA())</f>
        <v>67</v>
      </c>
      <c r="S1475" s="24">
        <f>Table11[[#This Row],[clade.TP]]/Table11[[#This Row],[clade.P]]</f>
        <v>0.97036371800628651</v>
      </c>
      <c r="T1475" s="24">
        <f>Table11[[#This Row],[clade.FN]]/Table11[[#This Row],[clade.P]]</f>
        <v>2.9636281993713515E-2</v>
      </c>
      <c r="U1475" s="24">
        <f>IFERROR(Table11[[#This Row],[clade.FP]]/Table11[[#This Row],[clade.N]],NA())</f>
        <v>0.39090909090909093</v>
      </c>
      <c r="V1475" s="24">
        <f>IFERROR(Table11[[#This Row],[clade.TN]]/Table11[[#This Row],[clade.N]],NA())</f>
        <v>0.60909090909090913</v>
      </c>
      <c r="AC1475" s="11"/>
      <c r="AD1475" s="11"/>
    </row>
    <row r="1476" spans="1:30" ht="21" customHeight="1" x14ac:dyDescent="0.2">
      <c r="A1476" s="25" t="s">
        <v>5887</v>
      </c>
      <c r="B1476" s="20">
        <f>LOOKUP(Table11[[#This Row],[id]],'S1 - Assay'!A:A,'S1 - Assay'!B:B)</f>
        <v>10244</v>
      </c>
      <c r="C1476" s="20" t="str">
        <f>LOOKUP(Table11[[#This Row],[id]],'S1 - Assay'!A:A,'S1 - Assay'!C:C)</f>
        <v>II</v>
      </c>
      <c r="D1476" s="20">
        <f>COUNTIF('S6 - Table 1'!$B$3:$B$20,Table11[[#This Row],[id]])</f>
        <v>0</v>
      </c>
      <c r="E1476" s="20">
        <v>1.911637517</v>
      </c>
      <c r="F1476" s="20">
        <v>3407</v>
      </c>
      <c r="G1476" s="20">
        <v>6</v>
      </c>
      <c r="H1476" s="20">
        <v>293</v>
      </c>
      <c r="I1476" s="20">
        <v>2313</v>
      </c>
      <c r="J1476" s="20">
        <v>43</v>
      </c>
      <c r="K1476" s="20">
        <v>4414</v>
      </c>
      <c r="L1476" s="20">
        <v>64</v>
      </c>
      <c r="M1476" s="26" cm="1">
        <f t="array" ref="M1476">_xlfn.IFS(Table11[[#This Row],[target.clade]]="I",110,Table11[[#This Row],[target.clade]]="II",4454,TRUE,4652)</f>
        <v>4454</v>
      </c>
      <c r="N1476" s="26" cm="1">
        <f t="array" ref="N1476">_xlfn.IFS(Table11[[#This Row],[target.clade]]="I",4454,Table11[[#This Row],[target.clade]]="II",110,TRUE,NA())</f>
        <v>110</v>
      </c>
      <c r="O1476" s="20" cm="1">
        <f t="array" ref="O1476">_xlfn.IFS(Table11[[#This Row],[target.clade]]="I",Table11[[#This Row],[hits.I]],Table11[[#This Row],[target.clade]]="II",Table11[[#This Row],[hits.II]],TRUE,SUM(Table11[[#This Row],[hits.I]:[hits.?]]))</f>
        <v>4414</v>
      </c>
      <c r="P1476" s="26">
        <f>Table11[[#This Row],[clade.P]]-Table11[[#This Row],[clade.TP]]</f>
        <v>40</v>
      </c>
      <c r="Q1476" s="26" cm="1">
        <f t="array" ref="Q1476">_xlfn.IFS(Table11[[#This Row],[target.clade]]="I",Table11[[#This Row],[hits.II]],Table11[[#This Row],[target.clade]]="II",Table11[[#This Row],[hits.I]],TRUE,NA())</f>
        <v>43</v>
      </c>
      <c r="R1476" s="26">
        <f>IFERROR(Table11[[#This Row],[clade.N]]-Table11[[#This Row],[clade.FP]], NA())</f>
        <v>67</v>
      </c>
      <c r="S1476" s="24">
        <f>Table11[[#This Row],[clade.TP]]/Table11[[#This Row],[clade.P]]</f>
        <v>0.99101930848675346</v>
      </c>
      <c r="T1476" s="24">
        <f>Table11[[#This Row],[clade.FN]]/Table11[[#This Row],[clade.P]]</f>
        <v>8.9806915132465207E-3</v>
      </c>
      <c r="U1476" s="24">
        <f>IFERROR(Table11[[#This Row],[clade.FP]]/Table11[[#This Row],[clade.N]],NA())</f>
        <v>0.39090909090909093</v>
      </c>
      <c r="V1476" s="24">
        <f>IFERROR(Table11[[#This Row],[clade.TN]]/Table11[[#This Row],[clade.N]],NA())</f>
        <v>0.60909090909090913</v>
      </c>
      <c r="AC1476" s="11"/>
      <c r="AD1476" s="11"/>
    </row>
    <row r="1477" spans="1:30" ht="21" customHeight="1" x14ac:dyDescent="0.2">
      <c r="A1477" s="25" t="s">
        <v>5891</v>
      </c>
      <c r="B1477" s="20">
        <f>LOOKUP(Table11[[#This Row],[id]],'S1 - Assay'!A:A,'S1 - Assay'!B:B)</f>
        <v>10244</v>
      </c>
      <c r="C1477" s="20" t="str">
        <f>LOOKUP(Table11[[#This Row],[id]],'S1 - Assay'!A:A,'S1 - Assay'!C:C)</f>
        <v>II</v>
      </c>
      <c r="D1477" s="20">
        <f>COUNTIF('S6 - Table 1'!$B$3:$B$20,Table11[[#This Row],[id]])</f>
        <v>0</v>
      </c>
      <c r="E1477" s="20">
        <v>1.924602154</v>
      </c>
      <c r="F1477" s="20">
        <v>3260</v>
      </c>
      <c r="G1477" s="20">
        <v>3</v>
      </c>
      <c r="H1477" s="20">
        <v>196</v>
      </c>
      <c r="I1477" s="20">
        <v>92</v>
      </c>
      <c r="J1477" s="20">
        <v>43</v>
      </c>
      <c r="K1477" s="20">
        <v>4322</v>
      </c>
      <c r="L1477" s="20">
        <v>15</v>
      </c>
      <c r="M1477" s="26" cm="1">
        <f t="array" ref="M1477">_xlfn.IFS(Table11[[#This Row],[target.clade]]="I",110,Table11[[#This Row],[target.clade]]="II",4454,TRUE,4652)</f>
        <v>4454</v>
      </c>
      <c r="N1477" s="26" cm="1">
        <f t="array" ref="N1477">_xlfn.IFS(Table11[[#This Row],[target.clade]]="I",4454,Table11[[#This Row],[target.clade]]="II",110,TRUE,NA())</f>
        <v>110</v>
      </c>
      <c r="O1477" s="20" cm="1">
        <f t="array" ref="O1477">_xlfn.IFS(Table11[[#This Row],[target.clade]]="I",Table11[[#This Row],[hits.I]],Table11[[#This Row],[target.clade]]="II",Table11[[#This Row],[hits.II]],TRUE,SUM(Table11[[#This Row],[hits.I]:[hits.?]]))</f>
        <v>4322</v>
      </c>
      <c r="P1477" s="26">
        <f>Table11[[#This Row],[clade.P]]-Table11[[#This Row],[clade.TP]]</f>
        <v>132</v>
      </c>
      <c r="Q1477" s="26" cm="1">
        <f t="array" ref="Q1477">_xlfn.IFS(Table11[[#This Row],[target.clade]]="I",Table11[[#This Row],[hits.II]],Table11[[#This Row],[target.clade]]="II",Table11[[#This Row],[hits.I]],TRUE,NA())</f>
        <v>43</v>
      </c>
      <c r="R1477" s="26">
        <f>IFERROR(Table11[[#This Row],[clade.N]]-Table11[[#This Row],[clade.FP]], NA())</f>
        <v>67</v>
      </c>
      <c r="S1477" s="24">
        <f>Table11[[#This Row],[clade.TP]]/Table11[[#This Row],[clade.P]]</f>
        <v>0.97036371800628651</v>
      </c>
      <c r="T1477" s="24">
        <f>Table11[[#This Row],[clade.FN]]/Table11[[#This Row],[clade.P]]</f>
        <v>2.9636281993713515E-2</v>
      </c>
      <c r="U1477" s="24">
        <f>IFERROR(Table11[[#This Row],[clade.FP]]/Table11[[#This Row],[clade.N]],NA())</f>
        <v>0.39090909090909093</v>
      </c>
      <c r="V1477" s="24">
        <f>IFERROR(Table11[[#This Row],[clade.TN]]/Table11[[#This Row],[clade.N]],NA())</f>
        <v>0.60909090909090913</v>
      </c>
      <c r="AC1477" s="11"/>
      <c r="AD1477" s="11"/>
    </row>
    <row r="1478" spans="1:30" ht="21" customHeight="1" x14ac:dyDescent="0.2">
      <c r="A1478" s="25" t="s">
        <v>5894</v>
      </c>
      <c r="B1478" s="20">
        <f>LOOKUP(Table11[[#This Row],[id]],'S1 - Assay'!A:A,'S1 - Assay'!B:B)</f>
        <v>10244</v>
      </c>
      <c r="C1478" s="20" t="str">
        <f>LOOKUP(Table11[[#This Row],[id]],'S1 - Assay'!A:A,'S1 - Assay'!C:C)</f>
        <v>II</v>
      </c>
      <c r="D1478" s="20">
        <f>COUNTIF('S6 - Table 1'!$B$3:$B$20,Table11[[#This Row],[id]])</f>
        <v>0</v>
      </c>
      <c r="E1478" s="20">
        <v>1.929731675</v>
      </c>
      <c r="F1478" s="20">
        <v>3393</v>
      </c>
      <c r="G1478" s="20">
        <v>12</v>
      </c>
      <c r="H1478" s="20">
        <v>121</v>
      </c>
      <c r="I1478" s="20">
        <v>219</v>
      </c>
      <c r="J1478" s="20">
        <v>43</v>
      </c>
      <c r="K1478" s="20">
        <v>4429</v>
      </c>
      <c r="L1478" s="20">
        <v>52</v>
      </c>
      <c r="M1478" s="26" cm="1">
        <f t="array" ref="M1478">_xlfn.IFS(Table11[[#This Row],[target.clade]]="I",110,Table11[[#This Row],[target.clade]]="II",4454,TRUE,4652)</f>
        <v>4454</v>
      </c>
      <c r="N1478" s="26" cm="1">
        <f t="array" ref="N1478">_xlfn.IFS(Table11[[#This Row],[target.clade]]="I",4454,Table11[[#This Row],[target.clade]]="II",110,TRUE,NA())</f>
        <v>110</v>
      </c>
      <c r="O1478" s="20" cm="1">
        <f t="array" ref="O1478">_xlfn.IFS(Table11[[#This Row],[target.clade]]="I",Table11[[#This Row],[hits.I]],Table11[[#This Row],[target.clade]]="II",Table11[[#This Row],[hits.II]],TRUE,SUM(Table11[[#This Row],[hits.I]:[hits.?]]))</f>
        <v>4429</v>
      </c>
      <c r="P1478" s="26">
        <f>Table11[[#This Row],[clade.P]]-Table11[[#This Row],[clade.TP]]</f>
        <v>25</v>
      </c>
      <c r="Q1478" s="26" cm="1">
        <f t="array" ref="Q1478">_xlfn.IFS(Table11[[#This Row],[target.clade]]="I",Table11[[#This Row],[hits.II]],Table11[[#This Row],[target.clade]]="II",Table11[[#This Row],[hits.I]],TRUE,NA())</f>
        <v>43</v>
      </c>
      <c r="R1478" s="26">
        <f>IFERROR(Table11[[#This Row],[clade.N]]-Table11[[#This Row],[clade.FP]], NA())</f>
        <v>67</v>
      </c>
      <c r="S1478" s="24">
        <f>Table11[[#This Row],[clade.TP]]/Table11[[#This Row],[clade.P]]</f>
        <v>0.99438706780422093</v>
      </c>
      <c r="T1478" s="24">
        <f>Table11[[#This Row],[clade.FN]]/Table11[[#This Row],[clade.P]]</f>
        <v>5.6129321957790754E-3</v>
      </c>
      <c r="U1478" s="24">
        <f>IFERROR(Table11[[#This Row],[clade.FP]]/Table11[[#This Row],[clade.N]],NA())</f>
        <v>0.39090909090909093</v>
      </c>
      <c r="V1478" s="24">
        <f>IFERROR(Table11[[#This Row],[clade.TN]]/Table11[[#This Row],[clade.N]],NA())</f>
        <v>0.60909090909090913</v>
      </c>
      <c r="AC1478" s="11"/>
      <c r="AD1478" s="11"/>
    </row>
    <row r="1479" spans="1:30" ht="21" customHeight="1" x14ac:dyDescent="0.2">
      <c r="A1479" s="25" t="s">
        <v>5897</v>
      </c>
      <c r="B1479" s="20">
        <f>LOOKUP(Table11[[#This Row],[id]],'S1 - Assay'!A:A,'S1 - Assay'!B:B)</f>
        <v>10244</v>
      </c>
      <c r="C1479" s="20" t="str">
        <f>LOOKUP(Table11[[#This Row],[id]],'S1 - Assay'!A:A,'S1 - Assay'!C:C)</f>
        <v>II</v>
      </c>
      <c r="D1479" s="20">
        <f>COUNTIF('S6 - Table 1'!$B$3:$B$20,Table11[[#This Row],[id]])</f>
        <v>0</v>
      </c>
      <c r="E1479" s="20">
        <v>1.9396703420000001</v>
      </c>
      <c r="F1479" s="20">
        <v>2283</v>
      </c>
      <c r="G1479" s="20">
        <v>41</v>
      </c>
      <c r="H1479" s="20">
        <v>283</v>
      </c>
      <c r="I1479" s="20">
        <v>5</v>
      </c>
      <c r="J1479" s="20">
        <v>44</v>
      </c>
      <c r="K1479" s="20">
        <v>3149</v>
      </c>
      <c r="L1479" s="20">
        <v>36</v>
      </c>
      <c r="M1479" s="26" cm="1">
        <f t="array" ref="M1479">_xlfn.IFS(Table11[[#This Row],[target.clade]]="I",110,Table11[[#This Row],[target.clade]]="II",4454,TRUE,4652)</f>
        <v>4454</v>
      </c>
      <c r="N1479" s="26" cm="1">
        <f t="array" ref="N1479">_xlfn.IFS(Table11[[#This Row],[target.clade]]="I",4454,Table11[[#This Row],[target.clade]]="II",110,TRUE,NA())</f>
        <v>110</v>
      </c>
      <c r="O1479" s="20" cm="1">
        <f t="array" ref="O1479">_xlfn.IFS(Table11[[#This Row],[target.clade]]="I",Table11[[#This Row],[hits.I]],Table11[[#This Row],[target.clade]]="II",Table11[[#This Row],[hits.II]],TRUE,SUM(Table11[[#This Row],[hits.I]:[hits.?]]))</f>
        <v>3149</v>
      </c>
      <c r="P1479" s="26">
        <f>Table11[[#This Row],[clade.P]]-Table11[[#This Row],[clade.TP]]</f>
        <v>1305</v>
      </c>
      <c r="Q1479" s="26" cm="1">
        <f t="array" ref="Q1479">_xlfn.IFS(Table11[[#This Row],[target.clade]]="I",Table11[[#This Row],[hits.II]],Table11[[#This Row],[target.clade]]="II",Table11[[#This Row],[hits.I]],TRUE,NA())</f>
        <v>44</v>
      </c>
      <c r="R1479" s="26">
        <f>IFERROR(Table11[[#This Row],[clade.N]]-Table11[[#This Row],[clade.FP]], NA())</f>
        <v>66</v>
      </c>
      <c r="S1479" s="24">
        <f>Table11[[#This Row],[clade.TP]]/Table11[[#This Row],[clade.P]]</f>
        <v>0.70700493938033226</v>
      </c>
      <c r="T1479" s="24">
        <f>Table11[[#This Row],[clade.FN]]/Table11[[#This Row],[clade.P]]</f>
        <v>0.29299506061966774</v>
      </c>
      <c r="U1479" s="24">
        <f>IFERROR(Table11[[#This Row],[clade.FP]]/Table11[[#This Row],[clade.N]],NA())</f>
        <v>0.4</v>
      </c>
      <c r="V1479" s="24">
        <f>IFERROR(Table11[[#This Row],[clade.TN]]/Table11[[#This Row],[clade.N]],NA())</f>
        <v>0.6</v>
      </c>
      <c r="AC1479" s="11"/>
      <c r="AD1479" s="11"/>
    </row>
    <row r="1480" spans="1:30" ht="21" customHeight="1" x14ac:dyDescent="0.2">
      <c r="A1480" s="25" t="s">
        <v>5900</v>
      </c>
      <c r="B1480" s="20">
        <f>LOOKUP(Table11[[#This Row],[id]],'S1 - Assay'!A:A,'S1 - Assay'!B:B)</f>
        <v>10244</v>
      </c>
      <c r="C1480" s="20" t="str">
        <f>LOOKUP(Table11[[#This Row],[id]],'S1 - Assay'!A:A,'S1 - Assay'!C:C)</f>
        <v>II</v>
      </c>
      <c r="D1480" s="20">
        <f>COUNTIF('S6 - Table 1'!$B$3:$B$20,Table11[[#This Row],[id]])</f>
        <v>0</v>
      </c>
      <c r="E1480" s="20">
        <v>1.9420870669999999</v>
      </c>
      <c r="F1480" s="20">
        <v>3395</v>
      </c>
      <c r="G1480" s="20">
        <v>3</v>
      </c>
      <c r="H1480" s="20">
        <v>16</v>
      </c>
      <c r="I1480" s="20">
        <v>229</v>
      </c>
      <c r="J1480" s="20">
        <v>43</v>
      </c>
      <c r="K1480" s="20">
        <v>4387</v>
      </c>
      <c r="L1480" s="20">
        <v>62</v>
      </c>
      <c r="M1480" s="26" cm="1">
        <f t="array" ref="M1480">_xlfn.IFS(Table11[[#This Row],[target.clade]]="I",110,Table11[[#This Row],[target.clade]]="II",4454,TRUE,4652)</f>
        <v>4454</v>
      </c>
      <c r="N1480" s="26" cm="1">
        <f t="array" ref="N1480">_xlfn.IFS(Table11[[#This Row],[target.clade]]="I",4454,Table11[[#This Row],[target.clade]]="II",110,TRUE,NA())</f>
        <v>110</v>
      </c>
      <c r="O1480" s="20" cm="1">
        <f t="array" ref="O1480">_xlfn.IFS(Table11[[#This Row],[target.clade]]="I",Table11[[#This Row],[hits.I]],Table11[[#This Row],[target.clade]]="II",Table11[[#This Row],[hits.II]],TRUE,SUM(Table11[[#This Row],[hits.I]:[hits.?]]))</f>
        <v>4387</v>
      </c>
      <c r="P1480" s="26">
        <f>Table11[[#This Row],[clade.P]]-Table11[[#This Row],[clade.TP]]</f>
        <v>67</v>
      </c>
      <c r="Q1480" s="26" cm="1">
        <f t="array" ref="Q1480">_xlfn.IFS(Table11[[#This Row],[target.clade]]="I",Table11[[#This Row],[hits.II]],Table11[[#This Row],[target.clade]]="II",Table11[[#This Row],[hits.I]],TRUE,NA())</f>
        <v>43</v>
      </c>
      <c r="R1480" s="26">
        <f>IFERROR(Table11[[#This Row],[clade.N]]-Table11[[#This Row],[clade.FP]], NA())</f>
        <v>67</v>
      </c>
      <c r="S1480" s="24">
        <f>Table11[[#This Row],[clade.TP]]/Table11[[#This Row],[clade.P]]</f>
        <v>0.98495734171531213</v>
      </c>
      <c r="T1480" s="24">
        <f>Table11[[#This Row],[clade.FN]]/Table11[[#This Row],[clade.P]]</f>
        <v>1.5042658284687921E-2</v>
      </c>
      <c r="U1480" s="24">
        <f>IFERROR(Table11[[#This Row],[clade.FP]]/Table11[[#This Row],[clade.N]],NA())</f>
        <v>0.39090909090909093</v>
      </c>
      <c r="V1480" s="24">
        <f>IFERROR(Table11[[#This Row],[clade.TN]]/Table11[[#This Row],[clade.N]],NA())</f>
        <v>0.60909090909090913</v>
      </c>
      <c r="AC1480" s="11"/>
      <c r="AD1480" s="11"/>
    </row>
    <row r="1481" spans="1:30" ht="21" customHeight="1" x14ac:dyDescent="0.2">
      <c r="A1481" s="25" t="s">
        <v>5903</v>
      </c>
      <c r="B1481" s="20">
        <f>LOOKUP(Table11[[#This Row],[id]],'S1 - Assay'!A:A,'S1 - Assay'!B:B)</f>
        <v>10244</v>
      </c>
      <c r="C1481" s="20" t="str">
        <f>LOOKUP(Table11[[#This Row],[id]],'S1 - Assay'!A:A,'S1 - Assay'!C:C)</f>
        <v>II</v>
      </c>
      <c r="D1481" s="20">
        <f>COUNTIF('S6 - Table 1'!$B$3:$B$20,Table11[[#This Row],[id]])</f>
        <v>0</v>
      </c>
      <c r="E1481" s="20">
        <v>1.9425477630000001</v>
      </c>
      <c r="F1481" s="20">
        <v>3304</v>
      </c>
      <c r="G1481" s="20">
        <v>23</v>
      </c>
      <c r="H1481" s="20">
        <v>269</v>
      </c>
      <c r="I1481" s="20">
        <v>419</v>
      </c>
      <c r="J1481" s="20">
        <v>43</v>
      </c>
      <c r="K1481" s="20">
        <v>4342</v>
      </c>
      <c r="L1481" s="20">
        <v>49</v>
      </c>
      <c r="M1481" s="26" cm="1">
        <f t="array" ref="M1481">_xlfn.IFS(Table11[[#This Row],[target.clade]]="I",110,Table11[[#This Row],[target.clade]]="II",4454,TRUE,4652)</f>
        <v>4454</v>
      </c>
      <c r="N1481" s="26" cm="1">
        <f t="array" ref="N1481">_xlfn.IFS(Table11[[#This Row],[target.clade]]="I",4454,Table11[[#This Row],[target.clade]]="II",110,TRUE,NA())</f>
        <v>110</v>
      </c>
      <c r="O1481" s="20" cm="1">
        <f t="array" ref="O1481">_xlfn.IFS(Table11[[#This Row],[target.clade]]="I",Table11[[#This Row],[hits.I]],Table11[[#This Row],[target.clade]]="II",Table11[[#This Row],[hits.II]],TRUE,SUM(Table11[[#This Row],[hits.I]:[hits.?]]))</f>
        <v>4342</v>
      </c>
      <c r="P1481" s="26">
        <f>Table11[[#This Row],[clade.P]]-Table11[[#This Row],[clade.TP]]</f>
        <v>112</v>
      </c>
      <c r="Q1481" s="26" cm="1">
        <f t="array" ref="Q1481">_xlfn.IFS(Table11[[#This Row],[target.clade]]="I",Table11[[#This Row],[hits.II]],Table11[[#This Row],[target.clade]]="II",Table11[[#This Row],[hits.I]],TRUE,NA())</f>
        <v>43</v>
      </c>
      <c r="R1481" s="26">
        <f>IFERROR(Table11[[#This Row],[clade.N]]-Table11[[#This Row],[clade.FP]], NA())</f>
        <v>67</v>
      </c>
      <c r="S1481" s="24">
        <f>Table11[[#This Row],[clade.TP]]/Table11[[#This Row],[clade.P]]</f>
        <v>0.97485406376290973</v>
      </c>
      <c r="T1481" s="24">
        <f>Table11[[#This Row],[clade.FN]]/Table11[[#This Row],[clade.P]]</f>
        <v>2.5145936237090254E-2</v>
      </c>
      <c r="U1481" s="24">
        <f>IFERROR(Table11[[#This Row],[clade.FP]]/Table11[[#This Row],[clade.N]],NA())</f>
        <v>0.39090909090909093</v>
      </c>
      <c r="V1481" s="24">
        <f>IFERROR(Table11[[#This Row],[clade.TN]]/Table11[[#This Row],[clade.N]],NA())</f>
        <v>0.60909090909090913</v>
      </c>
      <c r="AC1481" s="11"/>
      <c r="AD1481" s="11"/>
    </row>
    <row r="1482" spans="1:30" ht="21" customHeight="1" x14ac:dyDescent="0.2">
      <c r="A1482" s="25" t="s">
        <v>5906</v>
      </c>
      <c r="B1482" s="20">
        <f>LOOKUP(Table11[[#This Row],[id]],'S1 - Assay'!A:A,'S1 - Assay'!B:B)</f>
        <v>10244</v>
      </c>
      <c r="C1482" s="20" t="str">
        <f>LOOKUP(Table11[[#This Row],[id]],'S1 - Assay'!A:A,'S1 - Assay'!C:C)</f>
        <v>II</v>
      </c>
      <c r="D1482" s="20">
        <f>COUNTIF('S6 - Table 1'!$B$3:$B$20,Table11[[#This Row],[id]])</f>
        <v>0</v>
      </c>
      <c r="E1482" s="20">
        <v>1.9437056930000001</v>
      </c>
      <c r="F1482" s="20">
        <v>3364</v>
      </c>
      <c r="G1482" s="20">
        <v>36</v>
      </c>
      <c r="H1482" s="20">
        <v>208</v>
      </c>
      <c r="I1482" s="20">
        <v>81</v>
      </c>
      <c r="J1482" s="20">
        <v>44</v>
      </c>
      <c r="K1482" s="20">
        <v>4383</v>
      </c>
      <c r="L1482" s="20">
        <v>41</v>
      </c>
      <c r="M1482" s="26" cm="1">
        <f t="array" ref="M1482">_xlfn.IFS(Table11[[#This Row],[target.clade]]="I",110,Table11[[#This Row],[target.clade]]="II",4454,TRUE,4652)</f>
        <v>4454</v>
      </c>
      <c r="N1482" s="26" cm="1">
        <f t="array" ref="N1482">_xlfn.IFS(Table11[[#This Row],[target.clade]]="I",4454,Table11[[#This Row],[target.clade]]="II",110,TRUE,NA())</f>
        <v>110</v>
      </c>
      <c r="O1482" s="20" cm="1">
        <f t="array" ref="O1482">_xlfn.IFS(Table11[[#This Row],[target.clade]]="I",Table11[[#This Row],[hits.I]],Table11[[#This Row],[target.clade]]="II",Table11[[#This Row],[hits.II]],TRUE,SUM(Table11[[#This Row],[hits.I]:[hits.?]]))</f>
        <v>4383</v>
      </c>
      <c r="P1482" s="26">
        <f>Table11[[#This Row],[clade.P]]-Table11[[#This Row],[clade.TP]]</f>
        <v>71</v>
      </c>
      <c r="Q1482" s="26" cm="1">
        <f t="array" ref="Q1482">_xlfn.IFS(Table11[[#This Row],[target.clade]]="I",Table11[[#This Row],[hits.II]],Table11[[#This Row],[target.clade]]="II",Table11[[#This Row],[hits.I]],TRUE,NA())</f>
        <v>44</v>
      </c>
      <c r="R1482" s="26">
        <f>IFERROR(Table11[[#This Row],[clade.N]]-Table11[[#This Row],[clade.FP]], NA())</f>
        <v>66</v>
      </c>
      <c r="S1482" s="24">
        <f>Table11[[#This Row],[clade.TP]]/Table11[[#This Row],[clade.P]]</f>
        <v>0.9840592725639874</v>
      </c>
      <c r="T1482" s="24">
        <f>Table11[[#This Row],[clade.FN]]/Table11[[#This Row],[clade.P]]</f>
        <v>1.5940727436012572E-2</v>
      </c>
      <c r="U1482" s="24">
        <f>IFERROR(Table11[[#This Row],[clade.FP]]/Table11[[#This Row],[clade.N]],NA())</f>
        <v>0.4</v>
      </c>
      <c r="V1482" s="24">
        <f>IFERROR(Table11[[#This Row],[clade.TN]]/Table11[[#This Row],[clade.N]],NA())</f>
        <v>0.6</v>
      </c>
      <c r="AC1482" s="11"/>
      <c r="AD1482" s="11"/>
    </row>
    <row r="1483" spans="1:30" ht="21" customHeight="1" x14ac:dyDescent="0.2">
      <c r="A1483" s="25" t="s">
        <v>5911</v>
      </c>
      <c r="B1483" s="20">
        <f>LOOKUP(Table11[[#This Row],[id]],'S1 - Assay'!A:A,'S1 - Assay'!B:B)</f>
        <v>10244</v>
      </c>
      <c r="C1483" s="20" t="str">
        <f>LOOKUP(Table11[[#This Row],[id]],'S1 - Assay'!A:A,'S1 - Assay'!C:C)</f>
        <v>II</v>
      </c>
      <c r="D1483" s="20">
        <f>COUNTIF('S6 - Table 1'!$B$3:$B$20,Table11[[#This Row],[id]])</f>
        <v>0</v>
      </c>
      <c r="E1483" s="20">
        <v>1.943792679</v>
      </c>
      <c r="F1483" s="20">
        <v>3377</v>
      </c>
      <c r="G1483" s="20">
        <v>2</v>
      </c>
      <c r="H1483" s="20">
        <v>106</v>
      </c>
      <c r="I1483" s="20">
        <v>101</v>
      </c>
      <c r="J1483" s="20">
        <v>43</v>
      </c>
      <c r="K1483" s="20">
        <v>4357</v>
      </c>
      <c r="L1483" s="20">
        <v>61</v>
      </c>
      <c r="M1483" s="26" cm="1">
        <f t="array" ref="M1483">_xlfn.IFS(Table11[[#This Row],[target.clade]]="I",110,Table11[[#This Row],[target.clade]]="II",4454,TRUE,4652)</f>
        <v>4454</v>
      </c>
      <c r="N1483" s="26" cm="1">
        <f t="array" ref="N1483">_xlfn.IFS(Table11[[#This Row],[target.clade]]="I",4454,Table11[[#This Row],[target.clade]]="II",110,TRUE,NA())</f>
        <v>110</v>
      </c>
      <c r="O1483" s="20" cm="1">
        <f t="array" ref="O1483">_xlfn.IFS(Table11[[#This Row],[target.clade]]="I",Table11[[#This Row],[hits.I]],Table11[[#This Row],[target.clade]]="II",Table11[[#This Row],[hits.II]],TRUE,SUM(Table11[[#This Row],[hits.I]:[hits.?]]))</f>
        <v>4357</v>
      </c>
      <c r="P1483" s="26">
        <f>Table11[[#This Row],[clade.P]]-Table11[[#This Row],[clade.TP]]</f>
        <v>97</v>
      </c>
      <c r="Q1483" s="26" cm="1">
        <f t="array" ref="Q1483">_xlfn.IFS(Table11[[#This Row],[target.clade]]="I",Table11[[#This Row],[hits.II]],Table11[[#This Row],[target.clade]]="II",Table11[[#This Row],[hits.I]],TRUE,NA())</f>
        <v>43</v>
      </c>
      <c r="R1483" s="26">
        <f>IFERROR(Table11[[#This Row],[clade.N]]-Table11[[#This Row],[clade.FP]], NA())</f>
        <v>67</v>
      </c>
      <c r="S1483" s="24">
        <f>Table11[[#This Row],[clade.TP]]/Table11[[#This Row],[clade.P]]</f>
        <v>0.9782218230803772</v>
      </c>
      <c r="T1483" s="24">
        <f>Table11[[#This Row],[clade.FN]]/Table11[[#This Row],[clade.P]]</f>
        <v>2.1778176919622812E-2</v>
      </c>
      <c r="U1483" s="24">
        <f>IFERROR(Table11[[#This Row],[clade.FP]]/Table11[[#This Row],[clade.N]],NA())</f>
        <v>0.39090909090909093</v>
      </c>
      <c r="V1483" s="24">
        <f>IFERROR(Table11[[#This Row],[clade.TN]]/Table11[[#This Row],[clade.N]],NA())</f>
        <v>0.60909090909090913</v>
      </c>
      <c r="AC1483" s="11"/>
      <c r="AD1483" s="11"/>
    </row>
    <row r="1484" spans="1:30" ht="21" customHeight="1" x14ac:dyDescent="0.2">
      <c r="A1484" s="25" t="s">
        <v>5914</v>
      </c>
      <c r="B1484" s="20">
        <f>LOOKUP(Table11[[#This Row],[id]],'S1 - Assay'!A:A,'S1 - Assay'!B:B)</f>
        <v>10244</v>
      </c>
      <c r="C1484" s="20" t="str">
        <f>LOOKUP(Table11[[#This Row],[id]],'S1 - Assay'!A:A,'S1 - Assay'!C:C)</f>
        <v>II</v>
      </c>
      <c r="D1484" s="20">
        <f>COUNTIF('S6 - Table 1'!$B$3:$B$20,Table11[[#This Row],[id]])</f>
        <v>0</v>
      </c>
      <c r="E1484" s="20">
        <v>1.9521719420000001</v>
      </c>
      <c r="F1484" s="20">
        <v>3339</v>
      </c>
      <c r="G1484" s="20">
        <v>1</v>
      </c>
      <c r="H1484" s="20">
        <v>143</v>
      </c>
      <c r="I1484" s="20">
        <v>132</v>
      </c>
      <c r="J1484" s="20">
        <v>50</v>
      </c>
      <c r="K1484" s="20">
        <v>4344</v>
      </c>
      <c r="L1484" s="20">
        <v>50</v>
      </c>
      <c r="M1484" s="26" cm="1">
        <f t="array" ref="M1484">_xlfn.IFS(Table11[[#This Row],[target.clade]]="I",110,Table11[[#This Row],[target.clade]]="II",4454,TRUE,4652)</f>
        <v>4454</v>
      </c>
      <c r="N1484" s="26" cm="1">
        <f t="array" ref="N1484">_xlfn.IFS(Table11[[#This Row],[target.clade]]="I",4454,Table11[[#This Row],[target.clade]]="II",110,TRUE,NA())</f>
        <v>110</v>
      </c>
      <c r="O1484" s="20" cm="1">
        <f t="array" ref="O1484">_xlfn.IFS(Table11[[#This Row],[target.clade]]="I",Table11[[#This Row],[hits.I]],Table11[[#This Row],[target.clade]]="II",Table11[[#This Row],[hits.II]],TRUE,SUM(Table11[[#This Row],[hits.I]:[hits.?]]))</f>
        <v>4344</v>
      </c>
      <c r="P1484" s="26">
        <f>Table11[[#This Row],[clade.P]]-Table11[[#This Row],[clade.TP]]</f>
        <v>110</v>
      </c>
      <c r="Q1484" s="26" cm="1">
        <f t="array" ref="Q1484">_xlfn.IFS(Table11[[#This Row],[target.clade]]="I",Table11[[#This Row],[hits.II]],Table11[[#This Row],[target.clade]]="II",Table11[[#This Row],[hits.I]],TRUE,NA())</f>
        <v>50</v>
      </c>
      <c r="R1484" s="26">
        <f>IFERROR(Table11[[#This Row],[clade.N]]-Table11[[#This Row],[clade.FP]], NA())</f>
        <v>60</v>
      </c>
      <c r="S1484" s="24">
        <f>Table11[[#This Row],[clade.TP]]/Table11[[#This Row],[clade.P]]</f>
        <v>0.97530309833857209</v>
      </c>
      <c r="T1484" s="24">
        <f>Table11[[#This Row],[clade.FN]]/Table11[[#This Row],[clade.P]]</f>
        <v>2.469690166142793E-2</v>
      </c>
      <c r="U1484" s="24">
        <f>IFERROR(Table11[[#This Row],[clade.FP]]/Table11[[#This Row],[clade.N]],NA())</f>
        <v>0.45454545454545453</v>
      </c>
      <c r="V1484" s="24">
        <f>IFERROR(Table11[[#This Row],[clade.TN]]/Table11[[#This Row],[clade.N]],NA())</f>
        <v>0.54545454545454541</v>
      </c>
      <c r="AC1484" s="11"/>
      <c r="AD1484" s="11"/>
    </row>
    <row r="1485" spans="1:30" ht="21" customHeight="1" x14ac:dyDescent="0.2">
      <c r="A1485" s="25" t="s">
        <v>5917</v>
      </c>
      <c r="B1485" s="20">
        <f>LOOKUP(Table11[[#This Row],[id]],'S1 - Assay'!A:A,'S1 - Assay'!B:B)</f>
        <v>10244</v>
      </c>
      <c r="C1485" s="20" t="str">
        <f>LOOKUP(Table11[[#This Row],[id]],'S1 - Assay'!A:A,'S1 - Assay'!C:C)</f>
        <v>II</v>
      </c>
      <c r="D1485" s="20">
        <f>COUNTIF('S6 - Table 1'!$B$3:$B$20,Table11[[#This Row],[id]])</f>
        <v>0</v>
      </c>
      <c r="E1485" s="20">
        <v>1.954132937</v>
      </c>
      <c r="F1485" s="20">
        <v>3319</v>
      </c>
      <c r="G1485" s="20">
        <v>12</v>
      </c>
      <c r="H1485" s="20">
        <v>203</v>
      </c>
      <c r="I1485" s="20">
        <v>132</v>
      </c>
      <c r="J1485" s="20">
        <v>43</v>
      </c>
      <c r="K1485" s="20">
        <v>4322</v>
      </c>
      <c r="L1485" s="20">
        <v>54</v>
      </c>
      <c r="M1485" s="26" cm="1">
        <f t="array" ref="M1485">_xlfn.IFS(Table11[[#This Row],[target.clade]]="I",110,Table11[[#This Row],[target.clade]]="II",4454,TRUE,4652)</f>
        <v>4454</v>
      </c>
      <c r="N1485" s="26" cm="1">
        <f t="array" ref="N1485">_xlfn.IFS(Table11[[#This Row],[target.clade]]="I",4454,Table11[[#This Row],[target.clade]]="II",110,TRUE,NA())</f>
        <v>110</v>
      </c>
      <c r="O1485" s="20" cm="1">
        <f t="array" ref="O1485">_xlfn.IFS(Table11[[#This Row],[target.clade]]="I",Table11[[#This Row],[hits.I]],Table11[[#This Row],[target.clade]]="II",Table11[[#This Row],[hits.II]],TRUE,SUM(Table11[[#This Row],[hits.I]:[hits.?]]))</f>
        <v>4322</v>
      </c>
      <c r="P1485" s="26">
        <f>Table11[[#This Row],[clade.P]]-Table11[[#This Row],[clade.TP]]</f>
        <v>132</v>
      </c>
      <c r="Q1485" s="26" cm="1">
        <f t="array" ref="Q1485">_xlfn.IFS(Table11[[#This Row],[target.clade]]="I",Table11[[#This Row],[hits.II]],Table11[[#This Row],[target.clade]]="II",Table11[[#This Row],[hits.I]],TRUE,NA())</f>
        <v>43</v>
      </c>
      <c r="R1485" s="26">
        <f>IFERROR(Table11[[#This Row],[clade.N]]-Table11[[#This Row],[clade.FP]], NA())</f>
        <v>67</v>
      </c>
      <c r="S1485" s="24">
        <f>Table11[[#This Row],[clade.TP]]/Table11[[#This Row],[clade.P]]</f>
        <v>0.97036371800628651</v>
      </c>
      <c r="T1485" s="24">
        <f>Table11[[#This Row],[clade.FN]]/Table11[[#This Row],[clade.P]]</f>
        <v>2.9636281993713515E-2</v>
      </c>
      <c r="U1485" s="24">
        <f>IFERROR(Table11[[#This Row],[clade.FP]]/Table11[[#This Row],[clade.N]],NA())</f>
        <v>0.39090909090909093</v>
      </c>
      <c r="V1485" s="24">
        <f>IFERROR(Table11[[#This Row],[clade.TN]]/Table11[[#This Row],[clade.N]],NA())</f>
        <v>0.60909090909090913</v>
      </c>
      <c r="AC1485" s="11"/>
      <c r="AD1485" s="11"/>
    </row>
    <row r="1486" spans="1:30" ht="21" customHeight="1" x14ac:dyDescent="0.2">
      <c r="A1486" s="25" t="s">
        <v>5920</v>
      </c>
      <c r="B1486" s="20">
        <f>LOOKUP(Table11[[#This Row],[id]],'S1 - Assay'!A:A,'S1 - Assay'!B:B)</f>
        <v>10244</v>
      </c>
      <c r="C1486" s="20" t="str">
        <f>LOOKUP(Table11[[#This Row],[id]],'S1 - Assay'!A:A,'S1 - Assay'!C:C)</f>
        <v>II</v>
      </c>
      <c r="D1486" s="20">
        <f>COUNTIF('S6 - Table 1'!$B$3:$B$20,Table11[[#This Row],[id]])</f>
        <v>0</v>
      </c>
      <c r="E1486" s="20">
        <v>1.9564825530000001</v>
      </c>
      <c r="F1486" s="20">
        <v>3401</v>
      </c>
      <c r="G1486" s="20">
        <v>2</v>
      </c>
      <c r="H1486" s="20">
        <v>34</v>
      </c>
      <c r="I1486" s="20">
        <v>475</v>
      </c>
      <c r="J1486" s="20">
        <v>44</v>
      </c>
      <c r="K1486" s="20">
        <v>4389</v>
      </c>
      <c r="L1486" s="20">
        <v>65</v>
      </c>
      <c r="M1486" s="26" cm="1">
        <f t="array" ref="M1486">_xlfn.IFS(Table11[[#This Row],[target.clade]]="I",110,Table11[[#This Row],[target.clade]]="II",4454,TRUE,4652)</f>
        <v>4454</v>
      </c>
      <c r="N1486" s="26" cm="1">
        <f t="array" ref="N1486">_xlfn.IFS(Table11[[#This Row],[target.clade]]="I",4454,Table11[[#This Row],[target.clade]]="II",110,TRUE,NA())</f>
        <v>110</v>
      </c>
      <c r="O1486" s="20" cm="1">
        <f t="array" ref="O1486">_xlfn.IFS(Table11[[#This Row],[target.clade]]="I",Table11[[#This Row],[hits.I]],Table11[[#This Row],[target.clade]]="II",Table11[[#This Row],[hits.II]],TRUE,SUM(Table11[[#This Row],[hits.I]:[hits.?]]))</f>
        <v>4389</v>
      </c>
      <c r="P1486" s="26">
        <f>Table11[[#This Row],[clade.P]]-Table11[[#This Row],[clade.TP]]</f>
        <v>65</v>
      </c>
      <c r="Q1486" s="26" cm="1">
        <f t="array" ref="Q1486">_xlfn.IFS(Table11[[#This Row],[target.clade]]="I",Table11[[#This Row],[hits.II]],Table11[[#This Row],[target.clade]]="II",Table11[[#This Row],[hits.I]],TRUE,NA())</f>
        <v>44</v>
      </c>
      <c r="R1486" s="26">
        <f>IFERROR(Table11[[#This Row],[clade.N]]-Table11[[#This Row],[clade.FP]], NA())</f>
        <v>66</v>
      </c>
      <c r="S1486" s="24">
        <f>Table11[[#This Row],[clade.TP]]/Table11[[#This Row],[clade.P]]</f>
        <v>0.98540637629097438</v>
      </c>
      <c r="T1486" s="24">
        <f>Table11[[#This Row],[clade.FN]]/Table11[[#This Row],[clade.P]]</f>
        <v>1.4593623709025595E-2</v>
      </c>
      <c r="U1486" s="24">
        <f>IFERROR(Table11[[#This Row],[clade.FP]]/Table11[[#This Row],[clade.N]],NA())</f>
        <v>0.4</v>
      </c>
      <c r="V1486" s="24">
        <f>IFERROR(Table11[[#This Row],[clade.TN]]/Table11[[#This Row],[clade.N]],NA())</f>
        <v>0.6</v>
      </c>
      <c r="AC1486" s="11"/>
      <c r="AD1486" s="11"/>
    </row>
    <row r="1487" spans="1:30" ht="21" customHeight="1" x14ac:dyDescent="0.2">
      <c r="A1487" s="25" t="s">
        <v>5921</v>
      </c>
      <c r="B1487" s="20">
        <f>LOOKUP(Table11[[#This Row],[id]],'S1 - Assay'!A:A,'S1 - Assay'!B:B)</f>
        <v>10244</v>
      </c>
      <c r="C1487" s="20" t="str">
        <f>LOOKUP(Table11[[#This Row],[id]],'S1 - Assay'!A:A,'S1 - Assay'!C:C)</f>
        <v>II</v>
      </c>
      <c r="D1487" s="20">
        <f>COUNTIF('S6 - Table 1'!$B$3:$B$20,Table11[[#This Row],[id]])</f>
        <v>0</v>
      </c>
      <c r="E1487" s="20">
        <v>1.9643170029999999</v>
      </c>
      <c r="F1487" s="20">
        <v>3364</v>
      </c>
      <c r="G1487" s="20">
        <v>15</v>
      </c>
      <c r="H1487" s="20">
        <v>80</v>
      </c>
      <c r="I1487" s="20">
        <v>195</v>
      </c>
      <c r="J1487" s="20">
        <v>50</v>
      </c>
      <c r="K1487" s="20">
        <v>4398</v>
      </c>
      <c r="L1487" s="20">
        <v>51</v>
      </c>
      <c r="M1487" s="26" cm="1">
        <f t="array" ref="M1487">_xlfn.IFS(Table11[[#This Row],[target.clade]]="I",110,Table11[[#This Row],[target.clade]]="II",4454,TRUE,4652)</f>
        <v>4454</v>
      </c>
      <c r="N1487" s="26" cm="1">
        <f t="array" ref="N1487">_xlfn.IFS(Table11[[#This Row],[target.clade]]="I",4454,Table11[[#This Row],[target.clade]]="II",110,TRUE,NA())</f>
        <v>110</v>
      </c>
      <c r="O1487" s="20" cm="1">
        <f t="array" ref="O1487">_xlfn.IFS(Table11[[#This Row],[target.clade]]="I",Table11[[#This Row],[hits.I]],Table11[[#This Row],[target.clade]]="II",Table11[[#This Row],[hits.II]],TRUE,SUM(Table11[[#This Row],[hits.I]:[hits.?]]))</f>
        <v>4398</v>
      </c>
      <c r="P1487" s="26">
        <f>Table11[[#This Row],[clade.P]]-Table11[[#This Row],[clade.TP]]</f>
        <v>56</v>
      </c>
      <c r="Q1487" s="26" cm="1">
        <f t="array" ref="Q1487">_xlfn.IFS(Table11[[#This Row],[target.clade]]="I",Table11[[#This Row],[hits.II]],Table11[[#This Row],[target.clade]]="II",Table11[[#This Row],[hits.I]],TRUE,NA())</f>
        <v>50</v>
      </c>
      <c r="R1487" s="26">
        <f>IFERROR(Table11[[#This Row],[clade.N]]-Table11[[#This Row],[clade.FP]], NA())</f>
        <v>60</v>
      </c>
      <c r="S1487" s="24">
        <f>Table11[[#This Row],[clade.TP]]/Table11[[#This Row],[clade.P]]</f>
        <v>0.98742703188145486</v>
      </c>
      <c r="T1487" s="24">
        <f>Table11[[#This Row],[clade.FN]]/Table11[[#This Row],[clade.P]]</f>
        <v>1.2572968118545127E-2</v>
      </c>
      <c r="U1487" s="24">
        <f>IFERROR(Table11[[#This Row],[clade.FP]]/Table11[[#This Row],[clade.N]],NA())</f>
        <v>0.45454545454545453</v>
      </c>
      <c r="V1487" s="24">
        <f>IFERROR(Table11[[#This Row],[clade.TN]]/Table11[[#This Row],[clade.N]],NA())</f>
        <v>0.54545454545454541</v>
      </c>
      <c r="AC1487" s="11"/>
      <c r="AD1487" s="11"/>
    </row>
    <row r="1488" spans="1:30" ht="21" customHeight="1" x14ac:dyDescent="0.2">
      <c r="A1488" s="25" t="s">
        <v>5924</v>
      </c>
      <c r="B1488" s="20">
        <f>LOOKUP(Table11[[#This Row],[id]],'S1 - Assay'!A:A,'S1 - Assay'!B:B)</f>
        <v>10244</v>
      </c>
      <c r="C1488" s="20" t="str">
        <f>LOOKUP(Table11[[#This Row],[id]],'S1 - Assay'!A:A,'S1 - Assay'!C:C)</f>
        <v>II</v>
      </c>
      <c r="D1488" s="20">
        <f>COUNTIF('S6 - Table 1'!$B$3:$B$20,Table11[[#This Row],[id]])</f>
        <v>0</v>
      </c>
      <c r="E1488" s="20">
        <v>1.9888758019999999</v>
      </c>
      <c r="F1488" s="20">
        <v>3420</v>
      </c>
      <c r="G1488" s="20">
        <v>2</v>
      </c>
      <c r="H1488" s="20">
        <v>270</v>
      </c>
      <c r="I1488" s="20">
        <v>267</v>
      </c>
      <c r="J1488" s="20">
        <v>44</v>
      </c>
      <c r="K1488" s="20">
        <v>4421</v>
      </c>
      <c r="L1488" s="20">
        <v>67</v>
      </c>
      <c r="M1488" s="26" cm="1">
        <f t="array" ref="M1488">_xlfn.IFS(Table11[[#This Row],[target.clade]]="I",110,Table11[[#This Row],[target.clade]]="II",4454,TRUE,4652)</f>
        <v>4454</v>
      </c>
      <c r="N1488" s="26" cm="1">
        <f t="array" ref="N1488">_xlfn.IFS(Table11[[#This Row],[target.clade]]="I",4454,Table11[[#This Row],[target.clade]]="II",110,TRUE,NA())</f>
        <v>110</v>
      </c>
      <c r="O1488" s="20" cm="1">
        <f t="array" ref="O1488">_xlfn.IFS(Table11[[#This Row],[target.clade]]="I",Table11[[#This Row],[hits.I]],Table11[[#This Row],[target.clade]]="II",Table11[[#This Row],[hits.II]],TRUE,SUM(Table11[[#This Row],[hits.I]:[hits.?]]))</f>
        <v>4421</v>
      </c>
      <c r="P1488" s="26">
        <f>Table11[[#This Row],[clade.P]]-Table11[[#This Row],[clade.TP]]</f>
        <v>33</v>
      </c>
      <c r="Q1488" s="26" cm="1">
        <f t="array" ref="Q1488">_xlfn.IFS(Table11[[#This Row],[target.clade]]="I",Table11[[#This Row],[hits.II]],Table11[[#This Row],[target.clade]]="II",Table11[[#This Row],[hits.I]],TRUE,NA())</f>
        <v>44</v>
      </c>
      <c r="R1488" s="26">
        <f>IFERROR(Table11[[#This Row],[clade.N]]-Table11[[#This Row],[clade.FP]], NA())</f>
        <v>66</v>
      </c>
      <c r="S1488" s="24">
        <f>Table11[[#This Row],[clade.TP]]/Table11[[#This Row],[clade.P]]</f>
        <v>0.99259092950157157</v>
      </c>
      <c r="T1488" s="24">
        <f>Table11[[#This Row],[clade.FN]]/Table11[[#This Row],[clade.P]]</f>
        <v>7.4090704984283787E-3</v>
      </c>
      <c r="U1488" s="24">
        <f>IFERROR(Table11[[#This Row],[clade.FP]]/Table11[[#This Row],[clade.N]],NA())</f>
        <v>0.4</v>
      </c>
      <c r="V1488" s="24">
        <f>IFERROR(Table11[[#This Row],[clade.TN]]/Table11[[#This Row],[clade.N]],NA())</f>
        <v>0.6</v>
      </c>
      <c r="AC1488" s="11"/>
      <c r="AD1488" s="11"/>
    </row>
    <row r="1489" spans="1:30" ht="21" customHeight="1" x14ac:dyDescent="0.2">
      <c r="A1489" s="25" t="s">
        <v>5927</v>
      </c>
      <c r="B1489" s="20">
        <f>LOOKUP(Table11[[#This Row],[id]],'S1 - Assay'!A:A,'S1 - Assay'!B:B)</f>
        <v>10244</v>
      </c>
      <c r="C1489" s="20" t="str">
        <f>LOOKUP(Table11[[#This Row],[id]],'S1 - Assay'!A:A,'S1 - Assay'!C:C)</f>
        <v>II</v>
      </c>
      <c r="D1489" s="20">
        <f>COUNTIF('S6 - Table 1'!$B$3:$B$20,Table11[[#This Row],[id]])</f>
        <v>0</v>
      </c>
      <c r="E1489" s="20">
        <v>1.990660571</v>
      </c>
      <c r="F1489" s="20">
        <v>3396</v>
      </c>
      <c r="G1489" s="20">
        <v>2</v>
      </c>
      <c r="H1489" s="20">
        <v>86</v>
      </c>
      <c r="I1489" s="20">
        <v>88</v>
      </c>
      <c r="J1489" s="20">
        <v>43</v>
      </c>
      <c r="K1489" s="20">
        <v>4425</v>
      </c>
      <c r="L1489" s="20">
        <v>52</v>
      </c>
      <c r="M1489" s="26" cm="1">
        <f t="array" ref="M1489">_xlfn.IFS(Table11[[#This Row],[target.clade]]="I",110,Table11[[#This Row],[target.clade]]="II",4454,TRUE,4652)</f>
        <v>4454</v>
      </c>
      <c r="N1489" s="26" cm="1">
        <f t="array" ref="N1489">_xlfn.IFS(Table11[[#This Row],[target.clade]]="I",4454,Table11[[#This Row],[target.clade]]="II",110,TRUE,NA())</f>
        <v>110</v>
      </c>
      <c r="O1489" s="20" cm="1">
        <f t="array" ref="O1489">_xlfn.IFS(Table11[[#This Row],[target.clade]]="I",Table11[[#This Row],[hits.I]],Table11[[#This Row],[target.clade]]="II",Table11[[#This Row],[hits.II]],TRUE,SUM(Table11[[#This Row],[hits.I]:[hits.?]]))</f>
        <v>4425</v>
      </c>
      <c r="P1489" s="26">
        <f>Table11[[#This Row],[clade.P]]-Table11[[#This Row],[clade.TP]]</f>
        <v>29</v>
      </c>
      <c r="Q1489" s="26" cm="1">
        <f t="array" ref="Q1489">_xlfn.IFS(Table11[[#This Row],[target.clade]]="I",Table11[[#This Row],[hits.II]],Table11[[#This Row],[target.clade]]="II",Table11[[#This Row],[hits.I]],TRUE,NA())</f>
        <v>43</v>
      </c>
      <c r="R1489" s="26">
        <f>IFERROR(Table11[[#This Row],[clade.N]]-Table11[[#This Row],[clade.FP]], NA())</f>
        <v>67</v>
      </c>
      <c r="S1489" s="24">
        <f>Table11[[#This Row],[clade.TP]]/Table11[[#This Row],[clade.P]]</f>
        <v>0.9934889986528963</v>
      </c>
      <c r="T1489" s="24">
        <f>Table11[[#This Row],[clade.FN]]/Table11[[#This Row],[clade.P]]</f>
        <v>6.5110013471037266E-3</v>
      </c>
      <c r="U1489" s="24">
        <f>IFERROR(Table11[[#This Row],[clade.FP]]/Table11[[#This Row],[clade.N]],NA())</f>
        <v>0.39090909090909093</v>
      </c>
      <c r="V1489" s="24">
        <f>IFERROR(Table11[[#This Row],[clade.TN]]/Table11[[#This Row],[clade.N]],NA())</f>
        <v>0.60909090909090913</v>
      </c>
      <c r="AC1489" s="11"/>
      <c r="AD1489" s="11"/>
    </row>
    <row r="1490" spans="1:30" ht="21" customHeight="1" x14ac:dyDescent="0.2">
      <c r="A1490" s="25" t="s">
        <v>5932</v>
      </c>
      <c r="B1490" s="20">
        <f>LOOKUP(Table11[[#This Row],[id]],'S1 - Assay'!A:A,'S1 - Assay'!B:B)</f>
        <v>10244</v>
      </c>
      <c r="C1490" s="20" t="str">
        <f>LOOKUP(Table11[[#This Row],[id]],'S1 - Assay'!A:A,'S1 - Assay'!C:C)</f>
        <v>II</v>
      </c>
      <c r="D1490" s="20">
        <f>COUNTIF('S6 - Table 1'!$B$3:$B$20,Table11[[#This Row],[id]])</f>
        <v>0</v>
      </c>
      <c r="E1490" s="20">
        <v>1.992509812</v>
      </c>
      <c r="F1490" s="20">
        <v>3252</v>
      </c>
      <c r="G1490" s="20">
        <v>2</v>
      </c>
      <c r="H1490" s="20">
        <v>0</v>
      </c>
      <c r="I1490" s="20">
        <v>0</v>
      </c>
      <c r="J1490" s="20">
        <v>0</v>
      </c>
      <c r="K1490" s="20">
        <v>4363</v>
      </c>
      <c r="L1490" s="20">
        <v>8</v>
      </c>
      <c r="M1490" s="26" cm="1">
        <f t="array" ref="M1490">_xlfn.IFS(Table11[[#This Row],[target.clade]]="I",110,Table11[[#This Row],[target.clade]]="II",4454,TRUE,4652)</f>
        <v>4454</v>
      </c>
      <c r="N1490" s="26" cm="1">
        <f t="array" ref="N1490">_xlfn.IFS(Table11[[#This Row],[target.clade]]="I",4454,Table11[[#This Row],[target.clade]]="II",110,TRUE,NA())</f>
        <v>110</v>
      </c>
      <c r="O1490" s="20" cm="1">
        <f t="array" ref="O1490">_xlfn.IFS(Table11[[#This Row],[target.clade]]="I",Table11[[#This Row],[hits.I]],Table11[[#This Row],[target.clade]]="II",Table11[[#This Row],[hits.II]],TRUE,SUM(Table11[[#This Row],[hits.I]:[hits.?]]))</f>
        <v>4363</v>
      </c>
      <c r="P1490" s="26">
        <f>Table11[[#This Row],[clade.P]]-Table11[[#This Row],[clade.TP]]</f>
        <v>91</v>
      </c>
      <c r="Q1490" s="26" cm="1">
        <f t="array" ref="Q1490">_xlfn.IFS(Table11[[#This Row],[target.clade]]="I",Table11[[#This Row],[hits.II]],Table11[[#This Row],[target.clade]]="II",Table11[[#This Row],[hits.I]],TRUE,NA())</f>
        <v>0</v>
      </c>
      <c r="R1490" s="26">
        <f>IFERROR(Table11[[#This Row],[clade.N]]-Table11[[#This Row],[clade.FP]], NA())</f>
        <v>110</v>
      </c>
      <c r="S1490" s="24">
        <f>Table11[[#This Row],[clade.TP]]/Table11[[#This Row],[clade.P]]</f>
        <v>0.97956892680736418</v>
      </c>
      <c r="T1490" s="24">
        <f>Table11[[#This Row],[clade.FN]]/Table11[[#This Row],[clade.P]]</f>
        <v>2.0431073192635832E-2</v>
      </c>
      <c r="U1490" s="24">
        <f>IFERROR(Table11[[#This Row],[clade.FP]]/Table11[[#This Row],[clade.N]],NA())</f>
        <v>0</v>
      </c>
      <c r="V1490" s="24">
        <f>IFERROR(Table11[[#This Row],[clade.TN]]/Table11[[#This Row],[clade.N]],NA())</f>
        <v>1</v>
      </c>
      <c r="AC1490" s="11"/>
      <c r="AD1490" s="11"/>
    </row>
    <row r="1491" spans="1:30" ht="21" customHeight="1" x14ac:dyDescent="0.2">
      <c r="A1491" s="25" t="s">
        <v>5934</v>
      </c>
      <c r="B1491" s="20">
        <f>LOOKUP(Table11[[#This Row],[id]],'S1 - Assay'!A:A,'S1 - Assay'!B:B)</f>
        <v>10244</v>
      </c>
      <c r="C1491" s="20" t="str">
        <f>LOOKUP(Table11[[#This Row],[id]],'S1 - Assay'!A:A,'S1 - Assay'!C:C)</f>
        <v>II</v>
      </c>
      <c r="D1491" s="20">
        <f>COUNTIF('S6 - Table 1'!$B$3:$B$20,Table11[[#This Row],[id]])</f>
        <v>0</v>
      </c>
      <c r="E1491" s="20">
        <v>1.9986734799999999</v>
      </c>
      <c r="F1491" s="20">
        <v>3339</v>
      </c>
      <c r="G1491" s="20">
        <v>74</v>
      </c>
      <c r="H1491" s="20">
        <v>1</v>
      </c>
      <c r="I1491" s="20">
        <v>280</v>
      </c>
      <c r="J1491" s="20">
        <v>50</v>
      </c>
      <c r="K1491" s="20">
        <v>4411</v>
      </c>
      <c r="L1491" s="20">
        <v>58</v>
      </c>
      <c r="M1491" s="26" cm="1">
        <f t="array" ref="M1491">_xlfn.IFS(Table11[[#This Row],[target.clade]]="I",110,Table11[[#This Row],[target.clade]]="II",4454,TRUE,4652)</f>
        <v>4454</v>
      </c>
      <c r="N1491" s="26" cm="1">
        <f t="array" ref="N1491">_xlfn.IFS(Table11[[#This Row],[target.clade]]="I",4454,Table11[[#This Row],[target.clade]]="II",110,TRUE,NA())</f>
        <v>110</v>
      </c>
      <c r="O1491" s="20" cm="1">
        <f t="array" ref="O1491">_xlfn.IFS(Table11[[#This Row],[target.clade]]="I",Table11[[#This Row],[hits.I]],Table11[[#This Row],[target.clade]]="II",Table11[[#This Row],[hits.II]],TRUE,SUM(Table11[[#This Row],[hits.I]:[hits.?]]))</f>
        <v>4411</v>
      </c>
      <c r="P1491" s="26">
        <f>Table11[[#This Row],[clade.P]]-Table11[[#This Row],[clade.TP]]</f>
        <v>43</v>
      </c>
      <c r="Q1491" s="26" cm="1">
        <f t="array" ref="Q1491">_xlfn.IFS(Table11[[#This Row],[target.clade]]="I",Table11[[#This Row],[hits.II]],Table11[[#This Row],[target.clade]]="II",Table11[[#This Row],[hits.I]],TRUE,NA())</f>
        <v>50</v>
      </c>
      <c r="R1491" s="26">
        <f>IFERROR(Table11[[#This Row],[clade.N]]-Table11[[#This Row],[clade.FP]], NA())</f>
        <v>60</v>
      </c>
      <c r="S1491" s="24">
        <f>Table11[[#This Row],[clade.TP]]/Table11[[#This Row],[clade.P]]</f>
        <v>0.99034575662325997</v>
      </c>
      <c r="T1491" s="24">
        <f>Table11[[#This Row],[clade.FN]]/Table11[[#This Row],[clade.P]]</f>
        <v>9.6542433767400088E-3</v>
      </c>
      <c r="U1491" s="24">
        <f>IFERROR(Table11[[#This Row],[clade.FP]]/Table11[[#This Row],[clade.N]],NA())</f>
        <v>0.45454545454545453</v>
      </c>
      <c r="V1491" s="24">
        <f>IFERROR(Table11[[#This Row],[clade.TN]]/Table11[[#This Row],[clade.N]],NA())</f>
        <v>0.54545454545454541</v>
      </c>
      <c r="AC1491" s="11"/>
      <c r="AD1491" s="11"/>
    </row>
    <row r="1492" spans="1:30" ht="21" customHeight="1" x14ac:dyDescent="0.2">
      <c r="A1492" s="25" t="s">
        <v>5937</v>
      </c>
      <c r="B1492" s="20">
        <f>LOOKUP(Table11[[#This Row],[id]],'S1 - Assay'!A:A,'S1 - Assay'!B:B)</f>
        <v>10244</v>
      </c>
      <c r="C1492" s="20" t="str">
        <f>LOOKUP(Table11[[#This Row],[id]],'S1 - Assay'!A:A,'S1 - Assay'!C:C)</f>
        <v>II</v>
      </c>
      <c r="D1492" s="20">
        <f>COUNTIF('S6 - Table 1'!$B$3:$B$20,Table11[[#This Row],[id]])</f>
        <v>0</v>
      </c>
      <c r="E1492" s="20">
        <v>2.0041646179999999</v>
      </c>
      <c r="F1492" s="20">
        <v>3398</v>
      </c>
      <c r="G1492" s="20">
        <v>1</v>
      </c>
      <c r="H1492" s="20">
        <v>174</v>
      </c>
      <c r="I1492" s="20">
        <v>73</v>
      </c>
      <c r="J1492" s="20">
        <v>42</v>
      </c>
      <c r="K1492" s="20">
        <v>4387</v>
      </c>
      <c r="L1492" s="20">
        <v>65</v>
      </c>
      <c r="M1492" s="26" cm="1">
        <f t="array" ref="M1492">_xlfn.IFS(Table11[[#This Row],[target.clade]]="I",110,Table11[[#This Row],[target.clade]]="II",4454,TRUE,4652)</f>
        <v>4454</v>
      </c>
      <c r="N1492" s="26" cm="1">
        <f t="array" ref="N1492">_xlfn.IFS(Table11[[#This Row],[target.clade]]="I",4454,Table11[[#This Row],[target.clade]]="II",110,TRUE,NA())</f>
        <v>110</v>
      </c>
      <c r="O1492" s="20" cm="1">
        <f t="array" ref="O1492">_xlfn.IFS(Table11[[#This Row],[target.clade]]="I",Table11[[#This Row],[hits.I]],Table11[[#This Row],[target.clade]]="II",Table11[[#This Row],[hits.II]],TRUE,SUM(Table11[[#This Row],[hits.I]:[hits.?]]))</f>
        <v>4387</v>
      </c>
      <c r="P1492" s="26">
        <f>Table11[[#This Row],[clade.P]]-Table11[[#This Row],[clade.TP]]</f>
        <v>67</v>
      </c>
      <c r="Q1492" s="26" cm="1">
        <f t="array" ref="Q1492">_xlfn.IFS(Table11[[#This Row],[target.clade]]="I",Table11[[#This Row],[hits.II]],Table11[[#This Row],[target.clade]]="II",Table11[[#This Row],[hits.I]],TRUE,NA())</f>
        <v>42</v>
      </c>
      <c r="R1492" s="26">
        <f>IFERROR(Table11[[#This Row],[clade.N]]-Table11[[#This Row],[clade.FP]], NA())</f>
        <v>68</v>
      </c>
      <c r="S1492" s="24">
        <f>Table11[[#This Row],[clade.TP]]/Table11[[#This Row],[clade.P]]</f>
        <v>0.98495734171531213</v>
      </c>
      <c r="T1492" s="24">
        <f>Table11[[#This Row],[clade.FN]]/Table11[[#This Row],[clade.P]]</f>
        <v>1.5042658284687921E-2</v>
      </c>
      <c r="U1492" s="24">
        <f>IFERROR(Table11[[#This Row],[clade.FP]]/Table11[[#This Row],[clade.N]],NA())</f>
        <v>0.38181818181818183</v>
      </c>
      <c r="V1492" s="24">
        <f>IFERROR(Table11[[#This Row],[clade.TN]]/Table11[[#This Row],[clade.N]],NA())</f>
        <v>0.61818181818181817</v>
      </c>
      <c r="AC1492" s="11"/>
      <c r="AD1492" s="11"/>
    </row>
    <row r="1493" spans="1:30" ht="21" customHeight="1" x14ac:dyDescent="0.2">
      <c r="A1493" s="25" t="s">
        <v>5940</v>
      </c>
      <c r="B1493" s="20">
        <f>LOOKUP(Table11[[#This Row],[id]],'S1 - Assay'!A:A,'S1 - Assay'!B:B)</f>
        <v>10244</v>
      </c>
      <c r="C1493" s="20" t="str">
        <f>LOOKUP(Table11[[#This Row],[id]],'S1 - Assay'!A:A,'S1 - Assay'!C:C)</f>
        <v>II</v>
      </c>
      <c r="D1493" s="20">
        <f>COUNTIF('S6 - Table 1'!$B$3:$B$20,Table11[[#This Row],[id]])</f>
        <v>0</v>
      </c>
      <c r="E1493" s="20">
        <v>2.0041646179999999</v>
      </c>
      <c r="F1493" s="20">
        <v>3398</v>
      </c>
      <c r="G1493" s="20">
        <v>1</v>
      </c>
      <c r="H1493" s="20">
        <v>174</v>
      </c>
      <c r="I1493" s="20">
        <v>73</v>
      </c>
      <c r="J1493" s="20">
        <v>42</v>
      </c>
      <c r="K1493" s="20">
        <v>4387</v>
      </c>
      <c r="L1493" s="20">
        <v>65</v>
      </c>
      <c r="M1493" s="26" cm="1">
        <f t="array" ref="M1493">_xlfn.IFS(Table11[[#This Row],[target.clade]]="I",110,Table11[[#This Row],[target.clade]]="II",4454,TRUE,4652)</f>
        <v>4454</v>
      </c>
      <c r="N1493" s="26" cm="1">
        <f t="array" ref="N1493">_xlfn.IFS(Table11[[#This Row],[target.clade]]="I",4454,Table11[[#This Row],[target.clade]]="II",110,TRUE,NA())</f>
        <v>110</v>
      </c>
      <c r="O1493" s="20" cm="1">
        <f t="array" ref="O1493">_xlfn.IFS(Table11[[#This Row],[target.clade]]="I",Table11[[#This Row],[hits.I]],Table11[[#This Row],[target.clade]]="II",Table11[[#This Row],[hits.II]],TRUE,SUM(Table11[[#This Row],[hits.I]:[hits.?]]))</f>
        <v>4387</v>
      </c>
      <c r="P1493" s="26">
        <f>Table11[[#This Row],[clade.P]]-Table11[[#This Row],[clade.TP]]</f>
        <v>67</v>
      </c>
      <c r="Q1493" s="26" cm="1">
        <f t="array" ref="Q1493">_xlfn.IFS(Table11[[#This Row],[target.clade]]="I",Table11[[#This Row],[hits.II]],Table11[[#This Row],[target.clade]]="II",Table11[[#This Row],[hits.I]],TRUE,NA())</f>
        <v>42</v>
      </c>
      <c r="R1493" s="26">
        <f>IFERROR(Table11[[#This Row],[clade.N]]-Table11[[#This Row],[clade.FP]], NA())</f>
        <v>68</v>
      </c>
      <c r="S1493" s="24">
        <f>Table11[[#This Row],[clade.TP]]/Table11[[#This Row],[clade.P]]</f>
        <v>0.98495734171531213</v>
      </c>
      <c r="T1493" s="24">
        <f>Table11[[#This Row],[clade.FN]]/Table11[[#This Row],[clade.P]]</f>
        <v>1.5042658284687921E-2</v>
      </c>
      <c r="U1493" s="24">
        <f>IFERROR(Table11[[#This Row],[clade.FP]]/Table11[[#This Row],[clade.N]],NA())</f>
        <v>0.38181818181818183</v>
      </c>
      <c r="V1493" s="24">
        <f>IFERROR(Table11[[#This Row],[clade.TN]]/Table11[[#This Row],[clade.N]],NA())</f>
        <v>0.61818181818181817</v>
      </c>
      <c r="AC1493" s="11"/>
      <c r="AD1493" s="11"/>
    </row>
    <row r="1494" spans="1:30" ht="21" customHeight="1" x14ac:dyDescent="0.2">
      <c r="A1494" s="25" t="s">
        <v>5942</v>
      </c>
      <c r="B1494" s="20">
        <f>LOOKUP(Table11[[#This Row],[id]],'S1 - Assay'!A:A,'S1 - Assay'!B:B)</f>
        <v>10244</v>
      </c>
      <c r="C1494" s="20" t="str">
        <f>LOOKUP(Table11[[#This Row],[id]],'S1 - Assay'!A:A,'S1 - Assay'!C:C)</f>
        <v>II</v>
      </c>
      <c r="D1494" s="20">
        <f>COUNTIF('S6 - Table 1'!$B$3:$B$20,Table11[[#This Row],[id]])</f>
        <v>0</v>
      </c>
      <c r="E1494" s="20">
        <v>2.0041646179999999</v>
      </c>
      <c r="F1494" s="20">
        <v>3398</v>
      </c>
      <c r="G1494" s="20">
        <v>1</v>
      </c>
      <c r="H1494" s="20">
        <v>174</v>
      </c>
      <c r="I1494" s="20">
        <v>60</v>
      </c>
      <c r="J1494" s="20">
        <v>42</v>
      </c>
      <c r="K1494" s="20">
        <v>4387</v>
      </c>
      <c r="L1494" s="20">
        <v>65</v>
      </c>
      <c r="M1494" s="26" cm="1">
        <f t="array" ref="M1494">_xlfn.IFS(Table11[[#This Row],[target.clade]]="I",110,Table11[[#This Row],[target.clade]]="II",4454,TRUE,4652)</f>
        <v>4454</v>
      </c>
      <c r="N1494" s="26" cm="1">
        <f t="array" ref="N1494">_xlfn.IFS(Table11[[#This Row],[target.clade]]="I",4454,Table11[[#This Row],[target.clade]]="II",110,TRUE,NA())</f>
        <v>110</v>
      </c>
      <c r="O1494" s="20" cm="1">
        <f t="array" ref="O1494">_xlfn.IFS(Table11[[#This Row],[target.clade]]="I",Table11[[#This Row],[hits.I]],Table11[[#This Row],[target.clade]]="II",Table11[[#This Row],[hits.II]],TRUE,SUM(Table11[[#This Row],[hits.I]:[hits.?]]))</f>
        <v>4387</v>
      </c>
      <c r="P1494" s="26">
        <f>Table11[[#This Row],[clade.P]]-Table11[[#This Row],[clade.TP]]</f>
        <v>67</v>
      </c>
      <c r="Q1494" s="26" cm="1">
        <f t="array" ref="Q1494">_xlfn.IFS(Table11[[#This Row],[target.clade]]="I",Table11[[#This Row],[hits.II]],Table11[[#This Row],[target.clade]]="II",Table11[[#This Row],[hits.I]],TRUE,NA())</f>
        <v>42</v>
      </c>
      <c r="R1494" s="26">
        <f>IFERROR(Table11[[#This Row],[clade.N]]-Table11[[#This Row],[clade.FP]], NA())</f>
        <v>68</v>
      </c>
      <c r="S1494" s="24">
        <f>Table11[[#This Row],[clade.TP]]/Table11[[#This Row],[clade.P]]</f>
        <v>0.98495734171531213</v>
      </c>
      <c r="T1494" s="24">
        <f>Table11[[#This Row],[clade.FN]]/Table11[[#This Row],[clade.P]]</f>
        <v>1.5042658284687921E-2</v>
      </c>
      <c r="U1494" s="24">
        <f>IFERROR(Table11[[#This Row],[clade.FP]]/Table11[[#This Row],[clade.N]],NA())</f>
        <v>0.38181818181818183</v>
      </c>
      <c r="V1494" s="24">
        <f>IFERROR(Table11[[#This Row],[clade.TN]]/Table11[[#This Row],[clade.N]],NA())</f>
        <v>0.61818181818181817</v>
      </c>
      <c r="AC1494" s="11"/>
      <c r="AD1494" s="11"/>
    </row>
    <row r="1495" spans="1:30" ht="21" customHeight="1" x14ac:dyDescent="0.2">
      <c r="A1495" s="25" t="s">
        <v>5944</v>
      </c>
      <c r="B1495" s="20">
        <f>LOOKUP(Table11[[#This Row],[id]],'S1 - Assay'!A:A,'S1 - Assay'!B:B)</f>
        <v>10244</v>
      </c>
      <c r="C1495" s="20" t="str">
        <f>LOOKUP(Table11[[#This Row],[id]],'S1 - Assay'!A:A,'S1 - Assay'!C:C)</f>
        <v>II</v>
      </c>
      <c r="D1495" s="20">
        <f>COUNTIF('S6 - Table 1'!$B$3:$B$20,Table11[[#This Row],[id]])</f>
        <v>0</v>
      </c>
      <c r="E1495" s="20">
        <v>2.0041646179999999</v>
      </c>
      <c r="F1495" s="20">
        <v>3398</v>
      </c>
      <c r="G1495" s="20">
        <v>1</v>
      </c>
      <c r="H1495" s="20">
        <v>174</v>
      </c>
      <c r="I1495" s="20">
        <v>60</v>
      </c>
      <c r="J1495" s="20">
        <v>42</v>
      </c>
      <c r="K1495" s="20">
        <v>4387</v>
      </c>
      <c r="L1495" s="20">
        <v>65</v>
      </c>
      <c r="M1495" s="26" cm="1">
        <f t="array" ref="M1495">_xlfn.IFS(Table11[[#This Row],[target.clade]]="I",110,Table11[[#This Row],[target.clade]]="II",4454,TRUE,4652)</f>
        <v>4454</v>
      </c>
      <c r="N1495" s="26" cm="1">
        <f t="array" ref="N1495">_xlfn.IFS(Table11[[#This Row],[target.clade]]="I",4454,Table11[[#This Row],[target.clade]]="II",110,TRUE,NA())</f>
        <v>110</v>
      </c>
      <c r="O1495" s="20" cm="1">
        <f t="array" ref="O1495">_xlfn.IFS(Table11[[#This Row],[target.clade]]="I",Table11[[#This Row],[hits.I]],Table11[[#This Row],[target.clade]]="II",Table11[[#This Row],[hits.II]],TRUE,SUM(Table11[[#This Row],[hits.I]:[hits.?]]))</f>
        <v>4387</v>
      </c>
      <c r="P1495" s="26">
        <f>Table11[[#This Row],[clade.P]]-Table11[[#This Row],[clade.TP]]</f>
        <v>67</v>
      </c>
      <c r="Q1495" s="26" cm="1">
        <f t="array" ref="Q1495">_xlfn.IFS(Table11[[#This Row],[target.clade]]="I",Table11[[#This Row],[hits.II]],Table11[[#This Row],[target.clade]]="II",Table11[[#This Row],[hits.I]],TRUE,NA())</f>
        <v>42</v>
      </c>
      <c r="R1495" s="26">
        <f>IFERROR(Table11[[#This Row],[clade.N]]-Table11[[#This Row],[clade.FP]], NA())</f>
        <v>68</v>
      </c>
      <c r="S1495" s="24">
        <f>Table11[[#This Row],[clade.TP]]/Table11[[#This Row],[clade.P]]</f>
        <v>0.98495734171531213</v>
      </c>
      <c r="T1495" s="24">
        <f>Table11[[#This Row],[clade.FN]]/Table11[[#This Row],[clade.P]]</f>
        <v>1.5042658284687921E-2</v>
      </c>
      <c r="U1495" s="24">
        <f>IFERROR(Table11[[#This Row],[clade.FP]]/Table11[[#This Row],[clade.N]],NA())</f>
        <v>0.38181818181818183</v>
      </c>
      <c r="V1495" s="24">
        <f>IFERROR(Table11[[#This Row],[clade.TN]]/Table11[[#This Row],[clade.N]],NA())</f>
        <v>0.61818181818181817</v>
      </c>
      <c r="AC1495" s="11"/>
      <c r="AD1495" s="11"/>
    </row>
    <row r="1496" spans="1:30" ht="21" customHeight="1" x14ac:dyDescent="0.2">
      <c r="A1496" s="25" t="s">
        <v>5947</v>
      </c>
      <c r="B1496" s="20">
        <f>LOOKUP(Table11[[#This Row],[id]],'S1 - Assay'!A:A,'S1 - Assay'!B:B)</f>
        <v>10244</v>
      </c>
      <c r="C1496" s="20" t="str">
        <f>LOOKUP(Table11[[#This Row],[id]],'S1 - Assay'!A:A,'S1 - Assay'!C:C)</f>
        <v>II</v>
      </c>
      <c r="D1496" s="20">
        <f>COUNTIF('S6 - Table 1'!$B$3:$B$20,Table11[[#This Row],[id]])</f>
        <v>0</v>
      </c>
      <c r="E1496" s="20">
        <v>2.006122655</v>
      </c>
      <c r="F1496" s="20">
        <v>3380</v>
      </c>
      <c r="G1496" s="20">
        <v>5</v>
      </c>
      <c r="H1496" s="20">
        <v>125</v>
      </c>
      <c r="I1496" s="20">
        <v>68</v>
      </c>
      <c r="J1496" s="20">
        <v>50</v>
      </c>
      <c r="K1496" s="20">
        <v>4347</v>
      </c>
      <c r="L1496" s="20">
        <v>63</v>
      </c>
      <c r="M1496" s="26" cm="1">
        <f t="array" ref="M1496">_xlfn.IFS(Table11[[#This Row],[target.clade]]="I",110,Table11[[#This Row],[target.clade]]="II",4454,TRUE,4652)</f>
        <v>4454</v>
      </c>
      <c r="N1496" s="26" cm="1">
        <f t="array" ref="N1496">_xlfn.IFS(Table11[[#This Row],[target.clade]]="I",4454,Table11[[#This Row],[target.clade]]="II",110,TRUE,NA())</f>
        <v>110</v>
      </c>
      <c r="O1496" s="20" cm="1">
        <f t="array" ref="O1496">_xlfn.IFS(Table11[[#This Row],[target.clade]]="I",Table11[[#This Row],[hits.I]],Table11[[#This Row],[target.clade]]="II",Table11[[#This Row],[hits.II]],TRUE,SUM(Table11[[#This Row],[hits.I]:[hits.?]]))</f>
        <v>4347</v>
      </c>
      <c r="P1496" s="26">
        <f>Table11[[#This Row],[clade.P]]-Table11[[#This Row],[clade.TP]]</f>
        <v>107</v>
      </c>
      <c r="Q1496" s="26" cm="1">
        <f t="array" ref="Q1496">_xlfn.IFS(Table11[[#This Row],[target.clade]]="I",Table11[[#This Row],[hits.II]],Table11[[#This Row],[target.clade]]="II",Table11[[#This Row],[hits.I]],TRUE,NA())</f>
        <v>50</v>
      </c>
      <c r="R1496" s="26">
        <f>IFERROR(Table11[[#This Row],[clade.N]]-Table11[[#This Row],[clade.FP]], NA())</f>
        <v>60</v>
      </c>
      <c r="S1496" s="24">
        <f>Table11[[#This Row],[clade.TP]]/Table11[[#This Row],[clade.P]]</f>
        <v>0.97597665020206559</v>
      </c>
      <c r="T1496" s="24">
        <f>Table11[[#This Row],[clade.FN]]/Table11[[#This Row],[clade.P]]</f>
        <v>2.402334979793444E-2</v>
      </c>
      <c r="U1496" s="24">
        <f>IFERROR(Table11[[#This Row],[clade.FP]]/Table11[[#This Row],[clade.N]],NA())</f>
        <v>0.45454545454545453</v>
      </c>
      <c r="V1496" s="24">
        <f>IFERROR(Table11[[#This Row],[clade.TN]]/Table11[[#This Row],[clade.N]],NA())</f>
        <v>0.54545454545454541</v>
      </c>
      <c r="AC1496" s="11"/>
      <c r="AD1496" s="11"/>
    </row>
    <row r="1497" spans="1:30" ht="21" customHeight="1" x14ac:dyDescent="0.2">
      <c r="A1497" s="25" t="s">
        <v>5950</v>
      </c>
      <c r="B1497" s="20">
        <f>LOOKUP(Table11[[#This Row],[id]],'S1 - Assay'!A:A,'S1 - Assay'!B:B)</f>
        <v>10244</v>
      </c>
      <c r="C1497" s="20" t="str">
        <f>LOOKUP(Table11[[#This Row],[id]],'S1 - Assay'!A:A,'S1 - Assay'!C:C)</f>
        <v>II</v>
      </c>
      <c r="D1497" s="20">
        <f>COUNTIF('S6 - Table 1'!$B$3:$B$20,Table11[[#This Row],[id]])</f>
        <v>0</v>
      </c>
      <c r="E1497" s="20">
        <v>2.016820053</v>
      </c>
      <c r="F1497" s="20">
        <v>3348</v>
      </c>
      <c r="G1497" s="20">
        <v>50</v>
      </c>
      <c r="H1497" s="20">
        <v>209</v>
      </c>
      <c r="I1497" s="20">
        <v>87</v>
      </c>
      <c r="J1497" s="20">
        <v>43</v>
      </c>
      <c r="K1497" s="20">
        <v>4427</v>
      </c>
      <c r="L1497" s="20">
        <v>55</v>
      </c>
      <c r="M1497" s="26" cm="1">
        <f t="array" ref="M1497">_xlfn.IFS(Table11[[#This Row],[target.clade]]="I",110,Table11[[#This Row],[target.clade]]="II",4454,TRUE,4652)</f>
        <v>4454</v>
      </c>
      <c r="N1497" s="26" cm="1">
        <f t="array" ref="N1497">_xlfn.IFS(Table11[[#This Row],[target.clade]]="I",4454,Table11[[#This Row],[target.clade]]="II",110,TRUE,NA())</f>
        <v>110</v>
      </c>
      <c r="O1497" s="20" cm="1">
        <f t="array" ref="O1497">_xlfn.IFS(Table11[[#This Row],[target.clade]]="I",Table11[[#This Row],[hits.I]],Table11[[#This Row],[target.clade]]="II",Table11[[#This Row],[hits.II]],TRUE,SUM(Table11[[#This Row],[hits.I]:[hits.?]]))</f>
        <v>4427</v>
      </c>
      <c r="P1497" s="26">
        <f>Table11[[#This Row],[clade.P]]-Table11[[#This Row],[clade.TP]]</f>
        <v>27</v>
      </c>
      <c r="Q1497" s="26" cm="1">
        <f t="array" ref="Q1497">_xlfn.IFS(Table11[[#This Row],[target.clade]]="I",Table11[[#This Row],[hits.II]],Table11[[#This Row],[target.clade]]="II",Table11[[#This Row],[hits.I]],TRUE,NA())</f>
        <v>43</v>
      </c>
      <c r="R1497" s="26">
        <f>IFERROR(Table11[[#This Row],[clade.N]]-Table11[[#This Row],[clade.FP]], NA())</f>
        <v>67</v>
      </c>
      <c r="S1497" s="24">
        <f>Table11[[#This Row],[clade.TP]]/Table11[[#This Row],[clade.P]]</f>
        <v>0.99393803322855856</v>
      </c>
      <c r="T1497" s="24">
        <f>Table11[[#This Row],[clade.FN]]/Table11[[#This Row],[clade.P]]</f>
        <v>6.0619667714414006E-3</v>
      </c>
      <c r="U1497" s="24">
        <f>IFERROR(Table11[[#This Row],[clade.FP]]/Table11[[#This Row],[clade.N]],NA())</f>
        <v>0.39090909090909093</v>
      </c>
      <c r="V1497" s="24">
        <f>IFERROR(Table11[[#This Row],[clade.TN]]/Table11[[#This Row],[clade.N]],NA())</f>
        <v>0.60909090909090913</v>
      </c>
      <c r="AC1497" s="11"/>
      <c r="AD1497" s="11"/>
    </row>
    <row r="1498" spans="1:30" ht="21" customHeight="1" x14ac:dyDescent="0.2">
      <c r="A1498" s="25" t="s">
        <v>5953</v>
      </c>
      <c r="B1498" s="20">
        <f>LOOKUP(Table11[[#This Row],[id]],'S1 - Assay'!A:A,'S1 - Assay'!B:B)</f>
        <v>10244</v>
      </c>
      <c r="C1498" s="20" t="str">
        <f>LOOKUP(Table11[[#This Row],[id]],'S1 - Assay'!A:A,'S1 - Assay'!C:C)</f>
        <v>II</v>
      </c>
      <c r="D1498" s="20">
        <f>COUNTIF('S6 - Table 1'!$B$3:$B$20,Table11[[#This Row],[id]])</f>
        <v>0</v>
      </c>
      <c r="E1498" s="20">
        <v>2.0201042239999998</v>
      </c>
      <c r="F1498" s="20">
        <v>3338</v>
      </c>
      <c r="G1498" s="20">
        <v>75</v>
      </c>
      <c r="H1498" s="20">
        <v>2</v>
      </c>
      <c r="I1498" s="20">
        <v>279</v>
      </c>
      <c r="J1498" s="20">
        <v>50</v>
      </c>
      <c r="K1498" s="20">
        <v>4411</v>
      </c>
      <c r="L1498" s="20">
        <v>58</v>
      </c>
      <c r="M1498" s="26" cm="1">
        <f t="array" ref="M1498">_xlfn.IFS(Table11[[#This Row],[target.clade]]="I",110,Table11[[#This Row],[target.clade]]="II",4454,TRUE,4652)</f>
        <v>4454</v>
      </c>
      <c r="N1498" s="26" cm="1">
        <f t="array" ref="N1498">_xlfn.IFS(Table11[[#This Row],[target.clade]]="I",4454,Table11[[#This Row],[target.clade]]="II",110,TRUE,NA())</f>
        <v>110</v>
      </c>
      <c r="O1498" s="20" cm="1">
        <f t="array" ref="O1498">_xlfn.IFS(Table11[[#This Row],[target.clade]]="I",Table11[[#This Row],[hits.I]],Table11[[#This Row],[target.clade]]="II",Table11[[#This Row],[hits.II]],TRUE,SUM(Table11[[#This Row],[hits.I]:[hits.?]]))</f>
        <v>4411</v>
      </c>
      <c r="P1498" s="26">
        <f>Table11[[#This Row],[clade.P]]-Table11[[#This Row],[clade.TP]]</f>
        <v>43</v>
      </c>
      <c r="Q1498" s="26" cm="1">
        <f t="array" ref="Q1498">_xlfn.IFS(Table11[[#This Row],[target.clade]]="I",Table11[[#This Row],[hits.II]],Table11[[#This Row],[target.clade]]="II",Table11[[#This Row],[hits.I]],TRUE,NA())</f>
        <v>50</v>
      </c>
      <c r="R1498" s="26">
        <f>IFERROR(Table11[[#This Row],[clade.N]]-Table11[[#This Row],[clade.FP]], NA())</f>
        <v>60</v>
      </c>
      <c r="S1498" s="24">
        <f>Table11[[#This Row],[clade.TP]]/Table11[[#This Row],[clade.P]]</f>
        <v>0.99034575662325997</v>
      </c>
      <c r="T1498" s="24">
        <f>Table11[[#This Row],[clade.FN]]/Table11[[#This Row],[clade.P]]</f>
        <v>9.6542433767400088E-3</v>
      </c>
      <c r="U1498" s="24">
        <f>IFERROR(Table11[[#This Row],[clade.FP]]/Table11[[#This Row],[clade.N]],NA())</f>
        <v>0.45454545454545453</v>
      </c>
      <c r="V1498" s="24">
        <f>IFERROR(Table11[[#This Row],[clade.TN]]/Table11[[#This Row],[clade.N]],NA())</f>
        <v>0.54545454545454541</v>
      </c>
      <c r="AC1498" s="11"/>
      <c r="AD1498" s="11"/>
    </row>
    <row r="1499" spans="1:30" ht="21" customHeight="1" x14ac:dyDescent="0.2">
      <c r="A1499" s="25" t="s">
        <v>5956</v>
      </c>
      <c r="B1499" s="20">
        <f>LOOKUP(Table11[[#This Row],[id]],'S1 - Assay'!A:A,'S1 - Assay'!B:B)</f>
        <v>10244</v>
      </c>
      <c r="C1499" s="20" t="str">
        <f>LOOKUP(Table11[[#This Row],[id]],'S1 - Assay'!A:A,'S1 - Assay'!C:C)</f>
        <v>II</v>
      </c>
      <c r="D1499" s="20">
        <f>COUNTIF('S6 - Table 1'!$B$3:$B$20,Table11[[#This Row],[id]])</f>
        <v>0</v>
      </c>
      <c r="E1499" s="20">
        <v>2.0248076560000001</v>
      </c>
      <c r="F1499" s="20">
        <v>3242</v>
      </c>
      <c r="G1499" s="20">
        <v>23</v>
      </c>
      <c r="H1499" s="20">
        <v>258</v>
      </c>
      <c r="I1499" s="20">
        <v>73</v>
      </c>
      <c r="J1499" s="20">
        <v>50</v>
      </c>
      <c r="K1499" s="20">
        <v>4232</v>
      </c>
      <c r="L1499" s="20">
        <v>63</v>
      </c>
      <c r="M1499" s="26" cm="1">
        <f t="array" ref="M1499">_xlfn.IFS(Table11[[#This Row],[target.clade]]="I",110,Table11[[#This Row],[target.clade]]="II",4454,TRUE,4652)</f>
        <v>4454</v>
      </c>
      <c r="N1499" s="26" cm="1">
        <f t="array" ref="N1499">_xlfn.IFS(Table11[[#This Row],[target.clade]]="I",4454,Table11[[#This Row],[target.clade]]="II",110,TRUE,NA())</f>
        <v>110</v>
      </c>
      <c r="O1499" s="20" cm="1">
        <f t="array" ref="O1499">_xlfn.IFS(Table11[[#This Row],[target.clade]]="I",Table11[[#This Row],[hits.I]],Table11[[#This Row],[target.clade]]="II",Table11[[#This Row],[hits.II]],TRUE,SUM(Table11[[#This Row],[hits.I]:[hits.?]]))</f>
        <v>4232</v>
      </c>
      <c r="P1499" s="26">
        <f>Table11[[#This Row],[clade.P]]-Table11[[#This Row],[clade.TP]]</f>
        <v>222</v>
      </c>
      <c r="Q1499" s="26" cm="1">
        <f t="array" ref="Q1499">_xlfn.IFS(Table11[[#This Row],[target.clade]]="I",Table11[[#This Row],[hits.II]],Table11[[#This Row],[target.clade]]="II",Table11[[#This Row],[hits.I]],TRUE,NA())</f>
        <v>50</v>
      </c>
      <c r="R1499" s="26">
        <f>IFERROR(Table11[[#This Row],[clade.N]]-Table11[[#This Row],[clade.FP]], NA())</f>
        <v>60</v>
      </c>
      <c r="S1499" s="24">
        <f>Table11[[#This Row],[clade.TP]]/Table11[[#This Row],[clade.P]]</f>
        <v>0.95015716210148182</v>
      </c>
      <c r="T1499" s="24">
        <f>Table11[[#This Row],[clade.FN]]/Table11[[#This Row],[clade.P]]</f>
        <v>4.9842837898518184E-2</v>
      </c>
      <c r="U1499" s="24">
        <f>IFERROR(Table11[[#This Row],[clade.FP]]/Table11[[#This Row],[clade.N]],NA())</f>
        <v>0.45454545454545453</v>
      </c>
      <c r="V1499" s="24">
        <f>IFERROR(Table11[[#This Row],[clade.TN]]/Table11[[#This Row],[clade.N]],NA())</f>
        <v>0.54545454545454541</v>
      </c>
      <c r="AC1499" s="11"/>
      <c r="AD1499" s="11"/>
    </row>
    <row r="1500" spans="1:30" ht="21" customHeight="1" x14ac:dyDescent="0.2">
      <c r="A1500" s="25" t="s">
        <v>5959</v>
      </c>
      <c r="B1500" s="20">
        <f>LOOKUP(Table11[[#This Row],[id]],'S1 - Assay'!A:A,'S1 - Assay'!B:B)</f>
        <v>10244</v>
      </c>
      <c r="C1500" s="20" t="str">
        <f>LOOKUP(Table11[[#This Row],[id]],'S1 - Assay'!A:A,'S1 - Assay'!C:C)</f>
        <v>II</v>
      </c>
      <c r="D1500" s="20">
        <f>COUNTIF('S6 - Table 1'!$B$3:$B$20,Table11[[#This Row],[id]])</f>
        <v>0</v>
      </c>
      <c r="E1500" s="20">
        <v>2.0248076560000001</v>
      </c>
      <c r="F1500" s="20">
        <v>3241</v>
      </c>
      <c r="G1500" s="20">
        <v>24</v>
      </c>
      <c r="H1500" s="20">
        <v>258</v>
      </c>
      <c r="I1500" s="20">
        <v>73</v>
      </c>
      <c r="J1500" s="20">
        <v>50</v>
      </c>
      <c r="K1500" s="20">
        <v>4232</v>
      </c>
      <c r="L1500" s="20">
        <v>63</v>
      </c>
      <c r="M1500" s="26" cm="1">
        <f t="array" ref="M1500">_xlfn.IFS(Table11[[#This Row],[target.clade]]="I",110,Table11[[#This Row],[target.clade]]="II",4454,TRUE,4652)</f>
        <v>4454</v>
      </c>
      <c r="N1500" s="26" cm="1">
        <f t="array" ref="N1500">_xlfn.IFS(Table11[[#This Row],[target.clade]]="I",4454,Table11[[#This Row],[target.clade]]="II",110,TRUE,NA())</f>
        <v>110</v>
      </c>
      <c r="O1500" s="20" cm="1">
        <f t="array" ref="O1500">_xlfn.IFS(Table11[[#This Row],[target.clade]]="I",Table11[[#This Row],[hits.I]],Table11[[#This Row],[target.clade]]="II",Table11[[#This Row],[hits.II]],TRUE,SUM(Table11[[#This Row],[hits.I]:[hits.?]]))</f>
        <v>4232</v>
      </c>
      <c r="P1500" s="26">
        <f>Table11[[#This Row],[clade.P]]-Table11[[#This Row],[clade.TP]]</f>
        <v>222</v>
      </c>
      <c r="Q1500" s="26" cm="1">
        <f t="array" ref="Q1500">_xlfn.IFS(Table11[[#This Row],[target.clade]]="I",Table11[[#This Row],[hits.II]],Table11[[#This Row],[target.clade]]="II",Table11[[#This Row],[hits.I]],TRUE,NA())</f>
        <v>50</v>
      </c>
      <c r="R1500" s="26">
        <f>IFERROR(Table11[[#This Row],[clade.N]]-Table11[[#This Row],[clade.FP]], NA())</f>
        <v>60</v>
      </c>
      <c r="S1500" s="24">
        <f>Table11[[#This Row],[clade.TP]]/Table11[[#This Row],[clade.P]]</f>
        <v>0.95015716210148182</v>
      </c>
      <c r="T1500" s="24">
        <f>Table11[[#This Row],[clade.FN]]/Table11[[#This Row],[clade.P]]</f>
        <v>4.9842837898518184E-2</v>
      </c>
      <c r="U1500" s="24">
        <f>IFERROR(Table11[[#This Row],[clade.FP]]/Table11[[#This Row],[clade.N]],NA())</f>
        <v>0.45454545454545453</v>
      </c>
      <c r="V1500" s="24">
        <f>IFERROR(Table11[[#This Row],[clade.TN]]/Table11[[#This Row],[clade.N]],NA())</f>
        <v>0.54545454545454541</v>
      </c>
      <c r="AC1500" s="11"/>
      <c r="AD1500" s="11"/>
    </row>
    <row r="1501" spans="1:30" ht="21" customHeight="1" x14ac:dyDescent="0.2">
      <c r="A1501" s="25" t="s">
        <v>5962</v>
      </c>
      <c r="B1501" s="20">
        <f>LOOKUP(Table11[[#This Row],[id]],'S1 - Assay'!A:A,'S1 - Assay'!B:B)</f>
        <v>10244</v>
      </c>
      <c r="C1501" s="20" t="str">
        <f>LOOKUP(Table11[[#This Row],[id]],'S1 - Assay'!A:A,'S1 - Assay'!C:C)</f>
        <v>II</v>
      </c>
      <c r="D1501" s="20">
        <f>COUNTIF('S6 - Table 1'!$B$3:$B$20,Table11[[#This Row],[id]])</f>
        <v>0</v>
      </c>
      <c r="E1501" s="20">
        <v>2.025713949</v>
      </c>
      <c r="F1501" s="20">
        <v>3368</v>
      </c>
      <c r="G1501" s="20">
        <v>4</v>
      </c>
      <c r="H1501" s="20">
        <v>7</v>
      </c>
      <c r="I1501" s="20">
        <v>234</v>
      </c>
      <c r="J1501" s="20">
        <v>43</v>
      </c>
      <c r="K1501" s="20">
        <v>4409</v>
      </c>
      <c r="L1501" s="20">
        <v>50</v>
      </c>
      <c r="M1501" s="26" cm="1">
        <f t="array" ref="M1501">_xlfn.IFS(Table11[[#This Row],[target.clade]]="I",110,Table11[[#This Row],[target.clade]]="II",4454,TRUE,4652)</f>
        <v>4454</v>
      </c>
      <c r="N1501" s="26" cm="1">
        <f t="array" ref="N1501">_xlfn.IFS(Table11[[#This Row],[target.clade]]="I",4454,Table11[[#This Row],[target.clade]]="II",110,TRUE,NA())</f>
        <v>110</v>
      </c>
      <c r="O1501" s="20" cm="1">
        <f t="array" ref="O1501">_xlfn.IFS(Table11[[#This Row],[target.clade]]="I",Table11[[#This Row],[hits.I]],Table11[[#This Row],[target.clade]]="II",Table11[[#This Row],[hits.II]],TRUE,SUM(Table11[[#This Row],[hits.I]:[hits.?]]))</f>
        <v>4409</v>
      </c>
      <c r="P1501" s="26">
        <f>Table11[[#This Row],[clade.P]]-Table11[[#This Row],[clade.TP]]</f>
        <v>45</v>
      </c>
      <c r="Q1501" s="26" cm="1">
        <f t="array" ref="Q1501">_xlfn.IFS(Table11[[#This Row],[target.clade]]="I",Table11[[#This Row],[hits.II]],Table11[[#This Row],[target.clade]]="II",Table11[[#This Row],[hits.I]],TRUE,NA())</f>
        <v>43</v>
      </c>
      <c r="R1501" s="26">
        <f>IFERROR(Table11[[#This Row],[clade.N]]-Table11[[#This Row],[clade.FP]], NA())</f>
        <v>67</v>
      </c>
      <c r="S1501" s="24">
        <f>Table11[[#This Row],[clade.TP]]/Table11[[#This Row],[clade.P]]</f>
        <v>0.98989672204759771</v>
      </c>
      <c r="T1501" s="24">
        <f>Table11[[#This Row],[clade.FN]]/Table11[[#This Row],[clade.P]]</f>
        <v>1.0103277952402335E-2</v>
      </c>
      <c r="U1501" s="24">
        <f>IFERROR(Table11[[#This Row],[clade.FP]]/Table11[[#This Row],[clade.N]],NA())</f>
        <v>0.39090909090909093</v>
      </c>
      <c r="V1501" s="24">
        <f>IFERROR(Table11[[#This Row],[clade.TN]]/Table11[[#This Row],[clade.N]],NA())</f>
        <v>0.60909090909090913</v>
      </c>
      <c r="AC1501" s="11"/>
      <c r="AD1501" s="11"/>
    </row>
    <row r="1502" spans="1:30" ht="21" customHeight="1" x14ac:dyDescent="0.2">
      <c r="A1502" s="25" t="s">
        <v>5965</v>
      </c>
      <c r="B1502" s="20">
        <f>LOOKUP(Table11[[#This Row],[id]],'S1 - Assay'!A:A,'S1 - Assay'!B:B)</f>
        <v>10244</v>
      </c>
      <c r="C1502" s="20" t="str">
        <f>LOOKUP(Table11[[#This Row],[id]],'S1 - Assay'!A:A,'S1 - Assay'!C:C)</f>
        <v>II</v>
      </c>
      <c r="D1502" s="20">
        <f>COUNTIF('S6 - Table 1'!$B$3:$B$20,Table11[[#This Row],[id]])</f>
        <v>0</v>
      </c>
      <c r="E1502" s="20">
        <v>2.025713949</v>
      </c>
      <c r="F1502" s="20">
        <v>3368</v>
      </c>
      <c r="G1502" s="20">
        <v>4</v>
      </c>
      <c r="H1502" s="20">
        <v>7</v>
      </c>
      <c r="I1502" s="20">
        <v>234</v>
      </c>
      <c r="J1502" s="20">
        <v>43</v>
      </c>
      <c r="K1502" s="20">
        <v>4409</v>
      </c>
      <c r="L1502" s="20">
        <v>50</v>
      </c>
      <c r="M1502" s="26" cm="1">
        <f t="array" ref="M1502">_xlfn.IFS(Table11[[#This Row],[target.clade]]="I",110,Table11[[#This Row],[target.clade]]="II",4454,TRUE,4652)</f>
        <v>4454</v>
      </c>
      <c r="N1502" s="26" cm="1">
        <f t="array" ref="N1502">_xlfn.IFS(Table11[[#This Row],[target.clade]]="I",4454,Table11[[#This Row],[target.clade]]="II",110,TRUE,NA())</f>
        <v>110</v>
      </c>
      <c r="O1502" s="20" cm="1">
        <f t="array" ref="O1502">_xlfn.IFS(Table11[[#This Row],[target.clade]]="I",Table11[[#This Row],[hits.I]],Table11[[#This Row],[target.clade]]="II",Table11[[#This Row],[hits.II]],TRUE,SUM(Table11[[#This Row],[hits.I]:[hits.?]]))</f>
        <v>4409</v>
      </c>
      <c r="P1502" s="26">
        <f>Table11[[#This Row],[clade.P]]-Table11[[#This Row],[clade.TP]]</f>
        <v>45</v>
      </c>
      <c r="Q1502" s="26" cm="1">
        <f t="array" ref="Q1502">_xlfn.IFS(Table11[[#This Row],[target.clade]]="I",Table11[[#This Row],[hits.II]],Table11[[#This Row],[target.clade]]="II",Table11[[#This Row],[hits.I]],TRUE,NA())</f>
        <v>43</v>
      </c>
      <c r="R1502" s="26">
        <f>IFERROR(Table11[[#This Row],[clade.N]]-Table11[[#This Row],[clade.FP]], NA())</f>
        <v>67</v>
      </c>
      <c r="S1502" s="24">
        <f>Table11[[#This Row],[clade.TP]]/Table11[[#This Row],[clade.P]]</f>
        <v>0.98989672204759771</v>
      </c>
      <c r="T1502" s="24">
        <f>Table11[[#This Row],[clade.FN]]/Table11[[#This Row],[clade.P]]</f>
        <v>1.0103277952402335E-2</v>
      </c>
      <c r="U1502" s="24">
        <f>IFERROR(Table11[[#This Row],[clade.FP]]/Table11[[#This Row],[clade.N]],NA())</f>
        <v>0.39090909090909093</v>
      </c>
      <c r="V1502" s="24">
        <f>IFERROR(Table11[[#This Row],[clade.TN]]/Table11[[#This Row],[clade.N]],NA())</f>
        <v>0.60909090909090913</v>
      </c>
      <c r="AC1502" s="11"/>
      <c r="AD1502" s="11"/>
    </row>
    <row r="1503" spans="1:30" ht="21" customHeight="1" x14ac:dyDescent="0.2">
      <c r="A1503" s="25" t="s">
        <v>5968</v>
      </c>
      <c r="B1503" s="20">
        <f>LOOKUP(Table11[[#This Row],[id]],'S1 - Assay'!A:A,'S1 - Assay'!B:B)</f>
        <v>10244</v>
      </c>
      <c r="C1503" s="20" t="str">
        <f>LOOKUP(Table11[[#This Row],[id]],'S1 - Assay'!A:A,'S1 - Assay'!C:C)</f>
        <v>II</v>
      </c>
      <c r="D1503" s="20">
        <f>COUNTIF('S6 - Table 1'!$B$3:$B$20,Table11[[#This Row],[id]])</f>
        <v>0</v>
      </c>
      <c r="E1503" s="20">
        <v>2.041077864</v>
      </c>
      <c r="F1503" s="20">
        <v>3407</v>
      </c>
      <c r="G1503" s="20">
        <v>6</v>
      </c>
      <c r="H1503" s="20">
        <v>293</v>
      </c>
      <c r="I1503" s="20">
        <v>2265</v>
      </c>
      <c r="J1503" s="20">
        <v>43</v>
      </c>
      <c r="K1503" s="20">
        <v>4414</v>
      </c>
      <c r="L1503" s="20">
        <v>64</v>
      </c>
      <c r="M1503" s="26" cm="1">
        <f t="array" ref="M1503">_xlfn.IFS(Table11[[#This Row],[target.clade]]="I",110,Table11[[#This Row],[target.clade]]="II",4454,TRUE,4652)</f>
        <v>4454</v>
      </c>
      <c r="N1503" s="26" cm="1">
        <f t="array" ref="N1503">_xlfn.IFS(Table11[[#This Row],[target.clade]]="I",4454,Table11[[#This Row],[target.clade]]="II",110,TRUE,NA())</f>
        <v>110</v>
      </c>
      <c r="O1503" s="20" cm="1">
        <f t="array" ref="O1503">_xlfn.IFS(Table11[[#This Row],[target.clade]]="I",Table11[[#This Row],[hits.I]],Table11[[#This Row],[target.clade]]="II",Table11[[#This Row],[hits.II]],TRUE,SUM(Table11[[#This Row],[hits.I]:[hits.?]]))</f>
        <v>4414</v>
      </c>
      <c r="P1503" s="26">
        <f>Table11[[#This Row],[clade.P]]-Table11[[#This Row],[clade.TP]]</f>
        <v>40</v>
      </c>
      <c r="Q1503" s="26" cm="1">
        <f t="array" ref="Q1503">_xlfn.IFS(Table11[[#This Row],[target.clade]]="I",Table11[[#This Row],[hits.II]],Table11[[#This Row],[target.clade]]="II",Table11[[#This Row],[hits.I]],TRUE,NA())</f>
        <v>43</v>
      </c>
      <c r="R1503" s="26">
        <f>IFERROR(Table11[[#This Row],[clade.N]]-Table11[[#This Row],[clade.FP]], NA())</f>
        <v>67</v>
      </c>
      <c r="S1503" s="24">
        <f>Table11[[#This Row],[clade.TP]]/Table11[[#This Row],[clade.P]]</f>
        <v>0.99101930848675346</v>
      </c>
      <c r="T1503" s="24">
        <f>Table11[[#This Row],[clade.FN]]/Table11[[#This Row],[clade.P]]</f>
        <v>8.9806915132465207E-3</v>
      </c>
      <c r="U1503" s="24">
        <f>IFERROR(Table11[[#This Row],[clade.FP]]/Table11[[#This Row],[clade.N]],NA())</f>
        <v>0.39090909090909093</v>
      </c>
      <c r="V1503" s="24">
        <f>IFERROR(Table11[[#This Row],[clade.TN]]/Table11[[#This Row],[clade.N]],NA())</f>
        <v>0.60909090909090913</v>
      </c>
      <c r="AC1503" s="11"/>
      <c r="AD1503" s="11"/>
    </row>
    <row r="1504" spans="1:30" ht="21" customHeight="1" x14ac:dyDescent="0.2">
      <c r="A1504" s="25" t="s">
        <v>5970</v>
      </c>
      <c r="B1504" s="20">
        <f>LOOKUP(Table11[[#This Row],[id]],'S1 - Assay'!A:A,'S1 - Assay'!B:B)</f>
        <v>10244</v>
      </c>
      <c r="C1504" s="20" t="str">
        <f>LOOKUP(Table11[[#This Row],[id]],'S1 - Assay'!A:A,'S1 - Assay'!C:C)</f>
        <v>II</v>
      </c>
      <c r="D1504" s="20">
        <f>COUNTIF('S6 - Table 1'!$B$3:$B$20,Table11[[#This Row],[id]])</f>
        <v>0</v>
      </c>
      <c r="E1504" s="20">
        <v>2.0563531369999999</v>
      </c>
      <c r="F1504" s="20">
        <v>3401</v>
      </c>
      <c r="G1504" s="20">
        <v>1</v>
      </c>
      <c r="H1504" s="20">
        <v>213</v>
      </c>
      <c r="I1504" s="20">
        <v>128</v>
      </c>
      <c r="J1504" s="20">
        <v>43</v>
      </c>
      <c r="K1504" s="20">
        <v>4428</v>
      </c>
      <c r="L1504" s="20">
        <v>52</v>
      </c>
      <c r="M1504" s="26" cm="1">
        <f t="array" ref="M1504">_xlfn.IFS(Table11[[#This Row],[target.clade]]="I",110,Table11[[#This Row],[target.clade]]="II",4454,TRUE,4652)</f>
        <v>4454</v>
      </c>
      <c r="N1504" s="26" cm="1">
        <f t="array" ref="N1504">_xlfn.IFS(Table11[[#This Row],[target.clade]]="I",4454,Table11[[#This Row],[target.clade]]="II",110,TRUE,NA())</f>
        <v>110</v>
      </c>
      <c r="O1504" s="20" cm="1">
        <f t="array" ref="O1504">_xlfn.IFS(Table11[[#This Row],[target.clade]]="I",Table11[[#This Row],[hits.I]],Table11[[#This Row],[target.clade]]="II",Table11[[#This Row],[hits.II]],TRUE,SUM(Table11[[#This Row],[hits.I]:[hits.?]]))</f>
        <v>4428</v>
      </c>
      <c r="P1504" s="26">
        <f>Table11[[#This Row],[clade.P]]-Table11[[#This Row],[clade.TP]]</f>
        <v>26</v>
      </c>
      <c r="Q1504" s="26" cm="1">
        <f t="array" ref="Q1504">_xlfn.IFS(Table11[[#This Row],[target.clade]]="I",Table11[[#This Row],[hits.II]],Table11[[#This Row],[target.clade]]="II",Table11[[#This Row],[hits.I]],TRUE,NA())</f>
        <v>43</v>
      </c>
      <c r="R1504" s="26">
        <f>IFERROR(Table11[[#This Row],[clade.N]]-Table11[[#This Row],[clade.FP]], NA())</f>
        <v>67</v>
      </c>
      <c r="S1504" s="24">
        <f>Table11[[#This Row],[clade.TP]]/Table11[[#This Row],[clade.P]]</f>
        <v>0.9941625505163898</v>
      </c>
      <c r="T1504" s="24">
        <f>Table11[[#This Row],[clade.FN]]/Table11[[#This Row],[clade.P]]</f>
        <v>5.8374494836102376E-3</v>
      </c>
      <c r="U1504" s="24">
        <f>IFERROR(Table11[[#This Row],[clade.FP]]/Table11[[#This Row],[clade.N]],NA())</f>
        <v>0.39090909090909093</v>
      </c>
      <c r="V1504" s="24">
        <f>IFERROR(Table11[[#This Row],[clade.TN]]/Table11[[#This Row],[clade.N]],NA())</f>
        <v>0.60909090909090913</v>
      </c>
      <c r="AC1504" s="11"/>
      <c r="AD1504" s="11"/>
    </row>
    <row r="1505" spans="1:30" ht="21" customHeight="1" x14ac:dyDescent="0.2">
      <c r="A1505" s="25" t="s">
        <v>5975</v>
      </c>
      <c r="B1505" s="20">
        <f>LOOKUP(Table11[[#This Row],[id]],'S1 - Assay'!A:A,'S1 - Assay'!B:B)</f>
        <v>10244</v>
      </c>
      <c r="C1505" s="20" t="str">
        <f>LOOKUP(Table11[[#This Row],[id]],'S1 - Assay'!A:A,'S1 - Assay'!C:C)</f>
        <v>II</v>
      </c>
      <c r="D1505" s="20">
        <f>COUNTIF('S6 - Table 1'!$B$3:$B$20,Table11[[#This Row],[id]])</f>
        <v>0</v>
      </c>
      <c r="E1505" s="20">
        <v>2.0569148519999998</v>
      </c>
      <c r="F1505" s="20">
        <v>3401</v>
      </c>
      <c r="G1505" s="20">
        <v>1</v>
      </c>
      <c r="H1505" s="20">
        <v>213</v>
      </c>
      <c r="I1505" s="20">
        <v>128</v>
      </c>
      <c r="J1505" s="20">
        <v>43</v>
      </c>
      <c r="K1505" s="20">
        <v>4428</v>
      </c>
      <c r="L1505" s="20">
        <v>52</v>
      </c>
      <c r="M1505" s="26" cm="1">
        <f t="array" ref="M1505">_xlfn.IFS(Table11[[#This Row],[target.clade]]="I",110,Table11[[#This Row],[target.clade]]="II",4454,TRUE,4652)</f>
        <v>4454</v>
      </c>
      <c r="N1505" s="26" cm="1">
        <f t="array" ref="N1505">_xlfn.IFS(Table11[[#This Row],[target.clade]]="I",4454,Table11[[#This Row],[target.clade]]="II",110,TRUE,NA())</f>
        <v>110</v>
      </c>
      <c r="O1505" s="20" cm="1">
        <f t="array" ref="O1505">_xlfn.IFS(Table11[[#This Row],[target.clade]]="I",Table11[[#This Row],[hits.I]],Table11[[#This Row],[target.clade]]="II",Table11[[#This Row],[hits.II]],TRUE,SUM(Table11[[#This Row],[hits.I]:[hits.?]]))</f>
        <v>4428</v>
      </c>
      <c r="P1505" s="26">
        <f>Table11[[#This Row],[clade.P]]-Table11[[#This Row],[clade.TP]]</f>
        <v>26</v>
      </c>
      <c r="Q1505" s="26" cm="1">
        <f t="array" ref="Q1505">_xlfn.IFS(Table11[[#This Row],[target.clade]]="I",Table11[[#This Row],[hits.II]],Table11[[#This Row],[target.clade]]="II",Table11[[#This Row],[hits.I]],TRUE,NA())</f>
        <v>43</v>
      </c>
      <c r="R1505" s="26">
        <f>IFERROR(Table11[[#This Row],[clade.N]]-Table11[[#This Row],[clade.FP]], NA())</f>
        <v>67</v>
      </c>
      <c r="S1505" s="24">
        <f>Table11[[#This Row],[clade.TP]]/Table11[[#This Row],[clade.P]]</f>
        <v>0.9941625505163898</v>
      </c>
      <c r="T1505" s="24">
        <f>Table11[[#This Row],[clade.FN]]/Table11[[#This Row],[clade.P]]</f>
        <v>5.8374494836102376E-3</v>
      </c>
      <c r="U1505" s="24">
        <f>IFERROR(Table11[[#This Row],[clade.FP]]/Table11[[#This Row],[clade.N]],NA())</f>
        <v>0.39090909090909093</v>
      </c>
      <c r="V1505" s="24">
        <f>IFERROR(Table11[[#This Row],[clade.TN]]/Table11[[#This Row],[clade.N]],NA())</f>
        <v>0.60909090909090913</v>
      </c>
      <c r="AC1505" s="11"/>
      <c r="AD1505" s="11"/>
    </row>
    <row r="1506" spans="1:30" ht="21" customHeight="1" x14ac:dyDescent="0.2">
      <c r="A1506" s="25" t="s">
        <v>5978</v>
      </c>
      <c r="B1506" s="20">
        <f>LOOKUP(Table11[[#This Row],[id]],'S1 - Assay'!A:A,'S1 - Assay'!B:B)</f>
        <v>10244</v>
      </c>
      <c r="C1506" s="20" t="str">
        <f>LOOKUP(Table11[[#This Row],[id]],'S1 - Assay'!A:A,'S1 - Assay'!C:C)</f>
        <v>II</v>
      </c>
      <c r="D1506" s="20">
        <f>COUNTIF('S6 - Table 1'!$B$3:$B$20,Table11[[#This Row],[id]])</f>
        <v>0</v>
      </c>
      <c r="E1506" s="20">
        <v>2.0572868739999999</v>
      </c>
      <c r="F1506" s="20">
        <v>3343</v>
      </c>
      <c r="G1506" s="20">
        <v>8</v>
      </c>
      <c r="H1506" s="20">
        <v>153</v>
      </c>
      <c r="I1506" s="20">
        <v>119</v>
      </c>
      <c r="J1506" s="20">
        <v>50</v>
      </c>
      <c r="K1506" s="20">
        <v>4357</v>
      </c>
      <c r="L1506" s="20">
        <v>53</v>
      </c>
      <c r="M1506" s="26" cm="1">
        <f t="array" ref="M1506">_xlfn.IFS(Table11[[#This Row],[target.clade]]="I",110,Table11[[#This Row],[target.clade]]="II",4454,TRUE,4652)</f>
        <v>4454</v>
      </c>
      <c r="N1506" s="26" cm="1">
        <f t="array" ref="N1506">_xlfn.IFS(Table11[[#This Row],[target.clade]]="I",4454,Table11[[#This Row],[target.clade]]="II",110,TRUE,NA())</f>
        <v>110</v>
      </c>
      <c r="O1506" s="20" cm="1">
        <f t="array" ref="O1506">_xlfn.IFS(Table11[[#This Row],[target.clade]]="I",Table11[[#This Row],[hits.I]],Table11[[#This Row],[target.clade]]="II",Table11[[#This Row],[hits.II]],TRUE,SUM(Table11[[#This Row],[hits.I]:[hits.?]]))</f>
        <v>4357</v>
      </c>
      <c r="P1506" s="26">
        <f>Table11[[#This Row],[clade.P]]-Table11[[#This Row],[clade.TP]]</f>
        <v>97</v>
      </c>
      <c r="Q1506" s="26" cm="1">
        <f t="array" ref="Q1506">_xlfn.IFS(Table11[[#This Row],[target.clade]]="I",Table11[[#This Row],[hits.II]],Table11[[#This Row],[target.clade]]="II",Table11[[#This Row],[hits.I]],TRUE,NA())</f>
        <v>50</v>
      </c>
      <c r="R1506" s="26">
        <f>IFERROR(Table11[[#This Row],[clade.N]]-Table11[[#This Row],[clade.FP]], NA())</f>
        <v>60</v>
      </c>
      <c r="S1506" s="24">
        <f>Table11[[#This Row],[clade.TP]]/Table11[[#This Row],[clade.P]]</f>
        <v>0.9782218230803772</v>
      </c>
      <c r="T1506" s="24">
        <f>Table11[[#This Row],[clade.FN]]/Table11[[#This Row],[clade.P]]</f>
        <v>2.1778176919622812E-2</v>
      </c>
      <c r="U1506" s="24">
        <f>IFERROR(Table11[[#This Row],[clade.FP]]/Table11[[#This Row],[clade.N]],NA())</f>
        <v>0.45454545454545453</v>
      </c>
      <c r="V1506" s="24">
        <f>IFERROR(Table11[[#This Row],[clade.TN]]/Table11[[#This Row],[clade.N]],NA())</f>
        <v>0.54545454545454541</v>
      </c>
      <c r="AC1506" s="11"/>
      <c r="AD1506" s="11"/>
    </row>
    <row r="1507" spans="1:30" ht="21" customHeight="1" x14ac:dyDescent="0.2">
      <c r="A1507" s="25" t="s">
        <v>5983</v>
      </c>
      <c r="B1507" s="20">
        <f>LOOKUP(Table11[[#This Row],[id]],'S1 - Assay'!A:A,'S1 - Assay'!B:B)</f>
        <v>10244</v>
      </c>
      <c r="C1507" s="20" t="str">
        <f>LOOKUP(Table11[[#This Row],[id]],'S1 - Assay'!A:A,'S1 - Assay'!C:C)</f>
        <v>II</v>
      </c>
      <c r="D1507" s="20">
        <f>COUNTIF('S6 - Table 1'!$B$3:$B$20,Table11[[#This Row],[id]])</f>
        <v>0</v>
      </c>
      <c r="E1507" s="20">
        <v>2.0691310189999998</v>
      </c>
      <c r="F1507" s="20">
        <v>3365</v>
      </c>
      <c r="G1507" s="20">
        <v>35</v>
      </c>
      <c r="H1507" s="20">
        <v>229</v>
      </c>
      <c r="I1507" s="20">
        <v>60</v>
      </c>
      <c r="J1507" s="20">
        <v>44</v>
      </c>
      <c r="K1507" s="20">
        <v>4383</v>
      </c>
      <c r="L1507" s="20">
        <v>41</v>
      </c>
      <c r="M1507" s="26" cm="1">
        <f t="array" ref="M1507">_xlfn.IFS(Table11[[#This Row],[target.clade]]="I",110,Table11[[#This Row],[target.clade]]="II",4454,TRUE,4652)</f>
        <v>4454</v>
      </c>
      <c r="N1507" s="26" cm="1">
        <f t="array" ref="N1507">_xlfn.IFS(Table11[[#This Row],[target.clade]]="I",4454,Table11[[#This Row],[target.clade]]="II",110,TRUE,NA())</f>
        <v>110</v>
      </c>
      <c r="O1507" s="20" cm="1">
        <f t="array" ref="O1507">_xlfn.IFS(Table11[[#This Row],[target.clade]]="I",Table11[[#This Row],[hits.I]],Table11[[#This Row],[target.clade]]="II",Table11[[#This Row],[hits.II]],TRUE,SUM(Table11[[#This Row],[hits.I]:[hits.?]]))</f>
        <v>4383</v>
      </c>
      <c r="P1507" s="26">
        <f>Table11[[#This Row],[clade.P]]-Table11[[#This Row],[clade.TP]]</f>
        <v>71</v>
      </c>
      <c r="Q1507" s="26" cm="1">
        <f t="array" ref="Q1507">_xlfn.IFS(Table11[[#This Row],[target.clade]]="I",Table11[[#This Row],[hits.II]],Table11[[#This Row],[target.clade]]="II",Table11[[#This Row],[hits.I]],TRUE,NA())</f>
        <v>44</v>
      </c>
      <c r="R1507" s="26">
        <f>IFERROR(Table11[[#This Row],[clade.N]]-Table11[[#This Row],[clade.FP]], NA())</f>
        <v>66</v>
      </c>
      <c r="S1507" s="24">
        <f>Table11[[#This Row],[clade.TP]]/Table11[[#This Row],[clade.P]]</f>
        <v>0.9840592725639874</v>
      </c>
      <c r="T1507" s="24">
        <f>Table11[[#This Row],[clade.FN]]/Table11[[#This Row],[clade.P]]</f>
        <v>1.5940727436012572E-2</v>
      </c>
      <c r="U1507" s="24">
        <f>IFERROR(Table11[[#This Row],[clade.FP]]/Table11[[#This Row],[clade.N]],NA())</f>
        <v>0.4</v>
      </c>
      <c r="V1507" s="24">
        <f>IFERROR(Table11[[#This Row],[clade.TN]]/Table11[[#This Row],[clade.N]],NA())</f>
        <v>0.6</v>
      </c>
      <c r="AC1507" s="11"/>
      <c r="AD1507" s="11"/>
    </row>
    <row r="1508" spans="1:30" ht="21" customHeight="1" x14ac:dyDescent="0.2">
      <c r="A1508" s="25" t="s">
        <v>5986</v>
      </c>
      <c r="B1508" s="20">
        <f>LOOKUP(Table11[[#This Row],[id]],'S1 - Assay'!A:A,'S1 - Assay'!B:B)</f>
        <v>10244</v>
      </c>
      <c r="C1508" s="20" t="str">
        <f>LOOKUP(Table11[[#This Row],[id]],'S1 - Assay'!A:A,'S1 - Assay'!C:C)</f>
        <v>II</v>
      </c>
      <c r="D1508" s="20">
        <f>COUNTIF('S6 - Table 1'!$B$3:$B$20,Table11[[#This Row],[id]])</f>
        <v>0</v>
      </c>
      <c r="E1508" s="20">
        <v>2.070429136</v>
      </c>
      <c r="F1508" s="20">
        <v>3323</v>
      </c>
      <c r="G1508" s="20">
        <v>7</v>
      </c>
      <c r="H1508" s="20">
        <v>251</v>
      </c>
      <c r="I1508" s="20">
        <v>28</v>
      </c>
      <c r="J1508" s="20">
        <v>43</v>
      </c>
      <c r="K1508" s="20">
        <v>4423</v>
      </c>
      <c r="L1508" s="20">
        <v>25</v>
      </c>
      <c r="M1508" s="26" cm="1">
        <f t="array" ref="M1508">_xlfn.IFS(Table11[[#This Row],[target.clade]]="I",110,Table11[[#This Row],[target.clade]]="II",4454,TRUE,4652)</f>
        <v>4454</v>
      </c>
      <c r="N1508" s="26" cm="1">
        <f t="array" ref="N1508">_xlfn.IFS(Table11[[#This Row],[target.clade]]="I",4454,Table11[[#This Row],[target.clade]]="II",110,TRUE,NA())</f>
        <v>110</v>
      </c>
      <c r="O1508" s="20" cm="1">
        <f t="array" ref="O1508">_xlfn.IFS(Table11[[#This Row],[target.clade]]="I",Table11[[#This Row],[hits.I]],Table11[[#This Row],[target.clade]]="II",Table11[[#This Row],[hits.II]],TRUE,SUM(Table11[[#This Row],[hits.I]:[hits.?]]))</f>
        <v>4423</v>
      </c>
      <c r="P1508" s="26">
        <f>Table11[[#This Row],[clade.P]]-Table11[[#This Row],[clade.TP]]</f>
        <v>31</v>
      </c>
      <c r="Q1508" s="26" cm="1">
        <f t="array" ref="Q1508">_xlfn.IFS(Table11[[#This Row],[target.clade]]="I",Table11[[#This Row],[hits.II]],Table11[[#This Row],[target.clade]]="II",Table11[[#This Row],[hits.I]],TRUE,NA())</f>
        <v>43</v>
      </c>
      <c r="R1508" s="26">
        <f>IFERROR(Table11[[#This Row],[clade.N]]-Table11[[#This Row],[clade.FP]], NA())</f>
        <v>67</v>
      </c>
      <c r="S1508" s="24">
        <f>Table11[[#This Row],[clade.TP]]/Table11[[#This Row],[clade.P]]</f>
        <v>0.99303996407723394</v>
      </c>
      <c r="T1508" s="24">
        <f>Table11[[#This Row],[clade.FN]]/Table11[[#This Row],[clade.P]]</f>
        <v>6.9600359227660526E-3</v>
      </c>
      <c r="U1508" s="24">
        <f>IFERROR(Table11[[#This Row],[clade.FP]]/Table11[[#This Row],[clade.N]],NA())</f>
        <v>0.39090909090909093</v>
      </c>
      <c r="V1508" s="24">
        <f>IFERROR(Table11[[#This Row],[clade.TN]]/Table11[[#This Row],[clade.N]],NA())</f>
        <v>0.60909090909090913</v>
      </c>
      <c r="AC1508" s="11"/>
      <c r="AD1508" s="11"/>
    </row>
    <row r="1509" spans="1:30" ht="21" customHeight="1" x14ac:dyDescent="0.2">
      <c r="A1509" s="25" t="s">
        <v>5991</v>
      </c>
      <c r="B1509" s="20">
        <f>LOOKUP(Table11[[#This Row],[id]],'S1 - Assay'!A:A,'S1 - Assay'!B:B)</f>
        <v>10244</v>
      </c>
      <c r="C1509" s="20" t="str">
        <f>LOOKUP(Table11[[#This Row],[id]],'S1 - Assay'!A:A,'S1 - Assay'!C:C)</f>
        <v>II</v>
      </c>
      <c r="D1509" s="20">
        <f>COUNTIF('S6 - Table 1'!$B$3:$B$20,Table11[[#This Row],[id]])</f>
        <v>0</v>
      </c>
      <c r="E1509" s="20">
        <v>2.070429136</v>
      </c>
      <c r="F1509" s="20">
        <v>3323</v>
      </c>
      <c r="G1509" s="20">
        <v>7</v>
      </c>
      <c r="H1509" s="20">
        <v>251</v>
      </c>
      <c r="I1509" s="20">
        <v>28</v>
      </c>
      <c r="J1509" s="20">
        <v>43</v>
      </c>
      <c r="K1509" s="20">
        <v>4423</v>
      </c>
      <c r="L1509" s="20">
        <v>25</v>
      </c>
      <c r="M1509" s="26" cm="1">
        <f t="array" ref="M1509">_xlfn.IFS(Table11[[#This Row],[target.clade]]="I",110,Table11[[#This Row],[target.clade]]="II",4454,TRUE,4652)</f>
        <v>4454</v>
      </c>
      <c r="N1509" s="26" cm="1">
        <f t="array" ref="N1509">_xlfn.IFS(Table11[[#This Row],[target.clade]]="I",4454,Table11[[#This Row],[target.clade]]="II",110,TRUE,NA())</f>
        <v>110</v>
      </c>
      <c r="O1509" s="20" cm="1">
        <f t="array" ref="O1509">_xlfn.IFS(Table11[[#This Row],[target.clade]]="I",Table11[[#This Row],[hits.I]],Table11[[#This Row],[target.clade]]="II",Table11[[#This Row],[hits.II]],TRUE,SUM(Table11[[#This Row],[hits.I]:[hits.?]]))</f>
        <v>4423</v>
      </c>
      <c r="P1509" s="26">
        <f>Table11[[#This Row],[clade.P]]-Table11[[#This Row],[clade.TP]]</f>
        <v>31</v>
      </c>
      <c r="Q1509" s="26" cm="1">
        <f t="array" ref="Q1509">_xlfn.IFS(Table11[[#This Row],[target.clade]]="I",Table11[[#This Row],[hits.II]],Table11[[#This Row],[target.clade]]="II",Table11[[#This Row],[hits.I]],TRUE,NA())</f>
        <v>43</v>
      </c>
      <c r="R1509" s="26">
        <f>IFERROR(Table11[[#This Row],[clade.N]]-Table11[[#This Row],[clade.FP]], NA())</f>
        <v>67</v>
      </c>
      <c r="S1509" s="24">
        <f>Table11[[#This Row],[clade.TP]]/Table11[[#This Row],[clade.P]]</f>
        <v>0.99303996407723394</v>
      </c>
      <c r="T1509" s="24">
        <f>Table11[[#This Row],[clade.FN]]/Table11[[#This Row],[clade.P]]</f>
        <v>6.9600359227660526E-3</v>
      </c>
      <c r="U1509" s="24">
        <f>IFERROR(Table11[[#This Row],[clade.FP]]/Table11[[#This Row],[clade.N]],NA())</f>
        <v>0.39090909090909093</v>
      </c>
      <c r="V1509" s="24">
        <f>IFERROR(Table11[[#This Row],[clade.TN]]/Table11[[#This Row],[clade.N]],NA())</f>
        <v>0.60909090909090913</v>
      </c>
      <c r="AC1509" s="11"/>
      <c r="AD1509" s="11"/>
    </row>
    <row r="1510" spans="1:30" ht="21" customHeight="1" x14ac:dyDescent="0.2">
      <c r="A1510" s="25" t="s">
        <v>5994</v>
      </c>
      <c r="B1510" s="20">
        <f>LOOKUP(Table11[[#This Row],[id]],'S1 - Assay'!A:A,'S1 - Assay'!B:B)</f>
        <v>10244</v>
      </c>
      <c r="C1510" s="20" t="str">
        <f>LOOKUP(Table11[[#This Row],[id]],'S1 - Assay'!A:A,'S1 - Assay'!C:C)</f>
        <v>II</v>
      </c>
      <c r="D1510" s="20">
        <f>COUNTIF('S6 - Table 1'!$B$3:$B$20,Table11[[#This Row],[id]])</f>
        <v>0</v>
      </c>
      <c r="E1510" s="20">
        <v>2.0735629430000002</v>
      </c>
      <c r="F1510" s="20">
        <v>3252</v>
      </c>
      <c r="G1510" s="20">
        <v>2</v>
      </c>
      <c r="H1510" s="20">
        <v>0</v>
      </c>
      <c r="I1510" s="20">
        <v>0</v>
      </c>
      <c r="J1510" s="20">
        <v>0</v>
      </c>
      <c r="K1510" s="20">
        <v>4363</v>
      </c>
      <c r="L1510" s="20">
        <v>8</v>
      </c>
      <c r="M1510" s="26" cm="1">
        <f t="array" ref="M1510">_xlfn.IFS(Table11[[#This Row],[target.clade]]="I",110,Table11[[#This Row],[target.clade]]="II",4454,TRUE,4652)</f>
        <v>4454</v>
      </c>
      <c r="N1510" s="26" cm="1">
        <f t="array" ref="N1510">_xlfn.IFS(Table11[[#This Row],[target.clade]]="I",4454,Table11[[#This Row],[target.clade]]="II",110,TRUE,NA())</f>
        <v>110</v>
      </c>
      <c r="O1510" s="20" cm="1">
        <f t="array" ref="O1510">_xlfn.IFS(Table11[[#This Row],[target.clade]]="I",Table11[[#This Row],[hits.I]],Table11[[#This Row],[target.clade]]="II",Table11[[#This Row],[hits.II]],TRUE,SUM(Table11[[#This Row],[hits.I]:[hits.?]]))</f>
        <v>4363</v>
      </c>
      <c r="P1510" s="26">
        <f>Table11[[#This Row],[clade.P]]-Table11[[#This Row],[clade.TP]]</f>
        <v>91</v>
      </c>
      <c r="Q1510" s="26" cm="1">
        <f t="array" ref="Q1510">_xlfn.IFS(Table11[[#This Row],[target.clade]]="I",Table11[[#This Row],[hits.II]],Table11[[#This Row],[target.clade]]="II",Table11[[#This Row],[hits.I]],TRUE,NA())</f>
        <v>0</v>
      </c>
      <c r="R1510" s="26">
        <f>IFERROR(Table11[[#This Row],[clade.N]]-Table11[[#This Row],[clade.FP]], NA())</f>
        <v>110</v>
      </c>
      <c r="S1510" s="24">
        <f>Table11[[#This Row],[clade.TP]]/Table11[[#This Row],[clade.P]]</f>
        <v>0.97956892680736418</v>
      </c>
      <c r="T1510" s="24">
        <f>Table11[[#This Row],[clade.FN]]/Table11[[#This Row],[clade.P]]</f>
        <v>2.0431073192635832E-2</v>
      </c>
      <c r="U1510" s="24">
        <f>IFERROR(Table11[[#This Row],[clade.FP]]/Table11[[#This Row],[clade.N]],NA())</f>
        <v>0</v>
      </c>
      <c r="V1510" s="24">
        <f>IFERROR(Table11[[#This Row],[clade.TN]]/Table11[[#This Row],[clade.N]],NA())</f>
        <v>1</v>
      </c>
      <c r="AC1510" s="11"/>
      <c r="AD1510" s="11"/>
    </row>
    <row r="1511" spans="1:30" ht="21" customHeight="1" x14ac:dyDescent="0.2">
      <c r="A1511" s="25" t="s">
        <v>5996</v>
      </c>
      <c r="B1511" s="20">
        <f>LOOKUP(Table11[[#This Row],[id]],'S1 - Assay'!A:A,'S1 - Assay'!B:B)</f>
        <v>10244</v>
      </c>
      <c r="C1511" s="20" t="str">
        <f>LOOKUP(Table11[[#This Row],[id]],'S1 - Assay'!A:A,'S1 - Assay'!C:C)</f>
        <v>II</v>
      </c>
      <c r="D1511" s="20">
        <f>COUNTIF('S6 - Table 1'!$B$3:$B$20,Table11[[#This Row],[id]])</f>
        <v>0</v>
      </c>
      <c r="E1511" s="20">
        <v>2.0826604720000002</v>
      </c>
      <c r="F1511" s="20">
        <v>3312</v>
      </c>
      <c r="G1511" s="20">
        <v>1</v>
      </c>
      <c r="H1511" s="20">
        <v>0</v>
      </c>
      <c r="I1511" s="20">
        <v>0</v>
      </c>
      <c r="J1511" s="20">
        <v>43</v>
      </c>
      <c r="K1511" s="20">
        <v>4412</v>
      </c>
      <c r="L1511" s="20">
        <v>18</v>
      </c>
      <c r="M1511" s="26" cm="1">
        <f t="array" ref="M1511">_xlfn.IFS(Table11[[#This Row],[target.clade]]="I",110,Table11[[#This Row],[target.clade]]="II",4454,TRUE,4652)</f>
        <v>4454</v>
      </c>
      <c r="N1511" s="26" cm="1">
        <f t="array" ref="N1511">_xlfn.IFS(Table11[[#This Row],[target.clade]]="I",4454,Table11[[#This Row],[target.clade]]="II",110,TRUE,NA())</f>
        <v>110</v>
      </c>
      <c r="O1511" s="20" cm="1">
        <f t="array" ref="O1511">_xlfn.IFS(Table11[[#This Row],[target.clade]]="I",Table11[[#This Row],[hits.I]],Table11[[#This Row],[target.clade]]="II",Table11[[#This Row],[hits.II]],TRUE,SUM(Table11[[#This Row],[hits.I]:[hits.?]]))</f>
        <v>4412</v>
      </c>
      <c r="P1511" s="26">
        <f>Table11[[#This Row],[clade.P]]-Table11[[#This Row],[clade.TP]]</f>
        <v>42</v>
      </c>
      <c r="Q1511" s="26" cm="1">
        <f t="array" ref="Q1511">_xlfn.IFS(Table11[[#This Row],[target.clade]]="I",Table11[[#This Row],[hits.II]],Table11[[#This Row],[target.clade]]="II",Table11[[#This Row],[hits.I]],TRUE,NA())</f>
        <v>43</v>
      </c>
      <c r="R1511" s="26">
        <f>IFERROR(Table11[[#This Row],[clade.N]]-Table11[[#This Row],[clade.FP]], NA())</f>
        <v>67</v>
      </c>
      <c r="S1511" s="24">
        <f>Table11[[#This Row],[clade.TP]]/Table11[[#This Row],[clade.P]]</f>
        <v>0.9905702739110912</v>
      </c>
      <c r="T1511" s="24">
        <f>Table11[[#This Row],[clade.FN]]/Table11[[#This Row],[clade.P]]</f>
        <v>9.4297260889088467E-3</v>
      </c>
      <c r="U1511" s="24">
        <f>IFERROR(Table11[[#This Row],[clade.FP]]/Table11[[#This Row],[clade.N]],NA())</f>
        <v>0.39090909090909093</v>
      </c>
      <c r="V1511" s="24">
        <f>IFERROR(Table11[[#This Row],[clade.TN]]/Table11[[#This Row],[clade.N]],NA())</f>
        <v>0.60909090909090913</v>
      </c>
      <c r="AC1511" s="11"/>
      <c r="AD1511" s="11"/>
    </row>
    <row r="1512" spans="1:30" ht="21" customHeight="1" x14ac:dyDescent="0.2">
      <c r="A1512" s="25" t="s">
        <v>6001</v>
      </c>
      <c r="B1512" s="20">
        <f>LOOKUP(Table11[[#This Row],[id]],'S1 - Assay'!A:A,'S1 - Assay'!B:B)</f>
        <v>10244</v>
      </c>
      <c r="C1512" s="20" t="str">
        <f>LOOKUP(Table11[[#This Row],[id]],'S1 - Assay'!A:A,'S1 - Assay'!C:C)</f>
        <v>II</v>
      </c>
      <c r="D1512" s="20">
        <f>COUNTIF('S6 - Table 1'!$B$3:$B$20,Table11[[#This Row],[id]])</f>
        <v>0</v>
      </c>
      <c r="E1512" s="20">
        <v>2.0869353049999999</v>
      </c>
      <c r="F1512" s="20">
        <v>3261</v>
      </c>
      <c r="G1512" s="20">
        <v>4</v>
      </c>
      <c r="H1512" s="20">
        <v>189</v>
      </c>
      <c r="I1512" s="20">
        <v>99</v>
      </c>
      <c r="J1512" s="20">
        <v>43</v>
      </c>
      <c r="K1512" s="20">
        <v>4324</v>
      </c>
      <c r="L1512" s="20">
        <v>15</v>
      </c>
      <c r="M1512" s="26" cm="1">
        <f t="array" ref="M1512">_xlfn.IFS(Table11[[#This Row],[target.clade]]="I",110,Table11[[#This Row],[target.clade]]="II",4454,TRUE,4652)</f>
        <v>4454</v>
      </c>
      <c r="N1512" s="26" cm="1">
        <f t="array" ref="N1512">_xlfn.IFS(Table11[[#This Row],[target.clade]]="I",4454,Table11[[#This Row],[target.clade]]="II",110,TRUE,NA())</f>
        <v>110</v>
      </c>
      <c r="O1512" s="20" cm="1">
        <f t="array" ref="O1512">_xlfn.IFS(Table11[[#This Row],[target.clade]]="I",Table11[[#This Row],[hits.I]],Table11[[#This Row],[target.clade]]="II",Table11[[#This Row],[hits.II]],TRUE,SUM(Table11[[#This Row],[hits.I]:[hits.?]]))</f>
        <v>4324</v>
      </c>
      <c r="P1512" s="26">
        <f>Table11[[#This Row],[clade.P]]-Table11[[#This Row],[clade.TP]]</f>
        <v>130</v>
      </c>
      <c r="Q1512" s="26" cm="1">
        <f t="array" ref="Q1512">_xlfn.IFS(Table11[[#This Row],[target.clade]]="I",Table11[[#This Row],[hits.II]],Table11[[#This Row],[target.clade]]="II",Table11[[#This Row],[hits.I]],TRUE,NA())</f>
        <v>43</v>
      </c>
      <c r="R1512" s="26">
        <f>IFERROR(Table11[[#This Row],[clade.N]]-Table11[[#This Row],[clade.FP]], NA())</f>
        <v>67</v>
      </c>
      <c r="S1512" s="24">
        <f>Table11[[#This Row],[clade.TP]]/Table11[[#This Row],[clade.P]]</f>
        <v>0.97081275258194877</v>
      </c>
      <c r="T1512" s="24">
        <f>Table11[[#This Row],[clade.FN]]/Table11[[#This Row],[clade.P]]</f>
        <v>2.918724741805119E-2</v>
      </c>
      <c r="U1512" s="24">
        <f>IFERROR(Table11[[#This Row],[clade.FP]]/Table11[[#This Row],[clade.N]],NA())</f>
        <v>0.39090909090909093</v>
      </c>
      <c r="V1512" s="24">
        <f>IFERROR(Table11[[#This Row],[clade.TN]]/Table11[[#This Row],[clade.N]],NA())</f>
        <v>0.60909090909090913</v>
      </c>
      <c r="AC1512" s="11"/>
      <c r="AD1512" s="11"/>
    </row>
    <row r="1513" spans="1:30" ht="21" customHeight="1" x14ac:dyDescent="0.2">
      <c r="A1513" s="25" t="s">
        <v>6004</v>
      </c>
      <c r="B1513" s="20">
        <f>LOOKUP(Table11[[#This Row],[id]],'S1 - Assay'!A:A,'S1 - Assay'!B:B)</f>
        <v>10244</v>
      </c>
      <c r="C1513" s="20" t="str">
        <f>LOOKUP(Table11[[#This Row],[id]],'S1 - Assay'!A:A,'S1 - Assay'!C:C)</f>
        <v>II</v>
      </c>
      <c r="D1513" s="20">
        <f>COUNTIF('S6 - Table 1'!$B$3:$B$20,Table11[[#This Row],[id]])</f>
        <v>0</v>
      </c>
      <c r="E1513" s="20">
        <v>2.0905046029999999</v>
      </c>
      <c r="F1513" s="20">
        <v>3316</v>
      </c>
      <c r="G1513" s="20">
        <v>16</v>
      </c>
      <c r="H1513" s="20">
        <v>330</v>
      </c>
      <c r="I1513" s="20">
        <v>5</v>
      </c>
      <c r="J1513" s="20">
        <v>43</v>
      </c>
      <c r="K1513" s="20">
        <v>4322</v>
      </c>
      <c r="L1513" s="20">
        <v>54</v>
      </c>
      <c r="M1513" s="26" cm="1">
        <f t="array" ref="M1513">_xlfn.IFS(Table11[[#This Row],[target.clade]]="I",110,Table11[[#This Row],[target.clade]]="II",4454,TRUE,4652)</f>
        <v>4454</v>
      </c>
      <c r="N1513" s="26" cm="1">
        <f t="array" ref="N1513">_xlfn.IFS(Table11[[#This Row],[target.clade]]="I",4454,Table11[[#This Row],[target.clade]]="II",110,TRUE,NA())</f>
        <v>110</v>
      </c>
      <c r="O1513" s="20" cm="1">
        <f t="array" ref="O1513">_xlfn.IFS(Table11[[#This Row],[target.clade]]="I",Table11[[#This Row],[hits.I]],Table11[[#This Row],[target.clade]]="II",Table11[[#This Row],[hits.II]],TRUE,SUM(Table11[[#This Row],[hits.I]:[hits.?]]))</f>
        <v>4322</v>
      </c>
      <c r="P1513" s="26">
        <f>Table11[[#This Row],[clade.P]]-Table11[[#This Row],[clade.TP]]</f>
        <v>132</v>
      </c>
      <c r="Q1513" s="26" cm="1">
        <f t="array" ref="Q1513">_xlfn.IFS(Table11[[#This Row],[target.clade]]="I",Table11[[#This Row],[hits.II]],Table11[[#This Row],[target.clade]]="II",Table11[[#This Row],[hits.I]],TRUE,NA())</f>
        <v>43</v>
      </c>
      <c r="R1513" s="26">
        <f>IFERROR(Table11[[#This Row],[clade.N]]-Table11[[#This Row],[clade.FP]], NA())</f>
        <v>67</v>
      </c>
      <c r="S1513" s="24">
        <f>Table11[[#This Row],[clade.TP]]/Table11[[#This Row],[clade.P]]</f>
        <v>0.97036371800628651</v>
      </c>
      <c r="T1513" s="24">
        <f>Table11[[#This Row],[clade.FN]]/Table11[[#This Row],[clade.P]]</f>
        <v>2.9636281993713515E-2</v>
      </c>
      <c r="U1513" s="24">
        <f>IFERROR(Table11[[#This Row],[clade.FP]]/Table11[[#This Row],[clade.N]],NA())</f>
        <v>0.39090909090909093</v>
      </c>
      <c r="V1513" s="24">
        <f>IFERROR(Table11[[#This Row],[clade.TN]]/Table11[[#This Row],[clade.N]],NA())</f>
        <v>0.60909090909090913</v>
      </c>
      <c r="AC1513" s="11"/>
      <c r="AD1513" s="11"/>
    </row>
    <row r="1514" spans="1:30" ht="21" customHeight="1" x14ac:dyDescent="0.2">
      <c r="A1514" s="25" t="s">
        <v>6008</v>
      </c>
      <c r="B1514" s="20">
        <f>LOOKUP(Table11[[#This Row],[id]],'S1 - Assay'!A:A,'S1 - Assay'!B:B)</f>
        <v>10244</v>
      </c>
      <c r="C1514" s="20" t="str">
        <f>LOOKUP(Table11[[#This Row],[id]],'S1 - Assay'!A:A,'S1 - Assay'!C:C)</f>
        <v>II</v>
      </c>
      <c r="D1514" s="20">
        <f>COUNTIF('S6 - Table 1'!$B$3:$B$20,Table11[[#This Row],[id]])</f>
        <v>0</v>
      </c>
      <c r="E1514" s="20">
        <v>2.0927017509999999</v>
      </c>
      <c r="F1514" s="20">
        <v>3056</v>
      </c>
      <c r="G1514" s="20">
        <v>25</v>
      </c>
      <c r="H1514" s="20">
        <v>279</v>
      </c>
      <c r="I1514" s="20">
        <v>126</v>
      </c>
      <c r="J1514" s="20">
        <v>44</v>
      </c>
      <c r="K1514" s="20">
        <v>4026</v>
      </c>
      <c r="L1514" s="20">
        <v>65</v>
      </c>
      <c r="M1514" s="26" cm="1">
        <f t="array" ref="M1514">_xlfn.IFS(Table11[[#This Row],[target.clade]]="I",110,Table11[[#This Row],[target.clade]]="II",4454,TRUE,4652)</f>
        <v>4454</v>
      </c>
      <c r="N1514" s="26" cm="1">
        <f t="array" ref="N1514">_xlfn.IFS(Table11[[#This Row],[target.clade]]="I",4454,Table11[[#This Row],[target.clade]]="II",110,TRUE,NA())</f>
        <v>110</v>
      </c>
      <c r="O1514" s="20" cm="1">
        <f t="array" ref="O1514">_xlfn.IFS(Table11[[#This Row],[target.clade]]="I",Table11[[#This Row],[hits.I]],Table11[[#This Row],[target.clade]]="II",Table11[[#This Row],[hits.II]],TRUE,SUM(Table11[[#This Row],[hits.I]:[hits.?]]))</f>
        <v>4026</v>
      </c>
      <c r="P1514" s="26">
        <f>Table11[[#This Row],[clade.P]]-Table11[[#This Row],[clade.TP]]</f>
        <v>428</v>
      </c>
      <c r="Q1514" s="26" cm="1">
        <f t="array" ref="Q1514">_xlfn.IFS(Table11[[#This Row],[target.clade]]="I",Table11[[#This Row],[hits.II]],Table11[[#This Row],[target.clade]]="II",Table11[[#This Row],[hits.I]],TRUE,NA())</f>
        <v>44</v>
      </c>
      <c r="R1514" s="26">
        <f>IFERROR(Table11[[#This Row],[clade.N]]-Table11[[#This Row],[clade.FP]], NA())</f>
        <v>66</v>
      </c>
      <c r="S1514" s="24">
        <f>Table11[[#This Row],[clade.TP]]/Table11[[#This Row],[clade.P]]</f>
        <v>0.90390660080826224</v>
      </c>
      <c r="T1514" s="24">
        <f>Table11[[#This Row],[clade.FN]]/Table11[[#This Row],[clade.P]]</f>
        <v>9.6093399191737761E-2</v>
      </c>
      <c r="U1514" s="24">
        <f>IFERROR(Table11[[#This Row],[clade.FP]]/Table11[[#This Row],[clade.N]],NA())</f>
        <v>0.4</v>
      </c>
      <c r="V1514" s="24">
        <f>IFERROR(Table11[[#This Row],[clade.TN]]/Table11[[#This Row],[clade.N]],NA())</f>
        <v>0.6</v>
      </c>
      <c r="AC1514" s="11"/>
      <c r="AD1514" s="11"/>
    </row>
    <row r="1515" spans="1:30" ht="21" customHeight="1" x14ac:dyDescent="0.2">
      <c r="A1515" s="25" t="s">
        <v>6013</v>
      </c>
      <c r="B1515" s="20">
        <f>LOOKUP(Table11[[#This Row],[id]],'S1 - Assay'!A:A,'S1 - Assay'!B:B)</f>
        <v>10244</v>
      </c>
      <c r="C1515" s="20" t="str">
        <f>LOOKUP(Table11[[#This Row],[id]],'S1 - Assay'!A:A,'S1 - Assay'!C:C)</f>
        <v>II</v>
      </c>
      <c r="D1515" s="20">
        <f>COUNTIF('S6 - Table 1'!$B$3:$B$20,Table11[[#This Row],[id]])</f>
        <v>0</v>
      </c>
      <c r="E1515" s="20">
        <v>2.0959251800000001</v>
      </c>
      <c r="F1515" s="20">
        <v>3323</v>
      </c>
      <c r="G1515" s="20">
        <v>7</v>
      </c>
      <c r="H1515" s="20">
        <v>251</v>
      </c>
      <c r="I1515" s="20">
        <v>28</v>
      </c>
      <c r="J1515" s="20">
        <v>43</v>
      </c>
      <c r="K1515" s="20">
        <v>4423</v>
      </c>
      <c r="L1515" s="20">
        <v>25</v>
      </c>
      <c r="M1515" s="26" cm="1">
        <f t="array" ref="M1515">_xlfn.IFS(Table11[[#This Row],[target.clade]]="I",110,Table11[[#This Row],[target.clade]]="II",4454,TRUE,4652)</f>
        <v>4454</v>
      </c>
      <c r="N1515" s="26" cm="1">
        <f t="array" ref="N1515">_xlfn.IFS(Table11[[#This Row],[target.clade]]="I",4454,Table11[[#This Row],[target.clade]]="II",110,TRUE,NA())</f>
        <v>110</v>
      </c>
      <c r="O1515" s="20" cm="1">
        <f t="array" ref="O1515">_xlfn.IFS(Table11[[#This Row],[target.clade]]="I",Table11[[#This Row],[hits.I]],Table11[[#This Row],[target.clade]]="II",Table11[[#This Row],[hits.II]],TRUE,SUM(Table11[[#This Row],[hits.I]:[hits.?]]))</f>
        <v>4423</v>
      </c>
      <c r="P1515" s="26">
        <f>Table11[[#This Row],[clade.P]]-Table11[[#This Row],[clade.TP]]</f>
        <v>31</v>
      </c>
      <c r="Q1515" s="26" cm="1">
        <f t="array" ref="Q1515">_xlfn.IFS(Table11[[#This Row],[target.clade]]="I",Table11[[#This Row],[hits.II]],Table11[[#This Row],[target.clade]]="II",Table11[[#This Row],[hits.I]],TRUE,NA())</f>
        <v>43</v>
      </c>
      <c r="R1515" s="26">
        <f>IFERROR(Table11[[#This Row],[clade.N]]-Table11[[#This Row],[clade.FP]], NA())</f>
        <v>67</v>
      </c>
      <c r="S1515" s="24">
        <f>Table11[[#This Row],[clade.TP]]/Table11[[#This Row],[clade.P]]</f>
        <v>0.99303996407723394</v>
      </c>
      <c r="T1515" s="24">
        <f>Table11[[#This Row],[clade.FN]]/Table11[[#This Row],[clade.P]]</f>
        <v>6.9600359227660526E-3</v>
      </c>
      <c r="U1515" s="24">
        <f>IFERROR(Table11[[#This Row],[clade.FP]]/Table11[[#This Row],[clade.N]],NA())</f>
        <v>0.39090909090909093</v>
      </c>
      <c r="V1515" s="24">
        <f>IFERROR(Table11[[#This Row],[clade.TN]]/Table11[[#This Row],[clade.N]],NA())</f>
        <v>0.60909090909090913</v>
      </c>
      <c r="AC1515" s="11"/>
      <c r="AD1515" s="11"/>
    </row>
    <row r="1516" spans="1:30" ht="21" customHeight="1" x14ac:dyDescent="0.2">
      <c r="A1516" s="25" t="s">
        <v>6016</v>
      </c>
      <c r="B1516" s="20">
        <f>LOOKUP(Table11[[#This Row],[id]],'S1 - Assay'!A:A,'S1 - Assay'!B:B)</f>
        <v>10244</v>
      </c>
      <c r="C1516" s="20" t="str">
        <f>LOOKUP(Table11[[#This Row],[id]],'S1 - Assay'!A:A,'S1 - Assay'!C:C)</f>
        <v>II</v>
      </c>
      <c r="D1516" s="20">
        <f>COUNTIF('S6 - Table 1'!$B$3:$B$20,Table11[[#This Row],[id]])</f>
        <v>0</v>
      </c>
      <c r="E1516" s="20">
        <v>2.1018409550000001</v>
      </c>
      <c r="F1516" s="20">
        <v>3425</v>
      </c>
      <c r="G1516" s="20">
        <v>3</v>
      </c>
      <c r="H1516" s="20">
        <v>285</v>
      </c>
      <c r="I1516" s="20">
        <v>120</v>
      </c>
      <c r="J1516" s="20">
        <v>44</v>
      </c>
      <c r="K1516" s="20">
        <v>4421</v>
      </c>
      <c r="L1516" s="20">
        <v>65</v>
      </c>
      <c r="M1516" s="26" cm="1">
        <f t="array" ref="M1516">_xlfn.IFS(Table11[[#This Row],[target.clade]]="I",110,Table11[[#This Row],[target.clade]]="II",4454,TRUE,4652)</f>
        <v>4454</v>
      </c>
      <c r="N1516" s="26" cm="1">
        <f t="array" ref="N1516">_xlfn.IFS(Table11[[#This Row],[target.clade]]="I",4454,Table11[[#This Row],[target.clade]]="II",110,TRUE,NA())</f>
        <v>110</v>
      </c>
      <c r="O1516" s="20" cm="1">
        <f t="array" ref="O1516">_xlfn.IFS(Table11[[#This Row],[target.clade]]="I",Table11[[#This Row],[hits.I]],Table11[[#This Row],[target.clade]]="II",Table11[[#This Row],[hits.II]],TRUE,SUM(Table11[[#This Row],[hits.I]:[hits.?]]))</f>
        <v>4421</v>
      </c>
      <c r="P1516" s="26">
        <f>Table11[[#This Row],[clade.P]]-Table11[[#This Row],[clade.TP]]</f>
        <v>33</v>
      </c>
      <c r="Q1516" s="26" cm="1">
        <f t="array" ref="Q1516">_xlfn.IFS(Table11[[#This Row],[target.clade]]="I",Table11[[#This Row],[hits.II]],Table11[[#This Row],[target.clade]]="II",Table11[[#This Row],[hits.I]],TRUE,NA())</f>
        <v>44</v>
      </c>
      <c r="R1516" s="26">
        <f>IFERROR(Table11[[#This Row],[clade.N]]-Table11[[#This Row],[clade.FP]], NA())</f>
        <v>66</v>
      </c>
      <c r="S1516" s="24">
        <f>Table11[[#This Row],[clade.TP]]/Table11[[#This Row],[clade.P]]</f>
        <v>0.99259092950157157</v>
      </c>
      <c r="T1516" s="24">
        <f>Table11[[#This Row],[clade.FN]]/Table11[[#This Row],[clade.P]]</f>
        <v>7.4090704984283787E-3</v>
      </c>
      <c r="U1516" s="24">
        <f>IFERROR(Table11[[#This Row],[clade.FP]]/Table11[[#This Row],[clade.N]],NA())</f>
        <v>0.4</v>
      </c>
      <c r="V1516" s="24">
        <f>IFERROR(Table11[[#This Row],[clade.TN]]/Table11[[#This Row],[clade.N]],NA())</f>
        <v>0.6</v>
      </c>
      <c r="AC1516" s="11"/>
      <c r="AD1516" s="11"/>
    </row>
    <row r="1517" spans="1:30" ht="21" customHeight="1" x14ac:dyDescent="0.2">
      <c r="A1517" s="25" t="s">
        <v>6021</v>
      </c>
      <c r="B1517" s="20">
        <f>LOOKUP(Table11[[#This Row],[id]],'S1 - Assay'!A:A,'S1 - Assay'!B:B)</f>
        <v>10244</v>
      </c>
      <c r="C1517" s="20" t="str">
        <f>LOOKUP(Table11[[#This Row],[id]],'S1 - Assay'!A:A,'S1 - Assay'!C:C)</f>
        <v>II</v>
      </c>
      <c r="D1517" s="20">
        <f>COUNTIF('S6 - Table 1'!$B$3:$B$20,Table11[[#This Row],[id]])</f>
        <v>0</v>
      </c>
      <c r="E1517" s="20">
        <v>2.1065584500000001</v>
      </c>
      <c r="F1517" s="20">
        <v>3365</v>
      </c>
      <c r="G1517" s="20">
        <v>35</v>
      </c>
      <c r="H1517" s="20">
        <v>229</v>
      </c>
      <c r="I1517" s="20">
        <v>60</v>
      </c>
      <c r="J1517" s="20">
        <v>44</v>
      </c>
      <c r="K1517" s="20">
        <v>4383</v>
      </c>
      <c r="L1517" s="20">
        <v>41</v>
      </c>
      <c r="M1517" s="26" cm="1">
        <f t="array" ref="M1517">_xlfn.IFS(Table11[[#This Row],[target.clade]]="I",110,Table11[[#This Row],[target.clade]]="II",4454,TRUE,4652)</f>
        <v>4454</v>
      </c>
      <c r="N1517" s="26" cm="1">
        <f t="array" ref="N1517">_xlfn.IFS(Table11[[#This Row],[target.clade]]="I",4454,Table11[[#This Row],[target.clade]]="II",110,TRUE,NA())</f>
        <v>110</v>
      </c>
      <c r="O1517" s="20" cm="1">
        <f t="array" ref="O1517">_xlfn.IFS(Table11[[#This Row],[target.clade]]="I",Table11[[#This Row],[hits.I]],Table11[[#This Row],[target.clade]]="II",Table11[[#This Row],[hits.II]],TRUE,SUM(Table11[[#This Row],[hits.I]:[hits.?]]))</f>
        <v>4383</v>
      </c>
      <c r="P1517" s="26">
        <f>Table11[[#This Row],[clade.P]]-Table11[[#This Row],[clade.TP]]</f>
        <v>71</v>
      </c>
      <c r="Q1517" s="26" cm="1">
        <f t="array" ref="Q1517">_xlfn.IFS(Table11[[#This Row],[target.clade]]="I",Table11[[#This Row],[hits.II]],Table11[[#This Row],[target.clade]]="II",Table11[[#This Row],[hits.I]],TRUE,NA())</f>
        <v>44</v>
      </c>
      <c r="R1517" s="26">
        <f>IFERROR(Table11[[#This Row],[clade.N]]-Table11[[#This Row],[clade.FP]], NA())</f>
        <v>66</v>
      </c>
      <c r="S1517" s="24">
        <f>Table11[[#This Row],[clade.TP]]/Table11[[#This Row],[clade.P]]</f>
        <v>0.9840592725639874</v>
      </c>
      <c r="T1517" s="24">
        <f>Table11[[#This Row],[clade.FN]]/Table11[[#This Row],[clade.P]]</f>
        <v>1.5940727436012572E-2</v>
      </c>
      <c r="U1517" s="24">
        <f>IFERROR(Table11[[#This Row],[clade.FP]]/Table11[[#This Row],[clade.N]],NA())</f>
        <v>0.4</v>
      </c>
      <c r="V1517" s="24">
        <f>IFERROR(Table11[[#This Row],[clade.TN]]/Table11[[#This Row],[clade.N]],NA())</f>
        <v>0.6</v>
      </c>
      <c r="AC1517" s="11"/>
      <c r="AD1517" s="11"/>
    </row>
    <row r="1518" spans="1:30" ht="21" customHeight="1" x14ac:dyDescent="0.2">
      <c r="A1518" s="25" t="s">
        <v>6024</v>
      </c>
      <c r="B1518" s="20">
        <f>LOOKUP(Table11[[#This Row],[id]],'S1 - Assay'!A:A,'S1 - Assay'!B:B)</f>
        <v>10244</v>
      </c>
      <c r="C1518" s="20" t="str">
        <f>LOOKUP(Table11[[#This Row],[id]],'S1 - Assay'!A:A,'S1 - Assay'!C:C)</f>
        <v>II</v>
      </c>
      <c r="D1518" s="20">
        <f>COUNTIF('S6 - Table 1'!$B$3:$B$20,Table11[[#This Row],[id]])</f>
        <v>0</v>
      </c>
      <c r="E1518" s="20">
        <v>2.1090558270000002</v>
      </c>
      <c r="F1518" s="20">
        <v>3394</v>
      </c>
      <c r="G1518" s="20">
        <v>3</v>
      </c>
      <c r="H1518" s="20">
        <v>275</v>
      </c>
      <c r="I1518" s="20">
        <v>16</v>
      </c>
      <c r="J1518" s="20">
        <v>44</v>
      </c>
      <c r="K1518" s="20">
        <v>4394</v>
      </c>
      <c r="L1518" s="20">
        <v>62</v>
      </c>
      <c r="M1518" s="26" cm="1">
        <f t="array" ref="M1518">_xlfn.IFS(Table11[[#This Row],[target.clade]]="I",110,Table11[[#This Row],[target.clade]]="II",4454,TRUE,4652)</f>
        <v>4454</v>
      </c>
      <c r="N1518" s="26" cm="1">
        <f t="array" ref="N1518">_xlfn.IFS(Table11[[#This Row],[target.clade]]="I",4454,Table11[[#This Row],[target.clade]]="II",110,TRUE,NA())</f>
        <v>110</v>
      </c>
      <c r="O1518" s="20" cm="1">
        <f t="array" ref="O1518">_xlfn.IFS(Table11[[#This Row],[target.clade]]="I",Table11[[#This Row],[hits.I]],Table11[[#This Row],[target.clade]]="II",Table11[[#This Row],[hits.II]],TRUE,SUM(Table11[[#This Row],[hits.I]:[hits.?]]))</f>
        <v>4394</v>
      </c>
      <c r="P1518" s="26">
        <f>Table11[[#This Row],[clade.P]]-Table11[[#This Row],[clade.TP]]</f>
        <v>60</v>
      </c>
      <c r="Q1518" s="26" cm="1">
        <f t="array" ref="Q1518">_xlfn.IFS(Table11[[#This Row],[target.clade]]="I",Table11[[#This Row],[hits.II]],Table11[[#This Row],[target.clade]]="II",Table11[[#This Row],[hits.I]],TRUE,NA())</f>
        <v>44</v>
      </c>
      <c r="R1518" s="26">
        <f>IFERROR(Table11[[#This Row],[clade.N]]-Table11[[#This Row],[clade.FP]], NA())</f>
        <v>66</v>
      </c>
      <c r="S1518" s="24">
        <f>Table11[[#This Row],[clade.TP]]/Table11[[#This Row],[clade.P]]</f>
        <v>0.98652896273013024</v>
      </c>
      <c r="T1518" s="24">
        <f>Table11[[#This Row],[clade.FN]]/Table11[[#This Row],[clade.P]]</f>
        <v>1.3471037269869779E-2</v>
      </c>
      <c r="U1518" s="24">
        <f>IFERROR(Table11[[#This Row],[clade.FP]]/Table11[[#This Row],[clade.N]],NA())</f>
        <v>0.4</v>
      </c>
      <c r="V1518" s="24">
        <f>IFERROR(Table11[[#This Row],[clade.TN]]/Table11[[#This Row],[clade.N]],NA())</f>
        <v>0.6</v>
      </c>
      <c r="AC1518" s="11"/>
      <c r="AD1518" s="11"/>
    </row>
    <row r="1519" spans="1:30" ht="21" customHeight="1" x14ac:dyDescent="0.2">
      <c r="A1519" s="25" t="s">
        <v>6027</v>
      </c>
      <c r="B1519" s="20">
        <f>LOOKUP(Table11[[#This Row],[id]],'S1 - Assay'!A:A,'S1 - Assay'!B:B)</f>
        <v>10244</v>
      </c>
      <c r="C1519" s="20" t="str">
        <f>LOOKUP(Table11[[#This Row],[id]],'S1 - Assay'!A:A,'S1 - Assay'!C:C)</f>
        <v>II</v>
      </c>
      <c r="D1519" s="20">
        <f>COUNTIF('S6 - Table 1'!$B$3:$B$20,Table11[[#This Row],[id]])</f>
        <v>0</v>
      </c>
      <c r="E1519" s="20">
        <v>2.1273335109999998</v>
      </c>
      <c r="F1519" s="20">
        <v>3323</v>
      </c>
      <c r="G1519" s="20">
        <v>7</v>
      </c>
      <c r="H1519" s="20">
        <v>251</v>
      </c>
      <c r="I1519" s="20">
        <v>28</v>
      </c>
      <c r="J1519" s="20">
        <v>43</v>
      </c>
      <c r="K1519" s="20">
        <v>4423</v>
      </c>
      <c r="L1519" s="20">
        <v>25</v>
      </c>
      <c r="M1519" s="26" cm="1">
        <f t="array" ref="M1519">_xlfn.IFS(Table11[[#This Row],[target.clade]]="I",110,Table11[[#This Row],[target.clade]]="II",4454,TRUE,4652)</f>
        <v>4454</v>
      </c>
      <c r="N1519" s="26" cm="1">
        <f t="array" ref="N1519">_xlfn.IFS(Table11[[#This Row],[target.clade]]="I",4454,Table11[[#This Row],[target.clade]]="II",110,TRUE,NA())</f>
        <v>110</v>
      </c>
      <c r="O1519" s="20" cm="1">
        <f t="array" ref="O1519">_xlfn.IFS(Table11[[#This Row],[target.clade]]="I",Table11[[#This Row],[hits.I]],Table11[[#This Row],[target.clade]]="II",Table11[[#This Row],[hits.II]],TRUE,SUM(Table11[[#This Row],[hits.I]:[hits.?]]))</f>
        <v>4423</v>
      </c>
      <c r="P1519" s="26">
        <f>Table11[[#This Row],[clade.P]]-Table11[[#This Row],[clade.TP]]</f>
        <v>31</v>
      </c>
      <c r="Q1519" s="26" cm="1">
        <f t="array" ref="Q1519">_xlfn.IFS(Table11[[#This Row],[target.clade]]="I",Table11[[#This Row],[hits.II]],Table11[[#This Row],[target.clade]]="II",Table11[[#This Row],[hits.I]],TRUE,NA())</f>
        <v>43</v>
      </c>
      <c r="R1519" s="26">
        <f>IFERROR(Table11[[#This Row],[clade.N]]-Table11[[#This Row],[clade.FP]], NA())</f>
        <v>67</v>
      </c>
      <c r="S1519" s="24">
        <f>Table11[[#This Row],[clade.TP]]/Table11[[#This Row],[clade.P]]</f>
        <v>0.99303996407723394</v>
      </c>
      <c r="T1519" s="24">
        <f>Table11[[#This Row],[clade.FN]]/Table11[[#This Row],[clade.P]]</f>
        <v>6.9600359227660526E-3</v>
      </c>
      <c r="U1519" s="24">
        <f>IFERROR(Table11[[#This Row],[clade.FP]]/Table11[[#This Row],[clade.N]],NA())</f>
        <v>0.39090909090909093</v>
      </c>
      <c r="V1519" s="24">
        <f>IFERROR(Table11[[#This Row],[clade.TN]]/Table11[[#This Row],[clade.N]],NA())</f>
        <v>0.60909090909090913</v>
      </c>
      <c r="AC1519" s="11"/>
      <c r="AD1519" s="11"/>
    </row>
    <row r="1520" spans="1:30" ht="21" customHeight="1" x14ac:dyDescent="0.2">
      <c r="A1520" s="25" t="s">
        <v>6030</v>
      </c>
      <c r="B1520" s="20">
        <f>LOOKUP(Table11[[#This Row],[id]],'S1 - Assay'!A:A,'S1 - Assay'!B:B)</f>
        <v>10244</v>
      </c>
      <c r="C1520" s="20" t="str">
        <f>LOOKUP(Table11[[#This Row],[id]],'S1 - Assay'!A:A,'S1 - Assay'!C:C)</f>
        <v>II</v>
      </c>
      <c r="D1520" s="20">
        <f>COUNTIF('S6 - Table 1'!$B$3:$B$20,Table11[[#This Row],[id]])</f>
        <v>0</v>
      </c>
      <c r="E1520" s="20">
        <v>2.1273335109999998</v>
      </c>
      <c r="F1520" s="20">
        <v>3323</v>
      </c>
      <c r="G1520" s="20">
        <v>7</v>
      </c>
      <c r="H1520" s="20">
        <v>251</v>
      </c>
      <c r="I1520" s="20">
        <v>28</v>
      </c>
      <c r="J1520" s="20">
        <v>43</v>
      </c>
      <c r="K1520" s="20">
        <v>4423</v>
      </c>
      <c r="L1520" s="20">
        <v>25</v>
      </c>
      <c r="M1520" s="26" cm="1">
        <f t="array" ref="M1520">_xlfn.IFS(Table11[[#This Row],[target.clade]]="I",110,Table11[[#This Row],[target.clade]]="II",4454,TRUE,4652)</f>
        <v>4454</v>
      </c>
      <c r="N1520" s="26" cm="1">
        <f t="array" ref="N1520">_xlfn.IFS(Table11[[#This Row],[target.clade]]="I",4454,Table11[[#This Row],[target.clade]]="II",110,TRUE,NA())</f>
        <v>110</v>
      </c>
      <c r="O1520" s="20" cm="1">
        <f t="array" ref="O1520">_xlfn.IFS(Table11[[#This Row],[target.clade]]="I",Table11[[#This Row],[hits.I]],Table11[[#This Row],[target.clade]]="II",Table11[[#This Row],[hits.II]],TRUE,SUM(Table11[[#This Row],[hits.I]:[hits.?]]))</f>
        <v>4423</v>
      </c>
      <c r="P1520" s="26">
        <f>Table11[[#This Row],[clade.P]]-Table11[[#This Row],[clade.TP]]</f>
        <v>31</v>
      </c>
      <c r="Q1520" s="26" cm="1">
        <f t="array" ref="Q1520">_xlfn.IFS(Table11[[#This Row],[target.clade]]="I",Table11[[#This Row],[hits.II]],Table11[[#This Row],[target.clade]]="II",Table11[[#This Row],[hits.I]],TRUE,NA())</f>
        <v>43</v>
      </c>
      <c r="R1520" s="26">
        <f>IFERROR(Table11[[#This Row],[clade.N]]-Table11[[#This Row],[clade.FP]], NA())</f>
        <v>67</v>
      </c>
      <c r="S1520" s="24">
        <f>Table11[[#This Row],[clade.TP]]/Table11[[#This Row],[clade.P]]</f>
        <v>0.99303996407723394</v>
      </c>
      <c r="T1520" s="24">
        <f>Table11[[#This Row],[clade.FN]]/Table11[[#This Row],[clade.P]]</f>
        <v>6.9600359227660526E-3</v>
      </c>
      <c r="U1520" s="24">
        <f>IFERROR(Table11[[#This Row],[clade.FP]]/Table11[[#This Row],[clade.N]],NA())</f>
        <v>0.39090909090909093</v>
      </c>
      <c r="V1520" s="24">
        <f>IFERROR(Table11[[#This Row],[clade.TN]]/Table11[[#This Row],[clade.N]],NA())</f>
        <v>0.60909090909090913</v>
      </c>
      <c r="AC1520" s="11"/>
      <c r="AD1520" s="11"/>
    </row>
    <row r="1521" spans="1:30" ht="21" customHeight="1" x14ac:dyDescent="0.2">
      <c r="A1521" s="25" t="s">
        <v>6032</v>
      </c>
      <c r="B1521" s="20">
        <f>LOOKUP(Table11[[#This Row],[id]],'S1 - Assay'!A:A,'S1 - Assay'!B:B)</f>
        <v>10244</v>
      </c>
      <c r="C1521" s="20" t="str">
        <f>LOOKUP(Table11[[#This Row],[id]],'S1 - Assay'!A:A,'S1 - Assay'!C:C)</f>
        <v>II</v>
      </c>
      <c r="D1521" s="20">
        <f>COUNTIF('S6 - Table 1'!$B$3:$B$20,Table11[[#This Row],[id]])</f>
        <v>0</v>
      </c>
      <c r="E1521" s="20">
        <v>2.1273459479999999</v>
      </c>
      <c r="F1521" s="20">
        <v>3391</v>
      </c>
      <c r="G1521" s="20">
        <v>3</v>
      </c>
      <c r="H1521" s="20">
        <v>235</v>
      </c>
      <c r="I1521" s="20">
        <v>9</v>
      </c>
      <c r="J1521" s="20">
        <v>42</v>
      </c>
      <c r="K1521" s="20">
        <v>4383</v>
      </c>
      <c r="L1521" s="20">
        <v>65</v>
      </c>
      <c r="M1521" s="26" cm="1">
        <f t="array" ref="M1521">_xlfn.IFS(Table11[[#This Row],[target.clade]]="I",110,Table11[[#This Row],[target.clade]]="II",4454,TRUE,4652)</f>
        <v>4454</v>
      </c>
      <c r="N1521" s="26" cm="1">
        <f t="array" ref="N1521">_xlfn.IFS(Table11[[#This Row],[target.clade]]="I",4454,Table11[[#This Row],[target.clade]]="II",110,TRUE,NA())</f>
        <v>110</v>
      </c>
      <c r="O1521" s="20" cm="1">
        <f t="array" ref="O1521">_xlfn.IFS(Table11[[#This Row],[target.clade]]="I",Table11[[#This Row],[hits.I]],Table11[[#This Row],[target.clade]]="II",Table11[[#This Row],[hits.II]],TRUE,SUM(Table11[[#This Row],[hits.I]:[hits.?]]))</f>
        <v>4383</v>
      </c>
      <c r="P1521" s="26">
        <f>Table11[[#This Row],[clade.P]]-Table11[[#This Row],[clade.TP]]</f>
        <v>71</v>
      </c>
      <c r="Q1521" s="26" cm="1">
        <f t="array" ref="Q1521">_xlfn.IFS(Table11[[#This Row],[target.clade]]="I",Table11[[#This Row],[hits.II]],Table11[[#This Row],[target.clade]]="II",Table11[[#This Row],[hits.I]],TRUE,NA())</f>
        <v>42</v>
      </c>
      <c r="R1521" s="26">
        <f>IFERROR(Table11[[#This Row],[clade.N]]-Table11[[#This Row],[clade.FP]], NA())</f>
        <v>68</v>
      </c>
      <c r="S1521" s="24">
        <f>Table11[[#This Row],[clade.TP]]/Table11[[#This Row],[clade.P]]</f>
        <v>0.9840592725639874</v>
      </c>
      <c r="T1521" s="24">
        <f>Table11[[#This Row],[clade.FN]]/Table11[[#This Row],[clade.P]]</f>
        <v>1.5940727436012572E-2</v>
      </c>
      <c r="U1521" s="24">
        <f>IFERROR(Table11[[#This Row],[clade.FP]]/Table11[[#This Row],[clade.N]],NA())</f>
        <v>0.38181818181818183</v>
      </c>
      <c r="V1521" s="24">
        <f>IFERROR(Table11[[#This Row],[clade.TN]]/Table11[[#This Row],[clade.N]],NA())</f>
        <v>0.61818181818181817</v>
      </c>
      <c r="AC1521" s="11"/>
      <c r="AD1521" s="11"/>
    </row>
    <row r="1522" spans="1:30" ht="21" customHeight="1" x14ac:dyDescent="0.2">
      <c r="A1522" s="25" t="s">
        <v>6037</v>
      </c>
      <c r="B1522" s="20">
        <f>LOOKUP(Table11[[#This Row],[id]],'S1 - Assay'!A:A,'S1 - Assay'!B:B)</f>
        <v>10244</v>
      </c>
      <c r="C1522" s="20" t="str">
        <f>LOOKUP(Table11[[#This Row],[id]],'S1 - Assay'!A:A,'S1 - Assay'!C:C)</f>
        <v>II</v>
      </c>
      <c r="D1522" s="20">
        <f>COUNTIF('S6 - Table 1'!$B$3:$B$20,Table11[[#This Row],[id]])</f>
        <v>0</v>
      </c>
      <c r="E1522" s="20">
        <v>2.1273459479999999</v>
      </c>
      <c r="F1522" s="20">
        <v>3391</v>
      </c>
      <c r="G1522" s="20">
        <v>3</v>
      </c>
      <c r="H1522" s="20">
        <v>235</v>
      </c>
      <c r="I1522" s="20">
        <v>9</v>
      </c>
      <c r="J1522" s="20">
        <v>42</v>
      </c>
      <c r="K1522" s="20">
        <v>4383</v>
      </c>
      <c r="L1522" s="20">
        <v>65</v>
      </c>
      <c r="M1522" s="26" cm="1">
        <f t="array" ref="M1522">_xlfn.IFS(Table11[[#This Row],[target.clade]]="I",110,Table11[[#This Row],[target.clade]]="II",4454,TRUE,4652)</f>
        <v>4454</v>
      </c>
      <c r="N1522" s="26" cm="1">
        <f t="array" ref="N1522">_xlfn.IFS(Table11[[#This Row],[target.clade]]="I",4454,Table11[[#This Row],[target.clade]]="II",110,TRUE,NA())</f>
        <v>110</v>
      </c>
      <c r="O1522" s="20" cm="1">
        <f t="array" ref="O1522">_xlfn.IFS(Table11[[#This Row],[target.clade]]="I",Table11[[#This Row],[hits.I]],Table11[[#This Row],[target.clade]]="II",Table11[[#This Row],[hits.II]],TRUE,SUM(Table11[[#This Row],[hits.I]:[hits.?]]))</f>
        <v>4383</v>
      </c>
      <c r="P1522" s="26">
        <f>Table11[[#This Row],[clade.P]]-Table11[[#This Row],[clade.TP]]</f>
        <v>71</v>
      </c>
      <c r="Q1522" s="26" cm="1">
        <f t="array" ref="Q1522">_xlfn.IFS(Table11[[#This Row],[target.clade]]="I",Table11[[#This Row],[hits.II]],Table11[[#This Row],[target.clade]]="II",Table11[[#This Row],[hits.I]],TRUE,NA())</f>
        <v>42</v>
      </c>
      <c r="R1522" s="26">
        <f>IFERROR(Table11[[#This Row],[clade.N]]-Table11[[#This Row],[clade.FP]], NA())</f>
        <v>68</v>
      </c>
      <c r="S1522" s="24">
        <f>Table11[[#This Row],[clade.TP]]/Table11[[#This Row],[clade.P]]</f>
        <v>0.9840592725639874</v>
      </c>
      <c r="T1522" s="24">
        <f>Table11[[#This Row],[clade.FN]]/Table11[[#This Row],[clade.P]]</f>
        <v>1.5940727436012572E-2</v>
      </c>
      <c r="U1522" s="24">
        <f>IFERROR(Table11[[#This Row],[clade.FP]]/Table11[[#This Row],[clade.N]],NA())</f>
        <v>0.38181818181818183</v>
      </c>
      <c r="V1522" s="24">
        <f>IFERROR(Table11[[#This Row],[clade.TN]]/Table11[[#This Row],[clade.N]],NA())</f>
        <v>0.61818181818181817</v>
      </c>
      <c r="AC1522" s="11"/>
      <c r="AD1522" s="11"/>
    </row>
    <row r="1523" spans="1:30" ht="21" customHeight="1" x14ac:dyDescent="0.2">
      <c r="A1523" s="25" t="s">
        <v>6040</v>
      </c>
      <c r="B1523" s="20">
        <f>LOOKUP(Table11[[#This Row],[id]],'S1 - Assay'!A:A,'S1 - Assay'!B:B)</f>
        <v>10244</v>
      </c>
      <c r="C1523" s="20" t="str">
        <f>LOOKUP(Table11[[#This Row],[id]],'S1 - Assay'!A:A,'S1 - Assay'!C:C)</f>
        <v>II</v>
      </c>
      <c r="D1523" s="20">
        <f>COUNTIF('S6 - Table 1'!$B$3:$B$20,Table11[[#This Row],[id]])</f>
        <v>0</v>
      </c>
      <c r="E1523" s="20">
        <v>2.1275266880000001</v>
      </c>
      <c r="F1523" s="20">
        <v>3391</v>
      </c>
      <c r="G1523" s="20">
        <v>2</v>
      </c>
      <c r="H1523" s="20">
        <v>235</v>
      </c>
      <c r="I1523" s="20">
        <v>9</v>
      </c>
      <c r="J1523" s="20">
        <v>42</v>
      </c>
      <c r="K1523" s="20">
        <v>4382</v>
      </c>
      <c r="L1523" s="20">
        <v>65</v>
      </c>
      <c r="M1523" s="26" cm="1">
        <f t="array" ref="M1523">_xlfn.IFS(Table11[[#This Row],[target.clade]]="I",110,Table11[[#This Row],[target.clade]]="II",4454,TRUE,4652)</f>
        <v>4454</v>
      </c>
      <c r="N1523" s="26" cm="1">
        <f t="array" ref="N1523">_xlfn.IFS(Table11[[#This Row],[target.clade]]="I",4454,Table11[[#This Row],[target.clade]]="II",110,TRUE,NA())</f>
        <v>110</v>
      </c>
      <c r="O1523" s="20" cm="1">
        <f t="array" ref="O1523">_xlfn.IFS(Table11[[#This Row],[target.clade]]="I",Table11[[#This Row],[hits.I]],Table11[[#This Row],[target.clade]]="II",Table11[[#This Row],[hits.II]],TRUE,SUM(Table11[[#This Row],[hits.I]:[hits.?]]))</f>
        <v>4382</v>
      </c>
      <c r="P1523" s="26">
        <f>Table11[[#This Row],[clade.P]]-Table11[[#This Row],[clade.TP]]</f>
        <v>72</v>
      </c>
      <c r="Q1523" s="26" cm="1">
        <f t="array" ref="Q1523">_xlfn.IFS(Table11[[#This Row],[target.clade]]="I",Table11[[#This Row],[hits.II]],Table11[[#This Row],[target.clade]]="II",Table11[[#This Row],[hits.I]],TRUE,NA())</f>
        <v>42</v>
      </c>
      <c r="R1523" s="26">
        <f>IFERROR(Table11[[#This Row],[clade.N]]-Table11[[#This Row],[clade.FP]], NA())</f>
        <v>68</v>
      </c>
      <c r="S1523" s="24">
        <f>Table11[[#This Row],[clade.TP]]/Table11[[#This Row],[clade.P]]</f>
        <v>0.98383475527615627</v>
      </c>
      <c r="T1523" s="24">
        <f>Table11[[#This Row],[clade.FN]]/Table11[[#This Row],[clade.P]]</f>
        <v>1.6165244723843737E-2</v>
      </c>
      <c r="U1523" s="24">
        <f>IFERROR(Table11[[#This Row],[clade.FP]]/Table11[[#This Row],[clade.N]],NA())</f>
        <v>0.38181818181818183</v>
      </c>
      <c r="V1523" s="24">
        <f>IFERROR(Table11[[#This Row],[clade.TN]]/Table11[[#This Row],[clade.N]],NA())</f>
        <v>0.61818181818181817</v>
      </c>
      <c r="AC1523" s="11"/>
      <c r="AD1523" s="11"/>
    </row>
    <row r="1524" spans="1:30" ht="21" customHeight="1" x14ac:dyDescent="0.2">
      <c r="A1524" s="25" t="s">
        <v>6043</v>
      </c>
      <c r="B1524" s="20">
        <f>LOOKUP(Table11[[#This Row],[id]],'S1 - Assay'!A:A,'S1 - Assay'!B:B)</f>
        <v>10244</v>
      </c>
      <c r="C1524" s="20" t="str">
        <f>LOOKUP(Table11[[#This Row],[id]],'S1 - Assay'!A:A,'S1 - Assay'!C:C)</f>
        <v>II</v>
      </c>
      <c r="D1524" s="20">
        <f>COUNTIF('S6 - Table 1'!$B$3:$B$20,Table11[[#This Row],[id]])</f>
        <v>0</v>
      </c>
      <c r="E1524" s="20">
        <v>2.1275266880000001</v>
      </c>
      <c r="F1524" s="20">
        <v>3391</v>
      </c>
      <c r="G1524" s="20">
        <v>2</v>
      </c>
      <c r="H1524" s="20">
        <v>235</v>
      </c>
      <c r="I1524" s="20">
        <v>9</v>
      </c>
      <c r="J1524" s="20">
        <v>42</v>
      </c>
      <c r="K1524" s="20">
        <v>4382</v>
      </c>
      <c r="L1524" s="20">
        <v>65</v>
      </c>
      <c r="M1524" s="26" cm="1">
        <f t="array" ref="M1524">_xlfn.IFS(Table11[[#This Row],[target.clade]]="I",110,Table11[[#This Row],[target.clade]]="II",4454,TRUE,4652)</f>
        <v>4454</v>
      </c>
      <c r="N1524" s="26" cm="1">
        <f t="array" ref="N1524">_xlfn.IFS(Table11[[#This Row],[target.clade]]="I",4454,Table11[[#This Row],[target.clade]]="II",110,TRUE,NA())</f>
        <v>110</v>
      </c>
      <c r="O1524" s="20" cm="1">
        <f t="array" ref="O1524">_xlfn.IFS(Table11[[#This Row],[target.clade]]="I",Table11[[#This Row],[hits.I]],Table11[[#This Row],[target.clade]]="II",Table11[[#This Row],[hits.II]],TRUE,SUM(Table11[[#This Row],[hits.I]:[hits.?]]))</f>
        <v>4382</v>
      </c>
      <c r="P1524" s="26">
        <f>Table11[[#This Row],[clade.P]]-Table11[[#This Row],[clade.TP]]</f>
        <v>72</v>
      </c>
      <c r="Q1524" s="26" cm="1">
        <f t="array" ref="Q1524">_xlfn.IFS(Table11[[#This Row],[target.clade]]="I",Table11[[#This Row],[hits.II]],Table11[[#This Row],[target.clade]]="II",Table11[[#This Row],[hits.I]],TRUE,NA())</f>
        <v>42</v>
      </c>
      <c r="R1524" s="26">
        <f>IFERROR(Table11[[#This Row],[clade.N]]-Table11[[#This Row],[clade.FP]], NA())</f>
        <v>68</v>
      </c>
      <c r="S1524" s="24">
        <f>Table11[[#This Row],[clade.TP]]/Table11[[#This Row],[clade.P]]</f>
        <v>0.98383475527615627</v>
      </c>
      <c r="T1524" s="24">
        <f>Table11[[#This Row],[clade.FN]]/Table11[[#This Row],[clade.P]]</f>
        <v>1.6165244723843737E-2</v>
      </c>
      <c r="U1524" s="24">
        <f>IFERROR(Table11[[#This Row],[clade.FP]]/Table11[[#This Row],[clade.N]],NA())</f>
        <v>0.38181818181818183</v>
      </c>
      <c r="V1524" s="24">
        <f>IFERROR(Table11[[#This Row],[clade.TN]]/Table11[[#This Row],[clade.N]],NA())</f>
        <v>0.61818181818181817</v>
      </c>
      <c r="AC1524" s="11"/>
      <c r="AD1524" s="11"/>
    </row>
    <row r="1525" spans="1:30" ht="21" customHeight="1" x14ac:dyDescent="0.2">
      <c r="A1525" s="25" t="s">
        <v>6045</v>
      </c>
      <c r="B1525" s="20">
        <f>LOOKUP(Table11[[#This Row],[id]],'S1 - Assay'!A:A,'S1 - Assay'!B:B)</f>
        <v>10244</v>
      </c>
      <c r="C1525" s="20" t="str">
        <f>LOOKUP(Table11[[#This Row],[id]],'S1 - Assay'!A:A,'S1 - Assay'!C:C)</f>
        <v>II</v>
      </c>
      <c r="D1525" s="20">
        <f>COUNTIF('S6 - Table 1'!$B$3:$B$20,Table11[[#This Row],[id]])</f>
        <v>0</v>
      </c>
      <c r="E1525" s="20">
        <v>2.1347586089999999</v>
      </c>
      <c r="F1525" s="20">
        <v>3391</v>
      </c>
      <c r="G1525" s="20">
        <v>2</v>
      </c>
      <c r="H1525" s="20">
        <v>237</v>
      </c>
      <c r="I1525" s="20">
        <v>7</v>
      </c>
      <c r="J1525" s="20">
        <v>42</v>
      </c>
      <c r="K1525" s="20">
        <v>4382</v>
      </c>
      <c r="L1525" s="20">
        <v>65</v>
      </c>
      <c r="M1525" s="26" cm="1">
        <f t="array" ref="M1525">_xlfn.IFS(Table11[[#This Row],[target.clade]]="I",110,Table11[[#This Row],[target.clade]]="II",4454,TRUE,4652)</f>
        <v>4454</v>
      </c>
      <c r="N1525" s="26" cm="1">
        <f t="array" ref="N1525">_xlfn.IFS(Table11[[#This Row],[target.clade]]="I",4454,Table11[[#This Row],[target.clade]]="II",110,TRUE,NA())</f>
        <v>110</v>
      </c>
      <c r="O1525" s="20" cm="1">
        <f t="array" ref="O1525">_xlfn.IFS(Table11[[#This Row],[target.clade]]="I",Table11[[#This Row],[hits.I]],Table11[[#This Row],[target.clade]]="II",Table11[[#This Row],[hits.II]],TRUE,SUM(Table11[[#This Row],[hits.I]:[hits.?]]))</f>
        <v>4382</v>
      </c>
      <c r="P1525" s="26">
        <f>Table11[[#This Row],[clade.P]]-Table11[[#This Row],[clade.TP]]</f>
        <v>72</v>
      </c>
      <c r="Q1525" s="26" cm="1">
        <f t="array" ref="Q1525">_xlfn.IFS(Table11[[#This Row],[target.clade]]="I",Table11[[#This Row],[hits.II]],Table11[[#This Row],[target.clade]]="II",Table11[[#This Row],[hits.I]],TRUE,NA())</f>
        <v>42</v>
      </c>
      <c r="R1525" s="26">
        <f>IFERROR(Table11[[#This Row],[clade.N]]-Table11[[#This Row],[clade.FP]], NA())</f>
        <v>68</v>
      </c>
      <c r="S1525" s="24">
        <f>Table11[[#This Row],[clade.TP]]/Table11[[#This Row],[clade.P]]</f>
        <v>0.98383475527615627</v>
      </c>
      <c r="T1525" s="24">
        <f>Table11[[#This Row],[clade.FN]]/Table11[[#This Row],[clade.P]]</f>
        <v>1.6165244723843737E-2</v>
      </c>
      <c r="U1525" s="24">
        <f>IFERROR(Table11[[#This Row],[clade.FP]]/Table11[[#This Row],[clade.N]],NA())</f>
        <v>0.38181818181818183</v>
      </c>
      <c r="V1525" s="24">
        <f>IFERROR(Table11[[#This Row],[clade.TN]]/Table11[[#This Row],[clade.N]],NA())</f>
        <v>0.61818181818181817</v>
      </c>
      <c r="AC1525" s="11"/>
      <c r="AD1525" s="11"/>
    </row>
    <row r="1526" spans="1:30" ht="21" customHeight="1" x14ac:dyDescent="0.2">
      <c r="A1526" s="25" t="s">
        <v>6048</v>
      </c>
      <c r="B1526" s="20">
        <f>LOOKUP(Table11[[#This Row],[id]],'S1 - Assay'!A:A,'S1 - Assay'!B:B)</f>
        <v>10244</v>
      </c>
      <c r="C1526" s="20" t="str">
        <f>LOOKUP(Table11[[#This Row],[id]],'S1 - Assay'!A:A,'S1 - Assay'!C:C)</f>
        <v>II</v>
      </c>
      <c r="D1526" s="20">
        <f>COUNTIF('S6 - Table 1'!$B$3:$B$20,Table11[[#This Row],[id]])</f>
        <v>0</v>
      </c>
      <c r="E1526" s="20">
        <v>2.1347586089999999</v>
      </c>
      <c r="F1526" s="20">
        <v>3391</v>
      </c>
      <c r="G1526" s="20">
        <v>2</v>
      </c>
      <c r="H1526" s="20">
        <v>237</v>
      </c>
      <c r="I1526" s="20">
        <v>7</v>
      </c>
      <c r="J1526" s="20">
        <v>42</v>
      </c>
      <c r="K1526" s="20">
        <v>4382</v>
      </c>
      <c r="L1526" s="20">
        <v>65</v>
      </c>
      <c r="M1526" s="26" cm="1">
        <f t="array" ref="M1526">_xlfn.IFS(Table11[[#This Row],[target.clade]]="I",110,Table11[[#This Row],[target.clade]]="II",4454,TRUE,4652)</f>
        <v>4454</v>
      </c>
      <c r="N1526" s="26" cm="1">
        <f t="array" ref="N1526">_xlfn.IFS(Table11[[#This Row],[target.clade]]="I",4454,Table11[[#This Row],[target.clade]]="II",110,TRUE,NA())</f>
        <v>110</v>
      </c>
      <c r="O1526" s="20" cm="1">
        <f t="array" ref="O1526">_xlfn.IFS(Table11[[#This Row],[target.clade]]="I",Table11[[#This Row],[hits.I]],Table11[[#This Row],[target.clade]]="II",Table11[[#This Row],[hits.II]],TRUE,SUM(Table11[[#This Row],[hits.I]:[hits.?]]))</f>
        <v>4382</v>
      </c>
      <c r="P1526" s="26">
        <f>Table11[[#This Row],[clade.P]]-Table11[[#This Row],[clade.TP]]</f>
        <v>72</v>
      </c>
      <c r="Q1526" s="26" cm="1">
        <f t="array" ref="Q1526">_xlfn.IFS(Table11[[#This Row],[target.clade]]="I",Table11[[#This Row],[hits.II]],Table11[[#This Row],[target.clade]]="II",Table11[[#This Row],[hits.I]],TRUE,NA())</f>
        <v>42</v>
      </c>
      <c r="R1526" s="26">
        <f>IFERROR(Table11[[#This Row],[clade.N]]-Table11[[#This Row],[clade.FP]], NA())</f>
        <v>68</v>
      </c>
      <c r="S1526" s="24">
        <f>Table11[[#This Row],[clade.TP]]/Table11[[#This Row],[clade.P]]</f>
        <v>0.98383475527615627</v>
      </c>
      <c r="T1526" s="24">
        <f>Table11[[#This Row],[clade.FN]]/Table11[[#This Row],[clade.P]]</f>
        <v>1.6165244723843737E-2</v>
      </c>
      <c r="U1526" s="24">
        <f>IFERROR(Table11[[#This Row],[clade.FP]]/Table11[[#This Row],[clade.N]],NA())</f>
        <v>0.38181818181818183</v>
      </c>
      <c r="V1526" s="24">
        <f>IFERROR(Table11[[#This Row],[clade.TN]]/Table11[[#This Row],[clade.N]],NA())</f>
        <v>0.61818181818181817</v>
      </c>
      <c r="AC1526" s="11"/>
      <c r="AD1526" s="11"/>
    </row>
    <row r="1527" spans="1:30" ht="21" customHeight="1" x14ac:dyDescent="0.2">
      <c r="A1527" s="25" t="s">
        <v>6050</v>
      </c>
      <c r="B1527" s="20">
        <f>LOOKUP(Table11[[#This Row],[id]],'S1 - Assay'!A:A,'S1 - Assay'!B:B)</f>
        <v>10244</v>
      </c>
      <c r="C1527" s="20" t="str">
        <f>LOOKUP(Table11[[#This Row],[id]],'S1 - Assay'!A:A,'S1 - Assay'!C:C)</f>
        <v>II</v>
      </c>
      <c r="D1527" s="20">
        <f>COUNTIF('S6 - Table 1'!$B$3:$B$20,Table11[[#This Row],[id]])</f>
        <v>0</v>
      </c>
      <c r="E1527" s="20">
        <v>2.134778625</v>
      </c>
      <c r="F1527" s="20">
        <v>3412</v>
      </c>
      <c r="G1527" s="20">
        <v>4</v>
      </c>
      <c r="H1527" s="20">
        <v>293</v>
      </c>
      <c r="I1527" s="20">
        <v>2552</v>
      </c>
      <c r="J1527" s="20">
        <v>43</v>
      </c>
      <c r="K1527" s="20">
        <v>4417</v>
      </c>
      <c r="L1527" s="20">
        <v>64</v>
      </c>
      <c r="M1527" s="26" cm="1">
        <f t="array" ref="M1527">_xlfn.IFS(Table11[[#This Row],[target.clade]]="I",110,Table11[[#This Row],[target.clade]]="II",4454,TRUE,4652)</f>
        <v>4454</v>
      </c>
      <c r="N1527" s="26" cm="1">
        <f t="array" ref="N1527">_xlfn.IFS(Table11[[#This Row],[target.clade]]="I",4454,Table11[[#This Row],[target.clade]]="II",110,TRUE,NA())</f>
        <v>110</v>
      </c>
      <c r="O1527" s="20" cm="1">
        <f t="array" ref="O1527">_xlfn.IFS(Table11[[#This Row],[target.clade]]="I",Table11[[#This Row],[hits.I]],Table11[[#This Row],[target.clade]]="II",Table11[[#This Row],[hits.II]],TRUE,SUM(Table11[[#This Row],[hits.I]:[hits.?]]))</f>
        <v>4417</v>
      </c>
      <c r="P1527" s="26">
        <f>Table11[[#This Row],[clade.P]]-Table11[[#This Row],[clade.TP]]</f>
        <v>37</v>
      </c>
      <c r="Q1527" s="26" cm="1">
        <f t="array" ref="Q1527">_xlfn.IFS(Table11[[#This Row],[target.clade]]="I",Table11[[#This Row],[hits.II]],Table11[[#This Row],[target.clade]]="II",Table11[[#This Row],[hits.I]],TRUE,NA())</f>
        <v>43</v>
      </c>
      <c r="R1527" s="26">
        <f>IFERROR(Table11[[#This Row],[clade.N]]-Table11[[#This Row],[clade.FP]], NA())</f>
        <v>67</v>
      </c>
      <c r="S1527" s="24">
        <f>Table11[[#This Row],[clade.TP]]/Table11[[#This Row],[clade.P]]</f>
        <v>0.99169286035024695</v>
      </c>
      <c r="T1527" s="24">
        <f>Table11[[#This Row],[clade.FN]]/Table11[[#This Row],[clade.P]]</f>
        <v>8.3071396497530307E-3</v>
      </c>
      <c r="U1527" s="24">
        <f>IFERROR(Table11[[#This Row],[clade.FP]]/Table11[[#This Row],[clade.N]],NA())</f>
        <v>0.39090909090909093</v>
      </c>
      <c r="V1527" s="24">
        <f>IFERROR(Table11[[#This Row],[clade.TN]]/Table11[[#This Row],[clade.N]],NA())</f>
        <v>0.60909090909090913</v>
      </c>
      <c r="AC1527" s="11"/>
      <c r="AD1527" s="11"/>
    </row>
    <row r="1528" spans="1:30" ht="21" customHeight="1" x14ac:dyDescent="0.2">
      <c r="A1528" s="25" t="s">
        <v>6054</v>
      </c>
      <c r="B1528" s="20">
        <f>LOOKUP(Table11[[#This Row],[id]],'S1 - Assay'!A:A,'S1 - Assay'!B:B)</f>
        <v>10244</v>
      </c>
      <c r="C1528" s="20" t="str">
        <f>LOOKUP(Table11[[#This Row],[id]],'S1 - Assay'!A:A,'S1 - Assay'!C:C)</f>
        <v>II</v>
      </c>
      <c r="D1528" s="20">
        <f>COUNTIF('S6 - Table 1'!$B$3:$B$20,Table11[[#This Row],[id]])</f>
        <v>0</v>
      </c>
      <c r="E1528" s="20">
        <v>2.1348266009999999</v>
      </c>
      <c r="F1528" s="20">
        <v>3412</v>
      </c>
      <c r="G1528" s="20">
        <v>4</v>
      </c>
      <c r="H1528" s="20">
        <v>293</v>
      </c>
      <c r="I1528" s="20">
        <v>2574</v>
      </c>
      <c r="J1528" s="20">
        <v>43</v>
      </c>
      <c r="K1528" s="20">
        <v>4417</v>
      </c>
      <c r="L1528" s="20">
        <v>64</v>
      </c>
      <c r="M1528" s="26" cm="1">
        <f t="array" ref="M1528">_xlfn.IFS(Table11[[#This Row],[target.clade]]="I",110,Table11[[#This Row],[target.clade]]="II",4454,TRUE,4652)</f>
        <v>4454</v>
      </c>
      <c r="N1528" s="26" cm="1">
        <f t="array" ref="N1528">_xlfn.IFS(Table11[[#This Row],[target.clade]]="I",4454,Table11[[#This Row],[target.clade]]="II",110,TRUE,NA())</f>
        <v>110</v>
      </c>
      <c r="O1528" s="20" cm="1">
        <f t="array" ref="O1528">_xlfn.IFS(Table11[[#This Row],[target.clade]]="I",Table11[[#This Row],[hits.I]],Table11[[#This Row],[target.clade]]="II",Table11[[#This Row],[hits.II]],TRUE,SUM(Table11[[#This Row],[hits.I]:[hits.?]]))</f>
        <v>4417</v>
      </c>
      <c r="P1528" s="26">
        <f>Table11[[#This Row],[clade.P]]-Table11[[#This Row],[clade.TP]]</f>
        <v>37</v>
      </c>
      <c r="Q1528" s="26" cm="1">
        <f t="array" ref="Q1528">_xlfn.IFS(Table11[[#This Row],[target.clade]]="I",Table11[[#This Row],[hits.II]],Table11[[#This Row],[target.clade]]="II",Table11[[#This Row],[hits.I]],TRUE,NA())</f>
        <v>43</v>
      </c>
      <c r="R1528" s="26">
        <f>IFERROR(Table11[[#This Row],[clade.N]]-Table11[[#This Row],[clade.FP]], NA())</f>
        <v>67</v>
      </c>
      <c r="S1528" s="24">
        <f>Table11[[#This Row],[clade.TP]]/Table11[[#This Row],[clade.P]]</f>
        <v>0.99169286035024695</v>
      </c>
      <c r="T1528" s="24">
        <f>Table11[[#This Row],[clade.FN]]/Table11[[#This Row],[clade.P]]</f>
        <v>8.3071396497530307E-3</v>
      </c>
      <c r="U1528" s="24">
        <f>IFERROR(Table11[[#This Row],[clade.FP]]/Table11[[#This Row],[clade.N]],NA())</f>
        <v>0.39090909090909093</v>
      </c>
      <c r="V1528" s="24">
        <f>IFERROR(Table11[[#This Row],[clade.TN]]/Table11[[#This Row],[clade.N]],NA())</f>
        <v>0.60909090909090913</v>
      </c>
      <c r="AC1528" s="11"/>
      <c r="AD1528" s="11"/>
    </row>
    <row r="1529" spans="1:30" ht="21" customHeight="1" x14ac:dyDescent="0.2">
      <c r="A1529" s="25" t="s">
        <v>6057</v>
      </c>
      <c r="B1529" s="20">
        <f>LOOKUP(Table11[[#This Row],[id]],'S1 - Assay'!A:A,'S1 - Assay'!B:B)</f>
        <v>10244</v>
      </c>
      <c r="C1529" s="20" t="str">
        <f>LOOKUP(Table11[[#This Row],[id]],'S1 - Assay'!A:A,'S1 - Assay'!C:C)</f>
        <v>II</v>
      </c>
      <c r="D1529" s="20">
        <f>COUNTIF('S6 - Table 1'!$B$3:$B$20,Table11[[#This Row],[id]])</f>
        <v>0</v>
      </c>
      <c r="E1529" s="20">
        <v>2.1409503480000001</v>
      </c>
      <c r="F1529" s="20">
        <v>3407</v>
      </c>
      <c r="G1529" s="20">
        <v>6</v>
      </c>
      <c r="H1529" s="20">
        <v>307</v>
      </c>
      <c r="I1529" s="20">
        <v>2276</v>
      </c>
      <c r="J1529" s="20">
        <v>43</v>
      </c>
      <c r="K1529" s="20">
        <v>4415</v>
      </c>
      <c r="L1529" s="20">
        <v>64</v>
      </c>
      <c r="M1529" s="26" cm="1">
        <f t="array" ref="M1529">_xlfn.IFS(Table11[[#This Row],[target.clade]]="I",110,Table11[[#This Row],[target.clade]]="II",4454,TRUE,4652)</f>
        <v>4454</v>
      </c>
      <c r="N1529" s="26" cm="1">
        <f t="array" ref="N1529">_xlfn.IFS(Table11[[#This Row],[target.clade]]="I",4454,Table11[[#This Row],[target.clade]]="II",110,TRUE,NA())</f>
        <v>110</v>
      </c>
      <c r="O1529" s="20" cm="1">
        <f t="array" ref="O1529">_xlfn.IFS(Table11[[#This Row],[target.clade]]="I",Table11[[#This Row],[hits.I]],Table11[[#This Row],[target.clade]]="II",Table11[[#This Row],[hits.II]],TRUE,SUM(Table11[[#This Row],[hits.I]:[hits.?]]))</f>
        <v>4415</v>
      </c>
      <c r="P1529" s="26">
        <f>Table11[[#This Row],[clade.P]]-Table11[[#This Row],[clade.TP]]</f>
        <v>39</v>
      </c>
      <c r="Q1529" s="26" cm="1">
        <f t="array" ref="Q1529">_xlfn.IFS(Table11[[#This Row],[target.clade]]="I",Table11[[#This Row],[hits.II]],Table11[[#This Row],[target.clade]]="II",Table11[[#This Row],[hits.I]],TRUE,NA())</f>
        <v>43</v>
      </c>
      <c r="R1529" s="26">
        <f>IFERROR(Table11[[#This Row],[clade.N]]-Table11[[#This Row],[clade.FP]], NA())</f>
        <v>67</v>
      </c>
      <c r="S1529" s="24">
        <f>Table11[[#This Row],[clade.TP]]/Table11[[#This Row],[clade.P]]</f>
        <v>0.9912438257745847</v>
      </c>
      <c r="T1529" s="24">
        <f>Table11[[#This Row],[clade.FN]]/Table11[[#This Row],[clade.P]]</f>
        <v>8.7561742254153568E-3</v>
      </c>
      <c r="U1529" s="24">
        <f>IFERROR(Table11[[#This Row],[clade.FP]]/Table11[[#This Row],[clade.N]],NA())</f>
        <v>0.39090909090909093</v>
      </c>
      <c r="V1529" s="24">
        <f>IFERROR(Table11[[#This Row],[clade.TN]]/Table11[[#This Row],[clade.N]],NA())</f>
        <v>0.60909090909090913</v>
      </c>
      <c r="AC1529" s="11"/>
      <c r="AD1529" s="11"/>
    </row>
    <row r="1530" spans="1:30" ht="21" customHeight="1" x14ac:dyDescent="0.2">
      <c r="A1530" s="25" t="s">
        <v>6060</v>
      </c>
      <c r="B1530" s="20">
        <f>LOOKUP(Table11[[#This Row],[id]],'S1 - Assay'!A:A,'S1 - Assay'!B:B)</f>
        <v>10244</v>
      </c>
      <c r="C1530" s="20" t="str">
        <f>LOOKUP(Table11[[#This Row],[id]],'S1 - Assay'!A:A,'S1 - Assay'!C:C)</f>
        <v>II</v>
      </c>
      <c r="D1530" s="20">
        <f>COUNTIF('S6 - Table 1'!$B$3:$B$20,Table11[[#This Row],[id]])</f>
        <v>0</v>
      </c>
      <c r="E1530" s="20">
        <v>2.1424393730000002</v>
      </c>
      <c r="F1530" s="20">
        <v>3364</v>
      </c>
      <c r="G1530" s="20">
        <v>36</v>
      </c>
      <c r="H1530" s="20">
        <v>208</v>
      </c>
      <c r="I1530" s="20">
        <v>81</v>
      </c>
      <c r="J1530" s="20">
        <v>44</v>
      </c>
      <c r="K1530" s="20">
        <v>4382</v>
      </c>
      <c r="L1530" s="20">
        <v>41</v>
      </c>
      <c r="M1530" s="26" cm="1">
        <f t="array" ref="M1530">_xlfn.IFS(Table11[[#This Row],[target.clade]]="I",110,Table11[[#This Row],[target.clade]]="II",4454,TRUE,4652)</f>
        <v>4454</v>
      </c>
      <c r="N1530" s="26" cm="1">
        <f t="array" ref="N1530">_xlfn.IFS(Table11[[#This Row],[target.clade]]="I",4454,Table11[[#This Row],[target.clade]]="II",110,TRUE,NA())</f>
        <v>110</v>
      </c>
      <c r="O1530" s="20" cm="1">
        <f t="array" ref="O1530">_xlfn.IFS(Table11[[#This Row],[target.clade]]="I",Table11[[#This Row],[hits.I]],Table11[[#This Row],[target.clade]]="II",Table11[[#This Row],[hits.II]],TRUE,SUM(Table11[[#This Row],[hits.I]:[hits.?]]))</f>
        <v>4382</v>
      </c>
      <c r="P1530" s="26">
        <f>Table11[[#This Row],[clade.P]]-Table11[[#This Row],[clade.TP]]</f>
        <v>72</v>
      </c>
      <c r="Q1530" s="26" cm="1">
        <f t="array" ref="Q1530">_xlfn.IFS(Table11[[#This Row],[target.clade]]="I",Table11[[#This Row],[hits.II]],Table11[[#This Row],[target.clade]]="II",Table11[[#This Row],[hits.I]],TRUE,NA())</f>
        <v>44</v>
      </c>
      <c r="R1530" s="26">
        <f>IFERROR(Table11[[#This Row],[clade.N]]-Table11[[#This Row],[clade.FP]], NA())</f>
        <v>66</v>
      </c>
      <c r="S1530" s="24">
        <f>Table11[[#This Row],[clade.TP]]/Table11[[#This Row],[clade.P]]</f>
        <v>0.98383475527615627</v>
      </c>
      <c r="T1530" s="24">
        <f>Table11[[#This Row],[clade.FN]]/Table11[[#This Row],[clade.P]]</f>
        <v>1.6165244723843737E-2</v>
      </c>
      <c r="U1530" s="24">
        <f>IFERROR(Table11[[#This Row],[clade.FP]]/Table11[[#This Row],[clade.N]],NA())</f>
        <v>0.4</v>
      </c>
      <c r="V1530" s="24">
        <f>IFERROR(Table11[[#This Row],[clade.TN]]/Table11[[#This Row],[clade.N]],NA())</f>
        <v>0.6</v>
      </c>
      <c r="AC1530" s="11"/>
      <c r="AD1530" s="11"/>
    </row>
    <row r="1531" spans="1:30" ht="21" customHeight="1" x14ac:dyDescent="0.2">
      <c r="A1531" s="25" t="s">
        <v>6063</v>
      </c>
      <c r="B1531" s="20">
        <f>LOOKUP(Table11[[#This Row],[id]],'S1 - Assay'!A:A,'S1 - Assay'!B:B)</f>
        <v>10244</v>
      </c>
      <c r="C1531" s="20" t="str">
        <f>LOOKUP(Table11[[#This Row],[id]],'S1 - Assay'!A:A,'S1 - Assay'!C:C)</f>
        <v>II</v>
      </c>
      <c r="D1531" s="20">
        <f>COUNTIF('S6 - Table 1'!$B$3:$B$20,Table11[[#This Row],[id]])</f>
        <v>0</v>
      </c>
      <c r="E1531" s="20">
        <v>2.1450211609999998</v>
      </c>
      <c r="F1531" s="20">
        <v>3364</v>
      </c>
      <c r="G1531" s="20">
        <v>15</v>
      </c>
      <c r="H1531" s="20">
        <v>80</v>
      </c>
      <c r="I1531" s="20">
        <v>195</v>
      </c>
      <c r="J1531" s="20">
        <v>50</v>
      </c>
      <c r="K1531" s="20">
        <v>4398</v>
      </c>
      <c r="L1531" s="20">
        <v>51</v>
      </c>
      <c r="M1531" s="26" cm="1">
        <f t="array" ref="M1531">_xlfn.IFS(Table11[[#This Row],[target.clade]]="I",110,Table11[[#This Row],[target.clade]]="II",4454,TRUE,4652)</f>
        <v>4454</v>
      </c>
      <c r="N1531" s="26" cm="1">
        <f t="array" ref="N1531">_xlfn.IFS(Table11[[#This Row],[target.clade]]="I",4454,Table11[[#This Row],[target.clade]]="II",110,TRUE,NA())</f>
        <v>110</v>
      </c>
      <c r="O1531" s="20" cm="1">
        <f t="array" ref="O1531">_xlfn.IFS(Table11[[#This Row],[target.clade]]="I",Table11[[#This Row],[hits.I]],Table11[[#This Row],[target.clade]]="II",Table11[[#This Row],[hits.II]],TRUE,SUM(Table11[[#This Row],[hits.I]:[hits.?]]))</f>
        <v>4398</v>
      </c>
      <c r="P1531" s="26">
        <f>Table11[[#This Row],[clade.P]]-Table11[[#This Row],[clade.TP]]</f>
        <v>56</v>
      </c>
      <c r="Q1531" s="26" cm="1">
        <f t="array" ref="Q1531">_xlfn.IFS(Table11[[#This Row],[target.clade]]="I",Table11[[#This Row],[hits.II]],Table11[[#This Row],[target.clade]]="II",Table11[[#This Row],[hits.I]],TRUE,NA())</f>
        <v>50</v>
      </c>
      <c r="R1531" s="26">
        <f>IFERROR(Table11[[#This Row],[clade.N]]-Table11[[#This Row],[clade.FP]], NA())</f>
        <v>60</v>
      </c>
      <c r="S1531" s="24">
        <f>Table11[[#This Row],[clade.TP]]/Table11[[#This Row],[clade.P]]</f>
        <v>0.98742703188145486</v>
      </c>
      <c r="T1531" s="24">
        <f>Table11[[#This Row],[clade.FN]]/Table11[[#This Row],[clade.P]]</f>
        <v>1.2572968118545127E-2</v>
      </c>
      <c r="U1531" s="24">
        <f>IFERROR(Table11[[#This Row],[clade.FP]]/Table11[[#This Row],[clade.N]],NA())</f>
        <v>0.45454545454545453</v>
      </c>
      <c r="V1531" s="24">
        <f>IFERROR(Table11[[#This Row],[clade.TN]]/Table11[[#This Row],[clade.N]],NA())</f>
        <v>0.54545454545454541</v>
      </c>
      <c r="AC1531" s="11"/>
      <c r="AD1531" s="11"/>
    </row>
    <row r="1532" spans="1:30" ht="21" customHeight="1" x14ac:dyDescent="0.2">
      <c r="A1532" s="25" t="s">
        <v>6066</v>
      </c>
      <c r="B1532" s="20">
        <f>LOOKUP(Table11[[#This Row],[id]],'S1 - Assay'!A:A,'S1 - Assay'!B:B)</f>
        <v>10244</v>
      </c>
      <c r="C1532" s="20" t="str">
        <f>LOOKUP(Table11[[#This Row],[id]],'S1 - Assay'!A:A,'S1 - Assay'!C:C)</f>
        <v>II</v>
      </c>
      <c r="D1532" s="20">
        <f>COUNTIF('S6 - Table 1'!$B$3:$B$20,Table11[[#This Row],[id]])</f>
        <v>0</v>
      </c>
      <c r="E1532" s="20">
        <v>2.1450670459999999</v>
      </c>
      <c r="F1532" s="20">
        <v>3364</v>
      </c>
      <c r="G1532" s="20">
        <v>36</v>
      </c>
      <c r="H1532" s="20">
        <v>65</v>
      </c>
      <c r="I1532" s="20">
        <v>224</v>
      </c>
      <c r="J1532" s="20">
        <v>44</v>
      </c>
      <c r="K1532" s="20">
        <v>4381</v>
      </c>
      <c r="L1532" s="20">
        <v>42</v>
      </c>
      <c r="M1532" s="26" cm="1">
        <f t="array" ref="M1532">_xlfn.IFS(Table11[[#This Row],[target.clade]]="I",110,Table11[[#This Row],[target.clade]]="II",4454,TRUE,4652)</f>
        <v>4454</v>
      </c>
      <c r="N1532" s="26" cm="1">
        <f t="array" ref="N1532">_xlfn.IFS(Table11[[#This Row],[target.clade]]="I",4454,Table11[[#This Row],[target.clade]]="II",110,TRUE,NA())</f>
        <v>110</v>
      </c>
      <c r="O1532" s="20" cm="1">
        <f t="array" ref="O1532">_xlfn.IFS(Table11[[#This Row],[target.clade]]="I",Table11[[#This Row],[hits.I]],Table11[[#This Row],[target.clade]]="II",Table11[[#This Row],[hits.II]],TRUE,SUM(Table11[[#This Row],[hits.I]:[hits.?]]))</f>
        <v>4381</v>
      </c>
      <c r="P1532" s="26">
        <f>Table11[[#This Row],[clade.P]]-Table11[[#This Row],[clade.TP]]</f>
        <v>73</v>
      </c>
      <c r="Q1532" s="26" cm="1">
        <f t="array" ref="Q1532">_xlfn.IFS(Table11[[#This Row],[target.clade]]="I",Table11[[#This Row],[hits.II]],Table11[[#This Row],[target.clade]]="II",Table11[[#This Row],[hits.I]],TRUE,NA())</f>
        <v>44</v>
      </c>
      <c r="R1532" s="26">
        <f>IFERROR(Table11[[#This Row],[clade.N]]-Table11[[#This Row],[clade.FP]], NA())</f>
        <v>66</v>
      </c>
      <c r="S1532" s="24">
        <f>Table11[[#This Row],[clade.TP]]/Table11[[#This Row],[clade.P]]</f>
        <v>0.98361023798832514</v>
      </c>
      <c r="T1532" s="24">
        <f>Table11[[#This Row],[clade.FN]]/Table11[[#This Row],[clade.P]]</f>
        <v>1.6389762011674899E-2</v>
      </c>
      <c r="U1532" s="24">
        <f>IFERROR(Table11[[#This Row],[clade.FP]]/Table11[[#This Row],[clade.N]],NA())</f>
        <v>0.4</v>
      </c>
      <c r="V1532" s="24">
        <f>IFERROR(Table11[[#This Row],[clade.TN]]/Table11[[#This Row],[clade.N]],NA())</f>
        <v>0.6</v>
      </c>
      <c r="AC1532" s="11"/>
      <c r="AD1532" s="11"/>
    </row>
    <row r="1533" spans="1:30" ht="21" customHeight="1" x14ac:dyDescent="0.2">
      <c r="A1533" s="25" t="s">
        <v>6069</v>
      </c>
      <c r="B1533" s="20">
        <f>LOOKUP(Table11[[#This Row],[id]],'S1 - Assay'!A:A,'S1 - Assay'!B:B)</f>
        <v>10244</v>
      </c>
      <c r="C1533" s="20" t="str">
        <f>LOOKUP(Table11[[#This Row],[id]],'S1 - Assay'!A:A,'S1 - Assay'!C:C)</f>
        <v>II</v>
      </c>
      <c r="D1533" s="20">
        <f>COUNTIF('S6 - Table 1'!$B$3:$B$20,Table11[[#This Row],[id]])</f>
        <v>0</v>
      </c>
      <c r="E1533" s="20">
        <v>2.1507174870000001</v>
      </c>
      <c r="F1533" s="20">
        <v>3312</v>
      </c>
      <c r="G1533" s="20">
        <v>2</v>
      </c>
      <c r="H1533" s="20">
        <v>0</v>
      </c>
      <c r="I1533" s="20">
        <v>0</v>
      </c>
      <c r="J1533" s="20">
        <v>43</v>
      </c>
      <c r="K1533" s="20">
        <v>4413</v>
      </c>
      <c r="L1533" s="20">
        <v>18</v>
      </c>
      <c r="M1533" s="26" cm="1">
        <f t="array" ref="M1533">_xlfn.IFS(Table11[[#This Row],[target.clade]]="I",110,Table11[[#This Row],[target.clade]]="II",4454,TRUE,4652)</f>
        <v>4454</v>
      </c>
      <c r="N1533" s="26" cm="1">
        <f t="array" ref="N1533">_xlfn.IFS(Table11[[#This Row],[target.clade]]="I",4454,Table11[[#This Row],[target.clade]]="II",110,TRUE,NA())</f>
        <v>110</v>
      </c>
      <c r="O1533" s="20" cm="1">
        <f t="array" ref="O1533">_xlfn.IFS(Table11[[#This Row],[target.clade]]="I",Table11[[#This Row],[hits.I]],Table11[[#This Row],[target.clade]]="II",Table11[[#This Row],[hits.II]],TRUE,SUM(Table11[[#This Row],[hits.I]:[hits.?]]))</f>
        <v>4413</v>
      </c>
      <c r="P1533" s="26">
        <f>Table11[[#This Row],[clade.P]]-Table11[[#This Row],[clade.TP]]</f>
        <v>41</v>
      </c>
      <c r="Q1533" s="26" cm="1">
        <f t="array" ref="Q1533">_xlfn.IFS(Table11[[#This Row],[target.clade]]="I",Table11[[#This Row],[hits.II]],Table11[[#This Row],[target.clade]]="II",Table11[[#This Row],[hits.I]],TRUE,NA())</f>
        <v>43</v>
      </c>
      <c r="R1533" s="26">
        <f>IFERROR(Table11[[#This Row],[clade.N]]-Table11[[#This Row],[clade.FP]], NA())</f>
        <v>67</v>
      </c>
      <c r="S1533" s="24">
        <f>Table11[[#This Row],[clade.TP]]/Table11[[#This Row],[clade.P]]</f>
        <v>0.99079479119892233</v>
      </c>
      <c r="T1533" s="24">
        <f>Table11[[#This Row],[clade.FN]]/Table11[[#This Row],[clade.P]]</f>
        <v>9.2052088010776828E-3</v>
      </c>
      <c r="U1533" s="24">
        <f>IFERROR(Table11[[#This Row],[clade.FP]]/Table11[[#This Row],[clade.N]],NA())</f>
        <v>0.39090909090909093</v>
      </c>
      <c r="V1533" s="24">
        <f>IFERROR(Table11[[#This Row],[clade.TN]]/Table11[[#This Row],[clade.N]],NA())</f>
        <v>0.60909090909090913</v>
      </c>
      <c r="AC1533" s="11"/>
      <c r="AD1533" s="11"/>
    </row>
    <row r="1534" spans="1:30" ht="21" customHeight="1" x14ac:dyDescent="0.2">
      <c r="A1534" s="25" t="s">
        <v>6072</v>
      </c>
      <c r="B1534" s="20">
        <f>LOOKUP(Table11[[#This Row],[id]],'S1 - Assay'!A:A,'S1 - Assay'!B:B)</f>
        <v>10244</v>
      </c>
      <c r="C1534" s="20" t="str">
        <f>LOOKUP(Table11[[#This Row],[id]],'S1 - Assay'!A:A,'S1 - Assay'!C:C)</f>
        <v>II</v>
      </c>
      <c r="D1534" s="20">
        <f>COUNTIF('S6 - Table 1'!$B$3:$B$20,Table11[[#This Row],[id]])</f>
        <v>0</v>
      </c>
      <c r="E1534" s="20">
        <v>2.1569637479999999</v>
      </c>
      <c r="F1534" s="20">
        <v>3359</v>
      </c>
      <c r="G1534" s="20">
        <v>21</v>
      </c>
      <c r="H1534" s="20">
        <v>180</v>
      </c>
      <c r="I1534" s="20">
        <v>114</v>
      </c>
      <c r="J1534" s="20">
        <v>49</v>
      </c>
      <c r="K1534" s="20">
        <v>4371</v>
      </c>
      <c r="L1534" s="20">
        <v>57</v>
      </c>
      <c r="M1534" s="26" cm="1">
        <f t="array" ref="M1534">_xlfn.IFS(Table11[[#This Row],[target.clade]]="I",110,Table11[[#This Row],[target.clade]]="II",4454,TRUE,4652)</f>
        <v>4454</v>
      </c>
      <c r="N1534" s="26" cm="1">
        <f t="array" ref="N1534">_xlfn.IFS(Table11[[#This Row],[target.clade]]="I",4454,Table11[[#This Row],[target.clade]]="II",110,TRUE,NA())</f>
        <v>110</v>
      </c>
      <c r="O1534" s="20" cm="1">
        <f t="array" ref="O1534">_xlfn.IFS(Table11[[#This Row],[target.clade]]="I",Table11[[#This Row],[hits.I]],Table11[[#This Row],[target.clade]]="II",Table11[[#This Row],[hits.II]],TRUE,SUM(Table11[[#This Row],[hits.I]:[hits.?]]))</f>
        <v>4371</v>
      </c>
      <c r="P1534" s="26">
        <f>Table11[[#This Row],[clade.P]]-Table11[[#This Row],[clade.TP]]</f>
        <v>83</v>
      </c>
      <c r="Q1534" s="26" cm="1">
        <f t="array" ref="Q1534">_xlfn.IFS(Table11[[#This Row],[target.clade]]="I",Table11[[#This Row],[hits.II]],Table11[[#This Row],[target.clade]]="II",Table11[[#This Row],[hits.I]],TRUE,NA())</f>
        <v>49</v>
      </c>
      <c r="R1534" s="26">
        <f>IFERROR(Table11[[#This Row],[clade.N]]-Table11[[#This Row],[clade.FP]], NA())</f>
        <v>61</v>
      </c>
      <c r="S1534" s="24">
        <f>Table11[[#This Row],[clade.TP]]/Table11[[#This Row],[clade.P]]</f>
        <v>0.98136506511001342</v>
      </c>
      <c r="T1534" s="24">
        <f>Table11[[#This Row],[clade.FN]]/Table11[[#This Row],[clade.P]]</f>
        <v>1.8634934889986528E-2</v>
      </c>
      <c r="U1534" s="24">
        <f>IFERROR(Table11[[#This Row],[clade.FP]]/Table11[[#This Row],[clade.N]],NA())</f>
        <v>0.44545454545454544</v>
      </c>
      <c r="V1534" s="24">
        <f>IFERROR(Table11[[#This Row],[clade.TN]]/Table11[[#This Row],[clade.N]],NA())</f>
        <v>0.55454545454545456</v>
      </c>
      <c r="AC1534" s="11"/>
      <c r="AD1534" s="11"/>
    </row>
    <row r="1535" spans="1:30" ht="21" customHeight="1" x14ac:dyDescent="0.2">
      <c r="A1535" s="25" t="s">
        <v>6077</v>
      </c>
      <c r="B1535" s="20">
        <f>LOOKUP(Table11[[#This Row],[id]],'S1 - Assay'!A:A,'S1 - Assay'!B:B)</f>
        <v>10244</v>
      </c>
      <c r="C1535" s="20" t="str">
        <f>LOOKUP(Table11[[#This Row],[id]],'S1 - Assay'!A:A,'S1 - Assay'!C:C)</f>
        <v>II</v>
      </c>
      <c r="D1535" s="20">
        <f>COUNTIF('S6 - Table 1'!$B$3:$B$20,Table11[[#This Row],[id]])</f>
        <v>0</v>
      </c>
      <c r="E1535" s="20">
        <v>2.1570251379999998</v>
      </c>
      <c r="F1535" s="20">
        <v>3409</v>
      </c>
      <c r="G1535" s="20">
        <v>1</v>
      </c>
      <c r="H1535" s="20">
        <v>44</v>
      </c>
      <c r="I1535" s="20">
        <v>258</v>
      </c>
      <c r="J1535" s="20">
        <v>44</v>
      </c>
      <c r="K1535" s="20">
        <v>4414</v>
      </c>
      <c r="L1535" s="20">
        <v>58</v>
      </c>
      <c r="M1535" s="26" cm="1">
        <f t="array" ref="M1535">_xlfn.IFS(Table11[[#This Row],[target.clade]]="I",110,Table11[[#This Row],[target.clade]]="II",4454,TRUE,4652)</f>
        <v>4454</v>
      </c>
      <c r="N1535" s="26" cm="1">
        <f t="array" ref="N1535">_xlfn.IFS(Table11[[#This Row],[target.clade]]="I",4454,Table11[[#This Row],[target.clade]]="II",110,TRUE,NA())</f>
        <v>110</v>
      </c>
      <c r="O1535" s="20" cm="1">
        <f t="array" ref="O1535">_xlfn.IFS(Table11[[#This Row],[target.clade]]="I",Table11[[#This Row],[hits.I]],Table11[[#This Row],[target.clade]]="II",Table11[[#This Row],[hits.II]],TRUE,SUM(Table11[[#This Row],[hits.I]:[hits.?]]))</f>
        <v>4414</v>
      </c>
      <c r="P1535" s="26">
        <f>Table11[[#This Row],[clade.P]]-Table11[[#This Row],[clade.TP]]</f>
        <v>40</v>
      </c>
      <c r="Q1535" s="26" cm="1">
        <f t="array" ref="Q1535">_xlfn.IFS(Table11[[#This Row],[target.clade]]="I",Table11[[#This Row],[hits.II]],Table11[[#This Row],[target.clade]]="II",Table11[[#This Row],[hits.I]],TRUE,NA())</f>
        <v>44</v>
      </c>
      <c r="R1535" s="26">
        <f>IFERROR(Table11[[#This Row],[clade.N]]-Table11[[#This Row],[clade.FP]], NA())</f>
        <v>66</v>
      </c>
      <c r="S1535" s="24">
        <f>Table11[[#This Row],[clade.TP]]/Table11[[#This Row],[clade.P]]</f>
        <v>0.99101930848675346</v>
      </c>
      <c r="T1535" s="24">
        <f>Table11[[#This Row],[clade.FN]]/Table11[[#This Row],[clade.P]]</f>
        <v>8.9806915132465207E-3</v>
      </c>
      <c r="U1535" s="24">
        <f>IFERROR(Table11[[#This Row],[clade.FP]]/Table11[[#This Row],[clade.N]],NA())</f>
        <v>0.4</v>
      </c>
      <c r="V1535" s="24">
        <f>IFERROR(Table11[[#This Row],[clade.TN]]/Table11[[#This Row],[clade.N]],NA())</f>
        <v>0.6</v>
      </c>
      <c r="AC1535" s="11"/>
      <c r="AD1535" s="11"/>
    </row>
    <row r="1536" spans="1:30" ht="21" customHeight="1" x14ac:dyDescent="0.2">
      <c r="A1536" s="25" t="s">
        <v>6082</v>
      </c>
      <c r="B1536" s="20">
        <f>LOOKUP(Table11[[#This Row],[id]],'S1 - Assay'!A:A,'S1 - Assay'!B:B)</f>
        <v>10244</v>
      </c>
      <c r="C1536" s="20" t="str">
        <f>LOOKUP(Table11[[#This Row],[id]],'S1 - Assay'!A:A,'S1 - Assay'!C:C)</f>
        <v>II</v>
      </c>
      <c r="D1536" s="20">
        <f>COUNTIF('S6 - Table 1'!$B$3:$B$20,Table11[[#This Row],[id]])</f>
        <v>0</v>
      </c>
      <c r="E1536" s="20">
        <v>2.1576285739999999</v>
      </c>
      <c r="F1536" s="20">
        <v>3379</v>
      </c>
      <c r="G1536" s="20">
        <v>10</v>
      </c>
      <c r="H1536" s="20">
        <v>191</v>
      </c>
      <c r="I1536" s="20">
        <v>92</v>
      </c>
      <c r="J1536" s="20">
        <v>43</v>
      </c>
      <c r="K1536" s="20">
        <v>4419</v>
      </c>
      <c r="L1536" s="20">
        <v>50</v>
      </c>
      <c r="M1536" s="26" cm="1">
        <f t="array" ref="M1536">_xlfn.IFS(Table11[[#This Row],[target.clade]]="I",110,Table11[[#This Row],[target.clade]]="II",4454,TRUE,4652)</f>
        <v>4454</v>
      </c>
      <c r="N1536" s="26" cm="1">
        <f t="array" ref="N1536">_xlfn.IFS(Table11[[#This Row],[target.clade]]="I",4454,Table11[[#This Row],[target.clade]]="II",110,TRUE,NA())</f>
        <v>110</v>
      </c>
      <c r="O1536" s="20" cm="1">
        <f t="array" ref="O1536">_xlfn.IFS(Table11[[#This Row],[target.clade]]="I",Table11[[#This Row],[hits.I]],Table11[[#This Row],[target.clade]]="II",Table11[[#This Row],[hits.II]],TRUE,SUM(Table11[[#This Row],[hits.I]:[hits.?]]))</f>
        <v>4419</v>
      </c>
      <c r="P1536" s="26">
        <f>Table11[[#This Row],[clade.P]]-Table11[[#This Row],[clade.TP]]</f>
        <v>35</v>
      </c>
      <c r="Q1536" s="26" cm="1">
        <f t="array" ref="Q1536">_xlfn.IFS(Table11[[#This Row],[target.clade]]="I",Table11[[#This Row],[hits.II]],Table11[[#This Row],[target.clade]]="II",Table11[[#This Row],[hits.I]],TRUE,NA())</f>
        <v>43</v>
      </c>
      <c r="R1536" s="26">
        <f>IFERROR(Table11[[#This Row],[clade.N]]-Table11[[#This Row],[clade.FP]], NA())</f>
        <v>67</v>
      </c>
      <c r="S1536" s="24">
        <f>Table11[[#This Row],[clade.TP]]/Table11[[#This Row],[clade.P]]</f>
        <v>0.99214189492590932</v>
      </c>
      <c r="T1536" s="24">
        <f>Table11[[#This Row],[clade.FN]]/Table11[[#This Row],[clade.P]]</f>
        <v>7.8581050740907047E-3</v>
      </c>
      <c r="U1536" s="24">
        <f>IFERROR(Table11[[#This Row],[clade.FP]]/Table11[[#This Row],[clade.N]],NA())</f>
        <v>0.39090909090909093</v>
      </c>
      <c r="V1536" s="24">
        <f>IFERROR(Table11[[#This Row],[clade.TN]]/Table11[[#This Row],[clade.N]],NA())</f>
        <v>0.60909090909090913</v>
      </c>
      <c r="AC1536" s="11"/>
      <c r="AD1536" s="11"/>
    </row>
    <row r="1537" spans="1:30" ht="21" customHeight="1" x14ac:dyDescent="0.2">
      <c r="A1537" s="25" t="s">
        <v>6085</v>
      </c>
      <c r="B1537" s="20">
        <f>LOOKUP(Table11[[#This Row],[id]],'S1 - Assay'!A:A,'S1 - Assay'!B:B)</f>
        <v>10244</v>
      </c>
      <c r="C1537" s="20" t="str">
        <f>LOOKUP(Table11[[#This Row],[id]],'S1 - Assay'!A:A,'S1 - Assay'!C:C)</f>
        <v>II</v>
      </c>
      <c r="D1537" s="20">
        <f>COUNTIF('S6 - Table 1'!$B$3:$B$20,Table11[[#This Row],[id]])</f>
        <v>0</v>
      </c>
      <c r="E1537" s="20">
        <v>2.178873142</v>
      </c>
      <c r="F1537" s="20">
        <v>3323</v>
      </c>
      <c r="G1537" s="20">
        <v>11</v>
      </c>
      <c r="H1537" s="20">
        <v>63</v>
      </c>
      <c r="I1537" s="20">
        <v>150</v>
      </c>
      <c r="J1537" s="20">
        <v>43</v>
      </c>
      <c r="K1537" s="20">
        <v>4316</v>
      </c>
      <c r="L1537" s="20">
        <v>65</v>
      </c>
      <c r="M1537" s="26" cm="1">
        <f t="array" ref="M1537">_xlfn.IFS(Table11[[#This Row],[target.clade]]="I",110,Table11[[#This Row],[target.clade]]="II",4454,TRUE,4652)</f>
        <v>4454</v>
      </c>
      <c r="N1537" s="26" cm="1">
        <f t="array" ref="N1537">_xlfn.IFS(Table11[[#This Row],[target.clade]]="I",4454,Table11[[#This Row],[target.clade]]="II",110,TRUE,NA())</f>
        <v>110</v>
      </c>
      <c r="O1537" s="20" cm="1">
        <f t="array" ref="O1537">_xlfn.IFS(Table11[[#This Row],[target.clade]]="I",Table11[[#This Row],[hits.I]],Table11[[#This Row],[target.clade]]="II",Table11[[#This Row],[hits.II]],TRUE,SUM(Table11[[#This Row],[hits.I]:[hits.?]]))</f>
        <v>4316</v>
      </c>
      <c r="P1537" s="26">
        <f>Table11[[#This Row],[clade.P]]-Table11[[#This Row],[clade.TP]]</f>
        <v>138</v>
      </c>
      <c r="Q1537" s="26" cm="1">
        <f t="array" ref="Q1537">_xlfn.IFS(Table11[[#This Row],[target.clade]]="I",Table11[[#This Row],[hits.II]],Table11[[#This Row],[target.clade]]="II",Table11[[#This Row],[hits.I]],TRUE,NA())</f>
        <v>43</v>
      </c>
      <c r="R1537" s="26">
        <f>IFERROR(Table11[[#This Row],[clade.N]]-Table11[[#This Row],[clade.FP]], NA())</f>
        <v>67</v>
      </c>
      <c r="S1537" s="24">
        <f>Table11[[#This Row],[clade.TP]]/Table11[[#This Row],[clade.P]]</f>
        <v>0.96901661427929953</v>
      </c>
      <c r="T1537" s="24">
        <f>Table11[[#This Row],[clade.FN]]/Table11[[#This Row],[clade.P]]</f>
        <v>3.0983385720700495E-2</v>
      </c>
      <c r="U1537" s="24">
        <f>IFERROR(Table11[[#This Row],[clade.FP]]/Table11[[#This Row],[clade.N]],NA())</f>
        <v>0.39090909090909093</v>
      </c>
      <c r="V1537" s="24">
        <f>IFERROR(Table11[[#This Row],[clade.TN]]/Table11[[#This Row],[clade.N]],NA())</f>
        <v>0.60909090909090913</v>
      </c>
      <c r="AC1537" s="11"/>
      <c r="AD1537" s="11"/>
    </row>
    <row r="1538" spans="1:30" ht="21" customHeight="1" x14ac:dyDescent="0.2">
      <c r="A1538" s="25" t="s">
        <v>6086</v>
      </c>
      <c r="B1538" s="20">
        <f>LOOKUP(Table11[[#This Row],[id]],'S1 - Assay'!A:A,'S1 - Assay'!B:B)</f>
        <v>10244</v>
      </c>
      <c r="C1538" s="20" t="str">
        <f>LOOKUP(Table11[[#This Row],[id]],'S1 - Assay'!A:A,'S1 - Assay'!C:C)</f>
        <v>II</v>
      </c>
      <c r="D1538" s="20">
        <f>COUNTIF('S6 - Table 1'!$B$3:$B$20,Table11[[#This Row],[id]])</f>
        <v>0</v>
      </c>
      <c r="E1538" s="20">
        <v>2.1832177910000001</v>
      </c>
      <c r="F1538" s="20">
        <v>3261</v>
      </c>
      <c r="G1538" s="20">
        <v>3</v>
      </c>
      <c r="H1538" s="20">
        <v>189</v>
      </c>
      <c r="I1538" s="20">
        <v>99</v>
      </c>
      <c r="J1538" s="20">
        <v>43</v>
      </c>
      <c r="K1538" s="20">
        <v>4324</v>
      </c>
      <c r="L1538" s="20">
        <v>15</v>
      </c>
      <c r="M1538" s="26" cm="1">
        <f t="array" ref="M1538">_xlfn.IFS(Table11[[#This Row],[target.clade]]="I",110,Table11[[#This Row],[target.clade]]="II",4454,TRUE,4652)</f>
        <v>4454</v>
      </c>
      <c r="N1538" s="26" cm="1">
        <f t="array" ref="N1538">_xlfn.IFS(Table11[[#This Row],[target.clade]]="I",4454,Table11[[#This Row],[target.clade]]="II",110,TRUE,NA())</f>
        <v>110</v>
      </c>
      <c r="O1538" s="20" cm="1">
        <f t="array" ref="O1538">_xlfn.IFS(Table11[[#This Row],[target.clade]]="I",Table11[[#This Row],[hits.I]],Table11[[#This Row],[target.clade]]="II",Table11[[#This Row],[hits.II]],TRUE,SUM(Table11[[#This Row],[hits.I]:[hits.?]]))</f>
        <v>4324</v>
      </c>
      <c r="P1538" s="26">
        <f>Table11[[#This Row],[clade.P]]-Table11[[#This Row],[clade.TP]]</f>
        <v>130</v>
      </c>
      <c r="Q1538" s="26" cm="1">
        <f t="array" ref="Q1538">_xlfn.IFS(Table11[[#This Row],[target.clade]]="I",Table11[[#This Row],[hits.II]],Table11[[#This Row],[target.clade]]="II",Table11[[#This Row],[hits.I]],TRUE,NA())</f>
        <v>43</v>
      </c>
      <c r="R1538" s="26">
        <f>IFERROR(Table11[[#This Row],[clade.N]]-Table11[[#This Row],[clade.FP]], NA())</f>
        <v>67</v>
      </c>
      <c r="S1538" s="24">
        <f>Table11[[#This Row],[clade.TP]]/Table11[[#This Row],[clade.P]]</f>
        <v>0.97081275258194877</v>
      </c>
      <c r="T1538" s="24">
        <f>Table11[[#This Row],[clade.FN]]/Table11[[#This Row],[clade.P]]</f>
        <v>2.918724741805119E-2</v>
      </c>
      <c r="U1538" s="24">
        <f>IFERROR(Table11[[#This Row],[clade.FP]]/Table11[[#This Row],[clade.N]],NA())</f>
        <v>0.39090909090909093</v>
      </c>
      <c r="V1538" s="24">
        <f>IFERROR(Table11[[#This Row],[clade.TN]]/Table11[[#This Row],[clade.N]],NA())</f>
        <v>0.60909090909090913</v>
      </c>
      <c r="AC1538" s="11"/>
      <c r="AD1538" s="11"/>
    </row>
    <row r="1539" spans="1:30" ht="21" customHeight="1" x14ac:dyDescent="0.2">
      <c r="A1539" s="25" t="s">
        <v>6089</v>
      </c>
      <c r="B1539" s="20">
        <f>LOOKUP(Table11[[#This Row],[id]],'S1 - Assay'!A:A,'S1 - Assay'!B:B)</f>
        <v>10244</v>
      </c>
      <c r="C1539" s="20" t="str">
        <f>LOOKUP(Table11[[#This Row],[id]],'S1 - Assay'!A:A,'S1 - Assay'!C:C)</f>
        <v>II</v>
      </c>
      <c r="D1539" s="20">
        <f>COUNTIF('S6 - Table 1'!$B$3:$B$20,Table11[[#This Row],[id]])</f>
        <v>0</v>
      </c>
      <c r="E1539" s="20">
        <v>2.1940861049999998</v>
      </c>
      <c r="F1539" s="20">
        <v>3420</v>
      </c>
      <c r="G1539" s="20">
        <v>2</v>
      </c>
      <c r="H1539" s="20">
        <v>270</v>
      </c>
      <c r="I1539" s="20">
        <v>267</v>
      </c>
      <c r="J1539" s="20">
        <v>44</v>
      </c>
      <c r="K1539" s="20">
        <v>4421</v>
      </c>
      <c r="L1539" s="20">
        <v>67</v>
      </c>
      <c r="M1539" s="26" cm="1">
        <f t="array" ref="M1539">_xlfn.IFS(Table11[[#This Row],[target.clade]]="I",110,Table11[[#This Row],[target.clade]]="II",4454,TRUE,4652)</f>
        <v>4454</v>
      </c>
      <c r="N1539" s="26" cm="1">
        <f t="array" ref="N1539">_xlfn.IFS(Table11[[#This Row],[target.clade]]="I",4454,Table11[[#This Row],[target.clade]]="II",110,TRUE,NA())</f>
        <v>110</v>
      </c>
      <c r="O1539" s="20" cm="1">
        <f t="array" ref="O1539">_xlfn.IFS(Table11[[#This Row],[target.clade]]="I",Table11[[#This Row],[hits.I]],Table11[[#This Row],[target.clade]]="II",Table11[[#This Row],[hits.II]],TRUE,SUM(Table11[[#This Row],[hits.I]:[hits.?]]))</f>
        <v>4421</v>
      </c>
      <c r="P1539" s="26">
        <f>Table11[[#This Row],[clade.P]]-Table11[[#This Row],[clade.TP]]</f>
        <v>33</v>
      </c>
      <c r="Q1539" s="26" cm="1">
        <f t="array" ref="Q1539">_xlfn.IFS(Table11[[#This Row],[target.clade]]="I",Table11[[#This Row],[hits.II]],Table11[[#This Row],[target.clade]]="II",Table11[[#This Row],[hits.I]],TRUE,NA())</f>
        <v>44</v>
      </c>
      <c r="R1539" s="26">
        <f>IFERROR(Table11[[#This Row],[clade.N]]-Table11[[#This Row],[clade.FP]], NA())</f>
        <v>66</v>
      </c>
      <c r="S1539" s="24">
        <f>Table11[[#This Row],[clade.TP]]/Table11[[#This Row],[clade.P]]</f>
        <v>0.99259092950157157</v>
      </c>
      <c r="T1539" s="24">
        <f>Table11[[#This Row],[clade.FN]]/Table11[[#This Row],[clade.P]]</f>
        <v>7.4090704984283787E-3</v>
      </c>
      <c r="U1539" s="24">
        <f>IFERROR(Table11[[#This Row],[clade.FP]]/Table11[[#This Row],[clade.N]],NA())</f>
        <v>0.4</v>
      </c>
      <c r="V1539" s="24">
        <f>IFERROR(Table11[[#This Row],[clade.TN]]/Table11[[#This Row],[clade.N]],NA())</f>
        <v>0.6</v>
      </c>
      <c r="AC1539" s="11"/>
      <c r="AD1539" s="11"/>
    </row>
    <row r="1540" spans="1:30" ht="21" customHeight="1" x14ac:dyDescent="0.2">
      <c r="A1540" s="25" t="s">
        <v>6092</v>
      </c>
      <c r="B1540" s="20">
        <f>LOOKUP(Table11[[#This Row],[id]],'S1 - Assay'!A:A,'S1 - Assay'!B:B)</f>
        <v>10244</v>
      </c>
      <c r="C1540" s="20" t="str">
        <f>LOOKUP(Table11[[#This Row],[id]],'S1 - Assay'!A:A,'S1 - Assay'!C:C)</f>
        <v>II</v>
      </c>
      <c r="D1540" s="20">
        <f>COUNTIF('S6 - Table 1'!$B$3:$B$20,Table11[[#This Row],[id]])</f>
        <v>0</v>
      </c>
      <c r="E1540" s="20">
        <v>2.1949599470000001</v>
      </c>
      <c r="F1540" s="20">
        <v>3260</v>
      </c>
      <c r="G1540" s="20">
        <v>3</v>
      </c>
      <c r="H1540" s="20">
        <v>196</v>
      </c>
      <c r="I1540" s="20">
        <v>92</v>
      </c>
      <c r="J1540" s="20">
        <v>43</v>
      </c>
      <c r="K1540" s="20">
        <v>4322</v>
      </c>
      <c r="L1540" s="20">
        <v>15</v>
      </c>
      <c r="M1540" s="26" cm="1">
        <f t="array" ref="M1540">_xlfn.IFS(Table11[[#This Row],[target.clade]]="I",110,Table11[[#This Row],[target.clade]]="II",4454,TRUE,4652)</f>
        <v>4454</v>
      </c>
      <c r="N1540" s="26" cm="1">
        <f t="array" ref="N1540">_xlfn.IFS(Table11[[#This Row],[target.clade]]="I",4454,Table11[[#This Row],[target.clade]]="II",110,TRUE,NA())</f>
        <v>110</v>
      </c>
      <c r="O1540" s="20" cm="1">
        <f t="array" ref="O1540">_xlfn.IFS(Table11[[#This Row],[target.clade]]="I",Table11[[#This Row],[hits.I]],Table11[[#This Row],[target.clade]]="II",Table11[[#This Row],[hits.II]],TRUE,SUM(Table11[[#This Row],[hits.I]:[hits.?]]))</f>
        <v>4322</v>
      </c>
      <c r="P1540" s="26">
        <f>Table11[[#This Row],[clade.P]]-Table11[[#This Row],[clade.TP]]</f>
        <v>132</v>
      </c>
      <c r="Q1540" s="26" cm="1">
        <f t="array" ref="Q1540">_xlfn.IFS(Table11[[#This Row],[target.clade]]="I",Table11[[#This Row],[hits.II]],Table11[[#This Row],[target.clade]]="II",Table11[[#This Row],[hits.I]],TRUE,NA())</f>
        <v>43</v>
      </c>
      <c r="R1540" s="26">
        <f>IFERROR(Table11[[#This Row],[clade.N]]-Table11[[#This Row],[clade.FP]], NA())</f>
        <v>67</v>
      </c>
      <c r="S1540" s="24">
        <f>Table11[[#This Row],[clade.TP]]/Table11[[#This Row],[clade.P]]</f>
        <v>0.97036371800628651</v>
      </c>
      <c r="T1540" s="24">
        <f>Table11[[#This Row],[clade.FN]]/Table11[[#This Row],[clade.P]]</f>
        <v>2.9636281993713515E-2</v>
      </c>
      <c r="U1540" s="24">
        <f>IFERROR(Table11[[#This Row],[clade.FP]]/Table11[[#This Row],[clade.N]],NA())</f>
        <v>0.39090909090909093</v>
      </c>
      <c r="V1540" s="24">
        <f>IFERROR(Table11[[#This Row],[clade.TN]]/Table11[[#This Row],[clade.N]],NA())</f>
        <v>0.60909090909090913</v>
      </c>
      <c r="AC1540" s="11"/>
      <c r="AD1540" s="11"/>
    </row>
    <row r="1541" spans="1:30" ht="21" customHeight="1" x14ac:dyDescent="0.2">
      <c r="A1541" s="25" t="s">
        <v>6095</v>
      </c>
      <c r="B1541" s="20">
        <f>LOOKUP(Table11[[#This Row],[id]],'S1 - Assay'!A:A,'S1 - Assay'!B:B)</f>
        <v>10244</v>
      </c>
      <c r="C1541" s="20" t="str">
        <f>LOOKUP(Table11[[#This Row],[id]],'S1 - Assay'!A:A,'S1 - Assay'!C:C)</f>
        <v>II</v>
      </c>
      <c r="D1541" s="20">
        <f>COUNTIF('S6 - Table 1'!$B$3:$B$20,Table11[[#This Row],[id]])</f>
        <v>0</v>
      </c>
      <c r="E1541" s="20">
        <v>2.199795462</v>
      </c>
      <c r="F1541" s="20">
        <v>3431</v>
      </c>
      <c r="G1541" s="20">
        <v>1</v>
      </c>
      <c r="H1541" s="20">
        <v>199</v>
      </c>
      <c r="I1541" s="20">
        <v>114</v>
      </c>
      <c r="J1541" s="20">
        <v>50</v>
      </c>
      <c r="K1541" s="20">
        <v>4431</v>
      </c>
      <c r="L1541" s="20">
        <v>64</v>
      </c>
      <c r="M1541" s="26" cm="1">
        <f t="array" ref="M1541">_xlfn.IFS(Table11[[#This Row],[target.clade]]="I",110,Table11[[#This Row],[target.clade]]="II",4454,TRUE,4652)</f>
        <v>4454</v>
      </c>
      <c r="N1541" s="26" cm="1">
        <f t="array" ref="N1541">_xlfn.IFS(Table11[[#This Row],[target.clade]]="I",4454,Table11[[#This Row],[target.clade]]="II",110,TRUE,NA())</f>
        <v>110</v>
      </c>
      <c r="O1541" s="20" cm="1">
        <f t="array" ref="O1541">_xlfn.IFS(Table11[[#This Row],[target.clade]]="I",Table11[[#This Row],[hits.I]],Table11[[#This Row],[target.clade]]="II",Table11[[#This Row],[hits.II]],TRUE,SUM(Table11[[#This Row],[hits.I]:[hits.?]]))</f>
        <v>4431</v>
      </c>
      <c r="P1541" s="26">
        <f>Table11[[#This Row],[clade.P]]-Table11[[#This Row],[clade.TP]]</f>
        <v>23</v>
      </c>
      <c r="Q1541" s="26" cm="1">
        <f t="array" ref="Q1541">_xlfn.IFS(Table11[[#This Row],[target.clade]]="I",Table11[[#This Row],[hits.II]],Table11[[#This Row],[target.clade]]="II",Table11[[#This Row],[hits.I]],TRUE,NA())</f>
        <v>50</v>
      </c>
      <c r="R1541" s="26">
        <f>IFERROR(Table11[[#This Row],[clade.N]]-Table11[[#This Row],[clade.FP]], NA())</f>
        <v>60</v>
      </c>
      <c r="S1541" s="24">
        <f>Table11[[#This Row],[clade.TP]]/Table11[[#This Row],[clade.P]]</f>
        <v>0.99483610237988329</v>
      </c>
      <c r="T1541" s="24">
        <f>Table11[[#This Row],[clade.FN]]/Table11[[#This Row],[clade.P]]</f>
        <v>5.1638976201167494E-3</v>
      </c>
      <c r="U1541" s="24">
        <f>IFERROR(Table11[[#This Row],[clade.FP]]/Table11[[#This Row],[clade.N]],NA())</f>
        <v>0.45454545454545453</v>
      </c>
      <c r="V1541" s="24">
        <f>IFERROR(Table11[[#This Row],[clade.TN]]/Table11[[#This Row],[clade.N]],NA())</f>
        <v>0.54545454545454541</v>
      </c>
      <c r="AC1541" s="11"/>
      <c r="AD1541" s="11"/>
    </row>
    <row r="1542" spans="1:30" ht="21" customHeight="1" x14ac:dyDescent="0.2">
      <c r="A1542" s="25" t="s">
        <v>6100</v>
      </c>
      <c r="B1542" s="20">
        <f>LOOKUP(Table11[[#This Row],[id]],'S1 - Assay'!A:A,'S1 - Assay'!B:B)</f>
        <v>10244</v>
      </c>
      <c r="C1542" s="20" t="str">
        <f>LOOKUP(Table11[[#This Row],[id]],'S1 - Assay'!A:A,'S1 - Assay'!C:C)</f>
        <v>II</v>
      </c>
      <c r="D1542" s="20">
        <f>COUNTIF('S6 - Table 1'!$B$3:$B$20,Table11[[#This Row],[id]])</f>
        <v>0</v>
      </c>
      <c r="E1542" s="20">
        <v>2.199795462</v>
      </c>
      <c r="F1542" s="20">
        <v>3431</v>
      </c>
      <c r="G1542" s="20">
        <v>1</v>
      </c>
      <c r="H1542" s="20">
        <v>199</v>
      </c>
      <c r="I1542" s="20">
        <v>114</v>
      </c>
      <c r="J1542" s="20">
        <v>50</v>
      </c>
      <c r="K1542" s="20">
        <v>4431</v>
      </c>
      <c r="L1542" s="20">
        <v>64</v>
      </c>
      <c r="M1542" s="26" cm="1">
        <f t="array" ref="M1542">_xlfn.IFS(Table11[[#This Row],[target.clade]]="I",110,Table11[[#This Row],[target.clade]]="II",4454,TRUE,4652)</f>
        <v>4454</v>
      </c>
      <c r="N1542" s="26" cm="1">
        <f t="array" ref="N1542">_xlfn.IFS(Table11[[#This Row],[target.clade]]="I",4454,Table11[[#This Row],[target.clade]]="II",110,TRUE,NA())</f>
        <v>110</v>
      </c>
      <c r="O1542" s="20" cm="1">
        <f t="array" ref="O1542">_xlfn.IFS(Table11[[#This Row],[target.clade]]="I",Table11[[#This Row],[hits.I]],Table11[[#This Row],[target.clade]]="II",Table11[[#This Row],[hits.II]],TRUE,SUM(Table11[[#This Row],[hits.I]:[hits.?]]))</f>
        <v>4431</v>
      </c>
      <c r="P1542" s="26">
        <f>Table11[[#This Row],[clade.P]]-Table11[[#This Row],[clade.TP]]</f>
        <v>23</v>
      </c>
      <c r="Q1542" s="26" cm="1">
        <f t="array" ref="Q1542">_xlfn.IFS(Table11[[#This Row],[target.clade]]="I",Table11[[#This Row],[hits.II]],Table11[[#This Row],[target.clade]]="II",Table11[[#This Row],[hits.I]],TRUE,NA())</f>
        <v>50</v>
      </c>
      <c r="R1542" s="26">
        <f>IFERROR(Table11[[#This Row],[clade.N]]-Table11[[#This Row],[clade.FP]], NA())</f>
        <v>60</v>
      </c>
      <c r="S1542" s="24">
        <f>Table11[[#This Row],[clade.TP]]/Table11[[#This Row],[clade.P]]</f>
        <v>0.99483610237988329</v>
      </c>
      <c r="T1542" s="24">
        <f>Table11[[#This Row],[clade.FN]]/Table11[[#This Row],[clade.P]]</f>
        <v>5.1638976201167494E-3</v>
      </c>
      <c r="U1542" s="24">
        <f>IFERROR(Table11[[#This Row],[clade.FP]]/Table11[[#This Row],[clade.N]],NA())</f>
        <v>0.45454545454545453</v>
      </c>
      <c r="V1542" s="24">
        <f>IFERROR(Table11[[#This Row],[clade.TN]]/Table11[[#This Row],[clade.N]],NA())</f>
        <v>0.54545454545454541</v>
      </c>
      <c r="AC1542" s="11"/>
      <c r="AD1542" s="11"/>
    </row>
    <row r="1543" spans="1:30" ht="21" customHeight="1" x14ac:dyDescent="0.2">
      <c r="A1543" s="25" t="s">
        <v>6103</v>
      </c>
      <c r="B1543" s="20">
        <f>LOOKUP(Table11[[#This Row],[id]],'S1 - Assay'!A:A,'S1 - Assay'!B:B)</f>
        <v>10244</v>
      </c>
      <c r="C1543" s="20" t="str">
        <f>LOOKUP(Table11[[#This Row],[id]],'S1 - Assay'!A:A,'S1 - Assay'!C:C)</f>
        <v>II</v>
      </c>
      <c r="D1543" s="20">
        <f>COUNTIF('S6 - Table 1'!$B$3:$B$20,Table11[[#This Row],[id]])</f>
        <v>0</v>
      </c>
      <c r="E1543" s="20">
        <v>2.2016139450000001</v>
      </c>
      <c r="F1543" s="20">
        <v>3304</v>
      </c>
      <c r="G1543" s="20">
        <v>22</v>
      </c>
      <c r="H1543" s="20">
        <v>269</v>
      </c>
      <c r="I1543" s="20">
        <v>1015</v>
      </c>
      <c r="J1543" s="20">
        <v>43</v>
      </c>
      <c r="K1543" s="20">
        <v>4345</v>
      </c>
      <c r="L1543" s="20">
        <v>50</v>
      </c>
      <c r="M1543" s="26" cm="1">
        <f t="array" ref="M1543">_xlfn.IFS(Table11[[#This Row],[target.clade]]="I",110,Table11[[#This Row],[target.clade]]="II",4454,TRUE,4652)</f>
        <v>4454</v>
      </c>
      <c r="N1543" s="26" cm="1">
        <f t="array" ref="N1543">_xlfn.IFS(Table11[[#This Row],[target.clade]]="I",4454,Table11[[#This Row],[target.clade]]="II",110,TRUE,NA())</f>
        <v>110</v>
      </c>
      <c r="O1543" s="20" cm="1">
        <f t="array" ref="O1543">_xlfn.IFS(Table11[[#This Row],[target.clade]]="I",Table11[[#This Row],[hits.I]],Table11[[#This Row],[target.clade]]="II",Table11[[#This Row],[hits.II]],TRUE,SUM(Table11[[#This Row],[hits.I]:[hits.?]]))</f>
        <v>4345</v>
      </c>
      <c r="P1543" s="26">
        <f>Table11[[#This Row],[clade.P]]-Table11[[#This Row],[clade.TP]]</f>
        <v>109</v>
      </c>
      <c r="Q1543" s="26" cm="1">
        <f t="array" ref="Q1543">_xlfn.IFS(Table11[[#This Row],[target.clade]]="I",Table11[[#This Row],[hits.II]],Table11[[#This Row],[target.clade]]="II",Table11[[#This Row],[hits.I]],TRUE,NA())</f>
        <v>43</v>
      </c>
      <c r="R1543" s="26">
        <f>IFERROR(Table11[[#This Row],[clade.N]]-Table11[[#This Row],[clade.FP]], NA())</f>
        <v>67</v>
      </c>
      <c r="S1543" s="24">
        <f>Table11[[#This Row],[clade.TP]]/Table11[[#This Row],[clade.P]]</f>
        <v>0.97552761562640322</v>
      </c>
      <c r="T1543" s="24">
        <f>Table11[[#This Row],[clade.FN]]/Table11[[#This Row],[clade.P]]</f>
        <v>2.4472384373596768E-2</v>
      </c>
      <c r="U1543" s="24">
        <f>IFERROR(Table11[[#This Row],[clade.FP]]/Table11[[#This Row],[clade.N]],NA())</f>
        <v>0.39090909090909093</v>
      </c>
      <c r="V1543" s="24">
        <f>IFERROR(Table11[[#This Row],[clade.TN]]/Table11[[#This Row],[clade.N]],NA())</f>
        <v>0.60909090909090913</v>
      </c>
      <c r="AC1543" s="11"/>
      <c r="AD1543" s="11"/>
    </row>
    <row r="1544" spans="1:30" ht="21" customHeight="1" x14ac:dyDescent="0.2">
      <c r="A1544" s="25" t="s">
        <v>6106</v>
      </c>
      <c r="B1544" s="20">
        <f>LOOKUP(Table11[[#This Row],[id]],'S1 - Assay'!A:A,'S1 - Assay'!B:B)</f>
        <v>10244</v>
      </c>
      <c r="C1544" s="20" t="str">
        <f>LOOKUP(Table11[[#This Row],[id]],'S1 - Assay'!A:A,'S1 - Assay'!C:C)</f>
        <v>II</v>
      </c>
      <c r="D1544" s="20">
        <f>COUNTIF('S6 - Table 1'!$B$3:$B$20,Table11[[#This Row],[id]])</f>
        <v>0</v>
      </c>
      <c r="E1544" s="20">
        <v>2.2160444720000001</v>
      </c>
      <c r="F1544" s="20">
        <v>3380</v>
      </c>
      <c r="G1544" s="20">
        <v>4</v>
      </c>
      <c r="H1544" s="20">
        <v>125</v>
      </c>
      <c r="I1544" s="20">
        <v>68</v>
      </c>
      <c r="J1544" s="20">
        <v>50</v>
      </c>
      <c r="K1544" s="20">
        <v>4346</v>
      </c>
      <c r="L1544" s="20">
        <v>63</v>
      </c>
      <c r="M1544" s="26" cm="1">
        <f t="array" ref="M1544">_xlfn.IFS(Table11[[#This Row],[target.clade]]="I",110,Table11[[#This Row],[target.clade]]="II",4454,TRUE,4652)</f>
        <v>4454</v>
      </c>
      <c r="N1544" s="26" cm="1">
        <f t="array" ref="N1544">_xlfn.IFS(Table11[[#This Row],[target.clade]]="I",4454,Table11[[#This Row],[target.clade]]="II",110,TRUE,NA())</f>
        <v>110</v>
      </c>
      <c r="O1544" s="20" cm="1">
        <f t="array" ref="O1544">_xlfn.IFS(Table11[[#This Row],[target.clade]]="I",Table11[[#This Row],[hits.I]],Table11[[#This Row],[target.clade]]="II",Table11[[#This Row],[hits.II]],TRUE,SUM(Table11[[#This Row],[hits.I]:[hits.?]]))</f>
        <v>4346</v>
      </c>
      <c r="P1544" s="26">
        <f>Table11[[#This Row],[clade.P]]-Table11[[#This Row],[clade.TP]]</f>
        <v>108</v>
      </c>
      <c r="Q1544" s="26" cm="1">
        <f t="array" ref="Q1544">_xlfn.IFS(Table11[[#This Row],[target.clade]]="I",Table11[[#This Row],[hits.II]],Table11[[#This Row],[target.clade]]="II",Table11[[#This Row],[hits.I]],TRUE,NA())</f>
        <v>50</v>
      </c>
      <c r="R1544" s="26">
        <f>IFERROR(Table11[[#This Row],[clade.N]]-Table11[[#This Row],[clade.FP]], NA())</f>
        <v>60</v>
      </c>
      <c r="S1544" s="24">
        <f>Table11[[#This Row],[clade.TP]]/Table11[[#This Row],[clade.P]]</f>
        <v>0.97575213291423435</v>
      </c>
      <c r="T1544" s="24">
        <f>Table11[[#This Row],[clade.FN]]/Table11[[#This Row],[clade.P]]</f>
        <v>2.4247867085765602E-2</v>
      </c>
      <c r="U1544" s="24">
        <f>IFERROR(Table11[[#This Row],[clade.FP]]/Table11[[#This Row],[clade.N]],NA())</f>
        <v>0.45454545454545453</v>
      </c>
      <c r="V1544" s="24">
        <f>IFERROR(Table11[[#This Row],[clade.TN]]/Table11[[#This Row],[clade.N]],NA())</f>
        <v>0.54545454545454541</v>
      </c>
      <c r="AC1544" s="11"/>
      <c r="AD1544" s="11"/>
    </row>
    <row r="1545" spans="1:30" ht="21" customHeight="1" x14ac:dyDescent="0.2">
      <c r="A1545" s="25" t="s">
        <v>6109</v>
      </c>
      <c r="B1545" s="20">
        <f>LOOKUP(Table11[[#This Row],[id]],'S1 - Assay'!A:A,'S1 - Assay'!B:B)</f>
        <v>10244</v>
      </c>
      <c r="C1545" s="20" t="str">
        <f>LOOKUP(Table11[[#This Row],[id]],'S1 - Assay'!A:A,'S1 - Assay'!C:C)</f>
        <v>II</v>
      </c>
      <c r="D1545" s="20">
        <f>COUNTIF('S6 - Table 1'!$B$3:$B$20,Table11[[#This Row],[id]])</f>
        <v>0</v>
      </c>
      <c r="E1545" s="20">
        <v>2.216085965</v>
      </c>
      <c r="F1545" s="20">
        <v>3368</v>
      </c>
      <c r="G1545" s="20">
        <v>4</v>
      </c>
      <c r="H1545" s="20">
        <v>7</v>
      </c>
      <c r="I1545" s="20">
        <v>234</v>
      </c>
      <c r="J1545" s="20">
        <v>43</v>
      </c>
      <c r="K1545" s="20">
        <v>4409</v>
      </c>
      <c r="L1545" s="20">
        <v>50</v>
      </c>
      <c r="M1545" s="26" cm="1">
        <f t="array" ref="M1545">_xlfn.IFS(Table11[[#This Row],[target.clade]]="I",110,Table11[[#This Row],[target.clade]]="II",4454,TRUE,4652)</f>
        <v>4454</v>
      </c>
      <c r="N1545" s="26" cm="1">
        <f t="array" ref="N1545">_xlfn.IFS(Table11[[#This Row],[target.clade]]="I",4454,Table11[[#This Row],[target.clade]]="II",110,TRUE,NA())</f>
        <v>110</v>
      </c>
      <c r="O1545" s="20" cm="1">
        <f t="array" ref="O1545">_xlfn.IFS(Table11[[#This Row],[target.clade]]="I",Table11[[#This Row],[hits.I]],Table11[[#This Row],[target.clade]]="II",Table11[[#This Row],[hits.II]],TRUE,SUM(Table11[[#This Row],[hits.I]:[hits.?]]))</f>
        <v>4409</v>
      </c>
      <c r="P1545" s="26">
        <f>Table11[[#This Row],[clade.P]]-Table11[[#This Row],[clade.TP]]</f>
        <v>45</v>
      </c>
      <c r="Q1545" s="26" cm="1">
        <f t="array" ref="Q1545">_xlfn.IFS(Table11[[#This Row],[target.clade]]="I",Table11[[#This Row],[hits.II]],Table11[[#This Row],[target.clade]]="II",Table11[[#This Row],[hits.I]],TRUE,NA())</f>
        <v>43</v>
      </c>
      <c r="R1545" s="26">
        <f>IFERROR(Table11[[#This Row],[clade.N]]-Table11[[#This Row],[clade.FP]], NA())</f>
        <v>67</v>
      </c>
      <c r="S1545" s="24">
        <f>Table11[[#This Row],[clade.TP]]/Table11[[#This Row],[clade.P]]</f>
        <v>0.98989672204759771</v>
      </c>
      <c r="T1545" s="24">
        <f>Table11[[#This Row],[clade.FN]]/Table11[[#This Row],[clade.P]]</f>
        <v>1.0103277952402335E-2</v>
      </c>
      <c r="U1545" s="24">
        <f>IFERROR(Table11[[#This Row],[clade.FP]]/Table11[[#This Row],[clade.N]],NA())</f>
        <v>0.39090909090909093</v>
      </c>
      <c r="V1545" s="24">
        <f>IFERROR(Table11[[#This Row],[clade.TN]]/Table11[[#This Row],[clade.N]],NA())</f>
        <v>0.60909090909090913</v>
      </c>
      <c r="AC1545" s="11"/>
      <c r="AD1545" s="11"/>
    </row>
    <row r="1546" spans="1:30" ht="21" customHeight="1" x14ac:dyDescent="0.2">
      <c r="A1546" s="25" t="s">
        <v>6112</v>
      </c>
      <c r="B1546" s="20">
        <f>LOOKUP(Table11[[#This Row],[id]],'S1 - Assay'!A:A,'S1 - Assay'!B:B)</f>
        <v>10244</v>
      </c>
      <c r="C1546" s="20" t="str">
        <f>LOOKUP(Table11[[#This Row],[id]],'S1 - Assay'!A:A,'S1 - Assay'!C:C)</f>
        <v>II</v>
      </c>
      <c r="D1546" s="20">
        <f>COUNTIF('S6 - Table 1'!$B$3:$B$20,Table11[[#This Row],[id]])</f>
        <v>0</v>
      </c>
      <c r="E1546" s="20">
        <v>2.2215590249999999</v>
      </c>
      <c r="F1546" s="20">
        <v>3368</v>
      </c>
      <c r="G1546" s="20">
        <v>4</v>
      </c>
      <c r="H1546" s="20">
        <v>7</v>
      </c>
      <c r="I1546" s="20">
        <v>234</v>
      </c>
      <c r="J1546" s="20">
        <v>43</v>
      </c>
      <c r="K1546" s="20">
        <v>4409</v>
      </c>
      <c r="L1546" s="20">
        <v>50</v>
      </c>
      <c r="M1546" s="26" cm="1">
        <f t="array" ref="M1546">_xlfn.IFS(Table11[[#This Row],[target.clade]]="I",110,Table11[[#This Row],[target.clade]]="II",4454,TRUE,4652)</f>
        <v>4454</v>
      </c>
      <c r="N1546" s="26" cm="1">
        <f t="array" ref="N1546">_xlfn.IFS(Table11[[#This Row],[target.clade]]="I",4454,Table11[[#This Row],[target.clade]]="II",110,TRUE,NA())</f>
        <v>110</v>
      </c>
      <c r="O1546" s="20" cm="1">
        <f t="array" ref="O1546">_xlfn.IFS(Table11[[#This Row],[target.clade]]="I",Table11[[#This Row],[hits.I]],Table11[[#This Row],[target.clade]]="II",Table11[[#This Row],[hits.II]],TRUE,SUM(Table11[[#This Row],[hits.I]:[hits.?]]))</f>
        <v>4409</v>
      </c>
      <c r="P1546" s="26">
        <f>Table11[[#This Row],[clade.P]]-Table11[[#This Row],[clade.TP]]</f>
        <v>45</v>
      </c>
      <c r="Q1546" s="26" cm="1">
        <f t="array" ref="Q1546">_xlfn.IFS(Table11[[#This Row],[target.clade]]="I",Table11[[#This Row],[hits.II]],Table11[[#This Row],[target.clade]]="II",Table11[[#This Row],[hits.I]],TRUE,NA())</f>
        <v>43</v>
      </c>
      <c r="R1546" s="26">
        <f>IFERROR(Table11[[#This Row],[clade.N]]-Table11[[#This Row],[clade.FP]], NA())</f>
        <v>67</v>
      </c>
      <c r="S1546" s="24">
        <f>Table11[[#This Row],[clade.TP]]/Table11[[#This Row],[clade.P]]</f>
        <v>0.98989672204759771</v>
      </c>
      <c r="T1546" s="24">
        <f>Table11[[#This Row],[clade.FN]]/Table11[[#This Row],[clade.P]]</f>
        <v>1.0103277952402335E-2</v>
      </c>
      <c r="U1546" s="24">
        <f>IFERROR(Table11[[#This Row],[clade.FP]]/Table11[[#This Row],[clade.N]],NA())</f>
        <v>0.39090909090909093</v>
      </c>
      <c r="V1546" s="24">
        <f>IFERROR(Table11[[#This Row],[clade.TN]]/Table11[[#This Row],[clade.N]],NA())</f>
        <v>0.60909090909090913</v>
      </c>
      <c r="AC1546" s="11"/>
      <c r="AD1546" s="11"/>
    </row>
    <row r="1547" spans="1:30" ht="21" customHeight="1" x14ac:dyDescent="0.2">
      <c r="A1547" s="25" t="s">
        <v>6115</v>
      </c>
      <c r="B1547" s="20">
        <f>LOOKUP(Table11[[#This Row],[id]],'S1 - Assay'!A:A,'S1 - Assay'!B:B)</f>
        <v>10244</v>
      </c>
      <c r="C1547" s="20" t="str">
        <f>LOOKUP(Table11[[#This Row],[id]],'S1 - Assay'!A:A,'S1 - Assay'!C:C)</f>
        <v>II</v>
      </c>
      <c r="D1547" s="20">
        <f>COUNTIF('S6 - Table 1'!$B$3:$B$20,Table11[[#This Row],[id]])</f>
        <v>0</v>
      </c>
      <c r="E1547" s="20">
        <v>2.221563314</v>
      </c>
      <c r="F1547" s="20">
        <v>3312</v>
      </c>
      <c r="G1547" s="20">
        <v>2</v>
      </c>
      <c r="H1547" s="20">
        <v>0</v>
      </c>
      <c r="I1547" s="20">
        <v>0</v>
      </c>
      <c r="J1547" s="20">
        <v>43</v>
      </c>
      <c r="K1547" s="20">
        <v>4413</v>
      </c>
      <c r="L1547" s="20">
        <v>18</v>
      </c>
      <c r="M1547" s="26" cm="1">
        <f t="array" ref="M1547">_xlfn.IFS(Table11[[#This Row],[target.clade]]="I",110,Table11[[#This Row],[target.clade]]="II",4454,TRUE,4652)</f>
        <v>4454</v>
      </c>
      <c r="N1547" s="26" cm="1">
        <f t="array" ref="N1547">_xlfn.IFS(Table11[[#This Row],[target.clade]]="I",4454,Table11[[#This Row],[target.clade]]="II",110,TRUE,NA())</f>
        <v>110</v>
      </c>
      <c r="O1547" s="20" cm="1">
        <f t="array" ref="O1547">_xlfn.IFS(Table11[[#This Row],[target.clade]]="I",Table11[[#This Row],[hits.I]],Table11[[#This Row],[target.clade]]="II",Table11[[#This Row],[hits.II]],TRUE,SUM(Table11[[#This Row],[hits.I]:[hits.?]]))</f>
        <v>4413</v>
      </c>
      <c r="P1547" s="26">
        <f>Table11[[#This Row],[clade.P]]-Table11[[#This Row],[clade.TP]]</f>
        <v>41</v>
      </c>
      <c r="Q1547" s="26" cm="1">
        <f t="array" ref="Q1547">_xlfn.IFS(Table11[[#This Row],[target.clade]]="I",Table11[[#This Row],[hits.II]],Table11[[#This Row],[target.clade]]="II",Table11[[#This Row],[hits.I]],TRUE,NA())</f>
        <v>43</v>
      </c>
      <c r="R1547" s="26">
        <f>IFERROR(Table11[[#This Row],[clade.N]]-Table11[[#This Row],[clade.FP]], NA())</f>
        <v>67</v>
      </c>
      <c r="S1547" s="24">
        <f>Table11[[#This Row],[clade.TP]]/Table11[[#This Row],[clade.P]]</f>
        <v>0.99079479119892233</v>
      </c>
      <c r="T1547" s="24">
        <f>Table11[[#This Row],[clade.FN]]/Table11[[#This Row],[clade.P]]</f>
        <v>9.2052088010776828E-3</v>
      </c>
      <c r="U1547" s="24">
        <f>IFERROR(Table11[[#This Row],[clade.FP]]/Table11[[#This Row],[clade.N]],NA())</f>
        <v>0.39090909090909093</v>
      </c>
      <c r="V1547" s="24">
        <f>IFERROR(Table11[[#This Row],[clade.TN]]/Table11[[#This Row],[clade.N]],NA())</f>
        <v>0.60909090909090913</v>
      </c>
      <c r="AC1547" s="11"/>
      <c r="AD1547" s="11"/>
    </row>
    <row r="1548" spans="1:30" ht="21" customHeight="1" x14ac:dyDescent="0.2">
      <c r="A1548" s="25" t="s">
        <v>6118</v>
      </c>
      <c r="B1548" s="20">
        <f>LOOKUP(Table11[[#This Row],[id]],'S1 - Assay'!A:A,'S1 - Assay'!B:B)</f>
        <v>10244</v>
      </c>
      <c r="C1548" s="20" t="str">
        <f>LOOKUP(Table11[[#This Row],[id]],'S1 - Assay'!A:A,'S1 - Assay'!C:C)</f>
        <v>II</v>
      </c>
      <c r="D1548" s="20">
        <f>COUNTIF('S6 - Table 1'!$B$3:$B$20,Table11[[#This Row],[id]])</f>
        <v>0</v>
      </c>
      <c r="E1548" s="20">
        <v>2.2229695270000001</v>
      </c>
      <c r="F1548" s="20">
        <v>3312</v>
      </c>
      <c r="G1548" s="20">
        <v>2</v>
      </c>
      <c r="H1548" s="20">
        <v>0</v>
      </c>
      <c r="I1548" s="20">
        <v>0</v>
      </c>
      <c r="J1548" s="20">
        <v>43</v>
      </c>
      <c r="K1548" s="20">
        <v>4413</v>
      </c>
      <c r="L1548" s="20">
        <v>18</v>
      </c>
      <c r="M1548" s="26" cm="1">
        <f t="array" ref="M1548">_xlfn.IFS(Table11[[#This Row],[target.clade]]="I",110,Table11[[#This Row],[target.clade]]="II",4454,TRUE,4652)</f>
        <v>4454</v>
      </c>
      <c r="N1548" s="26" cm="1">
        <f t="array" ref="N1548">_xlfn.IFS(Table11[[#This Row],[target.clade]]="I",4454,Table11[[#This Row],[target.clade]]="II",110,TRUE,NA())</f>
        <v>110</v>
      </c>
      <c r="O1548" s="20" cm="1">
        <f t="array" ref="O1548">_xlfn.IFS(Table11[[#This Row],[target.clade]]="I",Table11[[#This Row],[hits.I]],Table11[[#This Row],[target.clade]]="II",Table11[[#This Row],[hits.II]],TRUE,SUM(Table11[[#This Row],[hits.I]:[hits.?]]))</f>
        <v>4413</v>
      </c>
      <c r="P1548" s="26">
        <f>Table11[[#This Row],[clade.P]]-Table11[[#This Row],[clade.TP]]</f>
        <v>41</v>
      </c>
      <c r="Q1548" s="26" cm="1">
        <f t="array" ref="Q1548">_xlfn.IFS(Table11[[#This Row],[target.clade]]="I",Table11[[#This Row],[hits.II]],Table11[[#This Row],[target.clade]]="II",Table11[[#This Row],[hits.I]],TRUE,NA())</f>
        <v>43</v>
      </c>
      <c r="R1548" s="26">
        <f>IFERROR(Table11[[#This Row],[clade.N]]-Table11[[#This Row],[clade.FP]], NA())</f>
        <v>67</v>
      </c>
      <c r="S1548" s="24">
        <f>Table11[[#This Row],[clade.TP]]/Table11[[#This Row],[clade.P]]</f>
        <v>0.99079479119892233</v>
      </c>
      <c r="T1548" s="24">
        <f>Table11[[#This Row],[clade.FN]]/Table11[[#This Row],[clade.P]]</f>
        <v>9.2052088010776828E-3</v>
      </c>
      <c r="U1548" s="24">
        <f>IFERROR(Table11[[#This Row],[clade.FP]]/Table11[[#This Row],[clade.N]],NA())</f>
        <v>0.39090909090909093</v>
      </c>
      <c r="V1548" s="24">
        <f>IFERROR(Table11[[#This Row],[clade.TN]]/Table11[[#This Row],[clade.N]],NA())</f>
        <v>0.60909090909090913</v>
      </c>
      <c r="AC1548" s="11"/>
      <c r="AD1548" s="11"/>
    </row>
    <row r="1549" spans="1:30" ht="21" customHeight="1" x14ac:dyDescent="0.2">
      <c r="A1549" s="25" t="s">
        <v>6121</v>
      </c>
      <c r="B1549" s="20">
        <f>LOOKUP(Table11[[#This Row],[id]],'S1 - Assay'!A:A,'S1 - Assay'!B:B)</f>
        <v>10244</v>
      </c>
      <c r="C1549" s="20" t="str">
        <f>LOOKUP(Table11[[#This Row],[id]],'S1 - Assay'!A:A,'S1 - Assay'!C:C)</f>
        <v>II</v>
      </c>
      <c r="D1549" s="20">
        <f>COUNTIF('S6 - Table 1'!$B$3:$B$20,Table11[[#This Row],[id]])</f>
        <v>0</v>
      </c>
      <c r="E1549" s="20">
        <v>2.223974895</v>
      </c>
      <c r="F1549" s="20">
        <v>3358</v>
      </c>
      <c r="G1549" s="20">
        <v>21</v>
      </c>
      <c r="H1549" s="20">
        <v>0</v>
      </c>
      <c r="I1549" s="20">
        <v>294</v>
      </c>
      <c r="J1549" s="20">
        <v>49</v>
      </c>
      <c r="K1549" s="20">
        <v>4372</v>
      </c>
      <c r="L1549" s="20">
        <v>57</v>
      </c>
      <c r="M1549" s="26" cm="1">
        <f t="array" ref="M1549">_xlfn.IFS(Table11[[#This Row],[target.clade]]="I",110,Table11[[#This Row],[target.clade]]="II",4454,TRUE,4652)</f>
        <v>4454</v>
      </c>
      <c r="N1549" s="26" cm="1">
        <f t="array" ref="N1549">_xlfn.IFS(Table11[[#This Row],[target.clade]]="I",4454,Table11[[#This Row],[target.clade]]="II",110,TRUE,NA())</f>
        <v>110</v>
      </c>
      <c r="O1549" s="20" cm="1">
        <f t="array" ref="O1549">_xlfn.IFS(Table11[[#This Row],[target.clade]]="I",Table11[[#This Row],[hits.I]],Table11[[#This Row],[target.clade]]="II",Table11[[#This Row],[hits.II]],TRUE,SUM(Table11[[#This Row],[hits.I]:[hits.?]]))</f>
        <v>4372</v>
      </c>
      <c r="P1549" s="26">
        <f>Table11[[#This Row],[clade.P]]-Table11[[#This Row],[clade.TP]]</f>
        <v>82</v>
      </c>
      <c r="Q1549" s="26" cm="1">
        <f t="array" ref="Q1549">_xlfn.IFS(Table11[[#This Row],[target.clade]]="I",Table11[[#This Row],[hits.II]],Table11[[#This Row],[target.clade]]="II",Table11[[#This Row],[hits.I]],TRUE,NA())</f>
        <v>49</v>
      </c>
      <c r="R1549" s="26">
        <f>IFERROR(Table11[[#This Row],[clade.N]]-Table11[[#This Row],[clade.FP]], NA())</f>
        <v>61</v>
      </c>
      <c r="S1549" s="24">
        <f>Table11[[#This Row],[clade.TP]]/Table11[[#This Row],[clade.P]]</f>
        <v>0.98158958239784466</v>
      </c>
      <c r="T1549" s="24">
        <f>Table11[[#This Row],[clade.FN]]/Table11[[#This Row],[clade.P]]</f>
        <v>1.8410417602155366E-2</v>
      </c>
      <c r="U1549" s="24">
        <f>IFERROR(Table11[[#This Row],[clade.FP]]/Table11[[#This Row],[clade.N]],NA())</f>
        <v>0.44545454545454544</v>
      </c>
      <c r="V1549" s="24">
        <f>IFERROR(Table11[[#This Row],[clade.TN]]/Table11[[#This Row],[clade.N]],NA())</f>
        <v>0.55454545454545456</v>
      </c>
      <c r="AC1549" s="11"/>
      <c r="AD1549" s="11"/>
    </row>
    <row r="1550" spans="1:30" ht="21" customHeight="1" x14ac:dyDescent="0.2">
      <c r="A1550" s="25" t="s">
        <v>6124</v>
      </c>
      <c r="B1550" s="20">
        <f>LOOKUP(Table11[[#This Row],[id]],'S1 - Assay'!A:A,'S1 - Assay'!B:B)</f>
        <v>10244</v>
      </c>
      <c r="C1550" s="20" t="str">
        <f>LOOKUP(Table11[[#This Row],[id]],'S1 - Assay'!A:A,'S1 - Assay'!C:C)</f>
        <v>II</v>
      </c>
      <c r="D1550" s="20">
        <f>COUNTIF('S6 - Table 1'!$B$3:$B$20,Table11[[#This Row],[id]])</f>
        <v>0</v>
      </c>
      <c r="E1550" s="20">
        <v>2.2346781849999999</v>
      </c>
      <c r="F1550" s="20">
        <v>3414</v>
      </c>
      <c r="G1550" s="20">
        <v>2</v>
      </c>
      <c r="H1550" s="20">
        <v>280</v>
      </c>
      <c r="I1550" s="20">
        <v>240</v>
      </c>
      <c r="J1550" s="20">
        <v>44</v>
      </c>
      <c r="K1550" s="20">
        <v>4407</v>
      </c>
      <c r="L1550" s="20">
        <v>65</v>
      </c>
      <c r="M1550" s="26" cm="1">
        <f t="array" ref="M1550">_xlfn.IFS(Table11[[#This Row],[target.clade]]="I",110,Table11[[#This Row],[target.clade]]="II",4454,TRUE,4652)</f>
        <v>4454</v>
      </c>
      <c r="N1550" s="26" cm="1">
        <f t="array" ref="N1550">_xlfn.IFS(Table11[[#This Row],[target.clade]]="I",4454,Table11[[#This Row],[target.clade]]="II",110,TRUE,NA())</f>
        <v>110</v>
      </c>
      <c r="O1550" s="20" cm="1">
        <f t="array" ref="O1550">_xlfn.IFS(Table11[[#This Row],[target.clade]]="I",Table11[[#This Row],[hits.I]],Table11[[#This Row],[target.clade]]="II",Table11[[#This Row],[hits.II]],TRUE,SUM(Table11[[#This Row],[hits.I]:[hits.?]]))</f>
        <v>4407</v>
      </c>
      <c r="P1550" s="26">
        <f>Table11[[#This Row],[clade.P]]-Table11[[#This Row],[clade.TP]]</f>
        <v>47</v>
      </c>
      <c r="Q1550" s="26" cm="1">
        <f t="array" ref="Q1550">_xlfn.IFS(Table11[[#This Row],[target.clade]]="I",Table11[[#This Row],[hits.II]],Table11[[#This Row],[target.clade]]="II",Table11[[#This Row],[hits.I]],TRUE,NA())</f>
        <v>44</v>
      </c>
      <c r="R1550" s="26">
        <f>IFERROR(Table11[[#This Row],[clade.N]]-Table11[[#This Row],[clade.FP]], NA())</f>
        <v>66</v>
      </c>
      <c r="S1550" s="24">
        <f>Table11[[#This Row],[clade.TP]]/Table11[[#This Row],[clade.P]]</f>
        <v>0.98944768747193534</v>
      </c>
      <c r="T1550" s="24">
        <f>Table11[[#This Row],[clade.FN]]/Table11[[#This Row],[clade.P]]</f>
        <v>1.0552312528064661E-2</v>
      </c>
      <c r="U1550" s="24">
        <f>IFERROR(Table11[[#This Row],[clade.FP]]/Table11[[#This Row],[clade.N]],NA())</f>
        <v>0.4</v>
      </c>
      <c r="V1550" s="24">
        <f>IFERROR(Table11[[#This Row],[clade.TN]]/Table11[[#This Row],[clade.N]],NA())</f>
        <v>0.6</v>
      </c>
      <c r="AC1550" s="11"/>
      <c r="AD1550" s="11"/>
    </row>
    <row r="1551" spans="1:30" ht="21" customHeight="1" x14ac:dyDescent="0.2">
      <c r="A1551" s="25" t="s">
        <v>6125</v>
      </c>
      <c r="B1551" s="20">
        <f>LOOKUP(Table11[[#This Row],[id]],'S1 - Assay'!A:A,'S1 - Assay'!B:B)</f>
        <v>10244</v>
      </c>
      <c r="C1551" s="20" t="str">
        <f>LOOKUP(Table11[[#This Row],[id]],'S1 - Assay'!A:A,'S1 - Assay'!C:C)</f>
        <v>II</v>
      </c>
      <c r="D1551" s="20">
        <f>COUNTIF('S6 - Table 1'!$B$3:$B$20,Table11[[#This Row],[id]])</f>
        <v>0</v>
      </c>
      <c r="E1551" s="20">
        <v>2.251670785</v>
      </c>
      <c r="F1551" s="20">
        <v>3242</v>
      </c>
      <c r="G1551" s="20">
        <v>23</v>
      </c>
      <c r="H1551" s="20">
        <v>326</v>
      </c>
      <c r="I1551" s="20">
        <v>5</v>
      </c>
      <c r="J1551" s="20">
        <v>50</v>
      </c>
      <c r="K1551" s="20">
        <v>4232</v>
      </c>
      <c r="L1551" s="20">
        <v>63</v>
      </c>
      <c r="M1551" s="26" cm="1">
        <f t="array" ref="M1551">_xlfn.IFS(Table11[[#This Row],[target.clade]]="I",110,Table11[[#This Row],[target.clade]]="II",4454,TRUE,4652)</f>
        <v>4454</v>
      </c>
      <c r="N1551" s="26" cm="1">
        <f t="array" ref="N1551">_xlfn.IFS(Table11[[#This Row],[target.clade]]="I",4454,Table11[[#This Row],[target.clade]]="II",110,TRUE,NA())</f>
        <v>110</v>
      </c>
      <c r="O1551" s="20" cm="1">
        <f t="array" ref="O1551">_xlfn.IFS(Table11[[#This Row],[target.clade]]="I",Table11[[#This Row],[hits.I]],Table11[[#This Row],[target.clade]]="II",Table11[[#This Row],[hits.II]],TRUE,SUM(Table11[[#This Row],[hits.I]:[hits.?]]))</f>
        <v>4232</v>
      </c>
      <c r="P1551" s="26">
        <f>Table11[[#This Row],[clade.P]]-Table11[[#This Row],[clade.TP]]</f>
        <v>222</v>
      </c>
      <c r="Q1551" s="26" cm="1">
        <f t="array" ref="Q1551">_xlfn.IFS(Table11[[#This Row],[target.clade]]="I",Table11[[#This Row],[hits.II]],Table11[[#This Row],[target.clade]]="II",Table11[[#This Row],[hits.I]],TRUE,NA())</f>
        <v>50</v>
      </c>
      <c r="R1551" s="26">
        <f>IFERROR(Table11[[#This Row],[clade.N]]-Table11[[#This Row],[clade.FP]], NA())</f>
        <v>60</v>
      </c>
      <c r="S1551" s="24">
        <f>Table11[[#This Row],[clade.TP]]/Table11[[#This Row],[clade.P]]</f>
        <v>0.95015716210148182</v>
      </c>
      <c r="T1551" s="24">
        <f>Table11[[#This Row],[clade.FN]]/Table11[[#This Row],[clade.P]]</f>
        <v>4.9842837898518184E-2</v>
      </c>
      <c r="U1551" s="24">
        <f>IFERROR(Table11[[#This Row],[clade.FP]]/Table11[[#This Row],[clade.N]],NA())</f>
        <v>0.45454545454545453</v>
      </c>
      <c r="V1551" s="24">
        <f>IFERROR(Table11[[#This Row],[clade.TN]]/Table11[[#This Row],[clade.N]],NA())</f>
        <v>0.54545454545454541</v>
      </c>
      <c r="AC1551" s="11"/>
      <c r="AD1551" s="11"/>
    </row>
    <row r="1552" spans="1:30" ht="21" customHeight="1" x14ac:dyDescent="0.2">
      <c r="A1552" s="25" t="s">
        <v>6128</v>
      </c>
      <c r="B1552" s="20">
        <f>LOOKUP(Table11[[#This Row],[id]],'S1 - Assay'!A:A,'S1 - Assay'!B:B)</f>
        <v>10244</v>
      </c>
      <c r="C1552" s="20" t="str">
        <f>LOOKUP(Table11[[#This Row],[id]],'S1 - Assay'!A:A,'S1 - Assay'!C:C)</f>
        <v>II</v>
      </c>
      <c r="D1552" s="20">
        <f>COUNTIF('S6 - Table 1'!$B$3:$B$20,Table11[[#This Row],[id]])</f>
        <v>0</v>
      </c>
      <c r="E1552" s="20">
        <v>2.255416366</v>
      </c>
      <c r="F1552" s="20">
        <v>3242</v>
      </c>
      <c r="G1552" s="20">
        <v>23</v>
      </c>
      <c r="H1552" s="20">
        <v>326</v>
      </c>
      <c r="I1552" s="20">
        <v>5</v>
      </c>
      <c r="J1552" s="20">
        <v>50</v>
      </c>
      <c r="K1552" s="20">
        <v>4232</v>
      </c>
      <c r="L1552" s="20">
        <v>63</v>
      </c>
      <c r="M1552" s="26" cm="1">
        <f t="array" ref="M1552">_xlfn.IFS(Table11[[#This Row],[target.clade]]="I",110,Table11[[#This Row],[target.clade]]="II",4454,TRUE,4652)</f>
        <v>4454</v>
      </c>
      <c r="N1552" s="26" cm="1">
        <f t="array" ref="N1552">_xlfn.IFS(Table11[[#This Row],[target.clade]]="I",4454,Table11[[#This Row],[target.clade]]="II",110,TRUE,NA())</f>
        <v>110</v>
      </c>
      <c r="O1552" s="20" cm="1">
        <f t="array" ref="O1552">_xlfn.IFS(Table11[[#This Row],[target.clade]]="I",Table11[[#This Row],[hits.I]],Table11[[#This Row],[target.clade]]="II",Table11[[#This Row],[hits.II]],TRUE,SUM(Table11[[#This Row],[hits.I]:[hits.?]]))</f>
        <v>4232</v>
      </c>
      <c r="P1552" s="26">
        <f>Table11[[#This Row],[clade.P]]-Table11[[#This Row],[clade.TP]]</f>
        <v>222</v>
      </c>
      <c r="Q1552" s="26" cm="1">
        <f t="array" ref="Q1552">_xlfn.IFS(Table11[[#This Row],[target.clade]]="I",Table11[[#This Row],[hits.II]],Table11[[#This Row],[target.clade]]="II",Table11[[#This Row],[hits.I]],TRUE,NA())</f>
        <v>50</v>
      </c>
      <c r="R1552" s="26">
        <f>IFERROR(Table11[[#This Row],[clade.N]]-Table11[[#This Row],[clade.FP]], NA())</f>
        <v>60</v>
      </c>
      <c r="S1552" s="24">
        <f>Table11[[#This Row],[clade.TP]]/Table11[[#This Row],[clade.P]]</f>
        <v>0.95015716210148182</v>
      </c>
      <c r="T1552" s="24">
        <f>Table11[[#This Row],[clade.FN]]/Table11[[#This Row],[clade.P]]</f>
        <v>4.9842837898518184E-2</v>
      </c>
      <c r="U1552" s="24">
        <f>IFERROR(Table11[[#This Row],[clade.FP]]/Table11[[#This Row],[clade.N]],NA())</f>
        <v>0.45454545454545453</v>
      </c>
      <c r="V1552" s="24">
        <f>IFERROR(Table11[[#This Row],[clade.TN]]/Table11[[#This Row],[clade.N]],NA())</f>
        <v>0.54545454545454541</v>
      </c>
      <c r="AC1552" s="11"/>
      <c r="AD1552" s="11"/>
    </row>
    <row r="1553" spans="1:30" ht="21" customHeight="1" x14ac:dyDescent="0.2">
      <c r="A1553" s="25" t="s">
        <v>6131</v>
      </c>
      <c r="B1553" s="20">
        <f>LOOKUP(Table11[[#This Row],[id]],'S1 - Assay'!A:A,'S1 - Assay'!B:B)</f>
        <v>10244</v>
      </c>
      <c r="C1553" s="20" t="str">
        <f>LOOKUP(Table11[[#This Row],[id]],'S1 - Assay'!A:A,'S1 - Assay'!C:C)</f>
        <v>II</v>
      </c>
      <c r="D1553" s="20">
        <f>COUNTIF('S6 - Table 1'!$B$3:$B$20,Table11[[#This Row],[id]])</f>
        <v>0</v>
      </c>
      <c r="E1553" s="20">
        <v>2.259922612</v>
      </c>
      <c r="F1553" s="20">
        <v>3420</v>
      </c>
      <c r="G1553" s="20">
        <v>2</v>
      </c>
      <c r="H1553" s="20">
        <v>270</v>
      </c>
      <c r="I1553" s="20">
        <v>267</v>
      </c>
      <c r="J1553" s="20">
        <v>44</v>
      </c>
      <c r="K1553" s="20">
        <v>4421</v>
      </c>
      <c r="L1553" s="20">
        <v>67</v>
      </c>
      <c r="M1553" s="26" cm="1">
        <f t="array" ref="M1553">_xlfn.IFS(Table11[[#This Row],[target.clade]]="I",110,Table11[[#This Row],[target.clade]]="II",4454,TRUE,4652)</f>
        <v>4454</v>
      </c>
      <c r="N1553" s="26" cm="1">
        <f t="array" ref="N1553">_xlfn.IFS(Table11[[#This Row],[target.clade]]="I",4454,Table11[[#This Row],[target.clade]]="II",110,TRUE,NA())</f>
        <v>110</v>
      </c>
      <c r="O1553" s="20" cm="1">
        <f t="array" ref="O1553">_xlfn.IFS(Table11[[#This Row],[target.clade]]="I",Table11[[#This Row],[hits.I]],Table11[[#This Row],[target.clade]]="II",Table11[[#This Row],[hits.II]],TRUE,SUM(Table11[[#This Row],[hits.I]:[hits.?]]))</f>
        <v>4421</v>
      </c>
      <c r="P1553" s="26">
        <f>Table11[[#This Row],[clade.P]]-Table11[[#This Row],[clade.TP]]</f>
        <v>33</v>
      </c>
      <c r="Q1553" s="26" cm="1">
        <f t="array" ref="Q1553">_xlfn.IFS(Table11[[#This Row],[target.clade]]="I",Table11[[#This Row],[hits.II]],Table11[[#This Row],[target.clade]]="II",Table11[[#This Row],[hits.I]],TRUE,NA())</f>
        <v>44</v>
      </c>
      <c r="R1553" s="26">
        <f>IFERROR(Table11[[#This Row],[clade.N]]-Table11[[#This Row],[clade.FP]], NA())</f>
        <v>66</v>
      </c>
      <c r="S1553" s="24">
        <f>Table11[[#This Row],[clade.TP]]/Table11[[#This Row],[clade.P]]</f>
        <v>0.99259092950157157</v>
      </c>
      <c r="T1553" s="24">
        <f>Table11[[#This Row],[clade.FN]]/Table11[[#This Row],[clade.P]]</f>
        <v>7.4090704984283787E-3</v>
      </c>
      <c r="U1553" s="24">
        <f>IFERROR(Table11[[#This Row],[clade.FP]]/Table11[[#This Row],[clade.N]],NA())</f>
        <v>0.4</v>
      </c>
      <c r="V1553" s="24">
        <f>IFERROR(Table11[[#This Row],[clade.TN]]/Table11[[#This Row],[clade.N]],NA())</f>
        <v>0.6</v>
      </c>
      <c r="AC1553" s="11"/>
      <c r="AD1553" s="11"/>
    </row>
    <row r="1554" spans="1:30" ht="21" customHeight="1" x14ac:dyDescent="0.2">
      <c r="A1554" s="25" t="s">
        <v>6134</v>
      </c>
      <c r="B1554" s="20">
        <f>LOOKUP(Table11[[#This Row],[id]],'S1 - Assay'!A:A,'S1 - Assay'!B:B)</f>
        <v>10244</v>
      </c>
      <c r="C1554" s="20" t="str">
        <f>LOOKUP(Table11[[#This Row],[id]],'S1 - Assay'!A:A,'S1 - Assay'!C:C)</f>
        <v>II</v>
      </c>
      <c r="D1554" s="20">
        <f>COUNTIF('S6 - Table 1'!$B$3:$B$20,Table11[[#This Row],[id]])</f>
        <v>0</v>
      </c>
      <c r="E1554" s="20">
        <v>2.2669330830000001</v>
      </c>
      <c r="F1554" s="20">
        <v>2276</v>
      </c>
      <c r="G1554" s="20">
        <v>46</v>
      </c>
      <c r="H1554" s="20">
        <v>255</v>
      </c>
      <c r="I1554" s="20">
        <v>33</v>
      </c>
      <c r="J1554" s="20">
        <v>44</v>
      </c>
      <c r="K1554" s="20">
        <v>3145</v>
      </c>
      <c r="L1554" s="20">
        <v>36</v>
      </c>
      <c r="M1554" s="26" cm="1">
        <f t="array" ref="M1554">_xlfn.IFS(Table11[[#This Row],[target.clade]]="I",110,Table11[[#This Row],[target.clade]]="II",4454,TRUE,4652)</f>
        <v>4454</v>
      </c>
      <c r="N1554" s="26" cm="1">
        <f t="array" ref="N1554">_xlfn.IFS(Table11[[#This Row],[target.clade]]="I",4454,Table11[[#This Row],[target.clade]]="II",110,TRUE,NA())</f>
        <v>110</v>
      </c>
      <c r="O1554" s="20" cm="1">
        <f t="array" ref="O1554">_xlfn.IFS(Table11[[#This Row],[target.clade]]="I",Table11[[#This Row],[hits.I]],Table11[[#This Row],[target.clade]]="II",Table11[[#This Row],[hits.II]],TRUE,SUM(Table11[[#This Row],[hits.I]:[hits.?]]))</f>
        <v>3145</v>
      </c>
      <c r="P1554" s="26">
        <f>Table11[[#This Row],[clade.P]]-Table11[[#This Row],[clade.TP]]</f>
        <v>1309</v>
      </c>
      <c r="Q1554" s="26" cm="1">
        <f t="array" ref="Q1554">_xlfn.IFS(Table11[[#This Row],[target.clade]]="I",Table11[[#This Row],[hits.II]],Table11[[#This Row],[target.clade]]="II",Table11[[#This Row],[hits.I]],TRUE,NA())</f>
        <v>44</v>
      </c>
      <c r="R1554" s="26">
        <f>IFERROR(Table11[[#This Row],[clade.N]]-Table11[[#This Row],[clade.FP]], NA())</f>
        <v>66</v>
      </c>
      <c r="S1554" s="24">
        <f>Table11[[#This Row],[clade.TP]]/Table11[[#This Row],[clade.P]]</f>
        <v>0.70610687022900764</v>
      </c>
      <c r="T1554" s="24">
        <f>Table11[[#This Row],[clade.FN]]/Table11[[#This Row],[clade.P]]</f>
        <v>0.29389312977099236</v>
      </c>
      <c r="U1554" s="24">
        <f>IFERROR(Table11[[#This Row],[clade.FP]]/Table11[[#This Row],[clade.N]],NA())</f>
        <v>0.4</v>
      </c>
      <c r="V1554" s="24">
        <f>IFERROR(Table11[[#This Row],[clade.TN]]/Table11[[#This Row],[clade.N]],NA())</f>
        <v>0.6</v>
      </c>
      <c r="AC1554" s="11"/>
      <c r="AD1554" s="11"/>
    </row>
    <row r="1555" spans="1:30" ht="21" customHeight="1" x14ac:dyDescent="0.2">
      <c r="A1555" s="25" t="s">
        <v>6137</v>
      </c>
      <c r="B1555" s="20">
        <f>LOOKUP(Table11[[#This Row],[id]],'S1 - Assay'!A:A,'S1 - Assay'!B:B)</f>
        <v>10244</v>
      </c>
      <c r="C1555" s="20" t="str">
        <f>LOOKUP(Table11[[#This Row],[id]],'S1 - Assay'!A:A,'S1 - Assay'!C:C)</f>
        <v>II</v>
      </c>
      <c r="D1555" s="20">
        <f>COUNTIF('S6 - Table 1'!$B$3:$B$20,Table11[[#This Row],[id]])</f>
        <v>0</v>
      </c>
      <c r="E1555" s="20">
        <v>2.2669330830000001</v>
      </c>
      <c r="F1555" s="20">
        <v>2277</v>
      </c>
      <c r="G1555" s="20">
        <v>45</v>
      </c>
      <c r="H1555" s="20">
        <v>255</v>
      </c>
      <c r="I1555" s="20">
        <v>33</v>
      </c>
      <c r="J1555" s="20">
        <v>44</v>
      </c>
      <c r="K1555" s="20">
        <v>3145</v>
      </c>
      <c r="L1555" s="20">
        <v>36</v>
      </c>
      <c r="M1555" s="26" cm="1">
        <f t="array" ref="M1555">_xlfn.IFS(Table11[[#This Row],[target.clade]]="I",110,Table11[[#This Row],[target.clade]]="II",4454,TRUE,4652)</f>
        <v>4454</v>
      </c>
      <c r="N1555" s="26" cm="1">
        <f t="array" ref="N1555">_xlfn.IFS(Table11[[#This Row],[target.clade]]="I",4454,Table11[[#This Row],[target.clade]]="II",110,TRUE,NA())</f>
        <v>110</v>
      </c>
      <c r="O1555" s="20" cm="1">
        <f t="array" ref="O1555">_xlfn.IFS(Table11[[#This Row],[target.clade]]="I",Table11[[#This Row],[hits.I]],Table11[[#This Row],[target.clade]]="II",Table11[[#This Row],[hits.II]],TRUE,SUM(Table11[[#This Row],[hits.I]:[hits.?]]))</f>
        <v>3145</v>
      </c>
      <c r="P1555" s="26">
        <f>Table11[[#This Row],[clade.P]]-Table11[[#This Row],[clade.TP]]</f>
        <v>1309</v>
      </c>
      <c r="Q1555" s="26" cm="1">
        <f t="array" ref="Q1555">_xlfn.IFS(Table11[[#This Row],[target.clade]]="I",Table11[[#This Row],[hits.II]],Table11[[#This Row],[target.clade]]="II",Table11[[#This Row],[hits.I]],TRUE,NA())</f>
        <v>44</v>
      </c>
      <c r="R1555" s="26">
        <f>IFERROR(Table11[[#This Row],[clade.N]]-Table11[[#This Row],[clade.FP]], NA())</f>
        <v>66</v>
      </c>
      <c r="S1555" s="24">
        <f>Table11[[#This Row],[clade.TP]]/Table11[[#This Row],[clade.P]]</f>
        <v>0.70610687022900764</v>
      </c>
      <c r="T1555" s="24">
        <f>Table11[[#This Row],[clade.FN]]/Table11[[#This Row],[clade.P]]</f>
        <v>0.29389312977099236</v>
      </c>
      <c r="U1555" s="24">
        <f>IFERROR(Table11[[#This Row],[clade.FP]]/Table11[[#This Row],[clade.N]],NA())</f>
        <v>0.4</v>
      </c>
      <c r="V1555" s="24">
        <f>IFERROR(Table11[[#This Row],[clade.TN]]/Table11[[#This Row],[clade.N]],NA())</f>
        <v>0.6</v>
      </c>
      <c r="AC1555" s="11"/>
      <c r="AD1555" s="11"/>
    </row>
    <row r="1556" spans="1:30" ht="21" customHeight="1" x14ac:dyDescent="0.2">
      <c r="A1556" s="25" t="s">
        <v>6140</v>
      </c>
      <c r="B1556" s="20">
        <f>LOOKUP(Table11[[#This Row],[id]],'S1 - Assay'!A:A,'S1 - Assay'!B:B)</f>
        <v>10244</v>
      </c>
      <c r="C1556" s="20" t="str">
        <f>LOOKUP(Table11[[#This Row],[id]],'S1 - Assay'!A:A,'S1 - Assay'!C:C)</f>
        <v>II</v>
      </c>
      <c r="D1556" s="20">
        <f>COUNTIF('S6 - Table 1'!$B$3:$B$20,Table11[[#This Row],[id]])</f>
        <v>0</v>
      </c>
      <c r="E1556" s="20">
        <v>2.2684953989999999</v>
      </c>
      <c r="F1556" s="20">
        <v>3392</v>
      </c>
      <c r="G1556" s="20">
        <v>11</v>
      </c>
      <c r="H1556" s="20">
        <v>11</v>
      </c>
      <c r="I1556" s="20">
        <v>397</v>
      </c>
      <c r="J1556" s="20">
        <v>44</v>
      </c>
      <c r="K1556" s="20">
        <v>4386</v>
      </c>
      <c r="L1556" s="20">
        <v>65</v>
      </c>
      <c r="M1556" s="26" cm="1">
        <f t="array" ref="M1556">_xlfn.IFS(Table11[[#This Row],[target.clade]]="I",110,Table11[[#This Row],[target.clade]]="II",4454,TRUE,4652)</f>
        <v>4454</v>
      </c>
      <c r="N1556" s="26" cm="1">
        <f t="array" ref="N1556">_xlfn.IFS(Table11[[#This Row],[target.clade]]="I",4454,Table11[[#This Row],[target.clade]]="II",110,TRUE,NA())</f>
        <v>110</v>
      </c>
      <c r="O1556" s="20" cm="1">
        <f t="array" ref="O1556">_xlfn.IFS(Table11[[#This Row],[target.clade]]="I",Table11[[#This Row],[hits.I]],Table11[[#This Row],[target.clade]]="II",Table11[[#This Row],[hits.II]],TRUE,SUM(Table11[[#This Row],[hits.I]:[hits.?]]))</f>
        <v>4386</v>
      </c>
      <c r="P1556" s="26">
        <f>Table11[[#This Row],[clade.P]]-Table11[[#This Row],[clade.TP]]</f>
        <v>68</v>
      </c>
      <c r="Q1556" s="26" cm="1">
        <f t="array" ref="Q1556">_xlfn.IFS(Table11[[#This Row],[target.clade]]="I",Table11[[#This Row],[hits.II]],Table11[[#This Row],[target.clade]]="II",Table11[[#This Row],[hits.I]],TRUE,NA())</f>
        <v>44</v>
      </c>
      <c r="R1556" s="26">
        <f>IFERROR(Table11[[#This Row],[clade.N]]-Table11[[#This Row],[clade.FP]], NA())</f>
        <v>66</v>
      </c>
      <c r="S1556" s="24">
        <f>Table11[[#This Row],[clade.TP]]/Table11[[#This Row],[clade.P]]</f>
        <v>0.98473282442748089</v>
      </c>
      <c r="T1556" s="24">
        <f>Table11[[#This Row],[clade.FN]]/Table11[[#This Row],[clade.P]]</f>
        <v>1.5267175572519083E-2</v>
      </c>
      <c r="U1556" s="24">
        <f>IFERROR(Table11[[#This Row],[clade.FP]]/Table11[[#This Row],[clade.N]],NA())</f>
        <v>0.4</v>
      </c>
      <c r="V1556" s="24">
        <f>IFERROR(Table11[[#This Row],[clade.TN]]/Table11[[#This Row],[clade.N]],NA())</f>
        <v>0.6</v>
      </c>
      <c r="AC1556" s="11"/>
      <c r="AD1556" s="11"/>
    </row>
    <row r="1557" spans="1:30" ht="21" customHeight="1" x14ac:dyDescent="0.2">
      <c r="A1557" s="25" t="s">
        <v>6141</v>
      </c>
      <c r="B1557" s="20">
        <f>LOOKUP(Table11[[#This Row],[id]],'S1 - Assay'!A:A,'S1 - Assay'!B:B)</f>
        <v>10244</v>
      </c>
      <c r="C1557" s="20" t="str">
        <f>LOOKUP(Table11[[#This Row],[id]],'S1 - Assay'!A:A,'S1 - Assay'!C:C)</f>
        <v>II</v>
      </c>
      <c r="D1557" s="20">
        <f>COUNTIF('S6 - Table 1'!$B$3:$B$20,Table11[[#This Row],[id]])</f>
        <v>0</v>
      </c>
      <c r="E1557" s="20">
        <v>2.2693914300000002</v>
      </c>
      <c r="F1557" s="20">
        <v>3392</v>
      </c>
      <c r="G1557" s="20">
        <v>11</v>
      </c>
      <c r="H1557" s="20">
        <v>11</v>
      </c>
      <c r="I1557" s="20">
        <v>397</v>
      </c>
      <c r="J1557" s="20">
        <v>44</v>
      </c>
      <c r="K1557" s="20">
        <v>4386</v>
      </c>
      <c r="L1557" s="20">
        <v>65</v>
      </c>
      <c r="M1557" s="26" cm="1">
        <f t="array" ref="M1557">_xlfn.IFS(Table11[[#This Row],[target.clade]]="I",110,Table11[[#This Row],[target.clade]]="II",4454,TRUE,4652)</f>
        <v>4454</v>
      </c>
      <c r="N1557" s="26" cm="1">
        <f t="array" ref="N1557">_xlfn.IFS(Table11[[#This Row],[target.clade]]="I",4454,Table11[[#This Row],[target.clade]]="II",110,TRUE,NA())</f>
        <v>110</v>
      </c>
      <c r="O1557" s="20" cm="1">
        <f t="array" ref="O1557">_xlfn.IFS(Table11[[#This Row],[target.clade]]="I",Table11[[#This Row],[hits.I]],Table11[[#This Row],[target.clade]]="II",Table11[[#This Row],[hits.II]],TRUE,SUM(Table11[[#This Row],[hits.I]:[hits.?]]))</f>
        <v>4386</v>
      </c>
      <c r="P1557" s="26">
        <f>Table11[[#This Row],[clade.P]]-Table11[[#This Row],[clade.TP]]</f>
        <v>68</v>
      </c>
      <c r="Q1557" s="26" cm="1">
        <f t="array" ref="Q1557">_xlfn.IFS(Table11[[#This Row],[target.clade]]="I",Table11[[#This Row],[hits.II]],Table11[[#This Row],[target.clade]]="II",Table11[[#This Row],[hits.I]],TRUE,NA())</f>
        <v>44</v>
      </c>
      <c r="R1557" s="26">
        <f>IFERROR(Table11[[#This Row],[clade.N]]-Table11[[#This Row],[clade.FP]], NA())</f>
        <v>66</v>
      </c>
      <c r="S1557" s="24">
        <f>Table11[[#This Row],[clade.TP]]/Table11[[#This Row],[clade.P]]</f>
        <v>0.98473282442748089</v>
      </c>
      <c r="T1557" s="24">
        <f>Table11[[#This Row],[clade.FN]]/Table11[[#This Row],[clade.P]]</f>
        <v>1.5267175572519083E-2</v>
      </c>
      <c r="U1557" s="24">
        <f>IFERROR(Table11[[#This Row],[clade.FP]]/Table11[[#This Row],[clade.N]],NA())</f>
        <v>0.4</v>
      </c>
      <c r="V1557" s="24">
        <f>IFERROR(Table11[[#This Row],[clade.TN]]/Table11[[#This Row],[clade.N]],NA())</f>
        <v>0.6</v>
      </c>
      <c r="AC1557" s="11"/>
      <c r="AD1557" s="11"/>
    </row>
    <row r="1558" spans="1:30" ht="21" customHeight="1" x14ac:dyDescent="0.2">
      <c r="A1558" s="25" t="s">
        <v>6142</v>
      </c>
      <c r="B1558" s="20">
        <f>LOOKUP(Table11[[#This Row],[id]],'S1 - Assay'!A:A,'S1 - Assay'!B:B)</f>
        <v>10244</v>
      </c>
      <c r="C1558" s="20" t="str">
        <f>LOOKUP(Table11[[#This Row],[id]],'S1 - Assay'!A:A,'S1 - Assay'!C:C)</f>
        <v>II</v>
      </c>
      <c r="D1558" s="20">
        <f>COUNTIF('S6 - Table 1'!$B$3:$B$20,Table11[[#This Row],[id]])</f>
        <v>0</v>
      </c>
      <c r="E1558" s="20">
        <v>2.270556638</v>
      </c>
      <c r="F1558" s="20">
        <v>3273</v>
      </c>
      <c r="G1558" s="20">
        <v>2</v>
      </c>
      <c r="H1558" s="20">
        <v>137</v>
      </c>
      <c r="I1558" s="20">
        <v>76</v>
      </c>
      <c r="J1558" s="20">
        <v>0</v>
      </c>
      <c r="K1558" s="20">
        <v>4412</v>
      </c>
      <c r="L1558" s="20">
        <v>21</v>
      </c>
      <c r="M1558" s="26" cm="1">
        <f t="array" ref="M1558">_xlfn.IFS(Table11[[#This Row],[target.clade]]="I",110,Table11[[#This Row],[target.clade]]="II",4454,TRUE,4652)</f>
        <v>4454</v>
      </c>
      <c r="N1558" s="26" cm="1">
        <f t="array" ref="N1558">_xlfn.IFS(Table11[[#This Row],[target.clade]]="I",4454,Table11[[#This Row],[target.clade]]="II",110,TRUE,NA())</f>
        <v>110</v>
      </c>
      <c r="O1558" s="20" cm="1">
        <f t="array" ref="O1558">_xlfn.IFS(Table11[[#This Row],[target.clade]]="I",Table11[[#This Row],[hits.I]],Table11[[#This Row],[target.clade]]="II",Table11[[#This Row],[hits.II]],TRUE,SUM(Table11[[#This Row],[hits.I]:[hits.?]]))</f>
        <v>4412</v>
      </c>
      <c r="P1558" s="26">
        <f>Table11[[#This Row],[clade.P]]-Table11[[#This Row],[clade.TP]]</f>
        <v>42</v>
      </c>
      <c r="Q1558" s="26" cm="1">
        <f t="array" ref="Q1558">_xlfn.IFS(Table11[[#This Row],[target.clade]]="I",Table11[[#This Row],[hits.II]],Table11[[#This Row],[target.clade]]="II",Table11[[#This Row],[hits.I]],TRUE,NA())</f>
        <v>0</v>
      </c>
      <c r="R1558" s="26">
        <f>IFERROR(Table11[[#This Row],[clade.N]]-Table11[[#This Row],[clade.FP]], NA())</f>
        <v>110</v>
      </c>
      <c r="S1558" s="24">
        <f>Table11[[#This Row],[clade.TP]]/Table11[[#This Row],[clade.P]]</f>
        <v>0.9905702739110912</v>
      </c>
      <c r="T1558" s="24">
        <f>Table11[[#This Row],[clade.FN]]/Table11[[#This Row],[clade.P]]</f>
        <v>9.4297260889088467E-3</v>
      </c>
      <c r="U1558" s="24">
        <f>IFERROR(Table11[[#This Row],[clade.FP]]/Table11[[#This Row],[clade.N]],NA())</f>
        <v>0</v>
      </c>
      <c r="V1558" s="24">
        <f>IFERROR(Table11[[#This Row],[clade.TN]]/Table11[[#This Row],[clade.N]],NA())</f>
        <v>1</v>
      </c>
      <c r="AC1558" s="11"/>
      <c r="AD1558" s="11"/>
    </row>
    <row r="1559" spans="1:30" ht="21" customHeight="1" x14ac:dyDescent="0.2">
      <c r="A1559" s="25" t="s">
        <v>6145</v>
      </c>
      <c r="B1559" s="20">
        <f>LOOKUP(Table11[[#This Row],[id]],'S1 - Assay'!A:A,'S1 - Assay'!B:B)</f>
        <v>10244</v>
      </c>
      <c r="C1559" s="20" t="str">
        <f>LOOKUP(Table11[[#This Row],[id]],'S1 - Assay'!A:A,'S1 - Assay'!C:C)</f>
        <v>II</v>
      </c>
      <c r="D1559" s="20">
        <f>COUNTIF('S6 - Table 1'!$B$3:$B$20,Table11[[#This Row],[id]])</f>
        <v>0</v>
      </c>
      <c r="E1559" s="20">
        <v>2.2711451789999999</v>
      </c>
      <c r="F1559" s="20">
        <v>3304</v>
      </c>
      <c r="G1559" s="20">
        <v>24</v>
      </c>
      <c r="H1559" s="20">
        <v>269</v>
      </c>
      <c r="I1559" s="20">
        <v>421</v>
      </c>
      <c r="J1559" s="20">
        <v>43</v>
      </c>
      <c r="K1559" s="20">
        <v>4343</v>
      </c>
      <c r="L1559" s="20">
        <v>49</v>
      </c>
      <c r="M1559" s="26" cm="1">
        <f t="array" ref="M1559">_xlfn.IFS(Table11[[#This Row],[target.clade]]="I",110,Table11[[#This Row],[target.clade]]="II",4454,TRUE,4652)</f>
        <v>4454</v>
      </c>
      <c r="N1559" s="26" cm="1">
        <f t="array" ref="N1559">_xlfn.IFS(Table11[[#This Row],[target.clade]]="I",4454,Table11[[#This Row],[target.clade]]="II",110,TRUE,NA())</f>
        <v>110</v>
      </c>
      <c r="O1559" s="20" cm="1">
        <f t="array" ref="O1559">_xlfn.IFS(Table11[[#This Row],[target.clade]]="I",Table11[[#This Row],[hits.I]],Table11[[#This Row],[target.clade]]="II",Table11[[#This Row],[hits.II]],TRUE,SUM(Table11[[#This Row],[hits.I]:[hits.?]]))</f>
        <v>4343</v>
      </c>
      <c r="P1559" s="26">
        <f>Table11[[#This Row],[clade.P]]-Table11[[#This Row],[clade.TP]]</f>
        <v>111</v>
      </c>
      <c r="Q1559" s="26" cm="1">
        <f t="array" ref="Q1559">_xlfn.IFS(Table11[[#This Row],[target.clade]]="I",Table11[[#This Row],[hits.II]],Table11[[#This Row],[target.clade]]="II",Table11[[#This Row],[hits.I]],TRUE,NA())</f>
        <v>43</v>
      </c>
      <c r="R1559" s="26">
        <f>IFERROR(Table11[[#This Row],[clade.N]]-Table11[[#This Row],[clade.FP]], NA())</f>
        <v>67</v>
      </c>
      <c r="S1559" s="24">
        <f>Table11[[#This Row],[clade.TP]]/Table11[[#This Row],[clade.P]]</f>
        <v>0.97507858105074086</v>
      </c>
      <c r="T1559" s="24">
        <f>Table11[[#This Row],[clade.FN]]/Table11[[#This Row],[clade.P]]</f>
        <v>2.4921418949259092E-2</v>
      </c>
      <c r="U1559" s="24">
        <f>IFERROR(Table11[[#This Row],[clade.FP]]/Table11[[#This Row],[clade.N]],NA())</f>
        <v>0.39090909090909093</v>
      </c>
      <c r="V1559" s="24">
        <f>IFERROR(Table11[[#This Row],[clade.TN]]/Table11[[#This Row],[clade.N]],NA())</f>
        <v>0.60909090909090913</v>
      </c>
      <c r="AC1559" s="11"/>
      <c r="AD1559" s="11"/>
    </row>
    <row r="1560" spans="1:30" ht="21" customHeight="1" x14ac:dyDescent="0.2">
      <c r="A1560" s="25" t="s">
        <v>6148</v>
      </c>
      <c r="B1560" s="20">
        <f>LOOKUP(Table11[[#This Row],[id]],'S1 - Assay'!A:A,'S1 - Assay'!B:B)</f>
        <v>10244</v>
      </c>
      <c r="C1560" s="20" t="str">
        <f>LOOKUP(Table11[[#This Row],[id]],'S1 - Assay'!A:A,'S1 - Assay'!C:C)</f>
        <v>II</v>
      </c>
      <c r="D1560" s="20">
        <f>COUNTIF('S6 - Table 1'!$B$3:$B$20,Table11[[#This Row],[id]])</f>
        <v>0</v>
      </c>
      <c r="E1560" s="20">
        <v>2.273104424</v>
      </c>
      <c r="F1560" s="20">
        <v>3071</v>
      </c>
      <c r="G1560" s="20">
        <v>48</v>
      </c>
      <c r="H1560" s="20">
        <v>269</v>
      </c>
      <c r="I1560" s="20">
        <v>120</v>
      </c>
      <c r="J1560" s="20">
        <v>44</v>
      </c>
      <c r="K1560" s="20">
        <v>4028</v>
      </c>
      <c r="L1560" s="20">
        <v>56</v>
      </c>
      <c r="M1560" s="26" cm="1">
        <f t="array" ref="M1560">_xlfn.IFS(Table11[[#This Row],[target.clade]]="I",110,Table11[[#This Row],[target.clade]]="II",4454,TRUE,4652)</f>
        <v>4454</v>
      </c>
      <c r="N1560" s="26" cm="1">
        <f t="array" ref="N1560">_xlfn.IFS(Table11[[#This Row],[target.clade]]="I",4454,Table11[[#This Row],[target.clade]]="II",110,TRUE,NA())</f>
        <v>110</v>
      </c>
      <c r="O1560" s="20" cm="1">
        <f t="array" ref="O1560">_xlfn.IFS(Table11[[#This Row],[target.clade]]="I",Table11[[#This Row],[hits.I]],Table11[[#This Row],[target.clade]]="II",Table11[[#This Row],[hits.II]],TRUE,SUM(Table11[[#This Row],[hits.I]:[hits.?]]))</f>
        <v>4028</v>
      </c>
      <c r="P1560" s="26">
        <f>Table11[[#This Row],[clade.P]]-Table11[[#This Row],[clade.TP]]</f>
        <v>426</v>
      </c>
      <c r="Q1560" s="26" cm="1">
        <f t="array" ref="Q1560">_xlfn.IFS(Table11[[#This Row],[target.clade]]="I",Table11[[#This Row],[hits.II]],Table11[[#This Row],[target.clade]]="II",Table11[[#This Row],[hits.I]],TRUE,NA())</f>
        <v>44</v>
      </c>
      <c r="R1560" s="26">
        <f>IFERROR(Table11[[#This Row],[clade.N]]-Table11[[#This Row],[clade.FP]], NA())</f>
        <v>66</v>
      </c>
      <c r="S1560" s="24">
        <f>Table11[[#This Row],[clade.TP]]/Table11[[#This Row],[clade.P]]</f>
        <v>0.90435563538392461</v>
      </c>
      <c r="T1560" s="24">
        <f>Table11[[#This Row],[clade.FN]]/Table11[[#This Row],[clade.P]]</f>
        <v>9.5644364616075436E-2</v>
      </c>
      <c r="U1560" s="24">
        <f>IFERROR(Table11[[#This Row],[clade.FP]]/Table11[[#This Row],[clade.N]],NA())</f>
        <v>0.4</v>
      </c>
      <c r="V1560" s="24">
        <f>IFERROR(Table11[[#This Row],[clade.TN]]/Table11[[#This Row],[clade.N]],NA())</f>
        <v>0.6</v>
      </c>
      <c r="AC1560" s="11"/>
      <c r="AD1560" s="11"/>
    </row>
    <row r="1561" spans="1:30" ht="21" customHeight="1" x14ac:dyDescent="0.2">
      <c r="A1561" s="25" t="s">
        <v>6153</v>
      </c>
      <c r="B1561" s="20">
        <f>LOOKUP(Table11[[#This Row],[id]],'S1 - Assay'!A:A,'S1 - Assay'!B:B)</f>
        <v>10244</v>
      </c>
      <c r="C1561" s="20" t="str">
        <f>LOOKUP(Table11[[#This Row],[id]],'S1 - Assay'!A:A,'S1 - Assay'!C:C)</f>
        <v>II</v>
      </c>
      <c r="D1561" s="20">
        <f>COUNTIF('S6 - Table 1'!$B$3:$B$20,Table11[[#This Row],[id]])</f>
        <v>0</v>
      </c>
      <c r="E1561" s="20">
        <v>2.2739602470000002</v>
      </c>
      <c r="F1561" s="20">
        <v>3343</v>
      </c>
      <c r="G1561" s="20">
        <v>8</v>
      </c>
      <c r="H1561" s="20">
        <v>152</v>
      </c>
      <c r="I1561" s="20">
        <v>120</v>
      </c>
      <c r="J1561" s="20">
        <v>50</v>
      </c>
      <c r="K1561" s="20">
        <v>4357</v>
      </c>
      <c r="L1561" s="20">
        <v>53</v>
      </c>
      <c r="M1561" s="26" cm="1">
        <f t="array" ref="M1561">_xlfn.IFS(Table11[[#This Row],[target.clade]]="I",110,Table11[[#This Row],[target.clade]]="II",4454,TRUE,4652)</f>
        <v>4454</v>
      </c>
      <c r="N1561" s="26" cm="1">
        <f t="array" ref="N1561">_xlfn.IFS(Table11[[#This Row],[target.clade]]="I",4454,Table11[[#This Row],[target.clade]]="II",110,TRUE,NA())</f>
        <v>110</v>
      </c>
      <c r="O1561" s="20" cm="1">
        <f t="array" ref="O1561">_xlfn.IFS(Table11[[#This Row],[target.clade]]="I",Table11[[#This Row],[hits.I]],Table11[[#This Row],[target.clade]]="II",Table11[[#This Row],[hits.II]],TRUE,SUM(Table11[[#This Row],[hits.I]:[hits.?]]))</f>
        <v>4357</v>
      </c>
      <c r="P1561" s="26">
        <f>Table11[[#This Row],[clade.P]]-Table11[[#This Row],[clade.TP]]</f>
        <v>97</v>
      </c>
      <c r="Q1561" s="26" cm="1">
        <f t="array" ref="Q1561">_xlfn.IFS(Table11[[#This Row],[target.clade]]="I",Table11[[#This Row],[hits.II]],Table11[[#This Row],[target.clade]]="II",Table11[[#This Row],[hits.I]],TRUE,NA())</f>
        <v>50</v>
      </c>
      <c r="R1561" s="26">
        <f>IFERROR(Table11[[#This Row],[clade.N]]-Table11[[#This Row],[clade.FP]], NA())</f>
        <v>60</v>
      </c>
      <c r="S1561" s="24">
        <f>Table11[[#This Row],[clade.TP]]/Table11[[#This Row],[clade.P]]</f>
        <v>0.9782218230803772</v>
      </c>
      <c r="T1561" s="24">
        <f>Table11[[#This Row],[clade.FN]]/Table11[[#This Row],[clade.P]]</f>
        <v>2.1778176919622812E-2</v>
      </c>
      <c r="U1561" s="24">
        <f>IFERROR(Table11[[#This Row],[clade.FP]]/Table11[[#This Row],[clade.N]],NA())</f>
        <v>0.45454545454545453</v>
      </c>
      <c r="V1561" s="24">
        <f>IFERROR(Table11[[#This Row],[clade.TN]]/Table11[[#This Row],[clade.N]],NA())</f>
        <v>0.54545454545454541</v>
      </c>
      <c r="AC1561" s="11"/>
      <c r="AD1561" s="11"/>
    </row>
    <row r="1562" spans="1:30" ht="21" customHeight="1" x14ac:dyDescent="0.2">
      <c r="A1562" s="25" t="s">
        <v>6156</v>
      </c>
      <c r="B1562" s="20">
        <f>LOOKUP(Table11[[#This Row],[id]],'S1 - Assay'!A:A,'S1 - Assay'!B:B)</f>
        <v>10244</v>
      </c>
      <c r="C1562" s="20" t="str">
        <f>LOOKUP(Table11[[#This Row],[id]],'S1 - Assay'!A:A,'S1 - Assay'!C:C)</f>
        <v>II</v>
      </c>
      <c r="D1562" s="20">
        <f>COUNTIF('S6 - Table 1'!$B$3:$B$20,Table11[[#This Row],[id]])</f>
        <v>0</v>
      </c>
      <c r="E1562" s="20">
        <v>2.2739602470000002</v>
      </c>
      <c r="F1562" s="20">
        <v>3343</v>
      </c>
      <c r="G1562" s="20">
        <v>8</v>
      </c>
      <c r="H1562" s="20">
        <v>153</v>
      </c>
      <c r="I1562" s="20">
        <v>119</v>
      </c>
      <c r="J1562" s="20">
        <v>50</v>
      </c>
      <c r="K1562" s="20">
        <v>4357</v>
      </c>
      <c r="L1562" s="20">
        <v>53</v>
      </c>
      <c r="M1562" s="26" cm="1">
        <f t="array" ref="M1562">_xlfn.IFS(Table11[[#This Row],[target.clade]]="I",110,Table11[[#This Row],[target.clade]]="II",4454,TRUE,4652)</f>
        <v>4454</v>
      </c>
      <c r="N1562" s="26" cm="1">
        <f t="array" ref="N1562">_xlfn.IFS(Table11[[#This Row],[target.clade]]="I",4454,Table11[[#This Row],[target.clade]]="II",110,TRUE,NA())</f>
        <v>110</v>
      </c>
      <c r="O1562" s="20" cm="1">
        <f t="array" ref="O1562">_xlfn.IFS(Table11[[#This Row],[target.clade]]="I",Table11[[#This Row],[hits.I]],Table11[[#This Row],[target.clade]]="II",Table11[[#This Row],[hits.II]],TRUE,SUM(Table11[[#This Row],[hits.I]:[hits.?]]))</f>
        <v>4357</v>
      </c>
      <c r="P1562" s="26">
        <f>Table11[[#This Row],[clade.P]]-Table11[[#This Row],[clade.TP]]</f>
        <v>97</v>
      </c>
      <c r="Q1562" s="26" cm="1">
        <f t="array" ref="Q1562">_xlfn.IFS(Table11[[#This Row],[target.clade]]="I",Table11[[#This Row],[hits.II]],Table11[[#This Row],[target.clade]]="II",Table11[[#This Row],[hits.I]],TRUE,NA())</f>
        <v>50</v>
      </c>
      <c r="R1562" s="26">
        <f>IFERROR(Table11[[#This Row],[clade.N]]-Table11[[#This Row],[clade.FP]], NA())</f>
        <v>60</v>
      </c>
      <c r="S1562" s="24">
        <f>Table11[[#This Row],[clade.TP]]/Table11[[#This Row],[clade.P]]</f>
        <v>0.9782218230803772</v>
      </c>
      <c r="T1562" s="24">
        <f>Table11[[#This Row],[clade.FN]]/Table11[[#This Row],[clade.P]]</f>
        <v>2.1778176919622812E-2</v>
      </c>
      <c r="U1562" s="24">
        <f>IFERROR(Table11[[#This Row],[clade.FP]]/Table11[[#This Row],[clade.N]],NA())</f>
        <v>0.45454545454545453</v>
      </c>
      <c r="V1562" s="24">
        <f>IFERROR(Table11[[#This Row],[clade.TN]]/Table11[[#This Row],[clade.N]],NA())</f>
        <v>0.54545454545454541</v>
      </c>
      <c r="AC1562" s="11"/>
      <c r="AD1562" s="11"/>
    </row>
    <row r="1563" spans="1:30" ht="21" customHeight="1" x14ac:dyDescent="0.2">
      <c r="A1563" s="25" t="s">
        <v>6159</v>
      </c>
      <c r="B1563" s="20">
        <f>LOOKUP(Table11[[#This Row],[id]],'S1 - Assay'!A:A,'S1 - Assay'!B:B)</f>
        <v>10244</v>
      </c>
      <c r="C1563" s="20" t="str">
        <f>LOOKUP(Table11[[#This Row],[id]],'S1 - Assay'!A:A,'S1 - Assay'!C:C)</f>
        <v>II</v>
      </c>
      <c r="D1563" s="20">
        <f>COUNTIF('S6 - Table 1'!$B$3:$B$20,Table11[[#This Row],[id]])</f>
        <v>0</v>
      </c>
      <c r="E1563" s="20">
        <v>2.2794822579999998</v>
      </c>
      <c r="F1563" s="20">
        <v>3431</v>
      </c>
      <c r="G1563" s="20">
        <v>1</v>
      </c>
      <c r="H1563" s="20">
        <v>199</v>
      </c>
      <c r="I1563" s="20">
        <v>114</v>
      </c>
      <c r="J1563" s="20">
        <v>50</v>
      </c>
      <c r="K1563" s="20">
        <v>4431</v>
      </c>
      <c r="L1563" s="20">
        <v>64</v>
      </c>
      <c r="M1563" s="26" cm="1">
        <f t="array" ref="M1563">_xlfn.IFS(Table11[[#This Row],[target.clade]]="I",110,Table11[[#This Row],[target.clade]]="II",4454,TRUE,4652)</f>
        <v>4454</v>
      </c>
      <c r="N1563" s="26" cm="1">
        <f t="array" ref="N1563">_xlfn.IFS(Table11[[#This Row],[target.clade]]="I",4454,Table11[[#This Row],[target.clade]]="II",110,TRUE,NA())</f>
        <v>110</v>
      </c>
      <c r="O1563" s="20" cm="1">
        <f t="array" ref="O1563">_xlfn.IFS(Table11[[#This Row],[target.clade]]="I",Table11[[#This Row],[hits.I]],Table11[[#This Row],[target.clade]]="II",Table11[[#This Row],[hits.II]],TRUE,SUM(Table11[[#This Row],[hits.I]:[hits.?]]))</f>
        <v>4431</v>
      </c>
      <c r="P1563" s="26">
        <f>Table11[[#This Row],[clade.P]]-Table11[[#This Row],[clade.TP]]</f>
        <v>23</v>
      </c>
      <c r="Q1563" s="26" cm="1">
        <f t="array" ref="Q1563">_xlfn.IFS(Table11[[#This Row],[target.clade]]="I",Table11[[#This Row],[hits.II]],Table11[[#This Row],[target.clade]]="II",Table11[[#This Row],[hits.I]],TRUE,NA())</f>
        <v>50</v>
      </c>
      <c r="R1563" s="26">
        <f>IFERROR(Table11[[#This Row],[clade.N]]-Table11[[#This Row],[clade.FP]], NA())</f>
        <v>60</v>
      </c>
      <c r="S1563" s="24">
        <f>Table11[[#This Row],[clade.TP]]/Table11[[#This Row],[clade.P]]</f>
        <v>0.99483610237988329</v>
      </c>
      <c r="T1563" s="24">
        <f>Table11[[#This Row],[clade.FN]]/Table11[[#This Row],[clade.P]]</f>
        <v>5.1638976201167494E-3</v>
      </c>
      <c r="U1563" s="24">
        <f>IFERROR(Table11[[#This Row],[clade.FP]]/Table11[[#This Row],[clade.N]],NA())</f>
        <v>0.45454545454545453</v>
      </c>
      <c r="V1563" s="24">
        <f>IFERROR(Table11[[#This Row],[clade.TN]]/Table11[[#This Row],[clade.N]],NA())</f>
        <v>0.54545454545454541</v>
      </c>
      <c r="AC1563" s="11"/>
      <c r="AD1563" s="11"/>
    </row>
    <row r="1564" spans="1:30" ht="21" customHeight="1" x14ac:dyDescent="0.2">
      <c r="A1564" s="25" t="s">
        <v>6162</v>
      </c>
      <c r="B1564" s="20">
        <f>LOOKUP(Table11[[#This Row],[id]],'S1 - Assay'!A:A,'S1 - Assay'!B:B)</f>
        <v>10244</v>
      </c>
      <c r="C1564" s="20" t="str">
        <f>LOOKUP(Table11[[#This Row],[id]],'S1 - Assay'!A:A,'S1 - Assay'!C:C)</f>
        <v>II</v>
      </c>
      <c r="D1564" s="20">
        <f>COUNTIF('S6 - Table 1'!$B$3:$B$20,Table11[[#This Row],[id]])</f>
        <v>0</v>
      </c>
      <c r="E1564" s="20">
        <v>2.2794822579999998</v>
      </c>
      <c r="F1564" s="20">
        <v>3431</v>
      </c>
      <c r="G1564" s="20">
        <v>1</v>
      </c>
      <c r="H1564" s="20">
        <v>199</v>
      </c>
      <c r="I1564" s="20">
        <v>114</v>
      </c>
      <c r="J1564" s="20">
        <v>50</v>
      </c>
      <c r="K1564" s="20">
        <v>4431</v>
      </c>
      <c r="L1564" s="20">
        <v>64</v>
      </c>
      <c r="M1564" s="26" cm="1">
        <f t="array" ref="M1564">_xlfn.IFS(Table11[[#This Row],[target.clade]]="I",110,Table11[[#This Row],[target.clade]]="II",4454,TRUE,4652)</f>
        <v>4454</v>
      </c>
      <c r="N1564" s="26" cm="1">
        <f t="array" ref="N1564">_xlfn.IFS(Table11[[#This Row],[target.clade]]="I",4454,Table11[[#This Row],[target.clade]]="II",110,TRUE,NA())</f>
        <v>110</v>
      </c>
      <c r="O1564" s="20" cm="1">
        <f t="array" ref="O1564">_xlfn.IFS(Table11[[#This Row],[target.clade]]="I",Table11[[#This Row],[hits.I]],Table11[[#This Row],[target.clade]]="II",Table11[[#This Row],[hits.II]],TRUE,SUM(Table11[[#This Row],[hits.I]:[hits.?]]))</f>
        <v>4431</v>
      </c>
      <c r="P1564" s="26">
        <f>Table11[[#This Row],[clade.P]]-Table11[[#This Row],[clade.TP]]</f>
        <v>23</v>
      </c>
      <c r="Q1564" s="26" cm="1">
        <f t="array" ref="Q1564">_xlfn.IFS(Table11[[#This Row],[target.clade]]="I",Table11[[#This Row],[hits.II]],Table11[[#This Row],[target.clade]]="II",Table11[[#This Row],[hits.I]],TRUE,NA())</f>
        <v>50</v>
      </c>
      <c r="R1564" s="26">
        <f>IFERROR(Table11[[#This Row],[clade.N]]-Table11[[#This Row],[clade.FP]], NA())</f>
        <v>60</v>
      </c>
      <c r="S1564" s="24">
        <f>Table11[[#This Row],[clade.TP]]/Table11[[#This Row],[clade.P]]</f>
        <v>0.99483610237988329</v>
      </c>
      <c r="T1564" s="24">
        <f>Table11[[#This Row],[clade.FN]]/Table11[[#This Row],[clade.P]]</f>
        <v>5.1638976201167494E-3</v>
      </c>
      <c r="U1564" s="24">
        <f>IFERROR(Table11[[#This Row],[clade.FP]]/Table11[[#This Row],[clade.N]],NA())</f>
        <v>0.45454545454545453</v>
      </c>
      <c r="V1564" s="24">
        <f>IFERROR(Table11[[#This Row],[clade.TN]]/Table11[[#This Row],[clade.N]],NA())</f>
        <v>0.54545454545454541</v>
      </c>
      <c r="AC1564" s="11"/>
      <c r="AD1564" s="11"/>
    </row>
    <row r="1565" spans="1:30" ht="21" customHeight="1" x14ac:dyDescent="0.2">
      <c r="A1565" s="25" t="s">
        <v>6165</v>
      </c>
      <c r="B1565" s="20">
        <f>LOOKUP(Table11[[#This Row],[id]],'S1 - Assay'!A:A,'S1 - Assay'!B:B)</f>
        <v>10244</v>
      </c>
      <c r="C1565" s="20" t="str">
        <f>LOOKUP(Table11[[#This Row],[id]],'S1 - Assay'!A:A,'S1 - Assay'!C:C)</f>
        <v>II</v>
      </c>
      <c r="D1565" s="20">
        <f>COUNTIF('S6 - Table 1'!$B$3:$B$20,Table11[[#This Row],[id]])</f>
        <v>0</v>
      </c>
      <c r="E1565" s="20">
        <v>2.2815002120000001</v>
      </c>
      <c r="F1565" s="20">
        <v>3074</v>
      </c>
      <c r="G1565" s="20">
        <v>45</v>
      </c>
      <c r="H1565" s="20">
        <v>100</v>
      </c>
      <c r="I1565" s="20">
        <v>196</v>
      </c>
      <c r="J1565" s="20">
        <v>44</v>
      </c>
      <c r="K1565" s="20">
        <v>4028</v>
      </c>
      <c r="L1565" s="20">
        <v>56</v>
      </c>
      <c r="M1565" s="26" cm="1">
        <f t="array" ref="M1565">_xlfn.IFS(Table11[[#This Row],[target.clade]]="I",110,Table11[[#This Row],[target.clade]]="II",4454,TRUE,4652)</f>
        <v>4454</v>
      </c>
      <c r="N1565" s="26" cm="1">
        <f t="array" ref="N1565">_xlfn.IFS(Table11[[#This Row],[target.clade]]="I",4454,Table11[[#This Row],[target.clade]]="II",110,TRUE,NA())</f>
        <v>110</v>
      </c>
      <c r="O1565" s="20" cm="1">
        <f t="array" ref="O1565">_xlfn.IFS(Table11[[#This Row],[target.clade]]="I",Table11[[#This Row],[hits.I]],Table11[[#This Row],[target.clade]]="II",Table11[[#This Row],[hits.II]],TRUE,SUM(Table11[[#This Row],[hits.I]:[hits.?]]))</f>
        <v>4028</v>
      </c>
      <c r="P1565" s="26">
        <f>Table11[[#This Row],[clade.P]]-Table11[[#This Row],[clade.TP]]</f>
        <v>426</v>
      </c>
      <c r="Q1565" s="26" cm="1">
        <f t="array" ref="Q1565">_xlfn.IFS(Table11[[#This Row],[target.clade]]="I",Table11[[#This Row],[hits.II]],Table11[[#This Row],[target.clade]]="II",Table11[[#This Row],[hits.I]],TRUE,NA())</f>
        <v>44</v>
      </c>
      <c r="R1565" s="26">
        <f>IFERROR(Table11[[#This Row],[clade.N]]-Table11[[#This Row],[clade.FP]], NA())</f>
        <v>66</v>
      </c>
      <c r="S1565" s="24">
        <f>Table11[[#This Row],[clade.TP]]/Table11[[#This Row],[clade.P]]</f>
        <v>0.90435563538392461</v>
      </c>
      <c r="T1565" s="24">
        <f>Table11[[#This Row],[clade.FN]]/Table11[[#This Row],[clade.P]]</f>
        <v>9.5644364616075436E-2</v>
      </c>
      <c r="U1565" s="24">
        <f>IFERROR(Table11[[#This Row],[clade.FP]]/Table11[[#This Row],[clade.N]],NA())</f>
        <v>0.4</v>
      </c>
      <c r="V1565" s="24">
        <f>IFERROR(Table11[[#This Row],[clade.TN]]/Table11[[#This Row],[clade.N]],NA())</f>
        <v>0.6</v>
      </c>
      <c r="AC1565" s="11"/>
      <c r="AD1565" s="11"/>
    </row>
    <row r="1566" spans="1:30" ht="21" customHeight="1" x14ac:dyDescent="0.2">
      <c r="A1566" s="25" t="s">
        <v>6169</v>
      </c>
      <c r="B1566" s="20">
        <f>LOOKUP(Table11[[#This Row],[id]],'S1 - Assay'!A:A,'S1 - Assay'!B:B)</f>
        <v>10244</v>
      </c>
      <c r="C1566" s="20" t="str">
        <f>LOOKUP(Table11[[#This Row],[id]],'S1 - Assay'!A:A,'S1 - Assay'!C:C)</f>
        <v>II</v>
      </c>
      <c r="D1566" s="20">
        <f>COUNTIF('S6 - Table 1'!$B$3:$B$20,Table11[[#This Row],[id]])</f>
        <v>0</v>
      </c>
      <c r="E1566" s="20">
        <v>2.2827828239999999</v>
      </c>
      <c r="F1566" s="20">
        <v>3252</v>
      </c>
      <c r="G1566" s="20">
        <v>2</v>
      </c>
      <c r="H1566" s="20">
        <v>0</v>
      </c>
      <c r="I1566" s="20">
        <v>0</v>
      </c>
      <c r="J1566" s="20">
        <v>0</v>
      </c>
      <c r="K1566" s="20">
        <v>4363</v>
      </c>
      <c r="L1566" s="20">
        <v>8</v>
      </c>
      <c r="M1566" s="26" cm="1">
        <f t="array" ref="M1566">_xlfn.IFS(Table11[[#This Row],[target.clade]]="I",110,Table11[[#This Row],[target.clade]]="II",4454,TRUE,4652)</f>
        <v>4454</v>
      </c>
      <c r="N1566" s="26" cm="1">
        <f t="array" ref="N1566">_xlfn.IFS(Table11[[#This Row],[target.clade]]="I",4454,Table11[[#This Row],[target.clade]]="II",110,TRUE,NA())</f>
        <v>110</v>
      </c>
      <c r="O1566" s="20" cm="1">
        <f t="array" ref="O1566">_xlfn.IFS(Table11[[#This Row],[target.clade]]="I",Table11[[#This Row],[hits.I]],Table11[[#This Row],[target.clade]]="II",Table11[[#This Row],[hits.II]],TRUE,SUM(Table11[[#This Row],[hits.I]:[hits.?]]))</f>
        <v>4363</v>
      </c>
      <c r="P1566" s="26">
        <f>Table11[[#This Row],[clade.P]]-Table11[[#This Row],[clade.TP]]</f>
        <v>91</v>
      </c>
      <c r="Q1566" s="26" cm="1">
        <f t="array" ref="Q1566">_xlfn.IFS(Table11[[#This Row],[target.clade]]="I",Table11[[#This Row],[hits.II]],Table11[[#This Row],[target.clade]]="II",Table11[[#This Row],[hits.I]],TRUE,NA())</f>
        <v>0</v>
      </c>
      <c r="R1566" s="26">
        <f>IFERROR(Table11[[#This Row],[clade.N]]-Table11[[#This Row],[clade.FP]], NA())</f>
        <v>110</v>
      </c>
      <c r="S1566" s="24">
        <f>Table11[[#This Row],[clade.TP]]/Table11[[#This Row],[clade.P]]</f>
        <v>0.97956892680736418</v>
      </c>
      <c r="T1566" s="24">
        <f>Table11[[#This Row],[clade.FN]]/Table11[[#This Row],[clade.P]]</f>
        <v>2.0431073192635832E-2</v>
      </c>
      <c r="U1566" s="24">
        <f>IFERROR(Table11[[#This Row],[clade.FP]]/Table11[[#This Row],[clade.N]],NA())</f>
        <v>0</v>
      </c>
      <c r="V1566" s="24">
        <f>IFERROR(Table11[[#This Row],[clade.TN]]/Table11[[#This Row],[clade.N]],NA())</f>
        <v>1</v>
      </c>
      <c r="AC1566" s="11"/>
      <c r="AD1566" s="11"/>
    </row>
    <row r="1567" spans="1:30" ht="21" customHeight="1" x14ac:dyDescent="0.2">
      <c r="A1567" s="25" t="s">
        <v>6172</v>
      </c>
      <c r="B1567" s="20">
        <f>LOOKUP(Table11[[#This Row],[id]],'S1 - Assay'!A:A,'S1 - Assay'!B:B)</f>
        <v>10244</v>
      </c>
      <c r="C1567" s="20" t="str">
        <f>LOOKUP(Table11[[#This Row],[id]],'S1 - Assay'!A:A,'S1 - Assay'!C:C)</f>
        <v>II</v>
      </c>
      <c r="D1567" s="20">
        <f>COUNTIF('S6 - Table 1'!$B$3:$B$20,Table11[[#This Row],[id]])</f>
        <v>0</v>
      </c>
      <c r="E1567" s="20">
        <v>2.2896203289999999</v>
      </c>
      <c r="F1567" s="20">
        <v>3312</v>
      </c>
      <c r="G1567" s="20">
        <v>3</v>
      </c>
      <c r="H1567" s="20">
        <v>0</v>
      </c>
      <c r="I1567" s="20">
        <v>0</v>
      </c>
      <c r="J1567" s="20">
        <v>43</v>
      </c>
      <c r="K1567" s="20">
        <v>4414</v>
      </c>
      <c r="L1567" s="20">
        <v>18</v>
      </c>
      <c r="M1567" s="26" cm="1">
        <f t="array" ref="M1567">_xlfn.IFS(Table11[[#This Row],[target.clade]]="I",110,Table11[[#This Row],[target.clade]]="II",4454,TRUE,4652)</f>
        <v>4454</v>
      </c>
      <c r="N1567" s="26" cm="1">
        <f t="array" ref="N1567">_xlfn.IFS(Table11[[#This Row],[target.clade]]="I",4454,Table11[[#This Row],[target.clade]]="II",110,TRUE,NA())</f>
        <v>110</v>
      </c>
      <c r="O1567" s="20" cm="1">
        <f t="array" ref="O1567">_xlfn.IFS(Table11[[#This Row],[target.clade]]="I",Table11[[#This Row],[hits.I]],Table11[[#This Row],[target.clade]]="II",Table11[[#This Row],[hits.II]],TRUE,SUM(Table11[[#This Row],[hits.I]:[hits.?]]))</f>
        <v>4414</v>
      </c>
      <c r="P1567" s="26">
        <f>Table11[[#This Row],[clade.P]]-Table11[[#This Row],[clade.TP]]</f>
        <v>40</v>
      </c>
      <c r="Q1567" s="26" cm="1">
        <f t="array" ref="Q1567">_xlfn.IFS(Table11[[#This Row],[target.clade]]="I",Table11[[#This Row],[hits.II]],Table11[[#This Row],[target.clade]]="II",Table11[[#This Row],[hits.I]],TRUE,NA())</f>
        <v>43</v>
      </c>
      <c r="R1567" s="26">
        <f>IFERROR(Table11[[#This Row],[clade.N]]-Table11[[#This Row],[clade.FP]], NA())</f>
        <v>67</v>
      </c>
      <c r="S1567" s="24">
        <f>Table11[[#This Row],[clade.TP]]/Table11[[#This Row],[clade.P]]</f>
        <v>0.99101930848675346</v>
      </c>
      <c r="T1567" s="24">
        <f>Table11[[#This Row],[clade.FN]]/Table11[[#This Row],[clade.P]]</f>
        <v>8.9806915132465207E-3</v>
      </c>
      <c r="U1567" s="24">
        <f>IFERROR(Table11[[#This Row],[clade.FP]]/Table11[[#This Row],[clade.N]],NA())</f>
        <v>0.39090909090909093</v>
      </c>
      <c r="V1567" s="24">
        <f>IFERROR(Table11[[#This Row],[clade.TN]]/Table11[[#This Row],[clade.N]],NA())</f>
        <v>0.60909090909090913</v>
      </c>
      <c r="AC1567" s="11"/>
      <c r="AD1567" s="11"/>
    </row>
    <row r="1568" spans="1:30" ht="21" customHeight="1" x14ac:dyDescent="0.2">
      <c r="A1568" s="25" t="s">
        <v>6174</v>
      </c>
      <c r="B1568" s="20">
        <f>LOOKUP(Table11[[#This Row],[id]],'S1 - Assay'!A:A,'S1 - Assay'!B:B)</f>
        <v>10244</v>
      </c>
      <c r="C1568" s="20" t="str">
        <f>LOOKUP(Table11[[#This Row],[id]],'S1 - Assay'!A:A,'S1 - Assay'!C:C)</f>
        <v>II</v>
      </c>
      <c r="D1568" s="20">
        <f>COUNTIF('S6 - Table 1'!$B$3:$B$20,Table11[[#This Row],[id]])</f>
        <v>0</v>
      </c>
      <c r="E1568" s="20">
        <v>2.2900270570000001</v>
      </c>
      <c r="F1568" s="20">
        <v>3404</v>
      </c>
      <c r="G1568" s="20">
        <v>0</v>
      </c>
      <c r="H1568" s="20">
        <v>27</v>
      </c>
      <c r="I1568" s="20">
        <v>168</v>
      </c>
      <c r="J1568" s="20">
        <v>50</v>
      </c>
      <c r="K1568" s="20">
        <v>4376</v>
      </c>
      <c r="L1568" s="20">
        <v>64</v>
      </c>
      <c r="M1568" s="26" cm="1">
        <f t="array" ref="M1568">_xlfn.IFS(Table11[[#This Row],[target.clade]]="I",110,Table11[[#This Row],[target.clade]]="II",4454,TRUE,4652)</f>
        <v>4454</v>
      </c>
      <c r="N1568" s="26" cm="1">
        <f t="array" ref="N1568">_xlfn.IFS(Table11[[#This Row],[target.clade]]="I",4454,Table11[[#This Row],[target.clade]]="II",110,TRUE,NA())</f>
        <v>110</v>
      </c>
      <c r="O1568" s="20" cm="1">
        <f t="array" ref="O1568">_xlfn.IFS(Table11[[#This Row],[target.clade]]="I",Table11[[#This Row],[hits.I]],Table11[[#This Row],[target.clade]]="II",Table11[[#This Row],[hits.II]],TRUE,SUM(Table11[[#This Row],[hits.I]:[hits.?]]))</f>
        <v>4376</v>
      </c>
      <c r="P1568" s="26">
        <f>Table11[[#This Row],[clade.P]]-Table11[[#This Row],[clade.TP]]</f>
        <v>78</v>
      </c>
      <c r="Q1568" s="26" cm="1">
        <f t="array" ref="Q1568">_xlfn.IFS(Table11[[#This Row],[target.clade]]="I",Table11[[#This Row],[hits.II]],Table11[[#This Row],[target.clade]]="II",Table11[[#This Row],[hits.I]],TRUE,NA())</f>
        <v>50</v>
      </c>
      <c r="R1568" s="26">
        <f>IFERROR(Table11[[#This Row],[clade.N]]-Table11[[#This Row],[clade.FP]], NA())</f>
        <v>60</v>
      </c>
      <c r="S1568" s="24">
        <f>Table11[[#This Row],[clade.TP]]/Table11[[#This Row],[clade.P]]</f>
        <v>0.98248765154916928</v>
      </c>
      <c r="T1568" s="24">
        <f>Table11[[#This Row],[clade.FN]]/Table11[[#This Row],[clade.P]]</f>
        <v>1.7512348450830714E-2</v>
      </c>
      <c r="U1568" s="24">
        <f>IFERROR(Table11[[#This Row],[clade.FP]]/Table11[[#This Row],[clade.N]],NA())</f>
        <v>0.45454545454545453</v>
      </c>
      <c r="V1568" s="24">
        <f>IFERROR(Table11[[#This Row],[clade.TN]]/Table11[[#This Row],[clade.N]],NA())</f>
        <v>0.54545454545454541</v>
      </c>
      <c r="AC1568" s="11"/>
      <c r="AD1568" s="11"/>
    </row>
    <row r="1569" spans="1:30" ht="21" customHeight="1" x14ac:dyDescent="0.2">
      <c r="A1569" s="25" t="s">
        <v>6179</v>
      </c>
      <c r="B1569" s="20">
        <f>LOOKUP(Table11[[#This Row],[id]],'S1 - Assay'!A:A,'S1 - Assay'!B:B)</f>
        <v>10244</v>
      </c>
      <c r="C1569" s="20" t="str">
        <f>LOOKUP(Table11[[#This Row],[id]],'S1 - Assay'!A:A,'S1 - Assay'!C:C)</f>
        <v>II</v>
      </c>
      <c r="D1569" s="20">
        <f>COUNTIF('S6 - Table 1'!$B$3:$B$20,Table11[[#This Row],[id]])</f>
        <v>0</v>
      </c>
      <c r="E1569" s="20">
        <v>2.2900270570000001</v>
      </c>
      <c r="F1569" s="20">
        <v>3404</v>
      </c>
      <c r="G1569" s="20">
        <v>0</v>
      </c>
      <c r="H1569" s="20">
        <v>27</v>
      </c>
      <c r="I1569" s="20">
        <v>164</v>
      </c>
      <c r="J1569" s="20">
        <v>50</v>
      </c>
      <c r="K1569" s="20">
        <v>4376</v>
      </c>
      <c r="L1569" s="20">
        <v>64</v>
      </c>
      <c r="M1569" s="26" cm="1">
        <f t="array" ref="M1569">_xlfn.IFS(Table11[[#This Row],[target.clade]]="I",110,Table11[[#This Row],[target.clade]]="II",4454,TRUE,4652)</f>
        <v>4454</v>
      </c>
      <c r="N1569" s="26" cm="1">
        <f t="array" ref="N1569">_xlfn.IFS(Table11[[#This Row],[target.clade]]="I",4454,Table11[[#This Row],[target.clade]]="II",110,TRUE,NA())</f>
        <v>110</v>
      </c>
      <c r="O1569" s="20" cm="1">
        <f t="array" ref="O1569">_xlfn.IFS(Table11[[#This Row],[target.clade]]="I",Table11[[#This Row],[hits.I]],Table11[[#This Row],[target.clade]]="II",Table11[[#This Row],[hits.II]],TRUE,SUM(Table11[[#This Row],[hits.I]:[hits.?]]))</f>
        <v>4376</v>
      </c>
      <c r="P1569" s="26">
        <f>Table11[[#This Row],[clade.P]]-Table11[[#This Row],[clade.TP]]</f>
        <v>78</v>
      </c>
      <c r="Q1569" s="26" cm="1">
        <f t="array" ref="Q1569">_xlfn.IFS(Table11[[#This Row],[target.clade]]="I",Table11[[#This Row],[hits.II]],Table11[[#This Row],[target.clade]]="II",Table11[[#This Row],[hits.I]],TRUE,NA())</f>
        <v>50</v>
      </c>
      <c r="R1569" s="26">
        <f>IFERROR(Table11[[#This Row],[clade.N]]-Table11[[#This Row],[clade.FP]], NA())</f>
        <v>60</v>
      </c>
      <c r="S1569" s="24">
        <f>Table11[[#This Row],[clade.TP]]/Table11[[#This Row],[clade.P]]</f>
        <v>0.98248765154916928</v>
      </c>
      <c r="T1569" s="24">
        <f>Table11[[#This Row],[clade.FN]]/Table11[[#This Row],[clade.P]]</f>
        <v>1.7512348450830714E-2</v>
      </c>
      <c r="U1569" s="24">
        <f>IFERROR(Table11[[#This Row],[clade.FP]]/Table11[[#This Row],[clade.N]],NA())</f>
        <v>0.45454545454545453</v>
      </c>
      <c r="V1569" s="24">
        <f>IFERROR(Table11[[#This Row],[clade.TN]]/Table11[[#This Row],[clade.N]],NA())</f>
        <v>0.54545454545454541</v>
      </c>
      <c r="AC1569" s="11"/>
      <c r="AD1569" s="11"/>
    </row>
    <row r="1570" spans="1:30" ht="21" customHeight="1" x14ac:dyDescent="0.2">
      <c r="A1570" s="25" t="s">
        <v>6182</v>
      </c>
      <c r="B1570" s="20">
        <f>LOOKUP(Table11[[#This Row],[id]],'S1 - Assay'!A:A,'S1 - Assay'!B:B)</f>
        <v>10244</v>
      </c>
      <c r="C1570" s="20" t="str">
        <f>LOOKUP(Table11[[#This Row],[id]],'S1 - Assay'!A:A,'S1 - Assay'!C:C)</f>
        <v>II</v>
      </c>
      <c r="D1570" s="20">
        <f>COUNTIF('S6 - Table 1'!$B$3:$B$20,Table11[[#This Row],[id]])</f>
        <v>0</v>
      </c>
      <c r="E1570" s="20">
        <v>2.316093994</v>
      </c>
      <c r="F1570" s="20">
        <v>2662</v>
      </c>
      <c r="G1570" s="20">
        <v>100</v>
      </c>
      <c r="H1570" s="20">
        <v>279</v>
      </c>
      <c r="I1570" s="20">
        <v>6</v>
      </c>
      <c r="J1570" s="20">
        <v>44</v>
      </c>
      <c r="K1570" s="20">
        <v>3672</v>
      </c>
      <c r="L1570" s="20">
        <v>58</v>
      </c>
      <c r="M1570" s="26" cm="1">
        <f t="array" ref="M1570">_xlfn.IFS(Table11[[#This Row],[target.clade]]="I",110,Table11[[#This Row],[target.clade]]="II",4454,TRUE,4652)</f>
        <v>4454</v>
      </c>
      <c r="N1570" s="26" cm="1">
        <f t="array" ref="N1570">_xlfn.IFS(Table11[[#This Row],[target.clade]]="I",4454,Table11[[#This Row],[target.clade]]="II",110,TRUE,NA())</f>
        <v>110</v>
      </c>
      <c r="O1570" s="20" cm="1">
        <f t="array" ref="O1570">_xlfn.IFS(Table11[[#This Row],[target.clade]]="I",Table11[[#This Row],[hits.I]],Table11[[#This Row],[target.clade]]="II",Table11[[#This Row],[hits.II]],TRUE,SUM(Table11[[#This Row],[hits.I]:[hits.?]]))</f>
        <v>3672</v>
      </c>
      <c r="P1570" s="26">
        <f>Table11[[#This Row],[clade.P]]-Table11[[#This Row],[clade.TP]]</f>
        <v>782</v>
      </c>
      <c r="Q1570" s="26" cm="1">
        <f t="array" ref="Q1570">_xlfn.IFS(Table11[[#This Row],[target.clade]]="I",Table11[[#This Row],[hits.II]],Table11[[#This Row],[target.clade]]="II",Table11[[#This Row],[hits.I]],TRUE,NA())</f>
        <v>44</v>
      </c>
      <c r="R1570" s="26">
        <f>IFERROR(Table11[[#This Row],[clade.N]]-Table11[[#This Row],[clade.FP]], NA())</f>
        <v>66</v>
      </c>
      <c r="S1570" s="24">
        <f>Table11[[#This Row],[clade.TP]]/Table11[[#This Row],[clade.P]]</f>
        <v>0.82442748091603058</v>
      </c>
      <c r="T1570" s="24">
        <f>Table11[[#This Row],[clade.FN]]/Table11[[#This Row],[clade.P]]</f>
        <v>0.17557251908396945</v>
      </c>
      <c r="U1570" s="24">
        <f>IFERROR(Table11[[#This Row],[clade.FP]]/Table11[[#This Row],[clade.N]],NA())</f>
        <v>0.4</v>
      </c>
      <c r="V1570" s="24">
        <f>IFERROR(Table11[[#This Row],[clade.TN]]/Table11[[#This Row],[clade.N]],NA())</f>
        <v>0.6</v>
      </c>
      <c r="AC1570" s="11"/>
      <c r="AD1570" s="11"/>
    </row>
    <row r="1571" spans="1:30" ht="21" customHeight="1" x14ac:dyDescent="0.2">
      <c r="A1571" s="25" t="s">
        <v>6187</v>
      </c>
      <c r="B1571" s="20">
        <f>LOOKUP(Table11[[#This Row],[id]],'S1 - Assay'!A:A,'S1 - Assay'!B:B)</f>
        <v>10244</v>
      </c>
      <c r="C1571" s="20" t="str">
        <f>LOOKUP(Table11[[#This Row],[id]],'S1 - Assay'!A:A,'S1 - Assay'!C:C)</f>
        <v>II</v>
      </c>
      <c r="D1571" s="20">
        <f>COUNTIF('S6 - Table 1'!$B$3:$B$20,Table11[[#This Row],[id]])</f>
        <v>0</v>
      </c>
      <c r="E1571" s="20">
        <v>2.3288197410000002</v>
      </c>
      <c r="F1571" s="20">
        <v>3385</v>
      </c>
      <c r="G1571" s="20">
        <v>1</v>
      </c>
      <c r="H1571" s="20">
        <v>157</v>
      </c>
      <c r="I1571" s="20">
        <v>216</v>
      </c>
      <c r="J1571" s="20">
        <v>43</v>
      </c>
      <c r="K1571" s="20">
        <v>4406</v>
      </c>
      <c r="L1571" s="20">
        <v>49</v>
      </c>
      <c r="M1571" s="26" cm="1">
        <f t="array" ref="M1571">_xlfn.IFS(Table11[[#This Row],[target.clade]]="I",110,Table11[[#This Row],[target.clade]]="II",4454,TRUE,4652)</f>
        <v>4454</v>
      </c>
      <c r="N1571" s="26" cm="1">
        <f t="array" ref="N1571">_xlfn.IFS(Table11[[#This Row],[target.clade]]="I",4454,Table11[[#This Row],[target.clade]]="II",110,TRUE,NA())</f>
        <v>110</v>
      </c>
      <c r="O1571" s="20" cm="1">
        <f t="array" ref="O1571">_xlfn.IFS(Table11[[#This Row],[target.clade]]="I",Table11[[#This Row],[hits.I]],Table11[[#This Row],[target.clade]]="II",Table11[[#This Row],[hits.II]],TRUE,SUM(Table11[[#This Row],[hits.I]:[hits.?]]))</f>
        <v>4406</v>
      </c>
      <c r="P1571" s="26">
        <f>Table11[[#This Row],[clade.P]]-Table11[[#This Row],[clade.TP]]</f>
        <v>48</v>
      </c>
      <c r="Q1571" s="26" cm="1">
        <f t="array" ref="Q1571">_xlfn.IFS(Table11[[#This Row],[target.clade]]="I",Table11[[#This Row],[hits.II]],Table11[[#This Row],[target.clade]]="II",Table11[[#This Row],[hits.I]],TRUE,NA())</f>
        <v>43</v>
      </c>
      <c r="R1571" s="26">
        <f>IFERROR(Table11[[#This Row],[clade.N]]-Table11[[#This Row],[clade.FP]], NA())</f>
        <v>67</v>
      </c>
      <c r="S1571" s="24">
        <f>Table11[[#This Row],[clade.TP]]/Table11[[#This Row],[clade.P]]</f>
        <v>0.98922317018410422</v>
      </c>
      <c r="T1571" s="24">
        <f>Table11[[#This Row],[clade.FN]]/Table11[[#This Row],[clade.P]]</f>
        <v>1.0776829815895825E-2</v>
      </c>
      <c r="U1571" s="24">
        <f>IFERROR(Table11[[#This Row],[clade.FP]]/Table11[[#This Row],[clade.N]],NA())</f>
        <v>0.39090909090909093</v>
      </c>
      <c r="V1571" s="24">
        <f>IFERROR(Table11[[#This Row],[clade.TN]]/Table11[[#This Row],[clade.N]],NA())</f>
        <v>0.60909090909090913</v>
      </c>
      <c r="AC1571" s="11"/>
      <c r="AD1571" s="11"/>
    </row>
    <row r="1572" spans="1:30" ht="21" customHeight="1" x14ac:dyDescent="0.2">
      <c r="A1572" s="25" t="s">
        <v>6192</v>
      </c>
      <c r="B1572" s="20">
        <f>LOOKUP(Table11[[#This Row],[id]],'S1 - Assay'!A:A,'S1 - Assay'!B:B)</f>
        <v>10244</v>
      </c>
      <c r="C1572" s="20" t="str">
        <f>LOOKUP(Table11[[#This Row],[id]],'S1 - Assay'!A:A,'S1 - Assay'!C:C)</f>
        <v>II</v>
      </c>
      <c r="D1572" s="20">
        <f>COUNTIF('S6 - Table 1'!$B$3:$B$20,Table11[[#This Row],[id]])</f>
        <v>0</v>
      </c>
      <c r="E1572" s="20">
        <v>2.3383668040000001</v>
      </c>
      <c r="F1572" s="20">
        <v>3323</v>
      </c>
      <c r="G1572" s="20">
        <v>11</v>
      </c>
      <c r="H1572" s="20">
        <v>63</v>
      </c>
      <c r="I1572" s="20">
        <v>150</v>
      </c>
      <c r="J1572" s="20">
        <v>43</v>
      </c>
      <c r="K1572" s="20">
        <v>4316</v>
      </c>
      <c r="L1572" s="20">
        <v>65</v>
      </c>
      <c r="M1572" s="26" cm="1">
        <f t="array" ref="M1572">_xlfn.IFS(Table11[[#This Row],[target.clade]]="I",110,Table11[[#This Row],[target.clade]]="II",4454,TRUE,4652)</f>
        <v>4454</v>
      </c>
      <c r="N1572" s="26" cm="1">
        <f t="array" ref="N1572">_xlfn.IFS(Table11[[#This Row],[target.clade]]="I",4454,Table11[[#This Row],[target.clade]]="II",110,TRUE,NA())</f>
        <v>110</v>
      </c>
      <c r="O1572" s="20" cm="1">
        <f t="array" ref="O1572">_xlfn.IFS(Table11[[#This Row],[target.clade]]="I",Table11[[#This Row],[hits.I]],Table11[[#This Row],[target.clade]]="II",Table11[[#This Row],[hits.II]],TRUE,SUM(Table11[[#This Row],[hits.I]:[hits.?]]))</f>
        <v>4316</v>
      </c>
      <c r="P1572" s="26">
        <f>Table11[[#This Row],[clade.P]]-Table11[[#This Row],[clade.TP]]</f>
        <v>138</v>
      </c>
      <c r="Q1572" s="26" cm="1">
        <f t="array" ref="Q1572">_xlfn.IFS(Table11[[#This Row],[target.clade]]="I",Table11[[#This Row],[hits.II]],Table11[[#This Row],[target.clade]]="II",Table11[[#This Row],[hits.I]],TRUE,NA())</f>
        <v>43</v>
      </c>
      <c r="R1572" s="26">
        <f>IFERROR(Table11[[#This Row],[clade.N]]-Table11[[#This Row],[clade.FP]], NA())</f>
        <v>67</v>
      </c>
      <c r="S1572" s="24">
        <f>Table11[[#This Row],[clade.TP]]/Table11[[#This Row],[clade.P]]</f>
        <v>0.96901661427929953</v>
      </c>
      <c r="T1572" s="24">
        <f>Table11[[#This Row],[clade.FN]]/Table11[[#This Row],[clade.P]]</f>
        <v>3.0983385720700495E-2</v>
      </c>
      <c r="U1572" s="24">
        <f>IFERROR(Table11[[#This Row],[clade.FP]]/Table11[[#This Row],[clade.N]],NA())</f>
        <v>0.39090909090909093</v>
      </c>
      <c r="V1572" s="24">
        <f>IFERROR(Table11[[#This Row],[clade.TN]]/Table11[[#This Row],[clade.N]],NA())</f>
        <v>0.60909090909090913</v>
      </c>
      <c r="AC1572" s="11"/>
      <c r="AD1572" s="11"/>
    </row>
    <row r="1573" spans="1:30" ht="21" customHeight="1" x14ac:dyDescent="0.2">
      <c r="A1573" s="25" t="s">
        <v>6193</v>
      </c>
      <c r="B1573" s="20">
        <f>LOOKUP(Table11[[#This Row],[id]],'S1 - Assay'!A:A,'S1 - Assay'!B:B)</f>
        <v>10244</v>
      </c>
      <c r="C1573" s="20" t="str">
        <f>LOOKUP(Table11[[#This Row],[id]],'S1 - Assay'!A:A,'S1 - Assay'!C:C)</f>
        <v>II</v>
      </c>
      <c r="D1573" s="20">
        <f>COUNTIF('S6 - Table 1'!$B$3:$B$20,Table11[[#This Row],[id]])</f>
        <v>0</v>
      </c>
      <c r="E1573" s="20">
        <v>2.3411729499999998</v>
      </c>
      <c r="F1573" s="20">
        <v>3399</v>
      </c>
      <c r="G1573" s="20">
        <v>4</v>
      </c>
      <c r="H1573" s="20">
        <v>34</v>
      </c>
      <c r="I1573" s="20">
        <v>475</v>
      </c>
      <c r="J1573" s="20">
        <v>44</v>
      </c>
      <c r="K1573" s="20">
        <v>4389</v>
      </c>
      <c r="L1573" s="20">
        <v>65</v>
      </c>
      <c r="M1573" s="26" cm="1">
        <f t="array" ref="M1573">_xlfn.IFS(Table11[[#This Row],[target.clade]]="I",110,Table11[[#This Row],[target.clade]]="II",4454,TRUE,4652)</f>
        <v>4454</v>
      </c>
      <c r="N1573" s="26" cm="1">
        <f t="array" ref="N1573">_xlfn.IFS(Table11[[#This Row],[target.clade]]="I",4454,Table11[[#This Row],[target.clade]]="II",110,TRUE,NA())</f>
        <v>110</v>
      </c>
      <c r="O1573" s="20" cm="1">
        <f t="array" ref="O1573">_xlfn.IFS(Table11[[#This Row],[target.clade]]="I",Table11[[#This Row],[hits.I]],Table11[[#This Row],[target.clade]]="II",Table11[[#This Row],[hits.II]],TRUE,SUM(Table11[[#This Row],[hits.I]:[hits.?]]))</f>
        <v>4389</v>
      </c>
      <c r="P1573" s="26">
        <f>Table11[[#This Row],[clade.P]]-Table11[[#This Row],[clade.TP]]</f>
        <v>65</v>
      </c>
      <c r="Q1573" s="26" cm="1">
        <f t="array" ref="Q1573">_xlfn.IFS(Table11[[#This Row],[target.clade]]="I",Table11[[#This Row],[hits.II]],Table11[[#This Row],[target.clade]]="II",Table11[[#This Row],[hits.I]],TRUE,NA())</f>
        <v>44</v>
      </c>
      <c r="R1573" s="26">
        <f>IFERROR(Table11[[#This Row],[clade.N]]-Table11[[#This Row],[clade.FP]], NA())</f>
        <v>66</v>
      </c>
      <c r="S1573" s="24">
        <f>Table11[[#This Row],[clade.TP]]/Table11[[#This Row],[clade.P]]</f>
        <v>0.98540637629097438</v>
      </c>
      <c r="T1573" s="24">
        <f>Table11[[#This Row],[clade.FN]]/Table11[[#This Row],[clade.P]]</f>
        <v>1.4593623709025595E-2</v>
      </c>
      <c r="U1573" s="24">
        <f>IFERROR(Table11[[#This Row],[clade.FP]]/Table11[[#This Row],[clade.N]],NA())</f>
        <v>0.4</v>
      </c>
      <c r="V1573" s="24">
        <f>IFERROR(Table11[[#This Row],[clade.TN]]/Table11[[#This Row],[clade.N]],NA())</f>
        <v>0.6</v>
      </c>
      <c r="AC1573" s="11"/>
      <c r="AD1573" s="11"/>
    </row>
    <row r="1574" spans="1:30" ht="21" customHeight="1" x14ac:dyDescent="0.2">
      <c r="A1574" s="25" t="s">
        <v>6194</v>
      </c>
      <c r="B1574" s="20">
        <f>LOOKUP(Table11[[#This Row],[id]],'S1 - Assay'!A:A,'S1 - Assay'!B:B)</f>
        <v>10244</v>
      </c>
      <c r="C1574" s="20" t="str">
        <f>LOOKUP(Table11[[#This Row],[id]],'S1 - Assay'!A:A,'S1 - Assay'!C:C)</f>
        <v>II</v>
      </c>
      <c r="D1574" s="20">
        <f>COUNTIF('S6 - Table 1'!$B$3:$B$20,Table11[[#This Row],[id]])</f>
        <v>0</v>
      </c>
      <c r="E1574" s="20">
        <v>2.3473530930000002</v>
      </c>
      <c r="F1574" s="20">
        <v>3431</v>
      </c>
      <c r="G1574" s="20">
        <v>1</v>
      </c>
      <c r="H1574" s="20">
        <v>199</v>
      </c>
      <c r="I1574" s="20">
        <v>114</v>
      </c>
      <c r="J1574" s="20">
        <v>50</v>
      </c>
      <c r="K1574" s="20">
        <v>4431</v>
      </c>
      <c r="L1574" s="20">
        <v>64</v>
      </c>
      <c r="M1574" s="26" cm="1">
        <f t="array" ref="M1574">_xlfn.IFS(Table11[[#This Row],[target.clade]]="I",110,Table11[[#This Row],[target.clade]]="II",4454,TRUE,4652)</f>
        <v>4454</v>
      </c>
      <c r="N1574" s="26" cm="1">
        <f t="array" ref="N1574">_xlfn.IFS(Table11[[#This Row],[target.clade]]="I",4454,Table11[[#This Row],[target.clade]]="II",110,TRUE,NA())</f>
        <v>110</v>
      </c>
      <c r="O1574" s="20" cm="1">
        <f t="array" ref="O1574">_xlfn.IFS(Table11[[#This Row],[target.clade]]="I",Table11[[#This Row],[hits.I]],Table11[[#This Row],[target.clade]]="II",Table11[[#This Row],[hits.II]],TRUE,SUM(Table11[[#This Row],[hits.I]:[hits.?]]))</f>
        <v>4431</v>
      </c>
      <c r="P1574" s="26">
        <f>Table11[[#This Row],[clade.P]]-Table11[[#This Row],[clade.TP]]</f>
        <v>23</v>
      </c>
      <c r="Q1574" s="26" cm="1">
        <f t="array" ref="Q1574">_xlfn.IFS(Table11[[#This Row],[target.clade]]="I",Table11[[#This Row],[hits.II]],Table11[[#This Row],[target.clade]]="II",Table11[[#This Row],[hits.I]],TRUE,NA())</f>
        <v>50</v>
      </c>
      <c r="R1574" s="26">
        <f>IFERROR(Table11[[#This Row],[clade.N]]-Table11[[#This Row],[clade.FP]], NA())</f>
        <v>60</v>
      </c>
      <c r="S1574" s="24">
        <f>Table11[[#This Row],[clade.TP]]/Table11[[#This Row],[clade.P]]</f>
        <v>0.99483610237988329</v>
      </c>
      <c r="T1574" s="24">
        <f>Table11[[#This Row],[clade.FN]]/Table11[[#This Row],[clade.P]]</f>
        <v>5.1638976201167494E-3</v>
      </c>
      <c r="U1574" s="24">
        <f>IFERROR(Table11[[#This Row],[clade.FP]]/Table11[[#This Row],[clade.N]],NA())</f>
        <v>0.45454545454545453</v>
      </c>
      <c r="V1574" s="24">
        <f>IFERROR(Table11[[#This Row],[clade.TN]]/Table11[[#This Row],[clade.N]],NA())</f>
        <v>0.54545454545454541</v>
      </c>
      <c r="AC1574" s="11"/>
      <c r="AD1574" s="11"/>
    </row>
    <row r="1575" spans="1:30" ht="21" customHeight="1" x14ac:dyDescent="0.2">
      <c r="A1575" s="25" t="s">
        <v>6197</v>
      </c>
      <c r="B1575" s="20">
        <f>LOOKUP(Table11[[#This Row],[id]],'S1 - Assay'!A:A,'S1 - Assay'!B:B)</f>
        <v>10244</v>
      </c>
      <c r="C1575" s="20" t="str">
        <f>LOOKUP(Table11[[#This Row],[id]],'S1 - Assay'!A:A,'S1 - Assay'!C:C)</f>
        <v>II</v>
      </c>
      <c r="D1575" s="20">
        <f>COUNTIF('S6 - Table 1'!$B$3:$B$20,Table11[[#This Row],[id]])</f>
        <v>0</v>
      </c>
      <c r="E1575" s="20">
        <v>2.3496377829999999</v>
      </c>
      <c r="F1575" s="20">
        <v>3396</v>
      </c>
      <c r="G1575" s="20">
        <v>2</v>
      </c>
      <c r="H1575" s="20">
        <v>86</v>
      </c>
      <c r="I1575" s="20">
        <v>88</v>
      </c>
      <c r="J1575" s="20">
        <v>43</v>
      </c>
      <c r="K1575" s="20">
        <v>4425</v>
      </c>
      <c r="L1575" s="20">
        <v>52</v>
      </c>
      <c r="M1575" s="26" cm="1">
        <f t="array" ref="M1575">_xlfn.IFS(Table11[[#This Row],[target.clade]]="I",110,Table11[[#This Row],[target.clade]]="II",4454,TRUE,4652)</f>
        <v>4454</v>
      </c>
      <c r="N1575" s="26" cm="1">
        <f t="array" ref="N1575">_xlfn.IFS(Table11[[#This Row],[target.clade]]="I",4454,Table11[[#This Row],[target.clade]]="II",110,TRUE,NA())</f>
        <v>110</v>
      </c>
      <c r="O1575" s="20" cm="1">
        <f t="array" ref="O1575">_xlfn.IFS(Table11[[#This Row],[target.clade]]="I",Table11[[#This Row],[hits.I]],Table11[[#This Row],[target.clade]]="II",Table11[[#This Row],[hits.II]],TRUE,SUM(Table11[[#This Row],[hits.I]:[hits.?]]))</f>
        <v>4425</v>
      </c>
      <c r="P1575" s="26">
        <f>Table11[[#This Row],[clade.P]]-Table11[[#This Row],[clade.TP]]</f>
        <v>29</v>
      </c>
      <c r="Q1575" s="26" cm="1">
        <f t="array" ref="Q1575">_xlfn.IFS(Table11[[#This Row],[target.clade]]="I",Table11[[#This Row],[hits.II]],Table11[[#This Row],[target.clade]]="II",Table11[[#This Row],[hits.I]],TRUE,NA())</f>
        <v>43</v>
      </c>
      <c r="R1575" s="26">
        <f>IFERROR(Table11[[#This Row],[clade.N]]-Table11[[#This Row],[clade.FP]], NA())</f>
        <v>67</v>
      </c>
      <c r="S1575" s="24">
        <f>Table11[[#This Row],[clade.TP]]/Table11[[#This Row],[clade.P]]</f>
        <v>0.9934889986528963</v>
      </c>
      <c r="T1575" s="24">
        <f>Table11[[#This Row],[clade.FN]]/Table11[[#This Row],[clade.P]]</f>
        <v>6.5110013471037266E-3</v>
      </c>
      <c r="U1575" s="24">
        <f>IFERROR(Table11[[#This Row],[clade.FP]]/Table11[[#This Row],[clade.N]],NA())</f>
        <v>0.39090909090909093</v>
      </c>
      <c r="V1575" s="24">
        <f>IFERROR(Table11[[#This Row],[clade.TN]]/Table11[[#This Row],[clade.N]],NA())</f>
        <v>0.60909090909090913</v>
      </c>
      <c r="AC1575" s="11"/>
      <c r="AD1575" s="11"/>
    </row>
    <row r="1576" spans="1:30" ht="21" customHeight="1" x14ac:dyDescent="0.2">
      <c r="A1576" s="25" t="s">
        <v>6200</v>
      </c>
      <c r="B1576" s="20">
        <f>LOOKUP(Table11[[#This Row],[id]],'S1 - Assay'!A:A,'S1 - Assay'!B:B)</f>
        <v>10244</v>
      </c>
      <c r="C1576" s="20" t="str">
        <f>LOOKUP(Table11[[#This Row],[id]],'S1 - Assay'!A:A,'S1 - Assay'!C:C)</f>
        <v>II</v>
      </c>
      <c r="D1576" s="20">
        <f>COUNTIF('S6 - Table 1'!$B$3:$B$20,Table11[[#This Row],[id]])</f>
        <v>0</v>
      </c>
      <c r="E1576" s="20">
        <v>2.3496377829999999</v>
      </c>
      <c r="F1576" s="20">
        <v>3396</v>
      </c>
      <c r="G1576" s="20">
        <v>2</v>
      </c>
      <c r="H1576" s="20">
        <v>86</v>
      </c>
      <c r="I1576" s="20">
        <v>87</v>
      </c>
      <c r="J1576" s="20">
        <v>43</v>
      </c>
      <c r="K1576" s="20">
        <v>4425</v>
      </c>
      <c r="L1576" s="20">
        <v>52</v>
      </c>
      <c r="M1576" s="26" cm="1">
        <f t="array" ref="M1576">_xlfn.IFS(Table11[[#This Row],[target.clade]]="I",110,Table11[[#This Row],[target.clade]]="II",4454,TRUE,4652)</f>
        <v>4454</v>
      </c>
      <c r="N1576" s="26" cm="1">
        <f t="array" ref="N1576">_xlfn.IFS(Table11[[#This Row],[target.clade]]="I",4454,Table11[[#This Row],[target.clade]]="II",110,TRUE,NA())</f>
        <v>110</v>
      </c>
      <c r="O1576" s="20" cm="1">
        <f t="array" ref="O1576">_xlfn.IFS(Table11[[#This Row],[target.clade]]="I",Table11[[#This Row],[hits.I]],Table11[[#This Row],[target.clade]]="II",Table11[[#This Row],[hits.II]],TRUE,SUM(Table11[[#This Row],[hits.I]:[hits.?]]))</f>
        <v>4425</v>
      </c>
      <c r="P1576" s="26">
        <f>Table11[[#This Row],[clade.P]]-Table11[[#This Row],[clade.TP]]</f>
        <v>29</v>
      </c>
      <c r="Q1576" s="26" cm="1">
        <f t="array" ref="Q1576">_xlfn.IFS(Table11[[#This Row],[target.clade]]="I",Table11[[#This Row],[hits.II]],Table11[[#This Row],[target.clade]]="II",Table11[[#This Row],[hits.I]],TRUE,NA())</f>
        <v>43</v>
      </c>
      <c r="R1576" s="26">
        <f>IFERROR(Table11[[#This Row],[clade.N]]-Table11[[#This Row],[clade.FP]], NA())</f>
        <v>67</v>
      </c>
      <c r="S1576" s="24">
        <f>Table11[[#This Row],[clade.TP]]/Table11[[#This Row],[clade.P]]</f>
        <v>0.9934889986528963</v>
      </c>
      <c r="T1576" s="24">
        <f>Table11[[#This Row],[clade.FN]]/Table11[[#This Row],[clade.P]]</f>
        <v>6.5110013471037266E-3</v>
      </c>
      <c r="U1576" s="24">
        <f>IFERROR(Table11[[#This Row],[clade.FP]]/Table11[[#This Row],[clade.N]],NA())</f>
        <v>0.39090909090909093</v>
      </c>
      <c r="V1576" s="24">
        <f>IFERROR(Table11[[#This Row],[clade.TN]]/Table11[[#This Row],[clade.N]],NA())</f>
        <v>0.60909090909090913</v>
      </c>
      <c r="AC1576" s="11"/>
      <c r="AD1576" s="11"/>
    </row>
    <row r="1577" spans="1:30" ht="21" customHeight="1" x14ac:dyDescent="0.2">
      <c r="A1577" s="25" t="s">
        <v>6203</v>
      </c>
      <c r="B1577" s="20">
        <f>LOOKUP(Table11[[#This Row],[id]],'S1 - Assay'!A:A,'S1 - Assay'!B:B)</f>
        <v>10244</v>
      </c>
      <c r="C1577" s="20" t="str">
        <f>LOOKUP(Table11[[#This Row],[id]],'S1 - Assay'!A:A,'S1 - Assay'!C:C)</f>
        <v>II</v>
      </c>
      <c r="D1577" s="20">
        <f>COUNTIF('S6 - Table 1'!$B$3:$B$20,Table11[[#This Row],[id]])</f>
        <v>0</v>
      </c>
      <c r="E1577" s="20">
        <v>2.3529209340000001</v>
      </c>
      <c r="F1577" s="20">
        <v>3073</v>
      </c>
      <c r="G1577" s="20">
        <v>45</v>
      </c>
      <c r="H1577" s="20">
        <v>108</v>
      </c>
      <c r="I1577" s="20">
        <v>188</v>
      </c>
      <c r="J1577" s="20">
        <v>44</v>
      </c>
      <c r="K1577" s="20">
        <v>4026</v>
      </c>
      <c r="L1577" s="20">
        <v>56</v>
      </c>
      <c r="M1577" s="26" cm="1">
        <f t="array" ref="M1577">_xlfn.IFS(Table11[[#This Row],[target.clade]]="I",110,Table11[[#This Row],[target.clade]]="II",4454,TRUE,4652)</f>
        <v>4454</v>
      </c>
      <c r="N1577" s="26" cm="1">
        <f t="array" ref="N1577">_xlfn.IFS(Table11[[#This Row],[target.clade]]="I",4454,Table11[[#This Row],[target.clade]]="II",110,TRUE,NA())</f>
        <v>110</v>
      </c>
      <c r="O1577" s="20" cm="1">
        <f t="array" ref="O1577">_xlfn.IFS(Table11[[#This Row],[target.clade]]="I",Table11[[#This Row],[hits.I]],Table11[[#This Row],[target.clade]]="II",Table11[[#This Row],[hits.II]],TRUE,SUM(Table11[[#This Row],[hits.I]:[hits.?]]))</f>
        <v>4026</v>
      </c>
      <c r="P1577" s="26">
        <f>Table11[[#This Row],[clade.P]]-Table11[[#This Row],[clade.TP]]</f>
        <v>428</v>
      </c>
      <c r="Q1577" s="26" cm="1">
        <f t="array" ref="Q1577">_xlfn.IFS(Table11[[#This Row],[target.clade]]="I",Table11[[#This Row],[hits.II]],Table11[[#This Row],[target.clade]]="II",Table11[[#This Row],[hits.I]],TRUE,NA())</f>
        <v>44</v>
      </c>
      <c r="R1577" s="26">
        <f>IFERROR(Table11[[#This Row],[clade.N]]-Table11[[#This Row],[clade.FP]], NA())</f>
        <v>66</v>
      </c>
      <c r="S1577" s="24">
        <f>Table11[[#This Row],[clade.TP]]/Table11[[#This Row],[clade.P]]</f>
        <v>0.90390660080826224</v>
      </c>
      <c r="T1577" s="24">
        <f>Table11[[#This Row],[clade.FN]]/Table11[[#This Row],[clade.P]]</f>
        <v>9.6093399191737761E-2</v>
      </c>
      <c r="U1577" s="24">
        <f>IFERROR(Table11[[#This Row],[clade.FP]]/Table11[[#This Row],[clade.N]],NA())</f>
        <v>0.4</v>
      </c>
      <c r="V1577" s="24">
        <f>IFERROR(Table11[[#This Row],[clade.TN]]/Table11[[#This Row],[clade.N]],NA())</f>
        <v>0.6</v>
      </c>
      <c r="AC1577" s="11"/>
      <c r="AD1577" s="11"/>
    </row>
    <row r="1578" spans="1:30" ht="21" customHeight="1" x14ac:dyDescent="0.2">
      <c r="A1578" s="25" t="s">
        <v>6207</v>
      </c>
      <c r="B1578" s="20">
        <f>LOOKUP(Table11[[#This Row],[id]],'S1 - Assay'!A:A,'S1 - Assay'!B:B)</f>
        <v>10244</v>
      </c>
      <c r="C1578" s="20" t="str">
        <f>LOOKUP(Table11[[#This Row],[id]],'S1 - Assay'!A:A,'S1 - Assay'!C:C)</f>
        <v>II</v>
      </c>
      <c r="D1578" s="20">
        <f>COUNTIF('S6 - Table 1'!$B$3:$B$20,Table11[[#This Row],[id]])</f>
        <v>0</v>
      </c>
      <c r="E1578" s="20">
        <v>2.3662995539999998</v>
      </c>
      <c r="F1578" s="20">
        <v>3423</v>
      </c>
      <c r="G1578" s="20">
        <v>10</v>
      </c>
      <c r="H1578" s="20">
        <v>218</v>
      </c>
      <c r="I1578" s="20">
        <v>89</v>
      </c>
      <c r="J1578" s="20">
        <v>44</v>
      </c>
      <c r="K1578" s="20">
        <v>4430</v>
      </c>
      <c r="L1578" s="20">
        <v>66</v>
      </c>
      <c r="M1578" s="26" cm="1">
        <f t="array" ref="M1578">_xlfn.IFS(Table11[[#This Row],[target.clade]]="I",110,Table11[[#This Row],[target.clade]]="II",4454,TRUE,4652)</f>
        <v>4454</v>
      </c>
      <c r="N1578" s="26" cm="1">
        <f t="array" ref="N1578">_xlfn.IFS(Table11[[#This Row],[target.clade]]="I",4454,Table11[[#This Row],[target.clade]]="II",110,TRUE,NA())</f>
        <v>110</v>
      </c>
      <c r="O1578" s="20" cm="1">
        <f t="array" ref="O1578">_xlfn.IFS(Table11[[#This Row],[target.clade]]="I",Table11[[#This Row],[hits.I]],Table11[[#This Row],[target.clade]]="II",Table11[[#This Row],[hits.II]],TRUE,SUM(Table11[[#This Row],[hits.I]:[hits.?]]))</f>
        <v>4430</v>
      </c>
      <c r="P1578" s="26">
        <f>Table11[[#This Row],[clade.P]]-Table11[[#This Row],[clade.TP]]</f>
        <v>24</v>
      </c>
      <c r="Q1578" s="26" cm="1">
        <f t="array" ref="Q1578">_xlfn.IFS(Table11[[#This Row],[target.clade]]="I",Table11[[#This Row],[hits.II]],Table11[[#This Row],[target.clade]]="II",Table11[[#This Row],[hits.I]],TRUE,NA())</f>
        <v>44</v>
      </c>
      <c r="R1578" s="26">
        <f>IFERROR(Table11[[#This Row],[clade.N]]-Table11[[#This Row],[clade.FP]], NA())</f>
        <v>66</v>
      </c>
      <c r="S1578" s="24">
        <f>Table11[[#This Row],[clade.TP]]/Table11[[#This Row],[clade.P]]</f>
        <v>0.99461158509205205</v>
      </c>
      <c r="T1578" s="24">
        <f>Table11[[#This Row],[clade.FN]]/Table11[[#This Row],[clade.P]]</f>
        <v>5.3884149079479124E-3</v>
      </c>
      <c r="U1578" s="24">
        <f>IFERROR(Table11[[#This Row],[clade.FP]]/Table11[[#This Row],[clade.N]],NA())</f>
        <v>0.4</v>
      </c>
      <c r="V1578" s="24">
        <f>IFERROR(Table11[[#This Row],[clade.TN]]/Table11[[#This Row],[clade.N]],NA())</f>
        <v>0.6</v>
      </c>
      <c r="AC1578" s="11"/>
      <c r="AD1578" s="11"/>
    </row>
    <row r="1579" spans="1:30" ht="21" customHeight="1" x14ac:dyDescent="0.2">
      <c r="A1579" s="25" t="s">
        <v>6212</v>
      </c>
      <c r="B1579" s="20">
        <f>LOOKUP(Table11[[#This Row],[id]],'S1 - Assay'!A:A,'S1 - Assay'!B:B)</f>
        <v>10244</v>
      </c>
      <c r="C1579" s="20" t="str">
        <f>LOOKUP(Table11[[#This Row],[id]],'S1 - Assay'!A:A,'S1 - Assay'!C:C)</f>
        <v>II</v>
      </c>
      <c r="D1579" s="20">
        <f>COUNTIF('S6 - Table 1'!$B$3:$B$20,Table11[[#This Row],[id]])</f>
        <v>0</v>
      </c>
      <c r="E1579" s="20">
        <v>2.3666266359999999</v>
      </c>
      <c r="F1579" s="20">
        <v>3294</v>
      </c>
      <c r="G1579" s="20">
        <v>7</v>
      </c>
      <c r="H1579" s="20">
        <v>222</v>
      </c>
      <c r="I1579" s="20">
        <v>64</v>
      </c>
      <c r="J1579" s="20">
        <v>43</v>
      </c>
      <c r="K1579" s="20">
        <v>4381</v>
      </c>
      <c r="L1579" s="20">
        <v>20</v>
      </c>
      <c r="M1579" s="26" cm="1">
        <f t="array" ref="M1579">_xlfn.IFS(Table11[[#This Row],[target.clade]]="I",110,Table11[[#This Row],[target.clade]]="II",4454,TRUE,4652)</f>
        <v>4454</v>
      </c>
      <c r="N1579" s="26" cm="1">
        <f t="array" ref="N1579">_xlfn.IFS(Table11[[#This Row],[target.clade]]="I",4454,Table11[[#This Row],[target.clade]]="II",110,TRUE,NA())</f>
        <v>110</v>
      </c>
      <c r="O1579" s="20" cm="1">
        <f t="array" ref="O1579">_xlfn.IFS(Table11[[#This Row],[target.clade]]="I",Table11[[#This Row],[hits.I]],Table11[[#This Row],[target.clade]]="II",Table11[[#This Row],[hits.II]],TRUE,SUM(Table11[[#This Row],[hits.I]:[hits.?]]))</f>
        <v>4381</v>
      </c>
      <c r="P1579" s="26">
        <f>Table11[[#This Row],[clade.P]]-Table11[[#This Row],[clade.TP]]</f>
        <v>73</v>
      </c>
      <c r="Q1579" s="26" cm="1">
        <f t="array" ref="Q1579">_xlfn.IFS(Table11[[#This Row],[target.clade]]="I",Table11[[#This Row],[hits.II]],Table11[[#This Row],[target.clade]]="II",Table11[[#This Row],[hits.I]],TRUE,NA())</f>
        <v>43</v>
      </c>
      <c r="R1579" s="26">
        <f>IFERROR(Table11[[#This Row],[clade.N]]-Table11[[#This Row],[clade.FP]], NA())</f>
        <v>67</v>
      </c>
      <c r="S1579" s="24">
        <f>Table11[[#This Row],[clade.TP]]/Table11[[#This Row],[clade.P]]</f>
        <v>0.98361023798832514</v>
      </c>
      <c r="T1579" s="24">
        <f>Table11[[#This Row],[clade.FN]]/Table11[[#This Row],[clade.P]]</f>
        <v>1.6389762011674899E-2</v>
      </c>
      <c r="U1579" s="24">
        <f>IFERROR(Table11[[#This Row],[clade.FP]]/Table11[[#This Row],[clade.N]],NA())</f>
        <v>0.39090909090909093</v>
      </c>
      <c r="V1579" s="24">
        <f>IFERROR(Table11[[#This Row],[clade.TN]]/Table11[[#This Row],[clade.N]],NA())</f>
        <v>0.60909090909090913</v>
      </c>
      <c r="AC1579" s="11"/>
      <c r="AD1579" s="11"/>
    </row>
    <row r="1580" spans="1:30" ht="21" customHeight="1" x14ac:dyDescent="0.2">
      <c r="A1580" s="25" t="s">
        <v>6217</v>
      </c>
      <c r="B1580" s="20">
        <f>LOOKUP(Table11[[#This Row],[id]],'S1 - Assay'!A:A,'S1 - Assay'!B:B)</f>
        <v>10244</v>
      </c>
      <c r="C1580" s="20" t="str">
        <f>LOOKUP(Table11[[#This Row],[id]],'S1 - Assay'!A:A,'S1 - Assay'!C:C)</f>
        <v>II</v>
      </c>
      <c r="D1580" s="20">
        <f>COUNTIF('S6 - Table 1'!$B$3:$B$20,Table11[[#This Row],[id]])</f>
        <v>0</v>
      </c>
      <c r="E1580" s="20">
        <v>2.3786312500000002</v>
      </c>
      <c r="F1580" s="20">
        <v>3403</v>
      </c>
      <c r="G1580" s="20">
        <v>0</v>
      </c>
      <c r="H1580" s="20">
        <v>62</v>
      </c>
      <c r="I1580" s="20">
        <v>177</v>
      </c>
      <c r="J1580" s="20">
        <v>50</v>
      </c>
      <c r="K1580" s="20">
        <v>4365</v>
      </c>
      <c r="L1580" s="20">
        <v>64</v>
      </c>
      <c r="M1580" s="26" cm="1">
        <f t="array" ref="M1580">_xlfn.IFS(Table11[[#This Row],[target.clade]]="I",110,Table11[[#This Row],[target.clade]]="II",4454,TRUE,4652)</f>
        <v>4454</v>
      </c>
      <c r="N1580" s="26" cm="1">
        <f t="array" ref="N1580">_xlfn.IFS(Table11[[#This Row],[target.clade]]="I",4454,Table11[[#This Row],[target.clade]]="II",110,TRUE,NA())</f>
        <v>110</v>
      </c>
      <c r="O1580" s="20" cm="1">
        <f t="array" ref="O1580">_xlfn.IFS(Table11[[#This Row],[target.clade]]="I",Table11[[#This Row],[hits.I]],Table11[[#This Row],[target.clade]]="II",Table11[[#This Row],[hits.II]],TRUE,SUM(Table11[[#This Row],[hits.I]:[hits.?]]))</f>
        <v>4365</v>
      </c>
      <c r="P1580" s="26">
        <f>Table11[[#This Row],[clade.P]]-Table11[[#This Row],[clade.TP]]</f>
        <v>89</v>
      </c>
      <c r="Q1580" s="26" cm="1">
        <f t="array" ref="Q1580">_xlfn.IFS(Table11[[#This Row],[target.clade]]="I",Table11[[#This Row],[hits.II]],Table11[[#This Row],[target.clade]]="II",Table11[[#This Row],[hits.I]],TRUE,NA())</f>
        <v>50</v>
      </c>
      <c r="R1580" s="26">
        <f>IFERROR(Table11[[#This Row],[clade.N]]-Table11[[#This Row],[clade.FP]], NA())</f>
        <v>60</v>
      </c>
      <c r="S1580" s="24">
        <f>Table11[[#This Row],[clade.TP]]/Table11[[#This Row],[clade.P]]</f>
        <v>0.98001796138302655</v>
      </c>
      <c r="T1580" s="24">
        <f>Table11[[#This Row],[clade.FN]]/Table11[[#This Row],[clade.P]]</f>
        <v>1.9982038616973508E-2</v>
      </c>
      <c r="U1580" s="24">
        <f>IFERROR(Table11[[#This Row],[clade.FP]]/Table11[[#This Row],[clade.N]],NA())</f>
        <v>0.45454545454545453</v>
      </c>
      <c r="V1580" s="24">
        <f>IFERROR(Table11[[#This Row],[clade.TN]]/Table11[[#This Row],[clade.N]],NA())</f>
        <v>0.54545454545454541</v>
      </c>
      <c r="AC1580" s="11"/>
      <c r="AD1580" s="11"/>
    </row>
    <row r="1581" spans="1:30" ht="21" customHeight="1" x14ac:dyDescent="0.2">
      <c r="A1581" s="25" t="s">
        <v>6222</v>
      </c>
      <c r="B1581" s="20">
        <f>LOOKUP(Table11[[#This Row],[id]],'S1 - Assay'!A:A,'S1 - Assay'!B:B)</f>
        <v>10244</v>
      </c>
      <c r="C1581" s="20" t="str">
        <f>LOOKUP(Table11[[#This Row],[id]],'S1 - Assay'!A:A,'S1 - Assay'!C:C)</f>
        <v>II</v>
      </c>
      <c r="D1581" s="20">
        <f>COUNTIF('S6 - Table 1'!$B$3:$B$20,Table11[[#This Row],[id]])</f>
        <v>0</v>
      </c>
      <c r="E1581" s="20">
        <v>2.3786312500000002</v>
      </c>
      <c r="F1581" s="20">
        <v>3403</v>
      </c>
      <c r="G1581" s="20">
        <v>0</v>
      </c>
      <c r="H1581" s="20">
        <v>62</v>
      </c>
      <c r="I1581" s="20">
        <v>176</v>
      </c>
      <c r="J1581" s="20">
        <v>50</v>
      </c>
      <c r="K1581" s="20">
        <v>4365</v>
      </c>
      <c r="L1581" s="20">
        <v>64</v>
      </c>
      <c r="M1581" s="26" cm="1">
        <f t="array" ref="M1581">_xlfn.IFS(Table11[[#This Row],[target.clade]]="I",110,Table11[[#This Row],[target.clade]]="II",4454,TRUE,4652)</f>
        <v>4454</v>
      </c>
      <c r="N1581" s="26" cm="1">
        <f t="array" ref="N1581">_xlfn.IFS(Table11[[#This Row],[target.clade]]="I",4454,Table11[[#This Row],[target.clade]]="II",110,TRUE,NA())</f>
        <v>110</v>
      </c>
      <c r="O1581" s="20" cm="1">
        <f t="array" ref="O1581">_xlfn.IFS(Table11[[#This Row],[target.clade]]="I",Table11[[#This Row],[hits.I]],Table11[[#This Row],[target.clade]]="II",Table11[[#This Row],[hits.II]],TRUE,SUM(Table11[[#This Row],[hits.I]:[hits.?]]))</f>
        <v>4365</v>
      </c>
      <c r="P1581" s="26">
        <f>Table11[[#This Row],[clade.P]]-Table11[[#This Row],[clade.TP]]</f>
        <v>89</v>
      </c>
      <c r="Q1581" s="26" cm="1">
        <f t="array" ref="Q1581">_xlfn.IFS(Table11[[#This Row],[target.clade]]="I",Table11[[#This Row],[hits.II]],Table11[[#This Row],[target.clade]]="II",Table11[[#This Row],[hits.I]],TRUE,NA())</f>
        <v>50</v>
      </c>
      <c r="R1581" s="26">
        <f>IFERROR(Table11[[#This Row],[clade.N]]-Table11[[#This Row],[clade.FP]], NA())</f>
        <v>60</v>
      </c>
      <c r="S1581" s="24">
        <f>Table11[[#This Row],[clade.TP]]/Table11[[#This Row],[clade.P]]</f>
        <v>0.98001796138302655</v>
      </c>
      <c r="T1581" s="24">
        <f>Table11[[#This Row],[clade.FN]]/Table11[[#This Row],[clade.P]]</f>
        <v>1.9982038616973508E-2</v>
      </c>
      <c r="U1581" s="24">
        <f>IFERROR(Table11[[#This Row],[clade.FP]]/Table11[[#This Row],[clade.N]],NA())</f>
        <v>0.45454545454545453</v>
      </c>
      <c r="V1581" s="24">
        <f>IFERROR(Table11[[#This Row],[clade.TN]]/Table11[[#This Row],[clade.N]],NA())</f>
        <v>0.54545454545454541</v>
      </c>
      <c r="AC1581" s="11"/>
      <c r="AD1581" s="11"/>
    </row>
    <row r="1582" spans="1:30" ht="21" customHeight="1" x14ac:dyDescent="0.2">
      <c r="A1582" s="25" t="s">
        <v>6225</v>
      </c>
      <c r="B1582" s="20">
        <f>LOOKUP(Table11[[#This Row],[id]],'S1 - Assay'!A:A,'S1 - Assay'!B:B)</f>
        <v>10244</v>
      </c>
      <c r="C1582" s="20" t="str">
        <f>LOOKUP(Table11[[#This Row],[id]],'S1 - Assay'!A:A,'S1 - Assay'!C:C)</f>
        <v>II</v>
      </c>
      <c r="D1582" s="20">
        <f>COUNTIF('S6 - Table 1'!$B$3:$B$20,Table11[[#This Row],[id]])</f>
        <v>0</v>
      </c>
      <c r="E1582" s="20">
        <v>2.380400131</v>
      </c>
      <c r="F1582" s="20">
        <v>3264</v>
      </c>
      <c r="G1582" s="20">
        <v>42</v>
      </c>
      <c r="H1582" s="20">
        <v>258</v>
      </c>
      <c r="I1582" s="20">
        <v>30</v>
      </c>
      <c r="J1582" s="20">
        <v>43</v>
      </c>
      <c r="K1582" s="20">
        <v>4404</v>
      </c>
      <c r="L1582" s="20">
        <v>18</v>
      </c>
      <c r="M1582" s="26" cm="1">
        <f t="array" ref="M1582">_xlfn.IFS(Table11[[#This Row],[target.clade]]="I",110,Table11[[#This Row],[target.clade]]="II",4454,TRUE,4652)</f>
        <v>4454</v>
      </c>
      <c r="N1582" s="26" cm="1">
        <f t="array" ref="N1582">_xlfn.IFS(Table11[[#This Row],[target.clade]]="I",4454,Table11[[#This Row],[target.clade]]="II",110,TRUE,NA())</f>
        <v>110</v>
      </c>
      <c r="O1582" s="20" cm="1">
        <f t="array" ref="O1582">_xlfn.IFS(Table11[[#This Row],[target.clade]]="I",Table11[[#This Row],[hits.I]],Table11[[#This Row],[target.clade]]="II",Table11[[#This Row],[hits.II]],TRUE,SUM(Table11[[#This Row],[hits.I]:[hits.?]]))</f>
        <v>4404</v>
      </c>
      <c r="P1582" s="26">
        <f>Table11[[#This Row],[clade.P]]-Table11[[#This Row],[clade.TP]]</f>
        <v>50</v>
      </c>
      <c r="Q1582" s="26" cm="1">
        <f t="array" ref="Q1582">_xlfn.IFS(Table11[[#This Row],[target.clade]]="I",Table11[[#This Row],[hits.II]],Table11[[#This Row],[target.clade]]="II",Table11[[#This Row],[hits.I]],TRUE,NA())</f>
        <v>43</v>
      </c>
      <c r="R1582" s="26">
        <f>IFERROR(Table11[[#This Row],[clade.N]]-Table11[[#This Row],[clade.FP]], NA())</f>
        <v>67</v>
      </c>
      <c r="S1582" s="24">
        <f>Table11[[#This Row],[clade.TP]]/Table11[[#This Row],[clade.P]]</f>
        <v>0.98877413560844185</v>
      </c>
      <c r="T1582" s="24">
        <f>Table11[[#This Row],[clade.FN]]/Table11[[#This Row],[clade.P]]</f>
        <v>1.1225864391558151E-2</v>
      </c>
      <c r="U1582" s="24">
        <f>IFERROR(Table11[[#This Row],[clade.FP]]/Table11[[#This Row],[clade.N]],NA())</f>
        <v>0.39090909090909093</v>
      </c>
      <c r="V1582" s="24">
        <f>IFERROR(Table11[[#This Row],[clade.TN]]/Table11[[#This Row],[clade.N]],NA())</f>
        <v>0.60909090909090913</v>
      </c>
      <c r="AC1582" s="11"/>
      <c r="AD1582" s="11"/>
    </row>
    <row r="1583" spans="1:30" ht="21" customHeight="1" x14ac:dyDescent="0.2">
      <c r="A1583" s="25" t="s">
        <v>6230</v>
      </c>
      <c r="B1583" s="20">
        <f>LOOKUP(Table11[[#This Row],[id]],'S1 - Assay'!A:A,'S1 - Assay'!B:B)</f>
        <v>10244</v>
      </c>
      <c r="C1583" s="20" t="str">
        <f>LOOKUP(Table11[[#This Row],[id]],'S1 - Assay'!A:A,'S1 - Assay'!C:C)</f>
        <v>II</v>
      </c>
      <c r="D1583" s="20">
        <f>COUNTIF('S6 - Table 1'!$B$3:$B$20,Table11[[#This Row],[id]])</f>
        <v>0</v>
      </c>
      <c r="E1583" s="20">
        <v>2.3830586729999998</v>
      </c>
      <c r="F1583" s="20">
        <v>3273</v>
      </c>
      <c r="G1583" s="20">
        <v>2</v>
      </c>
      <c r="H1583" s="20">
        <v>140</v>
      </c>
      <c r="I1583" s="20">
        <v>73</v>
      </c>
      <c r="J1583" s="20">
        <v>0</v>
      </c>
      <c r="K1583" s="20">
        <v>4412</v>
      </c>
      <c r="L1583" s="20">
        <v>21</v>
      </c>
      <c r="M1583" s="26" cm="1">
        <f t="array" ref="M1583">_xlfn.IFS(Table11[[#This Row],[target.clade]]="I",110,Table11[[#This Row],[target.clade]]="II",4454,TRUE,4652)</f>
        <v>4454</v>
      </c>
      <c r="N1583" s="26" cm="1">
        <f t="array" ref="N1583">_xlfn.IFS(Table11[[#This Row],[target.clade]]="I",4454,Table11[[#This Row],[target.clade]]="II",110,TRUE,NA())</f>
        <v>110</v>
      </c>
      <c r="O1583" s="20" cm="1">
        <f t="array" ref="O1583">_xlfn.IFS(Table11[[#This Row],[target.clade]]="I",Table11[[#This Row],[hits.I]],Table11[[#This Row],[target.clade]]="II",Table11[[#This Row],[hits.II]],TRUE,SUM(Table11[[#This Row],[hits.I]:[hits.?]]))</f>
        <v>4412</v>
      </c>
      <c r="P1583" s="26">
        <f>Table11[[#This Row],[clade.P]]-Table11[[#This Row],[clade.TP]]</f>
        <v>42</v>
      </c>
      <c r="Q1583" s="26" cm="1">
        <f t="array" ref="Q1583">_xlfn.IFS(Table11[[#This Row],[target.clade]]="I",Table11[[#This Row],[hits.II]],Table11[[#This Row],[target.clade]]="II",Table11[[#This Row],[hits.I]],TRUE,NA())</f>
        <v>0</v>
      </c>
      <c r="R1583" s="26">
        <f>IFERROR(Table11[[#This Row],[clade.N]]-Table11[[#This Row],[clade.FP]], NA())</f>
        <v>110</v>
      </c>
      <c r="S1583" s="24">
        <f>Table11[[#This Row],[clade.TP]]/Table11[[#This Row],[clade.P]]</f>
        <v>0.9905702739110912</v>
      </c>
      <c r="T1583" s="24">
        <f>Table11[[#This Row],[clade.FN]]/Table11[[#This Row],[clade.P]]</f>
        <v>9.4297260889088467E-3</v>
      </c>
      <c r="U1583" s="24">
        <f>IFERROR(Table11[[#This Row],[clade.FP]]/Table11[[#This Row],[clade.N]],NA())</f>
        <v>0</v>
      </c>
      <c r="V1583" s="24">
        <f>IFERROR(Table11[[#This Row],[clade.TN]]/Table11[[#This Row],[clade.N]],NA())</f>
        <v>1</v>
      </c>
      <c r="AC1583" s="11"/>
      <c r="AD1583" s="11"/>
    </row>
    <row r="1584" spans="1:30" ht="21" customHeight="1" x14ac:dyDescent="0.2">
      <c r="A1584" s="25" t="s">
        <v>6232</v>
      </c>
      <c r="B1584" s="20">
        <f>LOOKUP(Table11[[#This Row],[id]],'S1 - Assay'!A:A,'S1 - Assay'!B:B)</f>
        <v>10244</v>
      </c>
      <c r="C1584" s="20" t="str">
        <f>LOOKUP(Table11[[#This Row],[id]],'S1 - Assay'!A:A,'S1 - Assay'!C:C)</f>
        <v>II</v>
      </c>
      <c r="D1584" s="20">
        <f>COUNTIF('S6 - Table 1'!$B$3:$B$20,Table11[[#This Row],[id]])</f>
        <v>0</v>
      </c>
      <c r="E1584" s="20">
        <v>2.383343134</v>
      </c>
      <c r="F1584" s="20">
        <v>3264</v>
      </c>
      <c r="G1584" s="20">
        <v>42</v>
      </c>
      <c r="H1584" s="20">
        <v>184</v>
      </c>
      <c r="I1584" s="20">
        <v>104</v>
      </c>
      <c r="J1584" s="20">
        <v>43</v>
      </c>
      <c r="K1584" s="20">
        <v>4403</v>
      </c>
      <c r="L1584" s="20">
        <v>18</v>
      </c>
      <c r="M1584" s="26" cm="1">
        <f t="array" ref="M1584">_xlfn.IFS(Table11[[#This Row],[target.clade]]="I",110,Table11[[#This Row],[target.clade]]="II",4454,TRUE,4652)</f>
        <v>4454</v>
      </c>
      <c r="N1584" s="26" cm="1">
        <f t="array" ref="N1584">_xlfn.IFS(Table11[[#This Row],[target.clade]]="I",4454,Table11[[#This Row],[target.clade]]="II",110,TRUE,NA())</f>
        <v>110</v>
      </c>
      <c r="O1584" s="20" cm="1">
        <f t="array" ref="O1584">_xlfn.IFS(Table11[[#This Row],[target.clade]]="I",Table11[[#This Row],[hits.I]],Table11[[#This Row],[target.clade]]="II",Table11[[#This Row],[hits.II]],TRUE,SUM(Table11[[#This Row],[hits.I]:[hits.?]]))</f>
        <v>4403</v>
      </c>
      <c r="P1584" s="26">
        <f>Table11[[#This Row],[clade.P]]-Table11[[#This Row],[clade.TP]]</f>
        <v>51</v>
      </c>
      <c r="Q1584" s="26" cm="1">
        <f t="array" ref="Q1584">_xlfn.IFS(Table11[[#This Row],[target.clade]]="I",Table11[[#This Row],[hits.II]],Table11[[#This Row],[target.clade]]="II",Table11[[#This Row],[hits.I]],TRUE,NA())</f>
        <v>43</v>
      </c>
      <c r="R1584" s="26">
        <f>IFERROR(Table11[[#This Row],[clade.N]]-Table11[[#This Row],[clade.FP]], NA())</f>
        <v>67</v>
      </c>
      <c r="S1584" s="24">
        <f>Table11[[#This Row],[clade.TP]]/Table11[[#This Row],[clade.P]]</f>
        <v>0.98854961832061072</v>
      </c>
      <c r="T1584" s="24">
        <f>Table11[[#This Row],[clade.FN]]/Table11[[#This Row],[clade.P]]</f>
        <v>1.1450381679389313E-2</v>
      </c>
      <c r="U1584" s="24">
        <f>IFERROR(Table11[[#This Row],[clade.FP]]/Table11[[#This Row],[clade.N]],NA())</f>
        <v>0.39090909090909093</v>
      </c>
      <c r="V1584" s="24">
        <f>IFERROR(Table11[[#This Row],[clade.TN]]/Table11[[#This Row],[clade.N]],NA())</f>
        <v>0.60909090909090913</v>
      </c>
      <c r="AC1584" s="11"/>
      <c r="AD1584" s="11"/>
    </row>
    <row r="1585" spans="1:30" ht="21" customHeight="1" x14ac:dyDescent="0.2">
      <c r="A1585" s="25" t="s">
        <v>6235</v>
      </c>
      <c r="B1585" s="20">
        <f>LOOKUP(Table11[[#This Row],[id]],'S1 - Assay'!A:A,'S1 - Assay'!B:B)</f>
        <v>10244</v>
      </c>
      <c r="C1585" s="20" t="str">
        <f>LOOKUP(Table11[[#This Row],[id]],'S1 - Assay'!A:A,'S1 - Assay'!C:C)</f>
        <v>II</v>
      </c>
      <c r="D1585" s="20">
        <f>COUNTIF('S6 - Table 1'!$B$3:$B$20,Table11[[#This Row],[id]])</f>
        <v>0</v>
      </c>
      <c r="E1585" s="20">
        <v>2.4235778250000002</v>
      </c>
      <c r="F1585" s="20">
        <v>3401</v>
      </c>
      <c r="G1585" s="20">
        <v>1</v>
      </c>
      <c r="H1585" s="20">
        <v>213</v>
      </c>
      <c r="I1585" s="20">
        <v>128</v>
      </c>
      <c r="J1585" s="20">
        <v>43</v>
      </c>
      <c r="K1585" s="20">
        <v>4428</v>
      </c>
      <c r="L1585" s="20">
        <v>52</v>
      </c>
      <c r="M1585" s="26" cm="1">
        <f t="array" ref="M1585">_xlfn.IFS(Table11[[#This Row],[target.clade]]="I",110,Table11[[#This Row],[target.clade]]="II",4454,TRUE,4652)</f>
        <v>4454</v>
      </c>
      <c r="N1585" s="26" cm="1">
        <f t="array" ref="N1585">_xlfn.IFS(Table11[[#This Row],[target.clade]]="I",4454,Table11[[#This Row],[target.clade]]="II",110,TRUE,NA())</f>
        <v>110</v>
      </c>
      <c r="O1585" s="20" cm="1">
        <f t="array" ref="O1585">_xlfn.IFS(Table11[[#This Row],[target.clade]]="I",Table11[[#This Row],[hits.I]],Table11[[#This Row],[target.clade]]="II",Table11[[#This Row],[hits.II]],TRUE,SUM(Table11[[#This Row],[hits.I]:[hits.?]]))</f>
        <v>4428</v>
      </c>
      <c r="P1585" s="26">
        <f>Table11[[#This Row],[clade.P]]-Table11[[#This Row],[clade.TP]]</f>
        <v>26</v>
      </c>
      <c r="Q1585" s="26" cm="1">
        <f t="array" ref="Q1585">_xlfn.IFS(Table11[[#This Row],[target.clade]]="I",Table11[[#This Row],[hits.II]],Table11[[#This Row],[target.clade]]="II",Table11[[#This Row],[hits.I]],TRUE,NA())</f>
        <v>43</v>
      </c>
      <c r="R1585" s="26">
        <f>IFERROR(Table11[[#This Row],[clade.N]]-Table11[[#This Row],[clade.FP]], NA())</f>
        <v>67</v>
      </c>
      <c r="S1585" s="24">
        <f>Table11[[#This Row],[clade.TP]]/Table11[[#This Row],[clade.P]]</f>
        <v>0.9941625505163898</v>
      </c>
      <c r="T1585" s="24">
        <f>Table11[[#This Row],[clade.FN]]/Table11[[#This Row],[clade.P]]</f>
        <v>5.8374494836102376E-3</v>
      </c>
      <c r="U1585" s="24">
        <f>IFERROR(Table11[[#This Row],[clade.FP]]/Table11[[#This Row],[clade.N]],NA())</f>
        <v>0.39090909090909093</v>
      </c>
      <c r="V1585" s="24">
        <f>IFERROR(Table11[[#This Row],[clade.TN]]/Table11[[#This Row],[clade.N]],NA())</f>
        <v>0.60909090909090913</v>
      </c>
      <c r="AC1585" s="11"/>
      <c r="AD1585" s="11"/>
    </row>
    <row r="1586" spans="1:30" ht="21" customHeight="1" x14ac:dyDescent="0.2">
      <c r="A1586" s="25" t="s">
        <v>6238</v>
      </c>
      <c r="B1586" s="20">
        <f>LOOKUP(Table11[[#This Row],[id]],'S1 - Assay'!A:A,'S1 - Assay'!B:B)</f>
        <v>10244</v>
      </c>
      <c r="C1586" s="20" t="str">
        <f>LOOKUP(Table11[[#This Row],[id]],'S1 - Assay'!A:A,'S1 - Assay'!C:C)</f>
        <v>II</v>
      </c>
      <c r="D1586" s="20">
        <f>COUNTIF('S6 - Table 1'!$B$3:$B$20,Table11[[#This Row],[id]])</f>
        <v>0</v>
      </c>
      <c r="E1586" s="20">
        <v>2.427520554</v>
      </c>
      <c r="F1586" s="20">
        <v>3056</v>
      </c>
      <c r="G1586" s="20">
        <v>25</v>
      </c>
      <c r="H1586" s="20">
        <v>279</v>
      </c>
      <c r="I1586" s="20">
        <v>126</v>
      </c>
      <c r="J1586" s="20">
        <v>44</v>
      </c>
      <c r="K1586" s="20">
        <v>4026</v>
      </c>
      <c r="L1586" s="20">
        <v>65</v>
      </c>
      <c r="M1586" s="26" cm="1">
        <f t="array" ref="M1586">_xlfn.IFS(Table11[[#This Row],[target.clade]]="I",110,Table11[[#This Row],[target.clade]]="II",4454,TRUE,4652)</f>
        <v>4454</v>
      </c>
      <c r="N1586" s="26" cm="1">
        <f t="array" ref="N1586">_xlfn.IFS(Table11[[#This Row],[target.clade]]="I",4454,Table11[[#This Row],[target.clade]]="II",110,TRUE,NA())</f>
        <v>110</v>
      </c>
      <c r="O1586" s="20" cm="1">
        <f t="array" ref="O1586">_xlfn.IFS(Table11[[#This Row],[target.clade]]="I",Table11[[#This Row],[hits.I]],Table11[[#This Row],[target.clade]]="II",Table11[[#This Row],[hits.II]],TRUE,SUM(Table11[[#This Row],[hits.I]:[hits.?]]))</f>
        <v>4026</v>
      </c>
      <c r="P1586" s="26">
        <f>Table11[[#This Row],[clade.P]]-Table11[[#This Row],[clade.TP]]</f>
        <v>428</v>
      </c>
      <c r="Q1586" s="26" cm="1">
        <f t="array" ref="Q1586">_xlfn.IFS(Table11[[#This Row],[target.clade]]="I",Table11[[#This Row],[hits.II]],Table11[[#This Row],[target.clade]]="II",Table11[[#This Row],[hits.I]],TRUE,NA())</f>
        <v>44</v>
      </c>
      <c r="R1586" s="26">
        <f>IFERROR(Table11[[#This Row],[clade.N]]-Table11[[#This Row],[clade.FP]], NA())</f>
        <v>66</v>
      </c>
      <c r="S1586" s="24">
        <f>Table11[[#This Row],[clade.TP]]/Table11[[#This Row],[clade.P]]</f>
        <v>0.90390660080826224</v>
      </c>
      <c r="T1586" s="24">
        <f>Table11[[#This Row],[clade.FN]]/Table11[[#This Row],[clade.P]]</f>
        <v>9.6093399191737761E-2</v>
      </c>
      <c r="U1586" s="24">
        <f>IFERROR(Table11[[#This Row],[clade.FP]]/Table11[[#This Row],[clade.N]],NA())</f>
        <v>0.4</v>
      </c>
      <c r="V1586" s="24">
        <f>IFERROR(Table11[[#This Row],[clade.TN]]/Table11[[#This Row],[clade.N]],NA())</f>
        <v>0.6</v>
      </c>
      <c r="AC1586" s="11"/>
      <c r="AD1586" s="11"/>
    </row>
    <row r="1587" spans="1:30" ht="21" customHeight="1" x14ac:dyDescent="0.2">
      <c r="A1587" s="25" t="s">
        <v>6241</v>
      </c>
      <c r="B1587" s="20">
        <f>LOOKUP(Table11[[#This Row],[id]],'S1 - Assay'!A:A,'S1 - Assay'!B:B)</f>
        <v>10244</v>
      </c>
      <c r="C1587" s="20" t="str">
        <f>LOOKUP(Table11[[#This Row],[id]],'S1 - Assay'!A:A,'S1 - Assay'!C:C)</f>
        <v>II</v>
      </c>
      <c r="D1587" s="20">
        <f>COUNTIF('S6 - Table 1'!$B$3:$B$20,Table11[[#This Row],[id]])</f>
        <v>0</v>
      </c>
      <c r="E1587" s="20">
        <v>2.4318954540000002</v>
      </c>
      <c r="F1587" s="20">
        <v>3423</v>
      </c>
      <c r="G1587" s="20">
        <v>10</v>
      </c>
      <c r="H1587" s="20">
        <v>218</v>
      </c>
      <c r="I1587" s="20">
        <v>89</v>
      </c>
      <c r="J1587" s="20">
        <v>44</v>
      </c>
      <c r="K1587" s="20">
        <v>4430</v>
      </c>
      <c r="L1587" s="20">
        <v>66</v>
      </c>
      <c r="M1587" s="26" cm="1">
        <f t="array" ref="M1587">_xlfn.IFS(Table11[[#This Row],[target.clade]]="I",110,Table11[[#This Row],[target.clade]]="II",4454,TRUE,4652)</f>
        <v>4454</v>
      </c>
      <c r="N1587" s="26" cm="1">
        <f t="array" ref="N1587">_xlfn.IFS(Table11[[#This Row],[target.clade]]="I",4454,Table11[[#This Row],[target.clade]]="II",110,TRUE,NA())</f>
        <v>110</v>
      </c>
      <c r="O1587" s="20" cm="1">
        <f t="array" ref="O1587">_xlfn.IFS(Table11[[#This Row],[target.clade]]="I",Table11[[#This Row],[hits.I]],Table11[[#This Row],[target.clade]]="II",Table11[[#This Row],[hits.II]],TRUE,SUM(Table11[[#This Row],[hits.I]:[hits.?]]))</f>
        <v>4430</v>
      </c>
      <c r="P1587" s="26">
        <f>Table11[[#This Row],[clade.P]]-Table11[[#This Row],[clade.TP]]</f>
        <v>24</v>
      </c>
      <c r="Q1587" s="26" cm="1">
        <f t="array" ref="Q1587">_xlfn.IFS(Table11[[#This Row],[target.clade]]="I",Table11[[#This Row],[hits.II]],Table11[[#This Row],[target.clade]]="II",Table11[[#This Row],[hits.I]],TRUE,NA())</f>
        <v>44</v>
      </c>
      <c r="R1587" s="26">
        <f>IFERROR(Table11[[#This Row],[clade.N]]-Table11[[#This Row],[clade.FP]], NA())</f>
        <v>66</v>
      </c>
      <c r="S1587" s="24">
        <f>Table11[[#This Row],[clade.TP]]/Table11[[#This Row],[clade.P]]</f>
        <v>0.99461158509205205</v>
      </c>
      <c r="T1587" s="24">
        <f>Table11[[#This Row],[clade.FN]]/Table11[[#This Row],[clade.P]]</f>
        <v>5.3884149079479124E-3</v>
      </c>
      <c r="U1587" s="24">
        <f>IFERROR(Table11[[#This Row],[clade.FP]]/Table11[[#This Row],[clade.N]],NA())</f>
        <v>0.4</v>
      </c>
      <c r="V1587" s="24">
        <f>IFERROR(Table11[[#This Row],[clade.TN]]/Table11[[#This Row],[clade.N]],NA())</f>
        <v>0.6</v>
      </c>
      <c r="AC1587" s="11"/>
      <c r="AD1587" s="11"/>
    </row>
    <row r="1588" spans="1:30" ht="21" customHeight="1" x14ac:dyDescent="0.2">
      <c r="A1588" s="25" t="s">
        <v>6244</v>
      </c>
      <c r="B1588" s="20">
        <f>LOOKUP(Table11[[#This Row],[id]],'S1 - Assay'!A:A,'S1 - Assay'!B:B)</f>
        <v>10244</v>
      </c>
      <c r="C1588" s="20" t="str">
        <f>LOOKUP(Table11[[#This Row],[id]],'S1 - Assay'!A:A,'S1 - Assay'!C:C)</f>
        <v>II</v>
      </c>
      <c r="D1588" s="20">
        <f>COUNTIF('S6 - Table 1'!$B$3:$B$20,Table11[[#This Row],[id]])</f>
        <v>0</v>
      </c>
      <c r="E1588" s="20">
        <v>2.4318954540000002</v>
      </c>
      <c r="F1588" s="20">
        <v>3423</v>
      </c>
      <c r="G1588" s="20">
        <v>10</v>
      </c>
      <c r="H1588" s="20">
        <v>218</v>
      </c>
      <c r="I1588" s="20">
        <v>89</v>
      </c>
      <c r="J1588" s="20">
        <v>44</v>
      </c>
      <c r="K1588" s="20">
        <v>4430</v>
      </c>
      <c r="L1588" s="20">
        <v>66</v>
      </c>
      <c r="M1588" s="26" cm="1">
        <f t="array" ref="M1588">_xlfn.IFS(Table11[[#This Row],[target.clade]]="I",110,Table11[[#This Row],[target.clade]]="II",4454,TRUE,4652)</f>
        <v>4454</v>
      </c>
      <c r="N1588" s="26" cm="1">
        <f t="array" ref="N1588">_xlfn.IFS(Table11[[#This Row],[target.clade]]="I",4454,Table11[[#This Row],[target.clade]]="II",110,TRUE,NA())</f>
        <v>110</v>
      </c>
      <c r="O1588" s="20" cm="1">
        <f t="array" ref="O1588">_xlfn.IFS(Table11[[#This Row],[target.clade]]="I",Table11[[#This Row],[hits.I]],Table11[[#This Row],[target.clade]]="II",Table11[[#This Row],[hits.II]],TRUE,SUM(Table11[[#This Row],[hits.I]:[hits.?]]))</f>
        <v>4430</v>
      </c>
      <c r="P1588" s="26">
        <f>Table11[[#This Row],[clade.P]]-Table11[[#This Row],[clade.TP]]</f>
        <v>24</v>
      </c>
      <c r="Q1588" s="26" cm="1">
        <f t="array" ref="Q1588">_xlfn.IFS(Table11[[#This Row],[target.clade]]="I",Table11[[#This Row],[hits.II]],Table11[[#This Row],[target.clade]]="II",Table11[[#This Row],[hits.I]],TRUE,NA())</f>
        <v>44</v>
      </c>
      <c r="R1588" s="26">
        <f>IFERROR(Table11[[#This Row],[clade.N]]-Table11[[#This Row],[clade.FP]], NA())</f>
        <v>66</v>
      </c>
      <c r="S1588" s="24">
        <f>Table11[[#This Row],[clade.TP]]/Table11[[#This Row],[clade.P]]</f>
        <v>0.99461158509205205</v>
      </c>
      <c r="T1588" s="24">
        <f>Table11[[#This Row],[clade.FN]]/Table11[[#This Row],[clade.P]]</f>
        <v>5.3884149079479124E-3</v>
      </c>
      <c r="U1588" s="24">
        <f>IFERROR(Table11[[#This Row],[clade.FP]]/Table11[[#This Row],[clade.N]],NA())</f>
        <v>0.4</v>
      </c>
      <c r="V1588" s="24">
        <f>IFERROR(Table11[[#This Row],[clade.TN]]/Table11[[#This Row],[clade.N]],NA())</f>
        <v>0.6</v>
      </c>
      <c r="AC1588" s="11"/>
      <c r="AD1588" s="11"/>
    </row>
    <row r="1589" spans="1:30" ht="21" customHeight="1" x14ac:dyDescent="0.2">
      <c r="A1589" s="25" t="s">
        <v>6247</v>
      </c>
      <c r="B1589" s="20">
        <f>LOOKUP(Table11[[#This Row],[id]],'S1 - Assay'!A:A,'S1 - Assay'!B:B)</f>
        <v>10244</v>
      </c>
      <c r="C1589" s="20" t="str">
        <f>LOOKUP(Table11[[#This Row],[id]],'S1 - Assay'!A:A,'S1 - Assay'!C:C)</f>
        <v>II</v>
      </c>
      <c r="D1589" s="20">
        <f>COUNTIF('S6 - Table 1'!$B$3:$B$20,Table11[[#This Row],[id]])</f>
        <v>0</v>
      </c>
      <c r="E1589" s="20">
        <v>2.4334868840000001</v>
      </c>
      <c r="F1589" s="20">
        <v>3409</v>
      </c>
      <c r="G1589" s="20">
        <v>1</v>
      </c>
      <c r="H1589" s="20">
        <v>44</v>
      </c>
      <c r="I1589" s="20">
        <v>258</v>
      </c>
      <c r="J1589" s="20">
        <v>44</v>
      </c>
      <c r="K1589" s="20">
        <v>4414</v>
      </c>
      <c r="L1589" s="20">
        <v>58</v>
      </c>
      <c r="M1589" s="26" cm="1">
        <f t="array" ref="M1589">_xlfn.IFS(Table11[[#This Row],[target.clade]]="I",110,Table11[[#This Row],[target.clade]]="II",4454,TRUE,4652)</f>
        <v>4454</v>
      </c>
      <c r="N1589" s="26" cm="1">
        <f t="array" ref="N1589">_xlfn.IFS(Table11[[#This Row],[target.clade]]="I",4454,Table11[[#This Row],[target.clade]]="II",110,TRUE,NA())</f>
        <v>110</v>
      </c>
      <c r="O1589" s="20" cm="1">
        <f t="array" ref="O1589">_xlfn.IFS(Table11[[#This Row],[target.clade]]="I",Table11[[#This Row],[hits.I]],Table11[[#This Row],[target.clade]]="II",Table11[[#This Row],[hits.II]],TRUE,SUM(Table11[[#This Row],[hits.I]:[hits.?]]))</f>
        <v>4414</v>
      </c>
      <c r="P1589" s="26">
        <f>Table11[[#This Row],[clade.P]]-Table11[[#This Row],[clade.TP]]</f>
        <v>40</v>
      </c>
      <c r="Q1589" s="26" cm="1">
        <f t="array" ref="Q1589">_xlfn.IFS(Table11[[#This Row],[target.clade]]="I",Table11[[#This Row],[hits.II]],Table11[[#This Row],[target.clade]]="II",Table11[[#This Row],[hits.I]],TRUE,NA())</f>
        <v>44</v>
      </c>
      <c r="R1589" s="26">
        <f>IFERROR(Table11[[#This Row],[clade.N]]-Table11[[#This Row],[clade.FP]], NA())</f>
        <v>66</v>
      </c>
      <c r="S1589" s="24">
        <f>Table11[[#This Row],[clade.TP]]/Table11[[#This Row],[clade.P]]</f>
        <v>0.99101930848675346</v>
      </c>
      <c r="T1589" s="24">
        <f>Table11[[#This Row],[clade.FN]]/Table11[[#This Row],[clade.P]]</f>
        <v>8.9806915132465207E-3</v>
      </c>
      <c r="U1589" s="24">
        <f>IFERROR(Table11[[#This Row],[clade.FP]]/Table11[[#This Row],[clade.N]],NA())</f>
        <v>0.4</v>
      </c>
      <c r="V1589" s="24">
        <f>IFERROR(Table11[[#This Row],[clade.TN]]/Table11[[#This Row],[clade.N]],NA())</f>
        <v>0.6</v>
      </c>
      <c r="AC1589" s="11"/>
      <c r="AD1589" s="11"/>
    </row>
    <row r="1590" spans="1:30" ht="21" customHeight="1" x14ac:dyDescent="0.2">
      <c r="A1590" s="25" t="s">
        <v>6250</v>
      </c>
      <c r="B1590" s="20">
        <f>LOOKUP(Table11[[#This Row],[id]],'S1 - Assay'!A:A,'S1 - Assay'!B:B)</f>
        <v>10244</v>
      </c>
      <c r="C1590" s="20" t="str">
        <f>LOOKUP(Table11[[#This Row],[id]],'S1 - Assay'!A:A,'S1 - Assay'!C:C)</f>
        <v>II</v>
      </c>
      <c r="D1590" s="20">
        <f>COUNTIF('S6 - Table 1'!$B$3:$B$20,Table11[[#This Row],[id]])</f>
        <v>0</v>
      </c>
      <c r="E1590" s="20">
        <v>2.4369685680000002</v>
      </c>
      <c r="F1590" s="20">
        <v>3437</v>
      </c>
      <c r="G1590" s="20">
        <v>0</v>
      </c>
      <c r="H1590" s="20">
        <v>278</v>
      </c>
      <c r="I1590" s="20">
        <v>164</v>
      </c>
      <c r="J1590" s="20">
        <v>44</v>
      </c>
      <c r="K1590" s="20">
        <v>4439</v>
      </c>
      <c r="L1590" s="20">
        <v>65</v>
      </c>
      <c r="M1590" s="26" cm="1">
        <f t="array" ref="M1590">_xlfn.IFS(Table11[[#This Row],[target.clade]]="I",110,Table11[[#This Row],[target.clade]]="II",4454,TRUE,4652)</f>
        <v>4454</v>
      </c>
      <c r="N1590" s="26" cm="1">
        <f t="array" ref="N1590">_xlfn.IFS(Table11[[#This Row],[target.clade]]="I",4454,Table11[[#This Row],[target.clade]]="II",110,TRUE,NA())</f>
        <v>110</v>
      </c>
      <c r="O1590" s="20" cm="1">
        <f t="array" ref="O1590">_xlfn.IFS(Table11[[#This Row],[target.clade]]="I",Table11[[#This Row],[hits.I]],Table11[[#This Row],[target.clade]]="II",Table11[[#This Row],[hits.II]],TRUE,SUM(Table11[[#This Row],[hits.I]:[hits.?]]))</f>
        <v>4439</v>
      </c>
      <c r="P1590" s="26">
        <f>Table11[[#This Row],[clade.P]]-Table11[[#This Row],[clade.TP]]</f>
        <v>15</v>
      </c>
      <c r="Q1590" s="26" cm="1">
        <f t="array" ref="Q1590">_xlfn.IFS(Table11[[#This Row],[target.clade]]="I",Table11[[#This Row],[hits.II]],Table11[[#This Row],[target.clade]]="II",Table11[[#This Row],[hits.I]],TRUE,NA())</f>
        <v>44</v>
      </c>
      <c r="R1590" s="26">
        <f>IFERROR(Table11[[#This Row],[clade.N]]-Table11[[#This Row],[clade.FP]], NA())</f>
        <v>66</v>
      </c>
      <c r="S1590" s="24">
        <f>Table11[[#This Row],[clade.TP]]/Table11[[#This Row],[clade.P]]</f>
        <v>0.99663224068253253</v>
      </c>
      <c r="T1590" s="24">
        <f>Table11[[#This Row],[clade.FN]]/Table11[[#This Row],[clade.P]]</f>
        <v>3.3677593174674448E-3</v>
      </c>
      <c r="U1590" s="24">
        <f>IFERROR(Table11[[#This Row],[clade.FP]]/Table11[[#This Row],[clade.N]],NA())</f>
        <v>0.4</v>
      </c>
      <c r="V1590" s="24">
        <f>IFERROR(Table11[[#This Row],[clade.TN]]/Table11[[#This Row],[clade.N]],NA())</f>
        <v>0.6</v>
      </c>
      <c r="AC1590" s="11"/>
      <c r="AD1590" s="11"/>
    </row>
    <row r="1591" spans="1:30" ht="21" customHeight="1" x14ac:dyDescent="0.2">
      <c r="A1591" s="25" t="s">
        <v>6255</v>
      </c>
      <c r="B1591" s="20">
        <f>LOOKUP(Table11[[#This Row],[id]],'S1 - Assay'!A:A,'S1 - Assay'!B:B)</f>
        <v>10244</v>
      </c>
      <c r="C1591" s="20" t="str">
        <f>LOOKUP(Table11[[#This Row],[id]],'S1 - Assay'!A:A,'S1 - Assay'!C:C)</f>
        <v>II</v>
      </c>
      <c r="D1591" s="20">
        <f>COUNTIF('S6 - Table 1'!$B$3:$B$20,Table11[[#This Row],[id]])</f>
        <v>0</v>
      </c>
      <c r="E1591" s="20">
        <v>2.4369685680000002</v>
      </c>
      <c r="F1591" s="20">
        <v>3437</v>
      </c>
      <c r="G1591" s="20">
        <v>0</v>
      </c>
      <c r="H1591" s="20">
        <v>278</v>
      </c>
      <c r="I1591" s="20">
        <v>164</v>
      </c>
      <c r="J1591" s="20">
        <v>44</v>
      </c>
      <c r="K1591" s="20">
        <v>4440</v>
      </c>
      <c r="L1591" s="20">
        <v>65</v>
      </c>
      <c r="M1591" s="26" cm="1">
        <f t="array" ref="M1591">_xlfn.IFS(Table11[[#This Row],[target.clade]]="I",110,Table11[[#This Row],[target.clade]]="II",4454,TRUE,4652)</f>
        <v>4454</v>
      </c>
      <c r="N1591" s="26" cm="1">
        <f t="array" ref="N1591">_xlfn.IFS(Table11[[#This Row],[target.clade]]="I",4454,Table11[[#This Row],[target.clade]]="II",110,TRUE,NA())</f>
        <v>110</v>
      </c>
      <c r="O1591" s="20" cm="1">
        <f t="array" ref="O1591">_xlfn.IFS(Table11[[#This Row],[target.clade]]="I",Table11[[#This Row],[hits.I]],Table11[[#This Row],[target.clade]]="II",Table11[[#This Row],[hits.II]],TRUE,SUM(Table11[[#This Row],[hits.I]:[hits.?]]))</f>
        <v>4440</v>
      </c>
      <c r="P1591" s="26">
        <f>Table11[[#This Row],[clade.P]]-Table11[[#This Row],[clade.TP]]</f>
        <v>14</v>
      </c>
      <c r="Q1591" s="26" cm="1">
        <f t="array" ref="Q1591">_xlfn.IFS(Table11[[#This Row],[target.clade]]="I",Table11[[#This Row],[hits.II]],Table11[[#This Row],[target.clade]]="II",Table11[[#This Row],[hits.I]],TRUE,NA())</f>
        <v>44</v>
      </c>
      <c r="R1591" s="26">
        <f>IFERROR(Table11[[#This Row],[clade.N]]-Table11[[#This Row],[clade.FP]], NA())</f>
        <v>66</v>
      </c>
      <c r="S1591" s="24">
        <f>Table11[[#This Row],[clade.TP]]/Table11[[#This Row],[clade.P]]</f>
        <v>0.99685675797036377</v>
      </c>
      <c r="T1591" s="24">
        <f>Table11[[#This Row],[clade.FN]]/Table11[[#This Row],[clade.P]]</f>
        <v>3.1432420296362818E-3</v>
      </c>
      <c r="U1591" s="24">
        <f>IFERROR(Table11[[#This Row],[clade.FP]]/Table11[[#This Row],[clade.N]],NA())</f>
        <v>0.4</v>
      </c>
      <c r="V1591" s="24">
        <f>IFERROR(Table11[[#This Row],[clade.TN]]/Table11[[#This Row],[clade.N]],NA())</f>
        <v>0.6</v>
      </c>
      <c r="AC1591" s="11"/>
      <c r="AD1591" s="11"/>
    </row>
    <row r="1592" spans="1:30" ht="21" customHeight="1" x14ac:dyDescent="0.2">
      <c r="A1592" s="25" t="s">
        <v>6258</v>
      </c>
      <c r="B1592" s="20">
        <f>LOOKUP(Table11[[#This Row],[id]],'S1 - Assay'!A:A,'S1 - Assay'!B:B)</f>
        <v>10244</v>
      </c>
      <c r="C1592" s="20" t="str">
        <f>LOOKUP(Table11[[#This Row],[id]],'S1 - Assay'!A:A,'S1 - Assay'!C:C)</f>
        <v>II</v>
      </c>
      <c r="D1592" s="20">
        <f>COUNTIF('S6 - Table 1'!$B$3:$B$20,Table11[[#This Row],[id]])</f>
        <v>0</v>
      </c>
      <c r="E1592" s="20">
        <v>2.439178778</v>
      </c>
      <c r="F1592" s="20">
        <v>3359</v>
      </c>
      <c r="G1592" s="20">
        <v>21</v>
      </c>
      <c r="H1592" s="20">
        <v>180</v>
      </c>
      <c r="I1592" s="20">
        <v>114</v>
      </c>
      <c r="J1592" s="20">
        <v>49</v>
      </c>
      <c r="K1592" s="20">
        <v>4371</v>
      </c>
      <c r="L1592" s="20">
        <v>57</v>
      </c>
      <c r="M1592" s="26" cm="1">
        <f t="array" ref="M1592">_xlfn.IFS(Table11[[#This Row],[target.clade]]="I",110,Table11[[#This Row],[target.clade]]="II",4454,TRUE,4652)</f>
        <v>4454</v>
      </c>
      <c r="N1592" s="26" cm="1">
        <f t="array" ref="N1592">_xlfn.IFS(Table11[[#This Row],[target.clade]]="I",4454,Table11[[#This Row],[target.clade]]="II",110,TRUE,NA())</f>
        <v>110</v>
      </c>
      <c r="O1592" s="20" cm="1">
        <f t="array" ref="O1592">_xlfn.IFS(Table11[[#This Row],[target.clade]]="I",Table11[[#This Row],[hits.I]],Table11[[#This Row],[target.clade]]="II",Table11[[#This Row],[hits.II]],TRUE,SUM(Table11[[#This Row],[hits.I]:[hits.?]]))</f>
        <v>4371</v>
      </c>
      <c r="P1592" s="26">
        <f>Table11[[#This Row],[clade.P]]-Table11[[#This Row],[clade.TP]]</f>
        <v>83</v>
      </c>
      <c r="Q1592" s="26" cm="1">
        <f t="array" ref="Q1592">_xlfn.IFS(Table11[[#This Row],[target.clade]]="I",Table11[[#This Row],[hits.II]],Table11[[#This Row],[target.clade]]="II",Table11[[#This Row],[hits.I]],TRUE,NA())</f>
        <v>49</v>
      </c>
      <c r="R1592" s="26">
        <f>IFERROR(Table11[[#This Row],[clade.N]]-Table11[[#This Row],[clade.FP]], NA())</f>
        <v>61</v>
      </c>
      <c r="S1592" s="24">
        <f>Table11[[#This Row],[clade.TP]]/Table11[[#This Row],[clade.P]]</f>
        <v>0.98136506511001342</v>
      </c>
      <c r="T1592" s="24">
        <f>Table11[[#This Row],[clade.FN]]/Table11[[#This Row],[clade.P]]</f>
        <v>1.8634934889986528E-2</v>
      </c>
      <c r="U1592" s="24">
        <f>IFERROR(Table11[[#This Row],[clade.FP]]/Table11[[#This Row],[clade.N]],NA())</f>
        <v>0.44545454545454544</v>
      </c>
      <c r="V1592" s="24">
        <f>IFERROR(Table11[[#This Row],[clade.TN]]/Table11[[#This Row],[clade.N]],NA())</f>
        <v>0.55454545454545456</v>
      </c>
      <c r="AC1592" s="11"/>
      <c r="AD1592" s="11"/>
    </row>
    <row r="1593" spans="1:30" ht="21" customHeight="1" x14ac:dyDescent="0.2">
      <c r="A1593" s="25" t="s">
        <v>6261</v>
      </c>
      <c r="B1593" s="20">
        <f>LOOKUP(Table11[[#This Row],[id]],'S1 - Assay'!A:A,'S1 - Assay'!B:B)</f>
        <v>10244</v>
      </c>
      <c r="C1593" s="20" t="str">
        <f>LOOKUP(Table11[[#This Row],[id]],'S1 - Assay'!A:A,'S1 - Assay'!C:C)</f>
        <v>II</v>
      </c>
      <c r="D1593" s="20">
        <f>COUNTIF('S6 - Table 1'!$B$3:$B$20,Table11[[#This Row],[id]])</f>
        <v>0</v>
      </c>
      <c r="E1593" s="20">
        <v>2.439178778</v>
      </c>
      <c r="F1593" s="20">
        <v>3359</v>
      </c>
      <c r="G1593" s="20">
        <v>21</v>
      </c>
      <c r="H1593" s="20">
        <v>168</v>
      </c>
      <c r="I1593" s="20">
        <v>126</v>
      </c>
      <c r="J1593" s="20">
        <v>49</v>
      </c>
      <c r="K1593" s="20">
        <v>4373</v>
      </c>
      <c r="L1593" s="20">
        <v>57</v>
      </c>
      <c r="M1593" s="26" cm="1">
        <f t="array" ref="M1593">_xlfn.IFS(Table11[[#This Row],[target.clade]]="I",110,Table11[[#This Row],[target.clade]]="II",4454,TRUE,4652)</f>
        <v>4454</v>
      </c>
      <c r="N1593" s="26" cm="1">
        <f t="array" ref="N1593">_xlfn.IFS(Table11[[#This Row],[target.clade]]="I",4454,Table11[[#This Row],[target.clade]]="II",110,TRUE,NA())</f>
        <v>110</v>
      </c>
      <c r="O1593" s="20" cm="1">
        <f t="array" ref="O1593">_xlfn.IFS(Table11[[#This Row],[target.clade]]="I",Table11[[#This Row],[hits.I]],Table11[[#This Row],[target.clade]]="II",Table11[[#This Row],[hits.II]],TRUE,SUM(Table11[[#This Row],[hits.I]:[hits.?]]))</f>
        <v>4373</v>
      </c>
      <c r="P1593" s="26">
        <f>Table11[[#This Row],[clade.P]]-Table11[[#This Row],[clade.TP]]</f>
        <v>81</v>
      </c>
      <c r="Q1593" s="26" cm="1">
        <f t="array" ref="Q1593">_xlfn.IFS(Table11[[#This Row],[target.clade]]="I",Table11[[#This Row],[hits.II]],Table11[[#This Row],[target.clade]]="II",Table11[[#This Row],[hits.I]],TRUE,NA())</f>
        <v>49</v>
      </c>
      <c r="R1593" s="26">
        <f>IFERROR(Table11[[#This Row],[clade.N]]-Table11[[#This Row],[clade.FP]], NA())</f>
        <v>61</v>
      </c>
      <c r="S1593" s="24">
        <f>Table11[[#This Row],[clade.TP]]/Table11[[#This Row],[clade.P]]</f>
        <v>0.98181409968567579</v>
      </c>
      <c r="T1593" s="24">
        <f>Table11[[#This Row],[clade.FN]]/Table11[[#This Row],[clade.P]]</f>
        <v>1.8185900314324203E-2</v>
      </c>
      <c r="U1593" s="24">
        <f>IFERROR(Table11[[#This Row],[clade.FP]]/Table11[[#This Row],[clade.N]],NA())</f>
        <v>0.44545454545454544</v>
      </c>
      <c r="V1593" s="24">
        <f>IFERROR(Table11[[#This Row],[clade.TN]]/Table11[[#This Row],[clade.N]],NA())</f>
        <v>0.55454545454545456</v>
      </c>
      <c r="AC1593" s="11"/>
      <c r="AD1593" s="11"/>
    </row>
    <row r="1594" spans="1:30" ht="21" customHeight="1" x14ac:dyDescent="0.2">
      <c r="A1594" s="25" t="s">
        <v>6264</v>
      </c>
      <c r="B1594" s="20">
        <f>LOOKUP(Table11[[#This Row],[id]],'S1 - Assay'!A:A,'S1 - Assay'!B:B)</f>
        <v>10244</v>
      </c>
      <c r="C1594" s="20" t="str">
        <f>LOOKUP(Table11[[#This Row],[id]],'S1 - Assay'!A:A,'S1 - Assay'!C:C)</f>
        <v>II</v>
      </c>
      <c r="D1594" s="20">
        <f>COUNTIF('S6 - Table 1'!$B$3:$B$20,Table11[[#This Row],[id]])</f>
        <v>0</v>
      </c>
      <c r="E1594" s="20">
        <v>2.4475173090000002</v>
      </c>
      <c r="F1594" s="20">
        <v>3395</v>
      </c>
      <c r="G1594" s="20">
        <v>3</v>
      </c>
      <c r="H1594" s="20">
        <v>89</v>
      </c>
      <c r="I1594" s="20">
        <v>86</v>
      </c>
      <c r="J1594" s="20">
        <v>43</v>
      </c>
      <c r="K1594" s="20">
        <v>4425</v>
      </c>
      <c r="L1594" s="20">
        <v>52</v>
      </c>
      <c r="M1594" s="26" cm="1">
        <f t="array" ref="M1594">_xlfn.IFS(Table11[[#This Row],[target.clade]]="I",110,Table11[[#This Row],[target.clade]]="II",4454,TRUE,4652)</f>
        <v>4454</v>
      </c>
      <c r="N1594" s="26" cm="1">
        <f t="array" ref="N1594">_xlfn.IFS(Table11[[#This Row],[target.clade]]="I",4454,Table11[[#This Row],[target.clade]]="II",110,TRUE,NA())</f>
        <v>110</v>
      </c>
      <c r="O1594" s="20" cm="1">
        <f t="array" ref="O1594">_xlfn.IFS(Table11[[#This Row],[target.clade]]="I",Table11[[#This Row],[hits.I]],Table11[[#This Row],[target.clade]]="II",Table11[[#This Row],[hits.II]],TRUE,SUM(Table11[[#This Row],[hits.I]:[hits.?]]))</f>
        <v>4425</v>
      </c>
      <c r="P1594" s="26">
        <f>Table11[[#This Row],[clade.P]]-Table11[[#This Row],[clade.TP]]</f>
        <v>29</v>
      </c>
      <c r="Q1594" s="26" cm="1">
        <f t="array" ref="Q1594">_xlfn.IFS(Table11[[#This Row],[target.clade]]="I",Table11[[#This Row],[hits.II]],Table11[[#This Row],[target.clade]]="II",Table11[[#This Row],[hits.I]],TRUE,NA())</f>
        <v>43</v>
      </c>
      <c r="R1594" s="26">
        <f>IFERROR(Table11[[#This Row],[clade.N]]-Table11[[#This Row],[clade.FP]], NA())</f>
        <v>67</v>
      </c>
      <c r="S1594" s="24">
        <f>Table11[[#This Row],[clade.TP]]/Table11[[#This Row],[clade.P]]</f>
        <v>0.9934889986528963</v>
      </c>
      <c r="T1594" s="24">
        <f>Table11[[#This Row],[clade.FN]]/Table11[[#This Row],[clade.P]]</f>
        <v>6.5110013471037266E-3</v>
      </c>
      <c r="U1594" s="24">
        <f>IFERROR(Table11[[#This Row],[clade.FP]]/Table11[[#This Row],[clade.N]],NA())</f>
        <v>0.39090909090909093</v>
      </c>
      <c r="V1594" s="24">
        <f>IFERROR(Table11[[#This Row],[clade.TN]]/Table11[[#This Row],[clade.N]],NA())</f>
        <v>0.60909090909090913</v>
      </c>
      <c r="AC1594" s="11"/>
      <c r="AD1594" s="11"/>
    </row>
    <row r="1595" spans="1:30" ht="21" customHeight="1" x14ac:dyDescent="0.2">
      <c r="A1595" s="25" t="s">
        <v>6267</v>
      </c>
      <c r="B1595" s="20">
        <f>LOOKUP(Table11[[#This Row],[id]],'S1 - Assay'!A:A,'S1 - Assay'!B:B)</f>
        <v>10244</v>
      </c>
      <c r="C1595" s="20" t="str">
        <f>LOOKUP(Table11[[#This Row],[id]],'S1 - Assay'!A:A,'S1 - Assay'!C:C)</f>
        <v>II</v>
      </c>
      <c r="D1595" s="20">
        <f>COUNTIF('S6 - Table 1'!$B$3:$B$20,Table11[[#This Row],[id]])</f>
        <v>0</v>
      </c>
      <c r="E1595" s="20">
        <v>2.4495869880000001</v>
      </c>
      <c r="F1595" s="20">
        <v>3403</v>
      </c>
      <c r="G1595" s="20">
        <v>0</v>
      </c>
      <c r="H1595" s="20">
        <v>62</v>
      </c>
      <c r="I1595" s="20">
        <v>177</v>
      </c>
      <c r="J1595" s="20">
        <v>50</v>
      </c>
      <c r="K1595" s="20">
        <v>4365</v>
      </c>
      <c r="L1595" s="20">
        <v>64</v>
      </c>
      <c r="M1595" s="26" cm="1">
        <f t="array" ref="M1595">_xlfn.IFS(Table11[[#This Row],[target.clade]]="I",110,Table11[[#This Row],[target.clade]]="II",4454,TRUE,4652)</f>
        <v>4454</v>
      </c>
      <c r="N1595" s="26" cm="1">
        <f t="array" ref="N1595">_xlfn.IFS(Table11[[#This Row],[target.clade]]="I",4454,Table11[[#This Row],[target.clade]]="II",110,TRUE,NA())</f>
        <v>110</v>
      </c>
      <c r="O1595" s="20" cm="1">
        <f t="array" ref="O1595">_xlfn.IFS(Table11[[#This Row],[target.clade]]="I",Table11[[#This Row],[hits.I]],Table11[[#This Row],[target.clade]]="II",Table11[[#This Row],[hits.II]],TRUE,SUM(Table11[[#This Row],[hits.I]:[hits.?]]))</f>
        <v>4365</v>
      </c>
      <c r="P1595" s="26">
        <f>Table11[[#This Row],[clade.P]]-Table11[[#This Row],[clade.TP]]</f>
        <v>89</v>
      </c>
      <c r="Q1595" s="26" cm="1">
        <f t="array" ref="Q1595">_xlfn.IFS(Table11[[#This Row],[target.clade]]="I",Table11[[#This Row],[hits.II]],Table11[[#This Row],[target.clade]]="II",Table11[[#This Row],[hits.I]],TRUE,NA())</f>
        <v>50</v>
      </c>
      <c r="R1595" s="26">
        <f>IFERROR(Table11[[#This Row],[clade.N]]-Table11[[#This Row],[clade.FP]], NA())</f>
        <v>60</v>
      </c>
      <c r="S1595" s="24">
        <f>Table11[[#This Row],[clade.TP]]/Table11[[#This Row],[clade.P]]</f>
        <v>0.98001796138302655</v>
      </c>
      <c r="T1595" s="24">
        <f>Table11[[#This Row],[clade.FN]]/Table11[[#This Row],[clade.P]]</f>
        <v>1.9982038616973508E-2</v>
      </c>
      <c r="U1595" s="24">
        <f>IFERROR(Table11[[#This Row],[clade.FP]]/Table11[[#This Row],[clade.N]],NA())</f>
        <v>0.45454545454545453</v>
      </c>
      <c r="V1595" s="24">
        <f>IFERROR(Table11[[#This Row],[clade.TN]]/Table11[[#This Row],[clade.N]],NA())</f>
        <v>0.54545454545454541</v>
      </c>
      <c r="AC1595" s="11"/>
      <c r="AD1595" s="11"/>
    </row>
    <row r="1596" spans="1:30" ht="21" customHeight="1" x14ac:dyDescent="0.2">
      <c r="A1596" s="25" t="s">
        <v>6270</v>
      </c>
      <c r="B1596" s="20">
        <f>LOOKUP(Table11[[#This Row],[id]],'S1 - Assay'!A:A,'S1 - Assay'!B:B)</f>
        <v>10244</v>
      </c>
      <c r="C1596" s="20" t="str">
        <f>LOOKUP(Table11[[#This Row],[id]],'S1 - Assay'!A:A,'S1 - Assay'!C:C)</f>
        <v>II</v>
      </c>
      <c r="D1596" s="20">
        <f>COUNTIF('S6 - Table 1'!$B$3:$B$20,Table11[[#This Row],[id]])</f>
        <v>0</v>
      </c>
      <c r="E1596" s="20">
        <v>2.4495869880000001</v>
      </c>
      <c r="F1596" s="20">
        <v>3403</v>
      </c>
      <c r="G1596" s="20">
        <v>0</v>
      </c>
      <c r="H1596" s="20">
        <v>62</v>
      </c>
      <c r="I1596" s="20">
        <v>176</v>
      </c>
      <c r="J1596" s="20">
        <v>50</v>
      </c>
      <c r="K1596" s="20">
        <v>4365</v>
      </c>
      <c r="L1596" s="20">
        <v>64</v>
      </c>
      <c r="M1596" s="26" cm="1">
        <f t="array" ref="M1596">_xlfn.IFS(Table11[[#This Row],[target.clade]]="I",110,Table11[[#This Row],[target.clade]]="II",4454,TRUE,4652)</f>
        <v>4454</v>
      </c>
      <c r="N1596" s="26" cm="1">
        <f t="array" ref="N1596">_xlfn.IFS(Table11[[#This Row],[target.clade]]="I",4454,Table11[[#This Row],[target.clade]]="II",110,TRUE,NA())</f>
        <v>110</v>
      </c>
      <c r="O1596" s="20" cm="1">
        <f t="array" ref="O1596">_xlfn.IFS(Table11[[#This Row],[target.clade]]="I",Table11[[#This Row],[hits.I]],Table11[[#This Row],[target.clade]]="II",Table11[[#This Row],[hits.II]],TRUE,SUM(Table11[[#This Row],[hits.I]:[hits.?]]))</f>
        <v>4365</v>
      </c>
      <c r="P1596" s="26">
        <f>Table11[[#This Row],[clade.P]]-Table11[[#This Row],[clade.TP]]</f>
        <v>89</v>
      </c>
      <c r="Q1596" s="26" cm="1">
        <f t="array" ref="Q1596">_xlfn.IFS(Table11[[#This Row],[target.clade]]="I",Table11[[#This Row],[hits.II]],Table11[[#This Row],[target.clade]]="II",Table11[[#This Row],[hits.I]],TRUE,NA())</f>
        <v>50</v>
      </c>
      <c r="R1596" s="26">
        <f>IFERROR(Table11[[#This Row],[clade.N]]-Table11[[#This Row],[clade.FP]], NA())</f>
        <v>60</v>
      </c>
      <c r="S1596" s="24">
        <f>Table11[[#This Row],[clade.TP]]/Table11[[#This Row],[clade.P]]</f>
        <v>0.98001796138302655</v>
      </c>
      <c r="T1596" s="24">
        <f>Table11[[#This Row],[clade.FN]]/Table11[[#This Row],[clade.P]]</f>
        <v>1.9982038616973508E-2</v>
      </c>
      <c r="U1596" s="24">
        <f>IFERROR(Table11[[#This Row],[clade.FP]]/Table11[[#This Row],[clade.N]],NA())</f>
        <v>0.45454545454545453</v>
      </c>
      <c r="V1596" s="24">
        <f>IFERROR(Table11[[#This Row],[clade.TN]]/Table11[[#This Row],[clade.N]],NA())</f>
        <v>0.54545454545454541</v>
      </c>
      <c r="AC1596" s="11"/>
      <c r="AD1596" s="11"/>
    </row>
    <row r="1597" spans="1:30" ht="21" customHeight="1" x14ac:dyDescent="0.2">
      <c r="A1597" s="25" t="s">
        <v>6272</v>
      </c>
      <c r="B1597" s="20">
        <f>LOOKUP(Table11[[#This Row],[id]],'S1 - Assay'!A:A,'S1 - Assay'!B:B)</f>
        <v>10244</v>
      </c>
      <c r="C1597" s="20" t="str">
        <f>LOOKUP(Table11[[#This Row],[id]],'S1 - Assay'!A:A,'S1 - Assay'!C:C)</f>
        <v>II</v>
      </c>
      <c r="D1597" s="20">
        <f>COUNTIF('S6 - Table 1'!$B$3:$B$20,Table11[[#This Row],[id]])</f>
        <v>0</v>
      </c>
      <c r="E1597" s="20">
        <v>2.452401472</v>
      </c>
      <c r="F1597" s="20">
        <v>3433</v>
      </c>
      <c r="G1597" s="20">
        <v>2</v>
      </c>
      <c r="H1597" s="20">
        <v>254</v>
      </c>
      <c r="I1597" s="20">
        <v>163</v>
      </c>
      <c r="J1597" s="20">
        <v>44</v>
      </c>
      <c r="K1597" s="20">
        <v>4434</v>
      </c>
      <c r="L1597" s="20">
        <v>66</v>
      </c>
      <c r="M1597" s="26" cm="1">
        <f t="array" ref="M1597">_xlfn.IFS(Table11[[#This Row],[target.clade]]="I",110,Table11[[#This Row],[target.clade]]="II",4454,TRUE,4652)</f>
        <v>4454</v>
      </c>
      <c r="N1597" s="26" cm="1">
        <f t="array" ref="N1597">_xlfn.IFS(Table11[[#This Row],[target.clade]]="I",4454,Table11[[#This Row],[target.clade]]="II",110,TRUE,NA())</f>
        <v>110</v>
      </c>
      <c r="O1597" s="20" cm="1">
        <f t="array" ref="O1597">_xlfn.IFS(Table11[[#This Row],[target.clade]]="I",Table11[[#This Row],[hits.I]],Table11[[#This Row],[target.clade]]="II",Table11[[#This Row],[hits.II]],TRUE,SUM(Table11[[#This Row],[hits.I]:[hits.?]]))</f>
        <v>4434</v>
      </c>
      <c r="P1597" s="26">
        <f>Table11[[#This Row],[clade.P]]-Table11[[#This Row],[clade.TP]]</f>
        <v>20</v>
      </c>
      <c r="Q1597" s="26" cm="1">
        <f t="array" ref="Q1597">_xlfn.IFS(Table11[[#This Row],[target.clade]]="I",Table11[[#This Row],[hits.II]],Table11[[#This Row],[target.clade]]="II",Table11[[#This Row],[hits.I]],TRUE,NA())</f>
        <v>44</v>
      </c>
      <c r="R1597" s="26">
        <f>IFERROR(Table11[[#This Row],[clade.N]]-Table11[[#This Row],[clade.FP]], NA())</f>
        <v>66</v>
      </c>
      <c r="S1597" s="24">
        <f>Table11[[#This Row],[clade.TP]]/Table11[[#This Row],[clade.P]]</f>
        <v>0.99550965424337678</v>
      </c>
      <c r="T1597" s="24">
        <f>Table11[[#This Row],[clade.FN]]/Table11[[#This Row],[clade.P]]</f>
        <v>4.4903457566232603E-3</v>
      </c>
      <c r="U1597" s="24">
        <f>IFERROR(Table11[[#This Row],[clade.FP]]/Table11[[#This Row],[clade.N]],NA())</f>
        <v>0.4</v>
      </c>
      <c r="V1597" s="24">
        <f>IFERROR(Table11[[#This Row],[clade.TN]]/Table11[[#This Row],[clade.N]],NA())</f>
        <v>0.6</v>
      </c>
      <c r="AC1597" s="11"/>
      <c r="AD1597" s="11"/>
    </row>
    <row r="1598" spans="1:30" ht="21" customHeight="1" x14ac:dyDescent="0.2">
      <c r="A1598" s="25" t="s">
        <v>6277</v>
      </c>
      <c r="B1598" s="20">
        <f>LOOKUP(Table11[[#This Row],[id]],'S1 - Assay'!A:A,'S1 - Assay'!B:B)</f>
        <v>10244</v>
      </c>
      <c r="C1598" s="20" t="str">
        <f>LOOKUP(Table11[[#This Row],[id]],'S1 - Assay'!A:A,'S1 - Assay'!C:C)</f>
        <v>II</v>
      </c>
      <c r="D1598" s="20">
        <f>COUNTIF('S6 - Table 1'!$B$3:$B$20,Table11[[#This Row],[id]])</f>
        <v>0</v>
      </c>
      <c r="E1598" s="20">
        <v>2.4605633569999998</v>
      </c>
      <c r="F1598" s="20">
        <v>3401</v>
      </c>
      <c r="G1598" s="20">
        <v>1</v>
      </c>
      <c r="H1598" s="20">
        <v>213</v>
      </c>
      <c r="I1598" s="20">
        <v>128</v>
      </c>
      <c r="J1598" s="20">
        <v>43</v>
      </c>
      <c r="K1598" s="20">
        <v>4428</v>
      </c>
      <c r="L1598" s="20">
        <v>52</v>
      </c>
      <c r="M1598" s="26" cm="1">
        <f t="array" ref="M1598">_xlfn.IFS(Table11[[#This Row],[target.clade]]="I",110,Table11[[#This Row],[target.clade]]="II",4454,TRUE,4652)</f>
        <v>4454</v>
      </c>
      <c r="N1598" s="26" cm="1">
        <f t="array" ref="N1598">_xlfn.IFS(Table11[[#This Row],[target.clade]]="I",4454,Table11[[#This Row],[target.clade]]="II",110,TRUE,NA())</f>
        <v>110</v>
      </c>
      <c r="O1598" s="20" cm="1">
        <f t="array" ref="O1598">_xlfn.IFS(Table11[[#This Row],[target.clade]]="I",Table11[[#This Row],[hits.I]],Table11[[#This Row],[target.clade]]="II",Table11[[#This Row],[hits.II]],TRUE,SUM(Table11[[#This Row],[hits.I]:[hits.?]]))</f>
        <v>4428</v>
      </c>
      <c r="P1598" s="26">
        <f>Table11[[#This Row],[clade.P]]-Table11[[#This Row],[clade.TP]]</f>
        <v>26</v>
      </c>
      <c r="Q1598" s="26" cm="1">
        <f t="array" ref="Q1598">_xlfn.IFS(Table11[[#This Row],[target.clade]]="I",Table11[[#This Row],[hits.II]],Table11[[#This Row],[target.clade]]="II",Table11[[#This Row],[hits.I]],TRUE,NA())</f>
        <v>43</v>
      </c>
      <c r="R1598" s="26">
        <f>IFERROR(Table11[[#This Row],[clade.N]]-Table11[[#This Row],[clade.FP]], NA())</f>
        <v>67</v>
      </c>
      <c r="S1598" s="24">
        <f>Table11[[#This Row],[clade.TP]]/Table11[[#This Row],[clade.P]]</f>
        <v>0.9941625505163898</v>
      </c>
      <c r="T1598" s="24">
        <f>Table11[[#This Row],[clade.FN]]/Table11[[#This Row],[clade.P]]</f>
        <v>5.8374494836102376E-3</v>
      </c>
      <c r="U1598" s="24">
        <f>IFERROR(Table11[[#This Row],[clade.FP]]/Table11[[#This Row],[clade.N]],NA())</f>
        <v>0.39090909090909093</v>
      </c>
      <c r="V1598" s="24">
        <f>IFERROR(Table11[[#This Row],[clade.TN]]/Table11[[#This Row],[clade.N]],NA())</f>
        <v>0.60909090909090913</v>
      </c>
      <c r="AC1598" s="11"/>
      <c r="AD1598" s="11"/>
    </row>
    <row r="1599" spans="1:30" ht="21" customHeight="1" x14ac:dyDescent="0.2">
      <c r="A1599" s="25" t="s">
        <v>6280</v>
      </c>
      <c r="B1599" s="20">
        <f>LOOKUP(Table11[[#This Row],[id]],'S1 - Assay'!A:A,'S1 - Assay'!B:B)</f>
        <v>10244</v>
      </c>
      <c r="C1599" s="20" t="str">
        <f>LOOKUP(Table11[[#This Row],[id]],'S1 - Assay'!A:A,'S1 - Assay'!C:C)</f>
        <v>II</v>
      </c>
      <c r="D1599" s="20">
        <f>COUNTIF('S6 - Table 1'!$B$3:$B$20,Table11[[#This Row],[id]])</f>
        <v>0</v>
      </c>
      <c r="E1599" s="20">
        <v>2.4611250720000002</v>
      </c>
      <c r="F1599" s="20">
        <v>3401</v>
      </c>
      <c r="G1599" s="20">
        <v>1</v>
      </c>
      <c r="H1599" s="20">
        <v>213</v>
      </c>
      <c r="I1599" s="20">
        <v>128</v>
      </c>
      <c r="J1599" s="20">
        <v>43</v>
      </c>
      <c r="K1599" s="20">
        <v>4428</v>
      </c>
      <c r="L1599" s="20">
        <v>52</v>
      </c>
      <c r="M1599" s="26" cm="1">
        <f t="array" ref="M1599">_xlfn.IFS(Table11[[#This Row],[target.clade]]="I",110,Table11[[#This Row],[target.clade]]="II",4454,TRUE,4652)</f>
        <v>4454</v>
      </c>
      <c r="N1599" s="26" cm="1">
        <f t="array" ref="N1599">_xlfn.IFS(Table11[[#This Row],[target.clade]]="I",4454,Table11[[#This Row],[target.clade]]="II",110,TRUE,NA())</f>
        <v>110</v>
      </c>
      <c r="O1599" s="20" cm="1">
        <f t="array" ref="O1599">_xlfn.IFS(Table11[[#This Row],[target.clade]]="I",Table11[[#This Row],[hits.I]],Table11[[#This Row],[target.clade]]="II",Table11[[#This Row],[hits.II]],TRUE,SUM(Table11[[#This Row],[hits.I]:[hits.?]]))</f>
        <v>4428</v>
      </c>
      <c r="P1599" s="26">
        <f>Table11[[#This Row],[clade.P]]-Table11[[#This Row],[clade.TP]]</f>
        <v>26</v>
      </c>
      <c r="Q1599" s="26" cm="1">
        <f t="array" ref="Q1599">_xlfn.IFS(Table11[[#This Row],[target.clade]]="I",Table11[[#This Row],[hits.II]],Table11[[#This Row],[target.clade]]="II",Table11[[#This Row],[hits.I]],TRUE,NA())</f>
        <v>43</v>
      </c>
      <c r="R1599" s="26">
        <f>IFERROR(Table11[[#This Row],[clade.N]]-Table11[[#This Row],[clade.FP]], NA())</f>
        <v>67</v>
      </c>
      <c r="S1599" s="24">
        <f>Table11[[#This Row],[clade.TP]]/Table11[[#This Row],[clade.P]]</f>
        <v>0.9941625505163898</v>
      </c>
      <c r="T1599" s="24">
        <f>Table11[[#This Row],[clade.FN]]/Table11[[#This Row],[clade.P]]</f>
        <v>5.8374494836102376E-3</v>
      </c>
      <c r="U1599" s="24">
        <f>IFERROR(Table11[[#This Row],[clade.FP]]/Table11[[#This Row],[clade.N]],NA())</f>
        <v>0.39090909090909093</v>
      </c>
      <c r="V1599" s="24">
        <f>IFERROR(Table11[[#This Row],[clade.TN]]/Table11[[#This Row],[clade.N]],NA())</f>
        <v>0.60909090909090913</v>
      </c>
      <c r="AC1599" s="11"/>
      <c r="AD1599" s="11"/>
    </row>
    <row r="1600" spans="1:30" ht="21" customHeight="1" x14ac:dyDescent="0.2">
      <c r="A1600" s="25" t="s">
        <v>6282</v>
      </c>
      <c r="B1600" s="20">
        <f>LOOKUP(Table11[[#This Row],[id]],'S1 - Assay'!A:A,'S1 - Assay'!B:B)</f>
        <v>10244</v>
      </c>
      <c r="C1600" s="20" t="str">
        <f>LOOKUP(Table11[[#This Row],[id]],'S1 - Assay'!A:A,'S1 - Assay'!C:C)</f>
        <v>II</v>
      </c>
      <c r="D1600" s="20">
        <f>COUNTIF('S6 - Table 1'!$B$3:$B$20,Table11[[#This Row],[id]])</f>
        <v>0</v>
      </c>
      <c r="E1600" s="20">
        <v>2.4644532479999999</v>
      </c>
      <c r="F1600" s="20">
        <v>3379</v>
      </c>
      <c r="G1600" s="20">
        <v>9</v>
      </c>
      <c r="H1600" s="20">
        <v>191</v>
      </c>
      <c r="I1600" s="20">
        <v>92</v>
      </c>
      <c r="J1600" s="20">
        <v>43</v>
      </c>
      <c r="K1600" s="20">
        <v>4418</v>
      </c>
      <c r="L1600" s="20">
        <v>50</v>
      </c>
      <c r="M1600" s="26" cm="1">
        <f t="array" ref="M1600">_xlfn.IFS(Table11[[#This Row],[target.clade]]="I",110,Table11[[#This Row],[target.clade]]="II",4454,TRUE,4652)</f>
        <v>4454</v>
      </c>
      <c r="N1600" s="26" cm="1">
        <f t="array" ref="N1600">_xlfn.IFS(Table11[[#This Row],[target.clade]]="I",4454,Table11[[#This Row],[target.clade]]="II",110,TRUE,NA())</f>
        <v>110</v>
      </c>
      <c r="O1600" s="20" cm="1">
        <f t="array" ref="O1600">_xlfn.IFS(Table11[[#This Row],[target.clade]]="I",Table11[[#This Row],[hits.I]],Table11[[#This Row],[target.clade]]="II",Table11[[#This Row],[hits.II]],TRUE,SUM(Table11[[#This Row],[hits.I]:[hits.?]]))</f>
        <v>4418</v>
      </c>
      <c r="P1600" s="26">
        <f>Table11[[#This Row],[clade.P]]-Table11[[#This Row],[clade.TP]]</f>
        <v>36</v>
      </c>
      <c r="Q1600" s="26" cm="1">
        <f t="array" ref="Q1600">_xlfn.IFS(Table11[[#This Row],[target.clade]]="I",Table11[[#This Row],[hits.II]],Table11[[#This Row],[target.clade]]="II",Table11[[#This Row],[hits.I]],TRUE,NA())</f>
        <v>43</v>
      </c>
      <c r="R1600" s="26">
        <f>IFERROR(Table11[[#This Row],[clade.N]]-Table11[[#This Row],[clade.FP]], NA())</f>
        <v>67</v>
      </c>
      <c r="S1600" s="24">
        <f>Table11[[#This Row],[clade.TP]]/Table11[[#This Row],[clade.P]]</f>
        <v>0.99191737763807808</v>
      </c>
      <c r="T1600" s="24">
        <f>Table11[[#This Row],[clade.FN]]/Table11[[#This Row],[clade.P]]</f>
        <v>8.0826223619218686E-3</v>
      </c>
      <c r="U1600" s="24">
        <f>IFERROR(Table11[[#This Row],[clade.FP]]/Table11[[#This Row],[clade.N]],NA())</f>
        <v>0.39090909090909093</v>
      </c>
      <c r="V1600" s="24">
        <f>IFERROR(Table11[[#This Row],[clade.TN]]/Table11[[#This Row],[clade.N]],NA())</f>
        <v>0.60909090909090913</v>
      </c>
      <c r="AC1600" s="11"/>
      <c r="AD1600" s="11"/>
    </row>
    <row r="1601" spans="1:30" ht="21" customHeight="1" x14ac:dyDescent="0.2">
      <c r="A1601" s="25" t="s">
        <v>6285</v>
      </c>
      <c r="B1601" s="20">
        <f>LOOKUP(Table11[[#This Row],[id]],'S1 - Assay'!A:A,'S1 - Assay'!B:B)</f>
        <v>10244</v>
      </c>
      <c r="C1601" s="20" t="str">
        <f>LOOKUP(Table11[[#This Row],[id]],'S1 - Assay'!A:A,'S1 - Assay'!C:C)</f>
        <v>II</v>
      </c>
      <c r="D1601" s="20">
        <f>COUNTIF('S6 - Table 1'!$B$3:$B$20,Table11[[#This Row],[id]])</f>
        <v>0</v>
      </c>
      <c r="E1601" s="20">
        <v>2.465726192</v>
      </c>
      <c r="F1601" s="20">
        <v>3380</v>
      </c>
      <c r="G1601" s="20">
        <v>5</v>
      </c>
      <c r="H1601" s="20">
        <v>125</v>
      </c>
      <c r="I1601" s="20">
        <v>68</v>
      </c>
      <c r="J1601" s="20">
        <v>50</v>
      </c>
      <c r="K1601" s="20">
        <v>4347</v>
      </c>
      <c r="L1601" s="20">
        <v>63</v>
      </c>
      <c r="M1601" s="26" cm="1">
        <f t="array" ref="M1601">_xlfn.IFS(Table11[[#This Row],[target.clade]]="I",110,Table11[[#This Row],[target.clade]]="II",4454,TRUE,4652)</f>
        <v>4454</v>
      </c>
      <c r="N1601" s="26" cm="1">
        <f t="array" ref="N1601">_xlfn.IFS(Table11[[#This Row],[target.clade]]="I",4454,Table11[[#This Row],[target.clade]]="II",110,TRUE,NA())</f>
        <v>110</v>
      </c>
      <c r="O1601" s="20" cm="1">
        <f t="array" ref="O1601">_xlfn.IFS(Table11[[#This Row],[target.clade]]="I",Table11[[#This Row],[hits.I]],Table11[[#This Row],[target.clade]]="II",Table11[[#This Row],[hits.II]],TRUE,SUM(Table11[[#This Row],[hits.I]:[hits.?]]))</f>
        <v>4347</v>
      </c>
      <c r="P1601" s="26">
        <f>Table11[[#This Row],[clade.P]]-Table11[[#This Row],[clade.TP]]</f>
        <v>107</v>
      </c>
      <c r="Q1601" s="26" cm="1">
        <f t="array" ref="Q1601">_xlfn.IFS(Table11[[#This Row],[target.clade]]="I",Table11[[#This Row],[hits.II]],Table11[[#This Row],[target.clade]]="II",Table11[[#This Row],[hits.I]],TRUE,NA())</f>
        <v>50</v>
      </c>
      <c r="R1601" s="26">
        <f>IFERROR(Table11[[#This Row],[clade.N]]-Table11[[#This Row],[clade.FP]], NA())</f>
        <v>60</v>
      </c>
      <c r="S1601" s="24">
        <f>Table11[[#This Row],[clade.TP]]/Table11[[#This Row],[clade.P]]</f>
        <v>0.97597665020206559</v>
      </c>
      <c r="T1601" s="24">
        <f>Table11[[#This Row],[clade.FN]]/Table11[[#This Row],[clade.P]]</f>
        <v>2.402334979793444E-2</v>
      </c>
      <c r="U1601" s="24">
        <f>IFERROR(Table11[[#This Row],[clade.FP]]/Table11[[#This Row],[clade.N]],NA())</f>
        <v>0.45454545454545453</v>
      </c>
      <c r="V1601" s="24">
        <f>IFERROR(Table11[[#This Row],[clade.TN]]/Table11[[#This Row],[clade.N]],NA())</f>
        <v>0.54545454545454541</v>
      </c>
      <c r="AC1601" s="11"/>
      <c r="AD1601" s="11"/>
    </row>
    <row r="1602" spans="1:30" ht="21" customHeight="1" x14ac:dyDescent="0.2">
      <c r="A1602" s="25" t="s">
        <v>6288</v>
      </c>
      <c r="B1602" s="20">
        <f>LOOKUP(Table11[[#This Row],[id]],'S1 - Assay'!A:A,'S1 - Assay'!B:B)</f>
        <v>10244</v>
      </c>
      <c r="C1602" s="20" t="str">
        <f>LOOKUP(Table11[[#This Row],[id]],'S1 - Assay'!A:A,'S1 - Assay'!C:C)</f>
        <v>II</v>
      </c>
      <c r="D1602" s="20">
        <f>COUNTIF('S6 - Table 1'!$B$3:$B$20,Table11[[#This Row],[id]])</f>
        <v>0</v>
      </c>
      <c r="E1602" s="20">
        <v>2.465726192</v>
      </c>
      <c r="F1602" s="20">
        <v>3380</v>
      </c>
      <c r="G1602" s="20">
        <v>5</v>
      </c>
      <c r="H1602" s="20">
        <v>125</v>
      </c>
      <c r="I1602" s="20">
        <v>68</v>
      </c>
      <c r="J1602" s="20">
        <v>50</v>
      </c>
      <c r="K1602" s="20">
        <v>4346</v>
      </c>
      <c r="L1602" s="20">
        <v>63</v>
      </c>
      <c r="M1602" s="26" cm="1">
        <f t="array" ref="M1602">_xlfn.IFS(Table11[[#This Row],[target.clade]]="I",110,Table11[[#This Row],[target.clade]]="II",4454,TRUE,4652)</f>
        <v>4454</v>
      </c>
      <c r="N1602" s="26" cm="1">
        <f t="array" ref="N1602">_xlfn.IFS(Table11[[#This Row],[target.clade]]="I",4454,Table11[[#This Row],[target.clade]]="II",110,TRUE,NA())</f>
        <v>110</v>
      </c>
      <c r="O1602" s="20" cm="1">
        <f t="array" ref="O1602">_xlfn.IFS(Table11[[#This Row],[target.clade]]="I",Table11[[#This Row],[hits.I]],Table11[[#This Row],[target.clade]]="II",Table11[[#This Row],[hits.II]],TRUE,SUM(Table11[[#This Row],[hits.I]:[hits.?]]))</f>
        <v>4346</v>
      </c>
      <c r="P1602" s="26">
        <f>Table11[[#This Row],[clade.P]]-Table11[[#This Row],[clade.TP]]</f>
        <v>108</v>
      </c>
      <c r="Q1602" s="26" cm="1">
        <f t="array" ref="Q1602">_xlfn.IFS(Table11[[#This Row],[target.clade]]="I",Table11[[#This Row],[hits.II]],Table11[[#This Row],[target.clade]]="II",Table11[[#This Row],[hits.I]],TRUE,NA())</f>
        <v>50</v>
      </c>
      <c r="R1602" s="26">
        <f>IFERROR(Table11[[#This Row],[clade.N]]-Table11[[#This Row],[clade.FP]], NA())</f>
        <v>60</v>
      </c>
      <c r="S1602" s="24">
        <f>Table11[[#This Row],[clade.TP]]/Table11[[#This Row],[clade.P]]</f>
        <v>0.97575213291423435</v>
      </c>
      <c r="T1602" s="24">
        <f>Table11[[#This Row],[clade.FN]]/Table11[[#This Row],[clade.P]]</f>
        <v>2.4247867085765602E-2</v>
      </c>
      <c r="U1602" s="24">
        <f>IFERROR(Table11[[#This Row],[clade.FP]]/Table11[[#This Row],[clade.N]],NA())</f>
        <v>0.45454545454545453</v>
      </c>
      <c r="V1602" s="24">
        <f>IFERROR(Table11[[#This Row],[clade.TN]]/Table11[[#This Row],[clade.N]],NA())</f>
        <v>0.54545454545454541</v>
      </c>
      <c r="AC1602" s="11"/>
      <c r="AD1602" s="11"/>
    </row>
    <row r="1603" spans="1:30" ht="21" customHeight="1" x14ac:dyDescent="0.2">
      <c r="A1603" s="25" t="s">
        <v>6291</v>
      </c>
      <c r="B1603" s="20">
        <f>LOOKUP(Table11[[#This Row],[id]],'S1 - Assay'!A:A,'S1 - Assay'!B:B)</f>
        <v>10244</v>
      </c>
      <c r="C1603" s="20" t="str">
        <f>LOOKUP(Table11[[#This Row],[id]],'S1 - Assay'!A:A,'S1 - Assay'!C:C)</f>
        <v>II</v>
      </c>
      <c r="D1603" s="20">
        <f>COUNTIF('S6 - Table 1'!$B$3:$B$20,Table11[[#This Row],[id]])</f>
        <v>0</v>
      </c>
      <c r="E1603" s="20">
        <v>2.4668249169999998</v>
      </c>
      <c r="F1603" s="20">
        <v>3427</v>
      </c>
      <c r="G1603" s="20">
        <v>1</v>
      </c>
      <c r="H1603" s="20">
        <v>288</v>
      </c>
      <c r="I1603" s="20">
        <v>20</v>
      </c>
      <c r="J1603" s="20">
        <v>50</v>
      </c>
      <c r="K1603" s="20">
        <v>4440</v>
      </c>
      <c r="L1603" s="20">
        <v>59</v>
      </c>
      <c r="M1603" s="26" cm="1">
        <f t="array" ref="M1603">_xlfn.IFS(Table11[[#This Row],[target.clade]]="I",110,Table11[[#This Row],[target.clade]]="II",4454,TRUE,4652)</f>
        <v>4454</v>
      </c>
      <c r="N1603" s="26" cm="1">
        <f t="array" ref="N1603">_xlfn.IFS(Table11[[#This Row],[target.clade]]="I",4454,Table11[[#This Row],[target.clade]]="II",110,TRUE,NA())</f>
        <v>110</v>
      </c>
      <c r="O1603" s="20" cm="1">
        <f t="array" ref="O1603">_xlfn.IFS(Table11[[#This Row],[target.clade]]="I",Table11[[#This Row],[hits.I]],Table11[[#This Row],[target.clade]]="II",Table11[[#This Row],[hits.II]],TRUE,SUM(Table11[[#This Row],[hits.I]:[hits.?]]))</f>
        <v>4440</v>
      </c>
      <c r="P1603" s="26">
        <f>Table11[[#This Row],[clade.P]]-Table11[[#This Row],[clade.TP]]</f>
        <v>14</v>
      </c>
      <c r="Q1603" s="26" cm="1">
        <f t="array" ref="Q1603">_xlfn.IFS(Table11[[#This Row],[target.clade]]="I",Table11[[#This Row],[hits.II]],Table11[[#This Row],[target.clade]]="II",Table11[[#This Row],[hits.I]],TRUE,NA())</f>
        <v>50</v>
      </c>
      <c r="R1603" s="26">
        <f>IFERROR(Table11[[#This Row],[clade.N]]-Table11[[#This Row],[clade.FP]], NA())</f>
        <v>60</v>
      </c>
      <c r="S1603" s="24">
        <f>Table11[[#This Row],[clade.TP]]/Table11[[#This Row],[clade.P]]</f>
        <v>0.99685675797036377</v>
      </c>
      <c r="T1603" s="24">
        <f>Table11[[#This Row],[clade.FN]]/Table11[[#This Row],[clade.P]]</f>
        <v>3.1432420296362818E-3</v>
      </c>
      <c r="U1603" s="24">
        <f>IFERROR(Table11[[#This Row],[clade.FP]]/Table11[[#This Row],[clade.N]],NA())</f>
        <v>0.45454545454545453</v>
      </c>
      <c r="V1603" s="24">
        <f>IFERROR(Table11[[#This Row],[clade.TN]]/Table11[[#This Row],[clade.N]],NA())</f>
        <v>0.54545454545454541</v>
      </c>
      <c r="AC1603" s="11"/>
      <c r="AD1603" s="11"/>
    </row>
    <row r="1604" spans="1:30" ht="21" customHeight="1" x14ac:dyDescent="0.2">
      <c r="A1604" s="25" t="s">
        <v>6296</v>
      </c>
      <c r="B1604" s="20">
        <f>LOOKUP(Table11[[#This Row],[id]],'S1 - Assay'!A:A,'S1 - Assay'!B:B)</f>
        <v>10244</v>
      </c>
      <c r="C1604" s="20" t="str">
        <f>LOOKUP(Table11[[#This Row],[id]],'S1 - Assay'!A:A,'S1 - Assay'!C:C)</f>
        <v>II</v>
      </c>
      <c r="D1604" s="20">
        <f>COUNTIF('S6 - Table 1'!$B$3:$B$20,Table11[[#This Row],[id]])</f>
        <v>0</v>
      </c>
      <c r="E1604" s="20">
        <v>2.4705356350000001</v>
      </c>
      <c r="F1604" s="20">
        <v>3403</v>
      </c>
      <c r="G1604" s="20">
        <v>0</v>
      </c>
      <c r="H1604" s="20">
        <v>163</v>
      </c>
      <c r="I1604" s="20">
        <v>76</v>
      </c>
      <c r="J1604" s="20">
        <v>50</v>
      </c>
      <c r="K1604" s="20">
        <v>4366</v>
      </c>
      <c r="L1604" s="20">
        <v>64</v>
      </c>
      <c r="M1604" s="26" cm="1">
        <f t="array" ref="M1604">_xlfn.IFS(Table11[[#This Row],[target.clade]]="I",110,Table11[[#This Row],[target.clade]]="II",4454,TRUE,4652)</f>
        <v>4454</v>
      </c>
      <c r="N1604" s="26" cm="1">
        <f t="array" ref="N1604">_xlfn.IFS(Table11[[#This Row],[target.clade]]="I",4454,Table11[[#This Row],[target.clade]]="II",110,TRUE,NA())</f>
        <v>110</v>
      </c>
      <c r="O1604" s="20" cm="1">
        <f t="array" ref="O1604">_xlfn.IFS(Table11[[#This Row],[target.clade]]="I",Table11[[#This Row],[hits.I]],Table11[[#This Row],[target.clade]]="II",Table11[[#This Row],[hits.II]],TRUE,SUM(Table11[[#This Row],[hits.I]:[hits.?]]))</f>
        <v>4366</v>
      </c>
      <c r="P1604" s="26">
        <f>Table11[[#This Row],[clade.P]]-Table11[[#This Row],[clade.TP]]</f>
        <v>88</v>
      </c>
      <c r="Q1604" s="26" cm="1">
        <f t="array" ref="Q1604">_xlfn.IFS(Table11[[#This Row],[target.clade]]="I",Table11[[#This Row],[hits.II]],Table11[[#This Row],[target.clade]]="II",Table11[[#This Row],[hits.I]],TRUE,NA())</f>
        <v>50</v>
      </c>
      <c r="R1604" s="26">
        <f>IFERROR(Table11[[#This Row],[clade.N]]-Table11[[#This Row],[clade.FP]], NA())</f>
        <v>60</v>
      </c>
      <c r="S1604" s="24">
        <f>Table11[[#This Row],[clade.TP]]/Table11[[#This Row],[clade.P]]</f>
        <v>0.98024247867085768</v>
      </c>
      <c r="T1604" s="24">
        <f>Table11[[#This Row],[clade.FN]]/Table11[[#This Row],[clade.P]]</f>
        <v>1.9757521329142345E-2</v>
      </c>
      <c r="U1604" s="24">
        <f>IFERROR(Table11[[#This Row],[clade.FP]]/Table11[[#This Row],[clade.N]],NA())</f>
        <v>0.45454545454545453</v>
      </c>
      <c r="V1604" s="24">
        <f>IFERROR(Table11[[#This Row],[clade.TN]]/Table11[[#This Row],[clade.N]],NA())</f>
        <v>0.54545454545454541</v>
      </c>
      <c r="AC1604" s="11"/>
      <c r="AD1604" s="11"/>
    </row>
    <row r="1605" spans="1:30" ht="21" customHeight="1" x14ac:dyDescent="0.2">
      <c r="A1605" s="25" t="s">
        <v>6299</v>
      </c>
      <c r="B1605" s="20">
        <f>LOOKUP(Table11[[#This Row],[id]],'S1 - Assay'!A:A,'S1 - Assay'!B:B)</f>
        <v>10244</v>
      </c>
      <c r="C1605" s="20" t="str">
        <f>LOOKUP(Table11[[#This Row],[id]],'S1 - Assay'!A:A,'S1 - Assay'!C:C)</f>
        <v>II</v>
      </c>
      <c r="D1605" s="20">
        <f>COUNTIF('S6 - Table 1'!$B$3:$B$20,Table11[[#This Row],[id]])</f>
        <v>0</v>
      </c>
      <c r="E1605" s="20">
        <v>2.4705356350000001</v>
      </c>
      <c r="F1605" s="20">
        <v>3403</v>
      </c>
      <c r="G1605" s="20">
        <v>0</v>
      </c>
      <c r="H1605" s="20">
        <v>163</v>
      </c>
      <c r="I1605" s="20">
        <v>77</v>
      </c>
      <c r="J1605" s="20">
        <v>50</v>
      </c>
      <c r="K1605" s="20">
        <v>4366</v>
      </c>
      <c r="L1605" s="20">
        <v>64</v>
      </c>
      <c r="M1605" s="26" cm="1">
        <f t="array" ref="M1605">_xlfn.IFS(Table11[[#This Row],[target.clade]]="I",110,Table11[[#This Row],[target.clade]]="II",4454,TRUE,4652)</f>
        <v>4454</v>
      </c>
      <c r="N1605" s="26" cm="1">
        <f t="array" ref="N1605">_xlfn.IFS(Table11[[#This Row],[target.clade]]="I",4454,Table11[[#This Row],[target.clade]]="II",110,TRUE,NA())</f>
        <v>110</v>
      </c>
      <c r="O1605" s="20" cm="1">
        <f t="array" ref="O1605">_xlfn.IFS(Table11[[#This Row],[target.clade]]="I",Table11[[#This Row],[hits.I]],Table11[[#This Row],[target.clade]]="II",Table11[[#This Row],[hits.II]],TRUE,SUM(Table11[[#This Row],[hits.I]:[hits.?]]))</f>
        <v>4366</v>
      </c>
      <c r="P1605" s="26">
        <f>Table11[[#This Row],[clade.P]]-Table11[[#This Row],[clade.TP]]</f>
        <v>88</v>
      </c>
      <c r="Q1605" s="26" cm="1">
        <f t="array" ref="Q1605">_xlfn.IFS(Table11[[#This Row],[target.clade]]="I",Table11[[#This Row],[hits.II]],Table11[[#This Row],[target.clade]]="II",Table11[[#This Row],[hits.I]],TRUE,NA())</f>
        <v>50</v>
      </c>
      <c r="R1605" s="26">
        <f>IFERROR(Table11[[#This Row],[clade.N]]-Table11[[#This Row],[clade.FP]], NA())</f>
        <v>60</v>
      </c>
      <c r="S1605" s="24">
        <f>Table11[[#This Row],[clade.TP]]/Table11[[#This Row],[clade.P]]</f>
        <v>0.98024247867085768</v>
      </c>
      <c r="T1605" s="24">
        <f>Table11[[#This Row],[clade.FN]]/Table11[[#This Row],[clade.P]]</f>
        <v>1.9757521329142345E-2</v>
      </c>
      <c r="U1605" s="24">
        <f>IFERROR(Table11[[#This Row],[clade.FP]]/Table11[[#This Row],[clade.N]],NA())</f>
        <v>0.45454545454545453</v>
      </c>
      <c r="V1605" s="24">
        <f>IFERROR(Table11[[#This Row],[clade.TN]]/Table11[[#This Row],[clade.N]],NA())</f>
        <v>0.54545454545454541</v>
      </c>
      <c r="AC1605" s="11"/>
      <c r="AD1605" s="11"/>
    </row>
    <row r="1606" spans="1:30" ht="21" customHeight="1" x14ac:dyDescent="0.2">
      <c r="A1606" s="25" t="s">
        <v>6301</v>
      </c>
      <c r="B1606" s="20">
        <f>LOOKUP(Table11[[#This Row],[id]],'S1 - Assay'!A:A,'S1 - Assay'!B:B)</f>
        <v>10244</v>
      </c>
      <c r="C1606" s="20" t="str">
        <f>LOOKUP(Table11[[#This Row],[id]],'S1 - Assay'!A:A,'S1 - Assay'!C:C)</f>
        <v>II</v>
      </c>
      <c r="D1606" s="20">
        <f>COUNTIF('S6 - Table 1'!$B$3:$B$20,Table11[[#This Row],[id]])</f>
        <v>0</v>
      </c>
      <c r="E1606" s="20">
        <v>2.473155443</v>
      </c>
      <c r="F1606" s="20">
        <v>3403</v>
      </c>
      <c r="G1606" s="20">
        <v>0</v>
      </c>
      <c r="H1606" s="20">
        <v>62</v>
      </c>
      <c r="I1606" s="20">
        <v>177</v>
      </c>
      <c r="J1606" s="20">
        <v>50</v>
      </c>
      <c r="K1606" s="20">
        <v>4365</v>
      </c>
      <c r="L1606" s="20">
        <v>64</v>
      </c>
      <c r="M1606" s="26" cm="1">
        <f t="array" ref="M1606">_xlfn.IFS(Table11[[#This Row],[target.clade]]="I",110,Table11[[#This Row],[target.clade]]="II",4454,TRUE,4652)</f>
        <v>4454</v>
      </c>
      <c r="N1606" s="26" cm="1">
        <f t="array" ref="N1606">_xlfn.IFS(Table11[[#This Row],[target.clade]]="I",4454,Table11[[#This Row],[target.clade]]="II",110,TRUE,NA())</f>
        <v>110</v>
      </c>
      <c r="O1606" s="20" cm="1">
        <f t="array" ref="O1606">_xlfn.IFS(Table11[[#This Row],[target.clade]]="I",Table11[[#This Row],[hits.I]],Table11[[#This Row],[target.clade]]="II",Table11[[#This Row],[hits.II]],TRUE,SUM(Table11[[#This Row],[hits.I]:[hits.?]]))</f>
        <v>4365</v>
      </c>
      <c r="P1606" s="26">
        <f>Table11[[#This Row],[clade.P]]-Table11[[#This Row],[clade.TP]]</f>
        <v>89</v>
      </c>
      <c r="Q1606" s="26" cm="1">
        <f t="array" ref="Q1606">_xlfn.IFS(Table11[[#This Row],[target.clade]]="I",Table11[[#This Row],[hits.II]],Table11[[#This Row],[target.clade]]="II",Table11[[#This Row],[hits.I]],TRUE,NA())</f>
        <v>50</v>
      </c>
      <c r="R1606" s="26">
        <f>IFERROR(Table11[[#This Row],[clade.N]]-Table11[[#This Row],[clade.FP]], NA())</f>
        <v>60</v>
      </c>
      <c r="S1606" s="24">
        <f>Table11[[#This Row],[clade.TP]]/Table11[[#This Row],[clade.P]]</f>
        <v>0.98001796138302655</v>
      </c>
      <c r="T1606" s="24">
        <f>Table11[[#This Row],[clade.FN]]/Table11[[#This Row],[clade.P]]</f>
        <v>1.9982038616973508E-2</v>
      </c>
      <c r="U1606" s="24">
        <f>IFERROR(Table11[[#This Row],[clade.FP]]/Table11[[#This Row],[clade.N]],NA())</f>
        <v>0.45454545454545453</v>
      </c>
      <c r="V1606" s="24">
        <f>IFERROR(Table11[[#This Row],[clade.TN]]/Table11[[#This Row],[clade.N]],NA())</f>
        <v>0.54545454545454541</v>
      </c>
      <c r="AC1606" s="11"/>
      <c r="AD1606" s="11"/>
    </row>
    <row r="1607" spans="1:30" ht="21" customHeight="1" x14ac:dyDescent="0.2">
      <c r="A1607" s="25" t="s">
        <v>6304</v>
      </c>
      <c r="B1607" s="20">
        <f>LOOKUP(Table11[[#This Row],[id]],'S1 - Assay'!A:A,'S1 - Assay'!B:B)</f>
        <v>10244</v>
      </c>
      <c r="C1607" s="20" t="str">
        <f>LOOKUP(Table11[[#This Row],[id]],'S1 - Assay'!A:A,'S1 - Assay'!C:C)</f>
        <v>II</v>
      </c>
      <c r="D1607" s="20">
        <f>COUNTIF('S6 - Table 1'!$B$3:$B$20,Table11[[#This Row],[id]])</f>
        <v>0</v>
      </c>
      <c r="E1607" s="20">
        <v>2.473155443</v>
      </c>
      <c r="F1607" s="20">
        <v>3403</v>
      </c>
      <c r="G1607" s="20">
        <v>0</v>
      </c>
      <c r="H1607" s="20">
        <v>62</v>
      </c>
      <c r="I1607" s="20">
        <v>176</v>
      </c>
      <c r="J1607" s="20">
        <v>50</v>
      </c>
      <c r="K1607" s="20">
        <v>4365</v>
      </c>
      <c r="L1607" s="20">
        <v>64</v>
      </c>
      <c r="M1607" s="26" cm="1">
        <f t="array" ref="M1607">_xlfn.IFS(Table11[[#This Row],[target.clade]]="I",110,Table11[[#This Row],[target.clade]]="II",4454,TRUE,4652)</f>
        <v>4454</v>
      </c>
      <c r="N1607" s="26" cm="1">
        <f t="array" ref="N1607">_xlfn.IFS(Table11[[#This Row],[target.clade]]="I",4454,Table11[[#This Row],[target.clade]]="II",110,TRUE,NA())</f>
        <v>110</v>
      </c>
      <c r="O1607" s="20" cm="1">
        <f t="array" ref="O1607">_xlfn.IFS(Table11[[#This Row],[target.clade]]="I",Table11[[#This Row],[hits.I]],Table11[[#This Row],[target.clade]]="II",Table11[[#This Row],[hits.II]],TRUE,SUM(Table11[[#This Row],[hits.I]:[hits.?]]))</f>
        <v>4365</v>
      </c>
      <c r="P1607" s="26">
        <f>Table11[[#This Row],[clade.P]]-Table11[[#This Row],[clade.TP]]</f>
        <v>89</v>
      </c>
      <c r="Q1607" s="26" cm="1">
        <f t="array" ref="Q1607">_xlfn.IFS(Table11[[#This Row],[target.clade]]="I",Table11[[#This Row],[hits.II]],Table11[[#This Row],[target.clade]]="II",Table11[[#This Row],[hits.I]],TRUE,NA())</f>
        <v>50</v>
      </c>
      <c r="R1607" s="26">
        <f>IFERROR(Table11[[#This Row],[clade.N]]-Table11[[#This Row],[clade.FP]], NA())</f>
        <v>60</v>
      </c>
      <c r="S1607" s="24">
        <f>Table11[[#This Row],[clade.TP]]/Table11[[#This Row],[clade.P]]</f>
        <v>0.98001796138302655</v>
      </c>
      <c r="T1607" s="24">
        <f>Table11[[#This Row],[clade.FN]]/Table11[[#This Row],[clade.P]]</f>
        <v>1.9982038616973508E-2</v>
      </c>
      <c r="U1607" s="24">
        <f>IFERROR(Table11[[#This Row],[clade.FP]]/Table11[[#This Row],[clade.N]],NA())</f>
        <v>0.45454545454545453</v>
      </c>
      <c r="V1607" s="24">
        <f>IFERROR(Table11[[#This Row],[clade.TN]]/Table11[[#This Row],[clade.N]],NA())</f>
        <v>0.54545454545454541</v>
      </c>
      <c r="AC1607" s="11"/>
      <c r="AD1607" s="11"/>
    </row>
    <row r="1608" spans="1:30" ht="21" customHeight="1" x14ac:dyDescent="0.2">
      <c r="A1608" s="25" t="s">
        <v>6306</v>
      </c>
      <c r="B1608" s="20">
        <f>LOOKUP(Table11[[#This Row],[id]],'S1 - Assay'!A:A,'S1 - Assay'!B:B)</f>
        <v>10244</v>
      </c>
      <c r="C1608" s="20" t="str">
        <f>LOOKUP(Table11[[#This Row],[id]],'S1 - Assay'!A:A,'S1 - Assay'!C:C)</f>
        <v>II</v>
      </c>
      <c r="D1608" s="20">
        <f>COUNTIF('S6 - Table 1'!$B$3:$B$20,Table11[[#This Row],[id]])</f>
        <v>0</v>
      </c>
      <c r="E1608" s="20">
        <v>2.477146909</v>
      </c>
      <c r="F1608" s="20">
        <v>3425</v>
      </c>
      <c r="G1608" s="20">
        <v>3</v>
      </c>
      <c r="H1608" s="20">
        <v>286</v>
      </c>
      <c r="I1608" s="20">
        <v>119</v>
      </c>
      <c r="J1608" s="20">
        <v>44</v>
      </c>
      <c r="K1608" s="20">
        <v>4421</v>
      </c>
      <c r="L1608" s="20">
        <v>65</v>
      </c>
      <c r="M1608" s="26" cm="1">
        <f t="array" ref="M1608">_xlfn.IFS(Table11[[#This Row],[target.clade]]="I",110,Table11[[#This Row],[target.clade]]="II",4454,TRUE,4652)</f>
        <v>4454</v>
      </c>
      <c r="N1608" s="26" cm="1">
        <f t="array" ref="N1608">_xlfn.IFS(Table11[[#This Row],[target.clade]]="I",4454,Table11[[#This Row],[target.clade]]="II",110,TRUE,NA())</f>
        <v>110</v>
      </c>
      <c r="O1608" s="20" cm="1">
        <f t="array" ref="O1608">_xlfn.IFS(Table11[[#This Row],[target.clade]]="I",Table11[[#This Row],[hits.I]],Table11[[#This Row],[target.clade]]="II",Table11[[#This Row],[hits.II]],TRUE,SUM(Table11[[#This Row],[hits.I]:[hits.?]]))</f>
        <v>4421</v>
      </c>
      <c r="P1608" s="26">
        <f>Table11[[#This Row],[clade.P]]-Table11[[#This Row],[clade.TP]]</f>
        <v>33</v>
      </c>
      <c r="Q1608" s="26" cm="1">
        <f t="array" ref="Q1608">_xlfn.IFS(Table11[[#This Row],[target.clade]]="I",Table11[[#This Row],[hits.II]],Table11[[#This Row],[target.clade]]="II",Table11[[#This Row],[hits.I]],TRUE,NA())</f>
        <v>44</v>
      </c>
      <c r="R1608" s="26">
        <f>IFERROR(Table11[[#This Row],[clade.N]]-Table11[[#This Row],[clade.FP]], NA())</f>
        <v>66</v>
      </c>
      <c r="S1608" s="24">
        <f>Table11[[#This Row],[clade.TP]]/Table11[[#This Row],[clade.P]]</f>
        <v>0.99259092950157157</v>
      </c>
      <c r="T1608" s="24">
        <f>Table11[[#This Row],[clade.FN]]/Table11[[#This Row],[clade.P]]</f>
        <v>7.4090704984283787E-3</v>
      </c>
      <c r="U1608" s="24">
        <f>IFERROR(Table11[[#This Row],[clade.FP]]/Table11[[#This Row],[clade.N]],NA())</f>
        <v>0.4</v>
      </c>
      <c r="V1608" s="24">
        <f>IFERROR(Table11[[#This Row],[clade.TN]]/Table11[[#This Row],[clade.N]],NA())</f>
        <v>0.6</v>
      </c>
      <c r="AC1608" s="11"/>
      <c r="AD1608" s="11"/>
    </row>
    <row r="1609" spans="1:30" ht="21" customHeight="1" x14ac:dyDescent="0.2">
      <c r="A1609" s="25" t="s">
        <v>6309</v>
      </c>
      <c r="B1609" s="20">
        <f>LOOKUP(Table11[[#This Row],[id]],'S1 - Assay'!A:A,'S1 - Assay'!B:B)</f>
        <v>10244</v>
      </c>
      <c r="C1609" s="20" t="str">
        <f>LOOKUP(Table11[[#This Row],[id]],'S1 - Assay'!A:A,'S1 - Assay'!C:C)</f>
        <v>II</v>
      </c>
      <c r="D1609" s="20">
        <f>COUNTIF('S6 - Table 1'!$B$3:$B$20,Table11[[#This Row],[id]])</f>
        <v>0</v>
      </c>
      <c r="E1609" s="20">
        <v>2.477987867</v>
      </c>
      <c r="F1609" s="20">
        <v>3172</v>
      </c>
      <c r="G1609" s="20">
        <v>53</v>
      </c>
      <c r="H1609" s="20">
        <v>127</v>
      </c>
      <c r="I1609" s="20">
        <v>292</v>
      </c>
      <c r="J1609" s="20">
        <v>44</v>
      </c>
      <c r="K1609" s="20">
        <v>4177</v>
      </c>
      <c r="L1609" s="20">
        <v>65</v>
      </c>
      <c r="M1609" s="26" cm="1">
        <f t="array" ref="M1609">_xlfn.IFS(Table11[[#This Row],[target.clade]]="I",110,Table11[[#This Row],[target.clade]]="II",4454,TRUE,4652)</f>
        <v>4454</v>
      </c>
      <c r="N1609" s="26" cm="1">
        <f t="array" ref="N1609">_xlfn.IFS(Table11[[#This Row],[target.clade]]="I",4454,Table11[[#This Row],[target.clade]]="II",110,TRUE,NA())</f>
        <v>110</v>
      </c>
      <c r="O1609" s="20" cm="1">
        <f t="array" ref="O1609">_xlfn.IFS(Table11[[#This Row],[target.clade]]="I",Table11[[#This Row],[hits.I]],Table11[[#This Row],[target.clade]]="II",Table11[[#This Row],[hits.II]],TRUE,SUM(Table11[[#This Row],[hits.I]:[hits.?]]))</f>
        <v>4177</v>
      </c>
      <c r="P1609" s="26">
        <f>Table11[[#This Row],[clade.P]]-Table11[[#This Row],[clade.TP]]</f>
        <v>277</v>
      </c>
      <c r="Q1609" s="26" cm="1">
        <f t="array" ref="Q1609">_xlfn.IFS(Table11[[#This Row],[target.clade]]="I",Table11[[#This Row],[hits.II]],Table11[[#This Row],[target.clade]]="II",Table11[[#This Row],[hits.I]],TRUE,NA())</f>
        <v>44</v>
      </c>
      <c r="R1609" s="26">
        <f>IFERROR(Table11[[#This Row],[clade.N]]-Table11[[#This Row],[clade.FP]], NA())</f>
        <v>66</v>
      </c>
      <c r="S1609" s="24">
        <f>Table11[[#This Row],[clade.TP]]/Table11[[#This Row],[clade.P]]</f>
        <v>0.93780871127076781</v>
      </c>
      <c r="T1609" s="24">
        <f>Table11[[#This Row],[clade.FN]]/Table11[[#This Row],[clade.P]]</f>
        <v>6.2191288729232151E-2</v>
      </c>
      <c r="U1609" s="24">
        <f>IFERROR(Table11[[#This Row],[clade.FP]]/Table11[[#This Row],[clade.N]],NA())</f>
        <v>0.4</v>
      </c>
      <c r="V1609" s="24">
        <f>IFERROR(Table11[[#This Row],[clade.TN]]/Table11[[#This Row],[clade.N]],NA())</f>
        <v>0.6</v>
      </c>
      <c r="AC1609" s="11"/>
      <c r="AD1609" s="11"/>
    </row>
    <row r="1610" spans="1:30" ht="21" customHeight="1" x14ac:dyDescent="0.2">
      <c r="A1610" s="25" t="s">
        <v>6314</v>
      </c>
      <c r="B1610" s="20">
        <f>LOOKUP(Table11[[#This Row],[id]],'S1 - Assay'!A:A,'S1 - Assay'!B:B)</f>
        <v>10244</v>
      </c>
      <c r="C1610" s="20" t="str">
        <f>LOOKUP(Table11[[#This Row],[id]],'S1 - Assay'!A:A,'S1 - Assay'!C:C)</f>
        <v>II</v>
      </c>
      <c r="D1610" s="20">
        <f>COUNTIF('S6 - Table 1'!$B$3:$B$20,Table11[[#This Row],[id]])</f>
        <v>0</v>
      </c>
      <c r="E1610" s="20">
        <v>2.4782268159999998</v>
      </c>
      <c r="F1610" s="20">
        <v>3172</v>
      </c>
      <c r="G1610" s="20">
        <v>53</v>
      </c>
      <c r="H1610" s="20">
        <v>127</v>
      </c>
      <c r="I1610" s="20">
        <v>293</v>
      </c>
      <c r="J1610" s="20">
        <v>44</v>
      </c>
      <c r="K1610" s="20">
        <v>4177</v>
      </c>
      <c r="L1610" s="20">
        <v>65</v>
      </c>
      <c r="M1610" s="26" cm="1">
        <f t="array" ref="M1610">_xlfn.IFS(Table11[[#This Row],[target.clade]]="I",110,Table11[[#This Row],[target.clade]]="II",4454,TRUE,4652)</f>
        <v>4454</v>
      </c>
      <c r="N1610" s="26" cm="1">
        <f t="array" ref="N1610">_xlfn.IFS(Table11[[#This Row],[target.clade]]="I",4454,Table11[[#This Row],[target.clade]]="II",110,TRUE,NA())</f>
        <v>110</v>
      </c>
      <c r="O1610" s="20" cm="1">
        <f t="array" ref="O1610">_xlfn.IFS(Table11[[#This Row],[target.clade]]="I",Table11[[#This Row],[hits.I]],Table11[[#This Row],[target.clade]]="II",Table11[[#This Row],[hits.II]],TRUE,SUM(Table11[[#This Row],[hits.I]:[hits.?]]))</f>
        <v>4177</v>
      </c>
      <c r="P1610" s="26">
        <f>Table11[[#This Row],[clade.P]]-Table11[[#This Row],[clade.TP]]</f>
        <v>277</v>
      </c>
      <c r="Q1610" s="26" cm="1">
        <f t="array" ref="Q1610">_xlfn.IFS(Table11[[#This Row],[target.clade]]="I",Table11[[#This Row],[hits.II]],Table11[[#This Row],[target.clade]]="II",Table11[[#This Row],[hits.I]],TRUE,NA())</f>
        <v>44</v>
      </c>
      <c r="R1610" s="26">
        <f>IFERROR(Table11[[#This Row],[clade.N]]-Table11[[#This Row],[clade.FP]], NA())</f>
        <v>66</v>
      </c>
      <c r="S1610" s="24">
        <f>Table11[[#This Row],[clade.TP]]/Table11[[#This Row],[clade.P]]</f>
        <v>0.93780871127076781</v>
      </c>
      <c r="T1610" s="24">
        <f>Table11[[#This Row],[clade.FN]]/Table11[[#This Row],[clade.P]]</f>
        <v>6.2191288729232151E-2</v>
      </c>
      <c r="U1610" s="24">
        <f>IFERROR(Table11[[#This Row],[clade.FP]]/Table11[[#This Row],[clade.N]],NA())</f>
        <v>0.4</v>
      </c>
      <c r="V1610" s="24">
        <f>IFERROR(Table11[[#This Row],[clade.TN]]/Table11[[#This Row],[clade.N]],NA())</f>
        <v>0.6</v>
      </c>
      <c r="AC1610" s="11"/>
      <c r="AD1610" s="11"/>
    </row>
    <row r="1611" spans="1:30" ht="21" customHeight="1" x14ac:dyDescent="0.2">
      <c r="A1611" s="25" t="s">
        <v>6317</v>
      </c>
      <c r="B1611" s="20">
        <f>LOOKUP(Table11[[#This Row],[id]],'S1 - Assay'!A:A,'S1 - Assay'!B:B)</f>
        <v>10244</v>
      </c>
      <c r="C1611" s="20" t="str">
        <f>LOOKUP(Table11[[#This Row],[id]],'S1 - Assay'!A:A,'S1 - Assay'!C:C)</f>
        <v>II</v>
      </c>
      <c r="D1611" s="20">
        <f>COUNTIF('S6 - Table 1'!$B$3:$B$20,Table11[[#This Row],[id]])</f>
        <v>0</v>
      </c>
      <c r="E1611" s="20">
        <v>2.48146011</v>
      </c>
      <c r="F1611" s="20">
        <v>3343</v>
      </c>
      <c r="G1611" s="20">
        <v>8</v>
      </c>
      <c r="H1611" s="20">
        <v>153</v>
      </c>
      <c r="I1611" s="20">
        <v>119</v>
      </c>
      <c r="J1611" s="20">
        <v>50</v>
      </c>
      <c r="K1611" s="20">
        <v>4357</v>
      </c>
      <c r="L1611" s="20">
        <v>53</v>
      </c>
      <c r="M1611" s="26" cm="1">
        <f t="array" ref="M1611">_xlfn.IFS(Table11[[#This Row],[target.clade]]="I",110,Table11[[#This Row],[target.clade]]="II",4454,TRUE,4652)</f>
        <v>4454</v>
      </c>
      <c r="N1611" s="26" cm="1">
        <f t="array" ref="N1611">_xlfn.IFS(Table11[[#This Row],[target.clade]]="I",4454,Table11[[#This Row],[target.clade]]="II",110,TRUE,NA())</f>
        <v>110</v>
      </c>
      <c r="O1611" s="20" cm="1">
        <f t="array" ref="O1611">_xlfn.IFS(Table11[[#This Row],[target.clade]]="I",Table11[[#This Row],[hits.I]],Table11[[#This Row],[target.clade]]="II",Table11[[#This Row],[hits.II]],TRUE,SUM(Table11[[#This Row],[hits.I]:[hits.?]]))</f>
        <v>4357</v>
      </c>
      <c r="P1611" s="26">
        <f>Table11[[#This Row],[clade.P]]-Table11[[#This Row],[clade.TP]]</f>
        <v>97</v>
      </c>
      <c r="Q1611" s="26" cm="1">
        <f t="array" ref="Q1611">_xlfn.IFS(Table11[[#This Row],[target.clade]]="I",Table11[[#This Row],[hits.II]],Table11[[#This Row],[target.clade]]="II",Table11[[#This Row],[hits.I]],TRUE,NA())</f>
        <v>50</v>
      </c>
      <c r="R1611" s="26">
        <f>IFERROR(Table11[[#This Row],[clade.N]]-Table11[[#This Row],[clade.FP]], NA())</f>
        <v>60</v>
      </c>
      <c r="S1611" s="24">
        <f>Table11[[#This Row],[clade.TP]]/Table11[[#This Row],[clade.P]]</f>
        <v>0.9782218230803772</v>
      </c>
      <c r="T1611" s="24">
        <f>Table11[[#This Row],[clade.FN]]/Table11[[#This Row],[clade.P]]</f>
        <v>2.1778176919622812E-2</v>
      </c>
      <c r="U1611" s="24">
        <f>IFERROR(Table11[[#This Row],[clade.FP]]/Table11[[#This Row],[clade.N]],NA())</f>
        <v>0.45454545454545453</v>
      </c>
      <c r="V1611" s="24">
        <f>IFERROR(Table11[[#This Row],[clade.TN]]/Table11[[#This Row],[clade.N]],NA())</f>
        <v>0.54545454545454541</v>
      </c>
      <c r="AC1611" s="11"/>
      <c r="AD1611" s="11"/>
    </row>
    <row r="1612" spans="1:30" ht="21" customHeight="1" x14ac:dyDescent="0.2">
      <c r="A1612" s="25" t="s">
        <v>6320</v>
      </c>
      <c r="B1612" s="20">
        <f>LOOKUP(Table11[[#This Row],[id]],'S1 - Assay'!A:A,'S1 - Assay'!B:B)</f>
        <v>10244</v>
      </c>
      <c r="C1612" s="20" t="str">
        <f>LOOKUP(Table11[[#This Row],[id]],'S1 - Assay'!A:A,'S1 - Assay'!C:C)</f>
        <v>II</v>
      </c>
      <c r="D1612" s="20">
        <f>COUNTIF('S6 - Table 1'!$B$3:$B$20,Table11[[#This Row],[id]])</f>
        <v>0</v>
      </c>
      <c r="E1612" s="20">
        <v>2.482091805</v>
      </c>
      <c r="F1612" s="20">
        <v>3391</v>
      </c>
      <c r="G1612" s="20">
        <v>3</v>
      </c>
      <c r="H1612" s="20">
        <v>235</v>
      </c>
      <c r="I1612" s="20">
        <v>9</v>
      </c>
      <c r="J1612" s="20">
        <v>42</v>
      </c>
      <c r="K1612" s="20">
        <v>4383</v>
      </c>
      <c r="L1612" s="20">
        <v>65</v>
      </c>
      <c r="M1612" s="26" cm="1">
        <f t="array" ref="M1612">_xlfn.IFS(Table11[[#This Row],[target.clade]]="I",110,Table11[[#This Row],[target.clade]]="II",4454,TRUE,4652)</f>
        <v>4454</v>
      </c>
      <c r="N1612" s="26" cm="1">
        <f t="array" ref="N1612">_xlfn.IFS(Table11[[#This Row],[target.clade]]="I",4454,Table11[[#This Row],[target.clade]]="II",110,TRUE,NA())</f>
        <v>110</v>
      </c>
      <c r="O1612" s="20" cm="1">
        <f t="array" ref="O1612">_xlfn.IFS(Table11[[#This Row],[target.clade]]="I",Table11[[#This Row],[hits.I]],Table11[[#This Row],[target.clade]]="II",Table11[[#This Row],[hits.II]],TRUE,SUM(Table11[[#This Row],[hits.I]:[hits.?]]))</f>
        <v>4383</v>
      </c>
      <c r="P1612" s="26">
        <f>Table11[[#This Row],[clade.P]]-Table11[[#This Row],[clade.TP]]</f>
        <v>71</v>
      </c>
      <c r="Q1612" s="26" cm="1">
        <f t="array" ref="Q1612">_xlfn.IFS(Table11[[#This Row],[target.clade]]="I",Table11[[#This Row],[hits.II]],Table11[[#This Row],[target.clade]]="II",Table11[[#This Row],[hits.I]],TRUE,NA())</f>
        <v>42</v>
      </c>
      <c r="R1612" s="26">
        <f>IFERROR(Table11[[#This Row],[clade.N]]-Table11[[#This Row],[clade.FP]], NA())</f>
        <v>68</v>
      </c>
      <c r="S1612" s="24">
        <f>Table11[[#This Row],[clade.TP]]/Table11[[#This Row],[clade.P]]</f>
        <v>0.9840592725639874</v>
      </c>
      <c r="T1612" s="24">
        <f>Table11[[#This Row],[clade.FN]]/Table11[[#This Row],[clade.P]]</f>
        <v>1.5940727436012572E-2</v>
      </c>
      <c r="U1612" s="24">
        <f>IFERROR(Table11[[#This Row],[clade.FP]]/Table11[[#This Row],[clade.N]],NA())</f>
        <v>0.38181818181818183</v>
      </c>
      <c r="V1612" s="24">
        <f>IFERROR(Table11[[#This Row],[clade.TN]]/Table11[[#This Row],[clade.N]],NA())</f>
        <v>0.61818181818181817</v>
      </c>
      <c r="AC1612" s="11"/>
      <c r="AD1612" s="11"/>
    </row>
    <row r="1613" spans="1:30" ht="21" customHeight="1" x14ac:dyDescent="0.2">
      <c r="A1613" s="25" t="s">
        <v>6323</v>
      </c>
      <c r="B1613" s="20">
        <f>LOOKUP(Table11[[#This Row],[id]],'S1 - Assay'!A:A,'S1 - Assay'!B:B)</f>
        <v>10244</v>
      </c>
      <c r="C1613" s="20" t="str">
        <f>LOOKUP(Table11[[#This Row],[id]],'S1 - Assay'!A:A,'S1 - Assay'!C:C)</f>
        <v>II</v>
      </c>
      <c r="D1613" s="20">
        <f>COUNTIF('S6 - Table 1'!$B$3:$B$20,Table11[[#This Row],[id]])</f>
        <v>0</v>
      </c>
      <c r="E1613" s="20">
        <v>2.482091805</v>
      </c>
      <c r="F1613" s="20">
        <v>3391</v>
      </c>
      <c r="G1613" s="20">
        <v>3</v>
      </c>
      <c r="H1613" s="20">
        <v>235</v>
      </c>
      <c r="I1613" s="20">
        <v>9</v>
      </c>
      <c r="J1613" s="20">
        <v>42</v>
      </c>
      <c r="K1613" s="20">
        <v>4383</v>
      </c>
      <c r="L1613" s="20">
        <v>65</v>
      </c>
      <c r="M1613" s="26" cm="1">
        <f t="array" ref="M1613">_xlfn.IFS(Table11[[#This Row],[target.clade]]="I",110,Table11[[#This Row],[target.clade]]="II",4454,TRUE,4652)</f>
        <v>4454</v>
      </c>
      <c r="N1613" s="26" cm="1">
        <f t="array" ref="N1613">_xlfn.IFS(Table11[[#This Row],[target.clade]]="I",4454,Table11[[#This Row],[target.clade]]="II",110,TRUE,NA())</f>
        <v>110</v>
      </c>
      <c r="O1613" s="20" cm="1">
        <f t="array" ref="O1613">_xlfn.IFS(Table11[[#This Row],[target.clade]]="I",Table11[[#This Row],[hits.I]],Table11[[#This Row],[target.clade]]="II",Table11[[#This Row],[hits.II]],TRUE,SUM(Table11[[#This Row],[hits.I]:[hits.?]]))</f>
        <v>4383</v>
      </c>
      <c r="P1613" s="26">
        <f>Table11[[#This Row],[clade.P]]-Table11[[#This Row],[clade.TP]]</f>
        <v>71</v>
      </c>
      <c r="Q1613" s="26" cm="1">
        <f t="array" ref="Q1613">_xlfn.IFS(Table11[[#This Row],[target.clade]]="I",Table11[[#This Row],[hits.II]],Table11[[#This Row],[target.clade]]="II",Table11[[#This Row],[hits.I]],TRUE,NA())</f>
        <v>42</v>
      </c>
      <c r="R1613" s="26">
        <f>IFERROR(Table11[[#This Row],[clade.N]]-Table11[[#This Row],[clade.FP]], NA())</f>
        <v>68</v>
      </c>
      <c r="S1613" s="24">
        <f>Table11[[#This Row],[clade.TP]]/Table11[[#This Row],[clade.P]]</f>
        <v>0.9840592725639874</v>
      </c>
      <c r="T1613" s="24">
        <f>Table11[[#This Row],[clade.FN]]/Table11[[#This Row],[clade.P]]</f>
        <v>1.5940727436012572E-2</v>
      </c>
      <c r="U1613" s="24">
        <f>IFERROR(Table11[[#This Row],[clade.FP]]/Table11[[#This Row],[clade.N]],NA())</f>
        <v>0.38181818181818183</v>
      </c>
      <c r="V1613" s="24">
        <f>IFERROR(Table11[[#This Row],[clade.TN]]/Table11[[#This Row],[clade.N]],NA())</f>
        <v>0.61818181818181817</v>
      </c>
      <c r="AC1613" s="11"/>
      <c r="AD1613" s="11"/>
    </row>
    <row r="1614" spans="1:30" ht="21" customHeight="1" x14ac:dyDescent="0.2">
      <c r="A1614" s="25" t="s">
        <v>6325</v>
      </c>
      <c r="B1614" s="20">
        <f>LOOKUP(Table11[[#This Row],[id]],'S1 - Assay'!A:A,'S1 - Assay'!B:B)</f>
        <v>10244</v>
      </c>
      <c r="C1614" s="20" t="str">
        <f>LOOKUP(Table11[[#This Row],[id]],'S1 - Assay'!A:A,'S1 - Assay'!C:C)</f>
        <v>II</v>
      </c>
      <c r="D1614" s="20">
        <f>COUNTIF('S6 - Table 1'!$B$3:$B$20,Table11[[#This Row],[id]])</f>
        <v>0</v>
      </c>
      <c r="E1614" s="20">
        <v>2.4822725459999999</v>
      </c>
      <c r="F1614" s="20">
        <v>3391</v>
      </c>
      <c r="G1614" s="20">
        <v>2</v>
      </c>
      <c r="H1614" s="20">
        <v>235</v>
      </c>
      <c r="I1614" s="20">
        <v>9</v>
      </c>
      <c r="J1614" s="20">
        <v>42</v>
      </c>
      <c r="K1614" s="20">
        <v>4382</v>
      </c>
      <c r="L1614" s="20">
        <v>65</v>
      </c>
      <c r="M1614" s="26" cm="1">
        <f t="array" ref="M1614">_xlfn.IFS(Table11[[#This Row],[target.clade]]="I",110,Table11[[#This Row],[target.clade]]="II",4454,TRUE,4652)</f>
        <v>4454</v>
      </c>
      <c r="N1614" s="26" cm="1">
        <f t="array" ref="N1614">_xlfn.IFS(Table11[[#This Row],[target.clade]]="I",4454,Table11[[#This Row],[target.clade]]="II",110,TRUE,NA())</f>
        <v>110</v>
      </c>
      <c r="O1614" s="20" cm="1">
        <f t="array" ref="O1614">_xlfn.IFS(Table11[[#This Row],[target.clade]]="I",Table11[[#This Row],[hits.I]],Table11[[#This Row],[target.clade]]="II",Table11[[#This Row],[hits.II]],TRUE,SUM(Table11[[#This Row],[hits.I]:[hits.?]]))</f>
        <v>4382</v>
      </c>
      <c r="P1614" s="26">
        <f>Table11[[#This Row],[clade.P]]-Table11[[#This Row],[clade.TP]]</f>
        <v>72</v>
      </c>
      <c r="Q1614" s="26" cm="1">
        <f t="array" ref="Q1614">_xlfn.IFS(Table11[[#This Row],[target.clade]]="I",Table11[[#This Row],[hits.II]],Table11[[#This Row],[target.clade]]="II",Table11[[#This Row],[hits.I]],TRUE,NA())</f>
        <v>42</v>
      </c>
      <c r="R1614" s="26">
        <f>IFERROR(Table11[[#This Row],[clade.N]]-Table11[[#This Row],[clade.FP]], NA())</f>
        <v>68</v>
      </c>
      <c r="S1614" s="24">
        <f>Table11[[#This Row],[clade.TP]]/Table11[[#This Row],[clade.P]]</f>
        <v>0.98383475527615627</v>
      </c>
      <c r="T1614" s="24">
        <f>Table11[[#This Row],[clade.FN]]/Table11[[#This Row],[clade.P]]</f>
        <v>1.6165244723843737E-2</v>
      </c>
      <c r="U1614" s="24">
        <f>IFERROR(Table11[[#This Row],[clade.FP]]/Table11[[#This Row],[clade.N]],NA())</f>
        <v>0.38181818181818183</v>
      </c>
      <c r="V1614" s="24">
        <f>IFERROR(Table11[[#This Row],[clade.TN]]/Table11[[#This Row],[clade.N]],NA())</f>
        <v>0.61818181818181817</v>
      </c>
      <c r="AC1614" s="11"/>
      <c r="AD1614" s="11"/>
    </row>
    <row r="1615" spans="1:30" ht="21" customHeight="1" x14ac:dyDescent="0.2">
      <c r="A1615" s="25" t="s">
        <v>6327</v>
      </c>
      <c r="B1615" s="20">
        <f>LOOKUP(Table11[[#This Row],[id]],'S1 - Assay'!A:A,'S1 - Assay'!B:B)</f>
        <v>10244</v>
      </c>
      <c r="C1615" s="20" t="str">
        <f>LOOKUP(Table11[[#This Row],[id]],'S1 - Assay'!A:A,'S1 - Assay'!C:C)</f>
        <v>II</v>
      </c>
      <c r="D1615" s="20">
        <f>COUNTIF('S6 - Table 1'!$B$3:$B$20,Table11[[#This Row],[id]])</f>
        <v>0</v>
      </c>
      <c r="E1615" s="20">
        <v>2.4822725459999999</v>
      </c>
      <c r="F1615" s="20">
        <v>3391</v>
      </c>
      <c r="G1615" s="20">
        <v>2</v>
      </c>
      <c r="H1615" s="20">
        <v>235</v>
      </c>
      <c r="I1615" s="20">
        <v>9</v>
      </c>
      <c r="J1615" s="20">
        <v>42</v>
      </c>
      <c r="K1615" s="20">
        <v>4382</v>
      </c>
      <c r="L1615" s="20">
        <v>65</v>
      </c>
      <c r="M1615" s="26" cm="1">
        <f t="array" ref="M1615">_xlfn.IFS(Table11[[#This Row],[target.clade]]="I",110,Table11[[#This Row],[target.clade]]="II",4454,TRUE,4652)</f>
        <v>4454</v>
      </c>
      <c r="N1615" s="26" cm="1">
        <f t="array" ref="N1615">_xlfn.IFS(Table11[[#This Row],[target.clade]]="I",4454,Table11[[#This Row],[target.clade]]="II",110,TRUE,NA())</f>
        <v>110</v>
      </c>
      <c r="O1615" s="20" cm="1">
        <f t="array" ref="O1615">_xlfn.IFS(Table11[[#This Row],[target.clade]]="I",Table11[[#This Row],[hits.I]],Table11[[#This Row],[target.clade]]="II",Table11[[#This Row],[hits.II]],TRUE,SUM(Table11[[#This Row],[hits.I]:[hits.?]]))</f>
        <v>4382</v>
      </c>
      <c r="P1615" s="26">
        <f>Table11[[#This Row],[clade.P]]-Table11[[#This Row],[clade.TP]]</f>
        <v>72</v>
      </c>
      <c r="Q1615" s="26" cm="1">
        <f t="array" ref="Q1615">_xlfn.IFS(Table11[[#This Row],[target.clade]]="I",Table11[[#This Row],[hits.II]],Table11[[#This Row],[target.clade]]="II",Table11[[#This Row],[hits.I]],TRUE,NA())</f>
        <v>42</v>
      </c>
      <c r="R1615" s="26">
        <f>IFERROR(Table11[[#This Row],[clade.N]]-Table11[[#This Row],[clade.FP]], NA())</f>
        <v>68</v>
      </c>
      <c r="S1615" s="24">
        <f>Table11[[#This Row],[clade.TP]]/Table11[[#This Row],[clade.P]]</f>
        <v>0.98383475527615627</v>
      </c>
      <c r="T1615" s="24">
        <f>Table11[[#This Row],[clade.FN]]/Table11[[#This Row],[clade.P]]</f>
        <v>1.6165244723843737E-2</v>
      </c>
      <c r="U1615" s="24">
        <f>IFERROR(Table11[[#This Row],[clade.FP]]/Table11[[#This Row],[clade.N]],NA())</f>
        <v>0.38181818181818183</v>
      </c>
      <c r="V1615" s="24">
        <f>IFERROR(Table11[[#This Row],[clade.TN]]/Table11[[#This Row],[clade.N]],NA())</f>
        <v>0.61818181818181817</v>
      </c>
      <c r="AC1615" s="11"/>
      <c r="AD1615" s="11"/>
    </row>
    <row r="1616" spans="1:30" ht="21" customHeight="1" x14ac:dyDescent="0.2">
      <c r="A1616" s="25" t="s">
        <v>6329</v>
      </c>
      <c r="B1616" s="20">
        <f>LOOKUP(Table11[[#This Row],[id]],'S1 - Assay'!A:A,'S1 - Assay'!B:B)</f>
        <v>10244</v>
      </c>
      <c r="C1616" s="20" t="str">
        <f>LOOKUP(Table11[[#This Row],[id]],'S1 - Assay'!A:A,'S1 - Assay'!C:C)</f>
        <v>II</v>
      </c>
      <c r="D1616" s="20">
        <f>COUNTIF('S6 - Table 1'!$B$3:$B$20,Table11[[#This Row],[id]])</f>
        <v>0</v>
      </c>
      <c r="E1616" s="20">
        <v>2.4873650930000002</v>
      </c>
      <c r="F1616" s="20">
        <v>3385</v>
      </c>
      <c r="G1616" s="20">
        <v>1</v>
      </c>
      <c r="H1616" s="20">
        <v>171</v>
      </c>
      <c r="I1616" s="20">
        <v>201</v>
      </c>
      <c r="J1616" s="20">
        <v>43</v>
      </c>
      <c r="K1616" s="20">
        <v>4406</v>
      </c>
      <c r="L1616" s="20">
        <v>49</v>
      </c>
      <c r="M1616" s="26" cm="1">
        <f t="array" ref="M1616">_xlfn.IFS(Table11[[#This Row],[target.clade]]="I",110,Table11[[#This Row],[target.clade]]="II",4454,TRUE,4652)</f>
        <v>4454</v>
      </c>
      <c r="N1616" s="26" cm="1">
        <f t="array" ref="N1616">_xlfn.IFS(Table11[[#This Row],[target.clade]]="I",4454,Table11[[#This Row],[target.clade]]="II",110,TRUE,NA())</f>
        <v>110</v>
      </c>
      <c r="O1616" s="20" cm="1">
        <f t="array" ref="O1616">_xlfn.IFS(Table11[[#This Row],[target.clade]]="I",Table11[[#This Row],[hits.I]],Table11[[#This Row],[target.clade]]="II",Table11[[#This Row],[hits.II]],TRUE,SUM(Table11[[#This Row],[hits.I]:[hits.?]]))</f>
        <v>4406</v>
      </c>
      <c r="P1616" s="26">
        <f>Table11[[#This Row],[clade.P]]-Table11[[#This Row],[clade.TP]]</f>
        <v>48</v>
      </c>
      <c r="Q1616" s="26" cm="1">
        <f t="array" ref="Q1616">_xlfn.IFS(Table11[[#This Row],[target.clade]]="I",Table11[[#This Row],[hits.II]],Table11[[#This Row],[target.clade]]="II",Table11[[#This Row],[hits.I]],TRUE,NA())</f>
        <v>43</v>
      </c>
      <c r="R1616" s="26">
        <f>IFERROR(Table11[[#This Row],[clade.N]]-Table11[[#This Row],[clade.FP]], NA())</f>
        <v>67</v>
      </c>
      <c r="S1616" s="24">
        <f>Table11[[#This Row],[clade.TP]]/Table11[[#This Row],[clade.P]]</f>
        <v>0.98922317018410422</v>
      </c>
      <c r="T1616" s="24">
        <f>Table11[[#This Row],[clade.FN]]/Table11[[#This Row],[clade.P]]</f>
        <v>1.0776829815895825E-2</v>
      </c>
      <c r="U1616" s="24">
        <f>IFERROR(Table11[[#This Row],[clade.FP]]/Table11[[#This Row],[clade.N]],NA())</f>
        <v>0.39090909090909093</v>
      </c>
      <c r="V1616" s="24">
        <f>IFERROR(Table11[[#This Row],[clade.TN]]/Table11[[#This Row],[clade.N]],NA())</f>
        <v>0.60909090909090913</v>
      </c>
      <c r="AC1616" s="11"/>
      <c r="AD1616" s="11"/>
    </row>
    <row r="1617" spans="1:30" ht="21" customHeight="1" x14ac:dyDescent="0.2">
      <c r="A1617" s="25" t="s">
        <v>6332</v>
      </c>
      <c r="B1617" s="20">
        <f>LOOKUP(Table11[[#This Row],[id]],'S1 - Assay'!A:A,'S1 - Assay'!B:B)</f>
        <v>10244</v>
      </c>
      <c r="C1617" s="20" t="str">
        <f>LOOKUP(Table11[[#This Row],[id]],'S1 - Assay'!A:A,'S1 - Assay'!C:C)</f>
        <v>II</v>
      </c>
      <c r="D1617" s="20">
        <f>COUNTIF('S6 - Table 1'!$B$3:$B$20,Table11[[#This Row],[id]])</f>
        <v>0</v>
      </c>
      <c r="E1617" s="20">
        <v>2.488821943</v>
      </c>
      <c r="F1617" s="20">
        <v>3429</v>
      </c>
      <c r="G1617" s="20">
        <v>3</v>
      </c>
      <c r="H1617" s="20">
        <v>162</v>
      </c>
      <c r="I1617" s="20">
        <v>125</v>
      </c>
      <c r="J1617" s="20">
        <v>44</v>
      </c>
      <c r="K1617" s="20">
        <v>4435</v>
      </c>
      <c r="L1617" s="20">
        <v>64</v>
      </c>
      <c r="M1617" s="26" cm="1">
        <f t="array" ref="M1617">_xlfn.IFS(Table11[[#This Row],[target.clade]]="I",110,Table11[[#This Row],[target.clade]]="II",4454,TRUE,4652)</f>
        <v>4454</v>
      </c>
      <c r="N1617" s="26" cm="1">
        <f t="array" ref="N1617">_xlfn.IFS(Table11[[#This Row],[target.clade]]="I",4454,Table11[[#This Row],[target.clade]]="II",110,TRUE,NA())</f>
        <v>110</v>
      </c>
      <c r="O1617" s="20" cm="1">
        <f t="array" ref="O1617">_xlfn.IFS(Table11[[#This Row],[target.clade]]="I",Table11[[#This Row],[hits.I]],Table11[[#This Row],[target.clade]]="II",Table11[[#This Row],[hits.II]],TRUE,SUM(Table11[[#This Row],[hits.I]:[hits.?]]))</f>
        <v>4435</v>
      </c>
      <c r="P1617" s="26">
        <f>Table11[[#This Row],[clade.P]]-Table11[[#This Row],[clade.TP]]</f>
        <v>19</v>
      </c>
      <c r="Q1617" s="26" cm="1">
        <f t="array" ref="Q1617">_xlfn.IFS(Table11[[#This Row],[target.clade]]="I",Table11[[#This Row],[hits.II]],Table11[[#This Row],[target.clade]]="II",Table11[[#This Row],[hits.I]],TRUE,NA())</f>
        <v>44</v>
      </c>
      <c r="R1617" s="26">
        <f>IFERROR(Table11[[#This Row],[clade.N]]-Table11[[#This Row],[clade.FP]], NA())</f>
        <v>66</v>
      </c>
      <c r="S1617" s="24">
        <f>Table11[[#This Row],[clade.TP]]/Table11[[#This Row],[clade.P]]</f>
        <v>0.99573417153120791</v>
      </c>
      <c r="T1617" s="24">
        <f>Table11[[#This Row],[clade.FN]]/Table11[[#This Row],[clade.P]]</f>
        <v>4.2658284687920973E-3</v>
      </c>
      <c r="U1617" s="24">
        <f>IFERROR(Table11[[#This Row],[clade.FP]]/Table11[[#This Row],[clade.N]],NA())</f>
        <v>0.4</v>
      </c>
      <c r="V1617" s="24">
        <f>IFERROR(Table11[[#This Row],[clade.TN]]/Table11[[#This Row],[clade.N]],NA())</f>
        <v>0.6</v>
      </c>
      <c r="AC1617" s="11"/>
      <c r="AD1617" s="11"/>
    </row>
    <row r="1618" spans="1:30" ht="21" customHeight="1" x14ac:dyDescent="0.2">
      <c r="A1618" s="25" t="s">
        <v>6337</v>
      </c>
      <c r="B1618" s="20">
        <f>LOOKUP(Table11[[#This Row],[id]],'S1 - Assay'!A:A,'S1 - Assay'!B:B)</f>
        <v>10244</v>
      </c>
      <c r="C1618" s="20" t="str">
        <f>LOOKUP(Table11[[#This Row],[id]],'S1 - Assay'!A:A,'S1 - Assay'!C:C)</f>
        <v>II</v>
      </c>
      <c r="D1618" s="20">
        <f>COUNTIF('S6 - Table 1'!$B$3:$B$20,Table11[[#This Row],[id]])</f>
        <v>0</v>
      </c>
      <c r="E1618" s="20">
        <v>2.493349378</v>
      </c>
      <c r="F1618" s="20">
        <v>3394</v>
      </c>
      <c r="G1618" s="20">
        <v>3</v>
      </c>
      <c r="H1618" s="20">
        <v>275</v>
      </c>
      <c r="I1618" s="20">
        <v>16</v>
      </c>
      <c r="J1618" s="20">
        <v>44</v>
      </c>
      <c r="K1618" s="20">
        <v>4394</v>
      </c>
      <c r="L1618" s="20">
        <v>62</v>
      </c>
      <c r="M1618" s="26" cm="1">
        <f t="array" ref="M1618">_xlfn.IFS(Table11[[#This Row],[target.clade]]="I",110,Table11[[#This Row],[target.clade]]="II",4454,TRUE,4652)</f>
        <v>4454</v>
      </c>
      <c r="N1618" s="26" cm="1">
        <f t="array" ref="N1618">_xlfn.IFS(Table11[[#This Row],[target.clade]]="I",4454,Table11[[#This Row],[target.clade]]="II",110,TRUE,NA())</f>
        <v>110</v>
      </c>
      <c r="O1618" s="20" cm="1">
        <f t="array" ref="O1618">_xlfn.IFS(Table11[[#This Row],[target.clade]]="I",Table11[[#This Row],[hits.I]],Table11[[#This Row],[target.clade]]="II",Table11[[#This Row],[hits.II]],TRUE,SUM(Table11[[#This Row],[hits.I]:[hits.?]]))</f>
        <v>4394</v>
      </c>
      <c r="P1618" s="26">
        <f>Table11[[#This Row],[clade.P]]-Table11[[#This Row],[clade.TP]]</f>
        <v>60</v>
      </c>
      <c r="Q1618" s="26" cm="1">
        <f t="array" ref="Q1618">_xlfn.IFS(Table11[[#This Row],[target.clade]]="I",Table11[[#This Row],[hits.II]],Table11[[#This Row],[target.clade]]="II",Table11[[#This Row],[hits.I]],TRUE,NA())</f>
        <v>44</v>
      </c>
      <c r="R1618" s="26">
        <f>IFERROR(Table11[[#This Row],[clade.N]]-Table11[[#This Row],[clade.FP]], NA())</f>
        <v>66</v>
      </c>
      <c r="S1618" s="24">
        <f>Table11[[#This Row],[clade.TP]]/Table11[[#This Row],[clade.P]]</f>
        <v>0.98652896273013024</v>
      </c>
      <c r="T1618" s="24">
        <f>Table11[[#This Row],[clade.FN]]/Table11[[#This Row],[clade.P]]</f>
        <v>1.3471037269869779E-2</v>
      </c>
      <c r="U1618" s="24">
        <f>IFERROR(Table11[[#This Row],[clade.FP]]/Table11[[#This Row],[clade.N]],NA())</f>
        <v>0.4</v>
      </c>
      <c r="V1618" s="24">
        <f>IFERROR(Table11[[#This Row],[clade.TN]]/Table11[[#This Row],[clade.N]],NA())</f>
        <v>0.6</v>
      </c>
      <c r="AC1618" s="11"/>
      <c r="AD1618" s="11"/>
    </row>
    <row r="1619" spans="1:30" ht="21" customHeight="1" x14ac:dyDescent="0.2">
      <c r="A1619" s="25" t="s">
        <v>6340</v>
      </c>
      <c r="B1619" s="20">
        <f>LOOKUP(Table11[[#This Row],[id]],'S1 - Assay'!A:A,'S1 - Assay'!B:B)</f>
        <v>10244</v>
      </c>
      <c r="C1619" s="20" t="str">
        <f>LOOKUP(Table11[[#This Row],[id]],'S1 - Assay'!A:A,'S1 - Assay'!C:C)</f>
        <v>II</v>
      </c>
      <c r="D1619" s="20">
        <f>COUNTIF('S6 - Table 1'!$B$3:$B$20,Table11[[#This Row],[id]])</f>
        <v>0</v>
      </c>
      <c r="E1619" s="20">
        <v>2.4938808689999998</v>
      </c>
      <c r="F1619" s="20">
        <v>3273</v>
      </c>
      <c r="G1619" s="20">
        <v>2</v>
      </c>
      <c r="H1619" s="20">
        <v>137</v>
      </c>
      <c r="I1619" s="20">
        <v>76</v>
      </c>
      <c r="J1619" s="20">
        <v>0</v>
      </c>
      <c r="K1619" s="20">
        <v>4412</v>
      </c>
      <c r="L1619" s="20">
        <v>21</v>
      </c>
      <c r="M1619" s="26" cm="1">
        <f t="array" ref="M1619">_xlfn.IFS(Table11[[#This Row],[target.clade]]="I",110,Table11[[#This Row],[target.clade]]="II",4454,TRUE,4652)</f>
        <v>4454</v>
      </c>
      <c r="N1619" s="26" cm="1">
        <f t="array" ref="N1619">_xlfn.IFS(Table11[[#This Row],[target.clade]]="I",4454,Table11[[#This Row],[target.clade]]="II",110,TRUE,NA())</f>
        <v>110</v>
      </c>
      <c r="O1619" s="20" cm="1">
        <f t="array" ref="O1619">_xlfn.IFS(Table11[[#This Row],[target.clade]]="I",Table11[[#This Row],[hits.I]],Table11[[#This Row],[target.clade]]="II",Table11[[#This Row],[hits.II]],TRUE,SUM(Table11[[#This Row],[hits.I]:[hits.?]]))</f>
        <v>4412</v>
      </c>
      <c r="P1619" s="26">
        <f>Table11[[#This Row],[clade.P]]-Table11[[#This Row],[clade.TP]]</f>
        <v>42</v>
      </c>
      <c r="Q1619" s="26" cm="1">
        <f t="array" ref="Q1619">_xlfn.IFS(Table11[[#This Row],[target.clade]]="I",Table11[[#This Row],[hits.II]],Table11[[#This Row],[target.clade]]="II",Table11[[#This Row],[hits.I]],TRUE,NA())</f>
        <v>0</v>
      </c>
      <c r="R1619" s="26">
        <f>IFERROR(Table11[[#This Row],[clade.N]]-Table11[[#This Row],[clade.FP]], NA())</f>
        <v>110</v>
      </c>
      <c r="S1619" s="24">
        <f>Table11[[#This Row],[clade.TP]]/Table11[[#This Row],[clade.P]]</f>
        <v>0.9905702739110912</v>
      </c>
      <c r="T1619" s="24">
        <f>Table11[[#This Row],[clade.FN]]/Table11[[#This Row],[clade.P]]</f>
        <v>9.4297260889088467E-3</v>
      </c>
      <c r="U1619" s="24">
        <f>IFERROR(Table11[[#This Row],[clade.FP]]/Table11[[#This Row],[clade.N]],NA())</f>
        <v>0</v>
      </c>
      <c r="V1619" s="24">
        <f>IFERROR(Table11[[#This Row],[clade.TN]]/Table11[[#This Row],[clade.N]],NA())</f>
        <v>1</v>
      </c>
      <c r="AC1619" s="11"/>
      <c r="AD1619" s="11"/>
    </row>
    <row r="1620" spans="1:30" ht="21" customHeight="1" x14ac:dyDescent="0.2">
      <c r="A1620" s="25" t="s">
        <v>6343</v>
      </c>
      <c r="B1620" s="20">
        <f>LOOKUP(Table11[[#This Row],[id]],'S1 - Assay'!A:A,'S1 - Assay'!B:B)</f>
        <v>10244</v>
      </c>
      <c r="C1620" s="20" t="str">
        <f>LOOKUP(Table11[[#This Row],[id]],'S1 - Assay'!A:A,'S1 - Assay'!C:C)</f>
        <v>II</v>
      </c>
      <c r="D1620" s="20">
        <f>COUNTIF('S6 - Table 1'!$B$3:$B$20,Table11[[#This Row],[id]])</f>
        <v>0</v>
      </c>
      <c r="E1620" s="20">
        <v>2.4946946950000002</v>
      </c>
      <c r="F1620" s="20">
        <v>3072</v>
      </c>
      <c r="G1620" s="20">
        <v>46</v>
      </c>
      <c r="H1620" s="20">
        <v>112</v>
      </c>
      <c r="I1620" s="20">
        <v>186</v>
      </c>
      <c r="J1620" s="20">
        <v>44</v>
      </c>
      <c r="K1620" s="20">
        <v>4025</v>
      </c>
      <c r="L1620" s="20">
        <v>56</v>
      </c>
      <c r="M1620" s="26" cm="1">
        <f t="array" ref="M1620">_xlfn.IFS(Table11[[#This Row],[target.clade]]="I",110,Table11[[#This Row],[target.clade]]="II",4454,TRUE,4652)</f>
        <v>4454</v>
      </c>
      <c r="N1620" s="26" cm="1">
        <f t="array" ref="N1620">_xlfn.IFS(Table11[[#This Row],[target.clade]]="I",4454,Table11[[#This Row],[target.clade]]="II",110,TRUE,NA())</f>
        <v>110</v>
      </c>
      <c r="O1620" s="20" cm="1">
        <f t="array" ref="O1620">_xlfn.IFS(Table11[[#This Row],[target.clade]]="I",Table11[[#This Row],[hits.I]],Table11[[#This Row],[target.clade]]="II",Table11[[#This Row],[hits.II]],TRUE,SUM(Table11[[#This Row],[hits.I]:[hits.?]]))</f>
        <v>4025</v>
      </c>
      <c r="P1620" s="26">
        <f>Table11[[#This Row],[clade.P]]-Table11[[#This Row],[clade.TP]]</f>
        <v>429</v>
      </c>
      <c r="Q1620" s="26" cm="1">
        <f t="array" ref="Q1620">_xlfn.IFS(Table11[[#This Row],[target.clade]]="I",Table11[[#This Row],[hits.II]],Table11[[#This Row],[target.clade]]="II",Table11[[#This Row],[hits.I]],TRUE,NA())</f>
        <v>44</v>
      </c>
      <c r="R1620" s="26">
        <f>IFERROR(Table11[[#This Row],[clade.N]]-Table11[[#This Row],[clade.FP]], NA())</f>
        <v>66</v>
      </c>
      <c r="S1620" s="24">
        <f>Table11[[#This Row],[clade.TP]]/Table11[[#This Row],[clade.P]]</f>
        <v>0.90368208352043111</v>
      </c>
      <c r="T1620" s="24">
        <f>Table11[[#This Row],[clade.FN]]/Table11[[#This Row],[clade.P]]</f>
        <v>9.631791647956893E-2</v>
      </c>
      <c r="U1620" s="24">
        <f>IFERROR(Table11[[#This Row],[clade.FP]]/Table11[[#This Row],[clade.N]],NA())</f>
        <v>0.4</v>
      </c>
      <c r="V1620" s="24">
        <f>IFERROR(Table11[[#This Row],[clade.TN]]/Table11[[#This Row],[clade.N]],NA())</f>
        <v>0.6</v>
      </c>
      <c r="AC1620" s="11"/>
      <c r="AD1620" s="11"/>
    </row>
    <row r="1621" spans="1:30" ht="21" customHeight="1" x14ac:dyDescent="0.2">
      <c r="A1621" s="25" t="s">
        <v>6347</v>
      </c>
      <c r="B1621" s="20">
        <f>LOOKUP(Table11[[#This Row],[id]],'S1 - Assay'!A:A,'S1 - Assay'!B:B)</f>
        <v>10244</v>
      </c>
      <c r="C1621" s="20" t="str">
        <f>LOOKUP(Table11[[#This Row],[id]],'S1 - Assay'!A:A,'S1 - Assay'!C:C)</f>
        <v>II</v>
      </c>
      <c r="D1621" s="20">
        <f>COUNTIF('S6 - Table 1'!$B$3:$B$20,Table11[[#This Row],[id]])</f>
        <v>0</v>
      </c>
      <c r="E1621" s="20">
        <v>2.4972458240000002</v>
      </c>
      <c r="F1621" s="20">
        <v>3385</v>
      </c>
      <c r="G1621" s="20">
        <v>1</v>
      </c>
      <c r="H1621" s="20">
        <v>200</v>
      </c>
      <c r="I1621" s="20">
        <v>172</v>
      </c>
      <c r="J1621" s="20">
        <v>43</v>
      </c>
      <c r="K1621" s="20">
        <v>4406</v>
      </c>
      <c r="L1621" s="20">
        <v>49</v>
      </c>
      <c r="M1621" s="26" cm="1">
        <f t="array" ref="M1621">_xlfn.IFS(Table11[[#This Row],[target.clade]]="I",110,Table11[[#This Row],[target.clade]]="II",4454,TRUE,4652)</f>
        <v>4454</v>
      </c>
      <c r="N1621" s="26" cm="1">
        <f t="array" ref="N1621">_xlfn.IFS(Table11[[#This Row],[target.clade]]="I",4454,Table11[[#This Row],[target.clade]]="II",110,TRUE,NA())</f>
        <v>110</v>
      </c>
      <c r="O1621" s="20" cm="1">
        <f t="array" ref="O1621">_xlfn.IFS(Table11[[#This Row],[target.clade]]="I",Table11[[#This Row],[hits.I]],Table11[[#This Row],[target.clade]]="II",Table11[[#This Row],[hits.II]],TRUE,SUM(Table11[[#This Row],[hits.I]:[hits.?]]))</f>
        <v>4406</v>
      </c>
      <c r="P1621" s="26">
        <f>Table11[[#This Row],[clade.P]]-Table11[[#This Row],[clade.TP]]</f>
        <v>48</v>
      </c>
      <c r="Q1621" s="26" cm="1">
        <f t="array" ref="Q1621">_xlfn.IFS(Table11[[#This Row],[target.clade]]="I",Table11[[#This Row],[hits.II]],Table11[[#This Row],[target.clade]]="II",Table11[[#This Row],[hits.I]],TRUE,NA())</f>
        <v>43</v>
      </c>
      <c r="R1621" s="26">
        <f>IFERROR(Table11[[#This Row],[clade.N]]-Table11[[#This Row],[clade.FP]], NA())</f>
        <v>67</v>
      </c>
      <c r="S1621" s="24">
        <f>Table11[[#This Row],[clade.TP]]/Table11[[#This Row],[clade.P]]</f>
        <v>0.98922317018410422</v>
      </c>
      <c r="T1621" s="24">
        <f>Table11[[#This Row],[clade.FN]]/Table11[[#This Row],[clade.P]]</f>
        <v>1.0776829815895825E-2</v>
      </c>
      <c r="U1621" s="24">
        <f>IFERROR(Table11[[#This Row],[clade.FP]]/Table11[[#This Row],[clade.N]],NA())</f>
        <v>0.39090909090909093</v>
      </c>
      <c r="V1621" s="24">
        <f>IFERROR(Table11[[#This Row],[clade.TN]]/Table11[[#This Row],[clade.N]],NA())</f>
        <v>0.60909090909090913</v>
      </c>
      <c r="AC1621" s="11"/>
      <c r="AD1621" s="11"/>
    </row>
    <row r="1622" spans="1:30" ht="21" customHeight="1" x14ac:dyDescent="0.2">
      <c r="A1622" s="25" t="s">
        <v>6350</v>
      </c>
      <c r="B1622" s="20">
        <f>LOOKUP(Table11[[#This Row],[id]],'S1 - Assay'!A:A,'S1 - Assay'!B:B)</f>
        <v>10244</v>
      </c>
      <c r="C1622" s="20" t="str">
        <f>LOOKUP(Table11[[#This Row],[id]],'S1 - Assay'!A:A,'S1 - Assay'!C:C)</f>
        <v>II</v>
      </c>
      <c r="D1622" s="20">
        <f>COUNTIF('S6 - Table 1'!$B$3:$B$20,Table11[[#This Row],[id]])</f>
        <v>0</v>
      </c>
      <c r="E1622" s="20">
        <v>2.5131889919999999</v>
      </c>
      <c r="F1622" s="20">
        <v>3409</v>
      </c>
      <c r="G1622" s="20">
        <v>1</v>
      </c>
      <c r="H1622" s="20">
        <v>44</v>
      </c>
      <c r="I1622" s="20">
        <v>257</v>
      </c>
      <c r="J1622" s="20">
        <v>44</v>
      </c>
      <c r="K1622" s="20">
        <v>4414</v>
      </c>
      <c r="L1622" s="20">
        <v>58</v>
      </c>
      <c r="M1622" s="26" cm="1">
        <f t="array" ref="M1622">_xlfn.IFS(Table11[[#This Row],[target.clade]]="I",110,Table11[[#This Row],[target.clade]]="II",4454,TRUE,4652)</f>
        <v>4454</v>
      </c>
      <c r="N1622" s="26" cm="1">
        <f t="array" ref="N1622">_xlfn.IFS(Table11[[#This Row],[target.clade]]="I",4454,Table11[[#This Row],[target.clade]]="II",110,TRUE,NA())</f>
        <v>110</v>
      </c>
      <c r="O1622" s="20" cm="1">
        <f t="array" ref="O1622">_xlfn.IFS(Table11[[#This Row],[target.clade]]="I",Table11[[#This Row],[hits.I]],Table11[[#This Row],[target.clade]]="II",Table11[[#This Row],[hits.II]],TRUE,SUM(Table11[[#This Row],[hits.I]:[hits.?]]))</f>
        <v>4414</v>
      </c>
      <c r="P1622" s="26">
        <f>Table11[[#This Row],[clade.P]]-Table11[[#This Row],[clade.TP]]</f>
        <v>40</v>
      </c>
      <c r="Q1622" s="26" cm="1">
        <f t="array" ref="Q1622">_xlfn.IFS(Table11[[#This Row],[target.clade]]="I",Table11[[#This Row],[hits.II]],Table11[[#This Row],[target.clade]]="II",Table11[[#This Row],[hits.I]],TRUE,NA())</f>
        <v>44</v>
      </c>
      <c r="R1622" s="26">
        <f>IFERROR(Table11[[#This Row],[clade.N]]-Table11[[#This Row],[clade.FP]], NA())</f>
        <v>66</v>
      </c>
      <c r="S1622" s="24">
        <f>Table11[[#This Row],[clade.TP]]/Table11[[#This Row],[clade.P]]</f>
        <v>0.99101930848675346</v>
      </c>
      <c r="T1622" s="24">
        <f>Table11[[#This Row],[clade.FN]]/Table11[[#This Row],[clade.P]]</f>
        <v>8.9806915132465207E-3</v>
      </c>
      <c r="U1622" s="24">
        <f>IFERROR(Table11[[#This Row],[clade.FP]]/Table11[[#This Row],[clade.N]],NA())</f>
        <v>0.4</v>
      </c>
      <c r="V1622" s="24">
        <f>IFERROR(Table11[[#This Row],[clade.TN]]/Table11[[#This Row],[clade.N]],NA())</f>
        <v>0.6</v>
      </c>
      <c r="AC1622" s="11"/>
      <c r="AD1622" s="11"/>
    </row>
    <row r="1623" spans="1:30" ht="21" customHeight="1" x14ac:dyDescent="0.2">
      <c r="A1623" s="25" t="s">
        <v>6353</v>
      </c>
      <c r="B1623" s="20">
        <f>LOOKUP(Table11[[#This Row],[id]],'S1 - Assay'!A:A,'S1 - Assay'!B:B)</f>
        <v>10244</v>
      </c>
      <c r="C1623" s="20" t="str">
        <f>LOOKUP(Table11[[#This Row],[id]],'S1 - Assay'!A:A,'S1 - Assay'!C:C)</f>
        <v>II</v>
      </c>
      <c r="D1623" s="20">
        <f>COUNTIF('S6 - Table 1'!$B$3:$B$20,Table11[[#This Row],[id]])</f>
        <v>0</v>
      </c>
      <c r="E1623" s="20">
        <v>2.5281791600000001</v>
      </c>
      <c r="F1623" s="20">
        <v>3424</v>
      </c>
      <c r="G1623" s="20">
        <v>7</v>
      </c>
      <c r="H1623" s="20">
        <v>187</v>
      </c>
      <c r="I1623" s="20">
        <v>175</v>
      </c>
      <c r="J1623" s="20">
        <v>43</v>
      </c>
      <c r="K1623" s="20">
        <v>4430</v>
      </c>
      <c r="L1623" s="20">
        <v>67</v>
      </c>
      <c r="M1623" s="26" cm="1">
        <f t="array" ref="M1623">_xlfn.IFS(Table11[[#This Row],[target.clade]]="I",110,Table11[[#This Row],[target.clade]]="II",4454,TRUE,4652)</f>
        <v>4454</v>
      </c>
      <c r="N1623" s="26" cm="1">
        <f t="array" ref="N1623">_xlfn.IFS(Table11[[#This Row],[target.clade]]="I",4454,Table11[[#This Row],[target.clade]]="II",110,TRUE,NA())</f>
        <v>110</v>
      </c>
      <c r="O1623" s="20" cm="1">
        <f t="array" ref="O1623">_xlfn.IFS(Table11[[#This Row],[target.clade]]="I",Table11[[#This Row],[hits.I]],Table11[[#This Row],[target.clade]]="II",Table11[[#This Row],[hits.II]],TRUE,SUM(Table11[[#This Row],[hits.I]:[hits.?]]))</f>
        <v>4430</v>
      </c>
      <c r="P1623" s="26">
        <f>Table11[[#This Row],[clade.P]]-Table11[[#This Row],[clade.TP]]</f>
        <v>24</v>
      </c>
      <c r="Q1623" s="26" cm="1">
        <f t="array" ref="Q1623">_xlfn.IFS(Table11[[#This Row],[target.clade]]="I",Table11[[#This Row],[hits.II]],Table11[[#This Row],[target.clade]]="II",Table11[[#This Row],[hits.I]],TRUE,NA())</f>
        <v>43</v>
      </c>
      <c r="R1623" s="26">
        <f>IFERROR(Table11[[#This Row],[clade.N]]-Table11[[#This Row],[clade.FP]], NA())</f>
        <v>67</v>
      </c>
      <c r="S1623" s="24">
        <f>Table11[[#This Row],[clade.TP]]/Table11[[#This Row],[clade.P]]</f>
        <v>0.99461158509205205</v>
      </c>
      <c r="T1623" s="24">
        <f>Table11[[#This Row],[clade.FN]]/Table11[[#This Row],[clade.P]]</f>
        <v>5.3884149079479124E-3</v>
      </c>
      <c r="U1623" s="24">
        <f>IFERROR(Table11[[#This Row],[clade.FP]]/Table11[[#This Row],[clade.N]],NA())</f>
        <v>0.39090909090909093</v>
      </c>
      <c r="V1623" s="24">
        <f>IFERROR(Table11[[#This Row],[clade.TN]]/Table11[[#This Row],[clade.N]],NA())</f>
        <v>0.60909090909090913</v>
      </c>
      <c r="AC1623" s="11"/>
      <c r="AD1623" s="11"/>
    </row>
    <row r="1624" spans="1:30" ht="21" customHeight="1" x14ac:dyDescent="0.2">
      <c r="A1624" s="25" t="s">
        <v>6357</v>
      </c>
      <c r="B1624" s="20">
        <f>LOOKUP(Table11[[#This Row],[id]],'S1 - Assay'!A:A,'S1 - Assay'!B:B)</f>
        <v>10244</v>
      </c>
      <c r="C1624" s="20" t="str">
        <f>LOOKUP(Table11[[#This Row],[id]],'S1 - Assay'!A:A,'S1 - Assay'!C:C)</f>
        <v>II</v>
      </c>
      <c r="D1624" s="20">
        <f>COUNTIF('S6 - Table 1'!$B$3:$B$20,Table11[[#This Row],[id]])</f>
        <v>0</v>
      </c>
      <c r="E1624" s="20">
        <v>2.5292604970000001</v>
      </c>
      <c r="F1624" s="20">
        <v>3431</v>
      </c>
      <c r="G1624" s="20">
        <v>1</v>
      </c>
      <c r="H1624" s="20">
        <v>188</v>
      </c>
      <c r="I1624" s="20">
        <v>175</v>
      </c>
      <c r="J1624" s="20">
        <v>43</v>
      </c>
      <c r="K1624" s="20">
        <v>4432</v>
      </c>
      <c r="L1624" s="20">
        <v>67</v>
      </c>
      <c r="M1624" s="26" cm="1">
        <f t="array" ref="M1624">_xlfn.IFS(Table11[[#This Row],[target.clade]]="I",110,Table11[[#This Row],[target.clade]]="II",4454,TRUE,4652)</f>
        <v>4454</v>
      </c>
      <c r="N1624" s="26" cm="1">
        <f t="array" ref="N1624">_xlfn.IFS(Table11[[#This Row],[target.clade]]="I",4454,Table11[[#This Row],[target.clade]]="II",110,TRUE,NA())</f>
        <v>110</v>
      </c>
      <c r="O1624" s="20" cm="1">
        <f t="array" ref="O1624">_xlfn.IFS(Table11[[#This Row],[target.clade]]="I",Table11[[#This Row],[hits.I]],Table11[[#This Row],[target.clade]]="II",Table11[[#This Row],[hits.II]],TRUE,SUM(Table11[[#This Row],[hits.I]:[hits.?]]))</f>
        <v>4432</v>
      </c>
      <c r="P1624" s="26">
        <f>Table11[[#This Row],[clade.P]]-Table11[[#This Row],[clade.TP]]</f>
        <v>22</v>
      </c>
      <c r="Q1624" s="26" cm="1">
        <f t="array" ref="Q1624">_xlfn.IFS(Table11[[#This Row],[target.clade]]="I",Table11[[#This Row],[hits.II]],Table11[[#This Row],[target.clade]]="II",Table11[[#This Row],[hits.I]],TRUE,NA())</f>
        <v>43</v>
      </c>
      <c r="R1624" s="26">
        <f>IFERROR(Table11[[#This Row],[clade.N]]-Table11[[#This Row],[clade.FP]], NA())</f>
        <v>67</v>
      </c>
      <c r="S1624" s="24">
        <f>Table11[[#This Row],[clade.TP]]/Table11[[#This Row],[clade.P]]</f>
        <v>0.99506061966771442</v>
      </c>
      <c r="T1624" s="24">
        <f>Table11[[#This Row],[clade.FN]]/Table11[[#This Row],[clade.P]]</f>
        <v>4.9393803322855864E-3</v>
      </c>
      <c r="U1624" s="24">
        <f>IFERROR(Table11[[#This Row],[clade.FP]]/Table11[[#This Row],[clade.N]],NA())</f>
        <v>0.39090909090909093</v>
      </c>
      <c r="V1624" s="24">
        <f>IFERROR(Table11[[#This Row],[clade.TN]]/Table11[[#This Row],[clade.N]],NA())</f>
        <v>0.60909090909090913</v>
      </c>
      <c r="AC1624" s="11"/>
      <c r="AD1624" s="11"/>
    </row>
    <row r="1625" spans="1:30" ht="21" customHeight="1" x14ac:dyDescent="0.2">
      <c r="A1625" s="25" t="s">
        <v>6359</v>
      </c>
      <c r="B1625" s="20">
        <f>LOOKUP(Table11[[#This Row],[id]],'S1 - Assay'!A:A,'S1 - Assay'!B:B)</f>
        <v>10244</v>
      </c>
      <c r="C1625" s="20" t="str">
        <f>LOOKUP(Table11[[#This Row],[id]],'S1 - Assay'!A:A,'S1 - Assay'!C:C)</f>
        <v>II</v>
      </c>
      <c r="D1625" s="20">
        <f>COUNTIF('S6 - Table 1'!$B$3:$B$20,Table11[[#This Row],[id]])</f>
        <v>0</v>
      </c>
      <c r="E1625" s="20">
        <v>2.5323481800000001</v>
      </c>
      <c r="F1625" s="20">
        <v>2405</v>
      </c>
      <c r="G1625" s="20">
        <v>36</v>
      </c>
      <c r="H1625" s="20">
        <v>282</v>
      </c>
      <c r="I1625" s="20">
        <v>2</v>
      </c>
      <c r="J1625" s="20">
        <v>44</v>
      </c>
      <c r="K1625" s="20">
        <v>3273</v>
      </c>
      <c r="L1625" s="20">
        <v>36</v>
      </c>
      <c r="M1625" s="26" cm="1">
        <f t="array" ref="M1625">_xlfn.IFS(Table11[[#This Row],[target.clade]]="I",110,Table11[[#This Row],[target.clade]]="II",4454,TRUE,4652)</f>
        <v>4454</v>
      </c>
      <c r="N1625" s="26" cm="1">
        <f t="array" ref="N1625">_xlfn.IFS(Table11[[#This Row],[target.clade]]="I",4454,Table11[[#This Row],[target.clade]]="II",110,TRUE,NA())</f>
        <v>110</v>
      </c>
      <c r="O1625" s="20" cm="1">
        <f t="array" ref="O1625">_xlfn.IFS(Table11[[#This Row],[target.clade]]="I",Table11[[#This Row],[hits.I]],Table11[[#This Row],[target.clade]]="II",Table11[[#This Row],[hits.II]],TRUE,SUM(Table11[[#This Row],[hits.I]:[hits.?]]))</f>
        <v>3273</v>
      </c>
      <c r="P1625" s="26">
        <f>Table11[[#This Row],[clade.P]]-Table11[[#This Row],[clade.TP]]</f>
        <v>1181</v>
      </c>
      <c r="Q1625" s="26" cm="1">
        <f t="array" ref="Q1625">_xlfn.IFS(Table11[[#This Row],[target.clade]]="I",Table11[[#This Row],[hits.II]],Table11[[#This Row],[target.clade]]="II",Table11[[#This Row],[hits.I]],TRUE,NA())</f>
        <v>44</v>
      </c>
      <c r="R1625" s="26">
        <f>IFERROR(Table11[[#This Row],[clade.N]]-Table11[[#This Row],[clade.FP]], NA())</f>
        <v>66</v>
      </c>
      <c r="S1625" s="24">
        <f>Table11[[#This Row],[clade.TP]]/Table11[[#This Row],[clade.P]]</f>
        <v>0.73484508307139651</v>
      </c>
      <c r="T1625" s="24">
        <f>Table11[[#This Row],[clade.FN]]/Table11[[#This Row],[clade.P]]</f>
        <v>0.26515491692860349</v>
      </c>
      <c r="U1625" s="24">
        <f>IFERROR(Table11[[#This Row],[clade.FP]]/Table11[[#This Row],[clade.N]],NA())</f>
        <v>0.4</v>
      </c>
      <c r="V1625" s="24">
        <f>IFERROR(Table11[[#This Row],[clade.TN]]/Table11[[#This Row],[clade.N]],NA())</f>
        <v>0.6</v>
      </c>
      <c r="AC1625" s="11"/>
      <c r="AD1625" s="11"/>
    </row>
    <row r="1626" spans="1:30" ht="21" customHeight="1" x14ac:dyDescent="0.2">
      <c r="A1626" s="25" t="s">
        <v>6364</v>
      </c>
      <c r="B1626" s="20">
        <f>LOOKUP(Table11[[#This Row],[id]],'S1 - Assay'!A:A,'S1 - Assay'!B:B)</f>
        <v>10244</v>
      </c>
      <c r="C1626" s="20" t="str">
        <f>LOOKUP(Table11[[#This Row],[id]],'S1 - Assay'!A:A,'S1 - Assay'!C:C)</f>
        <v>II</v>
      </c>
      <c r="D1626" s="20">
        <f>COUNTIF('S6 - Table 1'!$B$3:$B$20,Table11[[#This Row],[id]])</f>
        <v>0</v>
      </c>
      <c r="E1626" s="20">
        <v>2.5400753389999999</v>
      </c>
      <c r="F1626" s="20">
        <v>3437</v>
      </c>
      <c r="G1626" s="20">
        <v>0</v>
      </c>
      <c r="H1626" s="20">
        <v>278</v>
      </c>
      <c r="I1626" s="20">
        <v>164</v>
      </c>
      <c r="J1626" s="20">
        <v>44</v>
      </c>
      <c r="K1626" s="20">
        <v>4440</v>
      </c>
      <c r="L1626" s="20">
        <v>65</v>
      </c>
      <c r="M1626" s="26" cm="1">
        <f t="array" ref="M1626">_xlfn.IFS(Table11[[#This Row],[target.clade]]="I",110,Table11[[#This Row],[target.clade]]="II",4454,TRUE,4652)</f>
        <v>4454</v>
      </c>
      <c r="N1626" s="26" cm="1">
        <f t="array" ref="N1626">_xlfn.IFS(Table11[[#This Row],[target.clade]]="I",4454,Table11[[#This Row],[target.clade]]="II",110,TRUE,NA())</f>
        <v>110</v>
      </c>
      <c r="O1626" s="20" cm="1">
        <f t="array" ref="O1626">_xlfn.IFS(Table11[[#This Row],[target.clade]]="I",Table11[[#This Row],[hits.I]],Table11[[#This Row],[target.clade]]="II",Table11[[#This Row],[hits.II]],TRUE,SUM(Table11[[#This Row],[hits.I]:[hits.?]]))</f>
        <v>4440</v>
      </c>
      <c r="P1626" s="26">
        <f>Table11[[#This Row],[clade.P]]-Table11[[#This Row],[clade.TP]]</f>
        <v>14</v>
      </c>
      <c r="Q1626" s="26" cm="1">
        <f t="array" ref="Q1626">_xlfn.IFS(Table11[[#This Row],[target.clade]]="I",Table11[[#This Row],[hits.II]],Table11[[#This Row],[target.clade]]="II",Table11[[#This Row],[hits.I]],TRUE,NA())</f>
        <v>44</v>
      </c>
      <c r="R1626" s="26">
        <f>IFERROR(Table11[[#This Row],[clade.N]]-Table11[[#This Row],[clade.FP]], NA())</f>
        <v>66</v>
      </c>
      <c r="S1626" s="24">
        <f>Table11[[#This Row],[clade.TP]]/Table11[[#This Row],[clade.P]]</f>
        <v>0.99685675797036377</v>
      </c>
      <c r="T1626" s="24">
        <f>Table11[[#This Row],[clade.FN]]/Table11[[#This Row],[clade.P]]</f>
        <v>3.1432420296362818E-3</v>
      </c>
      <c r="U1626" s="24">
        <f>IFERROR(Table11[[#This Row],[clade.FP]]/Table11[[#This Row],[clade.N]],NA())</f>
        <v>0.4</v>
      </c>
      <c r="V1626" s="24">
        <f>IFERROR(Table11[[#This Row],[clade.TN]]/Table11[[#This Row],[clade.N]],NA())</f>
        <v>0.6</v>
      </c>
      <c r="AC1626" s="11"/>
      <c r="AD1626" s="11"/>
    </row>
    <row r="1627" spans="1:30" ht="21" customHeight="1" x14ac:dyDescent="0.2">
      <c r="A1627" s="25" t="s">
        <v>6367</v>
      </c>
      <c r="B1627" s="20">
        <f>LOOKUP(Table11[[#This Row],[id]],'S1 - Assay'!A:A,'S1 - Assay'!B:B)</f>
        <v>10244</v>
      </c>
      <c r="C1627" s="20" t="str">
        <f>LOOKUP(Table11[[#This Row],[id]],'S1 - Assay'!A:A,'S1 - Assay'!C:C)</f>
        <v>II</v>
      </c>
      <c r="D1627" s="20">
        <f>COUNTIF('S6 - Table 1'!$B$3:$B$20,Table11[[#This Row],[id]])</f>
        <v>0</v>
      </c>
      <c r="E1627" s="20">
        <v>2.5400753389999999</v>
      </c>
      <c r="F1627" s="20">
        <v>3437</v>
      </c>
      <c r="G1627" s="20">
        <v>0</v>
      </c>
      <c r="H1627" s="20">
        <v>278</v>
      </c>
      <c r="I1627" s="20">
        <v>164</v>
      </c>
      <c r="J1627" s="20">
        <v>44</v>
      </c>
      <c r="K1627" s="20">
        <v>4440</v>
      </c>
      <c r="L1627" s="20">
        <v>65</v>
      </c>
      <c r="M1627" s="26" cm="1">
        <f t="array" ref="M1627">_xlfn.IFS(Table11[[#This Row],[target.clade]]="I",110,Table11[[#This Row],[target.clade]]="II",4454,TRUE,4652)</f>
        <v>4454</v>
      </c>
      <c r="N1627" s="26" cm="1">
        <f t="array" ref="N1627">_xlfn.IFS(Table11[[#This Row],[target.clade]]="I",4454,Table11[[#This Row],[target.clade]]="II",110,TRUE,NA())</f>
        <v>110</v>
      </c>
      <c r="O1627" s="20" cm="1">
        <f t="array" ref="O1627">_xlfn.IFS(Table11[[#This Row],[target.clade]]="I",Table11[[#This Row],[hits.I]],Table11[[#This Row],[target.clade]]="II",Table11[[#This Row],[hits.II]],TRUE,SUM(Table11[[#This Row],[hits.I]:[hits.?]]))</f>
        <v>4440</v>
      </c>
      <c r="P1627" s="26">
        <f>Table11[[#This Row],[clade.P]]-Table11[[#This Row],[clade.TP]]</f>
        <v>14</v>
      </c>
      <c r="Q1627" s="26" cm="1">
        <f t="array" ref="Q1627">_xlfn.IFS(Table11[[#This Row],[target.clade]]="I",Table11[[#This Row],[hits.II]],Table11[[#This Row],[target.clade]]="II",Table11[[#This Row],[hits.I]],TRUE,NA())</f>
        <v>44</v>
      </c>
      <c r="R1627" s="26">
        <f>IFERROR(Table11[[#This Row],[clade.N]]-Table11[[#This Row],[clade.FP]], NA())</f>
        <v>66</v>
      </c>
      <c r="S1627" s="24">
        <f>Table11[[#This Row],[clade.TP]]/Table11[[#This Row],[clade.P]]</f>
        <v>0.99685675797036377</v>
      </c>
      <c r="T1627" s="24">
        <f>Table11[[#This Row],[clade.FN]]/Table11[[#This Row],[clade.P]]</f>
        <v>3.1432420296362818E-3</v>
      </c>
      <c r="U1627" s="24">
        <f>IFERROR(Table11[[#This Row],[clade.FP]]/Table11[[#This Row],[clade.N]],NA())</f>
        <v>0.4</v>
      </c>
      <c r="V1627" s="24">
        <f>IFERROR(Table11[[#This Row],[clade.TN]]/Table11[[#This Row],[clade.N]],NA())</f>
        <v>0.6</v>
      </c>
      <c r="AC1627" s="11"/>
      <c r="AD1627" s="11"/>
    </row>
    <row r="1628" spans="1:30" ht="21" customHeight="1" x14ac:dyDescent="0.2">
      <c r="A1628" s="25" t="s">
        <v>6369</v>
      </c>
      <c r="B1628" s="20">
        <f>LOOKUP(Table11[[#This Row],[id]],'S1 - Assay'!A:A,'S1 - Assay'!B:B)</f>
        <v>10244</v>
      </c>
      <c r="C1628" s="20" t="str">
        <f>LOOKUP(Table11[[#This Row],[id]],'S1 - Assay'!A:A,'S1 - Assay'!C:C)</f>
        <v>II</v>
      </c>
      <c r="D1628" s="20">
        <f>COUNTIF('S6 - Table 1'!$B$3:$B$20,Table11[[#This Row],[id]])</f>
        <v>0</v>
      </c>
      <c r="E1628" s="20">
        <v>2.5434787999999999</v>
      </c>
      <c r="F1628" s="20">
        <v>3339</v>
      </c>
      <c r="G1628" s="20">
        <v>10</v>
      </c>
      <c r="H1628" s="20">
        <v>291</v>
      </c>
      <c r="I1628" s="20">
        <v>19</v>
      </c>
      <c r="J1628" s="20">
        <v>43</v>
      </c>
      <c r="K1628" s="20">
        <v>4312</v>
      </c>
      <c r="L1628" s="20">
        <v>65</v>
      </c>
      <c r="M1628" s="26" cm="1">
        <f t="array" ref="M1628">_xlfn.IFS(Table11[[#This Row],[target.clade]]="I",110,Table11[[#This Row],[target.clade]]="II",4454,TRUE,4652)</f>
        <v>4454</v>
      </c>
      <c r="N1628" s="26" cm="1">
        <f t="array" ref="N1628">_xlfn.IFS(Table11[[#This Row],[target.clade]]="I",4454,Table11[[#This Row],[target.clade]]="II",110,TRUE,NA())</f>
        <v>110</v>
      </c>
      <c r="O1628" s="20" cm="1">
        <f t="array" ref="O1628">_xlfn.IFS(Table11[[#This Row],[target.clade]]="I",Table11[[#This Row],[hits.I]],Table11[[#This Row],[target.clade]]="II",Table11[[#This Row],[hits.II]],TRUE,SUM(Table11[[#This Row],[hits.I]:[hits.?]]))</f>
        <v>4312</v>
      </c>
      <c r="P1628" s="26">
        <f>Table11[[#This Row],[clade.P]]-Table11[[#This Row],[clade.TP]]</f>
        <v>142</v>
      </c>
      <c r="Q1628" s="26" cm="1">
        <f t="array" ref="Q1628">_xlfn.IFS(Table11[[#This Row],[target.clade]]="I",Table11[[#This Row],[hits.II]],Table11[[#This Row],[target.clade]]="II",Table11[[#This Row],[hits.I]],TRUE,NA())</f>
        <v>43</v>
      </c>
      <c r="R1628" s="26">
        <f>IFERROR(Table11[[#This Row],[clade.N]]-Table11[[#This Row],[clade.FP]], NA())</f>
        <v>67</v>
      </c>
      <c r="S1628" s="24">
        <f>Table11[[#This Row],[clade.TP]]/Table11[[#This Row],[clade.P]]</f>
        <v>0.96811854512797491</v>
      </c>
      <c r="T1628" s="24">
        <f>Table11[[#This Row],[clade.FN]]/Table11[[#This Row],[clade.P]]</f>
        <v>3.1881454872025143E-2</v>
      </c>
      <c r="U1628" s="24">
        <f>IFERROR(Table11[[#This Row],[clade.FP]]/Table11[[#This Row],[clade.N]],NA())</f>
        <v>0.39090909090909093</v>
      </c>
      <c r="V1628" s="24">
        <f>IFERROR(Table11[[#This Row],[clade.TN]]/Table11[[#This Row],[clade.N]],NA())</f>
        <v>0.60909090909090913</v>
      </c>
      <c r="AC1628" s="11"/>
      <c r="AD1628" s="11"/>
    </row>
    <row r="1629" spans="1:30" ht="21" customHeight="1" x14ac:dyDescent="0.2">
      <c r="A1629" s="25" t="s">
        <v>6374</v>
      </c>
      <c r="B1629" s="20">
        <f>LOOKUP(Table11[[#This Row],[id]],'S1 - Assay'!A:A,'S1 - Assay'!B:B)</f>
        <v>10244</v>
      </c>
      <c r="C1629" s="20" t="str">
        <f>LOOKUP(Table11[[#This Row],[id]],'S1 - Assay'!A:A,'S1 - Assay'!C:C)</f>
        <v>II</v>
      </c>
      <c r="D1629" s="20">
        <f>COUNTIF('S6 - Table 1'!$B$3:$B$20,Table11[[#This Row],[id]])</f>
        <v>0</v>
      </c>
      <c r="E1629" s="20">
        <v>2.5434787999999999</v>
      </c>
      <c r="F1629" s="20">
        <v>3339</v>
      </c>
      <c r="G1629" s="20">
        <v>10</v>
      </c>
      <c r="H1629" s="20">
        <v>291</v>
      </c>
      <c r="I1629" s="20">
        <v>19</v>
      </c>
      <c r="J1629" s="20">
        <v>43</v>
      </c>
      <c r="K1629" s="20">
        <v>4312</v>
      </c>
      <c r="L1629" s="20">
        <v>65</v>
      </c>
      <c r="M1629" s="26" cm="1">
        <f t="array" ref="M1629">_xlfn.IFS(Table11[[#This Row],[target.clade]]="I",110,Table11[[#This Row],[target.clade]]="II",4454,TRUE,4652)</f>
        <v>4454</v>
      </c>
      <c r="N1629" s="26" cm="1">
        <f t="array" ref="N1629">_xlfn.IFS(Table11[[#This Row],[target.clade]]="I",4454,Table11[[#This Row],[target.clade]]="II",110,TRUE,NA())</f>
        <v>110</v>
      </c>
      <c r="O1629" s="20" cm="1">
        <f t="array" ref="O1629">_xlfn.IFS(Table11[[#This Row],[target.clade]]="I",Table11[[#This Row],[hits.I]],Table11[[#This Row],[target.clade]]="II",Table11[[#This Row],[hits.II]],TRUE,SUM(Table11[[#This Row],[hits.I]:[hits.?]]))</f>
        <v>4312</v>
      </c>
      <c r="P1629" s="26">
        <f>Table11[[#This Row],[clade.P]]-Table11[[#This Row],[clade.TP]]</f>
        <v>142</v>
      </c>
      <c r="Q1629" s="26" cm="1">
        <f t="array" ref="Q1629">_xlfn.IFS(Table11[[#This Row],[target.clade]]="I",Table11[[#This Row],[hits.II]],Table11[[#This Row],[target.clade]]="II",Table11[[#This Row],[hits.I]],TRUE,NA())</f>
        <v>43</v>
      </c>
      <c r="R1629" s="26">
        <f>IFERROR(Table11[[#This Row],[clade.N]]-Table11[[#This Row],[clade.FP]], NA())</f>
        <v>67</v>
      </c>
      <c r="S1629" s="24">
        <f>Table11[[#This Row],[clade.TP]]/Table11[[#This Row],[clade.P]]</f>
        <v>0.96811854512797491</v>
      </c>
      <c r="T1629" s="24">
        <f>Table11[[#This Row],[clade.FN]]/Table11[[#This Row],[clade.P]]</f>
        <v>3.1881454872025143E-2</v>
      </c>
      <c r="U1629" s="24">
        <f>IFERROR(Table11[[#This Row],[clade.FP]]/Table11[[#This Row],[clade.N]],NA())</f>
        <v>0.39090909090909093</v>
      </c>
      <c r="V1629" s="24">
        <f>IFERROR(Table11[[#This Row],[clade.TN]]/Table11[[#This Row],[clade.N]],NA())</f>
        <v>0.60909090909090913</v>
      </c>
      <c r="AC1629" s="11"/>
      <c r="AD1629" s="11"/>
    </row>
    <row r="1630" spans="1:30" ht="21" customHeight="1" x14ac:dyDescent="0.2">
      <c r="A1630" s="25" t="s">
        <v>6377</v>
      </c>
      <c r="B1630" s="20">
        <f>LOOKUP(Table11[[#This Row],[id]],'S1 - Assay'!A:A,'S1 - Assay'!B:B)</f>
        <v>10244</v>
      </c>
      <c r="C1630" s="20" t="str">
        <f>LOOKUP(Table11[[#This Row],[id]],'S1 - Assay'!A:A,'S1 - Assay'!C:C)</f>
        <v>II</v>
      </c>
      <c r="D1630" s="20">
        <f>COUNTIF('S6 - Table 1'!$B$3:$B$20,Table11[[#This Row],[id]])</f>
        <v>0</v>
      </c>
      <c r="E1630" s="20">
        <v>2.544584247</v>
      </c>
      <c r="F1630" s="20">
        <v>3429</v>
      </c>
      <c r="G1630" s="20">
        <v>3</v>
      </c>
      <c r="H1630" s="20">
        <v>161</v>
      </c>
      <c r="I1630" s="20">
        <v>126</v>
      </c>
      <c r="J1630" s="20">
        <v>44</v>
      </c>
      <c r="K1630" s="20">
        <v>4435</v>
      </c>
      <c r="L1630" s="20">
        <v>64</v>
      </c>
      <c r="M1630" s="26" cm="1">
        <f t="array" ref="M1630">_xlfn.IFS(Table11[[#This Row],[target.clade]]="I",110,Table11[[#This Row],[target.clade]]="II",4454,TRUE,4652)</f>
        <v>4454</v>
      </c>
      <c r="N1630" s="26" cm="1">
        <f t="array" ref="N1630">_xlfn.IFS(Table11[[#This Row],[target.clade]]="I",4454,Table11[[#This Row],[target.clade]]="II",110,TRUE,NA())</f>
        <v>110</v>
      </c>
      <c r="O1630" s="20" cm="1">
        <f t="array" ref="O1630">_xlfn.IFS(Table11[[#This Row],[target.clade]]="I",Table11[[#This Row],[hits.I]],Table11[[#This Row],[target.clade]]="II",Table11[[#This Row],[hits.II]],TRUE,SUM(Table11[[#This Row],[hits.I]:[hits.?]]))</f>
        <v>4435</v>
      </c>
      <c r="P1630" s="26">
        <f>Table11[[#This Row],[clade.P]]-Table11[[#This Row],[clade.TP]]</f>
        <v>19</v>
      </c>
      <c r="Q1630" s="26" cm="1">
        <f t="array" ref="Q1630">_xlfn.IFS(Table11[[#This Row],[target.clade]]="I",Table11[[#This Row],[hits.II]],Table11[[#This Row],[target.clade]]="II",Table11[[#This Row],[hits.I]],TRUE,NA())</f>
        <v>44</v>
      </c>
      <c r="R1630" s="26">
        <f>IFERROR(Table11[[#This Row],[clade.N]]-Table11[[#This Row],[clade.FP]], NA())</f>
        <v>66</v>
      </c>
      <c r="S1630" s="24">
        <f>Table11[[#This Row],[clade.TP]]/Table11[[#This Row],[clade.P]]</f>
        <v>0.99573417153120791</v>
      </c>
      <c r="T1630" s="24">
        <f>Table11[[#This Row],[clade.FN]]/Table11[[#This Row],[clade.P]]</f>
        <v>4.2658284687920973E-3</v>
      </c>
      <c r="U1630" s="24">
        <f>IFERROR(Table11[[#This Row],[clade.FP]]/Table11[[#This Row],[clade.N]],NA())</f>
        <v>0.4</v>
      </c>
      <c r="V1630" s="24">
        <f>IFERROR(Table11[[#This Row],[clade.TN]]/Table11[[#This Row],[clade.N]],NA())</f>
        <v>0.6</v>
      </c>
      <c r="AC1630" s="11"/>
      <c r="AD1630" s="11"/>
    </row>
    <row r="1631" spans="1:30" ht="21" customHeight="1" x14ac:dyDescent="0.2">
      <c r="A1631" s="25" t="s">
        <v>6380</v>
      </c>
      <c r="B1631" s="20">
        <f>LOOKUP(Table11[[#This Row],[id]],'S1 - Assay'!A:A,'S1 - Assay'!B:B)</f>
        <v>10244</v>
      </c>
      <c r="C1631" s="20" t="str">
        <f>LOOKUP(Table11[[#This Row],[id]],'S1 - Assay'!A:A,'S1 - Assay'!C:C)</f>
        <v>II</v>
      </c>
      <c r="D1631" s="20">
        <f>COUNTIF('S6 - Table 1'!$B$3:$B$20,Table11[[#This Row],[id]])</f>
        <v>0</v>
      </c>
      <c r="E1631" s="20">
        <v>2.544584247</v>
      </c>
      <c r="F1631" s="20">
        <v>3429</v>
      </c>
      <c r="G1631" s="20">
        <v>3</v>
      </c>
      <c r="H1631" s="20">
        <v>161</v>
      </c>
      <c r="I1631" s="20">
        <v>126</v>
      </c>
      <c r="J1631" s="20">
        <v>44</v>
      </c>
      <c r="K1631" s="20">
        <v>4435</v>
      </c>
      <c r="L1631" s="20">
        <v>64</v>
      </c>
      <c r="M1631" s="26" cm="1">
        <f t="array" ref="M1631">_xlfn.IFS(Table11[[#This Row],[target.clade]]="I",110,Table11[[#This Row],[target.clade]]="II",4454,TRUE,4652)</f>
        <v>4454</v>
      </c>
      <c r="N1631" s="26" cm="1">
        <f t="array" ref="N1631">_xlfn.IFS(Table11[[#This Row],[target.clade]]="I",4454,Table11[[#This Row],[target.clade]]="II",110,TRUE,NA())</f>
        <v>110</v>
      </c>
      <c r="O1631" s="20" cm="1">
        <f t="array" ref="O1631">_xlfn.IFS(Table11[[#This Row],[target.clade]]="I",Table11[[#This Row],[hits.I]],Table11[[#This Row],[target.clade]]="II",Table11[[#This Row],[hits.II]],TRUE,SUM(Table11[[#This Row],[hits.I]:[hits.?]]))</f>
        <v>4435</v>
      </c>
      <c r="P1631" s="26">
        <f>Table11[[#This Row],[clade.P]]-Table11[[#This Row],[clade.TP]]</f>
        <v>19</v>
      </c>
      <c r="Q1631" s="26" cm="1">
        <f t="array" ref="Q1631">_xlfn.IFS(Table11[[#This Row],[target.clade]]="I",Table11[[#This Row],[hits.II]],Table11[[#This Row],[target.clade]]="II",Table11[[#This Row],[hits.I]],TRUE,NA())</f>
        <v>44</v>
      </c>
      <c r="R1631" s="26">
        <f>IFERROR(Table11[[#This Row],[clade.N]]-Table11[[#This Row],[clade.FP]], NA())</f>
        <v>66</v>
      </c>
      <c r="S1631" s="24">
        <f>Table11[[#This Row],[clade.TP]]/Table11[[#This Row],[clade.P]]</f>
        <v>0.99573417153120791</v>
      </c>
      <c r="T1631" s="24">
        <f>Table11[[#This Row],[clade.FN]]/Table11[[#This Row],[clade.P]]</f>
        <v>4.2658284687920973E-3</v>
      </c>
      <c r="U1631" s="24">
        <f>IFERROR(Table11[[#This Row],[clade.FP]]/Table11[[#This Row],[clade.N]],NA())</f>
        <v>0.4</v>
      </c>
      <c r="V1631" s="24">
        <f>IFERROR(Table11[[#This Row],[clade.TN]]/Table11[[#This Row],[clade.N]],NA())</f>
        <v>0.6</v>
      </c>
      <c r="AC1631" s="11"/>
      <c r="AD1631" s="11"/>
    </row>
    <row r="1632" spans="1:30" ht="21" customHeight="1" x14ac:dyDescent="0.2">
      <c r="A1632" s="25" t="s">
        <v>6383</v>
      </c>
      <c r="B1632" s="20">
        <f>LOOKUP(Table11[[#This Row],[id]],'S1 - Assay'!A:A,'S1 - Assay'!B:B)</f>
        <v>10244</v>
      </c>
      <c r="C1632" s="20" t="str">
        <f>LOOKUP(Table11[[#This Row],[id]],'S1 - Assay'!A:A,'S1 - Assay'!C:C)</f>
        <v>II</v>
      </c>
      <c r="D1632" s="20">
        <f>COUNTIF('S6 - Table 1'!$B$3:$B$20,Table11[[#This Row],[id]])</f>
        <v>0</v>
      </c>
      <c r="E1632" s="20">
        <v>2.5446629110000001</v>
      </c>
      <c r="F1632" s="20">
        <v>3172</v>
      </c>
      <c r="G1632" s="20">
        <v>53</v>
      </c>
      <c r="H1632" s="20">
        <v>127</v>
      </c>
      <c r="I1632" s="20">
        <v>293</v>
      </c>
      <c r="J1632" s="20">
        <v>44</v>
      </c>
      <c r="K1632" s="20">
        <v>4177</v>
      </c>
      <c r="L1632" s="20">
        <v>65</v>
      </c>
      <c r="M1632" s="26" cm="1">
        <f t="array" ref="M1632">_xlfn.IFS(Table11[[#This Row],[target.clade]]="I",110,Table11[[#This Row],[target.clade]]="II",4454,TRUE,4652)</f>
        <v>4454</v>
      </c>
      <c r="N1632" s="26" cm="1">
        <f t="array" ref="N1632">_xlfn.IFS(Table11[[#This Row],[target.clade]]="I",4454,Table11[[#This Row],[target.clade]]="II",110,TRUE,NA())</f>
        <v>110</v>
      </c>
      <c r="O1632" s="20" cm="1">
        <f t="array" ref="O1632">_xlfn.IFS(Table11[[#This Row],[target.clade]]="I",Table11[[#This Row],[hits.I]],Table11[[#This Row],[target.clade]]="II",Table11[[#This Row],[hits.II]],TRUE,SUM(Table11[[#This Row],[hits.I]:[hits.?]]))</f>
        <v>4177</v>
      </c>
      <c r="P1632" s="26">
        <f>Table11[[#This Row],[clade.P]]-Table11[[#This Row],[clade.TP]]</f>
        <v>277</v>
      </c>
      <c r="Q1632" s="26" cm="1">
        <f t="array" ref="Q1632">_xlfn.IFS(Table11[[#This Row],[target.clade]]="I",Table11[[#This Row],[hits.II]],Table11[[#This Row],[target.clade]]="II",Table11[[#This Row],[hits.I]],TRUE,NA())</f>
        <v>44</v>
      </c>
      <c r="R1632" s="26">
        <f>IFERROR(Table11[[#This Row],[clade.N]]-Table11[[#This Row],[clade.FP]], NA())</f>
        <v>66</v>
      </c>
      <c r="S1632" s="24">
        <f>Table11[[#This Row],[clade.TP]]/Table11[[#This Row],[clade.P]]</f>
        <v>0.93780871127076781</v>
      </c>
      <c r="T1632" s="24">
        <f>Table11[[#This Row],[clade.FN]]/Table11[[#This Row],[clade.P]]</f>
        <v>6.2191288729232151E-2</v>
      </c>
      <c r="U1632" s="24">
        <f>IFERROR(Table11[[#This Row],[clade.FP]]/Table11[[#This Row],[clade.N]],NA())</f>
        <v>0.4</v>
      </c>
      <c r="V1632" s="24">
        <f>IFERROR(Table11[[#This Row],[clade.TN]]/Table11[[#This Row],[clade.N]],NA())</f>
        <v>0.6</v>
      </c>
      <c r="AC1632" s="11"/>
      <c r="AD1632" s="11"/>
    </row>
    <row r="1633" spans="1:30" ht="21" customHeight="1" x14ac:dyDescent="0.2">
      <c r="A1633" s="25" t="s">
        <v>6386</v>
      </c>
      <c r="B1633" s="20">
        <f>LOOKUP(Table11[[#This Row],[id]],'S1 - Assay'!A:A,'S1 - Assay'!B:B)</f>
        <v>10244</v>
      </c>
      <c r="C1633" s="20" t="str">
        <f>LOOKUP(Table11[[#This Row],[id]],'S1 - Assay'!A:A,'S1 - Assay'!C:C)</f>
        <v>II</v>
      </c>
      <c r="D1633" s="20">
        <f>COUNTIF('S6 - Table 1'!$B$3:$B$20,Table11[[#This Row],[id]])</f>
        <v>0</v>
      </c>
      <c r="E1633" s="20">
        <v>2.5504145650000001</v>
      </c>
      <c r="F1633" s="20">
        <v>3429</v>
      </c>
      <c r="G1633" s="20">
        <v>3</v>
      </c>
      <c r="H1633" s="20">
        <v>161</v>
      </c>
      <c r="I1633" s="20">
        <v>126</v>
      </c>
      <c r="J1633" s="20">
        <v>44</v>
      </c>
      <c r="K1633" s="20">
        <v>4435</v>
      </c>
      <c r="L1633" s="20">
        <v>64</v>
      </c>
      <c r="M1633" s="26" cm="1">
        <f t="array" ref="M1633">_xlfn.IFS(Table11[[#This Row],[target.clade]]="I",110,Table11[[#This Row],[target.clade]]="II",4454,TRUE,4652)</f>
        <v>4454</v>
      </c>
      <c r="N1633" s="26" cm="1">
        <f t="array" ref="N1633">_xlfn.IFS(Table11[[#This Row],[target.clade]]="I",4454,Table11[[#This Row],[target.clade]]="II",110,TRUE,NA())</f>
        <v>110</v>
      </c>
      <c r="O1633" s="20" cm="1">
        <f t="array" ref="O1633">_xlfn.IFS(Table11[[#This Row],[target.clade]]="I",Table11[[#This Row],[hits.I]],Table11[[#This Row],[target.clade]]="II",Table11[[#This Row],[hits.II]],TRUE,SUM(Table11[[#This Row],[hits.I]:[hits.?]]))</f>
        <v>4435</v>
      </c>
      <c r="P1633" s="26">
        <f>Table11[[#This Row],[clade.P]]-Table11[[#This Row],[clade.TP]]</f>
        <v>19</v>
      </c>
      <c r="Q1633" s="26" cm="1">
        <f t="array" ref="Q1633">_xlfn.IFS(Table11[[#This Row],[target.clade]]="I",Table11[[#This Row],[hits.II]],Table11[[#This Row],[target.clade]]="II",Table11[[#This Row],[hits.I]],TRUE,NA())</f>
        <v>44</v>
      </c>
      <c r="R1633" s="26">
        <f>IFERROR(Table11[[#This Row],[clade.N]]-Table11[[#This Row],[clade.FP]], NA())</f>
        <v>66</v>
      </c>
      <c r="S1633" s="24">
        <f>Table11[[#This Row],[clade.TP]]/Table11[[#This Row],[clade.P]]</f>
        <v>0.99573417153120791</v>
      </c>
      <c r="T1633" s="24">
        <f>Table11[[#This Row],[clade.FN]]/Table11[[#This Row],[clade.P]]</f>
        <v>4.2658284687920973E-3</v>
      </c>
      <c r="U1633" s="24">
        <f>IFERROR(Table11[[#This Row],[clade.FP]]/Table11[[#This Row],[clade.N]],NA())</f>
        <v>0.4</v>
      </c>
      <c r="V1633" s="24">
        <f>IFERROR(Table11[[#This Row],[clade.TN]]/Table11[[#This Row],[clade.N]],NA())</f>
        <v>0.6</v>
      </c>
      <c r="AC1633" s="11"/>
      <c r="AD1633" s="11"/>
    </row>
    <row r="1634" spans="1:30" ht="21" customHeight="1" x14ac:dyDescent="0.2">
      <c r="A1634" s="25" t="s">
        <v>6389</v>
      </c>
      <c r="B1634" s="20">
        <f>LOOKUP(Table11[[#This Row],[id]],'S1 - Assay'!A:A,'S1 - Assay'!B:B)</f>
        <v>10244</v>
      </c>
      <c r="C1634" s="20" t="str">
        <f>LOOKUP(Table11[[#This Row],[id]],'S1 - Assay'!A:A,'S1 - Assay'!C:C)</f>
        <v>II</v>
      </c>
      <c r="D1634" s="20">
        <f>COUNTIF('S6 - Table 1'!$B$3:$B$20,Table11[[#This Row],[id]])</f>
        <v>0</v>
      </c>
      <c r="E1634" s="20">
        <v>2.5510120930000002</v>
      </c>
      <c r="F1634" s="20">
        <v>3409</v>
      </c>
      <c r="G1634" s="20">
        <v>1</v>
      </c>
      <c r="H1634" s="20">
        <v>44</v>
      </c>
      <c r="I1634" s="20">
        <v>258</v>
      </c>
      <c r="J1634" s="20">
        <v>44</v>
      </c>
      <c r="K1634" s="20">
        <v>4414</v>
      </c>
      <c r="L1634" s="20">
        <v>58</v>
      </c>
      <c r="M1634" s="26" cm="1">
        <f t="array" ref="M1634">_xlfn.IFS(Table11[[#This Row],[target.clade]]="I",110,Table11[[#This Row],[target.clade]]="II",4454,TRUE,4652)</f>
        <v>4454</v>
      </c>
      <c r="N1634" s="26" cm="1">
        <f t="array" ref="N1634">_xlfn.IFS(Table11[[#This Row],[target.clade]]="I",4454,Table11[[#This Row],[target.clade]]="II",110,TRUE,NA())</f>
        <v>110</v>
      </c>
      <c r="O1634" s="20" cm="1">
        <f t="array" ref="O1634">_xlfn.IFS(Table11[[#This Row],[target.clade]]="I",Table11[[#This Row],[hits.I]],Table11[[#This Row],[target.clade]]="II",Table11[[#This Row],[hits.II]],TRUE,SUM(Table11[[#This Row],[hits.I]:[hits.?]]))</f>
        <v>4414</v>
      </c>
      <c r="P1634" s="26">
        <f>Table11[[#This Row],[clade.P]]-Table11[[#This Row],[clade.TP]]</f>
        <v>40</v>
      </c>
      <c r="Q1634" s="26" cm="1">
        <f t="array" ref="Q1634">_xlfn.IFS(Table11[[#This Row],[target.clade]]="I",Table11[[#This Row],[hits.II]],Table11[[#This Row],[target.clade]]="II",Table11[[#This Row],[hits.I]],TRUE,NA())</f>
        <v>44</v>
      </c>
      <c r="R1634" s="26">
        <f>IFERROR(Table11[[#This Row],[clade.N]]-Table11[[#This Row],[clade.FP]], NA())</f>
        <v>66</v>
      </c>
      <c r="S1634" s="24">
        <f>Table11[[#This Row],[clade.TP]]/Table11[[#This Row],[clade.P]]</f>
        <v>0.99101930848675346</v>
      </c>
      <c r="T1634" s="24">
        <f>Table11[[#This Row],[clade.FN]]/Table11[[#This Row],[clade.P]]</f>
        <v>8.9806915132465207E-3</v>
      </c>
      <c r="U1634" s="24">
        <f>IFERROR(Table11[[#This Row],[clade.FP]]/Table11[[#This Row],[clade.N]],NA())</f>
        <v>0.4</v>
      </c>
      <c r="V1634" s="24">
        <f>IFERROR(Table11[[#This Row],[clade.TN]]/Table11[[#This Row],[clade.N]],NA())</f>
        <v>0.6</v>
      </c>
      <c r="AC1634" s="11"/>
      <c r="AD1634" s="11"/>
    </row>
    <row r="1635" spans="1:30" ht="21" customHeight="1" x14ac:dyDescent="0.2">
      <c r="A1635" s="25" t="s">
        <v>6392</v>
      </c>
      <c r="B1635" s="20">
        <f>LOOKUP(Table11[[#This Row],[id]],'S1 - Assay'!A:A,'S1 - Assay'!B:B)</f>
        <v>10244</v>
      </c>
      <c r="C1635" s="20" t="str">
        <f>LOOKUP(Table11[[#This Row],[id]],'S1 - Assay'!A:A,'S1 - Assay'!C:C)</f>
        <v>II</v>
      </c>
      <c r="D1635" s="20">
        <f>COUNTIF('S6 - Table 1'!$B$3:$B$20,Table11[[#This Row],[id]])</f>
        <v>0</v>
      </c>
      <c r="E1635" s="20">
        <v>2.5599907439999998</v>
      </c>
      <c r="F1635" s="20">
        <v>3379</v>
      </c>
      <c r="G1635" s="20">
        <v>10</v>
      </c>
      <c r="H1635" s="20">
        <v>191</v>
      </c>
      <c r="I1635" s="20">
        <v>92</v>
      </c>
      <c r="J1635" s="20">
        <v>43</v>
      </c>
      <c r="K1635" s="20">
        <v>4419</v>
      </c>
      <c r="L1635" s="20">
        <v>50</v>
      </c>
      <c r="M1635" s="26" cm="1">
        <f t="array" ref="M1635">_xlfn.IFS(Table11[[#This Row],[target.clade]]="I",110,Table11[[#This Row],[target.clade]]="II",4454,TRUE,4652)</f>
        <v>4454</v>
      </c>
      <c r="N1635" s="26" cm="1">
        <f t="array" ref="N1635">_xlfn.IFS(Table11[[#This Row],[target.clade]]="I",4454,Table11[[#This Row],[target.clade]]="II",110,TRUE,NA())</f>
        <v>110</v>
      </c>
      <c r="O1635" s="20" cm="1">
        <f t="array" ref="O1635">_xlfn.IFS(Table11[[#This Row],[target.clade]]="I",Table11[[#This Row],[hits.I]],Table11[[#This Row],[target.clade]]="II",Table11[[#This Row],[hits.II]],TRUE,SUM(Table11[[#This Row],[hits.I]:[hits.?]]))</f>
        <v>4419</v>
      </c>
      <c r="P1635" s="26">
        <f>Table11[[#This Row],[clade.P]]-Table11[[#This Row],[clade.TP]]</f>
        <v>35</v>
      </c>
      <c r="Q1635" s="26" cm="1">
        <f t="array" ref="Q1635">_xlfn.IFS(Table11[[#This Row],[target.clade]]="I",Table11[[#This Row],[hits.II]],Table11[[#This Row],[target.clade]]="II",Table11[[#This Row],[hits.I]],TRUE,NA())</f>
        <v>43</v>
      </c>
      <c r="R1635" s="26">
        <f>IFERROR(Table11[[#This Row],[clade.N]]-Table11[[#This Row],[clade.FP]], NA())</f>
        <v>67</v>
      </c>
      <c r="S1635" s="24">
        <f>Table11[[#This Row],[clade.TP]]/Table11[[#This Row],[clade.P]]</f>
        <v>0.99214189492590932</v>
      </c>
      <c r="T1635" s="24">
        <f>Table11[[#This Row],[clade.FN]]/Table11[[#This Row],[clade.P]]</f>
        <v>7.8581050740907047E-3</v>
      </c>
      <c r="U1635" s="24">
        <f>IFERROR(Table11[[#This Row],[clade.FP]]/Table11[[#This Row],[clade.N]],NA())</f>
        <v>0.39090909090909093</v>
      </c>
      <c r="V1635" s="24">
        <f>IFERROR(Table11[[#This Row],[clade.TN]]/Table11[[#This Row],[clade.N]],NA())</f>
        <v>0.60909090909090913</v>
      </c>
      <c r="AC1635" s="11"/>
      <c r="AD1635" s="11"/>
    </row>
    <row r="1636" spans="1:30" ht="21" customHeight="1" x14ac:dyDescent="0.2">
      <c r="A1636" s="25" t="s">
        <v>6395</v>
      </c>
      <c r="B1636" s="20">
        <f>LOOKUP(Table11[[#This Row],[id]],'S1 - Assay'!A:A,'S1 - Assay'!B:B)</f>
        <v>10244</v>
      </c>
      <c r="C1636" s="20" t="str">
        <f>LOOKUP(Table11[[#This Row],[id]],'S1 - Assay'!A:A,'S1 - Assay'!C:C)</f>
        <v>II</v>
      </c>
      <c r="D1636" s="20">
        <f>COUNTIF('S6 - Table 1'!$B$3:$B$20,Table11[[#This Row],[id]])</f>
        <v>0</v>
      </c>
      <c r="E1636" s="20">
        <v>2.5621006849999999</v>
      </c>
      <c r="F1636" s="20">
        <v>3071</v>
      </c>
      <c r="G1636" s="20">
        <v>47</v>
      </c>
      <c r="H1636" s="20">
        <v>124</v>
      </c>
      <c r="I1636" s="20">
        <v>172</v>
      </c>
      <c r="J1636" s="20">
        <v>44</v>
      </c>
      <c r="K1636" s="20">
        <v>4026</v>
      </c>
      <c r="L1636" s="20">
        <v>56</v>
      </c>
      <c r="M1636" s="26" cm="1">
        <f t="array" ref="M1636">_xlfn.IFS(Table11[[#This Row],[target.clade]]="I",110,Table11[[#This Row],[target.clade]]="II",4454,TRUE,4652)</f>
        <v>4454</v>
      </c>
      <c r="N1636" s="26" cm="1">
        <f t="array" ref="N1636">_xlfn.IFS(Table11[[#This Row],[target.clade]]="I",4454,Table11[[#This Row],[target.clade]]="II",110,TRUE,NA())</f>
        <v>110</v>
      </c>
      <c r="O1636" s="20" cm="1">
        <f t="array" ref="O1636">_xlfn.IFS(Table11[[#This Row],[target.clade]]="I",Table11[[#This Row],[hits.I]],Table11[[#This Row],[target.clade]]="II",Table11[[#This Row],[hits.II]],TRUE,SUM(Table11[[#This Row],[hits.I]:[hits.?]]))</f>
        <v>4026</v>
      </c>
      <c r="P1636" s="26">
        <f>Table11[[#This Row],[clade.P]]-Table11[[#This Row],[clade.TP]]</f>
        <v>428</v>
      </c>
      <c r="Q1636" s="26" cm="1">
        <f t="array" ref="Q1636">_xlfn.IFS(Table11[[#This Row],[target.clade]]="I",Table11[[#This Row],[hits.II]],Table11[[#This Row],[target.clade]]="II",Table11[[#This Row],[hits.I]],TRUE,NA())</f>
        <v>44</v>
      </c>
      <c r="R1636" s="26">
        <f>IFERROR(Table11[[#This Row],[clade.N]]-Table11[[#This Row],[clade.FP]], NA())</f>
        <v>66</v>
      </c>
      <c r="S1636" s="24">
        <f>Table11[[#This Row],[clade.TP]]/Table11[[#This Row],[clade.P]]</f>
        <v>0.90390660080826224</v>
      </c>
      <c r="T1636" s="24">
        <f>Table11[[#This Row],[clade.FN]]/Table11[[#This Row],[clade.P]]</f>
        <v>9.6093399191737761E-2</v>
      </c>
      <c r="U1636" s="24">
        <f>IFERROR(Table11[[#This Row],[clade.FP]]/Table11[[#This Row],[clade.N]],NA())</f>
        <v>0.4</v>
      </c>
      <c r="V1636" s="24">
        <f>IFERROR(Table11[[#This Row],[clade.TN]]/Table11[[#This Row],[clade.N]],NA())</f>
        <v>0.6</v>
      </c>
      <c r="AC1636" s="11"/>
      <c r="AD1636" s="11"/>
    </row>
    <row r="1637" spans="1:30" ht="21" customHeight="1" x14ac:dyDescent="0.2">
      <c r="A1637" s="25" t="s">
        <v>6399</v>
      </c>
      <c r="B1637" s="20">
        <f>LOOKUP(Table11[[#This Row],[id]],'S1 - Assay'!A:A,'S1 - Assay'!B:B)</f>
        <v>10244</v>
      </c>
      <c r="C1637" s="20" t="str">
        <f>LOOKUP(Table11[[#This Row],[id]],'S1 - Assay'!A:A,'S1 - Assay'!C:C)</f>
        <v>II</v>
      </c>
      <c r="D1637" s="20">
        <f>COUNTIF('S6 - Table 1'!$B$3:$B$20,Table11[[#This Row],[id]])</f>
        <v>0</v>
      </c>
      <c r="E1637" s="20">
        <v>2.5673518139999998</v>
      </c>
      <c r="F1637" s="20">
        <v>3372</v>
      </c>
      <c r="G1637" s="20">
        <v>17</v>
      </c>
      <c r="H1637" s="20">
        <v>178</v>
      </c>
      <c r="I1637" s="20">
        <v>105</v>
      </c>
      <c r="J1637" s="20">
        <v>43</v>
      </c>
      <c r="K1637" s="20">
        <v>4419</v>
      </c>
      <c r="L1637" s="20">
        <v>50</v>
      </c>
      <c r="M1637" s="26" cm="1">
        <f t="array" ref="M1637">_xlfn.IFS(Table11[[#This Row],[target.clade]]="I",110,Table11[[#This Row],[target.clade]]="II",4454,TRUE,4652)</f>
        <v>4454</v>
      </c>
      <c r="N1637" s="26" cm="1">
        <f t="array" ref="N1637">_xlfn.IFS(Table11[[#This Row],[target.clade]]="I",4454,Table11[[#This Row],[target.clade]]="II",110,TRUE,NA())</f>
        <v>110</v>
      </c>
      <c r="O1637" s="20" cm="1">
        <f t="array" ref="O1637">_xlfn.IFS(Table11[[#This Row],[target.clade]]="I",Table11[[#This Row],[hits.I]],Table11[[#This Row],[target.clade]]="II",Table11[[#This Row],[hits.II]],TRUE,SUM(Table11[[#This Row],[hits.I]:[hits.?]]))</f>
        <v>4419</v>
      </c>
      <c r="P1637" s="26">
        <f>Table11[[#This Row],[clade.P]]-Table11[[#This Row],[clade.TP]]</f>
        <v>35</v>
      </c>
      <c r="Q1637" s="26" cm="1">
        <f t="array" ref="Q1637">_xlfn.IFS(Table11[[#This Row],[target.clade]]="I",Table11[[#This Row],[hits.II]],Table11[[#This Row],[target.clade]]="II",Table11[[#This Row],[hits.I]],TRUE,NA())</f>
        <v>43</v>
      </c>
      <c r="R1637" s="26">
        <f>IFERROR(Table11[[#This Row],[clade.N]]-Table11[[#This Row],[clade.FP]], NA())</f>
        <v>67</v>
      </c>
      <c r="S1637" s="24">
        <f>Table11[[#This Row],[clade.TP]]/Table11[[#This Row],[clade.P]]</f>
        <v>0.99214189492590932</v>
      </c>
      <c r="T1637" s="24">
        <f>Table11[[#This Row],[clade.FN]]/Table11[[#This Row],[clade.P]]</f>
        <v>7.8581050740907047E-3</v>
      </c>
      <c r="U1637" s="24">
        <f>IFERROR(Table11[[#This Row],[clade.FP]]/Table11[[#This Row],[clade.N]],NA())</f>
        <v>0.39090909090909093</v>
      </c>
      <c r="V1637" s="24">
        <f>IFERROR(Table11[[#This Row],[clade.TN]]/Table11[[#This Row],[clade.N]],NA())</f>
        <v>0.60909090909090913</v>
      </c>
      <c r="AC1637" s="11"/>
      <c r="AD1637" s="11"/>
    </row>
    <row r="1638" spans="1:30" ht="21" customHeight="1" x14ac:dyDescent="0.2">
      <c r="A1638" s="25" t="s">
        <v>6402</v>
      </c>
      <c r="B1638" s="20">
        <f>LOOKUP(Table11[[#This Row],[id]],'S1 - Assay'!A:A,'S1 - Assay'!B:B)</f>
        <v>10244</v>
      </c>
      <c r="C1638" s="20" t="str">
        <f>LOOKUP(Table11[[#This Row],[id]],'S1 - Assay'!A:A,'S1 - Assay'!C:C)</f>
        <v>II</v>
      </c>
      <c r="D1638" s="20">
        <f>COUNTIF('S6 - Table 1'!$B$3:$B$20,Table11[[#This Row],[id]])</f>
        <v>0</v>
      </c>
      <c r="E1638" s="20">
        <v>2.574393352</v>
      </c>
      <c r="F1638" s="20">
        <v>3437</v>
      </c>
      <c r="G1638" s="20">
        <v>1</v>
      </c>
      <c r="H1638" s="20">
        <v>163</v>
      </c>
      <c r="I1638" s="20">
        <v>120</v>
      </c>
      <c r="J1638" s="20">
        <v>43</v>
      </c>
      <c r="K1638" s="20">
        <v>4439</v>
      </c>
      <c r="L1638" s="20">
        <v>65</v>
      </c>
      <c r="M1638" s="26" cm="1">
        <f t="array" ref="M1638">_xlfn.IFS(Table11[[#This Row],[target.clade]]="I",110,Table11[[#This Row],[target.clade]]="II",4454,TRUE,4652)</f>
        <v>4454</v>
      </c>
      <c r="N1638" s="26" cm="1">
        <f t="array" ref="N1638">_xlfn.IFS(Table11[[#This Row],[target.clade]]="I",4454,Table11[[#This Row],[target.clade]]="II",110,TRUE,NA())</f>
        <v>110</v>
      </c>
      <c r="O1638" s="20" cm="1">
        <f t="array" ref="O1638">_xlfn.IFS(Table11[[#This Row],[target.clade]]="I",Table11[[#This Row],[hits.I]],Table11[[#This Row],[target.clade]]="II",Table11[[#This Row],[hits.II]],TRUE,SUM(Table11[[#This Row],[hits.I]:[hits.?]]))</f>
        <v>4439</v>
      </c>
      <c r="P1638" s="26">
        <f>Table11[[#This Row],[clade.P]]-Table11[[#This Row],[clade.TP]]</f>
        <v>15</v>
      </c>
      <c r="Q1638" s="26" cm="1">
        <f t="array" ref="Q1638">_xlfn.IFS(Table11[[#This Row],[target.clade]]="I",Table11[[#This Row],[hits.II]],Table11[[#This Row],[target.clade]]="II",Table11[[#This Row],[hits.I]],TRUE,NA())</f>
        <v>43</v>
      </c>
      <c r="R1638" s="26">
        <f>IFERROR(Table11[[#This Row],[clade.N]]-Table11[[#This Row],[clade.FP]], NA())</f>
        <v>67</v>
      </c>
      <c r="S1638" s="24">
        <f>Table11[[#This Row],[clade.TP]]/Table11[[#This Row],[clade.P]]</f>
        <v>0.99663224068253253</v>
      </c>
      <c r="T1638" s="24">
        <f>Table11[[#This Row],[clade.FN]]/Table11[[#This Row],[clade.P]]</f>
        <v>3.3677593174674448E-3</v>
      </c>
      <c r="U1638" s="24">
        <f>IFERROR(Table11[[#This Row],[clade.FP]]/Table11[[#This Row],[clade.N]],NA())</f>
        <v>0.39090909090909093</v>
      </c>
      <c r="V1638" s="24">
        <f>IFERROR(Table11[[#This Row],[clade.TN]]/Table11[[#This Row],[clade.N]],NA())</f>
        <v>0.60909090909090913</v>
      </c>
      <c r="AC1638" s="11"/>
      <c r="AD1638" s="11"/>
    </row>
    <row r="1639" spans="1:30" ht="21" customHeight="1" x14ac:dyDescent="0.2">
      <c r="A1639" s="25" t="s">
        <v>6407</v>
      </c>
      <c r="B1639" s="20">
        <f>LOOKUP(Table11[[#This Row],[id]],'S1 - Assay'!A:A,'S1 - Assay'!B:B)</f>
        <v>10244</v>
      </c>
      <c r="C1639" s="20" t="str">
        <f>LOOKUP(Table11[[#This Row],[id]],'S1 - Assay'!A:A,'S1 - Assay'!C:C)</f>
        <v>II</v>
      </c>
      <c r="D1639" s="20">
        <f>COUNTIF('S6 - Table 1'!$B$3:$B$20,Table11[[#This Row],[id]])</f>
        <v>0</v>
      </c>
      <c r="E1639" s="20">
        <v>2.590365034</v>
      </c>
      <c r="F1639" s="20">
        <v>2663</v>
      </c>
      <c r="G1639" s="20">
        <v>99</v>
      </c>
      <c r="H1639" s="20">
        <v>279</v>
      </c>
      <c r="I1639" s="20">
        <v>6</v>
      </c>
      <c r="J1639" s="20">
        <v>44</v>
      </c>
      <c r="K1639" s="20">
        <v>3672</v>
      </c>
      <c r="L1639" s="20">
        <v>58</v>
      </c>
      <c r="M1639" s="26" cm="1">
        <f t="array" ref="M1639">_xlfn.IFS(Table11[[#This Row],[target.clade]]="I",110,Table11[[#This Row],[target.clade]]="II",4454,TRUE,4652)</f>
        <v>4454</v>
      </c>
      <c r="N1639" s="26" cm="1">
        <f t="array" ref="N1639">_xlfn.IFS(Table11[[#This Row],[target.clade]]="I",4454,Table11[[#This Row],[target.clade]]="II",110,TRUE,NA())</f>
        <v>110</v>
      </c>
      <c r="O1639" s="20" cm="1">
        <f t="array" ref="O1639">_xlfn.IFS(Table11[[#This Row],[target.clade]]="I",Table11[[#This Row],[hits.I]],Table11[[#This Row],[target.clade]]="II",Table11[[#This Row],[hits.II]],TRUE,SUM(Table11[[#This Row],[hits.I]:[hits.?]]))</f>
        <v>3672</v>
      </c>
      <c r="P1639" s="26">
        <f>Table11[[#This Row],[clade.P]]-Table11[[#This Row],[clade.TP]]</f>
        <v>782</v>
      </c>
      <c r="Q1639" s="26" cm="1">
        <f t="array" ref="Q1639">_xlfn.IFS(Table11[[#This Row],[target.clade]]="I",Table11[[#This Row],[hits.II]],Table11[[#This Row],[target.clade]]="II",Table11[[#This Row],[hits.I]],TRUE,NA())</f>
        <v>44</v>
      </c>
      <c r="R1639" s="26">
        <f>IFERROR(Table11[[#This Row],[clade.N]]-Table11[[#This Row],[clade.FP]], NA())</f>
        <v>66</v>
      </c>
      <c r="S1639" s="24">
        <f>Table11[[#This Row],[clade.TP]]/Table11[[#This Row],[clade.P]]</f>
        <v>0.82442748091603058</v>
      </c>
      <c r="T1639" s="24">
        <f>Table11[[#This Row],[clade.FN]]/Table11[[#This Row],[clade.P]]</f>
        <v>0.17557251908396945</v>
      </c>
      <c r="U1639" s="24">
        <f>IFERROR(Table11[[#This Row],[clade.FP]]/Table11[[#This Row],[clade.N]],NA())</f>
        <v>0.4</v>
      </c>
      <c r="V1639" s="24">
        <f>IFERROR(Table11[[#This Row],[clade.TN]]/Table11[[#This Row],[clade.N]],NA())</f>
        <v>0.6</v>
      </c>
      <c r="AC1639" s="11"/>
      <c r="AD1639" s="11"/>
    </row>
    <row r="1640" spans="1:30" ht="21" customHeight="1" x14ac:dyDescent="0.2">
      <c r="A1640" s="25" t="s">
        <v>6410</v>
      </c>
      <c r="B1640" s="20">
        <f>LOOKUP(Table11[[#This Row],[id]],'S1 - Assay'!A:A,'S1 - Assay'!B:B)</f>
        <v>10244</v>
      </c>
      <c r="C1640" s="20" t="str">
        <f>LOOKUP(Table11[[#This Row],[id]],'S1 - Assay'!A:A,'S1 - Assay'!C:C)</f>
        <v>II</v>
      </c>
      <c r="D1640" s="20">
        <f>COUNTIF('S6 - Table 1'!$B$3:$B$20,Table11[[#This Row],[id]])</f>
        <v>0</v>
      </c>
      <c r="E1640" s="20">
        <v>2.598347215</v>
      </c>
      <c r="F1640" s="20">
        <v>3385</v>
      </c>
      <c r="G1640" s="20">
        <v>1</v>
      </c>
      <c r="H1640" s="20">
        <v>157</v>
      </c>
      <c r="I1640" s="20">
        <v>216</v>
      </c>
      <c r="J1640" s="20">
        <v>43</v>
      </c>
      <c r="K1640" s="20">
        <v>4406</v>
      </c>
      <c r="L1640" s="20">
        <v>49</v>
      </c>
      <c r="M1640" s="26" cm="1">
        <f t="array" ref="M1640">_xlfn.IFS(Table11[[#This Row],[target.clade]]="I",110,Table11[[#This Row],[target.clade]]="II",4454,TRUE,4652)</f>
        <v>4454</v>
      </c>
      <c r="N1640" s="26" cm="1">
        <f t="array" ref="N1640">_xlfn.IFS(Table11[[#This Row],[target.clade]]="I",4454,Table11[[#This Row],[target.clade]]="II",110,TRUE,NA())</f>
        <v>110</v>
      </c>
      <c r="O1640" s="20" cm="1">
        <f t="array" ref="O1640">_xlfn.IFS(Table11[[#This Row],[target.clade]]="I",Table11[[#This Row],[hits.I]],Table11[[#This Row],[target.clade]]="II",Table11[[#This Row],[hits.II]],TRUE,SUM(Table11[[#This Row],[hits.I]:[hits.?]]))</f>
        <v>4406</v>
      </c>
      <c r="P1640" s="26">
        <f>Table11[[#This Row],[clade.P]]-Table11[[#This Row],[clade.TP]]</f>
        <v>48</v>
      </c>
      <c r="Q1640" s="26" cm="1">
        <f t="array" ref="Q1640">_xlfn.IFS(Table11[[#This Row],[target.clade]]="I",Table11[[#This Row],[hits.II]],Table11[[#This Row],[target.clade]]="II",Table11[[#This Row],[hits.I]],TRUE,NA())</f>
        <v>43</v>
      </c>
      <c r="R1640" s="26">
        <f>IFERROR(Table11[[#This Row],[clade.N]]-Table11[[#This Row],[clade.FP]], NA())</f>
        <v>67</v>
      </c>
      <c r="S1640" s="24">
        <f>Table11[[#This Row],[clade.TP]]/Table11[[#This Row],[clade.P]]</f>
        <v>0.98922317018410422</v>
      </c>
      <c r="T1640" s="24">
        <f>Table11[[#This Row],[clade.FN]]/Table11[[#This Row],[clade.P]]</f>
        <v>1.0776829815895825E-2</v>
      </c>
      <c r="U1640" s="24">
        <f>IFERROR(Table11[[#This Row],[clade.FP]]/Table11[[#This Row],[clade.N]],NA())</f>
        <v>0.39090909090909093</v>
      </c>
      <c r="V1640" s="24">
        <f>IFERROR(Table11[[#This Row],[clade.TN]]/Table11[[#This Row],[clade.N]],NA())</f>
        <v>0.60909090909090913</v>
      </c>
      <c r="AC1640" s="11"/>
      <c r="AD1640" s="11"/>
    </row>
    <row r="1641" spans="1:30" ht="21" customHeight="1" x14ac:dyDescent="0.2">
      <c r="A1641" s="25" t="s">
        <v>6413</v>
      </c>
      <c r="B1641" s="20">
        <f>LOOKUP(Table11[[#This Row],[id]],'S1 - Assay'!A:A,'S1 - Assay'!B:B)</f>
        <v>10244</v>
      </c>
      <c r="C1641" s="20" t="str">
        <f>LOOKUP(Table11[[#This Row],[id]],'S1 - Assay'!A:A,'S1 - Assay'!C:C)</f>
        <v>II</v>
      </c>
      <c r="D1641" s="20">
        <f>COUNTIF('S6 - Table 1'!$B$3:$B$20,Table11[[#This Row],[id]])</f>
        <v>0</v>
      </c>
      <c r="E1641" s="20">
        <v>2.6020224920000001</v>
      </c>
      <c r="F1641" s="20">
        <v>3424</v>
      </c>
      <c r="G1641" s="20">
        <v>0</v>
      </c>
      <c r="H1641" s="20">
        <v>199</v>
      </c>
      <c r="I1641" s="20">
        <v>115</v>
      </c>
      <c r="J1641" s="20">
        <v>50</v>
      </c>
      <c r="K1641" s="20">
        <v>4432</v>
      </c>
      <c r="L1641" s="20">
        <v>59</v>
      </c>
      <c r="M1641" s="26" cm="1">
        <f t="array" ref="M1641">_xlfn.IFS(Table11[[#This Row],[target.clade]]="I",110,Table11[[#This Row],[target.clade]]="II",4454,TRUE,4652)</f>
        <v>4454</v>
      </c>
      <c r="N1641" s="26" cm="1">
        <f t="array" ref="N1641">_xlfn.IFS(Table11[[#This Row],[target.clade]]="I",4454,Table11[[#This Row],[target.clade]]="II",110,TRUE,NA())</f>
        <v>110</v>
      </c>
      <c r="O1641" s="20" cm="1">
        <f t="array" ref="O1641">_xlfn.IFS(Table11[[#This Row],[target.clade]]="I",Table11[[#This Row],[hits.I]],Table11[[#This Row],[target.clade]]="II",Table11[[#This Row],[hits.II]],TRUE,SUM(Table11[[#This Row],[hits.I]:[hits.?]]))</f>
        <v>4432</v>
      </c>
      <c r="P1641" s="26">
        <f>Table11[[#This Row],[clade.P]]-Table11[[#This Row],[clade.TP]]</f>
        <v>22</v>
      </c>
      <c r="Q1641" s="26" cm="1">
        <f t="array" ref="Q1641">_xlfn.IFS(Table11[[#This Row],[target.clade]]="I",Table11[[#This Row],[hits.II]],Table11[[#This Row],[target.clade]]="II",Table11[[#This Row],[hits.I]],TRUE,NA())</f>
        <v>50</v>
      </c>
      <c r="R1641" s="26">
        <f>IFERROR(Table11[[#This Row],[clade.N]]-Table11[[#This Row],[clade.FP]], NA())</f>
        <v>60</v>
      </c>
      <c r="S1641" s="24">
        <f>Table11[[#This Row],[clade.TP]]/Table11[[#This Row],[clade.P]]</f>
        <v>0.99506061966771442</v>
      </c>
      <c r="T1641" s="24">
        <f>Table11[[#This Row],[clade.FN]]/Table11[[#This Row],[clade.P]]</f>
        <v>4.9393803322855864E-3</v>
      </c>
      <c r="U1641" s="24">
        <f>IFERROR(Table11[[#This Row],[clade.FP]]/Table11[[#This Row],[clade.N]],NA())</f>
        <v>0.45454545454545453</v>
      </c>
      <c r="V1641" s="24">
        <f>IFERROR(Table11[[#This Row],[clade.TN]]/Table11[[#This Row],[clade.N]],NA())</f>
        <v>0.54545454545454541</v>
      </c>
      <c r="AC1641" s="11"/>
      <c r="AD1641" s="11"/>
    </row>
    <row r="1642" spans="1:30" ht="21" customHeight="1" x14ac:dyDescent="0.2">
      <c r="A1642" s="25" t="s">
        <v>6414</v>
      </c>
      <c r="B1642" s="20">
        <f>LOOKUP(Table11[[#This Row],[id]],'S1 - Assay'!A:A,'S1 - Assay'!B:B)</f>
        <v>10244</v>
      </c>
      <c r="C1642" s="20" t="str">
        <f>LOOKUP(Table11[[#This Row],[id]],'S1 - Assay'!A:A,'S1 - Assay'!C:C)</f>
        <v>II</v>
      </c>
      <c r="D1642" s="20">
        <f>COUNTIF('S6 - Table 1'!$B$3:$B$20,Table11[[#This Row],[id]])</f>
        <v>0</v>
      </c>
      <c r="E1642" s="20">
        <v>2.6020224920000001</v>
      </c>
      <c r="F1642" s="20">
        <v>3424</v>
      </c>
      <c r="G1642" s="20">
        <v>0</v>
      </c>
      <c r="H1642" s="20">
        <v>199</v>
      </c>
      <c r="I1642" s="20">
        <v>115</v>
      </c>
      <c r="J1642" s="20">
        <v>50</v>
      </c>
      <c r="K1642" s="20">
        <v>4432</v>
      </c>
      <c r="L1642" s="20">
        <v>59</v>
      </c>
      <c r="M1642" s="26" cm="1">
        <f t="array" ref="M1642">_xlfn.IFS(Table11[[#This Row],[target.clade]]="I",110,Table11[[#This Row],[target.clade]]="II",4454,TRUE,4652)</f>
        <v>4454</v>
      </c>
      <c r="N1642" s="26" cm="1">
        <f t="array" ref="N1642">_xlfn.IFS(Table11[[#This Row],[target.clade]]="I",4454,Table11[[#This Row],[target.clade]]="II",110,TRUE,NA())</f>
        <v>110</v>
      </c>
      <c r="O1642" s="20" cm="1">
        <f t="array" ref="O1642">_xlfn.IFS(Table11[[#This Row],[target.clade]]="I",Table11[[#This Row],[hits.I]],Table11[[#This Row],[target.clade]]="II",Table11[[#This Row],[hits.II]],TRUE,SUM(Table11[[#This Row],[hits.I]:[hits.?]]))</f>
        <v>4432</v>
      </c>
      <c r="P1642" s="26">
        <f>Table11[[#This Row],[clade.P]]-Table11[[#This Row],[clade.TP]]</f>
        <v>22</v>
      </c>
      <c r="Q1642" s="26" cm="1">
        <f t="array" ref="Q1642">_xlfn.IFS(Table11[[#This Row],[target.clade]]="I",Table11[[#This Row],[hits.II]],Table11[[#This Row],[target.clade]]="II",Table11[[#This Row],[hits.I]],TRUE,NA())</f>
        <v>50</v>
      </c>
      <c r="R1642" s="26">
        <f>IFERROR(Table11[[#This Row],[clade.N]]-Table11[[#This Row],[clade.FP]], NA())</f>
        <v>60</v>
      </c>
      <c r="S1642" s="24">
        <f>Table11[[#This Row],[clade.TP]]/Table11[[#This Row],[clade.P]]</f>
        <v>0.99506061966771442</v>
      </c>
      <c r="T1642" s="24">
        <f>Table11[[#This Row],[clade.FN]]/Table11[[#This Row],[clade.P]]</f>
        <v>4.9393803322855864E-3</v>
      </c>
      <c r="U1642" s="24">
        <f>IFERROR(Table11[[#This Row],[clade.FP]]/Table11[[#This Row],[clade.N]],NA())</f>
        <v>0.45454545454545453</v>
      </c>
      <c r="V1642" s="24">
        <f>IFERROR(Table11[[#This Row],[clade.TN]]/Table11[[#This Row],[clade.N]],NA())</f>
        <v>0.54545454545454541</v>
      </c>
      <c r="AC1642" s="11"/>
      <c r="AD1642" s="11"/>
    </row>
    <row r="1643" spans="1:30" ht="21" customHeight="1" x14ac:dyDescent="0.2">
      <c r="A1643" s="25" t="s">
        <v>6415</v>
      </c>
      <c r="B1643" s="20">
        <f>LOOKUP(Table11[[#This Row],[id]],'S1 - Assay'!A:A,'S1 - Assay'!B:B)</f>
        <v>10244</v>
      </c>
      <c r="C1643" s="20" t="str">
        <f>LOOKUP(Table11[[#This Row],[id]],'S1 - Assay'!A:A,'S1 - Assay'!C:C)</f>
        <v>II</v>
      </c>
      <c r="D1643" s="20">
        <f>COUNTIF('S6 - Table 1'!$B$3:$B$20,Table11[[#This Row],[id]])</f>
        <v>0</v>
      </c>
      <c r="E1643" s="20">
        <v>2.6042445769999998</v>
      </c>
      <c r="F1643" s="20">
        <v>3424</v>
      </c>
      <c r="G1643" s="20">
        <v>7</v>
      </c>
      <c r="H1643" s="20">
        <v>217</v>
      </c>
      <c r="I1643" s="20">
        <v>130</v>
      </c>
      <c r="J1643" s="20">
        <v>43</v>
      </c>
      <c r="K1643" s="20">
        <v>4429</v>
      </c>
      <c r="L1643" s="20">
        <v>67</v>
      </c>
      <c r="M1643" s="26" cm="1">
        <f t="array" ref="M1643">_xlfn.IFS(Table11[[#This Row],[target.clade]]="I",110,Table11[[#This Row],[target.clade]]="II",4454,TRUE,4652)</f>
        <v>4454</v>
      </c>
      <c r="N1643" s="26" cm="1">
        <f t="array" ref="N1643">_xlfn.IFS(Table11[[#This Row],[target.clade]]="I",4454,Table11[[#This Row],[target.clade]]="II",110,TRUE,NA())</f>
        <v>110</v>
      </c>
      <c r="O1643" s="20" cm="1">
        <f t="array" ref="O1643">_xlfn.IFS(Table11[[#This Row],[target.clade]]="I",Table11[[#This Row],[hits.I]],Table11[[#This Row],[target.clade]]="II",Table11[[#This Row],[hits.II]],TRUE,SUM(Table11[[#This Row],[hits.I]:[hits.?]]))</f>
        <v>4429</v>
      </c>
      <c r="P1643" s="26">
        <f>Table11[[#This Row],[clade.P]]-Table11[[#This Row],[clade.TP]]</f>
        <v>25</v>
      </c>
      <c r="Q1643" s="26" cm="1">
        <f t="array" ref="Q1643">_xlfn.IFS(Table11[[#This Row],[target.clade]]="I",Table11[[#This Row],[hits.II]],Table11[[#This Row],[target.clade]]="II",Table11[[#This Row],[hits.I]],TRUE,NA())</f>
        <v>43</v>
      </c>
      <c r="R1643" s="26">
        <f>IFERROR(Table11[[#This Row],[clade.N]]-Table11[[#This Row],[clade.FP]], NA())</f>
        <v>67</v>
      </c>
      <c r="S1643" s="24">
        <f>Table11[[#This Row],[clade.TP]]/Table11[[#This Row],[clade.P]]</f>
        <v>0.99438706780422093</v>
      </c>
      <c r="T1643" s="24">
        <f>Table11[[#This Row],[clade.FN]]/Table11[[#This Row],[clade.P]]</f>
        <v>5.6129321957790754E-3</v>
      </c>
      <c r="U1643" s="24">
        <f>IFERROR(Table11[[#This Row],[clade.FP]]/Table11[[#This Row],[clade.N]],NA())</f>
        <v>0.39090909090909093</v>
      </c>
      <c r="V1643" s="24">
        <f>IFERROR(Table11[[#This Row],[clade.TN]]/Table11[[#This Row],[clade.N]],NA())</f>
        <v>0.60909090909090913</v>
      </c>
      <c r="AC1643" s="11"/>
      <c r="AD1643" s="11"/>
    </row>
    <row r="1644" spans="1:30" ht="21" customHeight="1" x14ac:dyDescent="0.2">
      <c r="A1644" s="25" t="s">
        <v>6419</v>
      </c>
      <c r="B1644" s="20">
        <f>LOOKUP(Table11[[#This Row],[id]],'S1 - Assay'!A:A,'S1 - Assay'!B:B)</f>
        <v>10244</v>
      </c>
      <c r="C1644" s="20" t="str">
        <f>LOOKUP(Table11[[#This Row],[id]],'S1 - Assay'!A:A,'S1 - Assay'!C:C)</f>
        <v>II</v>
      </c>
      <c r="D1644" s="20">
        <f>COUNTIF('S6 - Table 1'!$B$3:$B$20,Table11[[#This Row],[id]])</f>
        <v>0</v>
      </c>
      <c r="E1644" s="20">
        <v>2.6050376869999998</v>
      </c>
      <c r="F1644" s="20">
        <v>3433</v>
      </c>
      <c r="G1644" s="20">
        <v>2</v>
      </c>
      <c r="H1644" s="20">
        <v>254</v>
      </c>
      <c r="I1644" s="20">
        <v>163</v>
      </c>
      <c r="J1644" s="20">
        <v>44</v>
      </c>
      <c r="K1644" s="20">
        <v>4434</v>
      </c>
      <c r="L1644" s="20">
        <v>66</v>
      </c>
      <c r="M1644" s="26" cm="1">
        <f t="array" ref="M1644">_xlfn.IFS(Table11[[#This Row],[target.clade]]="I",110,Table11[[#This Row],[target.clade]]="II",4454,TRUE,4652)</f>
        <v>4454</v>
      </c>
      <c r="N1644" s="26" cm="1">
        <f t="array" ref="N1644">_xlfn.IFS(Table11[[#This Row],[target.clade]]="I",4454,Table11[[#This Row],[target.clade]]="II",110,TRUE,NA())</f>
        <v>110</v>
      </c>
      <c r="O1644" s="20" cm="1">
        <f t="array" ref="O1644">_xlfn.IFS(Table11[[#This Row],[target.clade]]="I",Table11[[#This Row],[hits.I]],Table11[[#This Row],[target.clade]]="II",Table11[[#This Row],[hits.II]],TRUE,SUM(Table11[[#This Row],[hits.I]:[hits.?]]))</f>
        <v>4434</v>
      </c>
      <c r="P1644" s="26">
        <f>Table11[[#This Row],[clade.P]]-Table11[[#This Row],[clade.TP]]</f>
        <v>20</v>
      </c>
      <c r="Q1644" s="26" cm="1">
        <f t="array" ref="Q1644">_xlfn.IFS(Table11[[#This Row],[target.clade]]="I",Table11[[#This Row],[hits.II]],Table11[[#This Row],[target.clade]]="II",Table11[[#This Row],[hits.I]],TRUE,NA())</f>
        <v>44</v>
      </c>
      <c r="R1644" s="26">
        <f>IFERROR(Table11[[#This Row],[clade.N]]-Table11[[#This Row],[clade.FP]], NA())</f>
        <v>66</v>
      </c>
      <c r="S1644" s="24">
        <f>Table11[[#This Row],[clade.TP]]/Table11[[#This Row],[clade.P]]</f>
        <v>0.99550965424337678</v>
      </c>
      <c r="T1644" s="24">
        <f>Table11[[#This Row],[clade.FN]]/Table11[[#This Row],[clade.P]]</f>
        <v>4.4903457566232603E-3</v>
      </c>
      <c r="U1644" s="24">
        <f>IFERROR(Table11[[#This Row],[clade.FP]]/Table11[[#This Row],[clade.N]],NA())</f>
        <v>0.4</v>
      </c>
      <c r="V1644" s="24">
        <f>IFERROR(Table11[[#This Row],[clade.TN]]/Table11[[#This Row],[clade.N]],NA())</f>
        <v>0.6</v>
      </c>
      <c r="AC1644" s="11"/>
      <c r="AD1644" s="11"/>
    </row>
    <row r="1645" spans="1:30" ht="21" customHeight="1" x14ac:dyDescent="0.2">
      <c r="A1645" s="25" t="s">
        <v>6422</v>
      </c>
      <c r="B1645" s="20">
        <f>LOOKUP(Table11[[#This Row],[id]],'S1 - Assay'!A:A,'S1 - Assay'!B:B)</f>
        <v>10244</v>
      </c>
      <c r="C1645" s="20" t="str">
        <f>LOOKUP(Table11[[#This Row],[id]],'S1 - Assay'!A:A,'S1 - Assay'!C:C)</f>
        <v>II</v>
      </c>
      <c r="D1645" s="20">
        <f>COUNTIF('S6 - Table 1'!$B$3:$B$20,Table11[[#This Row],[id]])</f>
        <v>0</v>
      </c>
      <c r="E1645" s="20">
        <v>2.60708706</v>
      </c>
      <c r="F1645" s="20">
        <v>3431</v>
      </c>
      <c r="G1645" s="20">
        <v>1</v>
      </c>
      <c r="H1645" s="20">
        <v>188</v>
      </c>
      <c r="I1645" s="20">
        <v>175</v>
      </c>
      <c r="J1645" s="20">
        <v>43</v>
      </c>
      <c r="K1645" s="20">
        <v>4433</v>
      </c>
      <c r="L1645" s="20">
        <v>67</v>
      </c>
      <c r="M1645" s="26" cm="1">
        <f t="array" ref="M1645">_xlfn.IFS(Table11[[#This Row],[target.clade]]="I",110,Table11[[#This Row],[target.clade]]="II",4454,TRUE,4652)</f>
        <v>4454</v>
      </c>
      <c r="N1645" s="26" cm="1">
        <f t="array" ref="N1645">_xlfn.IFS(Table11[[#This Row],[target.clade]]="I",4454,Table11[[#This Row],[target.clade]]="II",110,TRUE,NA())</f>
        <v>110</v>
      </c>
      <c r="O1645" s="20" cm="1">
        <f t="array" ref="O1645">_xlfn.IFS(Table11[[#This Row],[target.clade]]="I",Table11[[#This Row],[hits.I]],Table11[[#This Row],[target.clade]]="II",Table11[[#This Row],[hits.II]],TRUE,SUM(Table11[[#This Row],[hits.I]:[hits.?]]))</f>
        <v>4433</v>
      </c>
      <c r="P1645" s="26">
        <f>Table11[[#This Row],[clade.P]]-Table11[[#This Row],[clade.TP]]</f>
        <v>21</v>
      </c>
      <c r="Q1645" s="26" cm="1">
        <f t="array" ref="Q1645">_xlfn.IFS(Table11[[#This Row],[target.clade]]="I",Table11[[#This Row],[hits.II]],Table11[[#This Row],[target.clade]]="II",Table11[[#This Row],[hits.I]],TRUE,NA())</f>
        <v>43</v>
      </c>
      <c r="R1645" s="26">
        <f>IFERROR(Table11[[#This Row],[clade.N]]-Table11[[#This Row],[clade.FP]], NA())</f>
        <v>67</v>
      </c>
      <c r="S1645" s="24">
        <f>Table11[[#This Row],[clade.TP]]/Table11[[#This Row],[clade.P]]</f>
        <v>0.99528513695554555</v>
      </c>
      <c r="T1645" s="24">
        <f>Table11[[#This Row],[clade.FN]]/Table11[[#This Row],[clade.P]]</f>
        <v>4.7148630444544233E-3</v>
      </c>
      <c r="U1645" s="24">
        <f>IFERROR(Table11[[#This Row],[clade.FP]]/Table11[[#This Row],[clade.N]],NA())</f>
        <v>0.39090909090909093</v>
      </c>
      <c r="V1645" s="24">
        <f>IFERROR(Table11[[#This Row],[clade.TN]]/Table11[[#This Row],[clade.N]],NA())</f>
        <v>0.60909090909090913</v>
      </c>
      <c r="AC1645" s="11"/>
      <c r="AD1645" s="11"/>
    </row>
    <row r="1646" spans="1:30" ht="21" customHeight="1" x14ac:dyDescent="0.2">
      <c r="A1646" s="25" t="s">
        <v>6425</v>
      </c>
      <c r="B1646" s="20">
        <f>LOOKUP(Table11[[#This Row],[id]],'S1 - Assay'!A:A,'S1 - Assay'!B:B)</f>
        <v>10244</v>
      </c>
      <c r="C1646" s="20" t="str">
        <f>LOOKUP(Table11[[#This Row],[id]],'S1 - Assay'!A:A,'S1 - Assay'!C:C)</f>
        <v>II</v>
      </c>
      <c r="D1646" s="20">
        <f>COUNTIF('S6 - Table 1'!$B$3:$B$20,Table11[[#This Row],[id]])</f>
        <v>0</v>
      </c>
      <c r="E1646" s="20">
        <v>2.6158157609999999</v>
      </c>
      <c r="F1646" s="20">
        <v>3317</v>
      </c>
      <c r="G1646" s="20">
        <v>6</v>
      </c>
      <c r="H1646" s="20">
        <v>173</v>
      </c>
      <c r="I1646" s="20">
        <v>138</v>
      </c>
      <c r="J1646" s="20">
        <v>43</v>
      </c>
      <c r="K1646" s="20">
        <v>4413</v>
      </c>
      <c r="L1646" s="20">
        <v>28</v>
      </c>
      <c r="M1646" s="26" cm="1">
        <f t="array" ref="M1646">_xlfn.IFS(Table11[[#This Row],[target.clade]]="I",110,Table11[[#This Row],[target.clade]]="II",4454,TRUE,4652)</f>
        <v>4454</v>
      </c>
      <c r="N1646" s="26" cm="1">
        <f t="array" ref="N1646">_xlfn.IFS(Table11[[#This Row],[target.clade]]="I",4454,Table11[[#This Row],[target.clade]]="II",110,TRUE,NA())</f>
        <v>110</v>
      </c>
      <c r="O1646" s="20" cm="1">
        <f t="array" ref="O1646">_xlfn.IFS(Table11[[#This Row],[target.clade]]="I",Table11[[#This Row],[hits.I]],Table11[[#This Row],[target.clade]]="II",Table11[[#This Row],[hits.II]],TRUE,SUM(Table11[[#This Row],[hits.I]:[hits.?]]))</f>
        <v>4413</v>
      </c>
      <c r="P1646" s="26">
        <f>Table11[[#This Row],[clade.P]]-Table11[[#This Row],[clade.TP]]</f>
        <v>41</v>
      </c>
      <c r="Q1646" s="26" cm="1">
        <f t="array" ref="Q1646">_xlfn.IFS(Table11[[#This Row],[target.clade]]="I",Table11[[#This Row],[hits.II]],Table11[[#This Row],[target.clade]]="II",Table11[[#This Row],[hits.I]],TRUE,NA())</f>
        <v>43</v>
      </c>
      <c r="R1646" s="26">
        <f>IFERROR(Table11[[#This Row],[clade.N]]-Table11[[#This Row],[clade.FP]], NA())</f>
        <v>67</v>
      </c>
      <c r="S1646" s="24">
        <f>Table11[[#This Row],[clade.TP]]/Table11[[#This Row],[clade.P]]</f>
        <v>0.99079479119892233</v>
      </c>
      <c r="T1646" s="24">
        <f>Table11[[#This Row],[clade.FN]]/Table11[[#This Row],[clade.P]]</f>
        <v>9.2052088010776828E-3</v>
      </c>
      <c r="U1646" s="24">
        <f>IFERROR(Table11[[#This Row],[clade.FP]]/Table11[[#This Row],[clade.N]],NA())</f>
        <v>0.39090909090909093</v>
      </c>
      <c r="V1646" s="24">
        <f>IFERROR(Table11[[#This Row],[clade.TN]]/Table11[[#This Row],[clade.N]],NA())</f>
        <v>0.60909090909090913</v>
      </c>
      <c r="AC1646" s="11"/>
      <c r="AD1646" s="11"/>
    </row>
    <row r="1647" spans="1:30" ht="21" customHeight="1" x14ac:dyDescent="0.2">
      <c r="A1647" s="25" t="s">
        <v>6430</v>
      </c>
      <c r="B1647" s="20">
        <f>LOOKUP(Table11[[#This Row],[id]],'S1 - Assay'!A:A,'S1 - Assay'!B:B)</f>
        <v>10244</v>
      </c>
      <c r="C1647" s="20" t="str">
        <f>LOOKUP(Table11[[#This Row],[id]],'S1 - Assay'!A:A,'S1 - Assay'!C:C)</f>
        <v>II</v>
      </c>
      <c r="D1647" s="20">
        <f>COUNTIF('S6 - Table 1'!$B$3:$B$20,Table11[[#This Row],[id]])</f>
        <v>0</v>
      </c>
      <c r="E1647" s="20">
        <v>2.6171503359999999</v>
      </c>
      <c r="F1647" s="20">
        <v>3429</v>
      </c>
      <c r="G1647" s="20">
        <v>3</v>
      </c>
      <c r="H1647" s="20">
        <v>162</v>
      </c>
      <c r="I1647" s="20">
        <v>125</v>
      </c>
      <c r="J1647" s="20">
        <v>44</v>
      </c>
      <c r="K1647" s="20">
        <v>4435</v>
      </c>
      <c r="L1647" s="20">
        <v>64</v>
      </c>
      <c r="M1647" s="26" cm="1">
        <f t="array" ref="M1647">_xlfn.IFS(Table11[[#This Row],[target.clade]]="I",110,Table11[[#This Row],[target.clade]]="II",4454,TRUE,4652)</f>
        <v>4454</v>
      </c>
      <c r="N1647" s="26" cm="1">
        <f t="array" ref="N1647">_xlfn.IFS(Table11[[#This Row],[target.clade]]="I",4454,Table11[[#This Row],[target.clade]]="II",110,TRUE,NA())</f>
        <v>110</v>
      </c>
      <c r="O1647" s="20" cm="1">
        <f t="array" ref="O1647">_xlfn.IFS(Table11[[#This Row],[target.clade]]="I",Table11[[#This Row],[hits.I]],Table11[[#This Row],[target.clade]]="II",Table11[[#This Row],[hits.II]],TRUE,SUM(Table11[[#This Row],[hits.I]:[hits.?]]))</f>
        <v>4435</v>
      </c>
      <c r="P1647" s="26">
        <f>Table11[[#This Row],[clade.P]]-Table11[[#This Row],[clade.TP]]</f>
        <v>19</v>
      </c>
      <c r="Q1647" s="26" cm="1">
        <f t="array" ref="Q1647">_xlfn.IFS(Table11[[#This Row],[target.clade]]="I",Table11[[#This Row],[hits.II]],Table11[[#This Row],[target.clade]]="II",Table11[[#This Row],[hits.I]],TRUE,NA())</f>
        <v>44</v>
      </c>
      <c r="R1647" s="26">
        <f>IFERROR(Table11[[#This Row],[clade.N]]-Table11[[#This Row],[clade.FP]], NA())</f>
        <v>66</v>
      </c>
      <c r="S1647" s="24">
        <f>Table11[[#This Row],[clade.TP]]/Table11[[#This Row],[clade.P]]</f>
        <v>0.99573417153120791</v>
      </c>
      <c r="T1647" s="24">
        <f>Table11[[#This Row],[clade.FN]]/Table11[[#This Row],[clade.P]]</f>
        <v>4.2658284687920973E-3</v>
      </c>
      <c r="U1647" s="24">
        <f>IFERROR(Table11[[#This Row],[clade.FP]]/Table11[[#This Row],[clade.N]],NA())</f>
        <v>0.4</v>
      </c>
      <c r="V1647" s="24">
        <f>IFERROR(Table11[[#This Row],[clade.TN]]/Table11[[#This Row],[clade.N]],NA())</f>
        <v>0.6</v>
      </c>
      <c r="AC1647" s="11"/>
      <c r="AD1647" s="11"/>
    </row>
    <row r="1648" spans="1:30" ht="21" customHeight="1" x14ac:dyDescent="0.2">
      <c r="A1648" s="25" t="s">
        <v>6433</v>
      </c>
      <c r="B1648" s="20">
        <f>LOOKUP(Table11[[#This Row],[id]],'S1 - Assay'!A:A,'S1 - Assay'!B:B)</f>
        <v>10244</v>
      </c>
      <c r="C1648" s="20" t="str">
        <f>LOOKUP(Table11[[#This Row],[id]],'S1 - Assay'!A:A,'S1 - Assay'!C:C)</f>
        <v>II</v>
      </c>
      <c r="D1648" s="20">
        <f>COUNTIF('S6 - Table 1'!$B$3:$B$20,Table11[[#This Row],[id]])</f>
        <v>0</v>
      </c>
      <c r="E1648" s="20">
        <v>2.6273429840000002</v>
      </c>
      <c r="F1648" s="20">
        <v>3339</v>
      </c>
      <c r="G1648" s="20">
        <v>10</v>
      </c>
      <c r="H1648" s="20">
        <v>291</v>
      </c>
      <c r="I1648" s="20">
        <v>19</v>
      </c>
      <c r="J1648" s="20">
        <v>43</v>
      </c>
      <c r="K1648" s="20">
        <v>4312</v>
      </c>
      <c r="L1648" s="20">
        <v>65</v>
      </c>
      <c r="M1648" s="26" cm="1">
        <f t="array" ref="M1648">_xlfn.IFS(Table11[[#This Row],[target.clade]]="I",110,Table11[[#This Row],[target.clade]]="II",4454,TRUE,4652)</f>
        <v>4454</v>
      </c>
      <c r="N1648" s="26" cm="1">
        <f t="array" ref="N1648">_xlfn.IFS(Table11[[#This Row],[target.clade]]="I",4454,Table11[[#This Row],[target.clade]]="II",110,TRUE,NA())</f>
        <v>110</v>
      </c>
      <c r="O1648" s="20" cm="1">
        <f t="array" ref="O1648">_xlfn.IFS(Table11[[#This Row],[target.clade]]="I",Table11[[#This Row],[hits.I]],Table11[[#This Row],[target.clade]]="II",Table11[[#This Row],[hits.II]],TRUE,SUM(Table11[[#This Row],[hits.I]:[hits.?]]))</f>
        <v>4312</v>
      </c>
      <c r="P1648" s="26">
        <f>Table11[[#This Row],[clade.P]]-Table11[[#This Row],[clade.TP]]</f>
        <v>142</v>
      </c>
      <c r="Q1648" s="26" cm="1">
        <f t="array" ref="Q1648">_xlfn.IFS(Table11[[#This Row],[target.clade]]="I",Table11[[#This Row],[hits.II]],Table11[[#This Row],[target.clade]]="II",Table11[[#This Row],[hits.I]],TRUE,NA())</f>
        <v>43</v>
      </c>
      <c r="R1648" s="26">
        <f>IFERROR(Table11[[#This Row],[clade.N]]-Table11[[#This Row],[clade.FP]], NA())</f>
        <v>67</v>
      </c>
      <c r="S1648" s="24">
        <f>Table11[[#This Row],[clade.TP]]/Table11[[#This Row],[clade.P]]</f>
        <v>0.96811854512797491</v>
      </c>
      <c r="T1648" s="24">
        <f>Table11[[#This Row],[clade.FN]]/Table11[[#This Row],[clade.P]]</f>
        <v>3.1881454872025143E-2</v>
      </c>
      <c r="U1648" s="24">
        <f>IFERROR(Table11[[#This Row],[clade.FP]]/Table11[[#This Row],[clade.N]],NA())</f>
        <v>0.39090909090909093</v>
      </c>
      <c r="V1648" s="24">
        <f>IFERROR(Table11[[#This Row],[clade.TN]]/Table11[[#This Row],[clade.N]],NA())</f>
        <v>0.60909090909090913</v>
      </c>
      <c r="AC1648" s="11"/>
      <c r="AD1648" s="11"/>
    </row>
    <row r="1649" spans="1:30" ht="21" customHeight="1" x14ac:dyDescent="0.2">
      <c r="A1649" s="25" t="s">
        <v>6436</v>
      </c>
      <c r="B1649" s="20">
        <f>LOOKUP(Table11[[#This Row],[id]],'S1 - Assay'!A:A,'S1 - Assay'!B:B)</f>
        <v>10244</v>
      </c>
      <c r="C1649" s="20" t="str">
        <f>LOOKUP(Table11[[#This Row],[id]],'S1 - Assay'!A:A,'S1 - Assay'!C:C)</f>
        <v>II</v>
      </c>
      <c r="D1649" s="20">
        <f>COUNTIF('S6 - Table 1'!$B$3:$B$20,Table11[[#This Row],[id]])</f>
        <v>0</v>
      </c>
      <c r="E1649" s="20">
        <v>2.6394969289999999</v>
      </c>
      <c r="F1649" s="20">
        <v>3273</v>
      </c>
      <c r="G1649" s="20">
        <v>2</v>
      </c>
      <c r="H1649" s="20">
        <v>140</v>
      </c>
      <c r="I1649" s="20">
        <v>73</v>
      </c>
      <c r="J1649" s="20">
        <v>0</v>
      </c>
      <c r="K1649" s="20">
        <v>4412</v>
      </c>
      <c r="L1649" s="20">
        <v>21</v>
      </c>
      <c r="M1649" s="26" cm="1">
        <f t="array" ref="M1649">_xlfn.IFS(Table11[[#This Row],[target.clade]]="I",110,Table11[[#This Row],[target.clade]]="II",4454,TRUE,4652)</f>
        <v>4454</v>
      </c>
      <c r="N1649" s="26" cm="1">
        <f t="array" ref="N1649">_xlfn.IFS(Table11[[#This Row],[target.clade]]="I",4454,Table11[[#This Row],[target.clade]]="II",110,TRUE,NA())</f>
        <v>110</v>
      </c>
      <c r="O1649" s="20" cm="1">
        <f t="array" ref="O1649">_xlfn.IFS(Table11[[#This Row],[target.clade]]="I",Table11[[#This Row],[hits.I]],Table11[[#This Row],[target.clade]]="II",Table11[[#This Row],[hits.II]],TRUE,SUM(Table11[[#This Row],[hits.I]:[hits.?]]))</f>
        <v>4412</v>
      </c>
      <c r="P1649" s="26">
        <f>Table11[[#This Row],[clade.P]]-Table11[[#This Row],[clade.TP]]</f>
        <v>42</v>
      </c>
      <c r="Q1649" s="26" cm="1">
        <f t="array" ref="Q1649">_xlfn.IFS(Table11[[#This Row],[target.clade]]="I",Table11[[#This Row],[hits.II]],Table11[[#This Row],[target.clade]]="II",Table11[[#This Row],[hits.I]],TRUE,NA())</f>
        <v>0</v>
      </c>
      <c r="R1649" s="26">
        <f>IFERROR(Table11[[#This Row],[clade.N]]-Table11[[#This Row],[clade.FP]], NA())</f>
        <v>110</v>
      </c>
      <c r="S1649" s="24">
        <f>Table11[[#This Row],[clade.TP]]/Table11[[#This Row],[clade.P]]</f>
        <v>0.9905702739110912</v>
      </c>
      <c r="T1649" s="24">
        <f>Table11[[#This Row],[clade.FN]]/Table11[[#This Row],[clade.P]]</f>
        <v>9.4297260889088467E-3</v>
      </c>
      <c r="U1649" s="24">
        <f>IFERROR(Table11[[#This Row],[clade.FP]]/Table11[[#This Row],[clade.N]],NA())</f>
        <v>0</v>
      </c>
      <c r="V1649" s="24">
        <f>IFERROR(Table11[[#This Row],[clade.TN]]/Table11[[#This Row],[clade.N]],NA())</f>
        <v>1</v>
      </c>
      <c r="AC1649" s="11"/>
      <c r="AD1649" s="11"/>
    </row>
    <row r="1650" spans="1:30" ht="21" customHeight="1" x14ac:dyDescent="0.2">
      <c r="A1650" s="25" t="s">
        <v>6439</v>
      </c>
      <c r="B1650" s="20">
        <f>LOOKUP(Table11[[#This Row],[id]],'S1 - Assay'!A:A,'S1 - Assay'!B:B)</f>
        <v>10244</v>
      </c>
      <c r="C1650" s="20" t="str">
        <f>LOOKUP(Table11[[#This Row],[id]],'S1 - Assay'!A:A,'S1 - Assay'!C:C)</f>
        <v>II</v>
      </c>
      <c r="D1650" s="20">
        <f>COUNTIF('S6 - Table 1'!$B$3:$B$20,Table11[[#This Row],[id]])</f>
        <v>0</v>
      </c>
      <c r="E1650" s="20">
        <v>2.6406539709999999</v>
      </c>
      <c r="F1650" s="20">
        <v>3273</v>
      </c>
      <c r="G1650" s="20">
        <v>2</v>
      </c>
      <c r="H1650" s="20">
        <v>137</v>
      </c>
      <c r="I1650" s="20">
        <v>76</v>
      </c>
      <c r="J1650" s="20">
        <v>0</v>
      </c>
      <c r="K1650" s="20">
        <v>4412</v>
      </c>
      <c r="L1650" s="20">
        <v>21</v>
      </c>
      <c r="M1650" s="26" cm="1">
        <f t="array" ref="M1650">_xlfn.IFS(Table11[[#This Row],[target.clade]]="I",110,Table11[[#This Row],[target.clade]]="II",4454,TRUE,4652)</f>
        <v>4454</v>
      </c>
      <c r="N1650" s="26" cm="1">
        <f t="array" ref="N1650">_xlfn.IFS(Table11[[#This Row],[target.clade]]="I",4454,Table11[[#This Row],[target.clade]]="II",110,TRUE,NA())</f>
        <v>110</v>
      </c>
      <c r="O1650" s="20" cm="1">
        <f t="array" ref="O1650">_xlfn.IFS(Table11[[#This Row],[target.clade]]="I",Table11[[#This Row],[hits.I]],Table11[[#This Row],[target.clade]]="II",Table11[[#This Row],[hits.II]],TRUE,SUM(Table11[[#This Row],[hits.I]:[hits.?]]))</f>
        <v>4412</v>
      </c>
      <c r="P1650" s="26">
        <f>Table11[[#This Row],[clade.P]]-Table11[[#This Row],[clade.TP]]</f>
        <v>42</v>
      </c>
      <c r="Q1650" s="26" cm="1">
        <f t="array" ref="Q1650">_xlfn.IFS(Table11[[#This Row],[target.clade]]="I",Table11[[#This Row],[hits.II]],Table11[[#This Row],[target.clade]]="II",Table11[[#This Row],[hits.I]],TRUE,NA())</f>
        <v>0</v>
      </c>
      <c r="R1650" s="26">
        <f>IFERROR(Table11[[#This Row],[clade.N]]-Table11[[#This Row],[clade.FP]], NA())</f>
        <v>110</v>
      </c>
      <c r="S1650" s="24">
        <f>Table11[[#This Row],[clade.TP]]/Table11[[#This Row],[clade.P]]</f>
        <v>0.9905702739110912</v>
      </c>
      <c r="T1650" s="24">
        <f>Table11[[#This Row],[clade.FN]]/Table11[[#This Row],[clade.P]]</f>
        <v>9.4297260889088467E-3</v>
      </c>
      <c r="U1650" s="24">
        <f>IFERROR(Table11[[#This Row],[clade.FP]]/Table11[[#This Row],[clade.N]],NA())</f>
        <v>0</v>
      </c>
      <c r="V1650" s="24">
        <f>IFERROR(Table11[[#This Row],[clade.TN]]/Table11[[#This Row],[clade.N]],NA())</f>
        <v>1</v>
      </c>
      <c r="AC1650" s="11"/>
      <c r="AD1650" s="11"/>
    </row>
    <row r="1651" spans="1:30" ht="21" customHeight="1" x14ac:dyDescent="0.2">
      <c r="A1651" s="25" t="s">
        <v>6442</v>
      </c>
      <c r="B1651" s="20">
        <f>LOOKUP(Table11[[#This Row],[id]],'S1 - Assay'!A:A,'S1 - Assay'!B:B)</f>
        <v>10244</v>
      </c>
      <c r="C1651" s="20" t="str">
        <f>LOOKUP(Table11[[#This Row],[id]],'S1 - Assay'!A:A,'S1 - Assay'!C:C)</f>
        <v>II</v>
      </c>
      <c r="D1651" s="20">
        <f>COUNTIF('S6 - Table 1'!$B$3:$B$20,Table11[[#This Row],[id]])</f>
        <v>0</v>
      </c>
      <c r="E1651" s="20">
        <v>2.644457745</v>
      </c>
      <c r="F1651" s="20">
        <v>3437</v>
      </c>
      <c r="G1651" s="20">
        <v>1</v>
      </c>
      <c r="H1651" s="20">
        <v>163</v>
      </c>
      <c r="I1651" s="20">
        <v>120</v>
      </c>
      <c r="J1651" s="20">
        <v>43</v>
      </c>
      <c r="K1651" s="20">
        <v>4439</v>
      </c>
      <c r="L1651" s="20">
        <v>65</v>
      </c>
      <c r="M1651" s="26" cm="1">
        <f t="array" ref="M1651">_xlfn.IFS(Table11[[#This Row],[target.clade]]="I",110,Table11[[#This Row],[target.clade]]="II",4454,TRUE,4652)</f>
        <v>4454</v>
      </c>
      <c r="N1651" s="26" cm="1">
        <f t="array" ref="N1651">_xlfn.IFS(Table11[[#This Row],[target.clade]]="I",4454,Table11[[#This Row],[target.clade]]="II",110,TRUE,NA())</f>
        <v>110</v>
      </c>
      <c r="O1651" s="20" cm="1">
        <f t="array" ref="O1651">_xlfn.IFS(Table11[[#This Row],[target.clade]]="I",Table11[[#This Row],[hits.I]],Table11[[#This Row],[target.clade]]="II",Table11[[#This Row],[hits.II]],TRUE,SUM(Table11[[#This Row],[hits.I]:[hits.?]]))</f>
        <v>4439</v>
      </c>
      <c r="P1651" s="26">
        <f>Table11[[#This Row],[clade.P]]-Table11[[#This Row],[clade.TP]]</f>
        <v>15</v>
      </c>
      <c r="Q1651" s="26" cm="1">
        <f t="array" ref="Q1651">_xlfn.IFS(Table11[[#This Row],[target.clade]]="I",Table11[[#This Row],[hits.II]],Table11[[#This Row],[target.clade]]="II",Table11[[#This Row],[hits.I]],TRUE,NA())</f>
        <v>43</v>
      </c>
      <c r="R1651" s="26">
        <f>IFERROR(Table11[[#This Row],[clade.N]]-Table11[[#This Row],[clade.FP]], NA())</f>
        <v>67</v>
      </c>
      <c r="S1651" s="24">
        <f>Table11[[#This Row],[clade.TP]]/Table11[[#This Row],[clade.P]]</f>
        <v>0.99663224068253253</v>
      </c>
      <c r="T1651" s="24">
        <f>Table11[[#This Row],[clade.FN]]/Table11[[#This Row],[clade.P]]</f>
        <v>3.3677593174674448E-3</v>
      </c>
      <c r="U1651" s="24">
        <f>IFERROR(Table11[[#This Row],[clade.FP]]/Table11[[#This Row],[clade.N]],NA())</f>
        <v>0.39090909090909093</v>
      </c>
      <c r="V1651" s="24">
        <f>IFERROR(Table11[[#This Row],[clade.TN]]/Table11[[#This Row],[clade.N]],NA())</f>
        <v>0.60909090909090913</v>
      </c>
      <c r="AC1651" s="11"/>
      <c r="AD1651" s="11"/>
    </row>
    <row r="1652" spans="1:30" ht="21" customHeight="1" x14ac:dyDescent="0.2">
      <c r="A1652" s="25" t="s">
        <v>6445</v>
      </c>
      <c r="B1652" s="20">
        <f>LOOKUP(Table11[[#This Row],[id]],'S1 - Assay'!A:A,'S1 - Assay'!B:B)</f>
        <v>10244</v>
      </c>
      <c r="C1652" s="20" t="str">
        <f>LOOKUP(Table11[[#This Row],[id]],'S1 - Assay'!A:A,'S1 - Assay'!C:C)</f>
        <v>II</v>
      </c>
      <c r="D1652" s="20">
        <f>COUNTIF('S6 - Table 1'!$B$3:$B$20,Table11[[#This Row],[id]])</f>
        <v>0</v>
      </c>
      <c r="E1652" s="20">
        <v>2.6682365680000002</v>
      </c>
      <c r="F1652" s="20">
        <v>3431</v>
      </c>
      <c r="G1652" s="20">
        <v>1</v>
      </c>
      <c r="H1652" s="20">
        <v>188</v>
      </c>
      <c r="I1652" s="20">
        <v>175</v>
      </c>
      <c r="J1652" s="20">
        <v>43</v>
      </c>
      <c r="K1652" s="20">
        <v>4433</v>
      </c>
      <c r="L1652" s="20">
        <v>67</v>
      </c>
      <c r="M1652" s="26" cm="1">
        <f t="array" ref="M1652">_xlfn.IFS(Table11[[#This Row],[target.clade]]="I",110,Table11[[#This Row],[target.clade]]="II",4454,TRUE,4652)</f>
        <v>4454</v>
      </c>
      <c r="N1652" s="26" cm="1">
        <f t="array" ref="N1652">_xlfn.IFS(Table11[[#This Row],[target.clade]]="I",4454,Table11[[#This Row],[target.clade]]="II",110,TRUE,NA())</f>
        <v>110</v>
      </c>
      <c r="O1652" s="20" cm="1">
        <f t="array" ref="O1652">_xlfn.IFS(Table11[[#This Row],[target.clade]]="I",Table11[[#This Row],[hits.I]],Table11[[#This Row],[target.clade]]="II",Table11[[#This Row],[hits.II]],TRUE,SUM(Table11[[#This Row],[hits.I]:[hits.?]]))</f>
        <v>4433</v>
      </c>
      <c r="P1652" s="26">
        <f>Table11[[#This Row],[clade.P]]-Table11[[#This Row],[clade.TP]]</f>
        <v>21</v>
      </c>
      <c r="Q1652" s="26" cm="1">
        <f t="array" ref="Q1652">_xlfn.IFS(Table11[[#This Row],[target.clade]]="I",Table11[[#This Row],[hits.II]],Table11[[#This Row],[target.clade]]="II",Table11[[#This Row],[hits.I]],TRUE,NA())</f>
        <v>43</v>
      </c>
      <c r="R1652" s="26">
        <f>IFERROR(Table11[[#This Row],[clade.N]]-Table11[[#This Row],[clade.FP]], NA())</f>
        <v>67</v>
      </c>
      <c r="S1652" s="24">
        <f>Table11[[#This Row],[clade.TP]]/Table11[[#This Row],[clade.P]]</f>
        <v>0.99528513695554555</v>
      </c>
      <c r="T1652" s="24">
        <f>Table11[[#This Row],[clade.FN]]/Table11[[#This Row],[clade.P]]</f>
        <v>4.7148630444544233E-3</v>
      </c>
      <c r="U1652" s="24">
        <f>IFERROR(Table11[[#This Row],[clade.FP]]/Table11[[#This Row],[clade.N]],NA())</f>
        <v>0.39090909090909093</v>
      </c>
      <c r="V1652" s="24">
        <f>IFERROR(Table11[[#This Row],[clade.TN]]/Table11[[#This Row],[clade.N]],NA())</f>
        <v>0.60909090909090913</v>
      </c>
      <c r="AC1652" s="11"/>
      <c r="AD1652" s="11"/>
    </row>
    <row r="1653" spans="1:30" ht="21" customHeight="1" x14ac:dyDescent="0.2">
      <c r="A1653" s="25" t="s">
        <v>6448</v>
      </c>
      <c r="B1653" s="20">
        <f>LOOKUP(Table11[[#This Row],[id]],'S1 - Assay'!A:A,'S1 - Assay'!B:B)</f>
        <v>10244</v>
      </c>
      <c r="C1653" s="20" t="str">
        <f>LOOKUP(Table11[[#This Row],[id]],'S1 - Assay'!A:A,'S1 - Assay'!C:C)</f>
        <v>II</v>
      </c>
      <c r="D1653" s="20">
        <f>COUNTIF('S6 - Table 1'!$B$3:$B$20,Table11[[#This Row],[id]])</f>
        <v>0</v>
      </c>
      <c r="E1653" s="20">
        <v>2.6703332</v>
      </c>
      <c r="F1653" s="20">
        <v>3343</v>
      </c>
      <c r="G1653" s="20">
        <v>8</v>
      </c>
      <c r="H1653" s="20">
        <v>152</v>
      </c>
      <c r="I1653" s="20">
        <v>120</v>
      </c>
      <c r="J1653" s="20">
        <v>50</v>
      </c>
      <c r="K1653" s="20">
        <v>4357</v>
      </c>
      <c r="L1653" s="20">
        <v>53</v>
      </c>
      <c r="M1653" s="26" cm="1">
        <f t="array" ref="M1653">_xlfn.IFS(Table11[[#This Row],[target.clade]]="I",110,Table11[[#This Row],[target.clade]]="II",4454,TRUE,4652)</f>
        <v>4454</v>
      </c>
      <c r="N1653" s="26" cm="1">
        <f t="array" ref="N1653">_xlfn.IFS(Table11[[#This Row],[target.clade]]="I",4454,Table11[[#This Row],[target.clade]]="II",110,TRUE,NA())</f>
        <v>110</v>
      </c>
      <c r="O1653" s="20" cm="1">
        <f t="array" ref="O1653">_xlfn.IFS(Table11[[#This Row],[target.clade]]="I",Table11[[#This Row],[hits.I]],Table11[[#This Row],[target.clade]]="II",Table11[[#This Row],[hits.II]],TRUE,SUM(Table11[[#This Row],[hits.I]:[hits.?]]))</f>
        <v>4357</v>
      </c>
      <c r="P1653" s="26">
        <f>Table11[[#This Row],[clade.P]]-Table11[[#This Row],[clade.TP]]</f>
        <v>97</v>
      </c>
      <c r="Q1653" s="26" cm="1">
        <f t="array" ref="Q1653">_xlfn.IFS(Table11[[#This Row],[target.clade]]="I",Table11[[#This Row],[hits.II]],Table11[[#This Row],[target.clade]]="II",Table11[[#This Row],[hits.I]],TRUE,NA())</f>
        <v>50</v>
      </c>
      <c r="R1653" s="26">
        <f>IFERROR(Table11[[#This Row],[clade.N]]-Table11[[#This Row],[clade.FP]], NA())</f>
        <v>60</v>
      </c>
      <c r="S1653" s="24">
        <f>Table11[[#This Row],[clade.TP]]/Table11[[#This Row],[clade.P]]</f>
        <v>0.9782218230803772</v>
      </c>
      <c r="T1653" s="24">
        <f>Table11[[#This Row],[clade.FN]]/Table11[[#This Row],[clade.P]]</f>
        <v>2.1778176919622812E-2</v>
      </c>
      <c r="U1653" s="24">
        <f>IFERROR(Table11[[#This Row],[clade.FP]]/Table11[[#This Row],[clade.N]],NA())</f>
        <v>0.45454545454545453</v>
      </c>
      <c r="V1653" s="24">
        <f>IFERROR(Table11[[#This Row],[clade.TN]]/Table11[[#This Row],[clade.N]],NA())</f>
        <v>0.54545454545454541</v>
      </c>
      <c r="AC1653" s="11"/>
      <c r="AD1653" s="11"/>
    </row>
    <row r="1654" spans="1:30" ht="21" customHeight="1" x14ac:dyDescent="0.2">
      <c r="A1654" s="25" t="s">
        <v>6451</v>
      </c>
      <c r="B1654" s="20">
        <f>LOOKUP(Table11[[#This Row],[id]],'S1 - Assay'!A:A,'S1 - Assay'!B:B)</f>
        <v>10244</v>
      </c>
      <c r="C1654" s="20" t="str">
        <f>LOOKUP(Table11[[#This Row],[id]],'S1 - Assay'!A:A,'S1 - Assay'!C:C)</f>
        <v>II</v>
      </c>
      <c r="D1654" s="20">
        <f>COUNTIF('S6 - Table 1'!$B$3:$B$20,Table11[[#This Row],[id]])</f>
        <v>0</v>
      </c>
      <c r="E1654" s="20">
        <v>2.6737012720000002</v>
      </c>
      <c r="F1654" s="20">
        <v>3437</v>
      </c>
      <c r="G1654" s="20">
        <v>0</v>
      </c>
      <c r="H1654" s="20">
        <v>277</v>
      </c>
      <c r="I1654" s="20">
        <v>164</v>
      </c>
      <c r="J1654" s="20">
        <v>44</v>
      </c>
      <c r="K1654" s="20">
        <v>4439</v>
      </c>
      <c r="L1654" s="20">
        <v>65</v>
      </c>
      <c r="M1654" s="26" cm="1">
        <f t="array" ref="M1654">_xlfn.IFS(Table11[[#This Row],[target.clade]]="I",110,Table11[[#This Row],[target.clade]]="II",4454,TRUE,4652)</f>
        <v>4454</v>
      </c>
      <c r="N1654" s="26" cm="1">
        <f t="array" ref="N1654">_xlfn.IFS(Table11[[#This Row],[target.clade]]="I",4454,Table11[[#This Row],[target.clade]]="II",110,TRUE,NA())</f>
        <v>110</v>
      </c>
      <c r="O1654" s="20" cm="1">
        <f t="array" ref="O1654">_xlfn.IFS(Table11[[#This Row],[target.clade]]="I",Table11[[#This Row],[hits.I]],Table11[[#This Row],[target.clade]]="II",Table11[[#This Row],[hits.II]],TRUE,SUM(Table11[[#This Row],[hits.I]:[hits.?]]))</f>
        <v>4439</v>
      </c>
      <c r="P1654" s="26">
        <f>Table11[[#This Row],[clade.P]]-Table11[[#This Row],[clade.TP]]</f>
        <v>15</v>
      </c>
      <c r="Q1654" s="26" cm="1">
        <f t="array" ref="Q1654">_xlfn.IFS(Table11[[#This Row],[target.clade]]="I",Table11[[#This Row],[hits.II]],Table11[[#This Row],[target.clade]]="II",Table11[[#This Row],[hits.I]],TRUE,NA())</f>
        <v>44</v>
      </c>
      <c r="R1654" s="26">
        <f>IFERROR(Table11[[#This Row],[clade.N]]-Table11[[#This Row],[clade.FP]], NA())</f>
        <v>66</v>
      </c>
      <c r="S1654" s="24">
        <f>Table11[[#This Row],[clade.TP]]/Table11[[#This Row],[clade.P]]</f>
        <v>0.99663224068253253</v>
      </c>
      <c r="T1654" s="24">
        <f>Table11[[#This Row],[clade.FN]]/Table11[[#This Row],[clade.P]]</f>
        <v>3.3677593174674448E-3</v>
      </c>
      <c r="U1654" s="24">
        <f>IFERROR(Table11[[#This Row],[clade.FP]]/Table11[[#This Row],[clade.N]],NA())</f>
        <v>0.4</v>
      </c>
      <c r="V1654" s="24">
        <f>IFERROR(Table11[[#This Row],[clade.TN]]/Table11[[#This Row],[clade.N]],NA())</f>
        <v>0.6</v>
      </c>
      <c r="AC1654" s="11"/>
      <c r="AD1654" s="11"/>
    </row>
    <row r="1655" spans="1:30" ht="21" customHeight="1" x14ac:dyDescent="0.2">
      <c r="A1655" s="25" t="s">
        <v>6454</v>
      </c>
      <c r="B1655" s="20">
        <f>LOOKUP(Table11[[#This Row],[id]],'S1 - Assay'!A:A,'S1 - Assay'!B:B)</f>
        <v>10244</v>
      </c>
      <c r="C1655" s="20" t="str">
        <f>LOOKUP(Table11[[#This Row],[id]],'S1 - Assay'!A:A,'S1 - Assay'!C:C)</f>
        <v>II</v>
      </c>
      <c r="D1655" s="20">
        <f>COUNTIF('S6 - Table 1'!$B$3:$B$20,Table11[[#This Row],[id]])</f>
        <v>0</v>
      </c>
      <c r="E1655" s="20">
        <v>2.6740952149999999</v>
      </c>
      <c r="F1655" s="20">
        <v>3323</v>
      </c>
      <c r="G1655" s="20">
        <v>11</v>
      </c>
      <c r="H1655" s="20">
        <v>63</v>
      </c>
      <c r="I1655" s="20">
        <v>150</v>
      </c>
      <c r="J1655" s="20">
        <v>43</v>
      </c>
      <c r="K1655" s="20">
        <v>4316</v>
      </c>
      <c r="L1655" s="20">
        <v>65</v>
      </c>
      <c r="M1655" s="26" cm="1">
        <f t="array" ref="M1655">_xlfn.IFS(Table11[[#This Row],[target.clade]]="I",110,Table11[[#This Row],[target.clade]]="II",4454,TRUE,4652)</f>
        <v>4454</v>
      </c>
      <c r="N1655" s="26" cm="1">
        <f t="array" ref="N1655">_xlfn.IFS(Table11[[#This Row],[target.clade]]="I",4454,Table11[[#This Row],[target.clade]]="II",110,TRUE,NA())</f>
        <v>110</v>
      </c>
      <c r="O1655" s="20" cm="1">
        <f t="array" ref="O1655">_xlfn.IFS(Table11[[#This Row],[target.clade]]="I",Table11[[#This Row],[hits.I]],Table11[[#This Row],[target.clade]]="II",Table11[[#This Row],[hits.II]],TRUE,SUM(Table11[[#This Row],[hits.I]:[hits.?]]))</f>
        <v>4316</v>
      </c>
      <c r="P1655" s="26">
        <f>Table11[[#This Row],[clade.P]]-Table11[[#This Row],[clade.TP]]</f>
        <v>138</v>
      </c>
      <c r="Q1655" s="26" cm="1">
        <f t="array" ref="Q1655">_xlfn.IFS(Table11[[#This Row],[target.clade]]="I",Table11[[#This Row],[hits.II]],Table11[[#This Row],[target.clade]]="II",Table11[[#This Row],[hits.I]],TRUE,NA())</f>
        <v>43</v>
      </c>
      <c r="R1655" s="26">
        <f>IFERROR(Table11[[#This Row],[clade.N]]-Table11[[#This Row],[clade.FP]], NA())</f>
        <v>67</v>
      </c>
      <c r="S1655" s="24">
        <f>Table11[[#This Row],[clade.TP]]/Table11[[#This Row],[clade.P]]</f>
        <v>0.96901661427929953</v>
      </c>
      <c r="T1655" s="24">
        <f>Table11[[#This Row],[clade.FN]]/Table11[[#This Row],[clade.P]]</f>
        <v>3.0983385720700495E-2</v>
      </c>
      <c r="U1655" s="24">
        <f>IFERROR(Table11[[#This Row],[clade.FP]]/Table11[[#This Row],[clade.N]],NA())</f>
        <v>0.39090909090909093</v>
      </c>
      <c r="V1655" s="24">
        <f>IFERROR(Table11[[#This Row],[clade.TN]]/Table11[[#This Row],[clade.N]],NA())</f>
        <v>0.60909090909090913</v>
      </c>
      <c r="AC1655" s="11"/>
      <c r="AD1655" s="11"/>
    </row>
    <row r="1656" spans="1:30" ht="21" customHeight="1" x14ac:dyDescent="0.2">
      <c r="A1656" s="25" t="s">
        <v>6457</v>
      </c>
      <c r="B1656" s="20">
        <f>LOOKUP(Table11[[#This Row],[id]],'S1 - Assay'!A:A,'S1 - Assay'!B:B)</f>
        <v>10244</v>
      </c>
      <c r="C1656" s="20" t="str">
        <f>LOOKUP(Table11[[#This Row],[id]],'S1 - Assay'!A:A,'S1 - Assay'!C:C)</f>
        <v>II</v>
      </c>
      <c r="D1656" s="20">
        <f>COUNTIF('S6 - Table 1'!$B$3:$B$20,Table11[[#This Row],[id]])</f>
        <v>0</v>
      </c>
      <c r="E1656" s="20">
        <v>2.678761588</v>
      </c>
      <c r="F1656" s="20">
        <v>3394</v>
      </c>
      <c r="G1656" s="20">
        <v>7</v>
      </c>
      <c r="H1656" s="20">
        <v>96</v>
      </c>
      <c r="I1656" s="20">
        <v>193</v>
      </c>
      <c r="J1656" s="20">
        <v>43</v>
      </c>
      <c r="K1656" s="20">
        <v>4397</v>
      </c>
      <c r="L1656" s="20">
        <v>60</v>
      </c>
      <c r="M1656" s="26" cm="1">
        <f t="array" ref="M1656">_xlfn.IFS(Table11[[#This Row],[target.clade]]="I",110,Table11[[#This Row],[target.clade]]="II",4454,TRUE,4652)</f>
        <v>4454</v>
      </c>
      <c r="N1656" s="26" cm="1">
        <f t="array" ref="N1656">_xlfn.IFS(Table11[[#This Row],[target.clade]]="I",4454,Table11[[#This Row],[target.clade]]="II",110,TRUE,NA())</f>
        <v>110</v>
      </c>
      <c r="O1656" s="20" cm="1">
        <f t="array" ref="O1656">_xlfn.IFS(Table11[[#This Row],[target.clade]]="I",Table11[[#This Row],[hits.I]],Table11[[#This Row],[target.clade]]="II",Table11[[#This Row],[hits.II]],TRUE,SUM(Table11[[#This Row],[hits.I]:[hits.?]]))</f>
        <v>4397</v>
      </c>
      <c r="P1656" s="26">
        <f>Table11[[#This Row],[clade.P]]-Table11[[#This Row],[clade.TP]]</f>
        <v>57</v>
      </c>
      <c r="Q1656" s="26" cm="1">
        <f t="array" ref="Q1656">_xlfn.IFS(Table11[[#This Row],[target.clade]]="I",Table11[[#This Row],[hits.II]],Table11[[#This Row],[target.clade]]="II",Table11[[#This Row],[hits.I]],TRUE,NA())</f>
        <v>43</v>
      </c>
      <c r="R1656" s="26">
        <f>IFERROR(Table11[[#This Row],[clade.N]]-Table11[[#This Row],[clade.FP]], NA())</f>
        <v>67</v>
      </c>
      <c r="S1656" s="24">
        <f>Table11[[#This Row],[clade.TP]]/Table11[[#This Row],[clade.P]]</f>
        <v>0.98720251459362374</v>
      </c>
      <c r="T1656" s="24">
        <f>Table11[[#This Row],[clade.FN]]/Table11[[#This Row],[clade.P]]</f>
        <v>1.2797485406376291E-2</v>
      </c>
      <c r="U1656" s="24">
        <f>IFERROR(Table11[[#This Row],[clade.FP]]/Table11[[#This Row],[clade.N]],NA())</f>
        <v>0.39090909090909093</v>
      </c>
      <c r="V1656" s="24">
        <f>IFERROR(Table11[[#This Row],[clade.TN]]/Table11[[#This Row],[clade.N]],NA())</f>
        <v>0.60909090909090913</v>
      </c>
      <c r="AC1656" s="11"/>
      <c r="AD1656" s="11"/>
    </row>
    <row r="1657" spans="1:30" ht="21" customHeight="1" x14ac:dyDescent="0.2">
      <c r="A1657" s="25" t="s">
        <v>6460</v>
      </c>
      <c r="B1657" s="20">
        <f>LOOKUP(Table11[[#This Row],[id]],'S1 - Assay'!A:A,'S1 - Assay'!B:B)</f>
        <v>10244</v>
      </c>
      <c r="C1657" s="20" t="str">
        <f>LOOKUP(Table11[[#This Row],[id]],'S1 - Assay'!A:A,'S1 - Assay'!C:C)</f>
        <v>II</v>
      </c>
      <c r="D1657" s="20">
        <f>COUNTIF('S6 - Table 1'!$B$3:$B$20,Table11[[#This Row],[id]])</f>
        <v>0</v>
      </c>
      <c r="E1657" s="20">
        <v>2.678761588</v>
      </c>
      <c r="F1657" s="20">
        <v>3394</v>
      </c>
      <c r="G1657" s="20">
        <v>7</v>
      </c>
      <c r="H1657" s="20">
        <v>96</v>
      </c>
      <c r="I1657" s="20">
        <v>193</v>
      </c>
      <c r="J1657" s="20">
        <v>43</v>
      </c>
      <c r="K1657" s="20">
        <v>4397</v>
      </c>
      <c r="L1657" s="20">
        <v>60</v>
      </c>
      <c r="M1657" s="26" cm="1">
        <f t="array" ref="M1657">_xlfn.IFS(Table11[[#This Row],[target.clade]]="I",110,Table11[[#This Row],[target.clade]]="II",4454,TRUE,4652)</f>
        <v>4454</v>
      </c>
      <c r="N1657" s="26" cm="1">
        <f t="array" ref="N1657">_xlfn.IFS(Table11[[#This Row],[target.clade]]="I",4454,Table11[[#This Row],[target.clade]]="II",110,TRUE,NA())</f>
        <v>110</v>
      </c>
      <c r="O1657" s="20" cm="1">
        <f t="array" ref="O1657">_xlfn.IFS(Table11[[#This Row],[target.clade]]="I",Table11[[#This Row],[hits.I]],Table11[[#This Row],[target.clade]]="II",Table11[[#This Row],[hits.II]],TRUE,SUM(Table11[[#This Row],[hits.I]:[hits.?]]))</f>
        <v>4397</v>
      </c>
      <c r="P1657" s="26">
        <f>Table11[[#This Row],[clade.P]]-Table11[[#This Row],[clade.TP]]</f>
        <v>57</v>
      </c>
      <c r="Q1657" s="26" cm="1">
        <f t="array" ref="Q1657">_xlfn.IFS(Table11[[#This Row],[target.clade]]="I",Table11[[#This Row],[hits.II]],Table11[[#This Row],[target.clade]]="II",Table11[[#This Row],[hits.I]],TRUE,NA())</f>
        <v>43</v>
      </c>
      <c r="R1657" s="26">
        <f>IFERROR(Table11[[#This Row],[clade.N]]-Table11[[#This Row],[clade.FP]], NA())</f>
        <v>67</v>
      </c>
      <c r="S1657" s="24">
        <f>Table11[[#This Row],[clade.TP]]/Table11[[#This Row],[clade.P]]</f>
        <v>0.98720251459362374</v>
      </c>
      <c r="T1657" s="24">
        <f>Table11[[#This Row],[clade.FN]]/Table11[[#This Row],[clade.P]]</f>
        <v>1.2797485406376291E-2</v>
      </c>
      <c r="U1657" s="24">
        <f>IFERROR(Table11[[#This Row],[clade.FP]]/Table11[[#This Row],[clade.N]],NA())</f>
        <v>0.39090909090909093</v>
      </c>
      <c r="V1657" s="24">
        <f>IFERROR(Table11[[#This Row],[clade.TN]]/Table11[[#This Row],[clade.N]],NA())</f>
        <v>0.60909090909090913</v>
      </c>
      <c r="AC1657" s="11"/>
      <c r="AD1657" s="11"/>
    </row>
    <row r="1658" spans="1:30" ht="21" customHeight="1" x14ac:dyDescent="0.2">
      <c r="A1658" s="25" t="s">
        <v>6462</v>
      </c>
      <c r="B1658" s="20">
        <f>LOOKUP(Table11[[#This Row],[id]],'S1 - Assay'!A:A,'S1 - Assay'!B:B)</f>
        <v>10244</v>
      </c>
      <c r="C1658" s="20" t="str">
        <f>LOOKUP(Table11[[#This Row],[id]],'S1 - Assay'!A:A,'S1 - Assay'!C:C)</f>
        <v>II</v>
      </c>
      <c r="D1658" s="20">
        <f>COUNTIF('S6 - Table 1'!$B$3:$B$20,Table11[[#This Row],[id]])</f>
        <v>0</v>
      </c>
      <c r="E1658" s="20">
        <v>2.678761588</v>
      </c>
      <c r="F1658" s="20">
        <v>3394</v>
      </c>
      <c r="G1658" s="20">
        <v>7</v>
      </c>
      <c r="H1658" s="20">
        <v>96</v>
      </c>
      <c r="I1658" s="20">
        <v>193</v>
      </c>
      <c r="J1658" s="20">
        <v>43</v>
      </c>
      <c r="K1658" s="20">
        <v>4397</v>
      </c>
      <c r="L1658" s="20">
        <v>60</v>
      </c>
      <c r="M1658" s="26" cm="1">
        <f t="array" ref="M1658">_xlfn.IFS(Table11[[#This Row],[target.clade]]="I",110,Table11[[#This Row],[target.clade]]="II",4454,TRUE,4652)</f>
        <v>4454</v>
      </c>
      <c r="N1658" s="26" cm="1">
        <f t="array" ref="N1658">_xlfn.IFS(Table11[[#This Row],[target.clade]]="I",4454,Table11[[#This Row],[target.clade]]="II",110,TRUE,NA())</f>
        <v>110</v>
      </c>
      <c r="O1658" s="20" cm="1">
        <f t="array" ref="O1658">_xlfn.IFS(Table11[[#This Row],[target.clade]]="I",Table11[[#This Row],[hits.I]],Table11[[#This Row],[target.clade]]="II",Table11[[#This Row],[hits.II]],TRUE,SUM(Table11[[#This Row],[hits.I]:[hits.?]]))</f>
        <v>4397</v>
      </c>
      <c r="P1658" s="26">
        <f>Table11[[#This Row],[clade.P]]-Table11[[#This Row],[clade.TP]]</f>
        <v>57</v>
      </c>
      <c r="Q1658" s="26" cm="1">
        <f t="array" ref="Q1658">_xlfn.IFS(Table11[[#This Row],[target.clade]]="I",Table11[[#This Row],[hits.II]],Table11[[#This Row],[target.clade]]="II",Table11[[#This Row],[hits.I]],TRUE,NA())</f>
        <v>43</v>
      </c>
      <c r="R1658" s="26">
        <f>IFERROR(Table11[[#This Row],[clade.N]]-Table11[[#This Row],[clade.FP]], NA())</f>
        <v>67</v>
      </c>
      <c r="S1658" s="24">
        <f>Table11[[#This Row],[clade.TP]]/Table11[[#This Row],[clade.P]]</f>
        <v>0.98720251459362374</v>
      </c>
      <c r="T1658" s="24">
        <f>Table11[[#This Row],[clade.FN]]/Table11[[#This Row],[clade.P]]</f>
        <v>1.2797485406376291E-2</v>
      </c>
      <c r="U1658" s="24">
        <f>IFERROR(Table11[[#This Row],[clade.FP]]/Table11[[#This Row],[clade.N]],NA())</f>
        <v>0.39090909090909093</v>
      </c>
      <c r="V1658" s="24">
        <f>IFERROR(Table11[[#This Row],[clade.TN]]/Table11[[#This Row],[clade.N]],NA())</f>
        <v>0.60909090909090913</v>
      </c>
      <c r="AC1658" s="11"/>
      <c r="AD1658" s="11"/>
    </row>
    <row r="1659" spans="1:30" ht="21" customHeight="1" x14ac:dyDescent="0.2">
      <c r="A1659" s="25" t="s">
        <v>6465</v>
      </c>
      <c r="B1659" s="20">
        <f>LOOKUP(Table11[[#This Row],[id]],'S1 - Assay'!A:A,'S1 - Assay'!B:B)</f>
        <v>10244</v>
      </c>
      <c r="C1659" s="20" t="str">
        <f>LOOKUP(Table11[[#This Row],[id]],'S1 - Assay'!A:A,'S1 - Assay'!C:C)</f>
        <v>II</v>
      </c>
      <c r="D1659" s="20">
        <f>COUNTIF('S6 - Table 1'!$B$3:$B$20,Table11[[#This Row],[id]])</f>
        <v>0</v>
      </c>
      <c r="E1659" s="20">
        <v>2.678761588</v>
      </c>
      <c r="F1659" s="20">
        <v>3394</v>
      </c>
      <c r="G1659" s="20">
        <v>7</v>
      </c>
      <c r="H1659" s="20">
        <v>96</v>
      </c>
      <c r="I1659" s="20">
        <v>193</v>
      </c>
      <c r="J1659" s="20">
        <v>43</v>
      </c>
      <c r="K1659" s="20">
        <v>4397</v>
      </c>
      <c r="L1659" s="20">
        <v>60</v>
      </c>
      <c r="M1659" s="26" cm="1">
        <f t="array" ref="M1659">_xlfn.IFS(Table11[[#This Row],[target.clade]]="I",110,Table11[[#This Row],[target.clade]]="II",4454,TRUE,4652)</f>
        <v>4454</v>
      </c>
      <c r="N1659" s="26" cm="1">
        <f t="array" ref="N1659">_xlfn.IFS(Table11[[#This Row],[target.clade]]="I",4454,Table11[[#This Row],[target.clade]]="II",110,TRUE,NA())</f>
        <v>110</v>
      </c>
      <c r="O1659" s="20" cm="1">
        <f t="array" ref="O1659">_xlfn.IFS(Table11[[#This Row],[target.clade]]="I",Table11[[#This Row],[hits.I]],Table11[[#This Row],[target.clade]]="II",Table11[[#This Row],[hits.II]],TRUE,SUM(Table11[[#This Row],[hits.I]:[hits.?]]))</f>
        <v>4397</v>
      </c>
      <c r="P1659" s="26">
        <f>Table11[[#This Row],[clade.P]]-Table11[[#This Row],[clade.TP]]</f>
        <v>57</v>
      </c>
      <c r="Q1659" s="26" cm="1">
        <f t="array" ref="Q1659">_xlfn.IFS(Table11[[#This Row],[target.clade]]="I",Table11[[#This Row],[hits.II]],Table11[[#This Row],[target.clade]]="II",Table11[[#This Row],[hits.I]],TRUE,NA())</f>
        <v>43</v>
      </c>
      <c r="R1659" s="26">
        <f>IFERROR(Table11[[#This Row],[clade.N]]-Table11[[#This Row],[clade.FP]], NA())</f>
        <v>67</v>
      </c>
      <c r="S1659" s="24">
        <f>Table11[[#This Row],[clade.TP]]/Table11[[#This Row],[clade.P]]</f>
        <v>0.98720251459362374</v>
      </c>
      <c r="T1659" s="24">
        <f>Table11[[#This Row],[clade.FN]]/Table11[[#This Row],[clade.P]]</f>
        <v>1.2797485406376291E-2</v>
      </c>
      <c r="U1659" s="24">
        <f>IFERROR(Table11[[#This Row],[clade.FP]]/Table11[[#This Row],[clade.N]],NA())</f>
        <v>0.39090909090909093</v>
      </c>
      <c r="V1659" s="24">
        <f>IFERROR(Table11[[#This Row],[clade.TN]]/Table11[[#This Row],[clade.N]],NA())</f>
        <v>0.60909090909090913</v>
      </c>
      <c r="AC1659" s="11"/>
      <c r="AD1659" s="11"/>
    </row>
    <row r="1660" spans="1:30" ht="21" customHeight="1" x14ac:dyDescent="0.2">
      <c r="A1660" s="25" t="s">
        <v>6467</v>
      </c>
      <c r="B1660" s="20">
        <f>LOOKUP(Table11[[#This Row],[id]],'S1 - Assay'!A:A,'S1 - Assay'!B:B)</f>
        <v>10244</v>
      </c>
      <c r="C1660" s="20" t="str">
        <f>LOOKUP(Table11[[#This Row],[id]],'S1 - Assay'!A:A,'S1 - Assay'!C:C)</f>
        <v>II</v>
      </c>
      <c r="D1660" s="20">
        <f>COUNTIF('S6 - Table 1'!$B$3:$B$20,Table11[[#This Row],[id]])</f>
        <v>0</v>
      </c>
      <c r="E1660" s="20">
        <v>2.6820163809999999</v>
      </c>
      <c r="F1660" s="20">
        <v>3339</v>
      </c>
      <c r="G1660" s="20">
        <v>9</v>
      </c>
      <c r="H1660" s="20">
        <v>291</v>
      </c>
      <c r="I1660" s="20">
        <v>19</v>
      </c>
      <c r="J1660" s="20">
        <v>43</v>
      </c>
      <c r="K1660" s="20">
        <v>4311</v>
      </c>
      <c r="L1660" s="20">
        <v>65</v>
      </c>
      <c r="M1660" s="26" cm="1">
        <f t="array" ref="M1660">_xlfn.IFS(Table11[[#This Row],[target.clade]]="I",110,Table11[[#This Row],[target.clade]]="II",4454,TRUE,4652)</f>
        <v>4454</v>
      </c>
      <c r="N1660" s="26" cm="1">
        <f t="array" ref="N1660">_xlfn.IFS(Table11[[#This Row],[target.clade]]="I",4454,Table11[[#This Row],[target.clade]]="II",110,TRUE,NA())</f>
        <v>110</v>
      </c>
      <c r="O1660" s="20" cm="1">
        <f t="array" ref="O1660">_xlfn.IFS(Table11[[#This Row],[target.clade]]="I",Table11[[#This Row],[hits.I]],Table11[[#This Row],[target.clade]]="II",Table11[[#This Row],[hits.II]],TRUE,SUM(Table11[[#This Row],[hits.I]:[hits.?]]))</f>
        <v>4311</v>
      </c>
      <c r="P1660" s="26">
        <f>Table11[[#This Row],[clade.P]]-Table11[[#This Row],[clade.TP]]</f>
        <v>143</v>
      </c>
      <c r="Q1660" s="26" cm="1">
        <f t="array" ref="Q1660">_xlfn.IFS(Table11[[#This Row],[target.clade]]="I",Table11[[#This Row],[hits.II]],Table11[[#This Row],[target.clade]]="II",Table11[[#This Row],[hits.I]],TRUE,NA())</f>
        <v>43</v>
      </c>
      <c r="R1660" s="26">
        <f>IFERROR(Table11[[#This Row],[clade.N]]-Table11[[#This Row],[clade.FP]], NA())</f>
        <v>67</v>
      </c>
      <c r="S1660" s="24">
        <f>Table11[[#This Row],[clade.TP]]/Table11[[#This Row],[clade.P]]</f>
        <v>0.96789402784014367</v>
      </c>
      <c r="T1660" s="24">
        <f>Table11[[#This Row],[clade.FN]]/Table11[[#This Row],[clade.P]]</f>
        <v>3.2105972159856312E-2</v>
      </c>
      <c r="U1660" s="24">
        <f>IFERROR(Table11[[#This Row],[clade.FP]]/Table11[[#This Row],[clade.N]],NA())</f>
        <v>0.39090909090909093</v>
      </c>
      <c r="V1660" s="24">
        <f>IFERROR(Table11[[#This Row],[clade.TN]]/Table11[[#This Row],[clade.N]],NA())</f>
        <v>0.60909090909090913</v>
      </c>
      <c r="AC1660" s="11"/>
      <c r="AD1660" s="11"/>
    </row>
    <row r="1661" spans="1:30" ht="21" customHeight="1" x14ac:dyDescent="0.2">
      <c r="A1661" s="25" t="s">
        <v>6470</v>
      </c>
      <c r="B1661" s="20">
        <f>LOOKUP(Table11[[#This Row],[id]],'S1 - Assay'!A:A,'S1 - Assay'!B:B)</f>
        <v>10244</v>
      </c>
      <c r="C1661" s="20" t="str">
        <f>LOOKUP(Table11[[#This Row],[id]],'S1 - Assay'!A:A,'S1 - Assay'!C:C)</f>
        <v>II</v>
      </c>
      <c r="D1661" s="20">
        <f>COUNTIF('S6 - Table 1'!$B$3:$B$20,Table11[[#This Row],[id]])</f>
        <v>0</v>
      </c>
      <c r="E1661" s="20">
        <v>2.6820163809999999</v>
      </c>
      <c r="F1661" s="20">
        <v>3339</v>
      </c>
      <c r="G1661" s="20">
        <v>9</v>
      </c>
      <c r="H1661" s="20">
        <v>291</v>
      </c>
      <c r="I1661" s="20">
        <v>19</v>
      </c>
      <c r="J1661" s="20">
        <v>43</v>
      </c>
      <c r="K1661" s="20">
        <v>4311</v>
      </c>
      <c r="L1661" s="20">
        <v>65</v>
      </c>
      <c r="M1661" s="26" cm="1">
        <f t="array" ref="M1661">_xlfn.IFS(Table11[[#This Row],[target.clade]]="I",110,Table11[[#This Row],[target.clade]]="II",4454,TRUE,4652)</f>
        <v>4454</v>
      </c>
      <c r="N1661" s="26" cm="1">
        <f t="array" ref="N1661">_xlfn.IFS(Table11[[#This Row],[target.clade]]="I",4454,Table11[[#This Row],[target.clade]]="II",110,TRUE,NA())</f>
        <v>110</v>
      </c>
      <c r="O1661" s="20" cm="1">
        <f t="array" ref="O1661">_xlfn.IFS(Table11[[#This Row],[target.clade]]="I",Table11[[#This Row],[hits.I]],Table11[[#This Row],[target.clade]]="II",Table11[[#This Row],[hits.II]],TRUE,SUM(Table11[[#This Row],[hits.I]:[hits.?]]))</f>
        <v>4311</v>
      </c>
      <c r="P1661" s="26">
        <f>Table11[[#This Row],[clade.P]]-Table11[[#This Row],[clade.TP]]</f>
        <v>143</v>
      </c>
      <c r="Q1661" s="26" cm="1">
        <f t="array" ref="Q1661">_xlfn.IFS(Table11[[#This Row],[target.clade]]="I",Table11[[#This Row],[hits.II]],Table11[[#This Row],[target.clade]]="II",Table11[[#This Row],[hits.I]],TRUE,NA())</f>
        <v>43</v>
      </c>
      <c r="R1661" s="26">
        <f>IFERROR(Table11[[#This Row],[clade.N]]-Table11[[#This Row],[clade.FP]], NA())</f>
        <v>67</v>
      </c>
      <c r="S1661" s="24">
        <f>Table11[[#This Row],[clade.TP]]/Table11[[#This Row],[clade.P]]</f>
        <v>0.96789402784014367</v>
      </c>
      <c r="T1661" s="24">
        <f>Table11[[#This Row],[clade.FN]]/Table11[[#This Row],[clade.P]]</f>
        <v>3.2105972159856312E-2</v>
      </c>
      <c r="U1661" s="24">
        <f>IFERROR(Table11[[#This Row],[clade.FP]]/Table11[[#This Row],[clade.N]],NA())</f>
        <v>0.39090909090909093</v>
      </c>
      <c r="V1661" s="24">
        <f>IFERROR(Table11[[#This Row],[clade.TN]]/Table11[[#This Row],[clade.N]],NA())</f>
        <v>0.60909090909090913</v>
      </c>
      <c r="AC1661" s="11"/>
      <c r="AD1661" s="11"/>
    </row>
    <row r="1662" spans="1:30" ht="21" customHeight="1" x14ac:dyDescent="0.2">
      <c r="A1662" s="25" t="s">
        <v>6472</v>
      </c>
      <c r="B1662" s="20">
        <f>LOOKUP(Table11[[#This Row],[id]],'S1 - Assay'!A:A,'S1 - Assay'!B:B)</f>
        <v>10244</v>
      </c>
      <c r="C1662" s="20" t="str">
        <f>LOOKUP(Table11[[#This Row],[id]],'S1 - Assay'!A:A,'S1 - Assay'!C:C)</f>
        <v>II</v>
      </c>
      <c r="D1662" s="20">
        <f>COUNTIF('S6 - Table 1'!$B$3:$B$20,Table11[[#This Row],[id]])</f>
        <v>0</v>
      </c>
      <c r="E1662" s="20">
        <v>2.6924036820000001</v>
      </c>
      <c r="F1662" s="20">
        <v>2662</v>
      </c>
      <c r="G1662" s="20">
        <v>100</v>
      </c>
      <c r="H1662" s="20">
        <v>279</v>
      </c>
      <c r="I1662" s="20">
        <v>6</v>
      </c>
      <c r="J1662" s="20">
        <v>44</v>
      </c>
      <c r="K1662" s="20">
        <v>3672</v>
      </c>
      <c r="L1662" s="20">
        <v>58</v>
      </c>
      <c r="M1662" s="26" cm="1">
        <f t="array" ref="M1662">_xlfn.IFS(Table11[[#This Row],[target.clade]]="I",110,Table11[[#This Row],[target.clade]]="II",4454,TRUE,4652)</f>
        <v>4454</v>
      </c>
      <c r="N1662" s="26" cm="1">
        <f t="array" ref="N1662">_xlfn.IFS(Table11[[#This Row],[target.clade]]="I",4454,Table11[[#This Row],[target.clade]]="II",110,TRUE,NA())</f>
        <v>110</v>
      </c>
      <c r="O1662" s="20" cm="1">
        <f t="array" ref="O1662">_xlfn.IFS(Table11[[#This Row],[target.clade]]="I",Table11[[#This Row],[hits.I]],Table11[[#This Row],[target.clade]]="II",Table11[[#This Row],[hits.II]],TRUE,SUM(Table11[[#This Row],[hits.I]:[hits.?]]))</f>
        <v>3672</v>
      </c>
      <c r="P1662" s="26">
        <f>Table11[[#This Row],[clade.P]]-Table11[[#This Row],[clade.TP]]</f>
        <v>782</v>
      </c>
      <c r="Q1662" s="26" cm="1">
        <f t="array" ref="Q1662">_xlfn.IFS(Table11[[#This Row],[target.clade]]="I",Table11[[#This Row],[hits.II]],Table11[[#This Row],[target.clade]]="II",Table11[[#This Row],[hits.I]],TRUE,NA())</f>
        <v>44</v>
      </c>
      <c r="R1662" s="26">
        <f>IFERROR(Table11[[#This Row],[clade.N]]-Table11[[#This Row],[clade.FP]], NA())</f>
        <v>66</v>
      </c>
      <c r="S1662" s="24">
        <f>Table11[[#This Row],[clade.TP]]/Table11[[#This Row],[clade.P]]</f>
        <v>0.82442748091603058</v>
      </c>
      <c r="T1662" s="24">
        <f>Table11[[#This Row],[clade.FN]]/Table11[[#This Row],[clade.P]]</f>
        <v>0.17557251908396945</v>
      </c>
      <c r="U1662" s="24">
        <f>IFERROR(Table11[[#This Row],[clade.FP]]/Table11[[#This Row],[clade.N]],NA())</f>
        <v>0.4</v>
      </c>
      <c r="V1662" s="24">
        <f>IFERROR(Table11[[#This Row],[clade.TN]]/Table11[[#This Row],[clade.N]],NA())</f>
        <v>0.6</v>
      </c>
      <c r="AC1662" s="11"/>
      <c r="AD1662" s="11"/>
    </row>
    <row r="1663" spans="1:30" ht="21" customHeight="1" x14ac:dyDescent="0.2">
      <c r="A1663" s="25" t="s">
        <v>6475</v>
      </c>
      <c r="B1663" s="20">
        <f>LOOKUP(Table11[[#This Row],[id]],'S1 - Assay'!A:A,'S1 - Assay'!B:B)</f>
        <v>10244</v>
      </c>
      <c r="C1663" s="20" t="str">
        <f>LOOKUP(Table11[[#This Row],[id]],'S1 - Assay'!A:A,'S1 - Assay'!C:C)</f>
        <v>II</v>
      </c>
      <c r="D1663" s="20">
        <f>COUNTIF('S6 - Table 1'!$B$3:$B$20,Table11[[#This Row],[id]])</f>
        <v>0</v>
      </c>
      <c r="E1663" s="20">
        <v>2.692755343</v>
      </c>
      <c r="F1663" s="20">
        <v>3358</v>
      </c>
      <c r="G1663" s="20">
        <v>22</v>
      </c>
      <c r="H1663" s="20">
        <v>180</v>
      </c>
      <c r="I1663" s="20">
        <v>114</v>
      </c>
      <c r="J1663" s="20">
        <v>49</v>
      </c>
      <c r="K1663" s="20">
        <v>4371</v>
      </c>
      <c r="L1663" s="20">
        <v>57</v>
      </c>
      <c r="M1663" s="26" cm="1">
        <f t="array" ref="M1663">_xlfn.IFS(Table11[[#This Row],[target.clade]]="I",110,Table11[[#This Row],[target.clade]]="II",4454,TRUE,4652)</f>
        <v>4454</v>
      </c>
      <c r="N1663" s="26" cm="1">
        <f t="array" ref="N1663">_xlfn.IFS(Table11[[#This Row],[target.clade]]="I",4454,Table11[[#This Row],[target.clade]]="II",110,TRUE,NA())</f>
        <v>110</v>
      </c>
      <c r="O1663" s="20" cm="1">
        <f t="array" ref="O1663">_xlfn.IFS(Table11[[#This Row],[target.clade]]="I",Table11[[#This Row],[hits.I]],Table11[[#This Row],[target.clade]]="II",Table11[[#This Row],[hits.II]],TRUE,SUM(Table11[[#This Row],[hits.I]:[hits.?]]))</f>
        <v>4371</v>
      </c>
      <c r="P1663" s="26">
        <f>Table11[[#This Row],[clade.P]]-Table11[[#This Row],[clade.TP]]</f>
        <v>83</v>
      </c>
      <c r="Q1663" s="26" cm="1">
        <f t="array" ref="Q1663">_xlfn.IFS(Table11[[#This Row],[target.clade]]="I",Table11[[#This Row],[hits.II]],Table11[[#This Row],[target.clade]]="II",Table11[[#This Row],[hits.I]],TRUE,NA())</f>
        <v>49</v>
      </c>
      <c r="R1663" s="26">
        <f>IFERROR(Table11[[#This Row],[clade.N]]-Table11[[#This Row],[clade.FP]], NA())</f>
        <v>61</v>
      </c>
      <c r="S1663" s="24">
        <f>Table11[[#This Row],[clade.TP]]/Table11[[#This Row],[clade.P]]</f>
        <v>0.98136506511001342</v>
      </c>
      <c r="T1663" s="24">
        <f>Table11[[#This Row],[clade.FN]]/Table11[[#This Row],[clade.P]]</f>
        <v>1.8634934889986528E-2</v>
      </c>
      <c r="U1663" s="24">
        <f>IFERROR(Table11[[#This Row],[clade.FP]]/Table11[[#This Row],[clade.N]],NA())</f>
        <v>0.44545454545454544</v>
      </c>
      <c r="V1663" s="24">
        <f>IFERROR(Table11[[#This Row],[clade.TN]]/Table11[[#This Row],[clade.N]],NA())</f>
        <v>0.55454545454545456</v>
      </c>
      <c r="AC1663" s="11"/>
      <c r="AD1663" s="11"/>
    </row>
    <row r="1664" spans="1:30" ht="21" customHeight="1" x14ac:dyDescent="0.2">
      <c r="A1664" s="25" t="s">
        <v>6478</v>
      </c>
      <c r="B1664" s="20">
        <f>LOOKUP(Table11[[#This Row],[id]],'S1 - Assay'!A:A,'S1 - Assay'!B:B)</f>
        <v>10244</v>
      </c>
      <c r="C1664" s="20" t="str">
        <f>LOOKUP(Table11[[#This Row],[id]],'S1 - Assay'!A:A,'S1 - Assay'!C:C)</f>
        <v>II</v>
      </c>
      <c r="D1664" s="20">
        <f>COUNTIF('S6 - Table 1'!$B$3:$B$20,Table11[[#This Row],[id]])</f>
        <v>0</v>
      </c>
      <c r="E1664" s="20">
        <v>2.6959083050000001</v>
      </c>
      <c r="F1664" s="20">
        <v>3396</v>
      </c>
      <c r="G1664" s="20">
        <v>2</v>
      </c>
      <c r="H1664" s="20">
        <v>86</v>
      </c>
      <c r="I1664" s="20">
        <v>87</v>
      </c>
      <c r="J1664" s="20">
        <v>43</v>
      </c>
      <c r="K1664" s="20">
        <v>4425</v>
      </c>
      <c r="L1664" s="20">
        <v>52</v>
      </c>
      <c r="M1664" s="26" cm="1">
        <f t="array" ref="M1664">_xlfn.IFS(Table11[[#This Row],[target.clade]]="I",110,Table11[[#This Row],[target.clade]]="II",4454,TRUE,4652)</f>
        <v>4454</v>
      </c>
      <c r="N1664" s="26" cm="1">
        <f t="array" ref="N1664">_xlfn.IFS(Table11[[#This Row],[target.clade]]="I",4454,Table11[[#This Row],[target.clade]]="II",110,TRUE,NA())</f>
        <v>110</v>
      </c>
      <c r="O1664" s="20" cm="1">
        <f t="array" ref="O1664">_xlfn.IFS(Table11[[#This Row],[target.clade]]="I",Table11[[#This Row],[hits.I]],Table11[[#This Row],[target.clade]]="II",Table11[[#This Row],[hits.II]],TRUE,SUM(Table11[[#This Row],[hits.I]:[hits.?]]))</f>
        <v>4425</v>
      </c>
      <c r="P1664" s="26">
        <f>Table11[[#This Row],[clade.P]]-Table11[[#This Row],[clade.TP]]</f>
        <v>29</v>
      </c>
      <c r="Q1664" s="26" cm="1">
        <f t="array" ref="Q1664">_xlfn.IFS(Table11[[#This Row],[target.clade]]="I",Table11[[#This Row],[hits.II]],Table11[[#This Row],[target.clade]]="II",Table11[[#This Row],[hits.I]],TRUE,NA())</f>
        <v>43</v>
      </c>
      <c r="R1664" s="26">
        <f>IFERROR(Table11[[#This Row],[clade.N]]-Table11[[#This Row],[clade.FP]], NA())</f>
        <v>67</v>
      </c>
      <c r="S1664" s="24">
        <f>Table11[[#This Row],[clade.TP]]/Table11[[#This Row],[clade.P]]</f>
        <v>0.9934889986528963</v>
      </c>
      <c r="T1664" s="24">
        <f>Table11[[#This Row],[clade.FN]]/Table11[[#This Row],[clade.P]]</f>
        <v>6.5110013471037266E-3</v>
      </c>
      <c r="U1664" s="24">
        <f>IFERROR(Table11[[#This Row],[clade.FP]]/Table11[[#This Row],[clade.N]],NA())</f>
        <v>0.39090909090909093</v>
      </c>
      <c r="V1664" s="24">
        <f>IFERROR(Table11[[#This Row],[clade.TN]]/Table11[[#This Row],[clade.N]],NA())</f>
        <v>0.60909090909090913</v>
      </c>
      <c r="AC1664" s="11"/>
      <c r="AD1664" s="11"/>
    </row>
    <row r="1665" spans="1:30" ht="21" customHeight="1" x14ac:dyDescent="0.2">
      <c r="A1665" s="25" t="s">
        <v>6481</v>
      </c>
      <c r="B1665" s="20">
        <f>LOOKUP(Table11[[#This Row],[id]],'S1 - Assay'!A:A,'S1 - Assay'!B:B)</f>
        <v>10244</v>
      </c>
      <c r="C1665" s="20" t="str">
        <f>LOOKUP(Table11[[#This Row],[id]],'S1 - Assay'!A:A,'S1 - Assay'!C:C)</f>
        <v>II</v>
      </c>
      <c r="D1665" s="20">
        <f>COUNTIF('S6 - Table 1'!$B$3:$B$20,Table11[[#This Row],[id]])</f>
        <v>0</v>
      </c>
      <c r="E1665" s="20">
        <v>2.7050795839999999</v>
      </c>
      <c r="F1665" s="20">
        <v>3394</v>
      </c>
      <c r="G1665" s="20">
        <v>7</v>
      </c>
      <c r="H1665" s="20">
        <v>95</v>
      </c>
      <c r="I1665" s="20">
        <v>194</v>
      </c>
      <c r="J1665" s="20">
        <v>43</v>
      </c>
      <c r="K1665" s="20">
        <v>4397</v>
      </c>
      <c r="L1665" s="20">
        <v>60</v>
      </c>
      <c r="M1665" s="26" cm="1">
        <f t="array" ref="M1665">_xlfn.IFS(Table11[[#This Row],[target.clade]]="I",110,Table11[[#This Row],[target.clade]]="II",4454,TRUE,4652)</f>
        <v>4454</v>
      </c>
      <c r="N1665" s="26" cm="1">
        <f t="array" ref="N1665">_xlfn.IFS(Table11[[#This Row],[target.clade]]="I",4454,Table11[[#This Row],[target.clade]]="II",110,TRUE,NA())</f>
        <v>110</v>
      </c>
      <c r="O1665" s="20" cm="1">
        <f t="array" ref="O1665">_xlfn.IFS(Table11[[#This Row],[target.clade]]="I",Table11[[#This Row],[hits.I]],Table11[[#This Row],[target.clade]]="II",Table11[[#This Row],[hits.II]],TRUE,SUM(Table11[[#This Row],[hits.I]:[hits.?]]))</f>
        <v>4397</v>
      </c>
      <c r="P1665" s="26">
        <f>Table11[[#This Row],[clade.P]]-Table11[[#This Row],[clade.TP]]</f>
        <v>57</v>
      </c>
      <c r="Q1665" s="26" cm="1">
        <f t="array" ref="Q1665">_xlfn.IFS(Table11[[#This Row],[target.clade]]="I",Table11[[#This Row],[hits.II]],Table11[[#This Row],[target.clade]]="II",Table11[[#This Row],[hits.I]],TRUE,NA())</f>
        <v>43</v>
      </c>
      <c r="R1665" s="26">
        <f>IFERROR(Table11[[#This Row],[clade.N]]-Table11[[#This Row],[clade.FP]], NA())</f>
        <v>67</v>
      </c>
      <c r="S1665" s="24">
        <f>Table11[[#This Row],[clade.TP]]/Table11[[#This Row],[clade.P]]</f>
        <v>0.98720251459362374</v>
      </c>
      <c r="T1665" s="24">
        <f>Table11[[#This Row],[clade.FN]]/Table11[[#This Row],[clade.P]]</f>
        <v>1.2797485406376291E-2</v>
      </c>
      <c r="U1665" s="24">
        <f>IFERROR(Table11[[#This Row],[clade.FP]]/Table11[[#This Row],[clade.N]],NA())</f>
        <v>0.39090909090909093</v>
      </c>
      <c r="V1665" s="24">
        <f>IFERROR(Table11[[#This Row],[clade.TN]]/Table11[[#This Row],[clade.N]],NA())</f>
        <v>0.60909090909090913</v>
      </c>
      <c r="AC1665" s="11"/>
      <c r="AD1665" s="11"/>
    </row>
    <row r="1666" spans="1:30" ht="21" customHeight="1" x14ac:dyDescent="0.2">
      <c r="A1666" s="25" t="s">
        <v>6483</v>
      </c>
      <c r="B1666" s="20">
        <f>LOOKUP(Table11[[#This Row],[id]],'S1 - Assay'!A:A,'S1 - Assay'!B:B)</f>
        <v>10244</v>
      </c>
      <c r="C1666" s="20" t="str">
        <f>LOOKUP(Table11[[#This Row],[id]],'S1 - Assay'!A:A,'S1 - Assay'!C:C)</f>
        <v>II</v>
      </c>
      <c r="D1666" s="20">
        <f>COUNTIF('S6 - Table 1'!$B$3:$B$20,Table11[[#This Row],[id]])</f>
        <v>0</v>
      </c>
      <c r="E1666" s="20">
        <v>2.70683702</v>
      </c>
      <c r="F1666" s="20">
        <v>3425</v>
      </c>
      <c r="G1666" s="20">
        <v>3</v>
      </c>
      <c r="H1666" s="20">
        <v>285</v>
      </c>
      <c r="I1666" s="20">
        <v>120</v>
      </c>
      <c r="J1666" s="20">
        <v>44</v>
      </c>
      <c r="K1666" s="20">
        <v>4421</v>
      </c>
      <c r="L1666" s="20">
        <v>65</v>
      </c>
      <c r="M1666" s="26" cm="1">
        <f t="array" ref="M1666">_xlfn.IFS(Table11[[#This Row],[target.clade]]="I",110,Table11[[#This Row],[target.clade]]="II",4454,TRUE,4652)</f>
        <v>4454</v>
      </c>
      <c r="N1666" s="26" cm="1">
        <f t="array" ref="N1666">_xlfn.IFS(Table11[[#This Row],[target.clade]]="I",4454,Table11[[#This Row],[target.clade]]="II",110,TRUE,NA())</f>
        <v>110</v>
      </c>
      <c r="O1666" s="20" cm="1">
        <f t="array" ref="O1666">_xlfn.IFS(Table11[[#This Row],[target.clade]]="I",Table11[[#This Row],[hits.I]],Table11[[#This Row],[target.clade]]="II",Table11[[#This Row],[hits.II]],TRUE,SUM(Table11[[#This Row],[hits.I]:[hits.?]]))</f>
        <v>4421</v>
      </c>
      <c r="P1666" s="26">
        <f>Table11[[#This Row],[clade.P]]-Table11[[#This Row],[clade.TP]]</f>
        <v>33</v>
      </c>
      <c r="Q1666" s="26" cm="1">
        <f t="array" ref="Q1666">_xlfn.IFS(Table11[[#This Row],[target.clade]]="I",Table11[[#This Row],[hits.II]],Table11[[#This Row],[target.clade]]="II",Table11[[#This Row],[hits.I]],TRUE,NA())</f>
        <v>44</v>
      </c>
      <c r="R1666" s="26">
        <f>IFERROR(Table11[[#This Row],[clade.N]]-Table11[[#This Row],[clade.FP]], NA())</f>
        <v>66</v>
      </c>
      <c r="S1666" s="24">
        <f>Table11[[#This Row],[clade.TP]]/Table11[[#This Row],[clade.P]]</f>
        <v>0.99259092950157157</v>
      </c>
      <c r="T1666" s="24">
        <f>Table11[[#This Row],[clade.FN]]/Table11[[#This Row],[clade.P]]</f>
        <v>7.4090704984283787E-3</v>
      </c>
      <c r="U1666" s="24">
        <f>IFERROR(Table11[[#This Row],[clade.FP]]/Table11[[#This Row],[clade.N]],NA())</f>
        <v>0.4</v>
      </c>
      <c r="V1666" s="24">
        <f>IFERROR(Table11[[#This Row],[clade.TN]]/Table11[[#This Row],[clade.N]],NA())</f>
        <v>0.6</v>
      </c>
      <c r="AC1666" s="11"/>
      <c r="AD1666" s="11"/>
    </row>
    <row r="1667" spans="1:30" ht="21" customHeight="1" x14ac:dyDescent="0.2">
      <c r="A1667" s="25" t="s">
        <v>6486</v>
      </c>
      <c r="B1667" s="20">
        <f>LOOKUP(Table11[[#This Row],[id]],'S1 - Assay'!A:A,'S1 - Assay'!B:B)</f>
        <v>10244</v>
      </c>
      <c r="C1667" s="20" t="str">
        <f>LOOKUP(Table11[[#This Row],[id]],'S1 - Assay'!A:A,'S1 - Assay'!C:C)</f>
        <v>II</v>
      </c>
      <c r="D1667" s="20">
        <f>COUNTIF('S6 - Table 1'!$B$3:$B$20,Table11[[#This Row],[id]])</f>
        <v>0</v>
      </c>
      <c r="E1667" s="20">
        <v>2.710732954</v>
      </c>
      <c r="F1667" s="20">
        <v>3385</v>
      </c>
      <c r="G1667" s="20">
        <v>1</v>
      </c>
      <c r="H1667" s="20">
        <v>157</v>
      </c>
      <c r="I1667" s="20">
        <v>216</v>
      </c>
      <c r="J1667" s="20">
        <v>43</v>
      </c>
      <c r="K1667" s="20">
        <v>4406</v>
      </c>
      <c r="L1667" s="20">
        <v>49</v>
      </c>
      <c r="M1667" s="26" cm="1">
        <f t="array" ref="M1667">_xlfn.IFS(Table11[[#This Row],[target.clade]]="I",110,Table11[[#This Row],[target.clade]]="II",4454,TRUE,4652)</f>
        <v>4454</v>
      </c>
      <c r="N1667" s="26" cm="1">
        <f t="array" ref="N1667">_xlfn.IFS(Table11[[#This Row],[target.clade]]="I",4454,Table11[[#This Row],[target.clade]]="II",110,TRUE,NA())</f>
        <v>110</v>
      </c>
      <c r="O1667" s="20" cm="1">
        <f t="array" ref="O1667">_xlfn.IFS(Table11[[#This Row],[target.clade]]="I",Table11[[#This Row],[hits.I]],Table11[[#This Row],[target.clade]]="II",Table11[[#This Row],[hits.II]],TRUE,SUM(Table11[[#This Row],[hits.I]:[hits.?]]))</f>
        <v>4406</v>
      </c>
      <c r="P1667" s="26">
        <f>Table11[[#This Row],[clade.P]]-Table11[[#This Row],[clade.TP]]</f>
        <v>48</v>
      </c>
      <c r="Q1667" s="26" cm="1">
        <f t="array" ref="Q1667">_xlfn.IFS(Table11[[#This Row],[target.clade]]="I",Table11[[#This Row],[hits.II]],Table11[[#This Row],[target.clade]]="II",Table11[[#This Row],[hits.I]],TRUE,NA())</f>
        <v>43</v>
      </c>
      <c r="R1667" s="26">
        <f>IFERROR(Table11[[#This Row],[clade.N]]-Table11[[#This Row],[clade.FP]], NA())</f>
        <v>67</v>
      </c>
      <c r="S1667" s="24">
        <f>Table11[[#This Row],[clade.TP]]/Table11[[#This Row],[clade.P]]</f>
        <v>0.98922317018410422</v>
      </c>
      <c r="T1667" s="24">
        <f>Table11[[#This Row],[clade.FN]]/Table11[[#This Row],[clade.P]]</f>
        <v>1.0776829815895825E-2</v>
      </c>
      <c r="U1667" s="24">
        <f>IFERROR(Table11[[#This Row],[clade.FP]]/Table11[[#This Row],[clade.N]],NA())</f>
        <v>0.39090909090909093</v>
      </c>
      <c r="V1667" s="24">
        <f>IFERROR(Table11[[#This Row],[clade.TN]]/Table11[[#This Row],[clade.N]],NA())</f>
        <v>0.60909090909090913</v>
      </c>
      <c r="AC1667" s="11"/>
      <c r="AD1667" s="11"/>
    </row>
    <row r="1668" spans="1:30" ht="21" customHeight="1" x14ac:dyDescent="0.2">
      <c r="A1668" s="25" t="s">
        <v>6489</v>
      </c>
      <c r="B1668" s="20">
        <f>LOOKUP(Table11[[#This Row],[id]],'S1 - Assay'!A:A,'S1 - Assay'!B:B)</f>
        <v>10244</v>
      </c>
      <c r="C1668" s="20" t="str">
        <f>LOOKUP(Table11[[#This Row],[id]],'S1 - Assay'!A:A,'S1 - Assay'!C:C)</f>
        <v>II</v>
      </c>
      <c r="D1668" s="20">
        <f>COUNTIF('S6 - Table 1'!$B$3:$B$20,Table11[[#This Row],[id]])</f>
        <v>0</v>
      </c>
      <c r="E1668" s="20">
        <v>2.7120678279999999</v>
      </c>
      <c r="F1668" s="20">
        <v>3323</v>
      </c>
      <c r="G1668" s="20">
        <v>11</v>
      </c>
      <c r="H1668" s="20">
        <v>63</v>
      </c>
      <c r="I1668" s="20">
        <v>150</v>
      </c>
      <c r="J1668" s="20">
        <v>43</v>
      </c>
      <c r="K1668" s="20">
        <v>4316</v>
      </c>
      <c r="L1668" s="20">
        <v>65</v>
      </c>
      <c r="M1668" s="26" cm="1">
        <f t="array" ref="M1668">_xlfn.IFS(Table11[[#This Row],[target.clade]]="I",110,Table11[[#This Row],[target.clade]]="II",4454,TRUE,4652)</f>
        <v>4454</v>
      </c>
      <c r="N1668" s="26" cm="1">
        <f t="array" ref="N1668">_xlfn.IFS(Table11[[#This Row],[target.clade]]="I",4454,Table11[[#This Row],[target.clade]]="II",110,TRUE,NA())</f>
        <v>110</v>
      </c>
      <c r="O1668" s="20" cm="1">
        <f t="array" ref="O1668">_xlfn.IFS(Table11[[#This Row],[target.clade]]="I",Table11[[#This Row],[hits.I]],Table11[[#This Row],[target.clade]]="II",Table11[[#This Row],[hits.II]],TRUE,SUM(Table11[[#This Row],[hits.I]:[hits.?]]))</f>
        <v>4316</v>
      </c>
      <c r="P1668" s="26">
        <f>Table11[[#This Row],[clade.P]]-Table11[[#This Row],[clade.TP]]</f>
        <v>138</v>
      </c>
      <c r="Q1668" s="26" cm="1">
        <f t="array" ref="Q1668">_xlfn.IFS(Table11[[#This Row],[target.clade]]="I",Table11[[#This Row],[hits.II]],Table11[[#This Row],[target.clade]]="II",Table11[[#This Row],[hits.I]],TRUE,NA())</f>
        <v>43</v>
      </c>
      <c r="R1668" s="26">
        <f>IFERROR(Table11[[#This Row],[clade.N]]-Table11[[#This Row],[clade.FP]], NA())</f>
        <v>67</v>
      </c>
      <c r="S1668" s="24">
        <f>Table11[[#This Row],[clade.TP]]/Table11[[#This Row],[clade.P]]</f>
        <v>0.96901661427929953</v>
      </c>
      <c r="T1668" s="24">
        <f>Table11[[#This Row],[clade.FN]]/Table11[[#This Row],[clade.P]]</f>
        <v>3.0983385720700495E-2</v>
      </c>
      <c r="U1668" s="24">
        <f>IFERROR(Table11[[#This Row],[clade.FP]]/Table11[[#This Row],[clade.N]],NA())</f>
        <v>0.39090909090909093</v>
      </c>
      <c r="V1668" s="24">
        <f>IFERROR(Table11[[#This Row],[clade.TN]]/Table11[[#This Row],[clade.N]],NA())</f>
        <v>0.60909090909090913</v>
      </c>
      <c r="AC1668" s="11"/>
      <c r="AD1668" s="11"/>
    </row>
    <row r="1669" spans="1:30" ht="21" customHeight="1" x14ac:dyDescent="0.2">
      <c r="A1669" s="25" t="s">
        <v>6492</v>
      </c>
      <c r="B1669" s="20">
        <f>LOOKUP(Table11[[#This Row],[id]],'S1 - Assay'!A:A,'S1 - Assay'!B:B)</f>
        <v>10244</v>
      </c>
      <c r="C1669" s="20" t="str">
        <f>LOOKUP(Table11[[#This Row],[id]],'S1 - Assay'!A:A,'S1 - Assay'!C:C)</f>
        <v>II</v>
      </c>
      <c r="D1669" s="20">
        <f>COUNTIF('S6 - Table 1'!$B$3:$B$20,Table11[[#This Row],[id]])</f>
        <v>0</v>
      </c>
      <c r="E1669" s="20">
        <v>2.7168915079999998</v>
      </c>
      <c r="F1669" s="20">
        <v>3380</v>
      </c>
      <c r="G1669" s="20">
        <v>46</v>
      </c>
      <c r="H1669" s="20">
        <v>277</v>
      </c>
      <c r="I1669" s="20">
        <v>121</v>
      </c>
      <c r="J1669" s="20">
        <v>43</v>
      </c>
      <c r="K1669" s="20">
        <v>4425</v>
      </c>
      <c r="L1669" s="20">
        <v>63</v>
      </c>
      <c r="M1669" s="26" cm="1">
        <f t="array" ref="M1669">_xlfn.IFS(Table11[[#This Row],[target.clade]]="I",110,Table11[[#This Row],[target.clade]]="II",4454,TRUE,4652)</f>
        <v>4454</v>
      </c>
      <c r="N1669" s="26" cm="1">
        <f t="array" ref="N1669">_xlfn.IFS(Table11[[#This Row],[target.clade]]="I",4454,Table11[[#This Row],[target.clade]]="II",110,TRUE,NA())</f>
        <v>110</v>
      </c>
      <c r="O1669" s="20" cm="1">
        <f t="array" ref="O1669">_xlfn.IFS(Table11[[#This Row],[target.clade]]="I",Table11[[#This Row],[hits.I]],Table11[[#This Row],[target.clade]]="II",Table11[[#This Row],[hits.II]],TRUE,SUM(Table11[[#This Row],[hits.I]:[hits.?]]))</f>
        <v>4425</v>
      </c>
      <c r="P1669" s="26">
        <f>Table11[[#This Row],[clade.P]]-Table11[[#This Row],[clade.TP]]</f>
        <v>29</v>
      </c>
      <c r="Q1669" s="26" cm="1">
        <f t="array" ref="Q1669">_xlfn.IFS(Table11[[#This Row],[target.clade]]="I",Table11[[#This Row],[hits.II]],Table11[[#This Row],[target.clade]]="II",Table11[[#This Row],[hits.I]],TRUE,NA())</f>
        <v>43</v>
      </c>
      <c r="R1669" s="26">
        <f>IFERROR(Table11[[#This Row],[clade.N]]-Table11[[#This Row],[clade.FP]], NA())</f>
        <v>67</v>
      </c>
      <c r="S1669" s="24">
        <f>Table11[[#This Row],[clade.TP]]/Table11[[#This Row],[clade.P]]</f>
        <v>0.9934889986528963</v>
      </c>
      <c r="T1669" s="24">
        <f>Table11[[#This Row],[clade.FN]]/Table11[[#This Row],[clade.P]]</f>
        <v>6.5110013471037266E-3</v>
      </c>
      <c r="U1669" s="24">
        <f>IFERROR(Table11[[#This Row],[clade.FP]]/Table11[[#This Row],[clade.N]],NA())</f>
        <v>0.39090909090909093</v>
      </c>
      <c r="V1669" s="24">
        <f>IFERROR(Table11[[#This Row],[clade.TN]]/Table11[[#This Row],[clade.N]],NA())</f>
        <v>0.60909090909090913</v>
      </c>
      <c r="AC1669" s="11"/>
      <c r="AD1669" s="11"/>
    </row>
    <row r="1670" spans="1:30" ht="21" customHeight="1" x14ac:dyDescent="0.2">
      <c r="A1670" s="25" t="s">
        <v>6497</v>
      </c>
      <c r="B1670" s="20">
        <f>LOOKUP(Table11[[#This Row],[id]],'S1 - Assay'!A:A,'S1 - Assay'!B:B)</f>
        <v>10244</v>
      </c>
      <c r="C1670" s="20" t="str">
        <f>LOOKUP(Table11[[#This Row],[id]],'S1 - Assay'!A:A,'S1 - Assay'!C:C)</f>
        <v>II</v>
      </c>
      <c r="D1670" s="20">
        <f>COUNTIF('S6 - Table 1'!$B$3:$B$20,Table11[[#This Row],[id]])</f>
        <v>0</v>
      </c>
      <c r="E1670" s="20">
        <v>2.717250758</v>
      </c>
      <c r="F1670" s="20">
        <v>3394</v>
      </c>
      <c r="G1670" s="20">
        <v>3</v>
      </c>
      <c r="H1670" s="20">
        <v>275</v>
      </c>
      <c r="I1670" s="20">
        <v>16</v>
      </c>
      <c r="J1670" s="20">
        <v>44</v>
      </c>
      <c r="K1670" s="20">
        <v>4394</v>
      </c>
      <c r="L1670" s="20">
        <v>62</v>
      </c>
      <c r="M1670" s="26" cm="1">
        <f t="array" ref="M1670">_xlfn.IFS(Table11[[#This Row],[target.clade]]="I",110,Table11[[#This Row],[target.clade]]="II",4454,TRUE,4652)</f>
        <v>4454</v>
      </c>
      <c r="N1670" s="26" cm="1">
        <f t="array" ref="N1670">_xlfn.IFS(Table11[[#This Row],[target.clade]]="I",4454,Table11[[#This Row],[target.clade]]="II",110,TRUE,NA())</f>
        <v>110</v>
      </c>
      <c r="O1670" s="20" cm="1">
        <f t="array" ref="O1670">_xlfn.IFS(Table11[[#This Row],[target.clade]]="I",Table11[[#This Row],[hits.I]],Table11[[#This Row],[target.clade]]="II",Table11[[#This Row],[hits.II]],TRUE,SUM(Table11[[#This Row],[hits.I]:[hits.?]]))</f>
        <v>4394</v>
      </c>
      <c r="P1670" s="26">
        <f>Table11[[#This Row],[clade.P]]-Table11[[#This Row],[clade.TP]]</f>
        <v>60</v>
      </c>
      <c r="Q1670" s="26" cm="1">
        <f t="array" ref="Q1670">_xlfn.IFS(Table11[[#This Row],[target.clade]]="I",Table11[[#This Row],[hits.II]],Table11[[#This Row],[target.clade]]="II",Table11[[#This Row],[hits.I]],TRUE,NA())</f>
        <v>44</v>
      </c>
      <c r="R1670" s="26">
        <f>IFERROR(Table11[[#This Row],[clade.N]]-Table11[[#This Row],[clade.FP]], NA())</f>
        <v>66</v>
      </c>
      <c r="S1670" s="24">
        <f>Table11[[#This Row],[clade.TP]]/Table11[[#This Row],[clade.P]]</f>
        <v>0.98652896273013024</v>
      </c>
      <c r="T1670" s="24">
        <f>Table11[[#This Row],[clade.FN]]/Table11[[#This Row],[clade.P]]</f>
        <v>1.3471037269869779E-2</v>
      </c>
      <c r="U1670" s="24">
        <f>IFERROR(Table11[[#This Row],[clade.FP]]/Table11[[#This Row],[clade.N]],NA())</f>
        <v>0.4</v>
      </c>
      <c r="V1670" s="24">
        <f>IFERROR(Table11[[#This Row],[clade.TN]]/Table11[[#This Row],[clade.N]],NA())</f>
        <v>0.6</v>
      </c>
      <c r="AC1670" s="11"/>
      <c r="AD1670" s="11"/>
    </row>
    <row r="1671" spans="1:30" ht="21" customHeight="1" x14ac:dyDescent="0.2">
      <c r="A1671" s="25" t="s">
        <v>6500</v>
      </c>
      <c r="B1671" s="20">
        <f>LOOKUP(Table11[[#This Row],[id]],'S1 - Assay'!A:A,'S1 - Assay'!B:B)</f>
        <v>10244</v>
      </c>
      <c r="C1671" s="20" t="str">
        <f>LOOKUP(Table11[[#This Row],[id]],'S1 - Assay'!A:A,'S1 - Assay'!C:C)</f>
        <v>II</v>
      </c>
      <c r="D1671" s="20">
        <f>COUNTIF('S6 - Table 1'!$B$3:$B$20,Table11[[#This Row],[id]])</f>
        <v>0</v>
      </c>
      <c r="E1671" s="20">
        <v>2.718693912</v>
      </c>
      <c r="F1671" s="20">
        <v>3428</v>
      </c>
      <c r="G1671" s="20">
        <v>5</v>
      </c>
      <c r="H1671" s="20">
        <v>307</v>
      </c>
      <c r="I1671" s="20">
        <v>22</v>
      </c>
      <c r="J1671" s="20">
        <v>50</v>
      </c>
      <c r="K1671" s="20">
        <v>4428</v>
      </c>
      <c r="L1671" s="20">
        <v>65</v>
      </c>
      <c r="M1671" s="26" cm="1">
        <f t="array" ref="M1671">_xlfn.IFS(Table11[[#This Row],[target.clade]]="I",110,Table11[[#This Row],[target.clade]]="II",4454,TRUE,4652)</f>
        <v>4454</v>
      </c>
      <c r="N1671" s="26" cm="1">
        <f t="array" ref="N1671">_xlfn.IFS(Table11[[#This Row],[target.clade]]="I",4454,Table11[[#This Row],[target.clade]]="II",110,TRUE,NA())</f>
        <v>110</v>
      </c>
      <c r="O1671" s="20" cm="1">
        <f t="array" ref="O1671">_xlfn.IFS(Table11[[#This Row],[target.clade]]="I",Table11[[#This Row],[hits.I]],Table11[[#This Row],[target.clade]]="II",Table11[[#This Row],[hits.II]],TRUE,SUM(Table11[[#This Row],[hits.I]:[hits.?]]))</f>
        <v>4428</v>
      </c>
      <c r="P1671" s="26">
        <f>Table11[[#This Row],[clade.P]]-Table11[[#This Row],[clade.TP]]</f>
        <v>26</v>
      </c>
      <c r="Q1671" s="26" cm="1">
        <f t="array" ref="Q1671">_xlfn.IFS(Table11[[#This Row],[target.clade]]="I",Table11[[#This Row],[hits.II]],Table11[[#This Row],[target.clade]]="II",Table11[[#This Row],[hits.I]],TRUE,NA())</f>
        <v>50</v>
      </c>
      <c r="R1671" s="26">
        <f>IFERROR(Table11[[#This Row],[clade.N]]-Table11[[#This Row],[clade.FP]], NA())</f>
        <v>60</v>
      </c>
      <c r="S1671" s="24">
        <f>Table11[[#This Row],[clade.TP]]/Table11[[#This Row],[clade.P]]</f>
        <v>0.9941625505163898</v>
      </c>
      <c r="T1671" s="24">
        <f>Table11[[#This Row],[clade.FN]]/Table11[[#This Row],[clade.P]]</f>
        <v>5.8374494836102376E-3</v>
      </c>
      <c r="U1671" s="24">
        <f>IFERROR(Table11[[#This Row],[clade.FP]]/Table11[[#This Row],[clade.N]],NA())</f>
        <v>0.45454545454545453</v>
      </c>
      <c r="V1671" s="24">
        <f>IFERROR(Table11[[#This Row],[clade.TN]]/Table11[[#This Row],[clade.N]],NA())</f>
        <v>0.54545454545454541</v>
      </c>
      <c r="AC1671" s="11"/>
      <c r="AD1671" s="11"/>
    </row>
    <row r="1672" spans="1:30" ht="21" customHeight="1" x14ac:dyDescent="0.2">
      <c r="A1672" s="25" t="s">
        <v>6505</v>
      </c>
      <c r="B1672" s="20">
        <f>LOOKUP(Table11[[#This Row],[id]],'S1 - Assay'!A:A,'S1 - Assay'!B:B)</f>
        <v>10244</v>
      </c>
      <c r="C1672" s="20" t="str">
        <f>LOOKUP(Table11[[#This Row],[id]],'S1 - Assay'!A:A,'S1 - Assay'!C:C)</f>
        <v>II</v>
      </c>
      <c r="D1672" s="20">
        <f>COUNTIF('S6 - Table 1'!$B$3:$B$20,Table11[[#This Row],[id]])</f>
        <v>0</v>
      </c>
      <c r="E1672" s="20">
        <v>2.7227337039999999</v>
      </c>
      <c r="F1672" s="20">
        <v>3433</v>
      </c>
      <c r="G1672" s="20">
        <v>2</v>
      </c>
      <c r="H1672" s="20">
        <v>254</v>
      </c>
      <c r="I1672" s="20">
        <v>163</v>
      </c>
      <c r="J1672" s="20">
        <v>44</v>
      </c>
      <c r="K1672" s="20">
        <v>4434</v>
      </c>
      <c r="L1672" s="20">
        <v>66</v>
      </c>
      <c r="M1672" s="26" cm="1">
        <f t="array" ref="M1672">_xlfn.IFS(Table11[[#This Row],[target.clade]]="I",110,Table11[[#This Row],[target.clade]]="II",4454,TRUE,4652)</f>
        <v>4454</v>
      </c>
      <c r="N1672" s="26" cm="1">
        <f t="array" ref="N1672">_xlfn.IFS(Table11[[#This Row],[target.clade]]="I",4454,Table11[[#This Row],[target.clade]]="II",110,TRUE,NA())</f>
        <v>110</v>
      </c>
      <c r="O1672" s="20" cm="1">
        <f t="array" ref="O1672">_xlfn.IFS(Table11[[#This Row],[target.clade]]="I",Table11[[#This Row],[hits.I]],Table11[[#This Row],[target.clade]]="II",Table11[[#This Row],[hits.II]],TRUE,SUM(Table11[[#This Row],[hits.I]:[hits.?]]))</f>
        <v>4434</v>
      </c>
      <c r="P1672" s="26">
        <f>Table11[[#This Row],[clade.P]]-Table11[[#This Row],[clade.TP]]</f>
        <v>20</v>
      </c>
      <c r="Q1672" s="26" cm="1">
        <f t="array" ref="Q1672">_xlfn.IFS(Table11[[#This Row],[target.clade]]="I",Table11[[#This Row],[hits.II]],Table11[[#This Row],[target.clade]]="II",Table11[[#This Row],[hits.I]],TRUE,NA())</f>
        <v>44</v>
      </c>
      <c r="R1672" s="26">
        <f>IFERROR(Table11[[#This Row],[clade.N]]-Table11[[#This Row],[clade.FP]], NA())</f>
        <v>66</v>
      </c>
      <c r="S1672" s="24">
        <f>Table11[[#This Row],[clade.TP]]/Table11[[#This Row],[clade.P]]</f>
        <v>0.99550965424337678</v>
      </c>
      <c r="T1672" s="24">
        <f>Table11[[#This Row],[clade.FN]]/Table11[[#This Row],[clade.P]]</f>
        <v>4.4903457566232603E-3</v>
      </c>
      <c r="U1672" s="24">
        <f>IFERROR(Table11[[#This Row],[clade.FP]]/Table11[[#This Row],[clade.N]],NA())</f>
        <v>0.4</v>
      </c>
      <c r="V1672" s="24">
        <f>IFERROR(Table11[[#This Row],[clade.TN]]/Table11[[#This Row],[clade.N]],NA())</f>
        <v>0.6</v>
      </c>
      <c r="AC1672" s="11"/>
      <c r="AD1672" s="11"/>
    </row>
    <row r="1673" spans="1:30" ht="21" customHeight="1" x14ac:dyDescent="0.2">
      <c r="A1673" s="25" t="s">
        <v>6508</v>
      </c>
      <c r="B1673" s="20">
        <f>LOOKUP(Table11[[#This Row],[id]],'S1 - Assay'!A:A,'S1 - Assay'!B:B)</f>
        <v>10244</v>
      </c>
      <c r="C1673" s="20" t="str">
        <f>LOOKUP(Table11[[#This Row],[id]],'S1 - Assay'!A:A,'S1 - Assay'!C:C)</f>
        <v>II</v>
      </c>
      <c r="D1673" s="20">
        <f>COUNTIF('S6 - Table 1'!$B$3:$B$20,Table11[[#This Row],[id]])</f>
        <v>0</v>
      </c>
      <c r="E1673" s="20">
        <v>2.7307858189999998</v>
      </c>
      <c r="F1673" s="20">
        <v>3396</v>
      </c>
      <c r="G1673" s="20">
        <v>2</v>
      </c>
      <c r="H1673" s="20">
        <v>240</v>
      </c>
      <c r="I1673" s="20">
        <v>29</v>
      </c>
      <c r="J1673" s="20">
        <v>43</v>
      </c>
      <c r="K1673" s="20">
        <v>4432</v>
      </c>
      <c r="L1673" s="20">
        <v>53</v>
      </c>
      <c r="M1673" s="26" cm="1">
        <f t="array" ref="M1673">_xlfn.IFS(Table11[[#This Row],[target.clade]]="I",110,Table11[[#This Row],[target.clade]]="II",4454,TRUE,4652)</f>
        <v>4454</v>
      </c>
      <c r="N1673" s="26" cm="1">
        <f t="array" ref="N1673">_xlfn.IFS(Table11[[#This Row],[target.clade]]="I",4454,Table11[[#This Row],[target.clade]]="II",110,TRUE,NA())</f>
        <v>110</v>
      </c>
      <c r="O1673" s="20" cm="1">
        <f t="array" ref="O1673">_xlfn.IFS(Table11[[#This Row],[target.clade]]="I",Table11[[#This Row],[hits.I]],Table11[[#This Row],[target.clade]]="II",Table11[[#This Row],[hits.II]],TRUE,SUM(Table11[[#This Row],[hits.I]:[hits.?]]))</f>
        <v>4432</v>
      </c>
      <c r="P1673" s="26">
        <f>Table11[[#This Row],[clade.P]]-Table11[[#This Row],[clade.TP]]</f>
        <v>22</v>
      </c>
      <c r="Q1673" s="26" cm="1">
        <f t="array" ref="Q1673">_xlfn.IFS(Table11[[#This Row],[target.clade]]="I",Table11[[#This Row],[hits.II]],Table11[[#This Row],[target.clade]]="II",Table11[[#This Row],[hits.I]],TRUE,NA())</f>
        <v>43</v>
      </c>
      <c r="R1673" s="26">
        <f>IFERROR(Table11[[#This Row],[clade.N]]-Table11[[#This Row],[clade.FP]], NA())</f>
        <v>67</v>
      </c>
      <c r="S1673" s="24">
        <f>Table11[[#This Row],[clade.TP]]/Table11[[#This Row],[clade.P]]</f>
        <v>0.99506061966771442</v>
      </c>
      <c r="T1673" s="24">
        <f>Table11[[#This Row],[clade.FN]]/Table11[[#This Row],[clade.P]]</f>
        <v>4.9393803322855864E-3</v>
      </c>
      <c r="U1673" s="24">
        <f>IFERROR(Table11[[#This Row],[clade.FP]]/Table11[[#This Row],[clade.N]],NA())</f>
        <v>0.39090909090909093</v>
      </c>
      <c r="V1673" s="24">
        <f>IFERROR(Table11[[#This Row],[clade.TN]]/Table11[[#This Row],[clade.N]],NA())</f>
        <v>0.60909090909090913</v>
      </c>
      <c r="AC1673" s="11"/>
      <c r="AD1673" s="11"/>
    </row>
    <row r="1674" spans="1:30" ht="21" customHeight="1" x14ac:dyDescent="0.2">
      <c r="A1674" s="25" t="s">
        <v>6511</v>
      </c>
      <c r="B1674" s="20">
        <f>LOOKUP(Table11[[#This Row],[id]],'S1 - Assay'!A:A,'S1 - Assay'!B:B)</f>
        <v>10244</v>
      </c>
      <c r="C1674" s="20" t="str">
        <f>LOOKUP(Table11[[#This Row],[id]],'S1 - Assay'!A:A,'S1 - Assay'!C:C)</f>
        <v>II</v>
      </c>
      <c r="D1674" s="20">
        <f>COUNTIF('S6 - Table 1'!$B$3:$B$20,Table11[[#This Row],[id]])</f>
        <v>0</v>
      </c>
      <c r="E1674" s="20">
        <v>2.7311156150000002</v>
      </c>
      <c r="F1674" s="20">
        <v>3409</v>
      </c>
      <c r="G1674" s="20">
        <v>1</v>
      </c>
      <c r="H1674" s="20">
        <v>44</v>
      </c>
      <c r="I1674" s="20">
        <v>257</v>
      </c>
      <c r="J1674" s="20">
        <v>44</v>
      </c>
      <c r="K1674" s="20">
        <v>4414</v>
      </c>
      <c r="L1674" s="20">
        <v>58</v>
      </c>
      <c r="M1674" s="26" cm="1">
        <f t="array" ref="M1674">_xlfn.IFS(Table11[[#This Row],[target.clade]]="I",110,Table11[[#This Row],[target.clade]]="II",4454,TRUE,4652)</f>
        <v>4454</v>
      </c>
      <c r="N1674" s="26" cm="1">
        <f t="array" ref="N1674">_xlfn.IFS(Table11[[#This Row],[target.clade]]="I",4454,Table11[[#This Row],[target.clade]]="II",110,TRUE,NA())</f>
        <v>110</v>
      </c>
      <c r="O1674" s="20" cm="1">
        <f t="array" ref="O1674">_xlfn.IFS(Table11[[#This Row],[target.clade]]="I",Table11[[#This Row],[hits.I]],Table11[[#This Row],[target.clade]]="II",Table11[[#This Row],[hits.II]],TRUE,SUM(Table11[[#This Row],[hits.I]:[hits.?]]))</f>
        <v>4414</v>
      </c>
      <c r="P1674" s="26">
        <f>Table11[[#This Row],[clade.P]]-Table11[[#This Row],[clade.TP]]</f>
        <v>40</v>
      </c>
      <c r="Q1674" s="26" cm="1">
        <f t="array" ref="Q1674">_xlfn.IFS(Table11[[#This Row],[target.clade]]="I",Table11[[#This Row],[hits.II]],Table11[[#This Row],[target.clade]]="II",Table11[[#This Row],[hits.I]],TRUE,NA())</f>
        <v>44</v>
      </c>
      <c r="R1674" s="26">
        <f>IFERROR(Table11[[#This Row],[clade.N]]-Table11[[#This Row],[clade.FP]], NA())</f>
        <v>66</v>
      </c>
      <c r="S1674" s="24">
        <f>Table11[[#This Row],[clade.TP]]/Table11[[#This Row],[clade.P]]</f>
        <v>0.99101930848675346</v>
      </c>
      <c r="T1674" s="24">
        <f>Table11[[#This Row],[clade.FN]]/Table11[[#This Row],[clade.P]]</f>
        <v>8.9806915132465207E-3</v>
      </c>
      <c r="U1674" s="24">
        <f>IFERROR(Table11[[#This Row],[clade.FP]]/Table11[[#This Row],[clade.N]],NA())</f>
        <v>0.4</v>
      </c>
      <c r="V1674" s="24">
        <f>IFERROR(Table11[[#This Row],[clade.TN]]/Table11[[#This Row],[clade.N]],NA())</f>
        <v>0.6</v>
      </c>
      <c r="AC1674" s="11"/>
      <c r="AD1674" s="11"/>
    </row>
    <row r="1675" spans="1:30" ht="21" customHeight="1" x14ac:dyDescent="0.2">
      <c r="A1675" s="25" t="s">
        <v>6514</v>
      </c>
      <c r="B1675" s="20">
        <f>LOOKUP(Table11[[#This Row],[id]],'S1 - Assay'!A:A,'S1 - Assay'!B:B)</f>
        <v>10244</v>
      </c>
      <c r="C1675" s="20" t="str">
        <f>LOOKUP(Table11[[#This Row],[id]],'S1 - Assay'!A:A,'S1 - Assay'!C:C)</f>
        <v>II</v>
      </c>
      <c r="D1675" s="20">
        <f>COUNTIF('S6 - Table 1'!$B$3:$B$20,Table11[[#This Row],[id]])</f>
        <v>0</v>
      </c>
      <c r="E1675" s="20">
        <v>2.7439938380000002</v>
      </c>
      <c r="F1675" s="20">
        <v>3326</v>
      </c>
      <c r="G1675" s="20">
        <v>68</v>
      </c>
      <c r="H1675" s="20">
        <v>234</v>
      </c>
      <c r="I1675" s="20">
        <v>93</v>
      </c>
      <c r="J1675" s="20">
        <v>43</v>
      </c>
      <c r="K1675" s="20">
        <v>4432</v>
      </c>
      <c r="L1675" s="20">
        <v>52</v>
      </c>
      <c r="M1675" s="26" cm="1">
        <f t="array" ref="M1675">_xlfn.IFS(Table11[[#This Row],[target.clade]]="I",110,Table11[[#This Row],[target.clade]]="II",4454,TRUE,4652)</f>
        <v>4454</v>
      </c>
      <c r="N1675" s="26" cm="1">
        <f t="array" ref="N1675">_xlfn.IFS(Table11[[#This Row],[target.clade]]="I",4454,Table11[[#This Row],[target.clade]]="II",110,TRUE,NA())</f>
        <v>110</v>
      </c>
      <c r="O1675" s="20" cm="1">
        <f t="array" ref="O1675">_xlfn.IFS(Table11[[#This Row],[target.clade]]="I",Table11[[#This Row],[hits.I]],Table11[[#This Row],[target.clade]]="II",Table11[[#This Row],[hits.II]],TRUE,SUM(Table11[[#This Row],[hits.I]:[hits.?]]))</f>
        <v>4432</v>
      </c>
      <c r="P1675" s="26">
        <f>Table11[[#This Row],[clade.P]]-Table11[[#This Row],[clade.TP]]</f>
        <v>22</v>
      </c>
      <c r="Q1675" s="26" cm="1">
        <f t="array" ref="Q1675">_xlfn.IFS(Table11[[#This Row],[target.clade]]="I",Table11[[#This Row],[hits.II]],Table11[[#This Row],[target.clade]]="II",Table11[[#This Row],[hits.I]],TRUE,NA())</f>
        <v>43</v>
      </c>
      <c r="R1675" s="26">
        <f>IFERROR(Table11[[#This Row],[clade.N]]-Table11[[#This Row],[clade.FP]], NA())</f>
        <v>67</v>
      </c>
      <c r="S1675" s="24">
        <f>Table11[[#This Row],[clade.TP]]/Table11[[#This Row],[clade.P]]</f>
        <v>0.99506061966771442</v>
      </c>
      <c r="T1675" s="24">
        <f>Table11[[#This Row],[clade.FN]]/Table11[[#This Row],[clade.P]]</f>
        <v>4.9393803322855864E-3</v>
      </c>
      <c r="U1675" s="24">
        <f>IFERROR(Table11[[#This Row],[clade.FP]]/Table11[[#This Row],[clade.N]],NA())</f>
        <v>0.39090909090909093</v>
      </c>
      <c r="V1675" s="24">
        <f>IFERROR(Table11[[#This Row],[clade.TN]]/Table11[[#This Row],[clade.N]],NA())</f>
        <v>0.60909090909090913</v>
      </c>
      <c r="AC1675" s="11"/>
      <c r="AD1675" s="11"/>
    </row>
    <row r="1676" spans="1:30" ht="21" customHeight="1" x14ac:dyDescent="0.2">
      <c r="A1676" s="25" t="s">
        <v>6517</v>
      </c>
      <c r="B1676" s="20">
        <f>LOOKUP(Table11[[#This Row],[id]],'S1 - Assay'!A:A,'S1 - Assay'!B:B)</f>
        <v>10244</v>
      </c>
      <c r="C1676" s="20" t="str">
        <f>LOOKUP(Table11[[#This Row],[id]],'S1 - Assay'!A:A,'S1 - Assay'!C:C)</f>
        <v>II</v>
      </c>
      <c r="D1676" s="20">
        <f>COUNTIF('S6 - Table 1'!$B$3:$B$20,Table11[[#This Row],[id]])</f>
        <v>0</v>
      </c>
      <c r="E1676" s="20">
        <v>2.7507366929999999</v>
      </c>
      <c r="F1676" s="20">
        <v>3422</v>
      </c>
      <c r="G1676" s="20">
        <v>0</v>
      </c>
      <c r="H1676" s="20">
        <v>59</v>
      </c>
      <c r="I1676" s="20">
        <v>255</v>
      </c>
      <c r="J1676" s="20">
        <v>50</v>
      </c>
      <c r="K1676" s="20">
        <v>4428</v>
      </c>
      <c r="L1676" s="20">
        <v>59</v>
      </c>
      <c r="M1676" s="26" cm="1">
        <f t="array" ref="M1676">_xlfn.IFS(Table11[[#This Row],[target.clade]]="I",110,Table11[[#This Row],[target.clade]]="II",4454,TRUE,4652)</f>
        <v>4454</v>
      </c>
      <c r="N1676" s="26" cm="1">
        <f t="array" ref="N1676">_xlfn.IFS(Table11[[#This Row],[target.clade]]="I",4454,Table11[[#This Row],[target.clade]]="II",110,TRUE,NA())</f>
        <v>110</v>
      </c>
      <c r="O1676" s="20" cm="1">
        <f t="array" ref="O1676">_xlfn.IFS(Table11[[#This Row],[target.clade]]="I",Table11[[#This Row],[hits.I]],Table11[[#This Row],[target.clade]]="II",Table11[[#This Row],[hits.II]],TRUE,SUM(Table11[[#This Row],[hits.I]:[hits.?]]))</f>
        <v>4428</v>
      </c>
      <c r="P1676" s="26">
        <f>Table11[[#This Row],[clade.P]]-Table11[[#This Row],[clade.TP]]</f>
        <v>26</v>
      </c>
      <c r="Q1676" s="26" cm="1">
        <f t="array" ref="Q1676">_xlfn.IFS(Table11[[#This Row],[target.clade]]="I",Table11[[#This Row],[hits.II]],Table11[[#This Row],[target.clade]]="II",Table11[[#This Row],[hits.I]],TRUE,NA())</f>
        <v>50</v>
      </c>
      <c r="R1676" s="26">
        <f>IFERROR(Table11[[#This Row],[clade.N]]-Table11[[#This Row],[clade.FP]], NA())</f>
        <v>60</v>
      </c>
      <c r="S1676" s="24">
        <f>Table11[[#This Row],[clade.TP]]/Table11[[#This Row],[clade.P]]</f>
        <v>0.9941625505163898</v>
      </c>
      <c r="T1676" s="24">
        <f>Table11[[#This Row],[clade.FN]]/Table11[[#This Row],[clade.P]]</f>
        <v>5.8374494836102376E-3</v>
      </c>
      <c r="U1676" s="24">
        <f>IFERROR(Table11[[#This Row],[clade.FP]]/Table11[[#This Row],[clade.N]],NA())</f>
        <v>0.45454545454545453</v>
      </c>
      <c r="V1676" s="24">
        <f>IFERROR(Table11[[#This Row],[clade.TN]]/Table11[[#This Row],[clade.N]],NA())</f>
        <v>0.54545454545454541</v>
      </c>
      <c r="AC1676" s="11"/>
      <c r="AD1676" s="11"/>
    </row>
    <row r="1677" spans="1:30" ht="21" customHeight="1" x14ac:dyDescent="0.2">
      <c r="A1677" s="25" t="s">
        <v>6518</v>
      </c>
      <c r="B1677" s="20">
        <f>LOOKUP(Table11[[#This Row],[id]],'S1 - Assay'!A:A,'S1 - Assay'!B:B)</f>
        <v>10244</v>
      </c>
      <c r="C1677" s="20" t="str">
        <f>LOOKUP(Table11[[#This Row],[id]],'S1 - Assay'!A:A,'S1 - Assay'!C:C)</f>
        <v>II</v>
      </c>
      <c r="D1677" s="20">
        <f>COUNTIF('S6 - Table 1'!$B$3:$B$20,Table11[[#This Row],[id]])</f>
        <v>0</v>
      </c>
      <c r="E1677" s="20">
        <v>2.7507366929999999</v>
      </c>
      <c r="F1677" s="20">
        <v>3422</v>
      </c>
      <c r="G1677" s="20">
        <v>0</v>
      </c>
      <c r="H1677" s="20">
        <v>59</v>
      </c>
      <c r="I1677" s="20">
        <v>255</v>
      </c>
      <c r="J1677" s="20">
        <v>50</v>
      </c>
      <c r="K1677" s="20">
        <v>4428</v>
      </c>
      <c r="L1677" s="20">
        <v>59</v>
      </c>
      <c r="M1677" s="26" cm="1">
        <f t="array" ref="M1677">_xlfn.IFS(Table11[[#This Row],[target.clade]]="I",110,Table11[[#This Row],[target.clade]]="II",4454,TRUE,4652)</f>
        <v>4454</v>
      </c>
      <c r="N1677" s="26" cm="1">
        <f t="array" ref="N1677">_xlfn.IFS(Table11[[#This Row],[target.clade]]="I",4454,Table11[[#This Row],[target.clade]]="II",110,TRUE,NA())</f>
        <v>110</v>
      </c>
      <c r="O1677" s="20" cm="1">
        <f t="array" ref="O1677">_xlfn.IFS(Table11[[#This Row],[target.clade]]="I",Table11[[#This Row],[hits.I]],Table11[[#This Row],[target.clade]]="II",Table11[[#This Row],[hits.II]],TRUE,SUM(Table11[[#This Row],[hits.I]:[hits.?]]))</f>
        <v>4428</v>
      </c>
      <c r="P1677" s="26">
        <f>Table11[[#This Row],[clade.P]]-Table11[[#This Row],[clade.TP]]</f>
        <v>26</v>
      </c>
      <c r="Q1677" s="26" cm="1">
        <f t="array" ref="Q1677">_xlfn.IFS(Table11[[#This Row],[target.clade]]="I",Table11[[#This Row],[hits.II]],Table11[[#This Row],[target.clade]]="II",Table11[[#This Row],[hits.I]],TRUE,NA())</f>
        <v>50</v>
      </c>
      <c r="R1677" s="26">
        <f>IFERROR(Table11[[#This Row],[clade.N]]-Table11[[#This Row],[clade.FP]], NA())</f>
        <v>60</v>
      </c>
      <c r="S1677" s="24">
        <f>Table11[[#This Row],[clade.TP]]/Table11[[#This Row],[clade.P]]</f>
        <v>0.9941625505163898</v>
      </c>
      <c r="T1677" s="24">
        <f>Table11[[#This Row],[clade.FN]]/Table11[[#This Row],[clade.P]]</f>
        <v>5.8374494836102376E-3</v>
      </c>
      <c r="U1677" s="24">
        <f>IFERROR(Table11[[#This Row],[clade.FP]]/Table11[[#This Row],[clade.N]],NA())</f>
        <v>0.45454545454545453</v>
      </c>
      <c r="V1677" s="24">
        <f>IFERROR(Table11[[#This Row],[clade.TN]]/Table11[[#This Row],[clade.N]],NA())</f>
        <v>0.54545454545454541</v>
      </c>
      <c r="AC1677" s="11"/>
      <c r="AD1677" s="11"/>
    </row>
    <row r="1678" spans="1:30" ht="21" customHeight="1" x14ac:dyDescent="0.2">
      <c r="A1678" s="25" t="s">
        <v>6519</v>
      </c>
      <c r="B1678" s="20">
        <f>LOOKUP(Table11[[#This Row],[id]],'S1 - Assay'!A:A,'S1 - Assay'!B:B)</f>
        <v>10244</v>
      </c>
      <c r="C1678" s="20" t="str">
        <f>LOOKUP(Table11[[#This Row],[id]],'S1 - Assay'!A:A,'S1 - Assay'!C:C)</f>
        <v>II</v>
      </c>
      <c r="D1678" s="20">
        <f>COUNTIF('S6 - Table 1'!$B$3:$B$20,Table11[[#This Row],[id]])</f>
        <v>0</v>
      </c>
      <c r="E1678" s="20">
        <v>2.7558976209999999</v>
      </c>
      <c r="F1678" s="20">
        <v>3263</v>
      </c>
      <c r="G1678" s="20">
        <v>43</v>
      </c>
      <c r="H1678" s="20">
        <v>184</v>
      </c>
      <c r="I1678" s="20">
        <v>104</v>
      </c>
      <c r="J1678" s="20">
        <v>43</v>
      </c>
      <c r="K1678" s="20">
        <v>4403</v>
      </c>
      <c r="L1678" s="20">
        <v>18</v>
      </c>
      <c r="M1678" s="26" cm="1">
        <f t="array" ref="M1678">_xlfn.IFS(Table11[[#This Row],[target.clade]]="I",110,Table11[[#This Row],[target.clade]]="II",4454,TRUE,4652)</f>
        <v>4454</v>
      </c>
      <c r="N1678" s="26" cm="1">
        <f t="array" ref="N1678">_xlfn.IFS(Table11[[#This Row],[target.clade]]="I",4454,Table11[[#This Row],[target.clade]]="II",110,TRUE,NA())</f>
        <v>110</v>
      </c>
      <c r="O1678" s="20" cm="1">
        <f t="array" ref="O1678">_xlfn.IFS(Table11[[#This Row],[target.clade]]="I",Table11[[#This Row],[hits.I]],Table11[[#This Row],[target.clade]]="II",Table11[[#This Row],[hits.II]],TRUE,SUM(Table11[[#This Row],[hits.I]:[hits.?]]))</f>
        <v>4403</v>
      </c>
      <c r="P1678" s="26">
        <f>Table11[[#This Row],[clade.P]]-Table11[[#This Row],[clade.TP]]</f>
        <v>51</v>
      </c>
      <c r="Q1678" s="26" cm="1">
        <f t="array" ref="Q1678">_xlfn.IFS(Table11[[#This Row],[target.clade]]="I",Table11[[#This Row],[hits.II]],Table11[[#This Row],[target.clade]]="II",Table11[[#This Row],[hits.I]],TRUE,NA())</f>
        <v>43</v>
      </c>
      <c r="R1678" s="26">
        <f>IFERROR(Table11[[#This Row],[clade.N]]-Table11[[#This Row],[clade.FP]], NA())</f>
        <v>67</v>
      </c>
      <c r="S1678" s="24">
        <f>Table11[[#This Row],[clade.TP]]/Table11[[#This Row],[clade.P]]</f>
        <v>0.98854961832061072</v>
      </c>
      <c r="T1678" s="24">
        <f>Table11[[#This Row],[clade.FN]]/Table11[[#This Row],[clade.P]]</f>
        <v>1.1450381679389313E-2</v>
      </c>
      <c r="U1678" s="24">
        <f>IFERROR(Table11[[#This Row],[clade.FP]]/Table11[[#This Row],[clade.N]],NA())</f>
        <v>0.39090909090909093</v>
      </c>
      <c r="V1678" s="24">
        <f>IFERROR(Table11[[#This Row],[clade.TN]]/Table11[[#This Row],[clade.N]],NA())</f>
        <v>0.60909090909090913</v>
      </c>
      <c r="AC1678" s="11"/>
      <c r="AD1678" s="11"/>
    </row>
    <row r="1679" spans="1:30" ht="21" customHeight="1" x14ac:dyDescent="0.2">
      <c r="A1679" s="25" t="s">
        <v>6522</v>
      </c>
      <c r="B1679" s="20">
        <f>LOOKUP(Table11[[#This Row],[id]],'S1 - Assay'!A:A,'S1 - Assay'!B:B)</f>
        <v>10244</v>
      </c>
      <c r="C1679" s="20" t="str">
        <f>LOOKUP(Table11[[#This Row],[id]],'S1 - Assay'!A:A,'S1 - Assay'!C:C)</f>
        <v>II</v>
      </c>
      <c r="D1679" s="20">
        <f>COUNTIF('S6 - Table 1'!$B$3:$B$20,Table11[[#This Row],[id]])</f>
        <v>0</v>
      </c>
      <c r="E1679" s="20">
        <v>2.7558976209999999</v>
      </c>
      <c r="F1679" s="20">
        <v>3262</v>
      </c>
      <c r="G1679" s="20">
        <v>44</v>
      </c>
      <c r="H1679" s="20">
        <v>184</v>
      </c>
      <c r="I1679" s="20">
        <v>104</v>
      </c>
      <c r="J1679" s="20">
        <v>43</v>
      </c>
      <c r="K1679" s="20">
        <v>4403</v>
      </c>
      <c r="L1679" s="20">
        <v>18</v>
      </c>
      <c r="M1679" s="26" cm="1">
        <f t="array" ref="M1679">_xlfn.IFS(Table11[[#This Row],[target.clade]]="I",110,Table11[[#This Row],[target.clade]]="II",4454,TRUE,4652)</f>
        <v>4454</v>
      </c>
      <c r="N1679" s="26" cm="1">
        <f t="array" ref="N1679">_xlfn.IFS(Table11[[#This Row],[target.clade]]="I",4454,Table11[[#This Row],[target.clade]]="II",110,TRUE,NA())</f>
        <v>110</v>
      </c>
      <c r="O1679" s="20" cm="1">
        <f t="array" ref="O1679">_xlfn.IFS(Table11[[#This Row],[target.clade]]="I",Table11[[#This Row],[hits.I]],Table11[[#This Row],[target.clade]]="II",Table11[[#This Row],[hits.II]],TRUE,SUM(Table11[[#This Row],[hits.I]:[hits.?]]))</f>
        <v>4403</v>
      </c>
      <c r="P1679" s="26">
        <f>Table11[[#This Row],[clade.P]]-Table11[[#This Row],[clade.TP]]</f>
        <v>51</v>
      </c>
      <c r="Q1679" s="26" cm="1">
        <f t="array" ref="Q1679">_xlfn.IFS(Table11[[#This Row],[target.clade]]="I",Table11[[#This Row],[hits.II]],Table11[[#This Row],[target.clade]]="II",Table11[[#This Row],[hits.I]],TRUE,NA())</f>
        <v>43</v>
      </c>
      <c r="R1679" s="26">
        <f>IFERROR(Table11[[#This Row],[clade.N]]-Table11[[#This Row],[clade.FP]], NA())</f>
        <v>67</v>
      </c>
      <c r="S1679" s="24">
        <f>Table11[[#This Row],[clade.TP]]/Table11[[#This Row],[clade.P]]</f>
        <v>0.98854961832061072</v>
      </c>
      <c r="T1679" s="24">
        <f>Table11[[#This Row],[clade.FN]]/Table11[[#This Row],[clade.P]]</f>
        <v>1.1450381679389313E-2</v>
      </c>
      <c r="U1679" s="24">
        <f>IFERROR(Table11[[#This Row],[clade.FP]]/Table11[[#This Row],[clade.N]],NA())</f>
        <v>0.39090909090909093</v>
      </c>
      <c r="V1679" s="24">
        <f>IFERROR(Table11[[#This Row],[clade.TN]]/Table11[[#This Row],[clade.N]],NA())</f>
        <v>0.60909090909090913</v>
      </c>
      <c r="AC1679" s="11"/>
      <c r="AD1679" s="11"/>
    </row>
    <row r="1680" spans="1:30" ht="21" customHeight="1" x14ac:dyDescent="0.2">
      <c r="A1680" s="25" t="s">
        <v>6525</v>
      </c>
      <c r="B1680" s="20">
        <f>LOOKUP(Table11[[#This Row],[id]],'S1 - Assay'!A:A,'S1 - Assay'!B:B)</f>
        <v>10244</v>
      </c>
      <c r="C1680" s="20" t="str">
        <f>LOOKUP(Table11[[#This Row],[id]],'S1 - Assay'!A:A,'S1 - Assay'!C:C)</f>
        <v>II</v>
      </c>
      <c r="D1680" s="20">
        <f>COUNTIF('S6 - Table 1'!$B$3:$B$20,Table11[[#This Row],[id]])</f>
        <v>0</v>
      </c>
      <c r="E1680" s="20">
        <v>2.7561789929999998</v>
      </c>
      <c r="F1680" s="20">
        <v>3380</v>
      </c>
      <c r="G1680" s="20">
        <v>46</v>
      </c>
      <c r="H1680" s="20">
        <v>277</v>
      </c>
      <c r="I1680" s="20">
        <v>121</v>
      </c>
      <c r="J1680" s="20">
        <v>43</v>
      </c>
      <c r="K1680" s="20">
        <v>4425</v>
      </c>
      <c r="L1680" s="20">
        <v>63</v>
      </c>
      <c r="M1680" s="26" cm="1">
        <f t="array" ref="M1680">_xlfn.IFS(Table11[[#This Row],[target.clade]]="I",110,Table11[[#This Row],[target.clade]]="II",4454,TRUE,4652)</f>
        <v>4454</v>
      </c>
      <c r="N1680" s="26" cm="1">
        <f t="array" ref="N1680">_xlfn.IFS(Table11[[#This Row],[target.clade]]="I",4454,Table11[[#This Row],[target.clade]]="II",110,TRUE,NA())</f>
        <v>110</v>
      </c>
      <c r="O1680" s="20" cm="1">
        <f t="array" ref="O1680">_xlfn.IFS(Table11[[#This Row],[target.clade]]="I",Table11[[#This Row],[hits.I]],Table11[[#This Row],[target.clade]]="II",Table11[[#This Row],[hits.II]],TRUE,SUM(Table11[[#This Row],[hits.I]:[hits.?]]))</f>
        <v>4425</v>
      </c>
      <c r="P1680" s="26">
        <f>Table11[[#This Row],[clade.P]]-Table11[[#This Row],[clade.TP]]</f>
        <v>29</v>
      </c>
      <c r="Q1680" s="26" cm="1">
        <f t="array" ref="Q1680">_xlfn.IFS(Table11[[#This Row],[target.clade]]="I",Table11[[#This Row],[hits.II]],Table11[[#This Row],[target.clade]]="II",Table11[[#This Row],[hits.I]],TRUE,NA())</f>
        <v>43</v>
      </c>
      <c r="R1680" s="26">
        <f>IFERROR(Table11[[#This Row],[clade.N]]-Table11[[#This Row],[clade.FP]], NA())</f>
        <v>67</v>
      </c>
      <c r="S1680" s="24">
        <f>Table11[[#This Row],[clade.TP]]/Table11[[#This Row],[clade.P]]</f>
        <v>0.9934889986528963</v>
      </c>
      <c r="T1680" s="24">
        <f>Table11[[#This Row],[clade.FN]]/Table11[[#This Row],[clade.P]]</f>
        <v>6.5110013471037266E-3</v>
      </c>
      <c r="U1680" s="24">
        <f>IFERROR(Table11[[#This Row],[clade.FP]]/Table11[[#This Row],[clade.N]],NA())</f>
        <v>0.39090909090909093</v>
      </c>
      <c r="V1680" s="24">
        <f>IFERROR(Table11[[#This Row],[clade.TN]]/Table11[[#This Row],[clade.N]],NA())</f>
        <v>0.60909090909090913</v>
      </c>
      <c r="AC1680" s="11"/>
      <c r="AD1680" s="11"/>
    </row>
    <row r="1681" spans="1:30" ht="21" customHeight="1" x14ac:dyDescent="0.2">
      <c r="A1681" s="25" t="s">
        <v>6528</v>
      </c>
      <c r="B1681" s="20">
        <f>LOOKUP(Table11[[#This Row],[id]],'S1 - Assay'!A:A,'S1 - Assay'!B:B)</f>
        <v>10244</v>
      </c>
      <c r="C1681" s="20" t="str">
        <f>LOOKUP(Table11[[#This Row],[id]],'S1 - Assay'!A:A,'S1 - Assay'!C:C)</f>
        <v>II</v>
      </c>
      <c r="D1681" s="20">
        <f>COUNTIF('S6 - Table 1'!$B$3:$B$20,Table11[[#This Row],[id]])</f>
        <v>0</v>
      </c>
      <c r="E1681" s="20">
        <v>2.7583536419999999</v>
      </c>
      <c r="F1681" s="20">
        <v>3261</v>
      </c>
      <c r="G1681" s="20">
        <v>45</v>
      </c>
      <c r="H1681" s="20">
        <v>184</v>
      </c>
      <c r="I1681" s="20">
        <v>104</v>
      </c>
      <c r="J1681" s="20">
        <v>43</v>
      </c>
      <c r="K1681" s="20">
        <v>4403</v>
      </c>
      <c r="L1681" s="20">
        <v>18</v>
      </c>
      <c r="M1681" s="26" cm="1">
        <f t="array" ref="M1681">_xlfn.IFS(Table11[[#This Row],[target.clade]]="I",110,Table11[[#This Row],[target.clade]]="II",4454,TRUE,4652)</f>
        <v>4454</v>
      </c>
      <c r="N1681" s="26" cm="1">
        <f t="array" ref="N1681">_xlfn.IFS(Table11[[#This Row],[target.clade]]="I",4454,Table11[[#This Row],[target.clade]]="II",110,TRUE,NA())</f>
        <v>110</v>
      </c>
      <c r="O1681" s="20" cm="1">
        <f t="array" ref="O1681">_xlfn.IFS(Table11[[#This Row],[target.clade]]="I",Table11[[#This Row],[hits.I]],Table11[[#This Row],[target.clade]]="II",Table11[[#This Row],[hits.II]],TRUE,SUM(Table11[[#This Row],[hits.I]:[hits.?]]))</f>
        <v>4403</v>
      </c>
      <c r="P1681" s="26">
        <f>Table11[[#This Row],[clade.P]]-Table11[[#This Row],[clade.TP]]</f>
        <v>51</v>
      </c>
      <c r="Q1681" s="26" cm="1">
        <f t="array" ref="Q1681">_xlfn.IFS(Table11[[#This Row],[target.clade]]="I",Table11[[#This Row],[hits.II]],Table11[[#This Row],[target.clade]]="II",Table11[[#This Row],[hits.I]],TRUE,NA())</f>
        <v>43</v>
      </c>
      <c r="R1681" s="26">
        <f>IFERROR(Table11[[#This Row],[clade.N]]-Table11[[#This Row],[clade.FP]], NA())</f>
        <v>67</v>
      </c>
      <c r="S1681" s="24">
        <f>Table11[[#This Row],[clade.TP]]/Table11[[#This Row],[clade.P]]</f>
        <v>0.98854961832061072</v>
      </c>
      <c r="T1681" s="24">
        <f>Table11[[#This Row],[clade.FN]]/Table11[[#This Row],[clade.P]]</f>
        <v>1.1450381679389313E-2</v>
      </c>
      <c r="U1681" s="24">
        <f>IFERROR(Table11[[#This Row],[clade.FP]]/Table11[[#This Row],[clade.N]],NA())</f>
        <v>0.39090909090909093</v>
      </c>
      <c r="V1681" s="24">
        <f>IFERROR(Table11[[#This Row],[clade.TN]]/Table11[[#This Row],[clade.N]],NA())</f>
        <v>0.60909090909090913</v>
      </c>
      <c r="AC1681" s="11"/>
      <c r="AD1681" s="11"/>
    </row>
    <row r="1682" spans="1:30" ht="21" customHeight="1" x14ac:dyDescent="0.2">
      <c r="A1682" s="25" t="s">
        <v>6531</v>
      </c>
      <c r="B1682" s="20">
        <f>LOOKUP(Table11[[#This Row],[id]],'S1 - Assay'!A:A,'S1 - Assay'!B:B)</f>
        <v>10244</v>
      </c>
      <c r="C1682" s="20" t="str">
        <f>LOOKUP(Table11[[#This Row],[id]],'S1 - Assay'!A:A,'S1 - Assay'!C:C)</f>
        <v>II</v>
      </c>
      <c r="D1682" s="20">
        <f>COUNTIF('S6 - Table 1'!$B$3:$B$20,Table11[[#This Row],[id]])</f>
        <v>0</v>
      </c>
      <c r="E1682" s="20">
        <v>2.7597885670000002</v>
      </c>
      <c r="F1682" s="20">
        <v>3388</v>
      </c>
      <c r="G1682" s="20">
        <v>3</v>
      </c>
      <c r="H1682" s="20">
        <v>282</v>
      </c>
      <c r="I1682" s="20">
        <v>12</v>
      </c>
      <c r="J1682" s="20">
        <v>44</v>
      </c>
      <c r="K1682" s="20">
        <v>4384</v>
      </c>
      <c r="L1682" s="20">
        <v>61</v>
      </c>
      <c r="M1682" s="26" cm="1">
        <f t="array" ref="M1682">_xlfn.IFS(Table11[[#This Row],[target.clade]]="I",110,Table11[[#This Row],[target.clade]]="II",4454,TRUE,4652)</f>
        <v>4454</v>
      </c>
      <c r="N1682" s="26" cm="1">
        <f t="array" ref="N1682">_xlfn.IFS(Table11[[#This Row],[target.clade]]="I",4454,Table11[[#This Row],[target.clade]]="II",110,TRUE,NA())</f>
        <v>110</v>
      </c>
      <c r="O1682" s="20" cm="1">
        <f t="array" ref="O1682">_xlfn.IFS(Table11[[#This Row],[target.clade]]="I",Table11[[#This Row],[hits.I]],Table11[[#This Row],[target.clade]]="II",Table11[[#This Row],[hits.II]],TRUE,SUM(Table11[[#This Row],[hits.I]:[hits.?]]))</f>
        <v>4384</v>
      </c>
      <c r="P1682" s="26">
        <f>Table11[[#This Row],[clade.P]]-Table11[[#This Row],[clade.TP]]</f>
        <v>70</v>
      </c>
      <c r="Q1682" s="26" cm="1">
        <f t="array" ref="Q1682">_xlfn.IFS(Table11[[#This Row],[target.clade]]="I",Table11[[#This Row],[hits.II]],Table11[[#This Row],[target.clade]]="II",Table11[[#This Row],[hits.I]],TRUE,NA())</f>
        <v>44</v>
      </c>
      <c r="R1682" s="26">
        <f>IFERROR(Table11[[#This Row],[clade.N]]-Table11[[#This Row],[clade.FP]], NA())</f>
        <v>66</v>
      </c>
      <c r="S1682" s="24">
        <f>Table11[[#This Row],[clade.TP]]/Table11[[#This Row],[clade.P]]</f>
        <v>0.98428378985181864</v>
      </c>
      <c r="T1682" s="24">
        <f>Table11[[#This Row],[clade.FN]]/Table11[[#This Row],[clade.P]]</f>
        <v>1.5716210148181409E-2</v>
      </c>
      <c r="U1682" s="24">
        <f>IFERROR(Table11[[#This Row],[clade.FP]]/Table11[[#This Row],[clade.N]],NA())</f>
        <v>0.4</v>
      </c>
      <c r="V1682" s="24">
        <f>IFERROR(Table11[[#This Row],[clade.TN]]/Table11[[#This Row],[clade.N]],NA())</f>
        <v>0.6</v>
      </c>
      <c r="AC1682" s="11"/>
      <c r="AD1682" s="11"/>
    </row>
    <row r="1683" spans="1:30" ht="21" customHeight="1" x14ac:dyDescent="0.2">
      <c r="A1683" s="25" t="s">
        <v>6536</v>
      </c>
      <c r="B1683" s="20">
        <f>LOOKUP(Table11[[#This Row],[id]],'S1 - Assay'!A:A,'S1 - Assay'!B:B)</f>
        <v>10244</v>
      </c>
      <c r="C1683" s="20" t="str">
        <f>LOOKUP(Table11[[#This Row],[id]],'S1 - Assay'!A:A,'S1 - Assay'!C:C)</f>
        <v>II</v>
      </c>
      <c r="D1683" s="20">
        <f>COUNTIF('S6 - Table 1'!$B$3:$B$20,Table11[[#This Row],[id]])</f>
        <v>0</v>
      </c>
      <c r="E1683" s="20">
        <v>2.7702165910000001</v>
      </c>
      <c r="F1683" s="20">
        <v>3294</v>
      </c>
      <c r="G1683" s="20">
        <v>7</v>
      </c>
      <c r="H1683" s="20">
        <v>222</v>
      </c>
      <c r="I1683" s="20">
        <v>64</v>
      </c>
      <c r="J1683" s="20">
        <v>43</v>
      </c>
      <c r="K1683" s="20">
        <v>4381</v>
      </c>
      <c r="L1683" s="20">
        <v>20</v>
      </c>
      <c r="M1683" s="26" cm="1">
        <f t="array" ref="M1683">_xlfn.IFS(Table11[[#This Row],[target.clade]]="I",110,Table11[[#This Row],[target.clade]]="II",4454,TRUE,4652)</f>
        <v>4454</v>
      </c>
      <c r="N1683" s="26" cm="1">
        <f t="array" ref="N1683">_xlfn.IFS(Table11[[#This Row],[target.clade]]="I",4454,Table11[[#This Row],[target.clade]]="II",110,TRUE,NA())</f>
        <v>110</v>
      </c>
      <c r="O1683" s="20" cm="1">
        <f t="array" ref="O1683">_xlfn.IFS(Table11[[#This Row],[target.clade]]="I",Table11[[#This Row],[hits.I]],Table11[[#This Row],[target.clade]]="II",Table11[[#This Row],[hits.II]],TRUE,SUM(Table11[[#This Row],[hits.I]:[hits.?]]))</f>
        <v>4381</v>
      </c>
      <c r="P1683" s="26">
        <f>Table11[[#This Row],[clade.P]]-Table11[[#This Row],[clade.TP]]</f>
        <v>73</v>
      </c>
      <c r="Q1683" s="26" cm="1">
        <f t="array" ref="Q1683">_xlfn.IFS(Table11[[#This Row],[target.clade]]="I",Table11[[#This Row],[hits.II]],Table11[[#This Row],[target.clade]]="II",Table11[[#This Row],[hits.I]],TRUE,NA())</f>
        <v>43</v>
      </c>
      <c r="R1683" s="26">
        <f>IFERROR(Table11[[#This Row],[clade.N]]-Table11[[#This Row],[clade.FP]], NA())</f>
        <v>67</v>
      </c>
      <c r="S1683" s="24">
        <f>Table11[[#This Row],[clade.TP]]/Table11[[#This Row],[clade.P]]</f>
        <v>0.98361023798832514</v>
      </c>
      <c r="T1683" s="24">
        <f>Table11[[#This Row],[clade.FN]]/Table11[[#This Row],[clade.P]]</f>
        <v>1.6389762011674899E-2</v>
      </c>
      <c r="U1683" s="24">
        <f>IFERROR(Table11[[#This Row],[clade.FP]]/Table11[[#This Row],[clade.N]],NA())</f>
        <v>0.39090909090909093</v>
      </c>
      <c r="V1683" s="24">
        <f>IFERROR(Table11[[#This Row],[clade.TN]]/Table11[[#This Row],[clade.N]],NA())</f>
        <v>0.60909090909090913</v>
      </c>
      <c r="AC1683" s="11"/>
      <c r="AD1683" s="11"/>
    </row>
    <row r="1684" spans="1:30" ht="21" customHeight="1" x14ac:dyDescent="0.2">
      <c r="A1684" s="25" t="s">
        <v>6539</v>
      </c>
      <c r="B1684" s="20">
        <f>LOOKUP(Table11[[#This Row],[id]],'S1 - Assay'!A:A,'S1 - Assay'!B:B)</f>
        <v>10244</v>
      </c>
      <c r="C1684" s="20" t="str">
        <f>LOOKUP(Table11[[#This Row],[id]],'S1 - Assay'!A:A,'S1 - Assay'!C:C)</f>
        <v>II</v>
      </c>
      <c r="D1684" s="20">
        <f>COUNTIF('S6 - Table 1'!$B$3:$B$20,Table11[[#This Row],[id]])</f>
        <v>0</v>
      </c>
      <c r="E1684" s="20">
        <v>2.7880510150000002</v>
      </c>
      <c r="F1684" s="20">
        <v>3424</v>
      </c>
      <c r="G1684" s="20">
        <v>6</v>
      </c>
      <c r="H1684" s="20">
        <v>283</v>
      </c>
      <c r="I1684" s="20">
        <v>14</v>
      </c>
      <c r="J1684" s="20">
        <v>44</v>
      </c>
      <c r="K1684" s="20">
        <v>4424</v>
      </c>
      <c r="L1684" s="20">
        <v>65</v>
      </c>
      <c r="M1684" s="26" cm="1">
        <f t="array" ref="M1684">_xlfn.IFS(Table11[[#This Row],[target.clade]]="I",110,Table11[[#This Row],[target.clade]]="II",4454,TRUE,4652)</f>
        <v>4454</v>
      </c>
      <c r="N1684" s="26" cm="1">
        <f t="array" ref="N1684">_xlfn.IFS(Table11[[#This Row],[target.clade]]="I",4454,Table11[[#This Row],[target.clade]]="II",110,TRUE,NA())</f>
        <v>110</v>
      </c>
      <c r="O1684" s="20" cm="1">
        <f t="array" ref="O1684">_xlfn.IFS(Table11[[#This Row],[target.clade]]="I",Table11[[#This Row],[hits.I]],Table11[[#This Row],[target.clade]]="II",Table11[[#This Row],[hits.II]],TRUE,SUM(Table11[[#This Row],[hits.I]:[hits.?]]))</f>
        <v>4424</v>
      </c>
      <c r="P1684" s="26">
        <f>Table11[[#This Row],[clade.P]]-Table11[[#This Row],[clade.TP]]</f>
        <v>30</v>
      </c>
      <c r="Q1684" s="26" cm="1">
        <f t="array" ref="Q1684">_xlfn.IFS(Table11[[#This Row],[target.clade]]="I",Table11[[#This Row],[hits.II]],Table11[[#This Row],[target.clade]]="II",Table11[[#This Row],[hits.I]],TRUE,NA())</f>
        <v>44</v>
      </c>
      <c r="R1684" s="26">
        <f>IFERROR(Table11[[#This Row],[clade.N]]-Table11[[#This Row],[clade.FP]], NA())</f>
        <v>66</v>
      </c>
      <c r="S1684" s="24">
        <f>Table11[[#This Row],[clade.TP]]/Table11[[#This Row],[clade.P]]</f>
        <v>0.99326448136506507</v>
      </c>
      <c r="T1684" s="24">
        <f>Table11[[#This Row],[clade.FN]]/Table11[[#This Row],[clade.P]]</f>
        <v>6.7355186349348896E-3</v>
      </c>
      <c r="U1684" s="24">
        <f>IFERROR(Table11[[#This Row],[clade.FP]]/Table11[[#This Row],[clade.N]],NA())</f>
        <v>0.4</v>
      </c>
      <c r="V1684" s="24">
        <f>IFERROR(Table11[[#This Row],[clade.TN]]/Table11[[#This Row],[clade.N]],NA())</f>
        <v>0.6</v>
      </c>
      <c r="AC1684" s="11"/>
      <c r="AD1684" s="11"/>
    </row>
    <row r="1685" spans="1:30" ht="21" customHeight="1" x14ac:dyDescent="0.2">
      <c r="A1685" s="25" t="s">
        <v>6542</v>
      </c>
      <c r="B1685" s="20">
        <f>LOOKUP(Table11[[#This Row],[id]],'S1 - Assay'!A:A,'S1 - Assay'!B:B)</f>
        <v>10244</v>
      </c>
      <c r="C1685" s="20" t="str">
        <f>LOOKUP(Table11[[#This Row],[id]],'S1 - Assay'!A:A,'S1 - Assay'!C:C)</f>
        <v>II</v>
      </c>
      <c r="D1685" s="20">
        <f>COUNTIF('S6 - Table 1'!$B$3:$B$20,Table11[[#This Row],[id]])</f>
        <v>0</v>
      </c>
      <c r="E1685" s="20">
        <v>2.7901408050000001</v>
      </c>
      <c r="F1685" s="20">
        <v>3424</v>
      </c>
      <c r="G1685" s="20">
        <v>5</v>
      </c>
      <c r="H1685" s="20">
        <v>287</v>
      </c>
      <c r="I1685" s="20">
        <v>12</v>
      </c>
      <c r="J1685" s="20">
        <v>44</v>
      </c>
      <c r="K1685" s="20">
        <v>4423</v>
      </c>
      <c r="L1685" s="20">
        <v>65</v>
      </c>
      <c r="M1685" s="26" cm="1">
        <f t="array" ref="M1685">_xlfn.IFS(Table11[[#This Row],[target.clade]]="I",110,Table11[[#This Row],[target.clade]]="II",4454,TRUE,4652)</f>
        <v>4454</v>
      </c>
      <c r="N1685" s="26" cm="1">
        <f t="array" ref="N1685">_xlfn.IFS(Table11[[#This Row],[target.clade]]="I",4454,Table11[[#This Row],[target.clade]]="II",110,TRUE,NA())</f>
        <v>110</v>
      </c>
      <c r="O1685" s="20" cm="1">
        <f t="array" ref="O1685">_xlfn.IFS(Table11[[#This Row],[target.clade]]="I",Table11[[#This Row],[hits.I]],Table11[[#This Row],[target.clade]]="II",Table11[[#This Row],[hits.II]],TRUE,SUM(Table11[[#This Row],[hits.I]:[hits.?]]))</f>
        <v>4423</v>
      </c>
      <c r="P1685" s="26">
        <f>Table11[[#This Row],[clade.P]]-Table11[[#This Row],[clade.TP]]</f>
        <v>31</v>
      </c>
      <c r="Q1685" s="26" cm="1">
        <f t="array" ref="Q1685">_xlfn.IFS(Table11[[#This Row],[target.clade]]="I",Table11[[#This Row],[hits.II]],Table11[[#This Row],[target.clade]]="II",Table11[[#This Row],[hits.I]],TRUE,NA())</f>
        <v>44</v>
      </c>
      <c r="R1685" s="26">
        <f>IFERROR(Table11[[#This Row],[clade.N]]-Table11[[#This Row],[clade.FP]], NA())</f>
        <v>66</v>
      </c>
      <c r="S1685" s="24">
        <f>Table11[[#This Row],[clade.TP]]/Table11[[#This Row],[clade.P]]</f>
        <v>0.99303996407723394</v>
      </c>
      <c r="T1685" s="24">
        <f>Table11[[#This Row],[clade.FN]]/Table11[[#This Row],[clade.P]]</f>
        <v>6.9600359227660526E-3</v>
      </c>
      <c r="U1685" s="24">
        <f>IFERROR(Table11[[#This Row],[clade.FP]]/Table11[[#This Row],[clade.N]],NA())</f>
        <v>0.4</v>
      </c>
      <c r="V1685" s="24">
        <f>IFERROR(Table11[[#This Row],[clade.TN]]/Table11[[#This Row],[clade.N]],NA())</f>
        <v>0.6</v>
      </c>
      <c r="AC1685" s="11"/>
      <c r="AD1685" s="11"/>
    </row>
    <row r="1686" spans="1:30" ht="21" customHeight="1" x14ac:dyDescent="0.2">
      <c r="A1686" s="25" t="s">
        <v>6545</v>
      </c>
      <c r="B1686" s="20">
        <f>LOOKUP(Table11[[#This Row],[id]],'S1 - Assay'!A:A,'S1 - Assay'!B:B)</f>
        <v>10244</v>
      </c>
      <c r="C1686" s="20" t="str">
        <f>LOOKUP(Table11[[#This Row],[id]],'S1 - Assay'!A:A,'S1 - Assay'!C:C)</f>
        <v>II</v>
      </c>
      <c r="D1686" s="20">
        <f>COUNTIF('S6 - Table 1'!$B$3:$B$20,Table11[[#This Row],[id]])</f>
        <v>0</v>
      </c>
      <c r="E1686" s="20">
        <v>2.792521045</v>
      </c>
      <c r="F1686" s="20">
        <v>3395</v>
      </c>
      <c r="G1686" s="20">
        <v>2</v>
      </c>
      <c r="H1686" s="20">
        <v>202</v>
      </c>
      <c r="I1686" s="20">
        <v>84</v>
      </c>
      <c r="J1686" s="20">
        <v>50</v>
      </c>
      <c r="K1686" s="20">
        <v>4399</v>
      </c>
      <c r="L1686" s="20">
        <v>56</v>
      </c>
      <c r="M1686" s="26" cm="1">
        <f t="array" ref="M1686">_xlfn.IFS(Table11[[#This Row],[target.clade]]="I",110,Table11[[#This Row],[target.clade]]="II",4454,TRUE,4652)</f>
        <v>4454</v>
      </c>
      <c r="N1686" s="26" cm="1">
        <f t="array" ref="N1686">_xlfn.IFS(Table11[[#This Row],[target.clade]]="I",4454,Table11[[#This Row],[target.clade]]="II",110,TRUE,NA())</f>
        <v>110</v>
      </c>
      <c r="O1686" s="20" cm="1">
        <f t="array" ref="O1686">_xlfn.IFS(Table11[[#This Row],[target.clade]]="I",Table11[[#This Row],[hits.I]],Table11[[#This Row],[target.clade]]="II",Table11[[#This Row],[hits.II]],TRUE,SUM(Table11[[#This Row],[hits.I]:[hits.?]]))</f>
        <v>4399</v>
      </c>
      <c r="P1686" s="26">
        <f>Table11[[#This Row],[clade.P]]-Table11[[#This Row],[clade.TP]]</f>
        <v>55</v>
      </c>
      <c r="Q1686" s="26" cm="1">
        <f t="array" ref="Q1686">_xlfn.IFS(Table11[[#This Row],[target.clade]]="I",Table11[[#This Row],[hits.II]],Table11[[#This Row],[target.clade]]="II",Table11[[#This Row],[hits.I]],TRUE,NA())</f>
        <v>50</v>
      </c>
      <c r="R1686" s="26">
        <f>IFERROR(Table11[[#This Row],[clade.N]]-Table11[[#This Row],[clade.FP]], NA())</f>
        <v>60</v>
      </c>
      <c r="S1686" s="24">
        <f>Table11[[#This Row],[clade.TP]]/Table11[[#This Row],[clade.P]]</f>
        <v>0.98765154916928599</v>
      </c>
      <c r="T1686" s="24">
        <f>Table11[[#This Row],[clade.FN]]/Table11[[#This Row],[clade.P]]</f>
        <v>1.2348450830713965E-2</v>
      </c>
      <c r="U1686" s="24">
        <f>IFERROR(Table11[[#This Row],[clade.FP]]/Table11[[#This Row],[clade.N]],NA())</f>
        <v>0.45454545454545453</v>
      </c>
      <c r="V1686" s="24">
        <f>IFERROR(Table11[[#This Row],[clade.TN]]/Table11[[#This Row],[clade.N]],NA())</f>
        <v>0.54545454545454541</v>
      </c>
      <c r="AC1686" s="11"/>
      <c r="AD1686" s="11"/>
    </row>
    <row r="1687" spans="1:30" ht="21" customHeight="1" x14ac:dyDescent="0.2">
      <c r="A1687" s="25" t="s">
        <v>6550</v>
      </c>
      <c r="B1687" s="20">
        <f>LOOKUP(Table11[[#This Row],[id]],'S1 - Assay'!A:A,'S1 - Assay'!B:B)</f>
        <v>10244</v>
      </c>
      <c r="C1687" s="20" t="str">
        <f>LOOKUP(Table11[[#This Row],[id]],'S1 - Assay'!A:A,'S1 - Assay'!C:C)</f>
        <v>II</v>
      </c>
      <c r="D1687" s="20">
        <f>COUNTIF('S6 - Table 1'!$B$3:$B$20,Table11[[#This Row],[id]])</f>
        <v>0</v>
      </c>
      <c r="E1687" s="20">
        <v>2.792521045</v>
      </c>
      <c r="F1687" s="20">
        <v>3395</v>
      </c>
      <c r="G1687" s="20">
        <v>2</v>
      </c>
      <c r="H1687" s="20">
        <v>114</v>
      </c>
      <c r="I1687" s="20">
        <v>172</v>
      </c>
      <c r="J1687" s="20">
        <v>50</v>
      </c>
      <c r="K1687" s="20">
        <v>4399</v>
      </c>
      <c r="L1687" s="20">
        <v>56</v>
      </c>
      <c r="M1687" s="26" cm="1">
        <f t="array" ref="M1687">_xlfn.IFS(Table11[[#This Row],[target.clade]]="I",110,Table11[[#This Row],[target.clade]]="II",4454,TRUE,4652)</f>
        <v>4454</v>
      </c>
      <c r="N1687" s="26" cm="1">
        <f t="array" ref="N1687">_xlfn.IFS(Table11[[#This Row],[target.clade]]="I",4454,Table11[[#This Row],[target.clade]]="II",110,TRUE,NA())</f>
        <v>110</v>
      </c>
      <c r="O1687" s="20" cm="1">
        <f t="array" ref="O1687">_xlfn.IFS(Table11[[#This Row],[target.clade]]="I",Table11[[#This Row],[hits.I]],Table11[[#This Row],[target.clade]]="II",Table11[[#This Row],[hits.II]],TRUE,SUM(Table11[[#This Row],[hits.I]:[hits.?]]))</f>
        <v>4399</v>
      </c>
      <c r="P1687" s="26">
        <f>Table11[[#This Row],[clade.P]]-Table11[[#This Row],[clade.TP]]</f>
        <v>55</v>
      </c>
      <c r="Q1687" s="26" cm="1">
        <f t="array" ref="Q1687">_xlfn.IFS(Table11[[#This Row],[target.clade]]="I",Table11[[#This Row],[hits.II]],Table11[[#This Row],[target.clade]]="II",Table11[[#This Row],[hits.I]],TRUE,NA())</f>
        <v>50</v>
      </c>
      <c r="R1687" s="26">
        <f>IFERROR(Table11[[#This Row],[clade.N]]-Table11[[#This Row],[clade.FP]], NA())</f>
        <v>60</v>
      </c>
      <c r="S1687" s="24">
        <f>Table11[[#This Row],[clade.TP]]/Table11[[#This Row],[clade.P]]</f>
        <v>0.98765154916928599</v>
      </c>
      <c r="T1687" s="24">
        <f>Table11[[#This Row],[clade.FN]]/Table11[[#This Row],[clade.P]]</f>
        <v>1.2348450830713965E-2</v>
      </c>
      <c r="U1687" s="24">
        <f>IFERROR(Table11[[#This Row],[clade.FP]]/Table11[[#This Row],[clade.N]],NA())</f>
        <v>0.45454545454545453</v>
      </c>
      <c r="V1687" s="24">
        <f>IFERROR(Table11[[#This Row],[clade.TN]]/Table11[[#This Row],[clade.N]],NA())</f>
        <v>0.54545454545454541</v>
      </c>
      <c r="AC1687" s="11"/>
      <c r="AD1687" s="11"/>
    </row>
    <row r="1688" spans="1:30" ht="21" customHeight="1" x14ac:dyDescent="0.2">
      <c r="A1688" s="25" t="s">
        <v>6553</v>
      </c>
      <c r="B1688" s="20">
        <f>LOOKUP(Table11[[#This Row],[id]],'S1 - Assay'!A:A,'S1 - Assay'!B:B)</f>
        <v>10244</v>
      </c>
      <c r="C1688" s="20" t="str">
        <f>LOOKUP(Table11[[#This Row],[id]],'S1 - Assay'!A:A,'S1 - Assay'!C:C)</f>
        <v>II</v>
      </c>
      <c r="D1688" s="20">
        <f>COUNTIF('S6 - Table 1'!$B$3:$B$20,Table11[[#This Row],[id]])</f>
        <v>0</v>
      </c>
      <c r="E1688" s="20">
        <v>2.7948423569999998</v>
      </c>
      <c r="F1688" s="20">
        <v>3427</v>
      </c>
      <c r="G1688" s="20">
        <v>1</v>
      </c>
      <c r="H1688" s="20">
        <v>288</v>
      </c>
      <c r="I1688" s="20">
        <v>20</v>
      </c>
      <c r="J1688" s="20">
        <v>50</v>
      </c>
      <c r="K1688" s="20">
        <v>4440</v>
      </c>
      <c r="L1688" s="20">
        <v>59</v>
      </c>
      <c r="M1688" s="26" cm="1">
        <f t="array" ref="M1688">_xlfn.IFS(Table11[[#This Row],[target.clade]]="I",110,Table11[[#This Row],[target.clade]]="II",4454,TRUE,4652)</f>
        <v>4454</v>
      </c>
      <c r="N1688" s="26" cm="1">
        <f t="array" ref="N1688">_xlfn.IFS(Table11[[#This Row],[target.clade]]="I",4454,Table11[[#This Row],[target.clade]]="II",110,TRUE,NA())</f>
        <v>110</v>
      </c>
      <c r="O1688" s="20" cm="1">
        <f t="array" ref="O1688">_xlfn.IFS(Table11[[#This Row],[target.clade]]="I",Table11[[#This Row],[hits.I]],Table11[[#This Row],[target.clade]]="II",Table11[[#This Row],[hits.II]],TRUE,SUM(Table11[[#This Row],[hits.I]:[hits.?]]))</f>
        <v>4440</v>
      </c>
      <c r="P1688" s="26">
        <f>Table11[[#This Row],[clade.P]]-Table11[[#This Row],[clade.TP]]</f>
        <v>14</v>
      </c>
      <c r="Q1688" s="26" cm="1">
        <f t="array" ref="Q1688">_xlfn.IFS(Table11[[#This Row],[target.clade]]="I",Table11[[#This Row],[hits.II]],Table11[[#This Row],[target.clade]]="II",Table11[[#This Row],[hits.I]],TRUE,NA())</f>
        <v>50</v>
      </c>
      <c r="R1688" s="26">
        <f>IFERROR(Table11[[#This Row],[clade.N]]-Table11[[#This Row],[clade.FP]], NA())</f>
        <v>60</v>
      </c>
      <c r="S1688" s="24">
        <f>Table11[[#This Row],[clade.TP]]/Table11[[#This Row],[clade.P]]</f>
        <v>0.99685675797036377</v>
      </c>
      <c r="T1688" s="24">
        <f>Table11[[#This Row],[clade.FN]]/Table11[[#This Row],[clade.P]]</f>
        <v>3.1432420296362818E-3</v>
      </c>
      <c r="U1688" s="24">
        <f>IFERROR(Table11[[#This Row],[clade.FP]]/Table11[[#This Row],[clade.N]],NA())</f>
        <v>0.45454545454545453</v>
      </c>
      <c r="V1688" s="24">
        <f>IFERROR(Table11[[#This Row],[clade.TN]]/Table11[[#This Row],[clade.N]],NA())</f>
        <v>0.54545454545454541</v>
      </c>
      <c r="AC1688" s="11"/>
      <c r="AD1688" s="11"/>
    </row>
    <row r="1689" spans="1:30" ht="21" customHeight="1" x14ac:dyDescent="0.2">
      <c r="A1689" s="25" t="s">
        <v>6556</v>
      </c>
      <c r="B1689" s="20">
        <f>LOOKUP(Table11[[#This Row],[id]],'S1 - Assay'!A:A,'S1 - Assay'!B:B)</f>
        <v>10244</v>
      </c>
      <c r="C1689" s="20" t="str">
        <f>LOOKUP(Table11[[#This Row],[id]],'S1 - Assay'!A:A,'S1 - Assay'!C:C)</f>
        <v>II</v>
      </c>
      <c r="D1689" s="20">
        <f>COUNTIF('S6 - Table 1'!$B$3:$B$20,Table11[[#This Row],[id]])</f>
        <v>0</v>
      </c>
      <c r="E1689" s="20">
        <v>2.8070286530000002</v>
      </c>
      <c r="F1689" s="20">
        <v>3422</v>
      </c>
      <c r="G1689" s="20">
        <v>0</v>
      </c>
      <c r="H1689" s="20">
        <v>135</v>
      </c>
      <c r="I1689" s="20">
        <v>179</v>
      </c>
      <c r="J1689" s="20">
        <v>50</v>
      </c>
      <c r="K1689" s="20">
        <v>4428</v>
      </c>
      <c r="L1689" s="20">
        <v>59</v>
      </c>
      <c r="M1689" s="26" cm="1">
        <f t="array" ref="M1689">_xlfn.IFS(Table11[[#This Row],[target.clade]]="I",110,Table11[[#This Row],[target.clade]]="II",4454,TRUE,4652)</f>
        <v>4454</v>
      </c>
      <c r="N1689" s="26" cm="1">
        <f t="array" ref="N1689">_xlfn.IFS(Table11[[#This Row],[target.clade]]="I",4454,Table11[[#This Row],[target.clade]]="II",110,TRUE,NA())</f>
        <v>110</v>
      </c>
      <c r="O1689" s="20" cm="1">
        <f t="array" ref="O1689">_xlfn.IFS(Table11[[#This Row],[target.clade]]="I",Table11[[#This Row],[hits.I]],Table11[[#This Row],[target.clade]]="II",Table11[[#This Row],[hits.II]],TRUE,SUM(Table11[[#This Row],[hits.I]:[hits.?]]))</f>
        <v>4428</v>
      </c>
      <c r="P1689" s="26">
        <f>Table11[[#This Row],[clade.P]]-Table11[[#This Row],[clade.TP]]</f>
        <v>26</v>
      </c>
      <c r="Q1689" s="26" cm="1">
        <f t="array" ref="Q1689">_xlfn.IFS(Table11[[#This Row],[target.clade]]="I",Table11[[#This Row],[hits.II]],Table11[[#This Row],[target.clade]]="II",Table11[[#This Row],[hits.I]],TRUE,NA())</f>
        <v>50</v>
      </c>
      <c r="R1689" s="26">
        <f>IFERROR(Table11[[#This Row],[clade.N]]-Table11[[#This Row],[clade.FP]], NA())</f>
        <v>60</v>
      </c>
      <c r="S1689" s="24">
        <f>Table11[[#This Row],[clade.TP]]/Table11[[#This Row],[clade.P]]</f>
        <v>0.9941625505163898</v>
      </c>
      <c r="T1689" s="24">
        <f>Table11[[#This Row],[clade.FN]]/Table11[[#This Row],[clade.P]]</f>
        <v>5.8374494836102376E-3</v>
      </c>
      <c r="U1689" s="24">
        <f>IFERROR(Table11[[#This Row],[clade.FP]]/Table11[[#This Row],[clade.N]],NA())</f>
        <v>0.45454545454545453</v>
      </c>
      <c r="V1689" s="24">
        <f>IFERROR(Table11[[#This Row],[clade.TN]]/Table11[[#This Row],[clade.N]],NA())</f>
        <v>0.54545454545454541</v>
      </c>
      <c r="AC1689" s="11"/>
      <c r="AD1689" s="11"/>
    </row>
    <row r="1690" spans="1:30" ht="21" customHeight="1" x14ac:dyDescent="0.2">
      <c r="A1690" s="25" t="s">
        <v>6557</v>
      </c>
      <c r="B1690" s="20">
        <f>LOOKUP(Table11[[#This Row],[id]],'S1 - Assay'!A:A,'S1 - Assay'!B:B)</f>
        <v>10244</v>
      </c>
      <c r="C1690" s="20" t="str">
        <f>LOOKUP(Table11[[#This Row],[id]],'S1 - Assay'!A:A,'S1 - Assay'!C:C)</f>
        <v>II</v>
      </c>
      <c r="D1690" s="20">
        <f>COUNTIF('S6 - Table 1'!$B$3:$B$20,Table11[[#This Row],[id]])</f>
        <v>0</v>
      </c>
      <c r="E1690" s="20">
        <v>2.8155237</v>
      </c>
      <c r="F1690" s="20">
        <v>3433</v>
      </c>
      <c r="G1690" s="20">
        <v>2</v>
      </c>
      <c r="H1690" s="20">
        <v>254</v>
      </c>
      <c r="I1690" s="20">
        <v>163</v>
      </c>
      <c r="J1690" s="20">
        <v>44</v>
      </c>
      <c r="K1690" s="20">
        <v>4434</v>
      </c>
      <c r="L1690" s="20">
        <v>66</v>
      </c>
      <c r="M1690" s="26" cm="1">
        <f t="array" ref="M1690">_xlfn.IFS(Table11[[#This Row],[target.clade]]="I",110,Table11[[#This Row],[target.clade]]="II",4454,TRUE,4652)</f>
        <v>4454</v>
      </c>
      <c r="N1690" s="26" cm="1">
        <f t="array" ref="N1690">_xlfn.IFS(Table11[[#This Row],[target.clade]]="I",4454,Table11[[#This Row],[target.clade]]="II",110,TRUE,NA())</f>
        <v>110</v>
      </c>
      <c r="O1690" s="20" cm="1">
        <f t="array" ref="O1690">_xlfn.IFS(Table11[[#This Row],[target.clade]]="I",Table11[[#This Row],[hits.I]],Table11[[#This Row],[target.clade]]="II",Table11[[#This Row],[hits.II]],TRUE,SUM(Table11[[#This Row],[hits.I]:[hits.?]]))</f>
        <v>4434</v>
      </c>
      <c r="P1690" s="26">
        <f>Table11[[#This Row],[clade.P]]-Table11[[#This Row],[clade.TP]]</f>
        <v>20</v>
      </c>
      <c r="Q1690" s="26" cm="1">
        <f t="array" ref="Q1690">_xlfn.IFS(Table11[[#This Row],[target.clade]]="I",Table11[[#This Row],[hits.II]],Table11[[#This Row],[target.clade]]="II",Table11[[#This Row],[hits.I]],TRUE,NA())</f>
        <v>44</v>
      </c>
      <c r="R1690" s="26">
        <f>IFERROR(Table11[[#This Row],[clade.N]]-Table11[[#This Row],[clade.FP]], NA())</f>
        <v>66</v>
      </c>
      <c r="S1690" s="24">
        <f>Table11[[#This Row],[clade.TP]]/Table11[[#This Row],[clade.P]]</f>
        <v>0.99550965424337678</v>
      </c>
      <c r="T1690" s="24">
        <f>Table11[[#This Row],[clade.FN]]/Table11[[#This Row],[clade.P]]</f>
        <v>4.4903457566232603E-3</v>
      </c>
      <c r="U1690" s="24">
        <f>IFERROR(Table11[[#This Row],[clade.FP]]/Table11[[#This Row],[clade.N]],NA())</f>
        <v>0.4</v>
      </c>
      <c r="V1690" s="24">
        <f>IFERROR(Table11[[#This Row],[clade.TN]]/Table11[[#This Row],[clade.N]],NA())</f>
        <v>0.6</v>
      </c>
      <c r="AC1690" s="11"/>
      <c r="AD1690" s="11"/>
    </row>
    <row r="1691" spans="1:30" ht="21" customHeight="1" x14ac:dyDescent="0.2">
      <c r="A1691" s="25" t="s">
        <v>6560</v>
      </c>
      <c r="B1691" s="20">
        <f>LOOKUP(Table11[[#This Row],[id]],'S1 - Assay'!A:A,'S1 - Assay'!B:B)</f>
        <v>10244</v>
      </c>
      <c r="C1691" s="20" t="str">
        <f>LOOKUP(Table11[[#This Row],[id]],'S1 - Assay'!A:A,'S1 - Assay'!C:C)</f>
        <v>II</v>
      </c>
      <c r="D1691" s="20">
        <f>COUNTIF('S6 - Table 1'!$B$3:$B$20,Table11[[#This Row],[id]])</f>
        <v>0</v>
      </c>
      <c r="E1691" s="20">
        <v>2.8222160810000001</v>
      </c>
      <c r="F1691" s="20">
        <v>3056</v>
      </c>
      <c r="G1691" s="20">
        <v>25</v>
      </c>
      <c r="H1691" s="20">
        <v>279</v>
      </c>
      <c r="I1691" s="20">
        <v>126</v>
      </c>
      <c r="J1691" s="20">
        <v>44</v>
      </c>
      <c r="K1691" s="20">
        <v>4026</v>
      </c>
      <c r="L1691" s="20">
        <v>65</v>
      </c>
      <c r="M1691" s="26" cm="1">
        <f t="array" ref="M1691">_xlfn.IFS(Table11[[#This Row],[target.clade]]="I",110,Table11[[#This Row],[target.clade]]="II",4454,TRUE,4652)</f>
        <v>4454</v>
      </c>
      <c r="N1691" s="26" cm="1">
        <f t="array" ref="N1691">_xlfn.IFS(Table11[[#This Row],[target.clade]]="I",4454,Table11[[#This Row],[target.clade]]="II",110,TRUE,NA())</f>
        <v>110</v>
      </c>
      <c r="O1691" s="20" cm="1">
        <f t="array" ref="O1691">_xlfn.IFS(Table11[[#This Row],[target.clade]]="I",Table11[[#This Row],[hits.I]],Table11[[#This Row],[target.clade]]="II",Table11[[#This Row],[hits.II]],TRUE,SUM(Table11[[#This Row],[hits.I]:[hits.?]]))</f>
        <v>4026</v>
      </c>
      <c r="P1691" s="26">
        <f>Table11[[#This Row],[clade.P]]-Table11[[#This Row],[clade.TP]]</f>
        <v>428</v>
      </c>
      <c r="Q1691" s="26" cm="1">
        <f t="array" ref="Q1691">_xlfn.IFS(Table11[[#This Row],[target.clade]]="I",Table11[[#This Row],[hits.II]],Table11[[#This Row],[target.clade]]="II",Table11[[#This Row],[hits.I]],TRUE,NA())</f>
        <v>44</v>
      </c>
      <c r="R1691" s="26">
        <f>IFERROR(Table11[[#This Row],[clade.N]]-Table11[[#This Row],[clade.FP]], NA())</f>
        <v>66</v>
      </c>
      <c r="S1691" s="24">
        <f>Table11[[#This Row],[clade.TP]]/Table11[[#This Row],[clade.P]]</f>
        <v>0.90390660080826224</v>
      </c>
      <c r="T1691" s="24">
        <f>Table11[[#This Row],[clade.FN]]/Table11[[#This Row],[clade.P]]</f>
        <v>9.6093399191737761E-2</v>
      </c>
      <c r="U1691" s="24">
        <f>IFERROR(Table11[[#This Row],[clade.FP]]/Table11[[#This Row],[clade.N]],NA())</f>
        <v>0.4</v>
      </c>
      <c r="V1691" s="24">
        <f>IFERROR(Table11[[#This Row],[clade.TN]]/Table11[[#This Row],[clade.N]],NA())</f>
        <v>0.6</v>
      </c>
      <c r="AC1691" s="11"/>
      <c r="AD1691" s="11"/>
    </row>
    <row r="1692" spans="1:30" ht="21" customHeight="1" x14ac:dyDescent="0.2">
      <c r="A1692" s="25" t="s">
        <v>6563</v>
      </c>
      <c r="B1692" s="20">
        <f>LOOKUP(Table11[[#This Row],[id]],'S1 - Assay'!A:A,'S1 - Assay'!B:B)</f>
        <v>10244</v>
      </c>
      <c r="C1692" s="20" t="str">
        <f>LOOKUP(Table11[[#This Row],[id]],'S1 - Assay'!A:A,'S1 - Assay'!C:C)</f>
        <v>II</v>
      </c>
      <c r="D1692" s="20">
        <f>COUNTIF('S6 - Table 1'!$B$3:$B$20,Table11[[#This Row],[id]])</f>
        <v>0</v>
      </c>
      <c r="E1692" s="20">
        <v>2.8244186180000002</v>
      </c>
      <c r="F1692" s="20">
        <v>3056</v>
      </c>
      <c r="G1692" s="20">
        <v>26</v>
      </c>
      <c r="H1692" s="20">
        <v>280</v>
      </c>
      <c r="I1692" s="20">
        <v>125</v>
      </c>
      <c r="J1692" s="20">
        <v>44</v>
      </c>
      <c r="K1692" s="20">
        <v>4027</v>
      </c>
      <c r="L1692" s="20">
        <v>65</v>
      </c>
      <c r="M1692" s="26" cm="1">
        <f t="array" ref="M1692">_xlfn.IFS(Table11[[#This Row],[target.clade]]="I",110,Table11[[#This Row],[target.clade]]="II",4454,TRUE,4652)</f>
        <v>4454</v>
      </c>
      <c r="N1692" s="26" cm="1">
        <f t="array" ref="N1692">_xlfn.IFS(Table11[[#This Row],[target.clade]]="I",4454,Table11[[#This Row],[target.clade]]="II",110,TRUE,NA())</f>
        <v>110</v>
      </c>
      <c r="O1692" s="20" cm="1">
        <f t="array" ref="O1692">_xlfn.IFS(Table11[[#This Row],[target.clade]]="I",Table11[[#This Row],[hits.I]],Table11[[#This Row],[target.clade]]="II",Table11[[#This Row],[hits.II]],TRUE,SUM(Table11[[#This Row],[hits.I]:[hits.?]]))</f>
        <v>4027</v>
      </c>
      <c r="P1692" s="26">
        <f>Table11[[#This Row],[clade.P]]-Table11[[#This Row],[clade.TP]]</f>
        <v>427</v>
      </c>
      <c r="Q1692" s="26" cm="1">
        <f t="array" ref="Q1692">_xlfn.IFS(Table11[[#This Row],[target.clade]]="I",Table11[[#This Row],[hits.II]],Table11[[#This Row],[target.clade]]="II",Table11[[#This Row],[hits.I]],TRUE,NA())</f>
        <v>44</v>
      </c>
      <c r="R1692" s="26">
        <f>IFERROR(Table11[[#This Row],[clade.N]]-Table11[[#This Row],[clade.FP]], NA())</f>
        <v>66</v>
      </c>
      <c r="S1692" s="24">
        <f>Table11[[#This Row],[clade.TP]]/Table11[[#This Row],[clade.P]]</f>
        <v>0.90413111809609337</v>
      </c>
      <c r="T1692" s="24">
        <f>Table11[[#This Row],[clade.FN]]/Table11[[#This Row],[clade.P]]</f>
        <v>9.5868881903906605E-2</v>
      </c>
      <c r="U1692" s="24">
        <f>IFERROR(Table11[[#This Row],[clade.FP]]/Table11[[#This Row],[clade.N]],NA())</f>
        <v>0.4</v>
      </c>
      <c r="V1692" s="24">
        <f>IFERROR(Table11[[#This Row],[clade.TN]]/Table11[[#This Row],[clade.N]],NA())</f>
        <v>0.6</v>
      </c>
      <c r="AC1692" s="11"/>
      <c r="AD1692" s="11"/>
    </row>
    <row r="1693" spans="1:30" ht="21" customHeight="1" x14ac:dyDescent="0.2">
      <c r="A1693" s="25" t="s">
        <v>6566</v>
      </c>
      <c r="B1693" s="20">
        <f>LOOKUP(Table11[[#This Row],[id]],'S1 - Assay'!A:A,'S1 - Assay'!B:B)</f>
        <v>10244</v>
      </c>
      <c r="C1693" s="20" t="str">
        <f>LOOKUP(Table11[[#This Row],[id]],'S1 - Assay'!A:A,'S1 - Assay'!C:C)</f>
        <v>II</v>
      </c>
      <c r="D1693" s="20">
        <f>COUNTIF('S6 - Table 1'!$B$3:$B$20,Table11[[#This Row],[id]])</f>
        <v>0</v>
      </c>
      <c r="E1693" s="20">
        <v>2.8324525870000001</v>
      </c>
      <c r="F1693" s="20">
        <v>3171</v>
      </c>
      <c r="G1693" s="20">
        <v>54</v>
      </c>
      <c r="H1693" s="20">
        <v>127</v>
      </c>
      <c r="I1693" s="20">
        <v>292</v>
      </c>
      <c r="J1693" s="20">
        <v>44</v>
      </c>
      <c r="K1693" s="20">
        <v>4177</v>
      </c>
      <c r="L1693" s="20">
        <v>65</v>
      </c>
      <c r="M1693" s="26" cm="1">
        <f t="array" ref="M1693">_xlfn.IFS(Table11[[#This Row],[target.clade]]="I",110,Table11[[#This Row],[target.clade]]="II",4454,TRUE,4652)</f>
        <v>4454</v>
      </c>
      <c r="N1693" s="26" cm="1">
        <f t="array" ref="N1693">_xlfn.IFS(Table11[[#This Row],[target.clade]]="I",4454,Table11[[#This Row],[target.clade]]="II",110,TRUE,NA())</f>
        <v>110</v>
      </c>
      <c r="O1693" s="20" cm="1">
        <f t="array" ref="O1693">_xlfn.IFS(Table11[[#This Row],[target.clade]]="I",Table11[[#This Row],[hits.I]],Table11[[#This Row],[target.clade]]="II",Table11[[#This Row],[hits.II]],TRUE,SUM(Table11[[#This Row],[hits.I]:[hits.?]]))</f>
        <v>4177</v>
      </c>
      <c r="P1693" s="26">
        <f>Table11[[#This Row],[clade.P]]-Table11[[#This Row],[clade.TP]]</f>
        <v>277</v>
      </c>
      <c r="Q1693" s="26" cm="1">
        <f t="array" ref="Q1693">_xlfn.IFS(Table11[[#This Row],[target.clade]]="I",Table11[[#This Row],[hits.II]],Table11[[#This Row],[target.clade]]="II",Table11[[#This Row],[hits.I]],TRUE,NA())</f>
        <v>44</v>
      </c>
      <c r="R1693" s="26">
        <f>IFERROR(Table11[[#This Row],[clade.N]]-Table11[[#This Row],[clade.FP]], NA())</f>
        <v>66</v>
      </c>
      <c r="S1693" s="24">
        <f>Table11[[#This Row],[clade.TP]]/Table11[[#This Row],[clade.P]]</f>
        <v>0.93780871127076781</v>
      </c>
      <c r="T1693" s="24">
        <f>Table11[[#This Row],[clade.FN]]/Table11[[#This Row],[clade.P]]</f>
        <v>6.2191288729232151E-2</v>
      </c>
      <c r="U1693" s="24">
        <f>IFERROR(Table11[[#This Row],[clade.FP]]/Table11[[#This Row],[clade.N]],NA())</f>
        <v>0.4</v>
      </c>
      <c r="V1693" s="24">
        <f>IFERROR(Table11[[#This Row],[clade.TN]]/Table11[[#This Row],[clade.N]],NA())</f>
        <v>0.6</v>
      </c>
      <c r="AC1693" s="11"/>
      <c r="AD1693" s="11"/>
    </row>
    <row r="1694" spans="1:30" ht="21" customHeight="1" x14ac:dyDescent="0.2">
      <c r="A1694" s="25" t="s">
        <v>6569</v>
      </c>
      <c r="B1694" s="20">
        <f>LOOKUP(Table11[[#This Row],[id]],'S1 - Assay'!A:A,'S1 - Assay'!B:B)</f>
        <v>10244</v>
      </c>
      <c r="C1694" s="20" t="str">
        <f>LOOKUP(Table11[[#This Row],[id]],'S1 - Assay'!A:A,'S1 - Assay'!C:C)</f>
        <v>II</v>
      </c>
      <c r="D1694" s="20">
        <f>COUNTIF('S6 - Table 1'!$B$3:$B$20,Table11[[#This Row],[id]])</f>
        <v>0</v>
      </c>
      <c r="E1694" s="20">
        <v>2.8326915370000001</v>
      </c>
      <c r="F1694" s="20">
        <v>3171</v>
      </c>
      <c r="G1694" s="20">
        <v>54</v>
      </c>
      <c r="H1694" s="20">
        <v>127</v>
      </c>
      <c r="I1694" s="20">
        <v>293</v>
      </c>
      <c r="J1694" s="20">
        <v>44</v>
      </c>
      <c r="K1694" s="20">
        <v>4177</v>
      </c>
      <c r="L1694" s="20">
        <v>65</v>
      </c>
      <c r="M1694" s="26" cm="1">
        <f t="array" ref="M1694">_xlfn.IFS(Table11[[#This Row],[target.clade]]="I",110,Table11[[#This Row],[target.clade]]="II",4454,TRUE,4652)</f>
        <v>4454</v>
      </c>
      <c r="N1694" s="26" cm="1">
        <f t="array" ref="N1694">_xlfn.IFS(Table11[[#This Row],[target.clade]]="I",4454,Table11[[#This Row],[target.clade]]="II",110,TRUE,NA())</f>
        <v>110</v>
      </c>
      <c r="O1694" s="20" cm="1">
        <f t="array" ref="O1694">_xlfn.IFS(Table11[[#This Row],[target.clade]]="I",Table11[[#This Row],[hits.I]],Table11[[#This Row],[target.clade]]="II",Table11[[#This Row],[hits.II]],TRUE,SUM(Table11[[#This Row],[hits.I]:[hits.?]]))</f>
        <v>4177</v>
      </c>
      <c r="P1694" s="26">
        <f>Table11[[#This Row],[clade.P]]-Table11[[#This Row],[clade.TP]]</f>
        <v>277</v>
      </c>
      <c r="Q1694" s="26" cm="1">
        <f t="array" ref="Q1694">_xlfn.IFS(Table11[[#This Row],[target.clade]]="I",Table11[[#This Row],[hits.II]],Table11[[#This Row],[target.clade]]="II",Table11[[#This Row],[hits.I]],TRUE,NA())</f>
        <v>44</v>
      </c>
      <c r="R1694" s="26">
        <f>IFERROR(Table11[[#This Row],[clade.N]]-Table11[[#This Row],[clade.FP]], NA())</f>
        <v>66</v>
      </c>
      <c r="S1694" s="24">
        <f>Table11[[#This Row],[clade.TP]]/Table11[[#This Row],[clade.P]]</f>
        <v>0.93780871127076781</v>
      </c>
      <c r="T1694" s="24">
        <f>Table11[[#This Row],[clade.FN]]/Table11[[#This Row],[clade.P]]</f>
        <v>6.2191288729232151E-2</v>
      </c>
      <c r="U1694" s="24">
        <f>IFERROR(Table11[[#This Row],[clade.FP]]/Table11[[#This Row],[clade.N]],NA())</f>
        <v>0.4</v>
      </c>
      <c r="V1694" s="24">
        <f>IFERROR(Table11[[#This Row],[clade.TN]]/Table11[[#This Row],[clade.N]],NA())</f>
        <v>0.6</v>
      </c>
      <c r="AC1694" s="11"/>
      <c r="AD1694" s="11"/>
    </row>
    <row r="1695" spans="1:30" ht="21" customHeight="1" x14ac:dyDescent="0.2">
      <c r="A1695" s="25" t="s">
        <v>6571</v>
      </c>
      <c r="B1695" s="20">
        <f>LOOKUP(Table11[[#This Row],[id]],'S1 - Assay'!A:A,'S1 - Assay'!B:B)</f>
        <v>10244</v>
      </c>
      <c r="C1695" s="20" t="str">
        <f>LOOKUP(Table11[[#This Row],[id]],'S1 - Assay'!A:A,'S1 - Assay'!C:C)</f>
        <v>II</v>
      </c>
      <c r="D1695" s="20">
        <f>COUNTIF('S6 - Table 1'!$B$3:$B$20,Table11[[#This Row],[id]])</f>
        <v>0</v>
      </c>
      <c r="E1695" s="20">
        <v>2.847193538</v>
      </c>
      <c r="F1695" s="20">
        <v>3325</v>
      </c>
      <c r="G1695" s="20">
        <v>2</v>
      </c>
      <c r="H1695" s="20">
        <v>287</v>
      </c>
      <c r="I1695" s="20">
        <v>22</v>
      </c>
      <c r="J1695" s="20">
        <v>43</v>
      </c>
      <c r="K1695" s="20">
        <v>4414</v>
      </c>
      <c r="L1695" s="20">
        <v>28</v>
      </c>
      <c r="M1695" s="26" cm="1">
        <f t="array" ref="M1695">_xlfn.IFS(Table11[[#This Row],[target.clade]]="I",110,Table11[[#This Row],[target.clade]]="II",4454,TRUE,4652)</f>
        <v>4454</v>
      </c>
      <c r="N1695" s="26" cm="1">
        <f t="array" ref="N1695">_xlfn.IFS(Table11[[#This Row],[target.clade]]="I",4454,Table11[[#This Row],[target.clade]]="II",110,TRUE,NA())</f>
        <v>110</v>
      </c>
      <c r="O1695" s="20" cm="1">
        <f t="array" ref="O1695">_xlfn.IFS(Table11[[#This Row],[target.clade]]="I",Table11[[#This Row],[hits.I]],Table11[[#This Row],[target.clade]]="II",Table11[[#This Row],[hits.II]],TRUE,SUM(Table11[[#This Row],[hits.I]:[hits.?]]))</f>
        <v>4414</v>
      </c>
      <c r="P1695" s="26">
        <f>Table11[[#This Row],[clade.P]]-Table11[[#This Row],[clade.TP]]</f>
        <v>40</v>
      </c>
      <c r="Q1695" s="26" cm="1">
        <f t="array" ref="Q1695">_xlfn.IFS(Table11[[#This Row],[target.clade]]="I",Table11[[#This Row],[hits.II]],Table11[[#This Row],[target.clade]]="II",Table11[[#This Row],[hits.I]],TRUE,NA())</f>
        <v>43</v>
      </c>
      <c r="R1695" s="26">
        <f>IFERROR(Table11[[#This Row],[clade.N]]-Table11[[#This Row],[clade.FP]], NA())</f>
        <v>67</v>
      </c>
      <c r="S1695" s="24">
        <f>Table11[[#This Row],[clade.TP]]/Table11[[#This Row],[clade.P]]</f>
        <v>0.99101930848675346</v>
      </c>
      <c r="T1695" s="24">
        <f>Table11[[#This Row],[clade.FN]]/Table11[[#This Row],[clade.P]]</f>
        <v>8.9806915132465207E-3</v>
      </c>
      <c r="U1695" s="24">
        <f>IFERROR(Table11[[#This Row],[clade.FP]]/Table11[[#This Row],[clade.N]],NA())</f>
        <v>0.39090909090909093</v>
      </c>
      <c r="V1695" s="24">
        <f>IFERROR(Table11[[#This Row],[clade.TN]]/Table11[[#This Row],[clade.N]],NA())</f>
        <v>0.60909090909090913</v>
      </c>
      <c r="AC1695" s="11"/>
      <c r="AD1695" s="11"/>
    </row>
    <row r="1696" spans="1:30" ht="21" customHeight="1" x14ac:dyDescent="0.2">
      <c r="A1696" s="25" t="s">
        <v>6573</v>
      </c>
      <c r="B1696" s="20">
        <f>LOOKUP(Table11[[#This Row],[id]],'S1 - Assay'!A:A,'S1 - Assay'!B:B)</f>
        <v>10244</v>
      </c>
      <c r="C1696" s="20" t="str">
        <f>LOOKUP(Table11[[#This Row],[id]],'S1 - Assay'!A:A,'S1 - Assay'!C:C)</f>
        <v>II</v>
      </c>
      <c r="D1696" s="20">
        <f>COUNTIF('S6 - Table 1'!$B$3:$B$20,Table11[[#This Row],[id]])</f>
        <v>0</v>
      </c>
      <c r="E1696" s="20">
        <v>2.8499344469999999</v>
      </c>
      <c r="F1696" s="20">
        <v>3212</v>
      </c>
      <c r="G1696" s="20">
        <v>10</v>
      </c>
      <c r="H1696" s="20">
        <v>0</v>
      </c>
      <c r="I1696" s="20">
        <v>183</v>
      </c>
      <c r="J1696" s="20">
        <v>0</v>
      </c>
      <c r="K1696" s="20">
        <v>4348</v>
      </c>
      <c r="L1696" s="20">
        <v>21</v>
      </c>
      <c r="M1696" s="26" cm="1">
        <f t="array" ref="M1696">_xlfn.IFS(Table11[[#This Row],[target.clade]]="I",110,Table11[[#This Row],[target.clade]]="II",4454,TRUE,4652)</f>
        <v>4454</v>
      </c>
      <c r="N1696" s="26" cm="1">
        <f t="array" ref="N1696">_xlfn.IFS(Table11[[#This Row],[target.clade]]="I",4454,Table11[[#This Row],[target.clade]]="II",110,TRUE,NA())</f>
        <v>110</v>
      </c>
      <c r="O1696" s="20" cm="1">
        <f t="array" ref="O1696">_xlfn.IFS(Table11[[#This Row],[target.clade]]="I",Table11[[#This Row],[hits.I]],Table11[[#This Row],[target.clade]]="II",Table11[[#This Row],[hits.II]],TRUE,SUM(Table11[[#This Row],[hits.I]:[hits.?]]))</f>
        <v>4348</v>
      </c>
      <c r="P1696" s="26">
        <f>Table11[[#This Row],[clade.P]]-Table11[[#This Row],[clade.TP]]</f>
        <v>106</v>
      </c>
      <c r="Q1696" s="26" cm="1">
        <f t="array" ref="Q1696">_xlfn.IFS(Table11[[#This Row],[target.clade]]="I",Table11[[#This Row],[hits.II]],Table11[[#This Row],[target.clade]]="II",Table11[[#This Row],[hits.I]],TRUE,NA())</f>
        <v>0</v>
      </c>
      <c r="R1696" s="26">
        <f>IFERROR(Table11[[#This Row],[clade.N]]-Table11[[#This Row],[clade.FP]], NA())</f>
        <v>110</v>
      </c>
      <c r="S1696" s="24">
        <f>Table11[[#This Row],[clade.TP]]/Table11[[#This Row],[clade.P]]</f>
        <v>0.97620116748989672</v>
      </c>
      <c r="T1696" s="24">
        <f>Table11[[#This Row],[clade.FN]]/Table11[[#This Row],[clade.P]]</f>
        <v>2.3798832510103278E-2</v>
      </c>
      <c r="U1696" s="24">
        <f>IFERROR(Table11[[#This Row],[clade.FP]]/Table11[[#This Row],[clade.N]],NA())</f>
        <v>0</v>
      </c>
      <c r="V1696" s="24">
        <f>IFERROR(Table11[[#This Row],[clade.TN]]/Table11[[#This Row],[clade.N]],NA())</f>
        <v>1</v>
      </c>
      <c r="AC1696" s="11"/>
      <c r="AD1696" s="11"/>
    </row>
    <row r="1697" spans="1:30" ht="21" customHeight="1" x14ac:dyDescent="0.2">
      <c r="A1697" s="25" t="s">
        <v>6578</v>
      </c>
      <c r="B1697" s="20">
        <f>LOOKUP(Table11[[#This Row],[id]],'S1 - Assay'!A:A,'S1 - Assay'!B:B)</f>
        <v>10244</v>
      </c>
      <c r="C1697" s="20" t="str">
        <f>LOOKUP(Table11[[#This Row],[id]],'S1 - Assay'!A:A,'S1 - Assay'!C:C)</f>
        <v>II</v>
      </c>
      <c r="D1697" s="20">
        <f>COUNTIF('S6 - Table 1'!$B$3:$B$20,Table11[[#This Row],[id]])</f>
        <v>0</v>
      </c>
      <c r="E1697" s="20">
        <v>2.8607415010000001</v>
      </c>
      <c r="F1697" s="20">
        <v>3416</v>
      </c>
      <c r="G1697" s="20">
        <v>12</v>
      </c>
      <c r="H1697" s="20">
        <v>279</v>
      </c>
      <c r="I1697" s="20">
        <v>119</v>
      </c>
      <c r="J1697" s="20">
        <v>43</v>
      </c>
      <c r="K1697" s="20">
        <v>4425</v>
      </c>
      <c r="L1697" s="20">
        <v>63</v>
      </c>
      <c r="M1697" s="26" cm="1">
        <f t="array" ref="M1697">_xlfn.IFS(Table11[[#This Row],[target.clade]]="I",110,Table11[[#This Row],[target.clade]]="II",4454,TRUE,4652)</f>
        <v>4454</v>
      </c>
      <c r="N1697" s="26" cm="1">
        <f t="array" ref="N1697">_xlfn.IFS(Table11[[#This Row],[target.clade]]="I",4454,Table11[[#This Row],[target.clade]]="II",110,TRUE,NA())</f>
        <v>110</v>
      </c>
      <c r="O1697" s="20" cm="1">
        <f t="array" ref="O1697">_xlfn.IFS(Table11[[#This Row],[target.clade]]="I",Table11[[#This Row],[hits.I]],Table11[[#This Row],[target.clade]]="II",Table11[[#This Row],[hits.II]],TRUE,SUM(Table11[[#This Row],[hits.I]:[hits.?]]))</f>
        <v>4425</v>
      </c>
      <c r="P1697" s="26">
        <f>Table11[[#This Row],[clade.P]]-Table11[[#This Row],[clade.TP]]</f>
        <v>29</v>
      </c>
      <c r="Q1697" s="26" cm="1">
        <f t="array" ref="Q1697">_xlfn.IFS(Table11[[#This Row],[target.clade]]="I",Table11[[#This Row],[hits.II]],Table11[[#This Row],[target.clade]]="II",Table11[[#This Row],[hits.I]],TRUE,NA())</f>
        <v>43</v>
      </c>
      <c r="R1697" s="26">
        <f>IFERROR(Table11[[#This Row],[clade.N]]-Table11[[#This Row],[clade.FP]], NA())</f>
        <v>67</v>
      </c>
      <c r="S1697" s="24">
        <f>Table11[[#This Row],[clade.TP]]/Table11[[#This Row],[clade.P]]</f>
        <v>0.9934889986528963</v>
      </c>
      <c r="T1697" s="24">
        <f>Table11[[#This Row],[clade.FN]]/Table11[[#This Row],[clade.P]]</f>
        <v>6.5110013471037266E-3</v>
      </c>
      <c r="U1697" s="24">
        <f>IFERROR(Table11[[#This Row],[clade.FP]]/Table11[[#This Row],[clade.N]],NA())</f>
        <v>0.39090909090909093</v>
      </c>
      <c r="V1697" s="24">
        <f>IFERROR(Table11[[#This Row],[clade.TN]]/Table11[[#This Row],[clade.N]],NA())</f>
        <v>0.60909090909090913</v>
      </c>
      <c r="AC1697" s="11"/>
      <c r="AD1697" s="11"/>
    </row>
    <row r="1698" spans="1:30" ht="21" customHeight="1" x14ac:dyDescent="0.2">
      <c r="A1698" s="25" t="s">
        <v>6581</v>
      </c>
      <c r="B1698" s="20">
        <f>LOOKUP(Table11[[#This Row],[id]],'S1 - Assay'!A:A,'S1 - Assay'!B:B)</f>
        <v>10244</v>
      </c>
      <c r="C1698" s="20" t="str">
        <f>LOOKUP(Table11[[#This Row],[id]],'S1 - Assay'!A:A,'S1 - Assay'!C:C)</f>
        <v>II</v>
      </c>
      <c r="D1698" s="20">
        <f>COUNTIF('S6 - Table 1'!$B$3:$B$20,Table11[[#This Row],[id]])</f>
        <v>0</v>
      </c>
      <c r="E1698" s="20">
        <v>2.8618684769999998</v>
      </c>
      <c r="F1698" s="20">
        <v>2665</v>
      </c>
      <c r="G1698" s="20">
        <v>95</v>
      </c>
      <c r="H1698" s="20">
        <v>279</v>
      </c>
      <c r="I1698" s="20">
        <v>6</v>
      </c>
      <c r="J1698" s="20">
        <v>44</v>
      </c>
      <c r="K1698" s="20">
        <v>3670</v>
      </c>
      <c r="L1698" s="20">
        <v>58</v>
      </c>
      <c r="M1698" s="26" cm="1">
        <f t="array" ref="M1698">_xlfn.IFS(Table11[[#This Row],[target.clade]]="I",110,Table11[[#This Row],[target.clade]]="II",4454,TRUE,4652)</f>
        <v>4454</v>
      </c>
      <c r="N1698" s="26" cm="1">
        <f t="array" ref="N1698">_xlfn.IFS(Table11[[#This Row],[target.clade]]="I",4454,Table11[[#This Row],[target.clade]]="II",110,TRUE,NA())</f>
        <v>110</v>
      </c>
      <c r="O1698" s="20" cm="1">
        <f t="array" ref="O1698">_xlfn.IFS(Table11[[#This Row],[target.clade]]="I",Table11[[#This Row],[hits.I]],Table11[[#This Row],[target.clade]]="II",Table11[[#This Row],[hits.II]],TRUE,SUM(Table11[[#This Row],[hits.I]:[hits.?]]))</f>
        <v>3670</v>
      </c>
      <c r="P1698" s="26">
        <f>Table11[[#This Row],[clade.P]]-Table11[[#This Row],[clade.TP]]</f>
        <v>784</v>
      </c>
      <c r="Q1698" s="26" cm="1">
        <f t="array" ref="Q1698">_xlfn.IFS(Table11[[#This Row],[target.clade]]="I",Table11[[#This Row],[hits.II]],Table11[[#This Row],[target.clade]]="II",Table11[[#This Row],[hits.I]],TRUE,NA())</f>
        <v>44</v>
      </c>
      <c r="R1698" s="26">
        <f>IFERROR(Table11[[#This Row],[clade.N]]-Table11[[#This Row],[clade.FP]], NA())</f>
        <v>66</v>
      </c>
      <c r="S1698" s="24">
        <f>Table11[[#This Row],[clade.TP]]/Table11[[#This Row],[clade.P]]</f>
        <v>0.82397844634036821</v>
      </c>
      <c r="T1698" s="24">
        <f>Table11[[#This Row],[clade.FN]]/Table11[[#This Row],[clade.P]]</f>
        <v>0.17602155365963179</v>
      </c>
      <c r="U1698" s="24">
        <f>IFERROR(Table11[[#This Row],[clade.FP]]/Table11[[#This Row],[clade.N]],NA())</f>
        <v>0.4</v>
      </c>
      <c r="V1698" s="24">
        <f>IFERROR(Table11[[#This Row],[clade.TN]]/Table11[[#This Row],[clade.N]],NA())</f>
        <v>0.6</v>
      </c>
      <c r="AC1698" s="11"/>
      <c r="AD1698" s="11"/>
    </row>
    <row r="1699" spans="1:30" ht="21" customHeight="1" x14ac:dyDescent="0.2">
      <c r="A1699" s="25" t="s">
        <v>6584</v>
      </c>
      <c r="B1699" s="20">
        <f>LOOKUP(Table11[[#This Row],[id]],'S1 - Assay'!A:A,'S1 - Assay'!B:B)</f>
        <v>10244</v>
      </c>
      <c r="C1699" s="20" t="str">
        <f>LOOKUP(Table11[[#This Row],[id]],'S1 - Assay'!A:A,'S1 - Assay'!C:C)</f>
        <v>II</v>
      </c>
      <c r="D1699" s="20">
        <f>COUNTIF('S6 - Table 1'!$B$3:$B$20,Table11[[#This Row],[id]])</f>
        <v>0</v>
      </c>
      <c r="E1699" s="20">
        <v>2.8679582909999999</v>
      </c>
      <c r="F1699" s="20">
        <v>2665</v>
      </c>
      <c r="G1699" s="20">
        <v>95</v>
      </c>
      <c r="H1699" s="20">
        <v>278</v>
      </c>
      <c r="I1699" s="20">
        <v>7</v>
      </c>
      <c r="J1699" s="20">
        <v>44</v>
      </c>
      <c r="K1699" s="20">
        <v>3669</v>
      </c>
      <c r="L1699" s="20">
        <v>58</v>
      </c>
      <c r="M1699" s="26" cm="1">
        <f t="array" ref="M1699">_xlfn.IFS(Table11[[#This Row],[target.clade]]="I",110,Table11[[#This Row],[target.clade]]="II",4454,TRUE,4652)</f>
        <v>4454</v>
      </c>
      <c r="N1699" s="26" cm="1">
        <f t="array" ref="N1699">_xlfn.IFS(Table11[[#This Row],[target.clade]]="I",4454,Table11[[#This Row],[target.clade]]="II",110,TRUE,NA())</f>
        <v>110</v>
      </c>
      <c r="O1699" s="20" cm="1">
        <f t="array" ref="O1699">_xlfn.IFS(Table11[[#This Row],[target.clade]]="I",Table11[[#This Row],[hits.I]],Table11[[#This Row],[target.clade]]="II",Table11[[#This Row],[hits.II]],TRUE,SUM(Table11[[#This Row],[hits.I]:[hits.?]]))</f>
        <v>3669</v>
      </c>
      <c r="P1699" s="26">
        <f>Table11[[#This Row],[clade.P]]-Table11[[#This Row],[clade.TP]]</f>
        <v>785</v>
      </c>
      <c r="Q1699" s="26" cm="1">
        <f t="array" ref="Q1699">_xlfn.IFS(Table11[[#This Row],[target.clade]]="I",Table11[[#This Row],[hits.II]],Table11[[#This Row],[target.clade]]="II",Table11[[#This Row],[hits.I]],TRUE,NA())</f>
        <v>44</v>
      </c>
      <c r="R1699" s="26">
        <f>IFERROR(Table11[[#This Row],[clade.N]]-Table11[[#This Row],[clade.FP]], NA())</f>
        <v>66</v>
      </c>
      <c r="S1699" s="24">
        <f>Table11[[#This Row],[clade.TP]]/Table11[[#This Row],[clade.P]]</f>
        <v>0.82375392905253708</v>
      </c>
      <c r="T1699" s="24">
        <f>Table11[[#This Row],[clade.FN]]/Table11[[#This Row],[clade.P]]</f>
        <v>0.17624607094746295</v>
      </c>
      <c r="U1699" s="24">
        <f>IFERROR(Table11[[#This Row],[clade.FP]]/Table11[[#This Row],[clade.N]],NA())</f>
        <v>0.4</v>
      </c>
      <c r="V1699" s="24">
        <f>IFERROR(Table11[[#This Row],[clade.TN]]/Table11[[#This Row],[clade.N]],NA())</f>
        <v>0.6</v>
      </c>
      <c r="AC1699" s="11"/>
      <c r="AD1699" s="11"/>
    </row>
    <row r="1700" spans="1:30" ht="21" customHeight="1" x14ac:dyDescent="0.2">
      <c r="A1700" s="25" t="s">
        <v>6587</v>
      </c>
      <c r="B1700" s="20">
        <f>LOOKUP(Table11[[#This Row],[id]],'S1 - Assay'!A:A,'S1 - Assay'!B:B)</f>
        <v>10244</v>
      </c>
      <c r="C1700" s="20" t="str">
        <f>LOOKUP(Table11[[#This Row],[id]],'S1 - Assay'!A:A,'S1 - Assay'!C:C)</f>
        <v>II</v>
      </c>
      <c r="D1700" s="20">
        <f>COUNTIF('S6 - Table 1'!$B$3:$B$20,Table11[[#This Row],[id]])</f>
        <v>0</v>
      </c>
      <c r="E1700" s="20">
        <v>2.8691758940000001</v>
      </c>
      <c r="F1700" s="20">
        <v>3423</v>
      </c>
      <c r="G1700" s="20">
        <v>10</v>
      </c>
      <c r="H1700" s="20">
        <v>218</v>
      </c>
      <c r="I1700" s="20">
        <v>89</v>
      </c>
      <c r="J1700" s="20">
        <v>44</v>
      </c>
      <c r="K1700" s="20">
        <v>4430</v>
      </c>
      <c r="L1700" s="20">
        <v>66</v>
      </c>
      <c r="M1700" s="26" cm="1">
        <f t="array" ref="M1700">_xlfn.IFS(Table11[[#This Row],[target.clade]]="I",110,Table11[[#This Row],[target.clade]]="II",4454,TRUE,4652)</f>
        <v>4454</v>
      </c>
      <c r="N1700" s="26" cm="1">
        <f t="array" ref="N1700">_xlfn.IFS(Table11[[#This Row],[target.clade]]="I",4454,Table11[[#This Row],[target.clade]]="II",110,TRUE,NA())</f>
        <v>110</v>
      </c>
      <c r="O1700" s="20" cm="1">
        <f t="array" ref="O1700">_xlfn.IFS(Table11[[#This Row],[target.clade]]="I",Table11[[#This Row],[hits.I]],Table11[[#This Row],[target.clade]]="II",Table11[[#This Row],[hits.II]],TRUE,SUM(Table11[[#This Row],[hits.I]:[hits.?]]))</f>
        <v>4430</v>
      </c>
      <c r="P1700" s="26">
        <f>Table11[[#This Row],[clade.P]]-Table11[[#This Row],[clade.TP]]</f>
        <v>24</v>
      </c>
      <c r="Q1700" s="26" cm="1">
        <f t="array" ref="Q1700">_xlfn.IFS(Table11[[#This Row],[target.clade]]="I",Table11[[#This Row],[hits.II]],Table11[[#This Row],[target.clade]]="II",Table11[[#This Row],[hits.I]],TRUE,NA())</f>
        <v>44</v>
      </c>
      <c r="R1700" s="26">
        <f>IFERROR(Table11[[#This Row],[clade.N]]-Table11[[#This Row],[clade.FP]], NA())</f>
        <v>66</v>
      </c>
      <c r="S1700" s="24">
        <f>Table11[[#This Row],[clade.TP]]/Table11[[#This Row],[clade.P]]</f>
        <v>0.99461158509205205</v>
      </c>
      <c r="T1700" s="24">
        <f>Table11[[#This Row],[clade.FN]]/Table11[[#This Row],[clade.P]]</f>
        <v>5.3884149079479124E-3</v>
      </c>
      <c r="U1700" s="24">
        <f>IFERROR(Table11[[#This Row],[clade.FP]]/Table11[[#This Row],[clade.N]],NA())</f>
        <v>0.4</v>
      </c>
      <c r="V1700" s="24">
        <f>IFERROR(Table11[[#This Row],[clade.TN]]/Table11[[#This Row],[clade.N]],NA())</f>
        <v>0.6</v>
      </c>
      <c r="AC1700" s="11"/>
      <c r="AD1700" s="11"/>
    </row>
    <row r="1701" spans="1:30" ht="21" customHeight="1" x14ac:dyDescent="0.2">
      <c r="A1701" s="25" t="s">
        <v>6590</v>
      </c>
      <c r="B1701" s="20">
        <f>LOOKUP(Table11[[#This Row],[id]],'S1 - Assay'!A:A,'S1 - Assay'!B:B)</f>
        <v>10244</v>
      </c>
      <c r="C1701" s="20" t="str">
        <f>LOOKUP(Table11[[#This Row],[id]],'S1 - Assay'!A:A,'S1 - Assay'!C:C)</f>
        <v>II</v>
      </c>
      <c r="D1701" s="20">
        <f>COUNTIF('S6 - Table 1'!$B$3:$B$20,Table11[[#This Row],[id]])</f>
        <v>0</v>
      </c>
      <c r="E1701" s="20">
        <v>2.8758002720000002</v>
      </c>
      <c r="F1701" s="20">
        <v>3375</v>
      </c>
      <c r="G1701" s="20">
        <v>8</v>
      </c>
      <c r="H1701" s="20">
        <v>30</v>
      </c>
      <c r="I1701" s="20">
        <v>197</v>
      </c>
      <c r="J1701" s="20">
        <v>43</v>
      </c>
      <c r="K1701" s="20">
        <v>4364</v>
      </c>
      <c r="L1701" s="20">
        <v>64</v>
      </c>
      <c r="M1701" s="26" cm="1">
        <f t="array" ref="M1701">_xlfn.IFS(Table11[[#This Row],[target.clade]]="I",110,Table11[[#This Row],[target.clade]]="II",4454,TRUE,4652)</f>
        <v>4454</v>
      </c>
      <c r="N1701" s="26" cm="1">
        <f t="array" ref="N1701">_xlfn.IFS(Table11[[#This Row],[target.clade]]="I",4454,Table11[[#This Row],[target.clade]]="II",110,TRUE,NA())</f>
        <v>110</v>
      </c>
      <c r="O1701" s="20" cm="1">
        <f t="array" ref="O1701">_xlfn.IFS(Table11[[#This Row],[target.clade]]="I",Table11[[#This Row],[hits.I]],Table11[[#This Row],[target.clade]]="II",Table11[[#This Row],[hits.II]],TRUE,SUM(Table11[[#This Row],[hits.I]:[hits.?]]))</f>
        <v>4364</v>
      </c>
      <c r="P1701" s="26">
        <f>Table11[[#This Row],[clade.P]]-Table11[[#This Row],[clade.TP]]</f>
        <v>90</v>
      </c>
      <c r="Q1701" s="26" cm="1">
        <f t="array" ref="Q1701">_xlfn.IFS(Table11[[#This Row],[target.clade]]="I",Table11[[#This Row],[hits.II]],Table11[[#This Row],[target.clade]]="II",Table11[[#This Row],[hits.I]],TRUE,NA())</f>
        <v>43</v>
      </c>
      <c r="R1701" s="26">
        <f>IFERROR(Table11[[#This Row],[clade.N]]-Table11[[#This Row],[clade.FP]], NA())</f>
        <v>67</v>
      </c>
      <c r="S1701" s="24">
        <f>Table11[[#This Row],[clade.TP]]/Table11[[#This Row],[clade.P]]</f>
        <v>0.97979344409519531</v>
      </c>
      <c r="T1701" s="24">
        <f>Table11[[#This Row],[clade.FN]]/Table11[[#This Row],[clade.P]]</f>
        <v>2.020655590480467E-2</v>
      </c>
      <c r="U1701" s="24">
        <f>IFERROR(Table11[[#This Row],[clade.FP]]/Table11[[#This Row],[clade.N]],NA())</f>
        <v>0.39090909090909093</v>
      </c>
      <c r="V1701" s="24">
        <f>IFERROR(Table11[[#This Row],[clade.TN]]/Table11[[#This Row],[clade.N]],NA())</f>
        <v>0.60909090909090913</v>
      </c>
      <c r="AC1701" s="11"/>
      <c r="AD1701" s="11"/>
    </row>
    <row r="1702" spans="1:30" ht="21" customHeight="1" x14ac:dyDescent="0.2">
      <c r="A1702" s="25" t="s">
        <v>6595</v>
      </c>
      <c r="B1702" s="20">
        <f>LOOKUP(Table11[[#This Row],[id]],'S1 - Assay'!A:A,'S1 - Assay'!B:B)</f>
        <v>10244</v>
      </c>
      <c r="C1702" s="20" t="str">
        <f>LOOKUP(Table11[[#This Row],[id]],'S1 - Assay'!A:A,'S1 - Assay'!C:C)</f>
        <v>II</v>
      </c>
      <c r="D1702" s="20">
        <f>COUNTIF('S6 - Table 1'!$B$3:$B$20,Table11[[#This Row],[id]])</f>
        <v>0</v>
      </c>
      <c r="E1702" s="20">
        <v>2.9000289869999998</v>
      </c>
      <c r="F1702" s="20">
        <v>3416</v>
      </c>
      <c r="G1702" s="20">
        <v>12</v>
      </c>
      <c r="H1702" s="20">
        <v>279</v>
      </c>
      <c r="I1702" s="20">
        <v>119</v>
      </c>
      <c r="J1702" s="20">
        <v>43</v>
      </c>
      <c r="K1702" s="20">
        <v>4425</v>
      </c>
      <c r="L1702" s="20">
        <v>63</v>
      </c>
      <c r="M1702" s="26" cm="1">
        <f t="array" ref="M1702">_xlfn.IFS(Table11[[#This Row],[target.clade]]="I",110,Table11[[#This Row],[target.clade]]="II",4454,TRUE,4652)</f>
        <v>4454</v>
      </c>
      <c r="N1702" s="26" cm="1">
        <f t="array" ref="N1702">_xlfn.IFS(Table11[[#This Row],[target.clade]]="I",4454,Table11[[#This Row],[target.clade]]="II",110,TRUE,NA())</f>
        <v>110</v>
      </c>
      <c r="O1702" s="20" cm="1">
        <f t="array" ref="O1702">_xlfn.IFS(Table11[[#This Row],[target.clade]]="I",Table11[[#This Row],[hits.I]],Table11[[#This Row],[target.clade]]="II",Table11[[#This Row],[hits.II]],TRUE,SUM(Table11[[#This Row],[hits.I]:[hits.?]]))</f>
        <v>4425</v>
      </c>
      <c r="P1702" s="26">
        <f>Table11[[#This Row],[clade.P]]-Table11[[#This Row],[clade.TP]]</f>
        <v>29</v>
      </c>
      <c r="Q1702" s="26" cm="1">
        <f t="array" ref="Q1702">_xlfn.IFS(Table11[[#This Row],[target.clade]]="I",Table11[[#This Row],[hits.II]],Table11[[#This Row],[target.clade]]="II",Table11[[#This Row],[hits.I]],TRUE,NA())</f>
        <v>43</v>
      </c>
      <c r="R1702" s="26">
        <f>IFERROR(Table11[[#This Row],[clade.N]]-Table11[[#This Row],[clade.FP]], NA())</f>
        <v>67</v>
      </c>
      <c r="S1702" s="24">
        <f>Table11[[#This Row],[clade.TP]]/Table11[[#This Row],[clade.P]]</f>
        <v>0.9934889986528963</v>
      </c>
      <c r="T1702" s="24">
        <f>Table11[[#This Row],[clade.FN]]/Table11[[#This Row],[clade.P]]</f>
        <v>6.5110013471037266E-3</v>
      </c>
      <c r="U1702" s="24">
        <f>IFERROR(Table11[[#This Row],[clade.FP]]/Table11[[#This Row],[clade.N]],NA())</f>
        <v>0.39090909090909093</v>
      </c>
      <c r="V1702" s="24">
        <f>IFERROR(Table11[[#This Row],[clade.TN]]/Table11[[#This Row],[clade.N]],NA())</f>
        <v>0.60909090909090913</v>
      </c>
      <c r="AC1702" s="11"/>
      <c r="AD1702" s="11"/>
    </row>
    <row r="1703" spans="1:30" ht="21" customHeight="1" x14ac:dyDescent="0.2">
      <c r="A1703" s="25" t="s">
        <v>6597</v>
      </c>
      <c r="B1703" s="20">
        <f>LOOKUP(Table11[[#This Row],[id]],'S1 - Assay'!A:A,'S1 - Assay'!B:B)</f>
        <v>10244</v>
      </c>
      <c r="C1703" s="20" t="str">
        <f>LOOKUP(Table11[[#This Row],[id]],'S1 - Assay'!A:A,'S1 - Assay'!C:C)</f>
        <v>II</v>
      </c>
      <c r="D1703" s="20">
        <f>COUNTIF('S6 - Table 1'!$B$3:$B$20,Table11[[#This Row],[id]])</f>
        <v>0</v>
      </c>
      <c r="E1703" s="20">
        <v>2.9134348449999998</v>
      </c>
      <c r="F1703" s="20">
        <v>3317</v>
      </c>
      <c r="G1703" s="20">
        <v>2</v>
      </c>
      <c r="H1703" s="20">
        <v>170</v>
      </c>
      <c r="I1703" s="20">
        <v>142</v>
      </c>
      <c r="J1703" s="20">
        <v>43</v>
      </c>
      <c r="K1703" s="20">
        <v>4407</v>
      </c>
      <c r="L1703" s="20">
        <v>27</v>
      </c>
      <c r="M1703" s="26" cm="1">
        <f t="array" ref="M1703">_xlfn.IFS(Table11[[#This Row],[target.clade]]="I",110,Table11[[#This Row],[target.clade]]="II",4454,TRUE,4652)</f>
        <v>4454</v>
      </c>
      <c r="N1703" s="26" cm="1">
        <f t="array" ref="N1703">_xlfn.IFS(Table11[[#This Row],[target.clade]]="I",4454,Table11[[#This Row],[target.clade]]="II",110,TRUE,NA())</f>
        <v>110</v>
      </c>
      <c r="O1703" s="20" cm="1">
        <f t="array" ref="O1703">_xlfn.IFS(Table11[[#This Row],[target.clade]]="I",Table11[[#This Row],[hits.I]],Table11[[#This Row],[target.clade]]="II",Table11[[#This Row],[hits.II]],TRUE,SUM(Table11[[#This Row],[hits.I]:[hits.?]]))</f>
        <v>4407</v>
      </c>
      <c r="P1703" s="26">
        <f>Table11[[#This Row],[clade.P]]-Table11[[#This Row],[clade.TP]]</f>
        <v>47</v>
      </c>
      <c r="Q1703" s="26" cm="1">
        <f t="array" ref="Q1703">_xlfn.IFS(Table11[[#This Row],[target.clade]]="I",Table11[[#This Row],[hits.II]],Table11[[#This Row],[target.clade]]="II",Table11[[#This Row],[hits.I]],TRUE,NA())</f>
        <v>43</v>
      </c>
      <c r="R1703" s="26">
        <f>IFERROR(Table11[[#This Row],[clade.N]]-Table11[[#This Row],[clade.FP]], NA())</f>
        <v>67</v>
      </c>
      <c r="S1703" s="24">
        <f>Table11[[#This Row],[clade.TP]]/Table11[[#This Row],[clade.P]]</f>
        <v>0.98944768747193534</v>
      </c>
      <c r="T1703" s="24">
        <f>Table11[[#This Row],[clade.FN]]/Table11[[#This Row],[clade.P]]</f>
        <v>1.0552312528064661E-2</v>
      </c>
      <c r="U1703" s="24">
        <f>IFERROR(Table11[[#This Row],[clade.FP]]/Table11[[#This Row],[clade.N]],NA())</f>
        <v>0.39090909090909093</v>
      </c>
      <c r="V1703" s="24">
        <f>IFERROR(Table11[[#This Row],[clade.TN]]/Table11[[#This Row],[clade.N]],NA())</f>
        <v>0.60909090909090913</v>
      </c>
      <c r="AC1703" s="11"/>
      <c r="AD1703" s="11"/>
    </row>
    <row r="1704" spans="1:30" ht="21" customHeight="1" x14ac:dyDescent="0.2">
      <c r="A1704" s="25" t="s">
        <v>6601</v>
      </c>
      <c r="B1704" s="20">
        <f>LOOKUP(Table11[[#This Row],[id]],'S1 - Assay'!A:A,'S1 - Assay'!B:B)</f>
        <v>10244</v>
      </c>
      <c r="C1704" s="20" t="str">
        <f>LOOKUP(Table11[[#This Row],[id]],'S1 - Assay'!A:A,'S1 - Assay'!C:C)</f>
        <v>II</v>
      </c>
      <c r="D1704" s="20">
        <f>COUNTIF('S6 - Table 1'!$B$3:$B$20,Table11[[#This Row],[id]])</f>
        <v>0</v>
      </c>
      <c r="E1704" s="20">
        <v>2.9292641420000001</v>
      </c>
      <c r="F1704" s="20">
        <v>3437</v>
      </c>
      <c r="G1704" s="20">
        <v>1</v>
      </c>
      <c r="H1704" s="20">
        <v>163</v>
      </c>
      <c r="I1704" s="20">
        <v>120</v>
      </c>
      <c r="J1704" s="20">
        <v>43</v>
      </c>
      <c r="K1704" s="20">
        <v>4439</v>
      </c>
      <c r="L1704" s="20">
        <v>65</v>
      </c>
      <c r="M1704" s="26" cm="1">
        <f t="array" ref="M1704">_xlfn.IFS(Table11[[#This Row],[target.clade]]="I",110,Table11[[#This Row],[target.clade]]="II",4454,TRUE,4652)</f>
        <v>4454</v>
      </c>
      <c r="N1704" s="26" cm="1">
        <f t="array" ref="N1704">_xlfn.IFS(Table11[[#This Row],[target.clade]]="I",4454,Table11[[#This Row],[target.clade]]="II",110,TRUE,NA())</f>
        <v>110</v>
      </c>
      <c r="O1704" s="20" cm="1">
        <f t="array" ref="O1704">_xlfn.IFS(Table11[[#This Row],[target.clade]]="I",Table11[[#This Row],[hits.I]],Table11[[#This Row],[target.clade]]="II",Table11[[#This Row],[hits.II]],TRUE,SUM(Table11[[#This Row],[hits.I]:[hits.?]]))</f>
        <v>4439</v>
      </c>
      <c r="P1704" s="26">
        <f>Table11[[#This Row],[clade.P]]-Table11[[#This Row],[clade.TP]]</f>
        <v>15</v>
      </c>
      <c r="Q1704" s="26" cm="1">
        <f t="array" ref="Q1704">_xlfn.IFS(Table11[[#This Row],[target.clade]]="I",Table11[[#This Row],[hits.II]],Table11[[#This Row],[target.clade]]="II",Table11[[#This Row],[hits.I]],TRUE,NA())</f>
        <v>43</v>
      </c>
      <c r="R1704" s="26">
        <f>IFERROR(Table11[[#This Row],[clade.N]]-Table11[[#This Row],[clade.FP]], NA())</f>
        <v>67</v>
      </c>
      <c r="S1704" s="24">
        <f>Table11[[#This Row],[clade.TP]]/Table11[[#This Row],[clade.P]]</f>
        <v>0.99663224068253253</v>
      </c>
      <c r="T1704" s="24">
        <f>Table11[[#This Row],[clade.FN]]/Table11[[#This Row],[clade.P]]</f>
        <v>3.3677593174674448E-3</v>
      </c>
      <c r="U1704" s="24">
        <f>IFERROR(Table11[[#This Row],[clade.FP]]/Table11[[#This Row],[clade.N]],NA())</f>
        <v>0.39090909090909093</v>
      </c>
      <c r="V1704" s="24">
        <f>IFERROR(Table11[[#This Row],[clade.TN]]/Table11[[#This Row],[clade.N]],NA())</f>
        <v>0.60909090909090913</v>
      </c>
      <c r="AC1704" s="11"/>
      <c r="AD1704" s="11"/>
    </row>
    <row r="1705" spans="1:30" ht="21" customHeight="1" x14ac:dyDescent="0.2">
      <c r="A1705" s="25" t="s">
        <v>6604</v>
      </c>
      <c r="B1705" s="20">
        <f>LOOKUP(Table11[[#This Row],[id]],'S1 - Assay'!A:A,'S1 - Assay'!B:B)</f>
        <v>10244</v>
      </c>
      <c r="C1705" s="20" t="str">
        <f>LOOKUP(Table11[[#This Row],[id]],'S1 - Assay'!A:A,'S1 - Assay'!C:C)</f>
        <v>II</v>
      </c>
      <c r="D1705" s="20">
        <f>COUNTIF('S6 - Table 1'!$B$3:$B$20,Table11[[#This Row],[id]])</f>
        <v>0</v>
      </c>
      <c r="E1705" s="20">
        <v>2.934771794</v>
      </c>
      <c r="F1705" s="20">
        <v>3423</v>
      </c>
      <c r="G1705" s="20">
        <v>10</v>
      </c>
      <c r="H1705" s="20">
        <v>218</v>
      </c>
      <c r="I1705" s="20">
        <v>89</v>
      </c>
      <c r="J1705" s="20">
        <v>44</v>
      </c>
      <c r="K1705" s="20">
        <v>4430</v>
      </c>
      <c r="L1705" s="20">
        <v>66</v>
      </c>
      <c r="M1705" s="26" cm="1">
        <f t="array" ref="M1705">_xlfn.IFS(Table11[[#This Row],[target.clade]]="I",110,Table11[[#This Row],[target.clade]]="II",4454,TRUE,4652)</f>
        <v>4454</v>
      </c>
      <c r="N1705" s="26" cm="1">
        <f t="array" ref="N1705">_xlfn.IFS(Table11[[#This Row],[target.clade]]="I",4454,Table11[[#This Row],[target.clade]]="II",110,TRUE,NA())</f>
        <v>110</v>
      </c>
      <c r="O1705" s="20" cm="1">
        <f t="array" ref="O1705">_xlfn.IFS(Table11[[#This Row],[target.clade]]="I",Table11[[#This Row],[hits.I]],Table11[[#This Row],[target.clade]]="II",Table11[[#This Row],[hits.II]],TRUE,SUM(Table11[[#This Row],[hits.I]:[hits.?]]))</f>
        <v>4430</v>
      </c>
      <c r="P1705" s="26">
        <f>Table11[[#This Row],[clade.P]]-Table11[[#This Row],[clade.TP]]</f>
        <v>24</v>
      </c>
      <c r="Q1705" s="26" cm="1">
        <f t="array" ref="Q1705">_xlfn.IFS(Table11[[#This Row],[target.clade]]="I",Table11[[#This Row],[hits.II]],Table11[[#This Row],[target.clade]]="II",Table11[[#This Row],[hits.I]],TRUE,NA())</f>
        <v>44</v>
      </c>
      <c r="R1705" s="26">
        <f>IFERROR(Table11[[#This Row],[clade.N]]-Table11[[#This Row],[clade.FP]], NA())</f>
        <v>66</v>
      </c>
      <c r="S1705" s="24">
        <f>Table11[[#This Row],[clade.TP]]/Table11[[#This Row],[clade.P]]</f>
        <v>0.99461158509205205</v>
      </c>
      <c r="T1705" s="24">
        <f>Table11[[#This Row],[clade.FN]]/Table11[[#This Row],[clade.P]]</f>
        <v>5.3884149079479124E-3</v>
      </c>
      <c r="U1705" s="24">
        <f>IFERROR(Table11[[#This Row],[clade.FP]]/Table11[[#This Row],[clade.N]],NA())</f>
        <v>0.4</v>
      </c>
      <c r="V1705" s="24">
        <f>IFERROR(Table11[[#This Row],[clade.TN]]/Table11[[#This Row],[clade.N]],NA())</f>
        <v>0.6</v>
      </c>
      <c r="AC1705" s="11"/>
      <c r="AD1705" s="11"/>
    </row>
    <row r="1706" spans="1:30" ht="21" customHeight="1" x14ac:dyDescent="0.2">
      <c r="A1706" s="25" t="s">
        <v>6606</v>
      </c>
      <c r="B1706" s="20">
        <f>LOOKUP(Table11[[#This Row],[id]],'S1 - Assay'!A:A,'S1 - Assay'!B:B)</f>
        <v>10244</v>
      </c>
      <c r="C1706" s="20" t="str">
        <f>LOOKUP(Table11[[#This Row],[id]],'S1 - Assay'!A:A,'S1 - Assay'!C:C)</f>
        <v>II</v>
      </c>
      <c r="D1706" s="20">
        <f>COUNTIF('S6 - Table 1'!$B$3:$B$20,Table11[[#This Row],[id]])</f>
        <v>0</v>
      </c>
      <c r="E1706" s="20">
        <v>2.948140735</v>
      </c>
      <c r="F1706" s="20">
        <v>3294</v>
      </c>
      <c r="G1706" s="20">
        <v>7</v>
      </c>
      <c r="H1706" s="20">
        <v>222</v>
      </c>
      <c r="I1706" s="20">
        <v>64</v>
      </c>
      <c r="J1706" s="20">
        <v>43</v>
      </c>
      <c r="K1706" s="20">
        <v>4381</v>
      </c>
      <c r="L1706" s="20">
        <v>20</v>
      </c>
      <c r="M1706" s="26" cm="1">
        <f t="array" ref="M1706">_xlfn.IFS(Table11[[#This Row],[target.clade]]="I",110,Table11[[#This Row],[target.clade]]="II",4454,TRUE,4652)</f>
        <v>4454</v>
      </c>
      <c r="N1706" s="26" cm="1">
        <f t="array" ref="N1706">_xlfn.IFS(Table11[[#This Row],[target.clade]]="I",4454,Table11[[#This Row],[target.clade]]="II",110,TRUE,NA())</f>
        <v>110</v>
      </c>
      <c r="O1706" s="20" cm="1">
        <f t="array" ref="O1706">_xlfn.IFS(Table11[[#This Row],[target.clade]]="I",Table11[[#This Row],[hits.I]],Table11[[#This Row],[target.clade]]="II",Table11[[#This Row],[hits.II]],TRUE,SUM(Table11[[#This Row],[hits.I]:[hits.?]]))</f>
        <v>4381</v>
      </c>
      <c r="P1706" s="26">
        <f>Table11[[#This Row],[clade.P]]-Table11[[#This Row],[clade.TP]]</f>
        <v>73</v>
      </c>
      <c r="Q1706" s="26" cm="1">
        <f t="array" ref="Q1706">_xlfn.IFS(Table11[[#This Row],[target.clade]]="I",Table11[[#This Row],[hits.II]],Table11[[#This Row],[target.clade]]="II",Table11[[#This Row],[hits.I]],TRUE,NA())</f>
        <v>43</v>
      </c>
      <c r="R1706" s="26">
        <f>IFERROR(Table11[[#This Row],[clade.N]]-Table11[[#This Row],[clade.FP]], NA())</f>
        <v>67</v>
      </c>
      <c r="S1706" s="24">
        <f>Table11[[#This Row],[clade.TP]]/Table11[[#This Row],[clade.P]]</f>
        <v>0.98361023798832514</v>
      </c>
      <c r="T1706" s="24">
        <f>Table11[[#This Row],[clade.FN]]/Table11[[#This Row],[clade.P]]</f>
        <v>1.6389762011674899E-2</v>
      </c>
      <c r="U1706" s="24">
        <f>IFERROR(Table11[[#This Row],[clade.FP]]/Table11[[#This Row],[clade.N]],NA())</f>
        <v>0.39090909090909093</v>
      </c>
      <c r="V1706" s="24">
        <f>IFERROR(Table11[[#This Row],[clade.TN]]/Table11[[#This Row],[clade.N]],NA())</f>
        <v>0.60909090909090913</v>
      </c>
      <c r="AC1706" s="11"/>
      <c r="AD1706" s="11"/>
    </row>
    <row r="1707" spans="1:30" ht="21" customHeight="1" x14ac:dyDescent="0.2">
      <c r="A1707" s="25" t="s">
        <v>6609</v>
      </c>
      <c r="B1707" s="20">
        <f>LOOKUP(Table11[[#This Row],[id]],'S1 - Assay'!A:A,'S1 - Assay'!B:B)</f>
        <v>10244</v>
      </c>
      <c r="C1707" s="20" t="str">
        <f>LOOKUP(Table11[[#This Row],[id]],'S1 - Assay'!A:A,'S1 - Assay'!C:C)</f>
        <v>II</v>
      </c>
      <c r="D1707" s="20">
        <f>COUNTIF('S6 - Table 1'!$B$3:$B$20,Table11[[#This Row],[id]])</f>
        <v>0</v>
      </c>
      <c r="E1707" s="20">
        <v>2.9517293740000001</v>
      </c>
      <c r="F1707" s="20">
        <v>3397</v>
      </c>
      <c r="G1707" s="20">
        <v>1</v>
      </c>
      <c r="H1707" s="20">
        <v>114</v>
      </c>
      <c r="I1707" s="20">
        <v>149</v>
      </c>
      <c r="J1707" s="20">
        <v>43</v>
      </c>
      <c r="K1707" s="20">
        <v>4433</v>
      </c>
      <c r="L1707" s="20">
        <v>53</v>
      </c>
      <c r="M1707" s="26" cm="1">
        <f t="array" ref="M1707">_xlfn.IFS(Table11[[#This Row],[target.clade]]="I",110,Table11[[#This Row],[target.clade]]="II",4454,TRUE,4652)</f>
        <v>4454</v>
      </c>
      <c r="N1707" s="26" cm="1">
        <f t="array" ref="N1707">_xlfn.IFS(Table11[[#This Row],[target.clade]]="I",4454,Table11[[#This Row],[target.clade]]="II",110,TRUE,NA())</f>
        <v>110</v>
      </c>
      <c r="O1707" s="20" cm="1">
        <f t="array" ref="O1707">_xlfn.IFS(Table11[[#This Row],[target.clade]]="I",Table11[[#This Row],[hits.I]],Table11[[#This Row],[target.clade]]="II",Table11[[#This Row],[hits.II]],TRUE,SUM(Table11[[#This Row],[hits.I]:[hits.?]]))</f>
        <v>4433</v>
      </c>
      <c r="P1707" s="26">
        <f>Table11[[#This Row],[clade.P]]-Table11[[#This Row],[clade.TP]]</f>
        <v>21</v>
      </c>
      <c r="Q1707" s="26" cm="1">
        <f t="array" ref="Q1707">_xlfn.IFS(Table11[[#This Row],[target.clade]]="I",Table11[[#This Row],[hits.II]],Table11[[#This Row],[target.clade]]="II",Table11[[#This Row],[hits.I]],TRUE,NA())</f>
        <v>43</v>
      </c>
      <c r="R1707" s="26">
        <f>IFERROR(Table11[[#This Row],[clade.N]]-Table11[[#This Row],[clade.FP]], NA())</f>
        <v>67</v>
      </c>
      <c r="S1707" s="24">
        <f>Table11[[#This Row],[clade.TP]]/Table11[[#This Row],[clade.P]]</f>
        <v>0.99528513695554555</v>
      </c>
      <c r="T1707" s="24">
        <f>Table11[[#This Row],[clade.FN]]/Table11[[#This Row],[clade.P]]</f>
        <v>4.7148630444544233E-3</v>
      </c>
      <c r="U1707" s="24">
        <f>IFERROR(Table11[[#This Row],[clade.FP]]/Table11[[#This Row],[clade.N]],NA())</f>
        <v>0.39090909090909093</v>
      </c>
      <c r="V1707" s="24">
        <f>IFERROR(Table11[[#This Row],[clade.TN]]/Table11[[#This Row],[clade.N]],NA())</f>
        <v>0.60909090909090913</v>
      </c>
      <c r="AC1707" s="11"/>
      <c r="AD1707" s="11"/>
    </row>
    <row r="1708" spans="1:30" ht="21" customHeight="1" x14ac:dyDescent="0.2">
      <c r="A1708" s="25" t="s">
        <v>6612</v>
      </c>
      <c r="B1708" s="20">
        <f>LOOKUP(Table11[[#This Row],[id]],'S1 - Assay'!A:A,'S1 - Assay'!B:B)</f>
        <v>10244</v>
      </c>
      <c r="C1708" s="20" t="str">
        <f>LOOKUP(Table11[[#This Row],[id]],'S1 - Assay'!A:A,'S1 - Assay'!C:C)</f>
        <v>II</v>
      </c>
      <c r="D1708" s="20">
        <f>COUNTIF('S6 - Table 1'!$B$3:$B$20,Table11[[#This Row],[id]])</f>
        <v>0</v>
      </c>
      <c r="E1708" s="20">
        <v>2.9537410839999998</v>
      </c>
      <c r="F1708" s="20">
        <v>3396</v>
      </c>
      <c r="G1708" s="20">
        <v>3</v>
      </c>
      <c r="H1708" s="20">
        <v>240</v>
      </c>
      <c r="I1708" s="20">
        <v>29</v>
      </c>
      <c r="J1708" s="20">
        <v>43</v>
      </c>
      <c r="K1708" s="20">
        <v>4433</v>
      </c>
      <c r="L1708" s="20">
        <v>53</v>
      </c>
      <c r="M1708" s="26" cm="1">
        <f t="array" ref="M1708">_xlfn.IFS(Table11[[#This Row],[target.clade]]="I",110,Table11[[#This Row],[target.clade]]="II",4454,TRUE,4652)</f>
        <v>4454</v>
      </c>
      <c r="N1708" s="26" cm="1">
        <f t="array" ref="N1708">_xlfn.IFS(Table11[[#This Row],[target.clade]]="I",4454,Table11[[#This Row],[target.clade]]="II",110,TRUE,NA())</f>
        <v>110</v>
      </c>
      <c r="O1708" s="20" cm="1">
        <f t="array" ref="O1708">_xlfn.IFS(Table11[[#This Row],[target.clade]]="I",Table11[[#This Row],[hits.I]],Table11[[#This Row],[target.clade]]="II",Table11[[#This Row],[hits.II]],TRUE,SUM(Table11[[#This Row],[hits.I]:[hits.?]]))</f>
        <v>4433</v>
      </c>
      <c r="P1708" s="26">
        <f>Table11[[#This Row],[clade.P]]-Table11[[#This Row],[clade.TP]]</f>
        <v>21</v>
      </c>
      <c r="Q1708" s="26" cm="1">
        <f t="array" ref="Q1708">_xlfn.IFS(Table11[[#This Row],[target.clade]]="I",Table11[[#This Row],[hits.II]],Table11[[#This Row],[target.clade]]="II",Table11[[#This Row],[hits.I]],TRUE,NA())</f>
        <v>43</v>
      </c>
      <c r="R1708" s="26">
        <f>IFERROR(Table11[[#This Row],[clade.N]]-Table11[[#This Row],[clade.FP]], NA())</f>
        <v>67</v>
      </c>
      <c r="S1708" s="24">
        <f>Table11[[#This Row],[clade.TP]]/Table11[[#This Row],[clade.P]]</f>
        <v>0.99528513695554555</v>
      </c>
      <c r="T1708" s="24">
        <f>Table11[[#This Row],[clade.FN]]/Table11[[#This Row],[clade.P]]</f>
        <v>4.7148630444544233E-3</v>
      </c>
      <c r="U1708" s="24">
        <f>IFERROR(Table11[[#This Row],[clade.FP]]/Table11[[#This Row],[clade.N]],NA())</f>
        <v>0.39090909090909093</v>
      </c>
      <c r="V1708" s="24">
        <f>IFERROR(Table11[[#This Row],[clade.TN]]/Table11[[#This Row],[clade.N]],NA())</f>
        <v>0.60909090909090913</v>
      </c>
      <c r="AC1708" s="11"/>
      <c r="AD1708" s="11"/>
    </row>
    <row r="1709" spans="1:30" ht="21" customHeight="1" x14ac:dyDescent="0.2">
      <c r="A1709" s="25" t="s">
        <v>6614</v>
      </c>
      <c r="B1709" s="20">
        <f>LOOKUP(Table11[[#This Row],[id]],'S1 - Assay'!A:A,'S1 - Assay'!B:B)</f>
        <v>10244</v>
      </c>
      <c r="C1709" s="20" t="str">
        <f>LOOKUP(Table11[[#This Row],[id]],'S1 - Assay'!A:A,'S1 - Assay'!C:C)</f>
        <v>II</v>
      </c>
      <c r="D1709" s="20">
        <f>COUNTIF('S6 - Table 1'!$B$3:$B$20,Table11[[#This Row],[id]])</f>
        <v>0</v>
      </c>
      <c r="E1709" s="20">
        <v>2.9681599150000002</v>
      </c>
      <c r="F1709" s="20">
        <v>3433</v>
      </c>
      <c r="G1709" s="20">
        <v>2</v>
      </c>
      <c r="H1709" s="20">
        <v>254</v>
      </c>
      <c r="I1709" s="20">
        <v>163</v>
      </c>
      <c r="J1709" s="20">
        <v>44</v>
      </c>
      <c r="K1709" s="20">
        <v>4434</v>
      </c>
      <c r="L1709" s="20">
        <v>66</v>
      </c>
      <c r="M1709" s="26" cm="1">
        <f t="array" ref="M1709">_xlfn.IFS(Table11[[#This Row],[target.clade]]="I",110,Table11[[#This Row],[target.clade]]="II",4454,TRUE,4652)</f>
        <v>4454</v>
      </c>
      <c r="N1709" s="26" cm="1">
        <f t="array" ref="N1709">_xlfn.IFS(Table11[[#This Row],[target.clade]]="I",4454,Table11[[#This Row],[target.clade]]="II",110,TRUE,NA())</f>
        <v>110</v>
      </c>
      <c r="O1709" s="20" cm="1">
        <f t="array" ref="O1709">_xlfn.IFS(Table11[[#This Row],[target.clade]]="I",Table11[[#This Row],[hits.I]],Table11[[#This Row],[target.clade]]="II",Table11[[#This Row],[hits.II]],TRUE,SUM(Table11[[#This Row],[hits.I]:[hits.?]]))</f>
        <v>4434</v>
      </c>
      <c r="P1709" s="26">
        <f>Table11[[#This Row],[clade.P]]-Table11[[#This Row],[clade.TP]]</f>
        <v>20</v>
      </c>
      <c r="Q1709" s="26" cm="1">
        <f t="array" ref="Q1709">_xlfn.IFS(Table11[[#This Row],[target.clade]]="I",Table11[[#This Row],[hits.II]],Table11[[#This Row],[target.clade]]="II",Table11[[#This Row],[hits.I]],TRUE,NA())</f>
        <v>44</v>
      </c>
      <c r="R1709" s="26">
        <f>IFERROR(Table11[[#This Row],[clade.N]]-Table11[[#This Row],[clade.FP]], NA())</f>
        <v>66</v>
      </c>
      <c r="S1709" s="24">
        <f>Table11[[#This Row],[clade.TP]]/Table11[[#This Row],[clade.P]]</f>
        <v>0.99550965424337678</v>
      </c>
      <c r="T1709" s="24">
        <f>Table11[[#This Row],[clade.FN]]/Table11[[#This Row],[clade.P]]</f>
        <v>4.4903457566232603E-3</v>
      </c>
      <c r="U1709" s="24">
        <f>IFERROR(Table11[[#This Row],[clade.FP]]/Table11[[#This Row],[clade.N]],NA())</f>
        <v>0.4</v>
      </c>
      <c r="V1709" s="24">
        <f>IFERROR(Table11[[#This Row],[clade.TN]]/Table11[[#This Row],[clade.N]],NA())</f>
        <v>0.6</v>
      </c>
      <c r="AC1709" s="11"/>
      <c r="AD1709" s="11"/>
    </row>
    <row r="1710" spans="1:30" ht="21" customHeight="1" x14ac:dyDescent="0.2">
      <c r="A1710" s="25" t="s">
        <v>6616</v>
      </c>
      <c r="B1710" s="20">
        <f>LOOKUP(Table11[[#This Row],[id]],'S1 - Assay'!A:A,'S1 - Assay'!B:B)</f>
        <v>10244</v>
      </c>
      <c r="C1710" s="20" t="str">
        <f>LOOKUP(Table11[[#This Row],[id]],'S1 - Assay'!A:A,'S1 - Assay'!C:C)</f>
        <v>II</v>
      </c>
      <c r="D1710" s="20">
        <f>COUNTIF('S6 - Table 1'!$B$3:$B$20,Table11[[#This Row],[id]])</f>
        <v>0</v>
      </c>
      <c r="E1710" s="20">
        <v>2.9695916859999998</v>
      </c>
      <c r="F1710" s="20">
        <v>3292</v>
      </c>
      <c r="G1710" s="20">
        <v>9</v>
      </c>
      <c r="H1710" s="20">
        <v>222</v>
      </c>
      <c r="I1710" s="20">
        <v>64</v>
      </c>
      <c r="J1710" s="20">
        <v>43</v>
      </c>
      <c r="K1710" s="20">
        <v>4381</v>
      </c>
      <c r="L1710" s="20">
        <v>20</v>
      </c>
      <c r="M1710" s="26" cm="1">
        <f t="array" ref="M1710">_xlfn.IFS(Table11[[#This Row],[target.clade]]="I",110,Table11[[#This Row],[target.clade]]="II",4454,TRUE,4652)</f>
        <v>4454</v>
      </c>
      <c r="N1710" s="26" cm="1">
        <f t="array" ref="N1710">_xlfn.IFS(Table11[[#This Row],[target.clade]]="I",4454,Table11[[#This Row],[target.clade]]="II",110,TRUE,NA())</f>
        <v>110</v>
      </c>
      <c r="O1710" s="20" cm="1">
        <f t="array" ref="O1710">_xlfn.IFS(Table11[[#This Row],[target.clade]]="I",Table11[[#This Row],[hits.I]],Table11[[#This Row],[target.clade]]="II",Table11[[#This Row],[hits.II]],TRUE,SUM(Table11[[#This Row],[hits.I]:[hits.?]]))</f>
        <v>4381</v>
      </c>
      <c r="P1710" s="26">
        <f>Table11[[#This Row],[clade.P]]-Table11[[#This Row],[clade.TP]]</f>
        <v>73</v>
      </c>
      <c r="Q1710" s="26" cm="1">
        <f t="array" ref="Q1710">_xlfn.IFS(Table11[[#This Row],[target.clade]]="I",Table11[[#This Row],[hits.II]],Table11[[#This Row],[target.clade]]="II",Table11[[#This Row],[hits.I]],TRUE,NA())</f>
        <v>43</v>
      </c>
      <c r="R1710" s="26">
        <f>IFERROR(Table11[[#This Row],[clade.N]]-Table11[[#This Row],[clade.FP]], NA())</f>
        <v>67</v>
      </c>
      <c r="S1710" s="24">
        <f>Table11[[#This Row],[clade.TP]]/Table11[[#This Row],[clade.P]]</f>
        <v>0.98361023798832514</v>
      </c>
      <c r="T1710" s="24">
        <f>Table11[[#This Row],[clade.FN]]/Table11[[#This Row],[clade.P]]</f>
        <v>1.6389762011674899E-2</v>
      </c>
      <c r="U1710" s="24">
        <f>IFERROR(Table11[[#This Row],[clade.FP]]/Table11[[#This Row],[clade.N]],NA())</f>
        <v>0.39090909090909093</v>
      </c>
      <c r="V1710" s="24">
        <f>IFERROR(Table11[[#This Row],[clade.TN]]/Table11[[#This Row],[clade.N]],NA())</f>
        <v>0.60909090909090913</v>
      </c>
      <c r="AC1710" s="11"/>
      <c r="AD1710" s="11"/>
    </row>
    <row r="1711" spans="1:30" ht="21" customHeight="1" x14ac:dyDescent="0.2">
      <c r="A1711" s="25" t="s">
        <v>6619</v>
      </c>
      <c r="B1711" s="20">
        <f>LOOKUP(Table11[[#This Row],[id]],'S1 - Assay'!A:A,'S1 - Assay'!B:B)</f>
        <v>10244</v>
      </c>
      <c r="C1711" s="20" t="str">
        <f>LOOKUP(Table11[[#This Row],[id]],'S1 - Assay'!A:A,'S1 - Assay'!C:C)</f>
        <v>II</v>
      </c>
      <c r="D1711" s="20">
        <f>COUNTIF('S6 - Table 1'!$B$3:$B$20,Table11[[#This Row],[id]])</f>
        <v>0</v>
      </c>
      <c r="E1711" s="20">
        <v>2.9806411530000001</v>
      </c>
      <c r="F1711" s="20">
        <v>3429</v>
      </c>
      <c r="G1711" s="20">
        <v>1</v>
      </c>
      <c r="H1711" s="20">
        <v>295</v>
      </c>
      <c r="I1711" s="20">
        <v>13</v>
      </c>
      <c r="J1711" s="20">
        <v>43</v>
      </c>
      <c r="K1711" s="20">
        <v>4429</v>
      </c>
      <c r="L1711" s="20">
        <v>66</v>
      </c>
      <c r="M1711" s="26" cm="1">
        <f t="array" ref="M1711">_xlfn.IFS(Table11[[#This Row],[target.clade]]="I",110,Table11[[#This Row],[target.clade]]="II",4454,TRUE,4652)</f>
        <v>4454</v>
      </c>
      <c r="N1711" s="26" cm="1">
        <f t="array" ref="N1711">_xlfn.IFS(Table11[[#This Row],[target.clade]]="I",4454,Table11[[#This Row],[target.clade]]="II",110,TRUE,NA())</f>
        <v>110</v>
      </c>
      <c r="O1711" s="20" cm="1">
        <f t="array" ref="O1711">_xlfn.IFS(Table11[[#This Row],[target.clade]]="I",Table11[[#This Row],[hits.I]],Table11[[#This Row],[target.clade]]="II",Table11[[#This Row],[hits.II]],TRUE,SUM(Table11[[#This Row],[hits.I]:[hits.?]]))</f>
        <v>4429</v>
      </c>
      <c r="P1711" s="26">
        <f>Table11[[#This Row],[clade.P]]-Table11[[#This Row],[clade.TP]]</f>
        <v>25</v>
      </c>
      <c r="Q1711" s="26" cm="1">
        <f t="array" ref="Q1711">_xlfn.IFS(Table11[[#This Row],[target.clade]]="I",Table11[[#This Row],[hits.II]],Table11[[#This Row],[target.clade]]="II",Table11[[#This Row],[hits.I]],TRUE,NA())</f>
        <v>43</v>
      </c>
      <c r="R1711" s="26">
        <f>IFERROR(Table11[[#This Row],[clade.N]]-Table11[[#This Row],[clade.FP]], NA())</f>
        <v>67</v>
      </c>
      <c r="S1711" s="24">
        <f>Table11[[#This Row],[clade.TP]]/Table11[[#This Row],[clade.P]]</f>
        <v>0.99438706780422093</v>
      </c>
      <c r="T1711" s="24">
        <f>Table11[[#This Row],[clade.FN]]/Table11[[#This Row],[clade.P]]</f>
        <v>5.6129321957790754E-3</v>
      </c>
      <c r="U1711" s="24">
        <f>IFERROR(Table11[[#This Row],[clade.FP]]/Table11[[#This Row],[clade.N]],NA())</f>
        <v>0.39090909090909093</v>
      </c>
      <c r="V1711" s="24">
        <f>IFERROR(Table11[[#This Row],[clade.TN]]/Table11[[#This Row],[clade.N]],NA())</f>
        <v>0.60909090909090913</v>
      </c>
      <c r="AC1711" s="11"/>
      <c r="AD1711" s="11"/>
    </row>
    <row r="1712" spans="1:30" ht="21" customHeight="1" x14ac:dyDescent="0.2">
      <c r="A1712" s="25" t="s">
        <v>6624</v>
      </c>
      <c r="B1712" s="20">
        <f>LOOKUP(Table11[[#This Row],[id]],'S1 - Assay'!A:A,'S1 - Assay'!B:B)</f>
        <v>10244</v>
      </c>
      <c r="C1712" s="20" t="str">
        <f>LOOKUP(Table11[[#This Row],[id]],'S1 - Assay'!A:A,'S1 - Assay'!C:C)</f>
        <v>II</v>
      </c>
      <c r="D1712" s="20">
        <f>COUNTIF('S6 - Table 1'!$B$3:$B$20,Table11[[#This Row],[id]])</f>
        <v>0</v>
      </c>
      <c r="E1712" s="20">
        <v>2.985596921</v>
      </c>
      <c r="F1712" s="20">
        <v>3429</v>
      </c>
      <c r="G1712" s="20">
        <v>1</v>
      </c>
      <c r="H1712" s="20">
        <v>294</v>
      </c>
      <c r="I1712" s="20">
        <v>14</v>
      </c>
      <c r="J1712" s="20">
        <v>43</v>
      </c>
      <c r="K1712" s="20">
        <v>4429</v>
      </c>
      <c r="L1712" s="20">
        <v>66</v>
      </c>
      <c r="M1712" s="26" cm="1">
        <f t="array" ref="M1712">_xlfn.IFS(Table11[[#This Row],[target.clade]]="I",110,Table11[[#This Row],[target.clade]]="II",4454,TRUE,4652)</f>
        <v>4454</v>
      </c>
      <c r="N1712" s="26" cm="1">
        <f t="array" ref="N1712">_xlfn.IFS(Table11[[#This Row],[target.clade]]="I",4454,Table11[[#This Row],[target.clade]]="II",110,TRUE,NA())</f>
        <v>110</v>
      </c>
      <c r="O1712" s="20" cm="1">
        <f t="array" ref="O1712">_xlfn.IFS(Table11[[#This Row],[target.clade]]="I",Table11[[#This Row],[hits.I]],Table11[[#This Row],[target.clade]]="II",Table11[[#This Row],[hits.II]],TRUE,SUM(Table11[[#This Row],[hits.I]:[hits.?]]))</f>
        <v>4429</v>
      </c>
      <c r="P1712" s="26">
        <f>Table11[[#This Row],[clade.P]]-Table11[[#This Row],[clade.TP]]</f>
        <v>25</v>
      </c>
      <c r="Q1712" s="26" cm="1">
        <f t="array" ref="Q1712">_xlfn.IFS(Table11[[#This Row],[target.clade]]="I",Table11[[#This Row],[hits.II]],Table11[[#This Row],[target.clade]]="II",Table11[[#This Row],[hits.I]],TRUE,NA())</f>
        <v>43</v>
      </c>
      <c r="R1712" s="26">
        <f>IFERROR(Table11[[#This Row],[clade.N]]-Table11[[#This Row],[clade.FP]], NA())</f>
        <v>67</v>
      </c>
      <c r="S1712" s="24">
        <f>Table11[[#This Row],[clade.TP]]/Table11[[#This Row],[clade.P]]</f>
        <v>0.99438706780422093</v>
      </c>
      <c r="T1712" s="24">
        <f>Table11[[#This Row],[clade.FN]]/Table11[[#This Row],[clade.P]]</f>
        <v>5.6129321957790754E-3</v>
      </c>
      <c r="U1712" s="24">
        <f>IFERROR(Table11[[#This Row],[clade.FP]]/Table11[[#This Row],[clade.N]],NA())</f>
        <v>0.39090909090909093</v>
      </c>
      <c r="V1712" s="24">
        <f>IFERROR(Table11[[#This Row],[clade.TN]]/Table11[[#This Row],[clade.N]],NA())</f>
        <v>0.60909090909090913</v>
      </c>
      <c r="AC1712" s="11"/>
      <c r="AD1712" s="11"/>
    </row>
    <row r="1713" spans="1:30" ht="21" customHeight="1" x14ac:dyDescent="0.2">
      <c r="A1713" s="25" t="s">
        <v>6627</v>
      </c>
      <c r="B1713" s="20">
        <f>LOOKUP(Table11[[#This Row],[id]],'S1 - Assay'!A:A,'S1 - Assay'!B:B)</f>
        <v>10244</v>
      </c>
      <c r="C1713" s="20" t="str">
        <f>LOOKUP(Table11[[#This Row],[id]],'S1 - Assay'!A:A,'S1 - Assay'!C:C)</f>
        <v>II</v>
      </c>
      <c r="D1713" s="20">
        <f>COUNTIF('S6 - Table 1'!$B$3:$B$20,Table11[[#This Row],[id]])</f>
        <v>0</v>
      </c>
      <c r="E1713" s="20">
        <v>2.9912865960000001</v>
      </c>
      <c r="F1713" s="20">
        <v>3324</v>
      </c>
      <c r="G1713" s="20">
        <v>3</v>
      </c>
      <c r="H1713" s="20">
        <v>285</v>
      </c>
      <c r="I1713" s="20">
        <v>24</v>
      </c>
      <c r="J1713" s="20">
        <v>43</v>
      </c>
      <c r="K1713" s="20">
        <v>4414</v>
      </c>
      <c r="L1713" s="20">
        <v>28</v>
      </c>
      <c r="M1713" s="26" cm="1">
        <f t="array" ref="M1713">_xlfn.IFS(Table11[[#This Row],[target.clade]]="I",110,Table11[[#This Row],[target.clade]]="II",4454,TRUE,4652)</f>
        <v>4454</v>
      </c>
      <c r="N1713" s="26" cm="1">
        <f t="array" ref="N1713">_xlfn.IFS(Table11[[#This Row],[target.clade]]="I",4454,Table11[[#This Row],[target.clade]]="II",110,TRUE,NA())</f>
        <v>110</v>
      </c>
      <c r="O1713" s="20" cm="1">
        <f t="array" ref="O1713">_xlfn.IFS(Table11[[#This Row],[target.clade]]="I",Table11[[#This Row],[hits.I]],Table11[[#This Row],[target.clade]]="II",Table11[[#This Row],[hits.II]],TRUE,SUM(Table11[[#This Row],[hits.I]:[hits.?]]))</f>
        <v>4414</v>
      </c>
      <c r="P1713" s="26">
        <f>Table11[[#This Row],[clade.P]]-Table11[[#This Row],[clade.TP]]</f>
        <v>40</v>
      </c>
      <c r="Q1713" s="26" cm="1">
        <f t="array" ref="Q1713">_xlfn.IFS(Table11[[#This Row],[target.clade]]="I",Table11[[#This Row],[hits.II]],Table11[[#This Row],[target.clade]]="II",Table11[[#This Row],[hits.I]],TRUE,NA())</f>
        <v>43</v>
      </c>
      <c r="R1713" s="26">
        <f>IFERROR(Table11[[#This Row],[clade.N]]-Table11[[#This Row],[clade.FP]], NA())</f>
        <v>67</v>
      </c>
      <c r="S1713" s="24">
        <f>Table11[[#This Row],[clade.TP]]/Table11[[#This Row],[clade.P]]</f>
        <v>0.99101930848675346</v>
      </c>
      <c r="T1713" s="24">
        <f>Table11[[#This Row],[clade.FN]]/Table11[[#This Row],[clade.P]]</f>
        <v>8.9806915132465207E-3</v>
      </c>
      <c r="U1713" s="24">
        <f>IFERROR(Table11[[#This Row],[clade.FP]]/Table11[[#This Row],[clade.N]],NA())</f>
        <v>0.39090909090909093</v>
      </c>
      <c r="V1713" s="24">
        <f>IFERROR(Table11[[#This Row],[clade.TN]]/Table11[[#This Row],[clade.N]],NA())</f>
        <v>0.60909090909090913</v>
      </c>
      <c r="AC1713" s="11"/>
      <c r="AD1713" s="11"/>
    </row>
    <row r="1714" spans="1:30" ht="21" customHeight="1" x14ac:dyDescent="0.2">
      <c r="A1714" s="25" t="s">
        <v>6629</v>
      </c>
      <c r="B1714" s="20">
        <f>LOOKUP(Table11[[#This Row],[id]],'S1 - Assay'!A:A,'S1 - Assay'!B:B)</f>
        <v>10244</v>
      </c>
      <c r="C1714" s="20" t="str">
        <f>LOOKUP(Table11[[#This Row],[id]],'S1 - Assay'!A:A,'S1 - Assay'!C:C)</f>
        <v>II</v>
      </c>
      <c r="D1714" s="20">
        <f>COUNTIF('S6 - Table 1'!$B$3:$B$20,Table11[[#This Row],[id]])</f>
        <v>0</v>
      </c>
      <c r="E1714" s="20">
        <v>2.9988329789999999</v>
      </c>
      <c r="F1714" s="20">
        <v>3323</v>
      </c>
      <c r="G1714" s="20">
        <v>11</v>
      </c>
      <c r="H1714" s="20">
        <v>63</v>
      </c>
      <c r="I1714" s="20">
        <v>150</v>
      </c>
      <c r="J1714" s="20">
        <v>43</v>
      </c>
      <c r="K1714" s="20">
        <v>4316</v>
      </c>
      <c r="L1714" s="20">
        <v>65</v>
      </c>
      <c r="M1714" s="26" cm="1">
        <f t="array" ref="M1714">_xlfn.IFS(Table11[[#This Row],[target.clade]]="I",110,Table11[[#This Row],[target.clade]]="II",4454,TRUE,4652)</f>
        <v>4454</v>
      </c>
      <c r="N1714" s="26" cm="1">
        <f t="array" ref="N1714">_xlfn.IFS(Table11[[#This Row],[target.clade]]="I",4454,Table11[[#This Row],[target.clade]]="II",110,TRUE,NA())</f>
        <v>110</v>
      </c>
      <c r="O1714" s="20" cm="1">
        <f t="array" ref="O1714">_xlfn.IFS(Table11[[#This Row],[target.clade]]="I",Table11[[#This Row],[hits.I]],Table11[[#This Row],[target.clade]]="II",Table11[[#This Row],[hits.II]],TRUE,SUM(Table11[[#This Row],[hits.I]:[hits.?]]))</f>
        <v>4316</v>
      </c>
      <c r="P1714" s="26">
        <f>Table11[[#This Row],[clade.P]]-Table11[[#This Row],[clade.TP]]</f>
        <v>138</v>
      </c>
      <c r="Q1714" s="26" cm="1">
        <f t="array" ref="Q1714">_xlfn.IFS(Table11[[#This Row],[target.clade]]="I",Table11[[#This Row],[hits.II]],Table11[[#This Row],[target.clade]]="II",Table11[[#This Row],[hits.I]],TRUE,NA())</f>
        <v>43</v>
      </c>
      <c r="R1714" s="26">
        <f>IFERROR(Table11[[#This Row],[clade.N]]-Table11[[#This Row],[clade.FP]], NA())</f>
        <v>67</v>
      </c>
      <c r="S1714" s="24">
        <f>Table11[[#This Row],[clade.TP]]/Table11[[#This Row],[clade.P]]</f>
        <v>0.96901661427929953</v>
      </c>
      <c r="T1714" s="24">
        <f>Table11[[#This Row],[clade.FN]]/Table11[[#This Row],[clade.P]]</f>
        <v>3.0983385720700495E-2</v>
      </c>
      <c r="U1714" s="24">
        <f>IFERROR(Table11[[#This Row],[clade.FP]]/Table11[[#This Row],[clade.N]],NA())</f>
        <v>0.39090909090909093</v>
      </c>
      <c r="V1714" s="24">
        <f>IFERROR(Table11[[#This Row],[clade.TN]]/Table11[[#This Row],[clade.N]],NA())</f>
        <v>0.60909090909090913</v>
      </c>
      <c r="AC1714" s="11"/>
      <c r="AD1714" s="11"/>
    </row>
    <row r="1715" spans="1:30" ht="21" customHeight="1" x14ac:dyDescent="0.2">
      <c r="A1715" s="25" t="s">
        <v>6632</v>
      </c>
      <c r="B1715" s="20">
        <f>LOOKUP(Table11[[#This Row],[id]],'S1 - Assay'!A:A,'S1 - Assay'!B:B)</f>
        <v>10244</v>
      </c>
      <c r="C1715" s="20" t="str">
        <f>LOOKUP(Table11[[#This Row],[id]],'S1 - Assay'!A:A,'S1 - Assay'!C:C)</f>
        <v>II</v>
      </c>
      <c r="D1715" s="20">
        <f>COUNTIF('S6 - Table 1'!$B$3:$B$20,Table11[[#This Row],[id]])</f>
        <v>0</v>
      </c>
      <c r="E1715" s="20">
        <v>3.0012663430000002</v>
      </c>
      <c r="F1715" s="20">
        <v>3396</v>
      </c>
      <c r="G1715" s="20">
        <v>1</v>
      </c>
      <c r="H1715" s="20">
        <v>224</v>
      </c>
      <c r="I1715" s="20">
        <v>62</v>
      </c>
      <c r="J1715" s="20">
        <v>50</v>
      </c>
      <c r="K1715" s="20">
        <v>4399</v>
      </c>
      <c r="L1715" s="20">
        <v>56</v>
      </c>
      <c r="M1715" s="26" cm="1">
        <f t="array" ref="M1715">_xlfn.IFS(Table11[[#This Row],[target.clade]]="I",110,Table11[[#This Row],[target.clade]]="II",4454,TRUE,4652)</f>
        <v>4454</v>
      </c>
      <c r="N1715" s="26" cm="1">
        <f t="array" ref="N1715">_xlfn.IFS(Table11[[#This Row],[target.clade]]="I",4454,Table11[[#This Row],[target.clade]]="II",110,TRUE,NA())</f>
        <v>110</v>
      </c>
      <c r="O1715" s="20" cm="1">
        <f t="array" ref="O1715">_xlfn.IFS(Table11[[#This Row],[target.clade]]="I",Table11[[#This Row],[hits.I]],Table11[[#This Row],[target.clade]]="II",Table11[[#This Row],[hits.II]],TRUE,SUM(Table11[[#This Row],[hits.I]:[hits.?]]))</f>
        <v>4399</v>
      </c>
      <c r="P1715" s="26">
        <f>Table11[[#This Row],[clade.P]]-Table11[[#This Row],[clade.TP]]</f>
        <v>55</v>
      </c>
      <c r="Q1715" s="26" cm="1">
        <f t="array" ref="Q1715">_xlfn.IFS(Table11[[#This Row],[target.clade]]="I",Table11[[#This Row],[hits.II]],Table11[[#This Row],[target.clade]]="II",Table11[[#This Row],[hits.I]],TRUE,NA())</f>
        <v>50</v>
      </c>
      <c r="R1715" s="26">
        <f>IFERROR(Table11[[#This Row],[clade.N]]-Table11[[#This Row],[clade.FP]], NA())</f>
        <v>60</v>
      </c>
      <c r="S1715" s="24">
        <f>Table11[[#This Row],[clade.TP]]/Table11[[#This Row],[clade.P]]</f>
        <v>0.98765154916928599</v>
      </c>
      <c r="T1715" s="24">
        <f>Table11[[#This Row],[clade.FN]]/Table11[[#This Row],[clade.P]]</f>
        <v>1.2348450830713965E-2</v>
      </c>
      <c r="U1715" s="24">
        <f>IFERROR(Table11[[#This Row],[clade.FP]]/Table11[[#This Row],[clade.N]],NA())</f>
        <v>0.45454545454545453</v>
      </c>
      <c r="V1715" s="24">
        <f>IFERROR(Table11[[#This Row],[clade.TN]]/Table11[[#This Row],[clade.N]],NA())</f>
        <v>0.54545454545454541</v>
      </c>
      <c r="AC1715" s="11"/>
      <c r="AD1715" s="11"/>
    </row>
    <row r="1716" spans="1:30" ht="21" customHeight="1" x14ac:dyDescent="0.2">
      <c r="A1716" s="25" t="s">
        <v>6635</v>
      </c>
      <c r="B1716" s="20">
        <f>LOOKUP(Table11[[#This Row],[id]],'S1 - Assay'!A:A,'S1 - Assay'!B:B)</f>
        <v>10244</v>
      </c>
      <c r="C1716" s="20" t="str">
        <f>LOOKUP(Table11[[#This Row],[id]],'S1 - Assay'!A:A,'S1 - Assay'!C:C)</f>
        <v>II</v>
      </c>
      <c r="D1716" s="20">
        <f>COUNTIF('S6 - Table 1'!$B$3:$B$20,Table11[[#This Row],[id]])</f>
        <v>0</v>
      </c>
      <c r="E1716" s="20">
        <v>3.0182878639999999</v>
      </c>
      <c r="F1716" s="20">
        <v>3398</v>
      </c>
      <c r="G1716" s="20">
        <v>1</v>
      </c>
      <c r="H1716" s="20">
        <v>105</v>
      </c>
      <c r="I1716" s="20">
        <v>180</v>
      </c>
      <c r="J1716" s="20">
        <v>43</v>
      </c>
      <c r="K1716" s="20">
        <v>4433</v>
      </c>
      <c r="L1716" s="20">
        <v>53</v>
      </c>
      <c r="M1716" s="26" cm="1">
        <f t="array" ref="M1716">_xlfn.IFS(Table11[[#This Row],[target.clade]]="I",110,Table11[[#This Row],[target.clade]]="II",4454,TRUE,4652)</f>
        <v>4454</v>
      </c>
      <c r="N1716" s="26" cm="1">
        <f t="array" ref="N1716">_xlfn.IFS(Table11[[#This Row],[target.clade]]="I",4454,Table11[[#This Row],[target.clade]]="II",110,TRUE,NA())</f>
        <v>110</v>
      </c>
      <c r="O1716" s="20" cm="1">
        <f t="array" ref="O1716">_xlfn.IFS(Table11[[#This Row],[target.clade]]="I",Table11[[#This Row],[hits.I]],Table11[[#This Row],[target.clade]]="II",Table11[[#This Row],[hits.II]],TRUE,SUM(Table11[[#This Row],[hits.I]:[hits.?]]))</f>
        <v>4433</v>
      </c>
      <c r="P1716" s="26">
        <f>Table11[[#This Row],[clade.P]]-Table11[[#This Row],[clade.TP]]</f>
        <v>21</v>
      </c>
      <c r="Q1716" s="26" cm="1">
        <f t="array" ref="Q1716">_xlfn.IFS(Table11[[#This Row],[target.clade]]="I",Table11[[#This Row],[hits.II]],Table11[[#This Row],[target.clade]]="II",Table11[[#This Row],[hits.I]],TRUE,NA())</f>
        <v>43</v>
      </c>
      <c r="R1716" s="26">
        <f>IFERROR(Table11[[#This Row],[clade.N]]-Table11[[#This Row],[clade.FP]], NA())</f>
        <v>67</v>
      </c>
      <c r="S1716" s="24">
        <f>Table11[[#This Row],[clade.TP]]/Table11[[#This Row],[clade.P]]</f>
        <v>0.99528513695554555</v>
      </c>
      <c r="T1716" s="24">
        <f>Table11[[#This Row],[clade.FN]]/Table11[[#This Row],[clade.P]]</f>
        <v>4.7148630444544233E-3</v>
      </c>
      <c r="U1716" s="24">
        <f>IFERROR(Table11[[#This Row],[clade.FP]]/Table11[[#This Row],[clade.N]],NA())</f>
        <v>0.39090909090909093</v>
      </c>
      <c r="V1716" s="24">
        <f>IFERROR(Table11[[#This Row],[clade.TN]]/Table11[[#This Row],[clade.N]],NA())</f>
        <v>0.60909090909090913</v>
      </c>
      <c r="AC1716" s="11"/>
      <c r="AD1716" s="11"/>
    </row>
    <row r="1717" spans="1:30" ht="21" customHeight="1" x14ac:dyDescent="0.2">
      <c r="A1717" s="25" t="s">
        <v>6637</v>
      </c>
      <c r="B1717" s="20">
        <f>LOOKUP(Table11[[#This Row],[id]],'S1 - Assay'!A:A,'S1 - Assay'!B:B)</f>
        <v>10244</v>
      </c>
      <c r="C1717" s="20" t="str">
        <f>LOOKUP(Table11[[#This Row],[id]],'S1 - Assay'!A:A,'S1 - Assay'!C:C)</f>
        <v>II</v>
      </c>
      <c r="D1717" s="20">
        <f>COUNTIF('S6 - Table 1'!$B$3:$B$20,Table11[[#This Row],[id]])</f>
        <v>0</v>
      </c>
      <c r="E1717" s="20">
        <v>3.0232531630000001</v>
      </c>
      <c r="F1717" s="20">
        <v>3398</v>
      </c>
      <c r="G1717" s="20">
        <v>1</v>
      </c>
      <c r="H1717" s="20">
        <v>141</v>
      </c>
      <c r="I1717" s="20">
        <v>144</v>
      </c>
      <c r="J1717" s="20">
        <v>43</v>
      </c>
      <c r="K1717" s="20">
        <v>4433</v>
      </c>
      <c r="L1717" s="20">
        <v>53</v>
      </c>
      <c r="M1717" s="26" cm="1">
        <f t="array" ref="M1717">_xlfn.IFS(Table11[[#This Row],[target.clade]]="I",110,Table11[[#This Row],[target.clade]]="II",4454,TRUE,4652)</f>
        <v>4454</v>
      </c>
      <c r="N1717" s="26" cm="1">
        <f t="array" ref="N1717">_xlfn.IFS(Table11[[#This Row],[target.clade]]="I",4454,Table11[[#This Row],[target.clade]]="II",110,TRUE,NA())</f>
        <v>110</v>
      </c>
      <c r="O1717" s="20" cm="1">
        <f t="array" ref="O1717">_xlfn.IFS(Table11[[#This Row],[target.clade]]="I",Table11[[#This Row],[hits.I]],Table11[[#This Row],[target.clade]]="II",Table11[[#This Row],[hits.II]],TRUE,SUM(Table11[[#This Row],[hits.I]:[hits.?]]))</f>
        <v>4433</v>
      </c>
      <c r="P1717" s="26">
        <f>Table11[[#This Row],[clade.P]]-Table11[[#This Row],[clade.TP]]</f>
        <v>21</v>
      </c>
      <c r="Q1717" s="26" cm="1">
        <f t="array" ref="Q1717">_xlfn.IFS(Table11[[#This Row],[target.clade]]="I",Table11[[#This Row],[hits.II]],Table11[[#This Row],[target.clade]]="II",Table11[[#This Row],[hits.I]],TRUE,NA())</f>
        <v>43</v>
      </c>
      <c r="R1717" s="26">
        <f>IFERROR(Table11[[#This Row],[clade.N]]-Table11[[#This Row],[clade.FP]], NA())</f>
        <v>67</v>
      </c>
      <c r="S1717" s="24">
        <f>Table11[[#This Row],[clade.TP]]/Table11[[#This Row],[clade.P]]</f>
        <v>0.99528513695554555</v>
      </c>
      <c r="T1717" s="24">
        <f>Table11[[#This Row],[clade.FN]]/Table11[[#This Row],[clade.P]]</f>
        <v>4.7148630444544233E-3</v>
      </c>
      <c r="U1717" s="24">
        <f>IFERROR(Table11[[#This Row],[clade.FP]]/Table11[[#This Row],[clade.N]],NA())</f>
        <v>0.39090909090909093</v>
      </c>
      <c r="V1717" s="24">
        <f>IFERROR(Table11[[#This Row],[clade.TN]]/Table11[[#This Row],[clade.N]],NA())</f>
        <v>0.60909090909090913</v>
      </c>
      <c r="AC1717" s="11"/>
      <c r="AD1717" s="11"/>
    </row>
    <row r="1718" spans="1:30" ht="21" customHeight="1" x14ac:dyDescent="0.2">
      <c r="A1718" s="25" t="s">
        <v>6639</v>
      </c>
      <c r="B1718" s="20">
        <f>LOOKUP(Table11[[#This Row],[id]],'S1 - Assay'!A:A,'S1 - Assay'!B:B)</f>
        <v>10244</v>
      </c>
      <c r="C1718" s="20" t="str">
        <f>LOOKUP(Table11[[#This Row],[id]],'S1 - Assay'!A:A,'S1 - Assay'!C:C)</f>
        <v>II</v>
      </c>
      <c r="D1718" s="20">
        <f>COUNTIF('S6 - Table 1'!$B$3:$B$20,Table11[[#This Row],[id]])</f>
        <v>0</v>
      </c>
      <c r="E1718" s="20">
        <v>3.0309606379999998</v>
      </c>
      <c r="F1718" s="20">
        <v>2417</v>
      </c>
      <c r="G1718" s="20">
        <v>37</v>
      </c>
      <c r="H1718" s="20">
        <v>190</v>
      </c>
      <c r="I1718" s="20">
        <v>95</v>
      </c>
      <c r="J1718" s="20">
        <v>44</v>
      </c>
      <c r="K1718" s="20">
        <v>3290</v>
      </c>
      <c r="L1718" s="20">
        <v>36</v>
      </c>
      <c r="M1718" s="26" cm="1">
        <f t="array" ref="M1718">_xlfn.IFS(Table11[[#This Row],[target.clade]]="I",110,Table11[[#This Row],[target.clade]]="II",4454,TRUE,4652)</f>
        <v>4454</v>
      </c>
      <c r="N1718" s="26" cm="1">
        <f t="array" ref="N1718">_xlfn.IFS(Table11[[#This Row],[target.clade]]="I",4454,Table11[[#This Row],[target.clade]]="II",110,TRUE,NA())</f>
        <v>110</v>
      </c>
      <c r="O1718" s="20" cm="1">
        <f t="array" ref="O1718">_xlfn.IFS(Table11[[#This Row],[target.clade]]="I",Table11[[#This Row],[hits.I]],Table11[[#This Row],[target.clade]]="II",Table11[[#This Row],[hits.II]],TRUE,SUM(Table11[[#This Row],[hits.I]:[hits.?]]))</f>
        <v>3290</v>
      </c>
      <c r="P1718" s="26">
        <f>Table11[[#This Row],[clade.P]]-Table11[[#This Row],[clade.TP]]</f>
        <v>1164</v>
      </c>
      <c r="Q1718" s="26" cm="1">
        <f t="array" ref="Q1718">_xlfn.IFS(Table11[[#This Row],[target.clade]]="I",Table11[[#This Row],[hits.II]],Table11[[#This Row],[target.clade]]="II",Table11[[#This Row],[hits.I]],TRUE,NA())</f>
        <v>44</v>
      </c>
      <c r="R1718" s="26">
        <f>IFERROR(Table11[[#This Row],[clade.N]]-Table11[[#This Row],[clade.FP]], NA())</f>
        <v>66</v>
      </c>
      <c r="S1718" s="24">
        <f>Table11[[#This Row],[clade.TP]]/Table11[[#This Row],[clade.P]]</f>
        <v>0.73866187696452623</v>
      </c>
      <c r="T1718" s="24">
        <f>Table11[[#This Row],[clade.FN]]/Table11[[#This Row],[clade.P]]</f>
        <v>0.26133812303547371</v>
      </c>
      <c r="U1718" s="24">
        <f>IFERROR(Table11[[#This Row],[clade.FP]]/Table11[[#This Row],[clade.N]],NA())</f>
        <v>0.4</v>
      </c>
      <c r="V1718" s="24">
        <f>IFERROR(Table11[[#This Row],[clade.TN]]/Table11[[#This Row],[clade.N]],NA())</f>
        <v>0.6</v>
      </c>
      <c r="AC1718" s="11"/>
      <c r="AD1718" s="11"/>
    </row>
    <row r="1719" spans="1:30" ht="21" customHeight="1" x14ac:dyDescent="0.2">
      <c r="A1719" s="25" t="s">
        <v>6643</v>
      </c>
      <c r="B1719" s="20">
        <f>LOOKUP(Table11[[#This Row],[id]],'S1 - Assay'!A:A,'S1 - Assay'!B:B)</f>
        <v>10244</v>
      </c>
      <c r="C1719" s="20" t="str">
        <f>LOOKUP(Table11[[#This Row],[id]],'S1 - Assay'!A:A,'S1 - Assay'!C:C)</f>
        <v>II</v>
      </c>
      <c r="D1719" s="20">
        <f>COUNTIF('S6 - Table 1'!$B$3:$B$20,Table11[[#This Row],[id]])</f>
        <v>0</v>
      </c>
      <c r="E1719" s="20">
        <v>3.031414582</v>
      </c>
      <c r="F1719" s="20">
        <v>3380</v>
      </c>
      <c r="G1719" s="20">
        <v>7</v>
      </c>
      <c r="H1719" s="20">
        <v>35</v>
      </c>
      <c r="I1719" s="20">
        <v>191</v>
      </c>
      <c r="J1719" s="20">
        <v>43</v>
      </c>
      <c r="K1719" s="20">
        <v>4371</v>
      </c>
      <c r="L1719" s="20">
        <v>65</v>
      </c>
      <c r="M1719" s="26" cm="1">
        <f t="array" ref="M1719">_xlfn.IFS(Table11[[#This Row],[target.clade]]="I",110,Table11[[#This Row],[target.clade]]="II",4454,TRUE,4652)</f>
        <v>4454</v>
      </c>
      <c r="N1719" s="26" cm="1">
        <f t="array" ref="N1719">_xlfn.IFS(Table11[[#This Row],[target.clade]]="I",4454,Table11[[#This Row],[target.clade]]="II",110,TRUE,NA())</f>
        <v>110</v>
      </c>
      <c r="O1719" s="20" cm="1">
        <f t="array" ref="O1719">_xlfn.IFS(Table11[[#This Row],[target.clade]]="I",Table11[[#This Row],[hits.I]],Table11[[#This Row],[target.clade]]="II",Table11[[#This Row],[hits.II]],TRUE,SUM(Table11[[#This Row],[hits.I]:[hits.?]]))</f>
        <v>4371</v>
      </c>
      <c r="P1719" s="26">
        <f>Table11[[#This Row],[clade.P]]-Table11[[#This Row],[clade.TP]]</f>
        <v>83</v>
      </c>
      <c r="Q1719" s="26" cm="1">
        <f t="array" ref="Q1719">_xlfn.IFS(Table11[[#This Row],[target.clade]]="I",Table11[[#This Row],[hits.II]],Table11[[#This Row],[target.clade]]="II",Table11[[#This Row],[hits.I]],TRUE,NA())</f>
        <v>43</v>
      </c>
      <c r="R1719" s="26">
        <f>IFERROR(Table11[[#This Row],[clade.N]]-Table11[[#This Row],[clade.FP]], NA())</f>
        <v>67</v>
      </c>
      <c r="S1719" s="24">
        <f>Table11[[#This Row],[clade.TP]]/Table11[[#This Row],[clade.P]]</f>
        <v>0.98136506511001342</v>
      </c>
      <c r="T1719" s="24">
        <f>Table11[[#This Row],[clade.FN]]/Table11[[#This Row],[clade.P]]</f>
        <v>1.8634934889986528E-2</v>
      </c>
      <c r="U1719" s="24">
        <f>IFERROR(Table11[[#This Row],[clade.FP]]/Table11[[#This Row],[clade.N]],NA())</f>
        <v>0.39090909090909093</v>
      </c>
      <c r="V1719" s="24">
        <f>IFERROR(Table11[[#This Row],[clade.TN]]/Table11[[#This Row],[clade.N]],NA())</f>
        <v>0.60909090909090913</v>
      </c>
      <c r="AC1719" s="11"/>
      <c r="AD1719" s="11"/>
    </row>
    <row r="1720" spans="1:30" ht="21" customHeight="1" x14ac:dyDescent="0.2">
      <c r="A1720" s="25" t="s">
        <v>6645</v>
      </c>
      <c r="B1720" s="20">
        <f>LOOKUP(Table11[[#This Row],[id]],'S1 - Assay'!A:A,'S1 - Assay'!B:B)</f>
        <v>10244</v>
      </c>
      <c r="C1720" s="20" t="str">
        <f>LOOKUP(Table11[[#This Row],[id]],'S1 - Assay'!A:A,'S1 - Assay'!C:C)</f>
        <v>II</v>
      </c>
      <c r="D1720" s="20">
        <f>COUNTIF('S6 - Table 1'!$B$3:$B$20,Table11[[#This Row],[id]])</f>
        <v>0</v>
      </c>
      <c r="E1720" s="20">
        <v>3.0387263579999999</v>
      </c>
      <c r="F1720" s="20">
        <v>3426</v>
      </c>
      <c r="G1720" s="20">
        <v>2</v>
      </c>
      <c r="H1720" s="20">
        <v>303</v>
      </c>
      <c r="I1720" s="20">
        <v>5</v>
      </c>
      <c r="J1720" s="20">
        <v>50</v>
      </c>
      <c r="K1720" s="20">
        <v>4439</v>
      </c>
      <c r="L1720" s="20">
        <v>59</v>
      </c>
      <c r="M1720" s="26" cm="1">
        <f t="array" ref="M1720">_xlfn.IFS(Table11[[#This Row],[target.clade]]="I",110,Table11[[#This Row],[target.clade]]="II",4454,TRUE,4652)</f>
        <v>4454</v>
      </c>
      <c r="N1720" s="26" cm="1">
        <f t="array" ref="N1720">_xlfn.IFS(Table11[[#This Row],[target.clade]]="I",4454,Table11[[#This Row],[target.clade]]="II",110,TRUE,NA())</f>
        <v>110</v>
      </c>
      <c r="O1720" s="20" cm="1">
        <f t="array" ref="O1720">_xlfn.IFS(Table11[[#This Row],[target.clade]]="I",Table11[[#This Row],[hits.I]],Table11[[#This Row],[target.clade]]="II",Table11[[#This Row],[hits.II]],TRUE,SUM(Table11[[#This Row],[hits.I]:[hits.?]]))</f>
        <v>4439</v>
      </c>
      <c r="P1720" s="26">
        <f>Table11[[#This Row],[clade.P]]-Table11[[#This Row],[clade.TP]]</f>
        <v>15</v>
      </c>
      <c r="Q1720" s="26" cm="1">
        <f t="array" ref="Q1720">_xlfn.IFS(Table11[[#This Row],[target.clade]]="I",Table11[[#This Row],[hits.II]],Table11[[#This Row],[target.clade]]="II",Table11[[#This Row],[hits.I]],TRUE,NA())</f>
        <v>50</v>
      </c>
      <c r="R1720" s="26">
        <f>IFERROR(Table11[[#This Row],[clade.N]]-Table11[[#This Row],[clade.FP]], NA())</f>
        <v>60</v>
      </c>
      <c r="S1720" s="24">
        <f>Table11[[#This Row],[clade.TP]]/Table11[[#This Row],[clade.P]]</f>
        <v>0.99663224068253253</v>
      </c>
      <c r="T1720" s="24">
        <f>Table11[[#This Row],[clade.FN]]/Table11[[#This Row],[clade.P]]</f>
        <v>3.3677593174674448E-3</v>
      </c>
      <c r="U1720" s="24">
        <f>IFERROR(Table11[[#This Row],[clade.FP]]/Table11[[#This Row],[clade.N]],NA())</f>
        <v>0.45454545454545453</v>
      </c>
      <c r="V1720" s="24">
        <f>IFERROR(Table11[[#This Row],[clade.TN]]/Table11[[#This Row],[clade.N]],NA())</f>
        <v>0.54545454545454541</v>
      </c>
      <c r="AC1720" s="11"/>
      <c r="AD1720" s="11"/>
    </row>
    <row r="1721" spans="1:30" ht="21" customHeight="1" x14ac:dyDescent="0.2">
      <c r="A1721" s="25" t="s">
        <v>6648</v>
      </c>
      <c r="B1721" s="20">
        <f>LOOKUP(Table11[[#This Row],[id]],'S1 - Assay'!A:A,'S1 - Assay'!B:B)</f>
        <v>10244</v>
      </c>
      <c r="C1721" s="20" t="str">
        <f>LOOKUP(Table11[[#This Row],[id]],'S1 - Assay'!A:A,'S1 - Assay'!C:C)</f>
        <v>II</v>
      </c>
      <c r="D1721" s="20">
        <f>COUNTIF('S6 - Table 1'!$B$3:$B$20,Table11[[#This Row],[id]])</f>
        <v>0</v>
      </c>
      <c r="E1721" s="20">
        <v>3.0387263579999999</v>
      </c>
      <c r="F1721" s="20">
        <v>3426</v>
      </c>
      <c r="G1721" s="20">
        <v>2</v>
      </c>
      <c r="H1721" s="20">
        <v>303</v>
      </c>
      <c r="I1721" s="20">
        <v>5</v>
      </c>
      <c r="J1721" s="20">
        <v>50</v>
      </c>
      <c r="K1721" s="20">
        <v>4439</v>
      </c>
      <c r="L1721" s="20">
        <v>59</v>
      </c>
      <c r="M1721" s="26" cm="1">
        <f t="array" ref="M1721">_xlfn.IFS(Table11[[#This Row],[target.clade]]="I",110,Table11[[#This Row],[target.clade]]="II",4454,TRUE,4652)</f>
        <v>4454</v>
      </c>
      <c r="N1721" s="26" cm="1">
        <f t="array" ref="N1721">_xlfn.IFS(Table11[[#This Row],[target.clade]]="I",4454,Table11[[#This Row],[target.clade]]="II",110,TRUE,NA())</f>
        <v>110</v>
      </c>
      <c r="O1721" s="20" cm="1">
        <f t="array" ref="O1721">_xlfn.IFS(Table11[[#This Row],[target.clade]]="I",Table11[[#This Row],[hits.I]],Table11[[#This Row],[target.clade]]="II",Table11[[#This Row],[hits.II]],TRUE,SUM(Table11[[#This Row],[hits.I]:[hits.?]]))</f>
        <v>4439</v>
      </c>
      <c r="P1721" s="26">
        <f>Table11[[#This Row],[clade.P]]-Table11[[#This Row],[clade.TP]]</f>
        <v>15</v>
      </c>
      <c r="Q1721" s="26" cm="1">
        <f t="array" ref="Q1721">_xlfn.IFS(Table11[[#This Row],[target.clade]]="I",Table11[[#This Row],[hits.II]],Table11[[#This Row],[target.clade]]="II",Table11[[#This Row],[hits.I]],TRUE,NA())</f>
        <v>50</v>
      </c>
      <c r="R1721" s="26">
        <f>IFERROR(Table11[[#This Row],[clade.N]]-Table11[[#This Row],[clade.FP]], NA())</f>
        <v>60</v>
      </c>
      <c r="S1721" s="24">
        <f>Table11[[#This Row],[clade.TP]]/Table11[[#This Row],[clade.P]]</f>
        <v>0.99663224068253253</v>
      </c>
      <c r="T1721" s="24">
        <f>Table11[[#This Row],[clade.FN]]/Table11[[#This Row],[clade.P]]</f>
        <v>3.3677593174674448E-3</v>
      </c>
      <c r="U1721" s="24">
        <f>IFERROR(Table11[[#This Row],[clade.FP]]/Table11[[#This Row],[clade.N]],NA())</f>
        <v>0.45454545454545453</v>
      </c>
      <c r="V1721" s="24">
        <f>IFERROR(Table11[[#This Row],[clade.TN]]/Table11[[#This Row],[clade.N]],NA())</f>
        <v>0.54545454545454541</v>
      </c>
      <c r="AC1721" s="11"/>
      <c r="AD1721" s="11"/>
    </row>
    <row r="1722" spans="1:30" ht="21" customHeight="1" x14ac:dyDescent="0.2">
      <c r="A1722" s="25" t="s">
        <v>6651</v>
      </c>
      <c r="B1722" s="20">
        <f>LOOKUP(Table11[[#This Row],[id]],'S1 - Assay'!A:A,'S1 - Assay'!B:B)</f>
        <v>10244</v>
      </c>
      <c r="C1722" s="20" t="str">
        <f>LOOKUP(Table11[[#This Row],[id]],'S1 - Assay'!A:A,'S1 - Assay'!C:C)</f>
        <v>II</v>
      </c>
      <c r="D1722" s="20">
        <f>COUNTIF('S6 - Table 1'!$B$3:$B$20,Table11[[#This Row],[id]])</f>
        <v>0</v>
      </c>
      <c r="E1722" s="20">
        <v>3.0488007050000001</v>
      </c>
      <c r="F1722" s="20">
        <v>3294</v>
      </c>
      <c r="G1722" s="20">
        <v>7</v>
      </c>
      <c r="H1722" s="20">
        <v>222</v>
      </c>
      <c r="I1722" s="20">
        <v>64</v>
      </c>
      <c r="J1722" s="20">
        <v>43</v>
      </c>
      <c r="K1722" s="20">
        <v>4381</v>
      </c>
      <c r="L1722" s="20">
        <v>20</v>
      </c>
      <c r="M1722" s="26" cm="1">
        <f t="array" ref="M1722">_xlfn.IFS(Table11[[#This Row],[target.clade]]="I",110,Table11[[#This Row],[target.clade]]="II",4454,TRUE,4652)</f>
        <v>4454</v>
      </c>
      <c r="N1722" s="26" cm="1">
        <f t="array" ref="N1722">_xlfn.IFS(Table11[[#This Row],[target.clade]]="I",4454,Table11[[#This Row],[target.clade]]="II",110,TRUE,NA())</f>
        <v>110</v>
      </c>
      <c r="O1722" s="20" cm="1">
        <f t="array" ref="O1722">_xlfn.IFS(Table11[[#This Row],[target.clade]]="I",Table11[[#This Row],[hits.I]],Table11[[#This Row],[target.clade]]="II",Table11[[#This Row],[hits.II]],TRUE,SUM(Table11[[#This Row],[hits.I]:[hits.?]]))</f>
        <v>4381</v>
      </c>
      <c r="P1722" s="26">
        <f>Table11[[#This Row],[clade.P]]-Table11[[#This Row],[clade.TP]]</f>
        <v>73</v>
      </c>
      <c r="Q1722" s="26" cm="1">
        <f t="array" ref="Q1722">_xlfn.IFS(Table11[[#This Row],[target.clade]]="I",Table11[[#This Row],[hits.II]],Table11[[#This Row],[target.clade]]="II",Table11[[#This Row],[hits.I]],TRUE,NA())</f>
        <v>43</v>
      </c>
      <c r="R1722" s="26">
        <f>IFERROR(Table11[[#This Row],[clade.N]]-Table11[[#This Row],[clade.FP]], NA())</f>
        <v>67</v>
      </c>
      <c r="S1722" s="24">
        <f>Table11[[#This Row],[clade.TP]]/Table11[[#This Row],[clade.P]]</f>
        <v>0.98361023798832514</v>
      </c>
      <c r="T1722" s="24">
        <f>Table11[[#This Row],[clade.FN]]/Table11[[#This Row],[clade.P]]</f>
        <v>1.6389762011674899E-2</v>
      </c>
      <c r="U1722" s="24">
        <f>IFERROR(Table11[[#This Row],[clade.FP]]/Table11[[#This Row],[clade.N]],NA())</f>
        <v>0.39090909090909093</v>
      </c>
      <c r="V1722" s="24">
        <f>IFERROR(Table11[[#This Row],[clade.TN]]/Table11[[#This Row],[clade.N]],NA())</f>
        <v>0.60909090909090913</v>
      </c>
      <c r="AC1722" s="11"/>
      <c r="AD1722" s="11"/>
    </row>
    <row r="1723" spans="1:30" ht="21" customHeight="1" x14ac:dyDescent="0.2">
      <c r="A1723" s="25" t="s">
        <v>6654</v>
      </c>
      <c r="B1723" s="20">
        <f>LOOKUP(Table11[[#This Row],[id]],'S1 - Assay'!A:A,'S1 - Assay'!B:B)</f>
        <v>10244</v>
      </c>
      <c r="C1723" s="20" t="str">
        <f>LOOKUP(Table11[[#This Row],[id]],'S1 - Assay'!A:A,'S1 - Assay'!C:C)</f>
        <v>II</v>
      </c>
      <c r="D1723" s="20">
        <f>COUNTIF('S6 - Table 1'!$B$3:$B$20,Table11[[#This Row],[id]])</f>
        <v>0</v>
      </c>
      <c r="E1723" s="20">
        <v>3.0526360769999998</v>
      </c>
      <c r="F1723" s="20">
        <v>2402</v>
      </c>
      <c r="G1723" s="20">
        <v>38</v>
      </c>
      <c r="H1723" s="20">
        <v>282</v>
      </c>
      <c r="I1723" s="20">
        <v>2</v>
      </c>
      <c r="J1723" s="20">
        <v>44</v>
      </c>
      <c r="K1723" s="20">
        <v>3271</v>
      </c>
      <c r="L1723" s="20">
        <v>36</v>
      </c>
      <c r="M1723" s="26" cm="1">
        <f t="array" ref="M1723">_xlfn.IFS(Table11[[#This Row],[target.clade]]="I",110,Table11[[#This Row],[target.clade]]="II",4454,TRUE,4652)</f>
        <v>4454</v>
      </c>
      <c r="N1723" s="26" cm="1">
        <f t="array" ref="N1723">_xlfn.IFS(Table11[[#This Row],[target.clade]]="I",4454,Table11[[#This Row],[target.clade]]="II",110,TRUE,NA())</f>
        <v>110</v>
      </c>
      <c r="O1723" s="20" cm="1">
        <f t="array" ref="O1723">_xlfn.IFS(Table11[[#This Row],[target.clade]]="I",Table11[[#This Row],[hits.I]],Table11[[#This Row],[target.clade]]="II",Table11[[#This Row],[hits.II]],TRUE,SUM(Table11[[#This Row],[hits.I]:[hits.?]]))</f>
        <v>3271</v>
      </c>
      <c r="P1723" s="26">
        <f>Table11[[#This Row],[clade.P]]-Table11[[#This Row],[clade.TP]]</f>
        <v>1183</v>
      </c>
      <c r="Q1723" s="26" cm="1">
        <f t="array" ref="Q1723">_xlfn.IFS(Table11[[#This Row],[target.clade]]="I",Table11[[#This Row],[hits.II]],Table11[[#This Row],[target.clade]]="II",Table11[[#This Row],[hits.I]],TRUE,NA())</f>
        <v>44</v>
      </c>
      <c r="R1723" s="26">
        <f>IFERROR(Table11[[#This Row],[clade.N]]-Table11[[#This Row],[clade.FP]], NA())</f>
        <v>66</v>
      </c>
      <c r="S1723" s="24">
        <f>Table11[[#This Row],[clade.TP]]/Table11[[#This Row],[clade.P]]</f>
        <v>0.73439604849573414</v>
      </c>
      <c r="T1723" s="24">
        <f>Table11[[#This Row],[clade.FN]]/Table11[[#This Row],[clade.P]]</f>
        <v>0.26560395150426586</v>
      </c>
      <c r="U1723" s="24">
        <f>IFERROR(Table11[[#This Row],[clade.FP]]/Table11[[#This Row],[clade.N]],NA())</f>
        <v>0.4</v>
      </c>
      <c r="V1723" s="24">
        <f>IFERROR(Table11[[#This Row],[clade.TN]]/Table11[[#This Row],[clade.N]],NA())</f>
        <v>0.6</v>
      </c>
      <c r="AC1723" s="11"/>
      <c r="AD1723" s="11"/>
    </row>
    <row r="1724" spans="1:30" ht="21" customHeight="1" x14ac:dyDescent="0.2">
      <c r="A1724" s="25" t="s">
        <v>6657</v>
      </c>
      <c r="B1724" s="20">
        <f>LOOKUP(Table11[[#This Row],[id]],'S1 - Assay'!A:A,'S1 - Assay'!B:B)</f>
        <v>10244</v>
      </c>
      <c r="C1724" s="20" t="str">
        <f>LOOKUP(Table11[[#This Row],[id]],'S1 - Assay'!A:A,'S1 - Assay'!C:C)</f>
        <v>II</v>
      </c>
      <c r="D1724" s="20">
        <f>COUNTIF('S6 - Table 1'!$B$3:$B$20,Table11[[#This Row],[id]])</f>
        <v>0</v>
      </c>
      <c r="E1724" s="20">
        <v>3.059688076</v>
      </c>
      <c r="F1724" s="20">
        <v>3427</v>
      </c>
      <c r="G1724" s="20">
        <v>1</v>
      </c>
      <c r="H1724" s="20">
        <v>288</v>
      </c>
      <c r="I1724" s="20">
        <v>20</v>
      </c>
      <c r="J1724" s="20">
        <v>50</v>
      </c>
      <c r="K1724" s="20">
        <v>4440</v>
      </c>
      <c r="L1724" s="20">
        <v>59</v>
      </c>
      <c r="M1724" s="26" cm="1">
        <f t="array" ref="M1724">_xlfn.IFS(Table11[[#This Row],[target.clade]]="I",110,Table11[[#This Row],[target.clade]]="II",4454,TRUE,4652)</f>
        <v>4454</v>
      </c>
      <c r="N1724" s="26" cm="1">
        <f t="array" ref="N1724">_xlfn.IFS(Table11[[#This Row],[target.clade]]="I",4454,Table11[[#This Row],[target.clade]]="II",110,TRUE,NA())</f>
        <v>110</v>
      </c>
      <c r="O1724" s="20" cm="1">
        <f t="array" ref="O1724">_xlfn.IFS(Table11[[#This Row],[target.clade]]="I",Table11[[#This Row],[hits.I]],Table11[[#This Row],[target.clade]]="II",Table11[[#This Row],[hits.II]],TRUE,SUM(Table11[[#This Row],[hits.I]:[hits.?]]))</f>
        <v>4440</v>
      </c>
      <c r="P1724" s="26">
        <f>Table11[[#This Row],[clade.P]]-Table11[[#This Row],[clade.TP]]</f>
        <v>14</v>
      </c>
      <c r="Q1724" s="26" cm="1">
        <f t="array" ref="Q1724">_xlfn.IFS(Table11[[#This Row],[target.clade]]="I",Table11[[#This Row],[hits.II]],Table11[[#This Row],[target.clade]]="II",Table11[[#This Row],[hits.I]],TRUE,NA())</f>
        <v>50</v>
      </c>
      <c r="R1724" s="26">
        <f>IFERROR(Table11[[#This Row],[clade.N]]-Table11[[#This Row],[clade.FP]], NA())</f>
        <v>60</v>
      </c>
      <c r="S1724" s="24">
        <f>Table11[[#This Row],[clade.TP]]/Table11[[#This Row],[clade.P]]</f>
        <v>0.99685675797036377</v>
      </c>
      <c r="T1724" s="24">
        <f>Table11[[#This Row],[clade.FN]]/Table11[[#This Row],[clade.P]]</f>
        <v>3.1432420296362818E-3</v>
      </c>
      <c r="U1724" s="24">
        <f>IFERROR(Table11[[#This Row],[clade.FP]]/Table11[[#This Row],[clade.N]],NA())</f>
        <v>0.45454545454545453</v>
      </c>
      <c r="V1724" s="24">
        <f>IFERROR(Table11[[#This Row],[clade.TN]]/Table11[[#This Row],[clade.N]],NA())</f>
        <v>0.54545454545454541</v>
      </c>
      <c r="AC1724" s="11"/>
      <c r="AD1724" s="11"/>
    </row>
    <row r="1725" spans="1:30" ht="21" customHeight="1" x14ac:dyDescent="0.2">
      <c r="A1725" s="25" t="s">
        <v>6660</v>
      </c>
      <c r="B1725" s="20">
        <f>LOOKUP(Table11[[#This Row],[id]],'S1 - Assay'!A:A,'S1 - Assay'!B:B)</f>
        <v>10244</v>
      </c>
      <c r="C1725" s="20" t="str">
        <f>LOOKUP(Table11[[#This Row],[id]],'S1 - Assay'!A:A,'S1 - Assay'!C:C)</f>
        <v>II</v>
      </c>
      <c r="D1725" s="20">
        <f>COUNTIF('S6 - Table 1'!$B$3:$B$20,Table11[[#This Row],[id]])</f>
        <v>0</v>
      </c>
      <c r="E1725" s="20">
        <v>3.074647481</v>
      </c>
      <c r="F1725" s="20">
        <v>3380</v>
      </c>
      <c r="G1725" s="20">
        <v>46</v>
      </c>
      <c r="H1725" s="20">
        <v>277</v>
      </c>
      <c r="I1725" s="20">
        <v>121</v>
      </c>
      <c r="J1725" s="20">
        <v>43</v>
      </c>
      <c r="K1725" s="20">
        <v>4425</v>
      </c>
      <c r="L1725" s="20">
        <v>63</v>
      </c>
      <c r="M1725" s="26" cm="1">
        <f t="array" ref="M1725">_xlfn.IFS(Table11[[#This Row],[target.clade]]="I",110,Table11[[#This Row],[target.clade]]="II",4454,TRUE,4652)</f>
        <v>4454</v>
      </c>
      <c r="N1725" s="26" cm="1">
        <f t="array" ref="N1725">_xlfn.IFS(Table11[[#This Row],[target.clade]]="I",4454,Table11[[#This Row],[target.clade]]="II",110,TRUE,NA())</f>
        <v>110</v>
      </c>
      <c r="O1725" s="20" cm="1">
        <f t="array" ref="O1725">_xlfn.IFS(Table11[[#This Row],[target.clade]]="I",Table11[[#This Row],[hits.I]],Table11[[#This Row],[target.clade]]="II",Table11[[#This Row],[hits.II]],TRUE,SUM(Table11[[#This Row],[hits.I]:[hits.?]]))</f>
        <v>4425</v>
      </c>
      <c r="P1725" s="26">
        <f>Table11[[#This Row],[clade.P]]-Table11[[#This Row],[clade.TP]]</f>
        <v>29</v>
      </c>
      <c r="Q1725" s="26" cm="1">
        <f t="array" ref="Q1725">_xlfn.IFS(Table11[[#This Row],[target.clade]]="I",Table11[[#This Row],[hits.II]],Table11[[#This Row],[target.clade]]="II",Table11[[#This Row],[hits.I]],TRUE,NA())</f>
        <v>43</v>
      </c>
      <c r="R1725" s="26">
        <f>IFERROR(Table11[[#This Row],[clade.N]]-Table11[[#This Row],[clade.FP]], NA())</f>
        <v>67</v>
      </c>
      <c r="S1725" s="24">
        <f>Table11[[#This Row],[clade.TP]]/Table11[[#This Row],[clade.P]]</f>
        <v>0.9934889986528963</v>
      </c>
      <c r="T1725" s="24">
        <f>Table11[[#This Row],[clade.FN]]/Table11[[#This Row],[clade.P]]</f>
        <v>6.5110013471037266E-3</v>
      </c>
      <c r="U1725" s="24">
        <f>IFERROR(Table11[[#This Row],[clade.FP]]/Table11[[#This Row],[clade.N]],NA())</f>
        <v>0.39090909090909093</v>
      </c>
      <c r="V1725" s="24">
        <f>IFERROR(Table11[[#This Row],[clade.TN]]/Table11[[#This Row],[clade.N]],NA())</f>
        <v>0.60909090909090913</v>
      </c>
      <c r="AC1725" s="11"/>
      <c r="AD1725" s="11"/>
    </row>
    <row r="1726" spans="1:30" ht="21" customHeight="1" x14ac:dyDescent="0.2">
      <c r="A1726" s="25" t="s">
        <v>6663</v>
      </c>
      <c r="B1726" s="20">
        <f>LOOKUP(Table11[[#This Row],[id]],'S1 - Assay'!A:A,'S1 - Assay'!B:B)</f>
        <v>10244</v>
      </c>
      <c r="C1726" s="20" t="str">
        <f>LOOKUP(Table11[[#This Row],[id]],'S1 - Assay'!A:A,'S1 - Assay'!C:C)</f>
        <v>II</v>
      </c>
      <c r="D1726" s="20">
        <f>COUNTIF('S6 - Table 1'!$B$3:$B$20,Table11[[#This Row],[id]])</f>
        <v>0</v>
      </c>
      <c r="E1726" s="20">
        <v>3.1174279619999998</v>
      </c>
      <c r="F1726" s="20">
        <v>3324</v>
      </c>
      <c r="G1726" s="20">
        <v>3</v>
      </c>
      <c r="H1726" s="20">
        <v>285</v>
      </c>
      <c r="I1726" s="20">
        <v>24</v>
      </c>
      <c r="J1726" s="20">
        <v>43</v>
      </c>
      <c r="K1726" s="20">
        <v>4414</v>
      </c>
      <c r="L1726" s="20">
        <v>28</v>
      </c>
      <c r="M1726" s="26" cm="1">
        <f t="array" ref="M1726">_xlfn.IFS(Table11[[#This Row],[target.clade]]="I",110,Table11[[#This Row],[target.clade]]="II",4454,TRUE,4652)</f>
        <v>4454</v>
      </c>
      <c r="N1726" s="26" cm="1">
        <f t="array" ref="N1726">_xlfn.IFS(Table11[[#This Row],[target.clade]]="I",4454,Table11[[#This Row],[target.clade]]="II",110,TRUE,NA())</f>
        <v>110</v>
      </c>
      <c r="O1726" s="20" cm="1">
        <f t="array" ref="O1726">_xlfn.IFS(Table11[[#This Row],[target.clade]]="I",Table11[[#This Row],[hits.I]],Table11[[#This Row],[target.clade]]="II",Table11[[#This Row],[hits.II]],TRUE,SUM(Table11[[#This Row],[hits.I]:[hits.?]]))</f>
        <v>4414</v>
      </c>
      <c r="P1726" s="26">
        <f>Table11[[#This Row],[clade.P]]-Table11[[#This Row],[clade.TP]]</f>
        <v>40</v>
      </c>
      <c r="Q1726" s="26" cm="1">
        <f t="array" ref="Q1726">_xlfn.IFS(Table11[[#This Row],[target.clade]]="I",Table11[[#This Row],[hits.II]],Table11[[#This Row],[target.clade]]="II",Table11[[#This Row],[hits.I]],TRUE,NA())</f>
        <v>43</v>
      </c>
      <c r="R1726" s="26">
        <f>IFERROR(Table11[[#This Row],[clade.N]]-Table11[[#This Row],[clade.FP]], NA())</f>
        <v>67</v>
      </c>
      <c r="S1726" s="24">
        <f>Table11[[#This Row],[clade.TP]]/Table11[[#This Row],[clade.P]]</f>
        <v>0.99101930848675346</v>
      </c>
      <c r="T1726" s="24">
        <f>Table11[[#This Row],[clade.FN]]/Table11[[#This Row],[clade.P]]</f>
        <v>8.9806915132465207E-3</v>
      </c>
      <c r="U1726" s="24">
        <f>IFERROR(Table11[[#This Row],[clade.FP]]/Table11[[#This Row],[clade.N]],NA())</f>
        <v>0.39090909090909093</v>
      </c>
      <c r="V1726" s="24">
        <f>IFERROR(Table11[[#This Row],[clade.TN]]/Table11[[#This Row],[clade.N]],NA())</f>
        <v>0.60909090909090913</v>
      </c>
      <c r="AC1726" s="11"/>
      <c r="AD1726" s="11"/>
    </row>
    <row r="1727" spans="1:30" ht="21" customHeight="1" x14ac:dyDescent="0.2">
      <c r="A1727" s="25" t="s">
        <v>6665</v>
      </c>
      <c r="B1727" s="20">
        <f>LOOKUP(Table11[[#This Row],[id]],'S1 - Assay'!A:A,'S1 - Assay'!B:B)</f>
        <v>10244</v>
      </c>
      <c r="C1727" s="20" t="str">
        <f>LOOKUP(Table11[[#This Row],[id]],'S1 - Assay'!A:A,'S1 - Assay'!C:C)</f>
        <v>II</v>
      </c>
      <c r="D1727" s="20">
        <f>COUNTIF('S6 - Table 1'!$B$3:$B$20,Table11[[#This Row],[id]])</f>
        <v>0</v>
      </c>
      <c r="E1727" s="20">
        <v>3.1231013999999999</v>
      </c>
      <c r="F1727" s="20">
        <v>3325</v>
      </c>
      <c r="G1727" s="20">
        <v>2</v>
      </c>
      <c r="H1727" s="20">
        <v>286</v>
      </c>
      <c r="I1727" s="20">
        <v>23</v>
      </c>
      <c r="J1727" s="20">
        <v>43</v>
      </c>
      <c r="K1727" s="20">
        <v>4414</v>
      </c>
      <c r="L1727" s="20">
        <v>28</v>
      </c>
      <c r="M1727" s="26" cm="1">
        <f t="array" ref="M1727">_xlfn.IFS(Table11[[#This Row],[target.clade]]="I",110,Table11[[#This Row],[target.clade]]="II",4454,TRUE,4652)</f>
        <v>4454</v>
      </c>
      <c r="N1727" s="26" cm="1">
        <f t="array" ref="N1727">_xlfn.IFS(Table11[[#This Row],[target.clade]]="I",4454,Table11[[#This Row],[target.clade]]="II",110,TRUE,NA())</f>
        <v>110</v>
      </c>
      <c r="O1727" s="20" cm="1">
        <f t="array" ref="O1727">_xlfn.IFS(Table11[[#This Row],[target.clade]]="I",Table11[[#This Row],[hits.I]],Table11[[#This Row],[target.clade]]="II",Table11[[#This Row],[hits.II]],TRUE,SUM(Table11[[#This Row],[hits.I]:[hits.?]]))</f>
        <v>4414</v>
      </c>
      <c r="P1727" s="26">
        <f>Table11[[#This Row],[clade.P]]-Table11[[#This Row],[clade.TP]]</f>
        <v>40</v>
      </c>
      <c r="Q1727" s="26" cm="1">
        <f t="array" ref="Q1727">_xlfn.IFS(Table11[[#This Row],[target.clade]]="I",Table11[[#This Row],[hits.II]],Table11[[#This Row],[target.clade]]="II",Table11[[#This Row],[hits.I]],TRUE,NA())</f>
        <v>43</v>
      </c>
      <c r="R1727" s="26">
        <f>IFERROR(Table11[[#This Row],[clade.N]]-Table11[[#This Row],[clade.FP]], NA())</f>
        <v>67</v>
      </c>
      <c r="S1727" s="24">
        <f>Table11[[#This Row],[clade.TP]]/Table11[[#This Row],[clade.P]]</f>
        <v>0.99101930848675346</v>
      </c>
      <c r="T1727" s="24">
        <f>Table11[[#This Row],[clade.FN]]/Table11[[#This Row],[clade.P]]</f>
        <v>8.9806915132465207E-3</v>
      </c>
      <c r="U1727" s="24">
        <f>IFERROR(Table11[[#This Row],[clade.FP]]/Table11[[#This Row],[clade.N]],NA())</f>
        <v>0.39090909090909093</v>
      </c>
      <c r="V1727" s="24">
        <f>IFERROR(Table11[[#This Row],[clade.TN]]/Table11[[#This Row],[clade.N]],NA())</f>
        <v>0.60909090909090913</v>
      </c>
      <c r="AC1727" s="11"/>
      <c r="AD1727" s="11"/>
    </row>
    <row r="1728" spans="1:30" ht="21" customHeight="1" x14ac:dyDescent="0.2">
      <c r="A1728" s="25" t="s">
        <v>6667</v>
      </c>
      <c r="B1728" s="20">
        <f>LOOKUP(Table11[[#This Row],[id]],'S1 - Assay'!A:A,'S1 - Assay'!B:B)</f>
        <v>10244</v>
      </c>
      <c r="C1728" s="20" t="str">
        <f>LOOKUP(Table11[[#This Row],[id]],'S1 - Assay'!A:A,'S1 - Assay'!C:C)</f>
        <v>II</v>
      </c>
      <c r="D1728" s="20">
        <f>COUNTIF('S6 - Table 1'!$B$3:$B$20,Table11[[#This Row],[id]])</f>
        <v>0</v>
      </c>
      <c r="E1728" s="20">
        <v>3.1326550929999999</v>
      </c>
      <c r="F1728" s="20">
        <v>3428</v>
      </c>
      <c r="G1728" s="20">
        <v>5</v>
      </c>
      <c r="H1728" s="20">
        <v>306</v>
      </c>
      <c r="I1728" s="20">
        <v>23</v>
      </c>
      <c r="J1728" s="20">
        <v>50</v>
      </c>
      <c r="K1728" s="20">
        <v>4428</v>
      </c>
      <c r="L1728" s="20">
        <v>65</v>
      </c>
      <c r="M1728" s="26" cm="1">
        <f t="array" ref="M1728">_xlfn.IFS(Table11[[#This Row],[target.clade]]="I",110,Table11[[#This Row],[target.clade]]="II",4454,TRUE,4652)</f>
        <v>4454</v>
      </c>
      <c r="N1728" s="26" cm="1">
        <f t="array" ref="N1728">_xlfn.IFS(Table11[[#This Row],[target.clade]]="I",4454,Table11[[#This Row],[target.clade]]="II",110,TRUE,NA())</f>
        <v>110</v>
      </c>
      <c r="O1728" s="20" cm="1">
        <f t="array" ref="O1728">_xlfn.IFS(Table11[[#This Row],[target.clade]]="I",Table11[[#This Row],[hits.I]],Table11[[#This Row],[target.clade]]="II",Table11[[#This Row],[hits.II]],TRUE,SUM(Table11[[#This Row],[hits.I]:[hits.?]]))</f>
        <v>4428</v>
      </c>
      <c r="P1728" s="26">
        <f>Table11[[#This Row],[clade.P]]-Table11[[#This Row],[clade.TP]]</f>
        <v>26</v>
      </c>
      <c r="Q1728" s="26" cm="1">
        <f t="array" ref="Q1728">_xlfn.IFS(Table11[[#This Row],[target.clade]]="I",Table11[[#This Row],[hits.II]],Table11[[#This Row],[target.clade]]="II",Table11[[#This Row],[hits.I]],TRUE,NA())</f>
        <v>50</v>
      </c>
      <c r="R1728" s="26">
        <f>IFERROR(Table11[[#This Row],[clade.N]]-Table11[[#This Row],[clade.FP]], NA())</f>
        <v>60</v>
      </c>
      <c r="S1728" s="24">
        <f>Table11[[#This Row],[clade.TP]]/Table11[[#This Row],[clade.P]]</f>
        <v>0.9941625505163898</v>
      </c>
      <c r="T1728" s="24">
        <f>Table11[[#This Row],[clade.FN]]/Table11[[#This Row],[clade.P]]</f>
        <v>5.8374494836102376E-3</v>
      </c>
      <c r="U1728" s="24">
        <f>IFERROR(Table11[[#This Row],[clade.FP]]/Table11[[#This Row],[clade.N]],NA())</f>
        <v>0.45454545454545453</v>
      </c>
      <c r="V1728" s="24">
        <f>IFERROR(Table11[[#This Row],[clade.TN]]/Table11[[#This Row],[clade.N]],NA())</f>
        <v>0.54545454545454541</v>
      </c>
      <c r="AC1728" s="11"/>
      <c r="AD1728" s="11"/>
    </row>
    <row r="1729" spans="1:30" ht="21" customHeight="1" x14ac:dyDescent="0.2">
      <c r="A1729" s="25" t="s">
        <v>6670</v>
      </c>
      <c r="B1729" s="20">
        <f>LOOKUP(Table11[[#This Row],[id]],'S1 - Assay'!A:A,'S1 - Assay'!B:B)</f>
        <v>10244</v>
      </c>
      <c r="C1729" s="20" t="str">
        <f>LOOKUP(Table11[[#This Row],[id]],'S1 - Assay'!A:A,'S1 - Assay'!C:C)</f>
        <v>II</v>
      </c>
      <c r="D1729" s="20">
        <f>COUNTIF('S6 - Table 1'!$B$3:$B$20,Table11[[#This Row],[id]])</f>
        <v>0</v>
      </c>
      <c r="E1729" s="20">
        <v>3.1326550929999999</v>
      </c>
      <c r="F1729" s="20">
        <v>3427</v>
      </c>
      <c r="G1729" s="20">
        <v>6</v>
      </c>
      <c r="H1729" s="20">
        <v>307</v>
      </c>
      <c r="I1729" s="20">
        <v>22</v>
      </c>
      <c r="J1729" s="20">
        <v>50</v>
      </c>
      <c r="K1729" s="20">
        <v>4428</v>
      </c>
      <c r="L1729" s="20">
        <v>65</v>
      </c>
      <c r="M1729" s="26" cm="1">
        <f t="array" ref="M1729">_xlfn.IFS(Table11[[#This Row],[target.clade]]="I",110,Table11[[#This Row],[target.clade]]="II",4454,TRUE,4652)</f>
        <v>4454</v>
      </c>
      <c r="N1729" s="26" cm="1">
        <f t="array" ref="N1729">_xlfn.IFS(Table11[[#This Row],[target.clade]]="I",4454,Table11[[#This Row],[target.clade]]="II",110,TRUE,NA())</f>
        <v>110</v>
      </c>
      <c r="O1729" s="20" cm="1">
        <f t="array" ref="O1729">_xlfn.IFS(Table11[[#This Row],[target.clade]]="I",Table11[[#This Row],[hits.I]],Table11[[#This Row],[target.clade]]="II",Table11[[#This Row],[hits.II]],TRUE,SUM(Table11[[#This Row],[hits.I]:[hits.?]]))</f>
        <v>4428</v>
      </c>
      <c r="P1729" s="26">
        <f>Table11[[#This Row],[clade.P]]-Table11[[#This Row],[clade.TP]]</f>
        <v>26</v>
      </c>
      <c r="Q1729" s="26" cm="1">
        <f t="array" ref="Q1729">_xlfn.IFS(Table11[[#This Row],[target.clade]]="I",Table11[[#This Row],[hits.II]],Table11[[#This Row],[target.clade]]="II",Table11[[#This Row],[hits.I]],TRUE,NA())</f>
        <v>50</v>
      </c>
      <c r="R1729" s="26">
        <f>IFERROR(Table11[[#This Row],[clade.N]]-Table11[[#This Row],[clade.FP]], NA())</f>
        <v>60</v>
      </c>
      <c r="S1729" s="24">
        <f>Table11[[#This Row],[clade.TP]]/Table11[[#This Row],[clade.P]]</f>
        <v>0.9941625505163898</v>
      </c>
      <c r="T1729" s="24">
        <f>Table11[[#This Row],[clade.FN]]/Table11[[#This Row],[clade.P]]</f>
        <v>5.8374494836102376E-3</v>
      </c>
      <c r="U1729" s="24">
        <f>IFERROR(Table11[[#This Row],[clade.FP]]/Table11[[#This Row],[clade.N]],NA())</f>
        <v>0.45454545454545453</v>
      </c>
      <c r="V1729" s="24">
        <f>IFERROR(Table11[[#This Row],[clade.TN]]/Table11[[#This Row],[clade.N]],NA())</f>
        <v>0.54545454545454541</v>
      </c>
      <c r="AC1729" s="11"/>
      <c r="AD1729" s="11"/>
    </row>
    <row r="1730" spans="1:30" ht="21" customHeight="1" x14ac:dyDescent="0.2">
      <c r="A1730" s="25" t="s">
        <v>6673</v>
      </c>
      <c r="B1730" s="20">
        <f>LOOKUP(Table11[[#This Row],[id]],'S1 - Assay'!A:A,'S1 - Assay'!B:B)</f>
        <v>10244</v>
      </c>
      <c r="C1730" s="20" t="str">
        <f>LOOKUP(Table11[[#This Row],[id]],'S1 - Assay'!A:A,'S1 - Assay'!C:C)</f>
        <v>II</v>
      </c>
      <c r="D1730" s="20">
        <f>COUNTIF('S6 - Table 1'!$B$3:$B$20,Table11[[#This Row],[id]])</f>
        <v>0</v>
      </c>
      <c r="E1730" s="20">
        <v>3.1353189440000002</v>
      </c>
      <c r="F1730" s="20">
        <v>3326</v>
      </c>
      <c r="G1730" s="20">
        <v>68</v>
      </c>
      <c r="H1730" s="20">
        <v>234</v>
      </c>
      <c r="I1730" s="20">
        <v>93</v>
      </c>
      <c r="J1730" s="20">
        <v>43</v>
      </c>
      <c r="K1730" s="20">
        <v>4432</v>
      </c>
      <c r="L1730" s="20">
        <v>52</v>
      </c>
      <c r="M1730" s="26" cm="1">
        <f t="array" ref="M1730">_xlfn.IFS(Table11[[#This Row],[target.clade]]="I",110,Table11[[#This Row],[target.clade]]="II",4454,TRUE,4652)</f>
        <v>4454</v>
      </c>
      <c r="N1730" s="26" cm="1">
        <f t="array" ref="N1730">_xlfn.IFS(Table11[[#This Row],[target.clade]]="I",4454,Table11[[#This Row],[target.clade]]="II",110,TRUE,NA())</f>
        <v>110</v>
      </c>
      <c r="O1730" s="20" cm="1">
        <f t="array" ref="O1730">_xlfn.IFS(Table11[[#This Row],[target.clade]]="I",Table11[[#This Row],[hits.I]],Table11[[#This Row],[target.clade]]="II",Table11[[#This Row],[hits.II]],TRUE,SUM(Table11[[#This Row],[hits.I]:[hits.?]]))</f>
        <v>4432</v>
      </c>
      <c r="P1730" s="26">
        <f>Table11[[#This Row],[clade.P]]-Table11[[#This Row],[clade.TP]]</f>
        <v>22</v>
      </c>
      <c r="Q1730" s="26" cm="1">
        <f t="array" ref="Q1730">_xlfn.IFS(Table11[[#This Row],[target.clade]]="I",Table11[[#This Row],[hits.II]],Table11[[#This Row],[target.clade]]="II",Table11[[#This Row],[hits.I]],TRUE,NA())</f>
        <v>43</v>
      </c>
      <c r="R1730" s="26">
        <f>IFERROR(Table11[[#This Row],[clade.N]]-Table11[[#This Row],[clade.FP]], NA())</f>
        <v>67</v>
      </c>
      <c r="S1730" s="24">
        <f>Table11[[#This Row],[clade.TP]]/Table11[[#This Row],[clade.P]]</f>
        <v>0.99506061966771442</v>
      </c>
      <c r="T1730" s="24">
        <f>Table11[[#This Row],[clade.FN]]/Table11[[#This Row],[clade.P]]</f>
        <v>4.9393803322855864E-3</v>
      </c>
      <c r="U1730" s="24">
        <f>IFERROR(Table11[[#This Row],[clade.FP]]/Table11[[#This Row],[clade.N]],NA())</f>
        <v>0.39090909090909093</v>
      </c>
      <c r="V1730" s="24">
        <f>IFERROR(Table11[[#This Row],[clade.TN]]/Table11[[#This Row],[clade.N]],NA())</f>
        <v>0.60909090909090913</v>
      </c>
      <c r="AC1730" s="11"/>
      <c r="AD1730" s="11"/>
    </row>
    <row r="1731" spans="1:30" ht="21" customHeight="1" x14ac:dyDescent="0.2">
      <c r="A1731" s="25" t="s">
        <v>6676</v>
      </c>
      <c r="B1731" s="20">
        <f>LOOKUP(Table11[[#This Row],[id]],'S1 - Assay'!A:A,'S1 - Assay'!B:B)</f>
        <v>10244</v>
      </c>
      <c r="C1731" s="20" t="str">
        <f>LOOKUP(Table11[[#This Row],[id]],'S1 - Assay'!A:A,'S1 - Assay'!C:C)</f>
        <v>II</v>
      </c>
      <c r="D1731" s="20">
        <f>COUNTIF('S6 - Table 1'!$B$3:$B$20,Table11[[#This Row],[id]])</f>
        <v>0</v>
      </c>
      <c r="E1731" s="20">
        <v>3.1554266960000001</v>
      </c>
      <c r="F1731" s="20">
        <v>3429</v>
      </c>
      <c r="G1731" s="20">
        <v>2</v>
      </c>
      <c r="H1731" s="20">
        <v>297</v>
      </c>
      <c r="I1731" s="20">
        <v>11</v>
      </c>
      <c r="J1731" s="20">
        <v>43</v>
      </c>
      <c r="K1731" s="20">
        <v>4429</v>
      </c>
      <c r="L1731" s="20">
        <v>66</v>
      </c>
      <c r="M1731" s="26" cm="1">
        <f t="array" ref="M1731">_xlfn.IFS(Table11[[#This Row],[target.clade]]="I",110,Table11[[#This Row],[target.clade]]="II",4454,TRUE,4652)</f>
        <v>4454</v>
      </c>
      <c r="N1731" s="26" cm="1">
        <f t="array" ref="N1731">_xlfn.IFS(Table11[[#This Row],[target.clade]]="I",4454,Table11[[#This Row],[target.clade]]="II",110,TRUE,NA())</f>
        <v>110</v>
      </c>
      <c r="O1731" s="20" cm="1">
        <f t="array" ref="O1731">_xlfn.IFS(Table11[[#This Row],[target.clade]]="I",Table11[[#This Row],[hits.I]],Table11[[#This Row],[target.clade]]="II",Table11[[#This Row],[hits.II]],TRUE,SUM(Table11[[#This Row],[hits.I]:[hits.?]]))</f>
        <v>4429</v>
      </c>
      <c r="P1731" s="26">
        <f>Table11[[#This Row],[clade.P]]-Table11[[#This Row],[clade.TP]]</f>
        <v>25</v>
      </c>
      <c r="Q1731" s="26" cm="1">
        <f t="array" ref="Q1731">_xlfn.IFS(Table11[[#This Row],[target.clade]]="I",Table11[[#This Row],[hits.II]],Table11[[#This Row],[target.clade]]="II",Table11[[#This Row],[hits.I]],TRUE,NA())</f>
        <v>43</v>
      </c>
      <c r="R1731" s="26">
        <f>IFERROR(Table11[[#This Row],[clade.N]]-Table11[[#This Row],[clade.FP]], NA())</f>
        <v>67</v>
      </c>
      <c r="S1731" s="24">
        <f>Table11[[#This Row],[clade.TP]]/Table11[[#This Row],[clade.P]]</f>
        <v>0.99438706780422093</v>
      </c>
      <c r="T1731" s="24">
        <f>Table11[[#This Row],[clade.FN]]/Table11[[#This Row],[clade.P]]</f>
        <v>5.6129321957790754E-3</v>
      </c>
      <c r="U1731" s="24">
        <f>IFERROR(Table11[[#This Row],[clade.FP]]/Table11[[#This Row],[clade.N]],NA())</f>
        <v>0.39090909090909093</v>
      </c>
      <c r="V1731" s="24">
        <f>IFERROR(Table11[[#This Row],[clade.TN]]/Table11[[#This Row],[clade.N]],NA())</f>
        <v>0.60909090909090913</v>
      </c>
      <c r="AC1731" s="11"/>
      <c r="AD1731" s="11"/>
    </row>
    <row r="1732" spans="1:30" ht="21" customHeight="1" x14ac:dyDescent="0.2">
      <c r="A1732" s="25" t="s">
        <v>6679</v>
      </c>
      <c r="B1732" s="20">
        <f>LOOKUP(Table11[[#This Row],[id]],'S1 - Assay'!A:A,'S1 - Assay'!B:B)</f>
        <v>10244</v>
      </c>
      <c r="C1732" s="20" t="str">
        <f>LOOKUP(Table11[[#This Row],[id]],'S1 - Assay'!A:A,'S1 - Assay'!C:C)</f>
        <v>II</v>
      </c>
      <c r="D1732" s="20">
        <f>COUNTIF('S6 - Table 1'!$B$3:$B$20,Table11[[#This Row],[id]])</f>
        <v>0</v>
      </c>
      <c r="E1732" s="20">
        <v>3.1592374200000002</v>
      </c>
      <c r="F1732" s="20">
        <v>3056</v>
      </c>
      <c r="G1732" s="20">
        <v>26</v>
      </c>
      <c r="H1732" s="20">
        <v>280</v>
      </c>
      <c r="I1732" s="20">
        <v>125</v>
      </c>
      <c r="J1732" s="20">
        <v>44</v>
      </c>
      <c r="K1732" s="20">
        <v>4027</v>
      </c>
      <c r="L1732" s="20">
        <v>65</v>
      </c>
      <c r="M1732" s="26" cm="1">
        <f t="array" ref="M1732">_xlfn.IFS(Table11[[#This Row],[target.clade]]="I",110,Table11[[#This Row],[target.clade]]="II",4454,TRUE,4652)</f>
        <v>4454</v>
      </c>
      <c r="N1732" s="26" cm="1">
        <f t="array" ref="N1732">_xlfn.IFS(Table11[[#This Row],[target.clade]]="I",4454,Table11[[#This Row],[target.clade]]="II",110,TRUE,NA())</f>
        <v>110</v>
      </c>
      <c r="O1732" s="20" cm="1">
        <f t="array" ref="O1732">_xlfn.IFS(Table11[[#This Row],[target.clade]]="I",Table11[[#This Row],[hits.I]],Table11[[#This Row],[target.clade]]="II",Table11[[#This Row],[hits.II]],TRUE,SUM(Table11[[#This Row],[hits.I]:[hits.?]]))</f>
        <v>4027</v>
      </c>
      <c r="P1732" s="26">
        <f>Table11[[#This Row],[clade.P]]-Table11[[#This Row],[clade.TP]]</f>
        <v>427</v>
      </c>
      <c r="Q1732" s="26" cm="1">
        <f t="array" ref="Q1732">_xlfn.IFS(Table11[[#This Row],[target.clade]]="I",Table11[[#This Row],[hits.II]],Table11[[#This Row],[target.clade]]="II",Table11[[#This Row],[hits.I]],TRUE,NA())</f>
        <v>44</v>
      </c>
      <c r="R1732" s="26">
        <f>IFERROR(Table11[[#This Row],[clade.N]]-Table11[[#This Row],[clade.FP]], NA())</f>
        <v>66</v>
      </c>
      <c r="S1732" s="24">
        <f>Table11[[#This Row],[clade.TP]]/Table11[[#This Row],[clade.P]]</f>
        <v>0.90413111809609337</v>
      </c>
      <c r="T1732" s="24">
        <f>Table11[[#This Row],[clade.FN]]/Table11[[#This Row],[clade.P]]</f>
        <v>9.5868881903906605E-2</v>
      </c>
      <c r="U1732" s="24">
        <f>IFERROR(Table11[[#This Row],[clade.FP]]/Table11[[#This Row],[clade.N]],NA())</f>
        <v>0.4</v>
      </c>
      <c r="V1732" s="24">
        <f>IFERROR(Table11[[#This Row],[clade.TN]]/Table11[[#This Row],[clade.N]],NA())</f>
        <v>0.6</v>
      </c>
      <c r="AC1732" s="11"/>
      <c r="AD1732" s="11"/>
    </row>
    <row r="1733" spans="1:30" ht="21" customHeight="1" x14ac:dyDescent="0.2">
      <c r="A1733" s="25" t="s">
        <v>6681</v>
      </c>
      <c r="B1733" s="20">
        <f>LOOKUP(Table11[[#This Row],[id]],'S1 - Assay'!A:A,'S1 - Assay'!B:B)</f>
        <v>10244</v>
      </c>
      <c r="C1733" s="20" t="str">
        <f>LOOKUP(Table11[[#This Row],[id]],'S1 - Assay'!A:A,'S1 - Assay'!C:C)</f>
        <v>II</v>
      </c>
      <c r="D1733" s="20">
        <f>COUNTIF('S6 - Table 1'!$B$3:$B$20,Table11[[#This Row],[id]])</f>
        <v>0</v>
      </c>
      <c r="E1733" s="20">
        <v>3.1598877700000001</v>
      </c>
      <c r="F1733" s="20">
        <v>3376</v>
      </c>
      <c r="G1733" s="20">
        <v>8</v>
      </c>
      <c r="H1733" s="20">
        <v>30</v>
      </c>
      <c r="I1733" s="20">
        <v>197</v>
      </c>
      <c r="J1733" s="20">
        <v>43</v>
      </c>
      <c r="K1733" s="20">
        <v>4365</v>
      </c>
      <c r="L1733" s="20">
        <v>64</v>
      </c>
      <c r="M1733" s="26" cm="1">
        <f t="array" ref="M1733">_xlfn.IFS(Table11[[#This Row],[target.clade]]="I",110,Table11[[#This Row],[target.clade]]="II",4454,TRUE,4652)</f>
        <v>4454</v>
      </c>
      <c r="N1733" s="26" cm="1">
        <f t="array" ref="N1733">_xlfn.IFS(Table11[[#This Row],[target.clade]]="I",4454,Table11[[#This Row],[target.clade]]="II",110,TRUE,NA())</f>
        <v>110</v>
      </c>
      <c r="O1733" s="20" cm="1">
        <f t="array" ref="O1733">_xlfn.IFS(Table11[[#This Row],[target.clade]]="I",Table11[[#This Row],[hits.I]],Table11[[#This Row],[target.clade]]="II",Table11[[#This Row],[hits.II]],TRUE,SUM(Table11[[#This Row],[hits.I]:[hits.?]]))</f>
        <v>4365</v>
      </c>
      <c r="P1733" s="26">
        <f>Table11[[#This Row],[clade.P]]-Table11[[#This Row],[clade.TP]]</f>
        <v>89</v>
      </c>
      <c r="Q1733" s="26" cm="1">
        <f t="array" ref="Q1733">_xlfn.IFS(Table11[[#This Row],[target.clade]]="I",Table11[[#This Row],[hits.II]],Table11[[#This Row],[target.clade]]="II",Table11[[#This Row],[hits.I]],TRUE,NA())</f>
        <v>43</v>
      </c>
      <c r="R1733" s="26">
        <f>IFERROR(Table11[[#This Row],[clade.N]]-Table11[[#This Row],[clade.FP]], NA())</f>
        <v>67</v>
      </c>
      <c r="S1733" s="24">
        <f>Table11[[#This Row],[clade.TP]]/Table11[[#This Row],[clade.P]]</f>
        <v>0.98001796138302655</v>
      </c>
      <c r="T1733" s="24">
        <f>Table11[[#This Row],[clade.FN]]/Table11[[#This Row],[clade.P]]</f>
        <v>1.9982038616973508E-2</v>
      </c>
      <c r="U1733" s="24">
        <f>IFERROR(Table11[[#This Row],[clade.FP]]/Table11[[#This Row],[clade.N]],NA())</f>
        <v>0.39090909090909093</v>
      </c>
      <c r="V1733" s="24">
        <f>IFERROR(Table11[[#This Row],[clade.TN]]/Table11[[#This Row],[clade.N]],NA())</f>
        <v>0.60909090909090913</v>
      </c>
      <c r="AC1733" s="11"/>
      <c r="AD1733" s="11"/>
    </row>
    <row r="1734" spans="1:30" ht="21" customHeight="1" x14ac:dyDescent="0.2">
      <c r="A1734" s="25" t="s">
        <v>6684</v>
      </c>
      <c r="B1734" s="20">
        <f>LOOKUP(Table11[[#This Row],[id]],'S1 - Assay'!A:A,'S1 - Assay'!B:B)</f>
        <v>10244</v>
      </c>
      <c r="C1734" s="20" t="str">
        <f>LOOKUP(Table11[[#This Row],[id]],'S1 - Assay'!A:A,'S1 - Assay'!C:C)</f>
        <v>II</v>
      </c>
      <c r="D1734" s="20">
        <f>COUNTIF('S6 - Table 1'!$B$3:$B$20,Table11[[#This Row],[id]])</f>
        <v>0</v>
      </c>
      <c r="E1734" s="20">
        <v>3.160382464</v>
      </c>
      <c r="F1734" s="20">
        <v>3429</v>
      </c>
      <c r="G1734" s="20">
        <v>2</v>
      </c>
      <c r="H1734" s="20">
        <v>294</v>
      </c>
      <c r="I1734" s="20">
        <v>14</v>
      </c>
      <c r="J1734" s="20">
        <v>43</v>
      </c>
      <c r="K1734" s="20">
        <v>4429</v>
      </c>
      <c r="L1734" s="20">
        <v>66</v>
      </c>
      <c r="M1734" s="26" cm="1">
        <f t="array" ref="M1734">_xlfn.IFS(Table11[[#This Row],[target.clade]]="I",110,Table11[[#This Row],[target.clade]]="II",4454,TRUE,4652)</f>
        <v>4454</v>
      </c>
      <c r="N1734" s="26" cm="1">
        <f t="array" ref="N1734">_xlfn.IFS(Table11[[#This Row],[target.clade]]="I",4454,Table11[[#This Row],[target.clade]]="II",110,TRUE,NA())</f>
        <v>110</v>
      </c>
      <c r="O1734" s="20" cm="1">
        <f t="array" ref="O1734">_xlfn.IFS(Table11[[#This Row],[target.clade]]="I",Table11[[#This Row],[hits.I]],Table11[[#This Row],[target.clade]]="II",Table11[[#This Row],[hits.II]],TRUE,SUM(Table11[[#This Row],[hits.I]:[hits.?]]))</f>
        <v>4429</v>
      </c>
      <c r="P1734" s="26">
        <f>Table11[[#This Row],[clade.P]]-Table11[[#This Row],[clade.TP]]</f>
        <v>25</v>
      </c>
      <c r="Q1734" s="26" cm="1">
        <f t="array" ref="Q1734">_xlfn.IFS(Table11[[#This Row],[target.clade]]="I",Table11[[#This Row],[hits.II]],Table11[[#This Row],[target.clade]]="II",Table11[[#This Row],[hits.I]],TRUE,NA())</f>
        <v>43</v>
      </c>
      <c r="R1734" s="26">
        <f>IFERROR(Table11[[#This Row],[clade.N]]-Table11[[#This Row],[clade.FP]], NA())</f>
        <v>67</v>
      </c>
      <c r="S1734" s="24">
        <f>Table11[[#This Row],[clade.TP]]/Table11[[#This Row],[clade.P]]</f>
        <v>0.99438706780422093</v>
      </c>
      <c r="T1734" s="24">
        <f>Table11[[#This Row],[clade.FN]]/Table11[[#This Row],[clade.P]]</f>
        <v>5.6129321957790754E-3</v>
      </c>
      <c r="U1734" s="24">
        <f>IFERROR(Table11[[#This Row],[clade.FP]]/Table11[[#This Row],[clade.N]],NA())</f>
        <v>0.39090909090909093</v>
      </c>
      <c r="V1734" s="24">
        <f>IFERROR(Table11[[#This Row],[clade.TN]]/Table11[[#This Row],[clade.N]],NA())</f>
        <v>0.60909090909090913</v>
      </c>
      <c r="AC1734" s="11"/>
      <c r="AD1734" s="11"/>
    </row>
    <row r="1735" spans="1:30" ht="21" customHeight="1" x14ac:dyDescent="0.2">
      <c r="A1735" s="25" t="s">
        <v>6686</v>
      </c>
      <c r="B1735" s="20">
        <f>LOOKUP(Table11[[#This Row],[id]],'S1 - Assay'!A:A,'S1 - Assay'!B:B)</f>
        <v>10244</v>
      </c>
      <c r="C1735" s="20" t="str">
        <f>LOOKUP(Table11[[#This Row],[id]],'S1 - Assay'!A:A,'S1 - Assay'!C:C)</f>
        <v>II</v>
      </c>
      <c r="D1735" s="20">
        <f>COUNTIF('S6 - Table 1'!$B$3:$B$20,Table11[[#This Row],[id]])</f>
        <v>0</v>
      </c>
      <c r="E1735" s="20">
        <v>3.1732178379999998</v>
      </c>
      <c r="F1735" s="20">
        <v>3212</v>
      </c>
      <c r="G1735" s="20">
        <v>9</v>
      </c>
      <c r="H1735" s="20">
        <v>0</v>
      </c>
      <c r="I1735" s="20">
        <v>183</v>
      </c>
      <c r="J1735" s="20">
        <v>0</v>
      </c>
      <c r="K1735" s="20">
        <v>4347</v>
      </c>
      <c r="L1735" s="20">
        <v>21</v>
      </c>
      <c r="M1735" s="26" cm="1">
        <f t="array" ref="M1735">_xlfn.IFS(Table11[[#This Row],[target.clade]]="I",110,Table11[[#This Row],[target.clade]]="II",4454,TRUE,4652)</f>
        <v>4454</v>
      </c>
      <c r="N1735" s="26" cm="1">
        <f t="array" ref="N1735">_xlfn.IFS(Table11[[#This Row],[target.clade]]="I",4454,Table11[[#This Row],[target.clade]]="II",110,TRUE,NA())</f>
        <v>110</v>
      </c>
      <c r="O1735" s="20" cm="1">
        <f t="array" ref="O1735">_xlfn.IFS(Table11[[#This Row],[target.clade]]="I",Table11[[#This Row],[hits.I]],Table11[[#This Row],[target.clade]]="II",Table11[[#This Row],[hits.II]],TRUE,SUM(Table11[[#This Row],[hits.I]:[hits.?]]))</f>
        <v>4347</v>
      </c>
      <c r="P1735" s="26">
        <f>Table11[[#This Row],[clade.P]]-Table11[[#This Row],[clade.TP]]</f>
        <v>107</v>
      </c>
      <c r="Q1735" s="26" cm="1">
        <f t="array" ref="Q1735">_xlfn.IFS(Table11[[#This Row],[target.clade]]="I",Table11[[#This Row],[hits.II]],Table11[[#This Row],[target.clade]]="II",Table11[[#This Row],[hits.I]],TRUE,NA())</f>
        <v>0</v>
      </c>
      <c r="R1735" s="26">
        <f>IFERROR(Table11[[#This Row],[clade.N]]-Table11[[#This Row],[clade.FP]], NA())</f>
        <v>110</v>
      </c>
      <c r="S1735" s="24">
        <f>Table11[[#This Row],[clade.TP]]/Table11[[#This Row],[clade.P]]</f>
        <v>0.97597665020206559</v>
      </c>
      <c r="T1735" s="24">
        <f>Table11[[#This Row],[clade.FN]]/Table11[[#This Row],[clade.P]]</f>
        <v>2.402334979793444E-2</v>
      </c>
      <c r="U1735" s="24">
        <f>IFERROR(Table11[[#This Row],[clade.FP]]/Table11[[#This Row],[clade.N]],NA())</f>
        <v>0</v>
      </c>
      <c r="V1735" s="24">
        <f>IFERROR(Table11[[#This Row],[clade.TN]]/Table11[[#This Row],[clade.N]],NA())</f>
        <v>1</v>
      </c>
      <c r="AC1735" s="11"/>
      <c r="AD1735" s="11"/>
    </row>
    <row r="1736" spans="1:30" ht="21" customHeight="1" x14ac:dyDescent="0.2">
      <c r="A1736" s="25" t="s">
        <v>6689</v>
      </c>
      <c r="B1736" s="20">
        <f>LOOKUP(Table11[[#This Row],[id]],'S1 - Assay'!A:A,'S1 - Assay'!B:B)</f>
        <v>10244</v>
      </c>
      <c r="C1736" s="20" t="str">
        <f>LOOKUP(Table11[[#This Row],[id]],'S1 - Assay'!A:A,'S1 - Assay'!C:C)</f>
        <v>II</v>
      </c>
      <c r="D1736" s="20">
        <f>COUNTIF('S6 - Table 1'!$B$3:$B$20,Table11[[#This Row],[id]])</f>
        <v>0</v>
      </c>
      <c r="E1736" s="20">
        <v>3.198101045</v>
      </c>
      <c r="F1736" s="20">
        <v>3317</v>
      </c>
      <c r="G1736" s="20">
        <v>7</v>
      </c>
      <c r="H1736" s="20">
        <v>302</v>
      </c>
      <c r="I1736" s="20">
        <v>9</v>
      </c>
      <c r="J1736" s="20">
        <v>43</v>
      </c>
      <c r="K1736" s="20">
        <v>4414</v>
      </c>
      <c r="L1736" s="20">
        <v>28</v>
      </c>
      <c r="M1736" s="26" cm="1">
        <f t="array" ref="M1736">_xlfn.IFS(Table11[[#This Row],[target.clade]]="I",110,Table11[[#This Row],[target.clade]]="II",4454,TRUE,4652)</f>
        <v>4454</v>
      </c>
      <c r="N1736" s="26" cm="1">
        <f t="array" ref="N1736">_xlfn.IFS(Table11[[#This Row],[target.clade]]="I",4454,Table11[[#This Row],[target.clade]]="II",110,TRUE,NA())</f>
        <v>110</v>
      </c>
      <c r="O1736" s="20" cm="1">
        <f t="array" ref="O1736">_xlfn.IFS(Table11[[#This Row],[target.clade]]="I",Table11[[#This Row],[hits.I]],Table11[[#This Row],[target.clade]]="II",Table11[[#This Row],[hits.II]],TRUE,SUM(Table11[[#This Row],[hits.I]:[hits.?]]))</f>
        <v>4414</v>
      </c>
      <c r="P1736" s="26">
        <f>Table11[[#This Row],[clade.P]]-Table11[[#This Row],[clade.TP]]</f>
        <v>40</v>
      </c>
      <c r="Q1736" s="26" cm="1">
        <f t="array" ref="Q1736">_xlfn.IFS(Table11[[#This Row],[target.clade]]="I",Table11[[#This Row],[hits.II]],Table11[[#This Row],[target.clade]]="II",Table11[[#This Row],[hits.I]],TRUE,NA())</f>
        <v>43</v>
      </c>
      <c r="R1736" s="26">
        <f>IFERROR(Table11[[#This Row],[clade.N]]-Table11[[#This Row],[clade.FP]], NA())</f>
        <v>67</v>
      </c>
      <c r="S1736" s="24">
        <f>Table11[[#This Row],[clade.TP]]/Table11[[#This Row],[clade.P]]</f>
        <v>0.99101930848675346</v>
      </c>
      <c r="T1736" s="24">
        <f>Table11[[#This Row],[clade.FN]]/Table11[[#This Row],[clade.P]]</f>
        <v>8.9806915132465207E-3</v>
      </c>
      <c r="U1736" s="24">
        <f>IFERROR(Table11[[#This Row],[clade.FP]]/Table11[[#This Row],[clade.N]],NA())</f>
        <v>0.39090909090909093</v>
      </c>
      <c r="V1736" s="24">
        <f>IFERROR(Table11[[#This Row],[clade.TN]]/Table11[[#This Row],[clade.N]],NA())</f>
        <v>0.60909090909090913</v>
      </c>
      <c r="AC1736" s="11"/>
      <c r="AD1736" s="11"/>
    </row>
    <row r="1737" spans="1:30" ht="21" customHeight="1" x14ac:dyDescent="0.2">
      <c r="A1737" s="25" t="s">
        <v>6692</v>
      </c>
      <c r="B1737" s="20">
        <f>LOOKUP(Table11[[#This Row],[id]],'S1 - Assay'!A:A,'S1 - Assay'!B:B)</f>
        <v>10244</v>
      </c>
      <c r="C1737" s="20" t="str">
        <f>LOOKUP(Table11[[#This Row],[id]],'S1 - Assay'!A:A,'S1 - Assay'!C:C)</f>
        <v>II</v>
      </c>
      <c r="D1737" s="20">
        <f>COUNTIF('S6 - Table 1'!$B$3:$B$20,Table11[[#This Row],[id]])</f>
        <v>0</v>
      </c>
      <c r="E1737" s="20">
        <v>3.1998114850000001</v>
      </c>
      <c r="F1737" s="20">
        <v>3429</v>
      </c>
      <c r="G1737" s="20">
        <v>1</v>
      </c>
      <c r="H1737" s="20">
        <v>295</v>
      </c>
      <c r="I1737" s="20">
        <v>13</v>
      </c>
      <c r="J1737" s="20">
        <v>43</v>
      </c>
      <c r="K1737" s="20">
        <v>4429</v>
      </c>
      <c r="L1737" s="20">
        <v>66</v>
      </c>
      <c r="M1737" s="26" cm="1">
        <f t="array" ref="M1737">_xlfn.IFS(Table11[[#This Row],[target.clade]]="I",110,Table11[[#This Row],[target.clade]]="II",4454,TRUE,4652)</f>
        <v>4454</v>
      </c>
      <c r="N1737" s="26" cm="1">
        <f t="array" ref="N1737">_xlfn.IFS(Table11[[#This Row],[target.clade]]="I",4454,Table11[[#This Row],[target.clade]]="II",110,TRUE,NA())</f>
        <v>110</v>
      </c>
      <c r="O1737" s="20" cm="1">
        <f t="array" ref="O1737">_xlfn.IFS(Table11[[#This Row],[target.clade]]="I",Table11[[#This Row],[hits.I]],Table11[[#This Row],[target.clade]]="II",Table11[[#This Row],[hits.II]],TRUE,SUM(Table11[[#This Row],[hits.I]:[hits.?]]))</f>
        <v>4429</v>
      </c>
      <c r="P1737" s="26">
        <f>Table11[[#This Row],[clade.P]]-Table11[[#This Row],[clade.TP]]</f>
        <v>25</v>
      </c>
      <c r="Q1737" s="26" cm="1">
        <f t="array" ref="Q1737">_xlfn.IFS(Table11[[#This Row],[target.clade]]="I",Table11[[#This Row],[hits.II]],Table11[[#This Row],[target.clade]]="II",Table11[[#This Row],[hits.I]],TRUE,NA())</f>
        <v>43</v>
      </c>
      <c r="R1737" s="26">
        <f>IFERROR(Table11[[#This Row],[clade.N]]-Table11[[#This Row],[clade.FP]], NA())</f>
        <v>67</v>
      </c>
      <c r="S1737" s="24">
        <f>Table11[[#This Row],[clade.TP]]/Table11[[#This Row],[clade.P]]</f>
        <v>0.99438706780422093</v>
      </c>
      <c r="T1737" s="24">
        <f>Table11[[#This Row],[clade.FN]]/Table11[[#This Row],[clade.P]]</f>
        <v>5.6129321957790754E-3</v>
      </c>
      <c r="U1737" s="24">
        <f>IFERROR(Table11[[#This Row],[clade.FP]]/Table11[[#This Row],[clade.N]],NA())</f>
        <v>0.39090909090909093</v>
      </c>
      <c r="V1737" s="24">
        <f>IFERROR(Table11[[#This Row],[clade.TN]]/Table11[[#This Row],[clade.N]],NA())</f>
        <v>0.60909090909090913</v>
      </c>
      <c r="AC1737" s="11"/>
      <c r="AD1737" s="11"/>
    </row>
    <row r="1738" spans="1:30" ht="21" customHeight="1" x14ac:dyDescent="0.2">
      <c r="A1738" s="25" t="s">
        <v>6695</v>
      </c>
      <c r="B1738" s="20">
        <f>LOOKUP(Table11[[#This Row],[id]],'S1 - Assay'!A:A,'S1 - Assay'!B:B)</f>
        <v>10244</v>
      </c>
      <c r="C1738" s="20" t="str">
        <f>LOOKUP(Table11[[#This Row],[id]],'S1 - Assay'!A:A,'S1 - Assay'!C:C)</f>
        <v>II</v>
      </c>
      <c r="D1738" s="20">
        <f>COUNTIF('S6 - Table 1'!$B$3:$B$20,Table11[[#This Row],[id]])</f>
        <v>0</v>
      </c>
      <c r="E1738" s="20">
        <v>3.2150135579999999</v>
      </c>
      <c r="F1738" s="20">
        <v>2401</v>
      </c>
      <c r="G1738" s="20">
        <v>40</v>
      </c>
      <c r="H1738" s="20">
        <v>279</v>
      </c>
      <c r="I1738" s="20">
        <v>5</v>
      </c>
      <c r="J1738" s="20">
        <v>44</v>
      </c>
      <c r="K1738" s="20">
        <v>3273</v>
      </c>
      <c r="L1738" s="20">
        <v>36</v>
      </c>
      <c r="M1738" s="26" cm="1">
        <f t="array" ref="M1738">_xlfn.IFS(Table11[[#This Row],[target.clade]]="I",110,Table11[[#This Row],[target.clade]]="II",4454,TRUE,4652)</f>
        <v>4454</v>
      </c>
      <c r="N1738" s="26" cm="1">
        <f t="array" ref="N1738">_xlfn.IFS(Table11[[#This Row],[target.clade]]="I",4454,Table11[[#This Row],[target.clade]]="II",110,TRUE,NA())</f>
        <v>110</v>
      </c>
      <c r="O1738" s="20" cm="1">
        <f t="array" ref="O1738">_xlfn.IFS(Table11[[#This Row],[target.clade]]="I",Table11[[#This Row],[hits.I]],Table11[[#This Row],[target.clade]]="II",Table11[[#This Row],[hits.II]],TRUE,SUM(Table11[[#This Row],[hits.I]:[hits.?]]))</f>
        <v>3273</v>
      </c>
      <c r="P1738" s="26">
        <f>Table11[[#This Row],[clade.P]]-Table11[[#This Row],[clade.TP]]</f>
        <v>1181</v>
      </c>
      <c r="Q1738" s="26" cm="1">
        <f t="array" ref="Q1738">_xlfn.IFS(Table11[[#This Row],[target.clade]]="I",Table11[[#This Row],[hits.II]],Table11[[#This Row],[target.clade]]="II",Table11[[#This Row],[hits.I]],TRUE,NA())</f>
        <v>44</v>
      </c>
      <c r="R1738" s="26">
        <f>IFERROR(Table11[[#This Row],[clade.N]]-Table11[[#This Row],[clade.FP]], NA())</f>
        <v>66</v>
      </c>
      <c r="S1738" s="24">
        <f>Table11[[#This Row],[clade.TP]]/Table11[[#This Row],[clade.P]]</f>
        <v>0.73484508307139651</v>
      </c>
      <c r="T1738" s="24">
        <f>Table11[[#This Row],[clade.FN]]/Table11[[#This Row],[clade.P]]</f>
        <v>0.26515491692860349</v>
      </c>
      <c r="U1738" s="24">
        <f>IFERROR(Table11[[#This Row],[clade.FP]]/Table11[[#This Row],[clade.N]],NA())</f>
        <v>0.4</v>
      </c>
      <c r="V1738" s="24">
        <f>IFERROR(Table11[[#This Row],[clade.TN]]/Table11[[#This Row],[clade.N]],NA())</f>
        <v>0.6</v>
      </c>
      <c r="AC1738" s="11"/>
      <c r="AD1738" s="11"/>
    </row>
    <row r="1739" spans="1:30" ht="21" customHeight="1" x14ac:dyDescent="0.2">
      <c r="A1739" s="25" t="s">
        <v>6698</v>
      </c>
      <c r="B1739" s="20">
        <f>LOOKUP(Table11[[#This Row],[id]],'S1 - Assay'!A:A,'S1 - Assay'!B:B)</f>
        <v>10244</v>
      </c>
      <c r="C1739" s="20" t="str">
        <f>LOOKUP(Table11[[#This Row],[id]],'S1 - Assay'!A:A,'S1 - Assay'!C:C)</f>
        <v>II</v>
      </c>
      <c r="D1739" s="20">
        <f>COUNTIF('S6 - Table 1'!$B$3:$B$20,Table11[[#This Row],[id]])</f>
        <v>0</v>
      </c>
      <c r="E1739" s="20">
        <v>3.2221844769999999</v>
      </c>
      <c r="F1739" s="20">
        <v>3396</v>
      </c>
      <c r="G1739" s="20">
        <v>1</v>
      </c>
      <c r="H1739" s="20">
        <v>208</v>
      </c>
      <c r="I1739" s="20">
        <v>78</v>
      </c>
      <c r="J1739" s="20">
        <v>50</v>
      </c>
      <c r="K1739" s="20">
        <v>4399</v>
      </c>
      <c r="L1739" s="20">
        <v>56</v>
      </c>
      <c r="M1739" s="26" cm="1">
        <f t="array" ref="M1739">_xlfn.IFS(Table11[[#This Row],[target.clade]]="I",110,Table11[[#This Row],[target.clade]]="II",4454,TRUE,4652)</f>
        <v>4454</v>
      </c>
      <c r="N1739" s="26" cm="1">
        <f t="array" ref="N1739">_xlfn.IFS(Table11[[#This Row],[target.clade]]="I",4454,Table11[[#This Row],[target.clade]]="II",110,TRUE,NA())</f>
        <v>110</v>
      </c>
      <c r="O1739" s="20" cm="1">
        <f t="array" ref="O1739">_xlfn.IFS(Table11[[#This Row],[target.clade]]="I",Table11[[#This Row],[hits.I]],Table11[[#This Row],[target.clade]]="II",Table11[[#This Row],[hits.II]],TRUE,SUM(Table11[[#This Row],[hits.I]:[hits.?]]))</f>
        <v>4399</v>
      </c>
      <c r="P1739" s="26">
        <f>Table11[[#This Row],[clade.P]]-Table11[[#This Row],[clade.TP]]</f>
        <v>55</v>
      </c>
      <c r="Q1739" s="26" cm="1">
        <f t="array" ref="Q1739">_xlfn.IFS(Table11[[#This Row],[target.clade]]="I",Table11[[#This Row],[hits.II]],Table11[[#This Row],[target.clade]]="II",Table11[[#This Row],[hits.I]],TRUE,NA())</f>
        <v>50</v>
      </c>
      <c r="R1739" s="26">
        <f>IFERROR(Table11[[#This Row],[clade.N]]-Table11[[#This Row],[clade.FP]], NA())</f>
        <v>60</v>
      </c>
      <c r="S1739" s="24">
        <f>Table11[[#This Row],[clade.TP]]/Table11[[#This Row],[clade.P]]</f>
        <v>0.98765154916928599</v>
      </c>
      <c r="T1739" s="24">
        <f>Table11[[#This Row],[clade.FN]]/Table11[[#This Row],[clade.P]]</f>
        <v>1.2348450830713965E-2</v>
      </c>
      <c r="U1739" s="24">
        <f>IFERROR(Table11[[#This Row],[clade.FP]]/Table11[[#This Row],[clade.N]],NA())</f>
        <v>0.45454545454545453</v>
      </c>
      <c r="V1739" s="24">
        <f>IFERROR(Table11[[#This Row],[clade.TN]]/Table11[[#This Row],[clade.N]],NA())</f>
        <v>0.54545454545454541</v>
      </c>
      <c r="AC1739" s="11"/>
      <c r="AD1739" s="11"/>
    </row>
    <row r="1740" spans="1:30" ht="21" customHeight="1" x14ac:dyDescent="0.2">
      <c r="A1740" s="25" t="s">
        <v>6701</v>
      </c>
      <c r="B1740" s="20">
        <f>LOOKUP(Table11[[#This Row],[id]],'S1 - Assay'!A:A,'S1 - Assay'!B:B)</f>
        <v>10244</v>
      </c>
      <c r="C1740" s="20" t="str">
        <f>LOOKUP(Table11[[#This Row],[id]],'S1 - Assay'!A:A,'S1 - Assay'!C:C)</f>
        <v>II</v>
      </c>
      <c r="D1740" s="20">
        <f>COUNTIF('S6 - Table 1'!$B$3:$B$20,Table11[[#This Row],[id]])</f>
        <v>0</v>
      </c>
      <c r="E1740" s="20">
        <v>3.2437326849999999</v>
      </c>
      <c r="F1740" s="20">
        <v>3325</v>
      </c>
      <c r="G1740" s="20">
        <v>2</v>
      </c>
      <c r="H1740" s="20">
        <v>287</v>
      </c>
      <c r="I1740" s="20">
        <v>22</v>
      </c>
      <c r="J1740" s="20">
        <v>43</v>
      </c>
      <c r="K1740" s="20">
        <v>4414</v>
      </c>
      <c r="L1740" s="20">
        <v>28</v>
      </c>
      <c r="M1740" s="26" cm="1">
        <f t="array" ref="M1740">_xlfn.IFS(Table11[[#This Row],[target.clade]]="I",110,Table11[[#This Row],[target.clade]]="II",4454,TRUE,4652)</f>
        <v>4454</v>
      </c>
      <c r="N1740" s="26" cm="1">
        <f t="array" ref="N1740">_xlfn.IFS(Table11[[#This Row],[target.clade]]="I",4454,Table11[[#This Row],[target.clade]]="II",110,TRUE,NA())</f>
        <v>110</v>
      </c>
      <c r="O1740" s="20" cm="1">
        <f t="array" ref="O1740">_xlfn.IFS(Table11[[#This Row],[target.clade]]="I",Table11[[#This Row],[hits.I]],Table11[[#This Row],[target.clade]]="II",Table11[[#This Row],[hits.II]],TRUE,SUM(Table11[[#This Row],[hits.I]:[hits.?]]))</f>
        <v>4414</v>
      </c>
      <c r="P1740" s="26">
        <f>Table11[[#This Row],[clade.P]]-Table11[[#This Row],[clade.TP]]</f>
        <v>40</v>
      </c>
      <c r="Q1740" s="26" cm="1">
        <f t="array" ref="Q1740">_xlfn.IFS(Table11[[#This Row],[target.clade]]="I",Table11[[#This Row],[hits.II]],Table11[[#This Row],[target.clade]]="II",Table11[[#This Row],[hits.I]],TRUE,NA())</f>
        <v>43</v>
      </c>
      <c r="R1740" s="26">
        <f>IFERROR(Table11[[#This Row],[clade.N]]-Table11[[#This Row],[clade.FP]], NA())</f>
        <v>67</v>
      </c>
      <c r="S1740" s="24">
        <f>Table11[[#This Row],[clade.TP]]/Table11[[#This Row],[clade.P]]</f>
        <v>0.99101930848675346</v>
      </c>
      <c r="T1740" s="24">
        <f>Table11[[#This Row],[clade.FN]]/Table11[[#This Row],[clade.P]]</f>
        <v>8.9806915132465207E-3</v>
      </c>
      <c r="U1740" s="24">
        <f>IFERROR(Table11[[#This Row],[clade.FP]]/Table11[[#This Row],[clade.N]],NA())</f>
        <v>0.39090909090909093</v>
      </c>
      <c r="V1740" s="24">
        <f>IFERROR(Table11[[#This Row],[clade.TN]]/Table11[[#This Row],[clade.N]],NA())</f>
        <v>0.60909090909090913</v>
      </c>
      <c r="AC1740" s="11"/>
      <c r="AD1740" s="11"/>
    </row>
    <row r="1741" spans="1:30" ht="21" customHeight="1" x14ac:dyDescent="0.2">
      <c r="A1741" s="25" t="s">
        <v>6704</v>
      </c>
      <c r="B1741" s="20">
        <f>LOOKUP(Table11[[#This Row],[id]],'S1 - Assay'!A:A,'S1 - Assay'!B:B)</f>
        <v>10244</v>
      </c>
      <c r="C1741" s="20" t="str">
        <f>LOOKUP(Table11[[#This Row],[id]],'S1 - Assay'!A:A,'S1 - Assay'!C:C)</f>
        <v>II</v>
      </c>
      <c r="D1741" s="20">
        <f>COUNTIF('S6 - Table 1'!$B$3:$B$20,Table11[[#This Row],[id]])</f>
        <v>0</v>
      </c>
      <c r="E1741" s="20">
        <v>3.2768364089999999</v>
      </c>
      <c r="F1741" s="20">
        <v>3396</v>
      </c>
      <c r="G1741" s="20">
        <v>1</v>
      </c>
      <c r="H1741" s="20">
        <v>225</v>
      </c>
      <c r="I1741" s="20">
        <v>65</v>
      </c>
      <c r="J1741" s="20">
        <v>50</v>
      </c>
      <c r="K1741" s="20">
        <v>4399</v>
      </c>
      <c r="L1741" s="20">
        <v>56</v>
      </c>
      <c r="M1741" s="26" cm="1">
        <f t="array" ref="M1741">_xlfn.IFS(Table11[[#This Row],[target.clade]]="I",110,Table11[[#This Row],[target.clade]]="II",4454,TRUE,4652)</f>
        <v>4454</v>
      </c>
      <c r="N1741" s="26" cm="1">
        <f t="array" ref="N1741">_xlfn.IFS(Table11[[#This Row],[target.clade]]="I",4454,Table11[[#This Row],[target.clade]]="II",110,TRUE,NA())</f>
        <v>110</v>
      </c>
      <c r="O1741" s="20" cm="1">
        <f t="array" ref="O1741">_xlfn.IFS(Table11[[#This Row],[target.clade]]="I",Table11[[#This Row],[hits.I]],Table11[[#This Row],[target.clade]]="II",Table11[[#This Row],[hits.II]],TRUE,SUM(Table11[[#This Row],[hits.I]:[hits.?]]))</f>
        <v>4399</v>
      </c>
      <c r="P1741" s="26">
        <f>Table11[[#This Row],[clade.P]]-Table11[[#This Row],[clade.TP]]</f>
        <v>55</v>
      </c>
      <c r="Q1741" s="26" cm="1">
        <f t="array" ref="Q1741">_xlfn.IFS(Table11[[#This Row],[target.clade]]="I",Table11[[#This Row],[hits.II]],Table11[[#This Row],[target.clade]]="II",Table11[[#This Row],[hits.I]],TRUE,NA())</f>
        <v>50</v>
      </c>
      <c r="R1741" s="26">
        <f>IFERROR(Table11[[#This Row],[clade.N]]-Table11[[#This Row],[clade.FP]], NA())</f>
        <v>60</v>
      </c>
      <c r="S1741" s="24">
        <f>Table11[[#This Row],[clade.TP]]/Table11[[#This Row],[clade.P]]</f>
        <v>0.98765154916928599</v>
      </c>
      <c r="T1741" s="24">
        <f>Table11[[#This Row],[clade.FN]]/Table11[[#This Row],[clade.P]]</f>
        <v>1.2348450830713965E-2</v>
      </c>
      <c r="U1741" s="24">
        <f>IFERROR(Table11[[#This Row],[clade.FP]]/Table11[[#This Row],[clade.N]],NA())</f>
        <v>0.45454545454545453</v>
      </c>
      <c r="V1741" s="24">
        <f>IFERROR(Table11[[#This Row],[clade.TN]]/Table11[[#This Row],[clade.N]],NA())</f>
        <v>0.54545454545454541</v>
      </c>
      <c r="AC1741" s="11"/>
      <c r="AD1741" s="11"/>
    </row>
    <row r="1742" spans="1:30" ht="21" customHeight="1" x14ac:dyDescent="0.2">
      <c r="A1742" s="25" t="s">
        <v>6707</v>
      </c>
      <c r="B1742" s="20">
        <f>LOOKUP(Table11[[#This Row],[id]],'S1 - Assay'!A:A,'S1 - Assay'!B:B)</f>
        <v>10244</v>
      </c>
      <c r="C1742" s="20" t="str">
        <f>LOOKUP(Table11[[#This Row],[id]],'S1 - Assay'!A:A,'S1 - Assay'!C:C)</f>
        <v>II</v>
      </c>
      <c r="D1742" s="20">
        <f>COUNTIF('S6 - Table 1'!$B$3:$B$20,Table11[[#This Row],[id]])</f>
        <v>0</v>
      </c>
      <c r="E1742" s="20">
        <v>3.279858742</v>
      </c>
      <c r="F1742" s="20">
        <v>3399</v>
      </c>
      <c r="G1742" s="20">
        <v>24</v>
      </c>
      <c r="H1742" s="20">
        <v>279</v>
      </c>
      <c r="I1742" s="20">
        <v>55</v>
      </c>
      <c r="J1742" s="20">
        <v>44</v>
      </c>
      <c r="K1742" s="20">
        <v>4416</v>
      </c>
      <c r="L1742" s="20">
        <v>61</v>
      </c>
      <c r="M1742" s="26" cm="1">
        <f t="array" ref="M1742">_xlfn.IFS(Table11[[#This Row],[target.clade]]="I",110,Table11[[#This Row],[target.clade]]="II",4454,TRUE,4652)</f>
        <v>4454</v>
      </c>
      <c r="N1742" s="26" cm="1">
        <f t="array" ref="N1742">_xlfn.IFS(Table11[[#This Row],[target.clade]]="I",4454,Table11[[#This Row],[target.clade]]="II",110,TRUE,NA())</f>
        <v>110</v>
      </c>
      <c r="O1742" s="20" cm="1">
        <f t="array" ref="O1742">_xlfn.IFS(Table11[[#This Row],[target.clade]]="I",Table11[[#This Row],[hits.I]],Table11[[#This Row],[target.clade]]="II",Table11[[#This Row],[hits.II]],TRUE,SUM(Table11[[#This Row],[hits.I]:[hits.?]]))</f>
        <v>4416</v>
      </c>
      <c r="P1742" s="26">
        <f>Table11[[#This Row],[clade.P]]-Table11[[#This Row],[clade.TP]]</f>
        <v>38</v>
      </c>
      <c r="Q1742" s="26" cm="1">
        <f t="array" ref="Q1742">_xlfn.IFS(Table11[[#This Row],[target.clade]]="I",Table11[[#This Row],[hits.II]],Table11[[#This Row],[target.clade]]="II",Table11[[#This Row],[hits.I]],TRUE,NA())</f>
        <v>44</v>
      </c>
      <c r="R1742" s="26">
        <f>IFERROR(Table11[[#This Row],[clade.N]]-Table11[[#This Row],[clade.FP]], NA())</f>
        <v>66</v>
      </c>
      <c r="S1742" s="24">
        <f>Table11[[#This Row],[clade.TP]]/Table11[[#This Row],[clade.P]]</f>
        <v>0.99146834306241582</v>
      </c>
      <c r="T1742" s="24">
        <f>Table11[[#This Row],[clade.FN]]/Table11[[#This Row],[clade.P]]</f>
        <v>8.5316569375841946E-3</v>
      </c>
      <c r="U1742" s="24">
        <f>IFERROR(Table11[[#This Row],[clade.FP]]/Table11[[#This Row],[clade.N]],NA())</f>
        <v>0.4</v>
      </c>
      <c r="V1742" s="24">
        <f>IFERROR(Table11[[#This Row],[clade.TN]]/Table11[[#This Row],[clade.N]],NA())</f>
        <v>0.6</v>
      </c>
      <c r="AC1742" s="11"/>
      <c r="AD1742" s="11"/>
    </row>
    <row r="1743" spans="1:30" ht="21" customHeight="1" x14ac:dyDescent="0.2">
      <c r="A1743" s="25" t="s">
        <v>6712</v>
      </c>
      <c r="B1743" s="20">
        <f>LOOKUP(Table11[[#This Row],[id]],'S1 - Assay'!A:A,'S1 - Assay'!B:B)</f>
        <v>10244</v>
      </c>
      <c r="C1743" s="20" t="str">
        <f>LOOKUP(Table11[[#This Row],[id]],'S1 - Assay'!A:A,'S1 - Assay'!C:C)</f>
        <v>II</v>
      </c>
      <c r="D1743" s="20">
        <f>COUNTIF('S6 - Table 1'!$B$3:$B$20,Table11[[#This Row],[id]])</f>
        <v>0</v>
      </c>
      <c r="E1743" s="20">
        <v>3.279858742</v>
      </c>
      <c r="F1743" s="20">
        <v>3399</v>
      </c>
      <c r="G1743" s="20">
        <v>24</v>
      </c>
      <c r="H1743" s="20">
        <v>279</v>
      </c>
      <c r="I1743" s="20">
        <v>55</v>
      </c>
      <c r="J1743" s="20">
        <v>44</v>
      </c>
      <c r="K1743" s="20">
        <v>4416</v>
      </c>
      <c r="L1743" s="20">
        <v>61</v>
      </c>
      <c r="M1743" s="26" cm="1">
        <f t="array" ref="M1743">_xlfn.IFS(Table11[[#This Row],[target.clade]]="I",110,Table11[[#This Row],[target.clade]]="II",4454,TRUE,4652)</f>
        <v>4454</v>
      </c>
      <c r="N1743" s="26" cm="1">
        <f t="array" ref="N1743">_xlfn.IFS(Table11[[#This Row],[target.clade]]="I",4454,Table11[[#This Row],[target.clade]]="II",110,TRUE,NA())</f>
        <v>110</v>
      </c>
      <c r="O1743" s="20" cm="1">
        <f t="array" ref="O1743">_xlfn.IFS(Table11[[#This Row],[target.clade]]="I",Table11[[#This Row],[hits.I]],Table11[[#This Row],[target.clade]]="II",Table11[[#This Row],[hits.II]],TRUE,SUM(Table11[[#This Row],[hits.I]:[hits.?]]))</f>
        <v>4416</v>
      </c>
      <c r="P1743" s="26">
        <f>Table11[[#This Row],[clade.P]]-Table11[[#This Row],[clade.TP]]</f>
        <v>38</v>
      </c>
      <c r="Q1743" s="26" cm="1">
        <f t="array" ref="Q1743">_xlfn.IFS(Table11[[#This Row],[target.clade]]="I",Table11[[#This Row],[hits.II]],Table11[[#This Row],[target.clade]]="II",Table11[[#This Row],[hits.I]],TRUE,NA())</f>
        <v>44</v>
      </c>
      <c r="R1743" s="26">
        <f>IFERROR(Table11[[#This Row],[clade.N]]-Table11[[#This Row],[clade.FP]], NA())</f>
        <v>66</v>
      </c>
      <c r="S1743" s="24">
        <f>Table11[[#This Row],[clade.TP]]/Table11[[#This Row],[clade.P]]</f>
        <v>0.99146834306241582</v>
      </c>
      <c r="T1743" s="24">
        <f>Table11[[#This Row],[clade.FN]]/Table11[[#This Row],[clade.P]]</f>
        <v>8.5316569375841946E-3</v>
      </c>
      <c r="U1743" s="24">
        <f>IFERROR(Table11[[#This Row],[clade.FP]]/Table11[[#This Row],[clade.N]],NA())</f>
        <v>0.4</v>
      </c>
      <c r="V1743" s="24">
        <f>IFERROR(Table11[[#This Row],[clade.TN]]/Table11[[#This Row],[clade.N]],NA())</f>
        <v>0.6</v>
      </c>
      <c r="AC1743" s="11"/>
      <c r="AD1743" s="11"/>
    </row>
    <row r="1744" spans="1:30" ht="21" customHeight="1" x14ac:dyDescent="0.2">
      <c r="A1744" s="25" t="s">
        <v>6715</v>
      </c>
      <c r="B1744" s="20">
        <f>LOOKUP(Table11[[#This Row],[id]],'S1 - Assay'!A:A,'S1 - Assay'!B:B)</f>
        <v>10244</v>
      </c>
      <c r="C1744" s="20" t="str">
        <f>LOOKUP(Table11[[#This Row],[id]],'S1 - Assay'!A:A,'S1 - Assay'!C:C)</f>
        <v>II</v>
      </c>
      <c r="D1744" s="20">
        <f>COUNTIF('S6 - Table 1'!$B$3:$B$20,Table11[[#This Row],[id]])</f>
        <v>0</v>
      </c>
      <c r="E1744" s="20">
        <v>3.308021315</v>
      </c>
      <c r="F1744" s="20">
        <v>2402</v>
      </c>
      <c r="G1744" s="20">
        <v>40</v>
      </c>
      <c r="H1744" s="20">
        <v>279</v>
      </c>
      <c r="I1744" s="20">
        <v>5</v>
      </c>
      <c r="J1744" s="20">
        <v>44</v>
      </c>
      <c r="K1744" s="20">
        <v>3274</v>
      </c>
      <c r="L1744" s="20">
        <v>36</v>
      </c>
      <c r="M1744" s="26" cm="1">
        <f t="array" ref="M1744">_xlfn.IFS(Table11[[#This Row],[target.clade]]="I",110,Table11[[#This Row],[target.clade]]="II",4454,TRUE,4652)</f>
        <v>4454</v>
      </c>
      <c r="N1744" s="26" cm="1">
        <f t="array" ref="N1744">_xlfn.IFS(Table11[[#This Row],[target.clade]]="I",4454,Table11[[#This Row],[target.clade]]="II",110,TRUE,NA())</f>
        <v>110</v>
      </c>
      <c r="O1744" s="20" cm="1">
        <f t="array" ref="O1744">_xlfn.IFS(Table11[[#This Row],[target.clade]]="I",Table11[[#This Row],[hits.I]],Table11[[#This Row],[target.clade]]="II",Table11[[#This Row],[hits.II]],TRUE,SUM(Table11[[#This Row],[hits.I]:[hits.?]]))</f>
        <v>3274</v>
      </c>
      <c r="P1744" s="26">
        <f>Table11[[#This Row],[clade.P]]-Table11[[#This Row],[clade.TP]]</f>
        <v>1180</v>
      </c>
      <c r="Q1744" s="26" cm="1">
        <f t="array" ref="Q1744">_xlfn.IFS(Table11[[#This Row],[target.clade]]="I",Table11[[#This Row],[hits.II]],Table11[[#This Row],[target.clade]]="II",Table11[[#This Row],[hits.I]],TRUE,NA())</f>
        <v>44</v>
      </c>
      <c r="R1744" s="26">
        <f>IFERROR(Table11[[#This Row],[clade.N]]-Table11[[#This Row],[clade.FP]], NA())</f>
        <v>66</v>
      </c>
      <c r="S1744" s="24">
        <f>Table11[[#This Row],[clade.TP]]/Table11[[#This Row],[clade.P]]</f>
        <v>0.73506960035922764</v>
      </c>
      <c r="T1744" s="24">
        <f>Table11[[#This Row],[clade.FN]]/Table11[[#This Row],[clade.P]]</f>
        <v>0.26493039964077236</v>
      </c>
      <c r="U1744" s="24">
        <f>IFERROR(Table11[[#This Row],[clade.FP]]/Table11[[#This Row],[clade.N]],NA())</f>
        <v>0.4</v>
      </c>
      <c r="V1744" s="24">
        <f>IFERROR(Table11[[#This Row],[clade.TN]]/Table11[[#This Row],[clade.N]],NA())</f>
        <v>0.6</v>
      </c>
      <c r="AC1744" s="11"/>
      <c r="AD1744" s="11"/>
    </row>
    <row r="1745" spans="1:30" ht="21" customHeight="1" x14ac:dyDescent="0.2">
      <c r="A1745" s="25" t="s">
        <v>6718</v>
      </c>
      <c r="B1745" s="20">
        <f>LOOKUP(Table11[[#This Row],[id]],'S1 - Assay'!A:A,'S1 - Assay'!B:B)</f>
        <v>10244</v>
      </c>
      <c r="C1745" s="20" t="str">
        <f>LOOKUP(Table11[[#This Row],[id]],'S1 - Assay'!A:A,'S1 - Assay'!C:C)</f>
        <v>II</v>
      </c>
      <c r="D1745" s="20">
        <f>COUNTIF('S6 - Table 1'!$B$3:$B$20,Table11[[#This Row],[id]])</f>
        <v>0</v>
      </c>
      <c r="E1745" s="20">
        <v>3.3153047990000002</v>
      </c>
      <c r="F1745" s="20">
        <v>3437</v>
      </c>
      <c r="G1745" s="20">
        <v>1</v>
      </c>
      <c r="H1745" s="20">
        <v>163</v>
      </c>
      <c r="I1745" s="20">
        <v>120</v>
      </c>
      <c r="J1745" s="20">
        <v>43</v>
      </c>
      <c r="K1745" s="20">
        <v>4439</v>
      </c>
      <c r="L1745" s="20">
        <v>65</v>
      </c>
      <c r="M1745" s="26" cm="1">
        <f t="array" ref="M1745">_xlfn.IFS(Table11[[#This Row],[target.clade]]="I",110,Table11[[#This Row],[target.clade]]="II",4454,TRUE,4652)</f>
        <v>4454</v>
      </c>
      <c r="N1745" s="26" cm="1">
        <f t="array" ref="N1745">_xlfn.IFS(Table11[[#This Row],[target.clade]]="I",4454,Table11[[#This Row],[target.clade]]="II",110,TRUE,NA())</f>
        <v>110</v>
      </c>
      <c r="O1745" s="20" cm="1">
        <f t="array" ref="O1745">_xlfn.IFS(Table11[[#This Row],[target.clade]]="I",Table11[[#This Row],[hits.I]],Table11[[#This Row],[target.clade]]="II",Table11[[#This Row],[hits.II]],TRUE,SUM(Table11[[#This Row],[hits.I]:[hits.?]]))</f>
        <v>4439</v>
      </c>
      <c r="P1745" s="26">
        <f>Table11[[#This Row],[clade.P]]-Table11[[#This Row],[clade.TP]]</f>
        <v>15</v>
      </c>
      <c r="Q1745" s="26" cm="1">
        <f t="array" ref="Q1745">_xlfn.IFS(Table11[[#This Row],[target.clade]]="I",Table11[[#This Row],[hits.II]],Table11[[#This Row],[target.clade]]="II",Table11[[#This Row],[hits.I]],TRUE,NA())</f>
        <v>43</v>
      </c>
      <c r="R1745" s="26">
        <f>IFERROR(Table11[[#This Row],[clade.N]]-Table11[[#This Row],[clade.FP]], NA())</f>
        <v>67</v>
      </c>
      <c r="S1745" s="24">
        <f>Table11[[#This Row],[clade.TP]]/Table11[[#This Row],[clade.P]]</f>
        <v>0.99663224068253253</v>
      </c>
      <c r="T1745" s="24">
        <f>Table11[[#This Row],[clade.FN]]/Table11[[#This Row],[clade.P]]</f>
        <v>3.3677593174674448E-3</v>
      </c>
      <c r="U1745" s="24">
        <f>IFERROR(Table11[[#This Row],[clade.FP]]/Table11[[#This Row],[clade.N]],NA())</f>
        <v>0.39090909090909093</v>
      </c>
      <c r="V1745" s="24">
        <f>IFERROR(Table11[[#This Row],[clade.TN]]/Table11[[#This Row],[clade.N]],NA())</f>
        <v>0.60909090909090913</v>
      </c>
      <c r="AC1745" s="11"/>
      <c r="AD1745" s="11"/>
    </row>
    <row r="1746" spans="1:30" ht="21" customHeight="1" x14ac:dyDescent="0.2">
      <c r="A1746" s="25" t="s">
        <v>6721</v>
      </c>
      <c r="B1746" s="20">
        <f>LOOKUP(Table11[[#This Row],[id]],'S1 - Assay'!A:A,'S1 - Assay'!B:B)</f>
        <v>10244</v>
      </c>
      <c r="C1746" s="20" t="str">
        <f>LOOKUP(Table11[[#This Row],[id]],'S1 - Assay'!A:A,'S1 - Assay'!C:C)</f>
        <v>II</v>
      </c>
      <c r="D1746" s="20">
        <f>COUNTIF('S6 - Table 1'!$B$3:$B$20,Table11[[#This Row],[id]])</f>
        <v>0</v>
      </c>
      <c r="E1746" s="20">
        <v>3.3369819550000002</v>
      </c>
      <c r="F1746" s="20">
        <v>3375</v>
      </c>
      <c r="G1746" s="20">
        <v>8</v>
      </c>
      <c r="H1746" s="20">
        <v>30</v>
      </c>
      <c r="I1746" s="20">
        <v>197</v>
      </c>
      <c r="J1746" s="20">
        <v>43</v>
      </c>
      <c r="K1746" s="20">
        <v>4364</v>
      </c>
      <c r="L1746" s="20">
        <v>64</v>
      </c>
      <c r="M1746" s="26" cm="1">
        <f t="array" ref="M1746">_xlfn.IFS(Table11[[#This Row],[target.clade]]="I",110,Table11[[#This Row],[target.clade]]="II",4454,TRUE,4652)</f>
        <v>4454</v>
      </c>
      <c r="N1746" s="26" cm="1">
        <f t="array" ref="N1746">_xlfn.IFS(Table11[[#This Row],[target.clade]]="I",4454,Table11[[#This Row],[target.clade]]="II",110,TRUE,NA())</f>
        <v>110</v>
      </c>
      <c r="O1746" s="20" cm="1">
        <f t="array" ref="O1746">_xlfn.IFS(Table11[[#This Row],[target.clade]]="I",Table11[[#This Row],[hits.I]],Table11[[#This Row],[target.clade]]="II",Table11[[#This Row],[hits.II]],TRUE,SUM(Table11[[#This Row],[hits.I]:[hits.?]]))</f>
        <v>4364</v>
      </c>
      <c r="P1746" s="26">
        <f>Table11[[#This Row],[clade.P]]-Table11[[#This Row],[clade.TP]]</f>
        <v>90</v>
      </c>
      <c r="Q1746" s="26" cm="1">
        <f t="array" ref="Q1746">_xlfn.IFS(Table11[[#This Row],[target.clade]]="I",Table11[[#This Row],[hits.II]],Table11[[#This Row],[target.clade]]="II",Table11[[#This Row],[hits.I]],TRUE,NA())</f>
        <v>43</v>
      </c>
      <c r="R1746" s="26">
        <f>IFERROR(Table11[[#This Row],[clade.N]]-Table11[[#This Row],[clade.FP]], NA())</f>
        <v>67</v>
      </c>
      <c r="S1746" s="24">
        <f>Table11[[#This Row],[clade.TP]]/Table11[[#This Row],[clade.P]]</f>
        <v>0.97979344409519531</v>
      </c>
      <c r="T1746" s="24">
        <f>Table11[[#This Row],[clade.FN]]/Table11[[#This Row],[clade.P]]</f>
        <v>2.020655590480467E-2</v>
      </c>
      <c r="U1746" s="24">
        <f>IFERROR(Table11[[#This Row],[clade.FP]]/Table11[[#This Row],[clade.N]],NA())</f>
        <v>0.39090909090909093</v>
      </c>
      <c r="V1746" s="24">
        <f>IFERROR(Table11[[#This Row],[clade.TN]]/Table11[[#This Row],[clade.N]],NA())</f>
        <v>0.60909090909090913</v>
      </c>
      <c r="AC1746" s="11"/>
      <c r="AD1746" s="11"/>
    </row>
    <row r="1747" spans="1:30" ht="21" customHeight="1" x14ac:dyDescent="0.2">
      <c r="A1747" s="25" t="s">
        <v>6724</v>
      </c>
      <c r="B1747" s="20">
        <f>LOOKUP(Table11[[#This Row],[id]],'S1 - Assay'!A:A,'S1 - Assay'!B:B)</f>
        <v>10244</v>
      </c>
      <c r="C1747" s="20" t="str">
        <f>LOOKUP(Table11[[#This Row],[id]],'S1 - Assay'!A:A,'S1 - Assay'!C:C)</f>
        <v>II</v>
      </c>
      <c r="D1747" s="20">
        <f>COUNTIF('S6 - Table 1'!$B$3:$B$20,Table11[[#This Row],[id]])</f>
        <v>0</v>
      </c>
      <c r="E1747" s="20">
        <v>3.3538936659999998</v>
      </c>
      <c r="F1747" s="20">
        <v>3399</v>
      </c>
      <c r="G1747" s="20">
        <v>24</v>
      </c>
      <c r="H1747" s="20">
        <v>279</v>
      </c>
      <c r="I1747" s="20">
        <v>55</v>
      </c>
      <c r="J1747" s="20">
        <v>44</v>
      </c>
      <c r="K1747" s="20">
        <v>4416</v>
      </c>
      <c r="L1747" s="20">
        <v>61</v>
      </c>
      <c r="M1747" s="26" cm="1">
        <f t="array" ref="M1747">_xlfn.IFS(Table11[[#This Row],[target.clade]]="I",110,Table11[[#This Row],[target.clade]]="II",4454,TRUE,4652)</f>
        <v>4454</v>
      </c>
      <c r="N1747" s="26" cm="1">
        <f t="array" ref="N1747">_xlfn.IFS(Table11[[#This Row],[target.clade]]="I",4454,Table11[[#This Row],[target.clade]]="II",110,TRUE,NA())</f>
        <v>110</v>
      </c>
      <c r="O1747" s="20" cm="1">
        <f t="array" ref="O1747">_xlfn.IFS(Table11[[#This Row],[target.clade]]="I",Table11[[#This Row],[hits.I]],Table11[[#This Row],[target.clade]]="II",Table11[[#This Row],[hits.II]],TRUE,SUM(Table11[[#This Row],[hits.I]:[hits.?]]))</f>
        <v>4416</v>
      </c>
      <c r="P1747" s="26">
        <f>Table11[[#This Row],[clade.P]]-Table11[[#This Row],[clade.TP]]</f>
        <v>38</v>
      </c>
      <c r="Q1747" s="26" cm="1">
        <f t="array" ref="Q1747">_xlfn.IFS(Table11[[#This Row],[target.clade]]="I",Table11[[#This Row],[hits.II]],Table11[[#This Row],[target.clade]]="II",Table11[[#This Row],[hits.I]],TRUE,NA())</f>
        <v>44</v>
      </c>
      <c r="R1747" s="26">
        <f>IFERROR(Table11[[#This Row],[clade.N]]-Table11[[#This Row],[clade.FP]], NA())</f>
        <v>66</v>
      </c>
      <c r="S1747" s="24">
        <f>Table11[[#This Row],[clade.TP]]/Table11[[#This Row],[clade.P]]</f>
        <v>0.99146834306241582</v>
      </c>
      <c r="T1747" s="24">
        <f>Table11[[#This Row],[clade.FN]]/Table11[[#This Row],[clade.P]]</f>
        <v>8.5316569375841946E-3</v>
      </c>
      <c r="U1747" s="24">
        <f>IFERROR(Table11[[#This Row],[clade.FP]]/Table11[[#This Row],[clade.N]],NA())</f>
        <v>0.4</v>
      </c>
      <c r="V1747" s="24">
        <f>IFERROR(Table11[[#This Row],[clade.TN]]/Table11[[#This Row],[clade.N]],NA())</f>
        <v>0.6</v>
      </c>
      <c r="AC1747" s="11"/>
      <c r="AD1747" s="11"/>
    </row>
    <row r="1748" spans="1:30" ht="21" customHeight="1" x14ac:dyDescent="0.2">
      <c r="A1748" s="25" t="s">
        <v>6727</v>
      </c>
      <c r="B1748" s="20">
        <f>LOOKUP(Table11[[#This Row],[id]],'S1 - Assay'!A:A,'S1 - Assay'!B:B)</f>
        <v>10244</v>
      </c>
      <c r="C1748" s="20" t="str">
        <f>LOOKUP(Table11[[#This Row],[id]],'S1 - Assay'!A:A,'S1 - Assay'!C:C)</f>
        <v>II</v>
      </c>
      <c r="D1748" s="20">
        <f>COUNTIF('S6 - Table 1'!$B$3:$B$20,Table11[[#This Row],[id]])</f>
        <v>0</v>
      </c>
      <c r="E1748" s="20">
        <v>3.3538936659999998</v>
      </c>
      <c r="F1748" s="20">
        <v>3399</v>
      </c>
      <c r="G1748" s="20">
        <v>24</v>
      </c>
      <c r="H1748" s="20">
        <v>279</v>
      </c>
      <c r="I1748" s="20">
        <v>55</v>
      </c>
      <c r="J1748" s="20">
        <v>44</v>
      </c>
      <c r="K1748" s="20">
        <v>4416</v>
      </c>
      <c r="L1748" s="20">
        <v>61</v>
      </c>
      <c r="M1748" s="26" cm="1">
        <f t="array" ref="M1748">_xlfn.IFS(Table11[[#This Row],[target.clade]]="I",110,Table11[[#This Row],[target.clade]]="II",4454,TRUE,4652)</f>
        <v>4454</v>
      </c>
      <c r="N1748" s="26" cm="1">
        <f t="array" ref="N1748">_xlfn.IFS(Table11[[#This Row],[target.clade]]="I",4454,Table11[[#This Row],[target.clade]]="II",110,TRUE,NA())</f>
        <v>110</v>
      </c>
      <c r="O1748" s="20" cm="1">
        <f t="array" ref="O1748">_xlfn.IFS(Table11[[#This Row],[target.clade]]="I",Table11[[#This Row],[hits.I]],Table11[[#This Row],[target.clade]]="II",Table11[[#This Row],[hits.II]],TRUE,SUM(Table11[[#This Row],[hits.I]:[hits.?]]))</f>
        <v>4416</v>
      </c>
      <c r="P1748" s="26">
        <f>Table11[[#This Row],[clade.P]]-Table11[[#This Row],[clade.TP]]</f>
        <v>38</v>
      </c>
      <c r="Q1748" s="26" cm="1">
        <f t="array" ref="Q1748">_xlfn.IFS(Table11[[#This Row],[target.clade]]="I",Table11[[#This Row],[hits.II]],Table11[[#This Row],[target.clade]]="II",Table11[[#This Row],[hits.I]],TRUE,NA())</f>
        <v>44</v>
      </c>
      <c r="R1748" s="26">
        <f>IFERROR(Table11[[#This Row],[clade.N]]-Table11[[#This Row],[clade.FP]], NA())</f>
        <v>66</v>
      </c>
      <c r="S1748" s="24">
        <f>Table11[[#This Row],[clade.TP]]/Table11[[#This Row],[clade.P]]</f>
        <v>0.99146834306241582</v>
      </c>
      <c r="T1748" s="24">
        <f>Table11[[#This Row],[clade.FN]]/Table11[[#This Row],[clade.P]]</f>
        <v>8.5316569375841946E-3</v>
      </c>
      <c r="U1748" s="24">
        <f>IFERROR(Table11[[#This Row],[clade.FP]]/Table11[[#This Row],[clade.N]],NA())</f>
        <v>0.4</v>
      </c>
      <c r="V1748" s="24">
        <f>IFERROR(Table11[[#This Row],[clade.TN]]/Table11[[#This Row],[clade.N]],NA())</f>
        <v>0.6</v>
      </c>
      <c r="AC1748" s="11"/>
      <c r="AD1748" s="11"/>
    </row>
    <row r="1749" spans="1:30" ht="21" customHeight="1" x14ac:dyDescent="0.2">
      <c r="A1749" s="25" t="s">
        <v>6729</v>
      </c>
      <c r="B1749" s="20">
        <f>LOOKUP(Table11[[#This Row],[id]],'S1 - Assay'!A:A,'S1 - Assay'!B:B)</f>
        <v>10244</v>
      </c>
      <c r="C1749" s="20" t="str">
        <f>LOOKUP(Table11[[#This Row],[id]],'S1 - Assay'!A:A,'S1 - Assay'!C:C)</f>
        <v>II</v>
      </c>
      <c r="D1749" s="20">
        <f>COUNTIF('S6 - Table 1'!$B$3:$B$20,Table11[[#This Row],[id]])</f>
        <v>0</v>
      </c>
      <c r="E1749" s="20">
        <v>3.358543048</v>
      </c>
      <c r="F1749" s="20">
        <v>3281</v>
      </c>
      <c r="G1749" s="20">
        <v>20</v>
      </c>
      <c r="H1749" s="20">
        <v>192</v>
      </c>
      <c r="I1749" s="20">
        <v>103</v>
      </c>
      <c r="J1749" s="20">
        <v>50</v>
      </c>
      <c r="K1749" s="20">
        <v>4260</v>
      </c>
      <c r="L1749" s="20">
        <v>61</v>
      </c>
      <c r="M1749" s="26" cm="1">
        <f t="array" ref="M1749">_xlfn.IFS(Table11[[#This Row],[target.clade]]="I",110,Table11[[#This Row],[target.clade]]="II",4454,TRUE,4652)</f>
        <v>4454</v>
      </c>
      <c r="N1749" s="26" cm="1">
        <f t="array" ref="N1749">_xlfn.IFS(Table11[[#This Row],[target.clade]]="I",4454,Table11[[#This Row],[target.clade]]="II",110,TRUE,NA())</f>
        <v>110</v>
      </c>
      <c r="O1749" s="20" cm="1">
        <f t="array" ref="O1749">_xlfn.IFS(Table11[[#This Row],[target.clade]]="I",Table11[[#This Row],[hits.I]],Table11[[#This Row],[target.clade]]="II",Table11[[#This Row],[hits.II]],TRUE,SUM(Table11[[#This Row],[hits.I]:[hits.?]]))</f>
        <v>4260</v>
      </c>
      <c r="P1749" s="26">
        <f>Table11[[#This Row],[clade.P]]-Table11[[#This Row],[clade.TP]]</f>
        <v>194</v>
      </c>
      <c r="Q1749" s="26" cm="1">
        <f t="array" ref="Q1749">_xlfn.IFS(Table11[[#This Row],[target.clade]]="I",Table11[[#This Row],[hits.II]],Table11[[#This Row],[target.clade]]="II",Table11[[#This Row],[hits.I]],TRUE,NA())</f>
        <v>50</v>
      </c>
      <c r="R1749" s="26">
        <f>IFERROR(Table11[[#This Row],[clade.N]]-Table11[[#This Row],[clade.FP]], NA())</f>
        <v>60</v>
      </c>
      <c r="S1749" s="24">
        <f>Table11[[#This Row],[clade.TP]]/Table11[[#This Row],[clade.P]]</f>
        <v>0.95644364616075439</v>
      </c>
      <c r="T1749" s="24">
        <f>Table11[[#This Row],[clade.FN]]/Table11[[#This Row],[clade.P]]</f>
        <v>4.3556353839245623E-2</v>
      </c>
      <c r="U1749" s="24">
        <f>IFERROR(Table11[[#This Row],[clade.FP]]/Table11[[#This Row],[clade.N]],NA())</f>
        <v>0.45454545454545453</v>
      </c>
      <c r="V1749" s="24">
        <f>IFERROR(Table11[[#This Row],[clade.TN]]/Table11[[#This Row],[clade.N]],NA())</f>
        <v>0.54545454545454541</v>
      </c>
      <c r="AC1749" s="11"/>
      <c r="AD1749" s="11"/>
    </row>
    <row r="1750" spans="1:30" ht="21" customHeight="1" x14ac:dyDescent="0.2">
      <c r="A1750" s="25" t="s">
        <v>6734</v>
      </c>
      <c r="B1750" s="20">
        <f>LOOKUP(Table11[[#This Row],[id]],'S1 - Assay'!A:A,'S1 - Assay'!B:B)</f>
        <v>10244</v>
      </c>
      <c r="C1750" s="20" t="str">
        <f>LOOKUP(Table11[[#This Row],[id]],'S1 - Assay'!A:A,'S1 - Assay'!C:C)</f>
        <v>II</v>
      </c>
      <c r="D1750" s="20">
        <f>COUNTIF('S6 - Table 1'!$B$3:$B$20,Table11[[#This Row],[id]])</f>
        <v>0</v>
      </c>
      <c r="E1750" s="20">
        <v>3.366138571</v>
      </c>
      <c r="F1750" s="20">
        <v>3399</v>
      </c>
      <c r="G1750" s="20">
        <v>24</v>
      </c>
      <c r="H1750" s="20">
        <v>279</v>
      </c>
      <c r="I1750" s="20">
        <v>55</v>
      </c>
      <c r="J1750" s="20">
        <v>44</v>
      </c>
      <c r="K1750" s="20">
        <v>4416</v>
      </c>
      <c r="L1750" s="20">
        <v>61</v>
      </c>
      <c r="M1750" s="26" cm="1">
        <f t="array" ref="M1750">_xlfn.IFS(Table11[[#This Row],[target.clade]]="I",110,Table11[[#This Row],[target.clade]]="II",4454,TRUE,4652)</f>
        <v>4454</v>
      </c>
      <c r="N1750" s="26" cm="1">
        <f t="array" ref="N1750">_xlfn.IFS(Table11[[#This Row],[target.clade]]="I",4454,Table11[[#This Row],[target.clade]]="II",110,TRUE,NA())</f>
        <v>110</v>
      </c>
      <c r="O1750" s="20" cm="1">
        <f t="array" ref="O1750">_xlfn.IFS(Table11[[#This Row],[target.clade]]="I",Table11[[#This Row],[hits.I]],Table11[[#This Row],[target.clade]]="II",Table11[[#This Row],[hits.II]],TRUE,SUM(Table11[[#This Row],[hits.I]:[hits.?]]))</f>
        <v>4416</v>
      </c>
      <c r="P1750" s="26">
        <f>Table11[[#This Row],[clade.P]]-Table11[[#This Row],[clade.TP]]</f>
        <v>38</v>
      </c>
      <c r="Q1750" s="26" cm="1">
        <f t="array" ref="Q1750">_xlfn.IFS(Table11[[#This Row],[target.clade]]="I",Table11[[#This Row],[hits.II]],Table11[[#This Row],[target.clade]]="II",Table11[[#This Row],[hits.I]],TRUE,NA())</f>
        <v>44</v>
      </c>
      <c r="R1750" s="26">
        <f>IFERROR(Table11[[#This Row],[clade.N]]-Table11[[#This Row],[clade.FP]], NA())</f>
        <v>66</v>
      </c>
      <c r="S1750" s="24">
        <f>Table11[[#This Row],[clade.TP]]/Table11[[#This Row],[clade.P]]</f>
        <v>0.99146834306241582</v>
      </c>
      <c r="T1750" s="24">
        <f>Table11[[#This Row],[clade.FN]]/Table11[[#This Row],[clade.P]]</f>
        <v>8.5316569375841946E-3</v>
      </c>
      <c r="U1750" s="24">
        <f>IFERROR(Table11[[#This Row],[clade.FP]]/Table11[[#This Row],[clade.N]],NA())</f>
        <v>0.4</v>
      </c>
      <c r="V1750" s="24">
        <f>IFERROR(Table11[[#This Row],[clade.TN]]/Table11[[#This Row],[clade.N]],NA())</f>
        <v>0.6</v>
      </c>
      <c r="AC1750" s="11"/>
      <c r="AD1750" s="11"/>
    </row>
    <row r="1751" spans="1:30" ht="21" customHeight="1" x14ac:dyDescent="0.2">
      <c r="A1751" s="25" t="s">
        <v>6737</v>
      </c>
      <c r="B1751" s="20">
        <f>LOOKUP(Table11[[#This Row],[id]],'S1 - Assay'!A:A,'S1 - Assay'!B:B)</f>
        <v>10244</v>
      </c>
      <c r="C1751" s="20" t="str">
        <f>LOOKUP(Table11[[#This Row],[id]],'S1 - Assay'!A:A,'S1 - Assay'!C:C)</f>
        <v>II</v>
      </c>
      <c r="D1751" s="20">
        <f>COUNTIF('S6 - Table 1'!$B$3:$B$20,Table11[[#This Row],[id]])</f>
        <v>0</v>
      </c>
      <c r="E1751" s="20">
        <v>3.3688041960000001</v>
      </c>
      <c r="F1751" s="20">
        <v>3381</v>
      </c>
      <c r="G1751" s="20">
        <v>1</v>
      </c>
      <c r="H1751" s="20">
        <v>129</v>
      </c>
      <c r="I1751" s="20">
        <v>139</v>
      </c>
      <c r="J1751" s="20">
        <v>0</v>
      </c>
      <c r="K1751" s="20">
        <v>4427</v>
      </c>
      <c r="L1751" s="20">
        <v>67</v>
      </c>
      <c r="M1751" s="26" cm="1">
        <f t="array" ref="M1751">_xlfn.IFS(Table11[[#This Row],[target.clade]]="I",110,Table11[[#This Row],[target.clade]]="II",4454,TRUE,4652)</f>
        <v>4454</v>
      </c>
      <c r="N1751" s="26" cm="1">
        <f t="array" ref="N1751">_xlfn.IFS(Table11[[#This Row],[target.clade]]="I",4454,Table11[[#This Row],[target.clade]]="II",110,TRUE,NA())</f>
        <v>110</v>
      </c>
      <c r="O1751" s="20" cm="1">
        <f t="array" ref="O1751">_xlfn.IFS(Table11[[#This Row],[target.clade]]="I",Table11[[#This Row],[hits.I]],Table11[[#This Row],[target.clade]]="II",Table11[[#This Row],[hits.II]],TRUE,SUM(Table11[[#This Row],[hits.I]:[hits.?]]))</f>
        <v>4427</v>
      </c>
      <c r="P1751" s="26">
        <f>Table11[[#This Row],[clade.P]]-Table11[[#This Row],[clade.TP]]</f>
        <v>27</v>
      </c>
      <c r="Q1751" s="26" cm="1">
        <f t="array" ref="Q1751">_xlfn.IFS(Table11[[#This Row],[target.clade]]="I",Table11[[#This Row],[hits.II]],Table11[[#This Row],[target.clade]]="II",Table11[[#This Row],[hits.I]],TRUE,NA())</f>
        <v>0</v>
      </c>
      <c r="R1751" s="26">
        <f>IFERROR(Table11[[#This Row],[clade.N]]-Table11[[#This Row],[clade.FP]], NA())</f>
        <v>110</v>
      </c>
      <c r="S1751" s="24">
        <f>Table11[[#This Row],[clade.TP]]/Table11[[#This Row],[clade.P]]</f>
        <v>0.99393803322855856</v>
      </c>
      <c r="T1751" s="24">
        <f>Table11[[#This Row],[clade.FN]]/Table11[[#This Row],[clade.P]]</f>
        <v>6.0619667714414006E-3</v>
      </c>
      <c r="U1751" s="24">
        <f>IFERROR(Table11[[#This Row],[clade.FP]]/Table11[[#This Row],[clade.N]],NA())</f>
        <v>0</v>
      </c>
      <c r="V1751" s="24">
        <f>IFERROR(Table11[[#This Row],[clade.TN]]/Table11[[#This Row],[clade.N]],NA())</f>
        <v>1</v>
      </c>
      <c r="AC1751" s="11"/>
      <c r="AD1751" s="11"/>
    </row>
    <row r="1752" spans="1:30" ht="21" customHeight="1" x14ac:dyDescent="0.2">
      <c r="A1752" s="25" t="s">
        <v>6741</v>
      </c>
      <c r="B1752" s="20">
        <f>LOOKUP(Table11[[#This Row],[id]],'S1 - Assay'!A:A,'S1 - Assay'!B:B)</f>
        <v>10244</v>
      </c>
      <c r="C1752" s="20" t="str">
        <f>LOOKUP(Table11[[#This Row],[id]],'S1 - Assay'!A:A,'S1 - Assay'!C:C)</f>
        <v>II</v>
      </c>
      <c r="D1752" s="20">
        <f>COUNTIF('S6 - Table 1'!$B$3:$B$20,Table11[[#This Row],[id]])</f>
        <v>0</v>
      </c>
      <c r="E1752" s="20">
        <v>3.3826852029999999</v>
      </c>
      <c r="F1752" s="20">
        <v>3212</v>
      </c>
      <c r="G1752" s="20">
        <v>10</v>
      </c>
      <c r="H1752" s="20">
        <v>0</v>
      </c>
      <c r="I1752" s="20">
        <v>183</v>
      </c>
      <c r="J1752" s="20">
        <v>0</v>
      </c>
      <c r="K1752" s="20">
        <v>4348</v>
      </c>
      <c r="L1752" s="20">
        <v>21</v>
      </c>
      <c r="M1752" s="26" cm="1">
        <f t="array" ref="M1752">_xlfn.IFS(Table11[[#This Row],[target.clade]]="I",110,Table11[[#This Row],[target.clade]]="II",4454,TRUE,4652)</f>
        <v>4454</v>
      </c>
      <c r="N1752" s="26" cm="1">
        <f t="array" ref="N1752">_xlfn.IFS(Table11[[#This Row],[target.clade]]="I",4454,Table11[[#This Row],[target.clade]]="II",110,TRUE,NA())</f>
        <v>110</v>
      </c>
      <c r="O1752" s="20" cm="1">
        <f t="array" ref="O1752">_xlfn.IFS(Table11[[#This Row],[target.clade]]="I",Table11[[#This Row],[hits.I]],Table11[[#This Row],[target.clade]]="II",Table11[[#This Row],[hits.II]],TRUE,SUM(Table11[[#This Row],[hits.I]:[hits.?]]))</f>
        <v>4348</v>
      </c>
      <c r="P1752" s="26">
        <f>Table11[[#This Row],[clade.P]]-Table11[[#This Row],[clade.TP]]</f>
        <v>106</v>
      </c>
      <c r="Q1752" s="26" cm="1">
        <f t="array" ref="Q1752">_xlfn.IFS(Table11[[#This Row],[target.clade]]="I",Table11[[#This Row],[hits.II]],Table11[[#This Row],[target.clade]]="II",Table11[[#This Row],[hits.I]],TRUE,NA())</f>
        <v>0</v>
      </c>
      <c r="R1752" s="26">
        <f>IFERROR(Table11[[#This Row],[clade.N]]-Table11[[#This Row],[clade.FP]], NA())</f>
        <v>110</v>
      </c>
      <c r="S1752" s="24">
        <f>Table11[[#This Row],[clade.TP]]/Table11[[#This Row],[clade.P]]</f>
        <v>0.97620116748989672</v>
      </c>
      <c r="T1752" s="24">
        <f>Table11[[#This Row],[clade.FN]]/Table11[[#This Row],[clade.P]]</f>
        <v>2.3798832510103278E-2</v>
      </c>
      <c r="U1752" s="24">
        <f>IFERROR(Table11[[#This Row],[clade.FP]]/Table11[[#This Row],[clade.N]],NA())</f>
        <v>0</v>
      </c>
      <c r="V1752" s="24">
        <f>IFERROR(Table11[[#This Row],[clade.TN]]/Table11[[#This Row],[clade.N]],NA())</f>
        <v>1</v>
      </c>
      <c r="AC1752" s="11"/>
      <c r="AD1752" s="11"/>
    </row>
    <row r="1753" spans="1:30" ht="21" customHeight="1" x14ac:dyDescent="0.2">
      <c r="A1753" s="25" t="s">
        <v>6744</v>
      </c>
      <c r="B1753" s="20">
        <f>LOOKUP(Table11[[#This Row],[id]],'S1 - Assay'!A:A,'S1 - Assay'!B:B)</f>
        <v>10244</v>
      </c>
      <c r="C1753" s="20" t="str">
        <f>LOOKUP(Table11[[#This Row],[id]],'S1 - Assay'!A:A,'S1 - Assay'!C:C)</f>
        <v>II</v>
      </c>
      <c r="D1753" s="20">
        <f>COUNTIF('S6 - Table 1'!$B$3:$B$20,Table11[[#This Row],[id]])</f>
        <v>0</v>
      </c>
      <c r="E1753" s="20">
        <v>3.3839272610000002</v>
      </c>
      <c r="F1753" s="20">
        <v>3428</v>
      </c>
      <c r="G1753" s="20">
        <v>2</v>
      </c>
      <c r="H1753" s="20">
        <v>278</v>
      </c>
      <c r="I1753" s="20">
        <v>9</v>
      </c>
      <c r="J1753" s="20">
        <v>44</v>
      </c>
      <c r="K1753" s="20">
        <v>4433</v>
      </c>
      <c r="L1753" s="20">
        <v>66</v>
      </c>
      <c r="M1753" s="26" cm="1">
        <f t="array" ref="M1753">_xlfn.IFS(Table11[[#This Row],[target.clade]]="I",110,Table11[[#This Row],[target.clade]]="II",4454,TRUE,4652)</f>
        <v>4454</v>
      </c>
      <c r="N1753" s="26" cm="1">
        <f t="array" ref="N1753">_xlfn.IFS(Table11[[#This Row],[target.clade]]="I",4454,Table11[[#This Row],[target.clade]]="II",110,TRUE,NA())</f>
        <v>110</v>
      </c>
      <c r="O1753" s="20" cm="1">
        <f t="array" ref="O1753">_xlfn.IFS(Table11[[#This Row],[target.clade]]="I",Table11[[#This Row],[hits.I]],Table11[[#This Row],[target.clade]]="II",Table11[[#This Row],[hits.II]],TRUE,SUM(Table11[[#This Row],[hits.I]:[hits.?]]))</f>
        <v>4433</v>
      </c>
      <c r="P1753" s="26">
        <f>Table11[[#This Row],[clade.P]]-Table11[[#This Row],[clade.TP]]</f>
        <v>21</v>
      </c>
      <c r="Q1753" s="26" cm="1">
        <f t="array" ref="Q1753">_xlfn.IFS(Table11[[#This Row],[target.clade]]="I",Table11[[#This Row],[hits.II]],Table11[[#This Row],[target.clade]]="II",Table11[[#This Row],[hits.I]],TRUE,NA())</f>
        <v>44</v>
      </c>
      <c r="R1753" s="26">
        <f>IFERROR(Table11[[#This Row],[clade.N]]-Table11[[#This Row],[clade.FP]], NA())</f>
        <v>66</v>
      </c>
      <c r="S1753" s="24">
        <f>Table11[[#This Row],[clade.TP]]/Table11[[#This Row],[clade.P]]</f>
        <v>0.99528513695554555</v>
      </c>
      <c r="T1753" s="24">
        <f>Table11[[#This Row],[clade.FN]]/Table11[[#This Row],[clade.P]]</f>
        <v>4.7148630444544233E-3</v>
      </c>
      <c r="U1753" s="24">
        <f>IFERROR(Table11[[#This Row],[clade.FP]]/Table11[[#This Row],[clade.N]],NA())</f>
        <v>0.4</v>
      </c>
      <c r="V1753" s="24">
        <f>IFERROR(Table11[[#This Row],[clade.TN]]/Table11[[#This Row],[clade.N]],NA())</f>
        <v>0.6</v>
      </c>
      <c r="AC1753" s="11"/>
      <c r="AD1753" s="11"/>
    </row>
    <row r="1754" spans="1:30" ht="21" customHeight="1" x14ac:dyDescent="0.2">
      <c r="A1754" s="25" t="s">
        <v>6749</v>
      </c>
      <c r="B1754" s="20">
        <f>LOOKUP(Table11[[#This Row],[id]],'S1 - Assay'!A:A,'S1 - Assay'!B:B)</f>
        <v>10244</v>
      </c>
      <c r="C1754" s="20" t="str">
        <f>LOOKUP(Table11[[#This Row],[id]],'S1 - Assay'!A:A,'S1 - Assay'!C:C)</f>
        <v>II</v>
      </c>
      <c r="D1754" s="20">
        <f>COUNTIF('S6 - Table 1'!$B$3:$B$20,Table11[[#This Row],[id]])</f>
        <v>0</v>
      </c>
      <c r="E1754" s="20">
        <v>3.3853691920000002</v>
      </c>
      <c r="F1754" s="20">
        <v>3437</v>
      </c>
      <c r="G1754" s="20">
        <v>1</v>
      </c>
      <c r="H1754" s="20">
        <v>163</v>
      </c>
      <c r="I1754" s="20">
        <v>120</v>
      </c>
      <c r="J1754" s="20">
        <v>43</v>
      </c>
      <c r="K1754" s="20">
        <v>4439</v>
      </c>
      <c r="L1754" s="20">
        <v>65</v>
      </c>
      <c r="M1754" s="26" cm="1">
        <f t="array" ref="M1754">_xlfn.IFS(Table11[[#This Row],[target.clade]]="I",110,Table11[[#This Row],[target.clade]]="II",4454,TRUE,4652)</f>
        <v>4454</v>
      </c>
      <c r="N1754" s="26" cm="1">
        <f t="array" ref="N1754">_xlfn.IFS(Table11[[#This Row],[target.clade]]="I",4454,Table11[[#This Row],[target.clade]]="II",110,TRUE,NA())</f>
        <v>110</v>
      </c>
      <c r="O1754" s="20" cm="1">
        <f t="array" ref="O1754">_xlfn.IFS(Table11[[#This Row],[target.clade]]="I",Table11[[#This Row],[hits.I]],Table11[[#This Row],[target.clade]]="II",Table11[[#This Row],[hits.II]],TRUE,SUM(Table11[[#This Row],[hits.I]:[hits.?]]))</f>
        <v>4439</v>
      </c>
      <c r="P1754" s="26">
        <f>Table11[[#This Row],[clade.P]]-Table11[[#This Row],[clade.TP]]</f>
        <v>15</v>
      </c>
      <c r="Q1754" s="26" cm="1">
        <f t="array" ref="Q1754">_xlfn.IFS(Table11[[#This Row],[target.clade]]="I",Table11[[#This Row],[hits.II]],Table11[[#This Row],[target.clade]]="II",Table11[[#This Row],[hits.I]],TRUE,NA())</f>
        <v>43</v>
      </c>
      <c r="R1754" s="26">
        <f>IFERROR(Table11[[#This Row],[clade.N]]-Table11[[#This Row],[clade.FP]], NA())</f>
        <v>67</v>
      </c>
      <c r="S1754" s="24">
        <f>Table11[[#This Row],[clade.TP]]/Table11[[#This Row],[clade.P]]</f>
        <v>0.99663224068253253</v>
      </c>
      <c r="T1754" s="24">
        <f>Table11[[#This Row],[clade.FN]]/Table11[[#This Row],[clade.P]]</f>
        <v>3.3677593174674448E-3</v>
      </c>
      <c r="U1754" s="24">
        <f>IFERROR(Table11[[#This Row],[clade.FP]]/Table11[[#This Row],[clade.N]],NA())</f>
        <v>0.39090909090909093</v>
      </c>
      <c r="V1754" s="24">
        <f>IFERROR(Table11[[#This Row],[clade.TN]]/Table11[[#This Row],[clade.N]],NA())</f>
        <v>0.60909090909090913</v>
      </c>
      <c r="AC1754" s="11"/>
      <c r="AD1754" s="11"/>
    </row>
    <row r="1755" spans="1:30" ht="21" customHeight="1" x14ac:dyDescent="0.2">
      <c r="A1755" s="25" t="s">
        <v>6751</v>
      </c>
      <c r="B1755" s="20">
        <f>LOOKUP(Table11[[#This Row],[id]],'S1 - Assay'!A:A,'S1 - Assay'!B:B)</f>
        <v>10244</v>
      </c>
      <c r="C1755" s="20" t="str">
        <f>LOOKUP(Table11[[#This Row],[id]],'S1 - Assay'!A:A,'S1 - Assay'!C:C)</f>
        <v>II</v>
      </c>
      <c r="D1755" s="20">
        <f>COUNTIF('S6 - Table 1'!$B$3:$B$20,Table11[[#This Row],[id]])</f>
        <v>0</v>
      </c>
      <c r="E1755" s="20">
        <v>3.4147015010000001</v>
      </c>
      <c r="F1755" s="20">
        <v>3380</v>
      </c>
      <c r="G1755" s="20">
        <v>7</v>
      </c>
      <c r="H1755" s="20">
        <v>35</v>
      </c>
      <c r="I1755" s="20">
        <v>191</v>
      </c>
      <c r="J1755" s="20">
        <v>43</v>
      </c>
      <c r="K1755" s="20">
        <v>4371</v>
      </c>
      <c r="L1755" s="20">
        <v>65</v>
      </c>
      <c r="M1755" s="26" cm="1">
        <f t="array" ref="M1755">_xlfn.IFS(Table11[[#This Row],[target.clade]]="I",110,Table11[[#This Row],[target.clade]]="II",4454,TRUE,4652)</f>
        <v>4454</v>
      </c>
      <c r="N1755" s="26" cm="1">
        <f t="array" ref="N1755">_xlfn.IFS(Table11[[#This Row],[target.clade]]="I",4454,Table11[[#This Row],[target.clade]]="II",110,TRUE,NA())</f>
        <v>110</v>
      </c>
      <c r="O1755" s="20" cm="1">
        <f t="array" ref="O1755">_xlfn.IFS(Table11[[#This Row],[target.clade]]="I",Table11[[#This Row],[hits.I]],Table11[[#This Row],[target.clade]]="II",Table11[[#This Row],[hits.II]],TRUE,SUM(Table11[[#This Row],[hits.I]:[hits.?]]))</f>
        <v>4371</v>
      </c>
      <c r="P1755" s="26">
        <f>Table11[[#This Row],[clade.P]]-Table11[[#This Row],[clade.TP]]</f>
        <v>83</v>
      </c>
      <c r="Q1755" s="26" cm="1">
        <f t="array" ref="Q1755">_xlfn.IFS(Table11[[#This Row],[target.clade]]="I",Table11[[#This Row],[hits.II]],Table11[[#This Row],[target.clade]]="II",Table11[[#This Row],[hits.I]],TRUE,NA())</f>
        <v>43</v>
      </c>
      <c r="R1755" s="26">
        <f>IFERROR(Table11[[#This Row],[clade.N]]-Table11[[#This Row],[clade.FP]], NA())</f>
        <v>67</v>
      </c>
      <c r="S1755" s="24">
        <f>Table11[[#This Row],[clade.TP]]/Table11[[#This Row],[clade.P]]</f>
        <v>0.98136506511001342</v>
      </c>
      <c r="T1755" s="24">
        <f>Table11[[#This Row],[clade.FN]]/Table11[[#This Row],[clade.P]]</f>
        <v>1.8634934889986528E-2</v>
      </c>
      <c r="U1755" s="24">
        <f>IFERROR(Table11[[#This Row],[clade.FP]]/Table11[[#This Row],[clade.N]],NA())</f>
        <v>0.39090909090909093</v>
      </c>
      <c r="V1755" s="24">
        <f>IFERROR(Table11[[#This Row],[clade.TN]]/Table11[[#This Row],[clade.N]],NA())</f>
        <v>0.60909090909090913</v>
      </c>
      <c r="AC1755" s="11"/>
      <c r="AD1755" s="11"/>
    </row>
    <row r="1756" spans="1:30" ht="21" customHeight="1" x14ac:dyDescent="0.2">
      <c r="A1756" s="25" t="s">
        <v>6753</v>
      </c>
      <c r="B1756" s="20">
        <f>LOOKUP(Table11[[#This Row],[id]],'S1 - Assay'!A:A,'S1 - Assay'!B:B)</f>
        <v>10244</v>
      </c>
      <c r="C1756" s="20" t="str">
        <f>LOOKUP(Table11[[#This Row],[id]],'S1 - Assay'!A:A,'S1 - Assay'!C:C)</f>
        <v>II</v>
      </c>
      <c r="D1756" s="20">
        <f>COUNTIF('S6 - Table 1'!$B$3:$B$20,Table11[[#This Row],[id]])</f>
        <v>0</v>
      </c>
      <c r="E1756" s="20">
        <v>3.424765179</v>
      </c>
      <c r="F1756" s="20">
        <v>3380</v>
      </c>
      <c r="G1756" s="20">
        <v>6</v>
      </c>
      <c r="H1756" s="20">
        <v>21</v>
      </c>
      <c r="I1756" s="20">
        <v>229</v>
      </c>
      <c r="J1756" s="20">
        <v>50</v>
      </c>
      <c r="K1756" s="20">
        <v>4347</v>
      </c>
      <c r="L1756" s="20">
        <v>63</v>
      </c>
      <c r="M1756" s="26" cm="1">
        <f t="array" ref="M1756">_xlfn.IFS(Table11[[#This Row],[target.clade]]="I",110,Table11[[#This Row],[target.clade]]="II",4454,TRUE,4652)</f>
        <v>4454</v>
      </c>
      <c r="N1756" s="26" cm="1">
        <f t="array" ref="N1756">_xlfn.IFS(Table11[[#This Row],[target.clade]]="I",4454,Table11[[#This Row],[target.clade]]="II",110,TRUE,NA())</f>
        <v>110</v>
      </c>
      <c r="O1756" s="20" cm="1">
        <f t="array" ref="O1756">_xlfn.IFS(Table11[[#This Row],[target.clade]]="I",Table11[[#This Row],[hits.I]],Table11[[#This Row],[target.clade]]="II",Table11[[#This Row],[hits.II]],TRUE,SUM(Table11[[#This Row],[hits.I]:[hits.?]]))</f>
        <v>4347</v>
      </c>
      <c r="P1756" s="26">
        <f>Table11[[#This Row],[clade.P]]-Table11[[#This Row],[clade.TP]]</f>
        <v>107</v>
      </c>
      <c r="Q1756" s="26" cm="1">
        <f t="array" ref="Q1756">_xlfn.IFS(Table11[[#This Row],[target.clade]]="I",Table11[[#This Row],[hits.II]],Table11[[#This Row],[target.clade]]="II",Table11[[#This Row],[hits.I]],TRUE,NA())</f>
        <v>50</v>
      </c>
      <c r="R1756" s="26">
        <f>IFERROR(Table11[[#This Row],[clade.N]]-Table11[[#This Row],[clade.FP]], NA())</f>
        <v>60</v>
      </c>
      <c r="S1756" s="24">
        <f>Table11[[#This Row],[clade.TP]]/Table11[[#This Row],[clade.P]]</f>
        <v>0.97597665020206559</v>
      </c>
      <c r="T1756" s="24">
        <f>Table11[[#This Row],[clade.FN]]/Table11[[#This Row],[clade.P]]</f>
        <v>2.402334979793444E-2</v>
      </c>
      <c r="U1756" s="24">
        <f>IFERROR(Table11[[#This Row],[clade.FP]]/Table11[[#This Row],[clade.N]],NA())</f>
        <v>0.45454545454545453</v>
      </c>
      <c r="V1756" s="24">
        <f>IFERROR(Table11[[#This Row],[clade.TN]]/Table11[[#This Row],[clade.N]],NA())</f>
        <v>0.54545454545454541</v>
      </c>
      <c r="AC1756" s="11"/>
      <c r="AD1756" s="11"/>
    </row>
    <row r="1757" spans="1:30" ht="21" customHeight="1" x14ac:dyDescent="0.2">
      <c r="A1757" s="25" t="s">
        <v>6757</v>
      </c>
      <c r="B1757" s="20">
        <f>LOOKUP(Table11[[#This Row],[id]],'S1 - Assay'!A:A,'S1 - Assay'!B:B)</f>
        <v>10244</v>
      </c>
      <c r="C1757" s="20" t="str">
        <f>LOOKUP(Table11[[#This Row],[id]],'S1 - Assay'!A:A,'S1 - Assay'!C:C)</f>
        <v>II</v>
      </c>
      <c r="D1757" s="20">
        <f>COUNTIF('S6 - Table 1'!$B$3:$B$20,Table11[[#This Row],[id]])</f>
        <v>0</v>
      </c>
      <c r="E1757" s="20">
        <v>3.4417034690000001</v>
      </c>
      <c r="F1757" s="20">
        <v>3211</v>
      </c>
      <c r="G1757" s="20">
        <v>11</v>
      </c>
      <c r="H1757" s="20">
        <v>0</v>
      </c>
      <c r="I1757" s="20">
        <v>183</v>
      </c>
      <c r="J1757" s="20">
        <v>0</v>
      </c>
      <c r="K1757" s="20">
        <v>4348</v>
      </c>
      <c r="L1757" s="20">
        <v>21</v>
      </c>
      <c r="M1757" s="26" cm="1">
        <f t="array" ref="M1757">_xlfn.IFS(Table11[[#This Row],[target.clade]]="I",110,Table11[[#This Row],[target.clade]]="II",4454,TRUE,4652)</f>
        <v>4454</v>
      </c>
      <c r="N1757" s="26" cm="1">
        <f t="array" ref="N1757">_xlfn.IFS(Table11[[#This Row],[target.clade]]="I",4454,Table11[[#This Row],[target.clade]]="II",110,TRUE,NA())</f>
        <v>110</v>
      </c>
      <c r="O1757" s="20" cm="1">
        <f t="array" ref="O1757">_xlfn.IFS(Table11[[#This Row],[target.clade]]="I",Table11[[#This Row],[hits.I]],Table11[[#This Row],[target.clade]]="II",Table11[[#This Row],[hits.II]],TRUE,SUM(Table11[[#This Row],[hits.I]:[hits.?]]))</f>
        <v>4348</v>
      </c>
      <c r="P1757" s="26">
        <f>Table11[[#This Row],[clade.P]]-Table11[[#This Row],[clade.TP]]</f>
        <v>106</v>
      </c>
      <c r="Q1757" s="26" cm="1">
        <f t="array" ref="Q1757">_xlfn.IFS(Table11[[#This Row],[target.clade]]="I",Table11[[#This Row],[hits.II]],Table11[[#This Row],[target.clade]]="II",Table11[[#This Row],[hits.I]],TRUE,NA())</f>
        <v>0</v>
      </c>
      <c r="R1757" s="26">
        <f>IFERROR(Table11[[#This Row],[clade.N]]-Table11[[#This Row],[clade.FP]], NA())</f>
        <v>110</v>
      </c>
      <c r="S1757" s="24">
        <f>Table11[[#This Row],[clade.TP]]/Table11[[#This Row],[clade.P]]</f>
        <v>0.97620116748989672</v>
      </c>
      <c r="T1757" s="24">
        <f>Table11[[#This Row],[clade.FN]]/Table11[[#This Row],[clade.P]]</f>
        <v>2.3798832510103278E-2</v>
      </c>
      <c r="U1757" s="24">
        <f>IFERROR(Table11[[#This Row],[clade.FP]]/Table11[[#This Row],[clade.N]],NA())</f>
        <v>0</v>
      </c>
      <c r="V1757" s="24">
        <f>IFERROR(Table11[[#This Row],[clade.TN]]/Table11[[#This Row],[clade.N]],NA())</f>
        <v>1</v>
      </c>
      <c r="AC1757" s="11"/>
      <c r="AD1757" s="11"/>
    </row>
    <row r="1758" spans="1:30" ht="21" customHeight="1" x14ac:dyDescent="0.2">
      <c r="A1758" s="25" t="s">
        <v>6760</v>
      </c>
      <c r="B1758" s="20">
        <f>LOOKUP(Table11[[#This Row],[id]],'S1 - Assay'!A:A,'S1 - Assay'!B:B)</f>
        <v>10244</v>
      </c>
      <c r="C1758" s="20" t="str">
        <f>LOOKUP(Table11[[#This Row],[id]],'S1 - Assay'!A:A,'S1 - Assay'!C:C)</f>
        <v>II</v>
      </c>
      <c r="D1758" s="20">
        <f>COUNTIF('S6 - Table 1'!$B$3:$B$20,Table11[[#This Row],[id]])</f>
        <v>0</v>
      </c>
      <c r="E1758" s="20">
        <v>3.4426627980000002</v>
      </c>
      <c r="F1758" s="20">
        <v>3428</v>
      </c>
      <c r="G1758" s="20">
        <v>5</v>
      </c>
      <c r="H1758" s="20">
        <v>307</v>
      </c>
      <c r="I1758" s="20">
        <v>22</v>
      </c>
      <c r="J1758" s="20">
        <v>50</v>
      </c>
      <c r="K1758" s="20">
        <v>4429</v>
      </c>
      <c r="L1758" s="20">
        <v>65</v>
      </c>
      <c r="M1758" s="26" cm="1">
        <f t="array" ref="M1758">_xlfn.IFS(Table11[[#This Row],[target.clade]]="I",110,Table11[[#This Row],[target.clade]]="II",4454,TRUE,4652)</f>
        <v>4454</v>
      </c>
      <c r="N1758" s="26" cm="1">
        <f t="array" ref="N1758">_xlfn.IFS(Table11[[#This Row],[target.clade]]="I",4454,Table11[[#This Row],[target.clade]]="II",110,TRUE,NA())</f>
        <v>110</v>
      </c>
      <c r="O1758" s="20" cm="1">
        <f t="array" ref="O1758">_xlfn.IFS(Table11[[#This Row],[target.clade]]="I",Table11[[#This Row],[hits.I]],Table11[[#This Row],[target.clade]]="II",Table11[[#This Row],[hits.II]],TRUE,SUM(Table11[[#This Row],[hits.I]:[hits.?]]))</f>
        <v>4429</v>
      </c>
      <c r="P1758" s="26">
        <f>Table11[[#This Row],[clade.P]]-Table11[[#This Row],[clade.TP]]</f>
        <v>25</v>
      </c>
      <c r="Q1758" s="26" cm="1">
        <f t="array" ref="Q1758">_xlfn.IFS(Table11[[#This Row],[target.clade]]="I",Table11[[#This Row],[hits.II]],Table11[[#This Row],[target.clade]]="II",Table11[[#This Row],[hits.I]],TRUE,NA())</f>
        <v>50</v>
      </c>
      <c r="R1758" s="26">
        <f>IFERROR(Table11[[#This Row],[clade.N]]-Table11[[#This Row],[clade.FP]], NA())</f>
        <v>60</v>
      </c>
      <c r="S1758" s="24">
        <f>Table11[[#This Row],[clade.TP]]/Table11[[#This Row],[clade.P]]</f>
        <v>0.99438706780422093</v>
      </c>
      <c r="T1758" s="24">
        <f>Table11[[#This Row],[clade.FN]]/Table11[[#This Row],[clade.P]]</f>
        <v>5.6129321957790754E-3</v>
      </c>
      <c r="U1758" s="24">
        <f>IFERROR(Table11[[#This Row],[clade.FP]]/Table11[[#This Row],[clade.N]],NA())</f>
        <v>0.45454545454545453</v>
      </c>
      <c r="V1758" s="24">
        <f>IFERROR(Table11[[#This Row],[clade.TN]]/Table11[[#This Row],[clade.N]],NA())</f>
        <v>0.54545454545454541</v>
      </c>
      <c r="AC1758" s="11"/>
      <c r="AD1758" s="11"/>
    </row>
    <row r="1759" spans="1:30" ht="21" customHeight="1" x14ac:dyDescent="0.2">
      <c r="A1759" s="25" t="s">
        <v>6763</v>
      </c>
      <c r="B1759" s="20">
        <f>LOOKUP(Table11[[#This Row],[id]],'S1 - Assay'!A:A,'S1 - Assay'!B:B)</f>
        <v>10244</v>
      </c>
      <c r="C1759" s="20" t="str">
        <f>LOOKUP(Table11[[#This Row],[id]],'S1 - Assay'!A:A,'S1 - Assay'!C:C)</f>
        <v>II</v>
      </c>
      <c r="D1759" s="20">
        <f>COUNTIF('S6 - Table 1'!$B$3:$B$20,Table11[[#This Row],[id]])</f>
        <v>0</v>
      </c>
      <c r="E1759" s="20">
        <v>3.4426627980000002</v>
      </c>
      <c r="F1759" s="20">
        <v>3428</v>
      </c>
      <c r="G1759" s="20">
        <v>5</v>
      </c>
      <c r="H1759" s="20">
        <v>307</v>
      </c>
      <c r="I1759" s="20">
        <v>22</v>
      </c>
      <c r="J1759" s="20">
        <v>50</v>
      </c>
      <c r="K1759" s="20">
        <v>4428</v>
      </c>
      <c r="L1759" s="20">
        <v>65</v>
      </c>
      <c r="M1759" s="26" cm="1">
        <f t="array" ref="M1759">_xlfn.IFS(Table11[[#This Row],[target.clade]]="I",110,Table11[[#This Row],[target.clade]]="II",4454,TRUE,4652)</f>
        <v>4454</v>
      </c>
      <c r="N1759" s="26" cm="1">
        <f t="array" ref="N1759">_xlfn.IFS(Table11[[#This Row],[target.clade]]="I",4454,Table11[[#This Row],[target.clade]]="II",110,TRUE,NA())</f>
        <v>110</v>
      </c>
      <c r="O1759" s="20" cm="1">
        <f t="array" ref="O1759">_xlfn.IFS(Table11[[#This Row],[target.clade]]="I",Table11[[#This Row],[hits.I]],Table11[[#This Row],[target.clade]]="II",Table11[[#This Row],[hits.II]],TRUE,SUM(Table11[[#This Row],[hits.I]:[hits.?]]))</f>
        <v>4428</v>
      </c>
      <c r="P1759" s="26">
        <f>Table11[[#This Row],[clade.P]]-Table11[[#This Row],[clade.TP]]</f>
        <v>26</v>
      </c>
      <c r="Q1759" s="26" cm="1">
        <f t="array" ref="Q1759">_xlfn.IFS(Table11[[#This Row],[target.clade]]="I",Table11[[#This Row],[hits.II]],Table11[[#This Row],[target.clade]]="II",Table11[[#This Row],[hits.I]],TRUE,NA())</f>
        <v>50</v>
      </c>
      <c r="R1759" s="26">
        <f>IFERROR(Table11[[#This Row],[clade.N]]-Table11[[#This Row],[clade.FP]], NA())</f>
        <v>60</v>
      </c>
      <c r="S1759" s="24">
        <f>Table11[[#This Row],[clade.TP]]/Table11[[#This Row],[clade.P]]</f>
        <v>0.9941625505163898</v>
      </c>
      <c r="T1759" s="24">
        <f>Table11[[#This Row],[clade.FN]]/Table11[[#This Row],[clade.P]]</f>
        <v>5.8374494836102376E-3</v>
      </c>
      <c r="U1759" s="24">
        <f>IFERROR(Table11[[#This Row],[clade.FP]]/Table11[[#This Row],[clade.N]],NA())</f>
        <v>0.45454545454545453</v>
      </c>
      <c r="V1759" s="24">
        <f>IFERROR(Table11[[#This Row],[clade.TN]]/Table11[[#This Row],[clade.N]],NA())</f>
        <v>0.54545454545454541</v>
      </c>
      <c r="AC1759" s="11"/>
      <c r="AD1759" s="11"/>
    </row>
    <row r="1760" spans="1:30" ht="21" customHeight="1" x14ac:dyDescent="0.2">
      <c r="A1760" s="25" t="s">
        <v>6766</v>
      </c>
      <c r="B1760" s="20">
        <f>LOOKUP(Table11[[#This Row],[id]],'S1 - Assay'!A:A,'S1 - Assay'!B:B)</f>
        <v>10244</v>
      </c>
      <c r="C1760" s="20" t="str">
        <f>LOOKUP(Table11[[#This Row],[id]],'S1 - Assay'!A:A,'S1 - Assay'!C:C)</f>
        <v>II</v>
      </c>
      <c r="D1760" s="20">
        <f>COUNTIF('S6 - Table 1'!$B$3:$B$20,Table11[[#This Row],[id]])</f>
        <v>0</v>
      </c>
      <c r="E1760" s="20">
        <v>3.473085593</v>
      </c>
      <c r="F1760" s="20">
        <v>3423</v>
      </c>
      <c r="G1760" s="20">
        <v>2</v>
      </c>
      <c r="H1760" s="20">
        <v>282</v>
      </c>
      <c r="I1760" s="20">
        <v>309</v>
      </c>
      <c r="J1760" s="20">
        <v>44</v>
      </c>
      <c r="K1760" s="20">
        <v>4420</v>
      </c>
      <c r="L1760" s="20">
        <v>69</v>
      </c>
      <c r="M1760" s="26" cm="1">
        <f t="array" ref="M1760">_xlfn.IFS(Table11[[#This Row],[target.clade]]="I",110,Table11[[#This Row],[target.clade]]="II",4454,TRUE,4652)</f>
        <v>4454</v>
      </c>
      <c r="N1760" s="26" cm="1">
        <f t="array" ref="N1760">_xlfn.IFS(Table11[[#This Row],[target.clade]]="I",4454,Table11[[#This Row],[target.clade]]="II",110,TRUE,NA())</f>
        <v>110</v>
      </c>
      <c r="O1760" s="20" cm="1">
        <f t="array" ref="O1760">_xlfn.IFS(Table11[[#This Row],[target.clade]]="I",Table11[[#This Row],[hits.I]],Table11[[#This Row],[target.clade]]="II",Table11[[#This Row],[hits.II]],TRUE,SUM(Table11[[#This Row],[hits.I]:[hits.?]]))</f>
        <v>4420</v>
      </c>
      <c r="P1760" s="26">
        <f>Table11[[#This Row],[clade.P]]-Table11[[#This Row],[clade.TP]]</f>
        <v>34</v>
      </c>
      <c r="Q1760" s="26" cm="1">
        <f t="array" ref="Q1760">_xlfn.IFS(Table11[[#This Row],[target.clade]]="I",Table11[[#This Row],[hits.II]],Table11[[#This Row],[target.clade]]="II",Table11[[#This Row],[hits.I]],TRUE,NA())</f>
        <v>44</v>
      </c>
      <c r="R1760" s="26">
        <f>IFERROR(Table11[[#This Row],[clade.N]]-Table11[[#This Row],[clade.FP]], NA())</f>
        <v>66</v>
      </c>
      <c r="S1760" s="24">
        <f>Table11[[#This Row],[clade.TP]]/Table11[[#This Row],[clade.P]]</f>
        <v>0.99236641221374045</v>
      </c>
      <c r="T1760" s="24">
        <f>Table11[[#This Row],[clade.FN]]/Table11[[#This Row],[clade.P]]</f>
        <v>7.6335877862595417E-3</v>
      </c>
      <c r="U1760" s="24">
        <f>IFERROR(Table11[[#This Row],[clade.FP]]/Table11[[#This Row],[clade.N]],NA())</f>
        <v>0.4</v>
      </c>
      <c r="V1760" s="24">
        <f>IFERROR(Table11[[#This Row],[clade.TN]]/Table11[[#This Row],[clade.N]],NA())</f>
        <v>0.6</v>
      </c>
      <c r="AC1760" s="11"/>
      <c r="AD1760" s="11"/>
    </row>
    <row r="1761" spans="1:30" ht="21" customHeight="1" x14ac:dyDescent="0.2">
      <c r="A1761" s="25" t="s">
        <v>6771</v>
      </c>
      <c r="B1761" s="20">
        <f>LOOKUP(Table11[[#This Row],[id]],'S1 - Assay'!A:A,'S1 - Assay'!B:B)</f>
        <v>10244</v>
      </c>
      <c r="C1761" s="20" t="str">
        <f>LOOKUP(Table11[[#This Row],[id]],'S1 - Assay'!A:A,'S1 - Assay'!C:C)</f>
        <v>II</v>
      </c>
      <c r="D1761" s="20">
        <f>COUNTIF('S6 - Table 1'!$B$3:$B$20,Table11[[#This Row],[id]])</f>
        <v>0</v>
      </c>
      <c r="E1761" s="20">
        <v>3.5290603800000002</v>
      </c>
      <c r="F1761" s="20">
        <v>3423</v>
      </c>
      <c r="G1761" s="20">
        <v>2</v>
      </c>
      <c r="H1761" s="20">
        <v>282</v>
      </c>
      <c r="I1761" s="20">
        <v>309</v>
      </c>
      <c r="J1761" s="20">
        <v>44</v>
      </c>
      <c r="K1761" s="20">
        <v>4420</v>
      </c>
      <c r="L1761" s="20">
        <v>69</v>
      </c>
      <c r="M1761" s="26" cm="1">
        <f t="array" ref="M1761">_xlfn.IFS(Table11[[#This Row],[target.clade]]="I",110,Table11[[#This Row],[target.clade]]="II",4454,TRUE,4652)</f>
        <v>4454</v>
      </c>
      <c r="N1761" s="26" cm="1">
        <f t="array" ref="N1761">_xlfn.IFS(Table11[[#This Row],[target.clade]]="I",4454,Table11[[#This Row],[target.clade]]="II",110,TRUE,NA())</f>
        <v>110</v>
      </c>
      <c r="O1761" s="20" cm="1">
        <f t="array" ref="O1761">_xlfn.IFS(Table11[[#This Row],[target.clade]]="I",Table11[[#This Row],[hits.I]],Table11[[#This Row],[target.clade]]="II",Table11[[#This Row],[hits.II]],TRUE,SUM(Table11[[#This Row],[hits.I]:[hits.?]]))</f>
        <v>4420</v>
      </c>
      <c r="P1761" s="26">
        <f>Table11[[#This Row],[clade.P]]-Table11[[#This Row],[clade.TP]]</f>
        <v>34</v>
      </c>
      <c r="Q1761" s="26" cm="1">
        <f t="array" ref="Q1761">_xlfn.IFS(Table11[[#This Row],[target.clade]]="I",Table11[[#This Row],[hits.II]],Table11[[#This Row],[target.clade]]="II",Table11[[#This Row],[hits.I]],TRUE,NA())</f>
        <v>44</v>
      </c>
      <c r="R1761" s="26">
        <f>IFERROR(Table11[[#This Row],[clade.N]]-Table11[[#This Row],[clade.FP]], NA())</f>
        <v>66</v>
      </c>
      <c r="S1761" s="24">
        <f>Table11[[#This Row],[clade.TP]]/Table11[[#This Row],[clade.P]]</f>
        <v>0.99236641221374045</v>
      </c>
      <c r="T1761" s="24">
        <f>Table11[[#This Row],[clade.FN]]/Table11[[#This Row],[clade.P]]</f>
        <v>7.6335877862595417E-3</v>
      </c>
      <c r="U1761" s="24">
        <f>IFERROR(Table11[[#This Row],[clade.FP]]/Table11[[#This Row],[clade.N]],NA())</f>
        <v>0.4</v>
      </c>
      <c r="V1761" s="24">
        <f>IFERROR(Table11[[#This Row],[clade.TN]]/Table11[[#This Row],[clade.N]],NA())</f>
        <v>0.6</v>
      </c>
      <c r="AC1761" s="11"/>
      <c r="AD1761" s="11"/>
    </row>
    <row r="1762" spans="1:30" ht="21" customHeight="1" x14ac:dyDescent="0.2">
      <c r="A1762" s="25" t="s">
        <v>6774</v>
      </c>
      <c r="B1762" s="20">
        <f>LOOKUP(Table11[[#This Row],[id]],'S1 - Assay'!A:A,'S1 - Assay'!B:B)</f>
        <v>10244</v>
      </c>
      <c r="C1762" s="20" t="str">
        <f>LOOKUP(Table11[[#This Row],[id]],'S1 - Assay'!A:A,'S1 - Assay'!C:C)</f>
        <v>II</v>
      </c>
      <c r="D1762" s="20">
        <f>COUNTIF('S6 - Table 1'!$B$3:$B$20,Table11[[#This Row],[id]])</f>
        <v>0</v>
      </c>
      <c r="E1762" s="20">
        <v>3.536563476</v>
      </c>
      <c r="F1762" s="20">
        <v>3428</v>
      </c>
      <c r="G1762" s="20">
        <v>2</v>
      </c>
      <c r="H1762" s="20">
        <v>278</v>
      </c>
      <c r="I1762" s="20">
        <v>9</v>
      </c>
      <c r="J1762" s="20">
        <v>44</v>
      </c>
      <c r="K1762" s="20">
        <v>4433</v>
      </c>
      <c r="L1762" s="20">
        <v>66</v>
      </c>
      <c r="M1762" s="26" cm="1">
        <f t="array" ref="M1762">_xlfn.IFS(Table11[[#This Row],[target.clade]]="I",110,Table11[[#This Row],[target.clade]]="II",4454,TRUE,4652)</f>
        <v>4454</v>
      </c>
      <c r="N1762" s="26" cm="1">
        <f t="array" ref="N1762">_xlfn.IFS(Table11[[#This Row],[target.clade]]="I",4454,Table11[[#This Row],[target.clade]]="II",110,TRUE,NA())</f>
        <v>110</v>
      </c>
      <c r="O1762" s="20" cm="1">
        <f t="array" ref="O1762">_xlfn.IFS(Table11[[#This Row],[target.clade]]="I",Table11[[#This Row],[hits.I]],Table11[[#This Row],[target.clade]]="II",Table11[[#This Row],[hits.II]],TRUE,SUM(Table11[[#This Row],[hits.I]:[hits.?]]))</f>
        <v>4433</v>
      </c>
      <c r="P1762" s="26">
        <f>Table11[[#This Row],[clade.P]]-Table11[[#This Row],[clade.TP]]</f>
        <v>21</v>
      </c>
      <c r="Q1762" s="26" cm="1">
        <f t="array" ref="Q1762">_xlfn.IFS(Table11[[#This Row],[target.clade]]="I",Table11[[#This Row],[hits.II]],Table11[[#This Row],[target.clade]]="II",Table11[[#This Row],[hits.I]],TRUE,NA())</f>
        <v>44</v>
      </c>
      <c r="R1762" s="26">
        <f>IFERROR(Table11[[#This Row],[clade.N]]-Table11[[#This Row],[clade.FP]], NA())</f>
        <v>66</v>
      </c>
      <c r="S1762" s="24">
        <f>Table11[[#This Row],[clade.TP]]/Table11[[#This Row],[clade.P]]</f>
        <v>0.99528513695554555</v>
      </c>
      <c r="T1762" s="24">
        <f>Table11[[#This Row],[clade.FN]]/Table11[[#This Row],[clade.P]]</f>
        <v>4.7148630444544233E-3</v>
      </c>
      <c r="U1762" s="24">
        <f>IFERROR(Table11[[#This Row],[clade.FP]]/Table11[[#This Row],[clade.N]],NA())</f>
        <v>0.4</v>
      </c>
      <c r="V1762" s="24">
        <f>IFERROR(Table11[[#This Row],[clade.TN]]/Table11[[#This Row],[clade.N]],NA())</f>
        <v>0.6</v>
      </c>
      <c r="AC1762" s="11"/>
      <c r="AD1762" s="11"/>
    </row>
    <row r="1763" spans="1:30" ht="21" customHeight="1" x14ac:dyDescent="0.2">
      <c r="A1763" s="25" t="s">
        <v>6777</v>
      </c>
      <c r="B1763" s="20">
        <f>LOOKUP(Table11[[#This Row],[id]],'S1 - Assay'!A:A,'S1 - Assay'!B:B)</f>
        <v>10244</v>
      </c>
      <c r="C1763" s="20" t="str">
        <f>LOOKUP(Table11[[#This Row],[id]],'S1 - Assay'!A:A,'S1 - Assay'!C:C)</f>
        <v>II</v>
      </c>
      <c r="D1763" s="20">
        <f>COUNTIF('S6 - Table 1'!$B$3:$B$20,Table11[[#This Row],[id]])</f>
        <v>0</v>
      </c>
      <c r="E1763" s="20">
        <v>3.5415921469999998</v>
      </c>
      <c r="F1763" s="20">
        <v>3423</v>
      </c>
      <c r="G1763" s="20">
        <v>2</v>
      </c>
      <c r="H1763" s="20">
        <v>282</v>
      </c>
      <c r="I1763" s="20">
        <v>309</v>
      </c>
      <c r="J1763" s="20">
        <v>44</v>
      </c>
      <c r="K1763" s="20">
        <v>4420</v>
      </c>
      <c r="L1763" s="20">
        <v>69</v>
      </c>
      <c r="M1763" s="26" cm="1">
        <f t="array" ref="M1763">_xlfn.IFS(Table11[[#This Row],[target.clade]]="I",110,Table11[[#This Row],[target.clade]]="II",4454,TRUE,4652)</f>
        <v>4454</v>
      </c>
      <c r="N1763" s="26" cm="1">
        <f t="array" ref="N1763">_xlfn.IFS(Table11[[#This Row],[target.clade]]="I",4454,Table11[[#This Row],[target.clade]]="II",110,TRUE,NA())</f>
        <v>110</v>
      </c>
      <c r="O1763" s="20" cm="1">
        <f t="array" ref="O1763">_xlfn.IFS(Table11[[#This Row],[target.clade]]="I",Table11[[#This Row],[hits.I]],Table11[[#This Row],[target.clade]]="II",Table11[[#This Row],[hits.II]],TRUE,SUM(Table11[[#This Row],[hits.I]:[hits.?]]))</f>
        <v>4420</v>
      </c>
      <c r="P1763" s="26">
        <f>Table11[[#This Row],[clade.P]]-Table11[[#This Row],[clade.TP]]</f>
        <v>34</v>
      </c>
      <c r="Q1763" s="26" cm="1">
        <f t="array" ref="Q1763">_xlfn.IFS(Table11[[#This Row],[target.clade]]="I",Table11[[#This Row],[hits.II]],Table11[[#This Row],[target.clade]]="II",Table11[[#This Row],[hits.I]],TRUE,NA())</f>
        <v>44</v>
      </c>
      <c r="R1763" s="26">
        <f>IFERROR(Table11[[#This Row],[clade.N]]-Table11[[#This Row],[clade.FP]], NA())</f>
        <v>66</v>
      </c>
      <c r="S1763" s="24">
        <f>Table11[[#This Row],[clade.TP]]/Table11[[#This Row],[clade.P]]</f>
        <v>0.99236641221374045</v>
      </c>
      <c r="T1763" s="24">
        <f>Table11[[#This Row],[clade.FN]]/Table11[[#This Row],[clade.P]]</f>
        <v>7.6335877862595417E-3</v>
      </c>
      <c r="U1763" s="24">
        <f>IFERROR(Table11[[#This Row],[clade.FP]]/Table11[[#This Row],[clade.N]],NA())</f>
        <v>0.4</v>
      </c>
      <c r="V1763" s="24">
        <f>IFERROR(Table11[[#This Row],[clade.TN]]/Table11[[#This Row],[clade.N]],NA())</f>
        <v>0.6</v>
      </c>
      <c r="AC1763" s="11"/>
      <c r="AD1763" s="11"/>
    </row>
    <row r="1764" spans="1:30" ht="21" customHeight="1" x14ac:dyDescent="0.2">
      <c r="A1764" s="25" t="s">
        <v>6780</v>
      </c>
      <c r="B1764" s="20">
        <f>LOOKUP(Table11[[#This Row],[id]],'S1 - Assay'!A:A,'S1 - Assay'!B:B)</f>
        <v>10244</v>
      </c>
      <c r="C1764" s="20" t="str">
        <f>LOOKUP(Table11[[#This Row],[id]],'S1 - Assay'!A:A,'S1 - Assay'!C:C)</f>
        <v>II</v>
      </c>
      <c r="D1764" s="20">
        <f>COUNTIF('S6 - Table 1'!$B$3:$B$20,Table11[[#This Row],[id]])</f>
        <v>0</v>
      </c>
      <c r="E1764" s="20">
        <v>3.557164051</v>
      </c>
      <c r="F1764" s="20">
        <v>3424</v>
      </c>
      <c r="G1764" s="20">
        <v>2</v>
      </c>
      <c r="H1764" s="20">
        <v>278</v>
      </c>
      <c r="I1764" s="20">
        <v>298</v>
      </c>
      <c r="J1764" s="20">
        <v>44</v>
      </c>
      <c r="K1764" s="20">
        <v>4423</v>
      </c>
      <c r="L1764" s="20">
        <v>69</v>
      </c>
      <c r="M1764" s="26" cm="1">
        <f t="array" ref="M1764">_xlfn.IFS(Table11[[#This Row],[target.clade]]="I",110,Table11[[#This Row],[target.clade]]="II",4454,TRUE,4652)</f>
        <v>4454</v>
      </c>
      <c r="N1764" s="26" cm="1">
        <f t="array" ref="N1764">_xlfn.IFS(Table11[[#This Row],[target.clade]]="I",4454,Table11[[#This Row],[target.clade]]="II",110,TRUE,NA())</f>
        <v>110</v>
      </c>
      <c r="O1764" s="20" cm="1">
        <f t="array" ref="O1764">_xlfn.IFS(Table11[[#This Row],[target.clade]]="I",Table11[[#This Row],[hits.I]],Table11[[#This Row],[target.clade]]="II",Table11[[#This Row],[hits.II]],TRUE,SUM(Table11[[#This Row],[hits.I]:[hits.?]]))</f>
        <v>4423</v>
      </c>
      <c r="P1764" s="26">
        <f>Table11[[#This Row],[clade.P]]-Table11[[#This Row],[clade.TP]]</f>
        <v>31</v>
      </c>
      <c r="Q1764" s="26" cm="1">
        <f t="array" ref="Q1764">_xlfn.IFS(Table11[[#This Row],[target.clade]]="I",Table11[[#This Row],[hits.II]],Table11[[#This Row],[target.clade]]="II",Table11[[#This Row],[hits.I]],TRUE,NA())</f>
        <v>44</v>
      </c>
      <c r="R1764" s="26">
        <f>IFERROR(Table11[[#This Row],[clade.N]]-Table11[[#This Row],[clade.FP]], NA())</f>
        <v>66</v>
      </c>
      <c r="S1764" s="24">
        <f>Table11[[#This Row],[clade.TP]]/Table11[[#This Row],[clade.P]]</f>
        <v>0.99303996407723394</v>
      </c>
      <c r="T1764" s="24">
        <f>Table11[[#This Row],[clade.FN]]/Table11[[#This Row],[clade.P]]</f>
        <v>6.9600359227660526E-3</v>
      </c>
      <c r="U1764" s="24">
        <f>IFERROR(Table11[[#This Row],[clade.FP]]/Table11[[#This Row],[clade.N]],NA())</f>
        <v>0.4</v>
      </c>
      <c r="V1764" s="24">
        <f>IFERROR(Table11[[#This Row],[clade.TN]]/Table11[[#This Row],[clade.N]],NA())</f>
        <v>0.6</v>
      </c>
      <c r="AC1764" s="11"/>
      <c r="AD1764" s="11"/>
    </row>
    <row r="1765" spans="1:30" ht="21" customHeight="1" x14ac:dyDescent="0.2">
      <c r="A1765" s="25" t="s">
        <v>6783</v>
      </c>
      <c r="B1765" s="20">
        <f>LOOKUP(Table11[[#This Row],[id]],'S1 - Assay'!A:A,'S1 - Assay'!B:B)</f>
        <v>10244</v>
      </c>
      <c r="C1765" s="20" t="str">
        <f>LOOKUP(Table11[[#This Row],[id]],'S1 - Assay'!A:A,'S1 - Assay'!C:C)</f>
        <v>II</v>
      </c>
      <c r="D1765" s="20">
        <f>COUNTIF('S6 - Table 1'!$B$3:$B$20,Table11[[#This Row],[id]])</f>
        <v>0</v>
      </c>
      <c r="E1765" s="20">
        <v>3.5802548399999998</v>
      </c>
      <c r="F1765" s="20">
        <v>3403</v>
      </c>
      <c r="G1765" s="20">
        <v>5</v>
      </c>
      <c r="H1765" s="20">
        <v>271</v>
      </c>
      <c r="I1765" s="20">
        <v>16</v>
      </c>
      <c r="J1765" s="20">
        <v>44</v>
      </c>
      <c r="K1765" s="20">
        <v>4410</v>
      </c>
      <c r="L1765" s="20">
        <v>60</v>
      </c>
      <c r="M1765" s="26" cm="1">
        <f t="array" ref="M1765">_xlfn.IFS(Table11[[#This Row],[target.clade]]="I",110,Table11[[#This Row],[target.clade]]="II",4454,TRUE,4652)</f>
        <v>4454</v>
      </c>
      <c r="N1765" s="26" cm="1">
        <f t="array" ref="N1765">_xlfn.IFS(Table11[[#This Row],[target.clade]]="I",4454,Table11[[#This Row],[target.clade]]="II",110,TRUE,NA())</f>
        <v>110</v>
      </c>
      <c r="O1765" s="20" cm="1">
        <f t="array" ref="O1765">_xlfn.IFS(Table11[[#This Row],[target.clade]]="I",Table11[[#This Row],[hits.I]],Table11[[#This Row],[target.clade]]="II",Table11[[#This Row],[hits.II]],TRUE,SUM(Table11[[#This Row],[hits.I]:[hits.?]]))</f>
        <v>4410</v>
      </c>
      <c r="P1765" s="26">
        <f>Table11[[#This Row],[clade.P]]-Table11[[#This Row],[clade.TP]]</f>
        <v>44</v>
      </c>
      <c r="Q1765" s="26" cm="1">
        <f t="array" ref="Q1765">_xlfn.IFS(Table11[[#This Row],[target.clade]]="I",Table11[[#This Row],[hits.II]],Table11[[#This Row],[target.clade]]="II",Table11[[#This Row],[hits.I]],TRUE,NA())</f>
        <v>44</v>
      </c>
      <c r="R1765" s="26">
        <f>IFERROR(Table11[[#This Row],[clade.N]]-Table11[[#This Row],[clade.FP]], NA())</f>
        <v>66</v>
      </c>
      <c r="S1765" s="24">
        <f>Table11[[#This Row],[clade.TP]]/Table11[[#This Row],[clade.P]]</f>
        <v>0.99012123933542884</v>
      </c>
      <c r="T1765" s="24">
        <f>Table11[[#This Row],[clade.FN]]/Table11[[#This Row],[clade.P]]</f>
        <v>9.8787606645711727E-3</v>
      </c>
      <c r="U1765" s="24">
        <f>IFERROR(Table11[[#This Row],[clade.FP]]/Table11[[#This Row],[clade.N]],NA())</f>
        <v>0.4</v>
      </c>
      <c r="V1765" s="24">
        <f>IFERROR(Table11[[#This Row],[clade.TN]]/Table11[[#This Row],[clade.N]],NA())</f>
        <v>0.6</v>
      </c>
      <c r="AC1765" s="11"/>
      <c r="AD1765" s="11"/>
    </row>
    <row r="1766" spans="1:30" ht="21" customHeight="1" x14ac:dyDescent="0.2">
      <c r="A1766" s="25" t="s">
        <v>6788</v>
      </c>
      <c r="B1766" s="20">
        <f>LOOKUP(Table11[[#This Row],[id]],'S1 - Assay'!A:A,'S1 - Assay'!B:B)</f>
        <v>10244</v>
      </c>
      <c r="C1766" s="20" t="str">
        <f>LOOKUP(Table11[[#This Row],[id]],'S1 - Assay'!A:A,'S1 - Assay'!C:C)</f>
        <v>II</v>
      </c>
      <c r="D1766" s="20">
        <f>COUNTIF('S6 - Table 1'!$B$3:$B$20,Table11[[#This Row],[id]])</f>
        <v>0</v>
      </c>
      <c r="E1766" s="20">
        <v>3.5895690469999999</v>
      </c>
      <c r="F1766" s="20">
        <v>3426</v>
      </c>
      <c r="G1766" s="20">
        <v>5</v>
      </c>
      <c r="H1766" s="20">
        <v>0</v>
      </c>
      <c r="I1766" s="20">
        <v>313</v>
      </c>
      <c r="J1766" s="20">
        <v>50</v>
      </c>
      <c r="K1766" s="20">
        <v>4432</v>
      </c>
      <c r="L1766" s="20">
        <v>64</v>
      </c>
      <c r="M1766" s="26" cm="1">
        <f t="array" ref="M1766">_xlfn.IFS(Table11[[#This Row],[target.clade]]="I",110,Table11[[#This Row],[target.clade]]="II",4454,TRUE,4652)</f>
        <v>4454</v>
      </c>
      <c r="N1766" s="26" cm="1">
        <f t="array" ref="N1766">_xlfn.IFS(Table11[[#This Row],[target.clade]]="I",4454,Table11[[#This Row],[target.clade]]="II",110,TRUE,NA())</f>
        <v>110</v>
      </c>
      <c r="O1766" s="20" cm="1">
        <f t="array" ref="O1766">_xlfn.IFS(Table11[[#This Row],[target.clade]]="I",Table11[[#This Row],[hits.I]],Table11[[#This Row],[target.clade]]="II",Table11[[#This Row],[hits.II]],TRUE,SUM(Table11[[#This Row],[hits.I]:[hits.?]]))</f>
        <v>4432</v>
      </c>
      <c r="P1766" s="26">
        <f>Table11[[#This Row],[clade.P]]-Table11[[#This Row],[clade.TP]]</f>
        <v>22</v>
      </c>
      <c r="Q1766" s="26" cm="1">
        <f t="array" ref="Q1766">_xlfn.IFS(Table11[[#This Row],[target.clade]]="I",Table11[[#This Row],[hits.II]],Table11[[#This Row],[target.clade]]="II",Table11[[#This Row],[hits.I]],TRUE,NA())</f>
        <v>50</v>
      </c>
      <c r="R1766" s="26">
        <f>IFERROR(Table11[[#This Row],[clade.N]]-Table11[[#This Row],[clade.FP]], NA())</f>
        <v>60</v>
      </c>
      <c r="S1766" s="24">
        <f>Table11[[#This Row],[clade.TP]]/Table11[[#This Row],[clade.P]]</f>
        <v>0.99506061966771442</v>
      </c>
      <c r="T1766" s="24">
        <f>Table11[[#This Row],[clade.FN]]/Table11[[#This Row],[clade.P]]</f>
        <v>4.9393803322855864E-3</v>
      </c>
      <c r="U1766" s="24">
        <f>IFERROR(Table11[[#This Row],[clade.FP]]/Table11[[#This Row],[clade.N]],NA())</f>
        <v>0.45454545454545453</v>
      </c>
      <c r="V1766" s="24">
        <f>IFERROR(Table11[[#This Row],[clade.TN]]/Table11[[#This Row],[clade.N]],NA())</f>
        <v>0.54545454545454541</v>
      </c>
      <c r="AC1766" s="11"/>
      <c r="AD1766" s="11"/>
    </row>
    <row r="1767" spans="1:30" ht="21" customHeight="1" x14ac:dyDescent="0.2">
      <c r="A1767" s="25" t="s">
        <v>6793</v>
      </c>
      <c r="B1767" s="20">
        <f>LOOKUP(Table11[[#This Row],[id]],'S1 - Assay'!A:A,'S1 - Assay'!B:B)</f>
        <v>10244</v>
      </c>
      <c r="C1767" s="20" t="str">
        <f>LOOKUP(Table11[[#This Row],[id]],'S1 - Assay'!A:A,'S1 - Assay'!C:C)</f>
        <v>II</v>
      </c>
      <c r="D1767" s="20">
        <f>COUNTIF('S6 - Table 1'!$B$3:$B$20,Table11[[#This Row],[id]])</f>
        <v>0</v>
      </c>
      <c r="E1767" s="20">
        <v>3.597566934</v>
      </c>
      <c r="F1767" s="20">
        <v>3423</v>
      </c>
      <c r="G1767" s="20">
        <v>2</v>
      </c>
      <c r="H1767" s="20">
        <v>282</v>
      </c>
      <c r="I1767" s="20">
        <v>309</v>
      </c>
      <c r="J1767" s="20">
        <v>44</v>
      </c>
      <c r="K1767" s="20">
        <v>4420</v>
      </c>
      <c r="L1767" s="20">
        <v>69</v>
      </c>
      <c r="M1767" s="26" cm="1">
        <f t="array" ref="M1767">_xlfn.IFS(Table11[[#This Row],[target.clade]]="I",110,Table11[[#This Row],[target.clade]]="II",4454,TRUE,4652)</f>
        <v>4454</v>
      </c>
      <c r="N1767" s="26" cm="1">
        <f t="array" ref="N1767">_xlfn.IFS(Table11[[#This Row],[target.clade]]="I",4454,Table11[[#This Row],[target.clade]]="II",110,TRUE,NA())</f>
        <v>110</v>
      </c>
      <c r="O1767" s="20" cm="1">
        <f t="array" ref="O1767">_xlfn.IFS(Table11[[#This Row],[target.clade]]="I",Table11[[#This Row],[hits.I]],Table11[[#This Row],[target.clade]]="II",Table11[[#This Row],[hits.II]],TRUE,SUM(Table11[[#This Row],[hits.I]:[hits.?]]))</f>
        <v>4420</v>
      </c>
      <c r="P1767" s="26">
        <f>Table11[[#This Row],[clade.P]]-Table11[[#This Row],[clade.TP]]</f>
        <v>34</v>
      </c>
      <c r="Q1767" s="26" cm="1">
        <f t="array" ref="Q1767">_xlfn.IFS(Table11[[#This Row],[target.clade]]="I",Table11[[#This Row],[hits.II]],Table11[[#This Row],[target.clade]]="II",Table11[[#This Row],[hits.I]],TRUE,NA())</f>
        <v>44</v>
      </c>
      <c r="R1767" s="26">
        <f>IFERROR(Table11[[#This Row],[clade.N]]-Table11[[#This Row],[clade.FP]], NA())</f>
        <v>66</v>
      </c>
      <c r="S1767" s="24">
        <f>Table11[[#This Row],[clade.TP]]/Table11[[#This Row],[clade.P]]</f>
        <v>0.99236641221374045</v>
      </c>
      <c r="T1767" s="24">
        <f>Table11[[#This Row],[clade.FN]]/Table11[[#This Row],[clade.P]]</f>
        <v>7.6335877862595417E-3</v>
      </c>
      <c r="U1767" s="24">
        <f>IFERROR(Table11[[#This Row],[clade.FP]]/Table11[[#This Row],[clade.N]],NA())</f>
        <v>0.4</v>
      </c>
      <c r="V1767" s="24">
        <f>IFERROR(Table11[[#This Row],[clade.TN]]/Table11[[#This Row],[clade.N]],NA())</f>
        <v>0.6</v>
      </c>
      <c r="AC1767" s="11"/>
      <c r="AD1767" s="11"/>
    </row>
    <row r="1768" spans="1:30" ht="21" customHeight="1" x14ac:dyDescent="0.2">
      <c r="A1768" s="25" t="s">
        <v>6795</v>
      </c>
      <c r="B1768" s="20">
        <f>LOOKUP(Table11[[#This Row],[id]],'S1 - Assay'!A:A,'S1 - Assay'!B:B)</f>
        <v>10244</v>
      </c>
      <c r="C1768" s="20" t="str">
        <f>LOOKUP(Table11[[#This Row],[id]],'S1 - Assay'!A:A,'S1 - Assay'!C:C)</f>
        <v>II</v>
      </c>
      <c r="D1768" s="20">
        <f>COUNTIF('S6 - Table 1'!$B$3:$B$20,Table11[[#This Row],[id]])</f>
        <v>0</v>
      </c>
      <c r="E1768" s="20">
        <v>3.6016074179999999</v>
      </c>
      <c r="F1768" s="20">
        <v>3340</v>
      </c>
      <c r="G1768" s="20">
        <v>8</v>
      </c>
      <c r="H1768" s="20">
        <v>135</v>
      </c>
      <c r="I1768" s="20">
        <v>131</v>
      </c>
      <c r="J1768" s="20">
        <v>50</v>
      </c>
      <c r="K1768" s="20">
        <v>4356</v>
      </c>
      <c r="L1768" s="20">
        <v>50</v>
      </c>
      <c r="M1768" s="26" cm="1">
        <f t="array" ref="M1768">_xlfn.IFS(Table11[[#This Row],[target.clade]]="I",110,Table11[[#This Row],[target.clade]]="II",4454,TRUE,4652)</f>
        <v>4454</v>
      </c>
      <c r="N1768" s="26" cm="1">
        <f t="array" ref="N1768">_xlfn.IFS(Table11[[#This Row],[target.clade]]="I",4454,Table11[[#This Row],[target.clade]]="II",110,TRUE,NA())</f>
        <v>110</v>
      </c>
      <c r="O1768" s="20" cm="1">
        <f t="array" ref="O1768">_xlfn.IFS(Table11[[#This Row],[target.clade]]="I",Table11[[#This Row],[hits.I]],Table11[[#This Row],[target.clade]]="II",Table11[[#This Row],[hits.II]],TRUE,SUM(Table11[[#This Row],[hits.I]:[hits.?]]))</f>
        <v>4356</v>
      </c>
      <c r="P1768" s="26">
        <f>Table11[[#This Row],[clade.P]]-Table11[[#This Row],[clade.TP]]</f>
        <v>98</v>
      </c>
      <c r="Q1768" s="26" cm="1">
        <f t="array" ref="Q1768">_xlfn.IFS(Table11[[#This Row],[target.clade]]="I",Table11[[#This Row],[hits.II]],Table11[[#This Row],[target.clade]]="II",Table11[[#This Row],[hits.I]],TRUE,NA())</f>
        <v>50</v>
      </c>
      <c r="R1768" s="26">
        <f>IFERROR(Table11[[#This Row],[clade.N]]-Table11[[#This Row],[clade.FP]], NA())</f>
        <v>60</v>
      </c>
      <c r="S1768" s="24">
        <f>Table11[[#This Row],[clade.TP]]/Table11[[#This Row],[clade.P]]</f>
        <v>0.97799730579254607</v>
      </c>
      <c r="T1768" s="24">
        <f>Table11[[#This Row],[clade.FN]]/Table11[[#This Row],[clade.P]]</f>
        <v>2.2002694207453974E-2</v>
      </c>
      <c r="U1768" s="24">
        <f>IFERROR(Table11[[#This Row],[clade.FP]]/Table11[[#This Row],[clade.N]],NA())</f>
        <v>0.45454545454545453</v>
      </c>
      <c r="V1768" s="24">
        <f>IFERROR(Table11[[#This Row],[clade.TN]]/Table11[[#This Row],[clade.N]],NA())</f>
        <v>0.54545454545454541</v>
      </c>
      <c r="AC1768" s="11"/>
      <c r="AD1768" s="11"/>
    </row>
    <row r="1769" spans="1:30" ht="21" customHeight="1" x14ac:dyDescent="0.2">
      <c r="A1769" s="25" t="s">
        <v>6800</v>
      </c>
      <c r="B1769" s="20">
        <f>LOOKUP(Table11[[#This Row],[id]],'S1 - Assay'!A:A,'S1 - Assay'!B:B)</f>
        <v>10244</v>
      </c>
      <c r="C1769" s="20" t="str">
        <f>LOOKUP(Table11[[#This Row],[id]],'S1 - Assay'!A:A,'S1 - Assay'!C:C)</f>
        <v>II</v>
      </c>
      <c r="D1769" s="20">
        <f>COUNTIF('S6 - Table 1'!$B$3:$B$20,Table11[[#This Row],[id]])</f>
        <v>0</v>
      </c>
      <c r="E1769" s="20">
        <v>3.6304744979999999</v>
      </c>
      <c r="F1769" s="20">
        <v>3409</v>
      </c>
      <c r="G1769" s="20">
        <v>1</v>
      </c>
      <c r="H1769" s="20">
        <v>271</v>
      </c>
      <c r="I1769" s="20">
        <v>16</v>
      </c>
      <c r="J1769" s="20">
        <v>44</v>
      </c>
      <c r="K1769" s="20">
        <v>4413</v>
      </c>
      <c r="L1769" s="20">
        <v>58</v>
      </c>
      <c r="M1769" s="26" cm="1">
        <f t="array" ref="M1769">_xlfn.IFS(Table11[[#This Row],[target.clade]]="I",110,Table11[[#This Row],[target.clade]]="II",4454,TRUE,4652)</f>
        <v>4454</v>
      </c>
      <c r="N1769" s="26" cm="1">
        <f t="array" ref="N1769">_xlfn.IFS(Table11[[#This Row],[target.clade]]="I",4454,Table11[[#This Row],[target.clade]]="II",110,TRUE,NA())</f>
        <v>110</v>
      </c>
      <c r="O1769" s="20" cm="1">
        <f t="array" ref="O1769">_xlfn.IFS(Table11[[#This Row],[target.clade]]="I",Table11[[#This Row],[hits.I]],Table11[[#This Row],[target.clade]]="II",Table11[[#This Row],[hits.II]],TRUE,SUM(Table11[[#This Row],[hits.I]:[hits.?]]))</f>
        <v>4413</v>
      </c>
      <c r="P1769" s="26">
        <f>Table11[[#This Row],[clade.P]]-Table11[[#This Row],[clade.TP]]</f>
        <v>41</v>
      </c>
      <c r="Q1769" s="26" cm="1">
        <f t="array" ref="Q1769">_xlfn.IFS(Table11[[#This Row],[target.clade]]="I",Table11[[#This Row],[hits.II]],Table11[[#This Row],[target.clade]]="II",Table11[[#This Row],[hits.I]],TRUE,NA())</f>
        <v>44</v>
      </c>
      <c r="R1769" s="26">
        <f>IFERROR(Table11[[#This Row],[clade.N]]-Table11[[#This Row],[clade.FP]], NA())</f>
        <v>66</v>
      </c>
      <c r="S1769" s="24">
        <f>Table11[[#This Row],[clade.TP]]/Table11[[#This Row],[clade.P]]</f>
        <v>0.99079479119892233</v>
      </c>
      <c r="T1769" s="24">
        <f>Table11[[#This Row],[clade.FN]]/Table11[[#This Row],[clade.P]]</f>
        <v>9.2052088010776828E-3</v>
      </c>
      <c r="U1769" s="24">
        <f>IFERROR(Table11[[#This Row],[clade.FP]]/Table11[[#This Row],[clade.N]],NA())</f>
        <v>0.4</v>
      </c>
      <c r="V1769" s="24">
        <f>IFERROR(Table11[[#This Row],[clade.TN]]/Table11[[#This Row],[clade.N]],NA())</f>
        <v>0.6</v>
      </c>
      <c r="AC1769" s="11"/>
      <c r="AD1769" s="11"/>
    </row>
    <row r="1770" spans="1:30" ht="21" customHeight="1" x14ac:dyDescent="0.2">
      <c r="A1770" s="25" t="s">
        <v>6803</v>
      </c>
      <c r="B1770" s="20">
        <f>LOOKUP(Table11[[#This Row],[id]],'S1 - Assay'!A:A,'S1 - Assay'!B:B)</f>
        <v>10244</v>
      </c>
      <c r="C1770" s="20" t="str">
        <f>LOOKUP(Table11[[#This Row],[id]],'S1 - Assay'!A:A,'S1 - Assay'!C:C)</f>
        <v>II</v>
      </c>
      <c r="D1770" s="20">
        <f>COUNTIF('S6 - Table 1'!$B$3:$B$20,Table11[[#This Row],[id]])</f>
        <v>0</v>
      </c>
      <c r="E1770" s="20">
        <v>3.6304744979999999</v>
      </c>
      <c r="F1770" s="20">
        <v>3409</v>
      </c>
      <c r="G1770" s="20">
        <v>1</v>
      </c>
      <c r="H1770" s="20">
        <v>271</v>
      </c>
      <c r="I1770" s="20">
        <v>16</v>
      </c>
      <c r="J1770" s="20">
        <v>44</v>
      </c>
      <c r="K1770" s="20">
        <v>4413</v>
      </c>
      <c r="L1770" s="20">
        <v>58</v>
      </c>
      <c r="M1770" s="26" cm="1">
        <f t="array" ref="M1770">_xlfn.IFS(Table11[[#This Row],[target.clade]]="I",110,Table11[[#This Row],[target.clade]]="II",4454,TRUE,4652)</f>
        <v>4454</v>
      </c>
      <c r="N1770" s="26" cm="1">
        <f t="array" ref="N1770">_xlfn.IFS(Table11[[#This Row],[target.clade]]="I",4454,Table11[[#This Row],[target.clade]]="II",110,TRUE,NA())</f>
        <v>110</v>
      </c>
      <c r="O1770" s="20" cm="1">
        <f t="array" ref="O1770">_xlfn.IFS(Table11[[#This Row],[target.clade]]="I",Table11[[#This Row],[hits.I]],Table11[[#This Row],[target.clade]]="II",Table11[[#This Row],[hits.II]],TRUE,SUM(Table11[[#This Row],[hits.I]:[hits.?]]))</f>
        <v>4413</v>
      </c>
      <c r="P1770" s="26">
        <f>Table11[[#This Row],[clade.P]]-Table11[[#This Row],[clade.TP]]</f>
        <v>41</v>
      </c>
      <c r="Q1770" s="26" cm="1">
        <f t="array" ref="Q1770">_xlfn.IFS(Table11[[#This Row],[target.clade]]="I",Table11[[#This Row],[hits.II]],Table11[[#This Row],[target.clade]]="II",Table11[[#This Row],[hits.I]],TRUE,NA())</f>
        <v>44</v>
      </c>
      <c r="R1770" s="26">
        <f>IFERROR(Table11[[#This Row],[clade.N]]-Table11[[#This Row],[clade.FP]], NA())</f>
        <v>66</v>
      </c>
      <c r="S1770" s="24">
        <f>Table11[[#This Row],[clade.TP]]/Table11[[#This Row],[clade.P]]</f>
        <v>0.99079479119892233</v>
      </c>
      <c r="T1770" s="24">
        <f>Table11[[#This Row],[clade.FN]]/Table11[[#This Row],[clade.P]]</f>
        <v>9.2052088010776828E-3</v>
      </c>
      <c r="U1770" s="24">
        <f>IFERROR(Table11[[#This Row],[clade.FP]]/Table11[[#This Row],[clade.N]],NA())</f>
        <v>0.4</v>
      </c>
      <c r="V1770" s="24">
        <f>IFERROR(Table11[[#This Row],[clade.TN]]/Table11[[#This Row],[clade.N]],NA())</f>
        <v>0.6</v>
      </c>
      <c r="AC1770" s="11"/>
      <c r="AD1770" s="11"/>
    </row>
    <row r="1771" spans="1:30" ht="21" customHeight="1" x14ac:dyDescent="0.2">
      <c r="A1771" s="25" t="s">
        <v>6806</v>
      </c>
      <c r="B1771" s="20">
        <f>LOOKUP(Table11[[#This Row],[id]],'S1 - Assay'!A:A,'S1 - Assay'!B:B)</f>
        <v>10244</v>
      </c>
      <c r="C1771" s="20" t="str">
        <f>LOOKUP(Table11[[#This Row],[id]],'S1 - Assay'!A:A,'S1 - Assay'!C:C)</f>
        <v>II</v>
      </c>
      <c r="D1771" s="20">
        <f>COUNTIF('S6 - Table 1'!$B$3:$B$20,Table11[[#This Row],[id]])</f>
        <v>0</v>
      </c>
      <c r="E1771" s="20">
        <v>3.6471999460000002</v>
      </c>
      <c r="F1771" s="20">
        <v>3281</v>
      </c>
      <c r="G1771" s="20">
        <v>20</v>
      </c>
      <c r="H1771" s="20">
        <v>192</v>
      </c>
      <c r="I1771" s="20">
        <v>103</v>
      </c>
      <c r="J1771" s="20">
        <v>50</v>
      </c>
      <c r="K1771" s="20">
        <v>4260</v>
      </c>
      <c r="L1771" s="20">
        <v>61</v>
      </c>
      <c r="M1771" s="26" cm="1">
        <f t="array" ref="M1771">_xlfn.IFS(Table11[[#This Row],[target.clade]]="I",110,Table11[[#This Row],[target.clade]]="II",4454,TRUE,4652)</f>
        <v>4454</v>
      </c>
      <c r="N1771" s="26" cm="1">
        <f t="array" ref="N1771">_xlfn.IFS(Table11[[#This Row],[target.clade]]="I",4454,Table11[[#This Row],[target.clade]]="II",110,TRUE,NA())</f>
        <v>110</v>
      </c>
      <c r="O1771" s="20" cm="1">
        <f t="array" ref="O1771">_xlfn.IFS(Table11[[#This Row],[target.clade]]="I",Table11[[#This Row],[hits.I]],Table11[[#This Row],[target.clade]]="II",Table11[[#This Row],[hits.II]],TRUE,SUM(Table11[[#This Row],[hits.I]:[hits.?]]))</f>
        <v>4260</v>
      </c>
      <c r="P1771" s="26">
        <f>Table11[[#This Row],[clade.P]]-Table11[[#This Row],[clade.TP]]</f>
        <v>194</v>
      </c>
      <c r="Q1771" s="26" cm="1">
        <f t="array" ref="Q1771">_xlfn.IFS(Table11[[#This Row],[target.clade]]="I",Table11[[#This Row],[hits.II]],Table11[[#This Row],[target.clade]]="II",Table11[[#This Row],[hits.I]],TRUE,NA())</f>
        <v>50</v>
      </c>
      <c r="R1771" s="26">
        <f>IFERROR(Table11[[#This Row],[clade.N]]-Table11[[#This Row],[clade.FP]], NA())</f>
        <v>60</v>
      </c>
      <c r="S1771" s="24">
        <f>Table11[[#This Row],[clade.TP]]/Table11[[#This Row],[clade.P]]</f>
        <v>0.95644364616075439</v>
      </c>
      <c r="T1771" s="24">
        <f>Table11[[#This Row],[clade.FN]]/Table11[[#This Row],[clade.P]]</f>
        <v>4.3556353839245623E-2</v>
      </c>
      <c r="U1771" s="24">
        <f>IFERROR(Table11[[#This Row],[clade.FP]]/Table11[[#This Row],[clade.N]],NA())</f>
        <v>0.45454545454545453</v>
      </c>
      <c r="V1771" s="24">
        <f>IFERROR(Table11[[#This Row],[clade.TN]]/Table11[[#This Row],[clade.N]],NA())</f>
        <v>0.54545454545454541</v>
      </c>
      <c r="AC1771" s="11"/>
      <c r="AD1771" s="11"/>
    </row>
    <row r="1772" spans="1:30" ht="21" customHeight="1" x14ac:dyDescent="0.2">
      <c r="A1772" s="25" t="s">
        <v>6809</v>
      </c>
      <c r="B1772" s="20">
        <f>LOOKUP(Table11[[#This Row],[id]],'S1 - Assay'!A:A,'S1 - Assay'!B:B)</f>
        <v>10244</v>
      </c>
      <c r="C1772" s="20" t="str">
        <f>LOOKUP(Table11[[#This Row],[id]],'S1 - Assay'!A:A,'S1 - Assay'!C:C)</f>
        <v>II</v>
      </c>
      <c r="D1772" s="20">
        <f>COUNTIF('S6 - Table 1'!$B$3:$B$20,Table11[[#This Row],[id]])</f>
        <v>0</v>
      </c>
      <c r="E1772" s="20">
        <v>3.681849374</v>
      </c>
      <c r="F1772" s="20">
        <v>3427</v>
      </c>
      <c r="G1772" s="20">
        <v>2</v>
      </c>
      <c r="H1772" s="20">
        <v>213</v>
      </c>
      <c r="I1772" s="20">
        <v>85</v>
      </c>
      <c r="J1772" s="20">
        <v>50</v>
      </c>
      <c r="K1772" s="20">
        <v>4431</v>
      </c>
      <c r="L1772" s="20">
        <v>63</v>
      </c>
      <c r="M1772" s="26" cm="1">
        <f t="array" ref="M1772">_xlfn.IFS(Table11[[#This Row],[target.clade]]="I",110,Table11[[#This Row],[target.clade]]="II",4454,TRUE,4652)</f>
        <v>4454</v>
      </c>
      <c r="N1772" s="26" cm="1">
        <f t="array" ref="N1772">_xlfn.IFS(Table11[[#This Row],[target.clade]]="I",4454,Table11[[#This Row],[target.clade]]="II",110,TRUE,NA())</f>
        <v>110</v>
      </c>
      <c r="O1772" s="20" cm="1">
        <f t="array" ref="O1772">_xlfn.IFS(Table11[[#This Row],[target.clade]]="I",Table11[[#This Row],[hits.I]],Table11[[#This Row],[target.clade]]="II",Table11[[#This Row],[hits.II]],TRUE,SUM(Table11[[#This Row],[hits.I]:[hits.?]]))</f>
        <v>4431</v>
      </c>
      <c r="P1772" s="26">
        <f>Table11[[#This Row],[clade.P]]-Table11[[#This Row],[clade.TP]]</f>
        <v>23</v>
      </c>
      <c r="Q1772" s="26" cm="1">
        <f t="array" ref="Q1772">_xlfn.IFS(Table11[[#This Row],[target.clade]]="I",Table11[[#This Row],[hits.II]],Table11[[#This Row],[target.clade]]="II",Table11[[#This Row],[hits.I]],TRUE,NA())</f>
        <v>50</v>
      </c>
      <c r="R1772" s="26">
        <f>IFERROR(Table11[[#This Row],[clade.N]]-Table11[[#This Row],[clade.FP]], NA())</f>
        <v>60</v>
      </c>
      <c r="S1772" s="24">
        <f>Table11[[#This Row],[clade.TP]]/Table11[[#This Row],[clade.P]]</f>
        <v>0.99483610237988329</v>
      </c>
      <c r="T1772" s="24">
        <f>Table11[[#This Row],[clade.FN]]/Table11[[#This Row],[clade.P]]</f>
        <v>5.1638976201167494E-3</v>
      </c>
      <c r="U1772" s="24">
        <f>IFERROR(Table11[[#This Row],[clade.FP]]/Table11[[#This Row],[clade.N]],NA())</f>
        <v>0.45454545454545453</v>
      </c>
      <c r="V1772" s="24">
        <f>IFERROR(Table11[[#This Row],[clade.TN]]/Table11[[#This Row],[clade.N]],NA())</f>
        <v>0.54545454545454541</v>
      </c>
      <c r="AC1772" s="11"/>
      <c r="AD1772" s="11"/>
    </row>
    <row r="1773" spans="1:30" ht="21" customHeight="1" x14ac:dyDescent="0.2">
      <c r="A1773" s="25" t="s">
        <v>6814</v>
      </c>
      <c r="B1773" s="20">
        <f>LOOKUP(Table11[[#This Row],[id]],'S1 - Assay'!A:A,'S1 - Assay'!B:B)</f>
        <v>10244</v>
      </c>
      <c r="C1773" s="20" t="str">
        <f>LOOKUP(Table11[[#This Row],[id]],'S1 - Assay'!A:A,'S1 - Assay'!C:C)</f>
        <v>II</v>
      </c>
      <c r="D1773" s="20">
        <f>COUNTIF('S6 - Table 1'!$B$3:$B$20,Table11[[#This Row],[id]])</f>
        <v>0</v>
      </c>
      <c r="E1773" s="20">
        <v>3.683378051</v>
      </c>
      <c r="F1773" s="20">
        <v>3380</v>
      </c>
      <c r="G1773" s="20">
        <v>6</v>
      </c>
      <c r="H1773" s="20">
        <v>21</v>
      </c>
      <c r="I1773" s="20">
        <v>228</v>
      </c>
      <c r="J1773" s="20">
        <v>50</v>
      </c>
      <c r="K1773" s="20">
        <v>4347</v>
      </c>
      <c r="L1773" s="20">
        <v>63</v>
      </c>
      <c r="M1773" s="26" cm="1">
        <f t="array" ref="M1773">_xlfn.IFS(Table11[[#This Row],[target.clade]]="I",110,Table11[[#This Row],[target.clade]]="II",4454,TRUE,4652)</f>
        <v>4454</v>
      </c>
      <c r="N1773" s="26" cm="1">
        <f t="array" ref="N1773">_xlfn.IFS(Table11[[#This Row],[target.clade]]="I",4454,Table11[[#This Row],[target.clade]]="II",110,TRUE,NA())</f>
        <v>110</v>
      </c>
      <c r="O1773" s="20" cm="1">
        <f t="array" ref="O1773">_xlfn.IFS(Table11[[#This Row],[target.clade]]="I",Table11[[#This Row],[hits.I]],Table11[[#This Row],[target.clade]]="II",Table11[[#This Row],[hits.II]],TRUE,SUM(Table11[[#This Row],[hits.I]:[hits.?]]))</f>
        <v>4347</v>
      </c>
      <c r="P1773" s="26">
        <f>Table11[[#This Row],[clade.P]]-Table11[[#This Row],[clade.TP]]</f>
        <v>107</v>
      </c>
      <c r="Q1773" s="26" cm="1">
        <f t="array" ref="Q1773">_xlfn.IFS(Table11[[#This Row],[target.clade]]="I",Table11[[#This Row],[hits.II]],Table11[[#This Row],[target.clade]]="II",Table11[[#This Row],[hits.I]],TRUE,NA())</f>
        <v>50</v>
      </c>
      <c r="R1773" s="26">
        <f>IFERROR(Table11[[#This Row],[clade.N]]-Table11[[#This Row],[clade.FP]], NA())</f>
        <v>60</v>
      </c>
      <c r="S1773" s="24">
        <f>Table11[[#This Row],[clade.TP]]/Table11[[#This Row],[clade.P]]</f>
        <v>0.97597665020206559</v>
      </c>
      <c r="T1773" s="24">
        <f>Table11[[#This Row],[clade.FN]]/Table11[[#This Row],[clade.P]]</f>
        <v>2.402334979793444E-2</v>
      </c>
      <c r="U1773" s="24">
        <f>IFERROR(Table11[[#This Row],[clade.FP]]/Table11[[#This Row],[clade.N]],NA())</f>
        <v>0.45454545454545453</v>
      </c>
      <c r="V1773" s="24">
        <f>IFERROR(Table11[[#This Row],[clade.TN]]/Table11[[#This Row],[clade.N]],NA())</f>
        <v>0.54545454545454541</v>
      </c>
      <c r="AC1773" s="11"/>
      <c r="AD1773" s="11"/>
    </row>
    <row r="1774" spans="1:30" ht="21" customHeight="1" x14ac:dyDescent="0.2">
      <c r="A1774" s="25" t="s">
        <v>6817</v>
      </c>
      <c r="B1774" s="20">
        <f>LOOKUP(Table11[[#This Row],[id]],'S1 - Assay'!A:A,'S1 - Assay'!B:B)</f>
        <v>10244</v>
      </c>
      <c r="C1774" s="20" t="str">
        <f>LOOKUP(Table11[[#This Row],[id]],'S1 - Assay'!A:A,'S1 - Assay'!C:C)</f>
        <v>II</v>
      </c>
      <c r="D1774" s="20">
        <f>COUNTIF('S6 - Table 1'!$B$3:$B$20,Table11[[#This Row],[id]])</f>
        <v>0</v>
      </c>
      <c r="E1774" s="20">
        <v>3.6850763089999998</v>
      </c>
      <c r="F1774" s="20">
        <v>3344</v>
      </c>
      <c r="G1774" s="20">
        <v>7</v>
      </c>
      <c r="H1774" s="20">
        <v>74</v>
      </c>
      <c r="I1774" s="20">
        <v>5</v>
      </c>
      <c r="J1774" s="20">
        <v>43</v>
      </c>
      <c r="K1774" s="20">
        <v>4349</v>
      </c>
      <c r="L1774" s="20">
        <v>66</v>
      </c>
      <c r="M1774" s="26" cm="1">
        <f t="array" ref="M1774">_xlfn.IFS(Table11[[#This Row],[target.clade]]="I",110,Table11[[#This Row],[target.clade]]="II",4454,TRUE,4652)</f>
        <v>4454</v>
      </c>
      <c r="N1774" s="26" cm="1">
        <f t="array" ref="N1774">_xlfn.IFS(Table11[[#This Row],[target.clade]]="I",4454,Table11[[#This Row],[target.clade]]="II",110,TRUE,NA())</f>
        <v>110</v>
      </c>
      <c r="O1774" s="20" cm="1">
        <f t="array" ref="O1774">_xlfn.IFS(Table11[[#This Row],[target.clade]]="I",Table11[[#This Row],[hits.I]],Table11[[#This Row],[target.clade]]="II",Table11[[#This Row],[hits.II]],TRUE,SUM(Table11[[#This Row],[hits.I]:[hits.?]]))</f>
        <v>4349</v>
      </c>
      <c r="P1774" s="26">
        <f>Table11[[#This Row],[clade.P]]-Table11[[#This Row],[clade.TP]]</f>
        <v>105</v>
      </c>
      <c r="Q1774" s="26" cm="1">
        <f t="array" ref="Q1774">_xlfn.IFS(Table11[[#This Row],[target.clade]]="I",Table11[[#This Row],[hits.II]],Table11[[#This Row],[target.clade]]="II",Table11[[#This Row],[hits.I]],TRUE,NA())</f>
        <v>43</v>
      </c>
      <c r="R1774" s="26">
        <f>IFERROR(Table11[[#This Row],[clade.N]]-Table11[[#This Row],[clade.FP]], NA())</f>
        <v>67</v>
      </c>
      <c r="S1774" s="24">
        <f>Table11[[#This Row],[clade.TP]]/Table11[[#This Row],[clade.P]]</f>
        <v>0.97642568477772784</v>
      </c>
      <c r="T1774" s="24">
        <f>Table11[[#This Row],[clade.FN]]/Table11[[#This Row],[clade.P]]</f>
        <v>2.3574315222272116E-2</v>
      </c>
      <c r="U1774" s="24">
        <f>IFERROR(Table11[[#This Row],[clade.FP]]/Table11[[#This Row],[clade.N]],NA())</f>
        <v>0.39090909090909093</v>
      </c>
      <c r="V1774" s="24">
        <f>IFERROR(Table11[[#This Row],[clade.TN]]/Table11[[#This Row],[clade.N]],NA())</f>
        <v>0.60909090909090913</v>
      </c>
      <c r="AC1774" s="11"/>
      <c r="AD1774" s="11"/>
    </row>
    <row r="1775" spans="1:30" ht="21" customHeight="1" x14ac:dyDescent="0.2">
      <c r="A1775" s="25" t="s">
        <v>6822</v>
      </c>
      <c r="B1775" s="20">
        <f>LOOKUP(Table11[[#This Row],[id]],'S1 - Assay'!A:A,'S1 - Assay'!B:B)</f>
        <v>10244</v>
      </c>
      <c r="C1775" s="20" t="str">
        <f>LOOKUP(Table11[[#This Row],[id]],'S1 - Assay'!A:A,'S1 - Assay'!C:C)</f>
        <v>II</v>
      </c>
      <c r="D1775" s="20">
        <f>COUNTIF('S6 - Table 1'!$B$3:$B$20,Table11[[#This Row],[id]])</f>
        <v>0</v>
      </c>
      <c r="E1775" s="20">
        <v>3.7114869270000002</v>
      </c>
      <c r="F1775" s="20">
        <v>3381</v>
      </c>
      <c r="G1775" s="20">
        <v>1</v>
      </c>
      <c r="H1775" s="20">
        <v>129</v>
      </c>
      <c r="I1775" s="20">
        <v>139</v>
      </c>
      <c r="J1775" s="20">
        <v>0</v>
      </c>
      <c r="K1775" s="20">
        <v>4427</v>
      </c>
      <c r="L1775" s="20">
        <v>67</v>
      </c>
      <c r="M1775" s="26" cm="1">
        <f t="array" ref="M1775">_xlfn.IFS(Table11[[#This Row],[target.clade]]="I",110,Table11[[#This Row],[target.clade]]="II",4454,TRUE,4652)</f>
        <v>4454</v>
      </c>
      <c r="N1775" s="26" cm="1">
        <f t="array" ref="N1775">_xlfn.IFS(Table11[[#This Row],[target.clade]]="I",4454,Table11[[#This Row],[target.clade]]="II",110,TRUE,NA())</f>
        <v>110</v>
      </c>
      <c r="O1775" s="20" cm="1">
        <f t="array" ref="O1775">_xlfn.IFS(Table11[[#This Row],[target.clade]]="I",Table11[[#This Row],[hits.I]],Table11[[#This Row],[target.clade]]="II",Table11[[#This Row],[hits.II]],TRUE,SUM(Table11[[#This Row],[hits.I]:[hits.?]]))</f>
        <v>4427</v>
      </c>
      <c r="P1775" s="26">
        <f>Table11[[#This Row],[clade.P]]-Table11[[#This Row],[clade.TP]]</f>
        <v>27</v>
      </c>
      <c r="Q1775" s="26" cm="1">
        <f t="array" ref="Q1775">_xlfn.IFS(Table11[[#This Row],[target.clade]]="I",Table11[[#This Row],[hits.II]],Table11[[#This Row],[target.clade]]="II",Table11[[#This Row],[hits.I]],TRUE,NA())</f>
        <v>0</v>
      </c>
      <c r="R1775" s="26">
        <f>IFERROR(Table11[[#This Row],[clade.N]]-Table11[[#This Row],[clade.FP]], NA())</f>
        <v>110</v>
      </c>
      <c r="S1775" s="24">
        <f>Table11[[#This Row],[clade.TP]]/Table11[[#This Row],[clade.P]]</f>
        <v>0.99393803322855856</v>
      </c>
      <c r="T1775" s="24">
        <f>Table11[[#This Row],[clade.FN]]/Table11[[#This Row],[clade.P]]</f>
        <v>6.0619667714414006E-3</v>
      </c>
      <c r="U1775" s="24">
        <f>IFERROR(Table11[[#This Row],[clade.FP]]/Table11[[#This Row],[clade.N]],NA())</f>
        <v>0</v>
      </c>
      <c r="V1775" s="24">
        <f>IFERROR(Table11[[#This Row],[clade.TN]]/Table11[[#This Row],[clade.N]],NA())</f>
        <v>1</v>
      </c>
      <c r="AC1775" s="11"/>
      <c r="AD1775" s="11"/>
    </row>
    <row r="1776" spans="1:30" ht="21" customHeight="1" x14ac:dyDescent="0.2">
      <c r="A1776" s="25" t="s">
        <v>6825</v>
      </c>
      <c r="B1776" s="20">
        <f>LOOKUP(Table11[[#This Row],[id]],'S1 - Assay'!A:A,'S1 - Assay'!B:B)</f>
        <v>10244</v>
      </c>
      <c r="C1776" s="20" t="str">
        <f>LOOKUP(Table11[[#This Row],[id]],'S1 - Assay'!A:A,'S1 - Assay'!C:C)</f>
        <v>II</v>
      </c>
      <c r="D1776" s="20">
        <f>COUNTIF('S6 - Table 1'!$B$3:$B$20,Table11[[#This Row],[id]])</f>
        <v>0</v>
      </c>
      <c r="E1776" s="20">
        <v>3.7139631940000002</v>
      </c>
      <c r="F1776" s="20">
        <v>3381</v>
      </c>
      <c r="G1776" s="20">
        <v>1</v>
      </c>
      <c r="H1776" s="20">
        <v>126</v>
      </c>
      <c r="I1776" s="20">
        <v>142</v>
      </c>
      <c r="J1776" s="20">
        <v>0</v>
      </c>
      <c r="K1776" s="20">
        <v>4427</v>
      </c>
      <c r="L1776" s="20">
        <v>67</v>
      </c>
      <c r="M1776" s="26" cm="1">
        <f t="array" ref="M1776">_xlfn.IFS(Table11[[#This Row],[target.clade]]="I",110,Table11[[#This Row],[target.clade]]="II",4454,TRUE,4652)</f>
        <v>4454</v>
      </c>
      <c r="N1776" s="26" cm="1">
        <f t="array" ref="N1776">_xlfn.IFS(Table11[[#This Row],[target.clade]]="I",4454,Table11[[#This Row],[target.clade]]="II",110,TRUE,NA())</f>
        <v>110</v>
      </c>
      <c r="O1776" s="20" cm="1">
        <f t="array" ref="O1776">_xlfn.IFS(Table11[[#This Row],[target.clade]]="I",Table11[[#This Row],[hits.I]],Table11[[#This Row],[target.clade]]="II",Table11[[#This Row],[hits.II]],TRUE,SUM(Table11[[#This Row],[hits.I]:[hits.?]]))</f>
        <v>4427</v>
      </c>
      <c r="P1776" s="26">
        <f>Table11[[#This Row],[clade.P]]-Table11[[#This Row],[clade.TP]]</f>
        <v>27</v>
      </c>
      <c r="Q1776" s="26" cm="1">
        <f t="array" ref="Q1776">_xlfn.IFS(Table11[[#This Row],[target.clade]]="I",Table11[[#This Row],[hits.II]],Table11[[#This Row],[target.clade]]="II",Table11[[#This Row],[hits.I]],TRUE,NA())</f>
        <v>0</v>
      </c>
      <c r="R1776" s="26">
        <f>IFERROR(Table11[[#This Row],[clade.N]]-Table11[[#This Row],[clade.FP]], NA())</f>
        <v>110</v>
      </c>
      <c r="S1776" s="24">
        <f>Table11[[#This Row],[clade.TP]]/Table11[[#This Row],[clade.P]]</f>
        <v>0.99393803322855856</v>
      </c>
      <c r="T1776" s="24">
        <f>Table11[[#This Row],[clade.FN]]/Table11[[#This Row],[clade.P]]</f>
        <v>6.0619667714414006E-3</v>
      </c>
      <c r="U1776" s="24">
        <f>IFERROR(Table11[[#This Row],[clade.FP]]/Table11[[#This Row],[clade.N]],NA())</f>
        <v>0</v>
      </c>
      <c r="V1776" s="24">
        <f>IFERROR(Table11[[#This Row],[clade.TN]]/Table11[[#This Row],[clade.N]],NA())</f>
        <v>1</v>
      </c>
      <c r="AC1776" s="11"/>
      <c r="AD1776" s="11"/>
    </row>
    <row r="1777" spans="1:30" ht="21" customHeight="1" x14ac:dyDescent="0.2">
      <c r="A1777" s="25" t="s">
        <v>6828</v>
      </c>
      <c r="B1777" s="20">
        <f>LOOKUP(Table11[[#This Row],[id]],'S1 - Assay'!A:A,'S1 - Assay'!B:B)</f>
        <v>10244</v>
      </c>
      <c r="C1777" s="20" t="str">
        <f>LOOKUP(Table11[[#This Row],[id]],'S1 - Assay'!A:A,'S1 - Assay'!C:C)</f>
        <v>II</v>
      </c>
      <c r="D1777" s="20">
        <f>COUNTIF('S6 - Table 1'!$B$3:$B$20,Table11[[#This Row],[id]])</f>
        <v>0</v>
      </c>
      <c r="E1777" s="20">
        <v>3.7313895449999999</v>
      </c>
      <c r="F1777" s="20">
        <v>3381</v>
      </c>
      <c r="G1777" s="20">
        <v>1</v>
      </c>
      <c r="H1777" s="20">
        <v>129</v>
      </c>
      <c r="I1777" s="20">
        <v>139</v>
      </c>
      <c r="J1777" s="20">
        <v>0</v>
      </c>
      <c r="K1777" s="20">
        <v>4427</v>
      </c>
      <c r="L1777" s="20">
        <v>67</v>
      </c>
      <c r="M1777" s="26" cm="1">
        <f t="array" ref="M1777">_xlfn.IFS(Table11[[#This Row],[target.clade]]="I",110,Table11[[#This Row],[target.clade]]="II",4454,TRUE,4652)</f>
        <v>4454</v>
      </c>
      <c r="N1777" s="26" cm="1">
        <f t="array" ref="N1777">_xlfn.IFS(Table11[[#This Row],[target.clade]]="I",4454,Table11[[#This Row],[target.clade]]="II",110,TRUE,NA())</f>
        <v>110</v>
      </c>
      <c r="O1777" s="20" cm="1">
        <f t="array" ref="O1777">_xlfn.IFS(Table11[[#This Row],[target.clade]]="I",Table11[[#This Row],[hits.I]],Table11[[#This Row],[target.clade]]="II",Table11[[#This Row],[hits.II]],TRUE,SUM(Table11[[#This Row],[hits.I]:[hits.?]]))</f>
        <v>4427</v>
      </c>
      <c r="P1777" s="26">
        <f>Table11[[#This Row],[clade.P]]-Table11[[#This Row],[clade.TP]]</f>
        <v>27</v>
      </c>
      <c r="Q1777" s="26" cm="1">
        <f t="array" ref="Q1777">_xlfn.IFS(Table11[[#This Row],[target.clade]]="I",Table11[[#This Row],[hits.II]],Table11[[#This Row],[target.clade]]="II",Table11[[#This Row],[hits.I]],TRUE,NA())</f>
        <v>0</v>
      </c>
      <c r="R1777" s="26">
        <f>IFERROR(Table11[[#This Row],[clade.N]]-Table11[[#This Row],[clade.FP]], NA())</f>
        <v>110</v>
      </c>
      <c r="S1777" s="24">
        <f>Table11[[#This Row],[clade.TP]]/Table11[[#This Row],[clade.P]]</f>
        <v>0.99393803322855856</v>
      </c>
      <c r="T1777" s="24">
        <f>Table11[[#This Row],[clade.FN]]/Table11[[#This Row],[clade.P]]</f>
        <v>6.0619667714414006E-3</v>
      </c>
      <c r="U1777" s="24">
        <f>IFERROR(Table11[[#This Row],[clade.FP]]/Table11[[#This Row],[clade.N]],NA())</f>
        <v>0</v>
      </c>
      <c r="V1777" s="24">
        <f>IFERROR(Table11[[#This Row],[clade.TN]]/Table11[[#This Row],[clade.N]],NA())</f>
        <v>1</v>
      </c>
      <c r="AC1777" s="11"/>
      <c r="AD1777" s="11"/>
    </row>
    <row r="1778" spans="1:30" ht="21" customHeight="1" x14ac:dyDescent="0.2">
      <c r="A1778" s="25" t="s">
        <v>6831</v>
      </c>
      <c r="B1778" s="20">
        <f>LOOKUP(Table11[[#This Row],[id]],'S1 - Assay'!A:A,'S1 - Assay'!B:B)</f>
        <v>10244</v>
      </c>
      <c r="C1778" s="20" t="str">
        <f>LOOKUP(Table11[[#This Row],[id]],'S1 - Assay'!A:A,'S1 - Assay'!C:C)</f>
        <v>II</v>
      </c>
      <c r="D1778" s="20">
        <f>COUNTIF('S6 - Table 1'!$B$3:$B$20,Table11[[#This Row],[id]])</f>
        <v>0</v>
      </c>
      <c r="E1778" s="20">
        <v>3.74150735</v>
      </c>
      <c r="F1778" s="20">
        <v>3344</v>
      </c>
      <c r="G1778" s="20">
        <v>7</v>
      </c>
      <c r="H1778" s="20">
        <v>74</v>
      </c>
      <c r="I1778" s="20">
        <v>5</v>
      </c>
      <c r="J1778" s="20">
        <v>43</v>
      </c>
      <c r="K1778" s="20">
        <v>4349</v>
      </c>
      <c r="L1778" s="20">
        <v>66</v>
      </c>
      <c r="M1778" s="26" cm="1">
        <f t="array" ref="M1778">_xlfn.IFS(Table11[[#This Row],[target.clade]]="I",110,Table11[[#This Row],[target.clade]]="II",4454,TRUE,4652)</f>
        <v>4454</v>
      </c>
      <c r="N1778" s="26" cm="1">
        <f t="array" ref="N1778">_xlfn.IFS(Table11[[#This Row],[target.clade]]="I",4454,Table11[[#This Row],[target.clade]]="II",110,TRUE,NA())</f>
        <v>110</v>
      </c>
      <c r="O1778" s="20" cm="1">
        <f t="array" ref="O1778">_xlfn.IFS(Table11[[#This Row],[target.clade]]="I",Table11[[#This Row],[hits.I]],Table11[[#This Row],[target.clade]]="II",Table11[[#This Row],[hits.II]],TRUE,SUM(Table11[[#This Row],[hits.I]:[hits.?]]))</f>
        <v>4349</v>
      </c>
      <c r="P1778" s="26">
        <f>Table11[[#This Row],[clade.P]]-Table11[[#This Row],[clade.TP]]</f>
        <v>105</v>
      </c>
      <c r="Q1778" s="26" cm="1">
        <f t="array" ref="Q1778">_xlfn.IFS(Table11[[#This Row],[target.clade]]="I",Table11[[#This Row],[hits.II]],Table11[[#This Row],[target.clade]]="II",Table11[[#This Row],[hits.I]],TRUE,NA())</f>
        <v>43</v>
      </c>
      <c r="R1778" s="26">
        <f>IFERROR(Table11[[#This Row],[clade.N]]-Table11[[#This Row],[clade.FP]], NA())</f>
        <v>67</v>
      </c>
      <c r="S1778" s="24">
        <f>Table11[[#This Row],[clade.TP]]/Table11[[#This Row],[clade.P]]</f>
        <v>0.97642568477772784</v>
      </c>
      <c r="T1778" s="24">
        <f>Table11[[#This Row],[clade.FN]]/Table11[[#This Row],[clade.P]]</f>
        <v>2.3574315222272116E-2</v>
      </c>
      <c r="U1778" s="24">
        <f>IFERROR(Table11[[#This Row],[clade.FP]]/Table11[[#This Row],[clade.N]],NA())</f>
        <v>0.39090909090909093</v>
      </c>
      <c r="V1778" s="24">
        <f>IFERROR(Table11[[#This Row],[clade.TN]]/Table11[[#This Row],[clade.N]],NA())</f>
        <v>0.60909090909090913</v>
      </c>
      <c r="AC1778" s="11"/>
      <c r="AD1778" s="11"/>
    </row>
    <row r="1779" spans="1:30" ht="21" customHeight="1" x14ac:dyDescent="0.2">
      <c r="A1779" s="25" t="s">
        <v>6834</v>
      </c>
      <c r="B1779" s="20">
        <f>LOOKUP(Table11[[#This Row],[id]],'S1 - Assay'!A:A,'S1 - Assay'!B:B)</f>
        <v>10244</v>
      </c>
      <c r="C1779" s="20" t="str">
        <f>LOOKUP(Table11[[#This Row],[id]],'S1 - Assay'!A:A,'S1 - Assay'!C:C)</f>
        <v>II</v>
      </c>
      <c r="D1779" s="20">
        <f>COUNTIF('S6 - Table 1'!$B$3:$B$20,Table11[[#This Row],[id]])</f>
        <v>1</v>
      </c>
      <c r="E1779" s="20">
        <v>3.7543254639999999</v>
      </c>
      <c r="F1779" s="20">
        <v>3212</v>
      </c>
      <c r="G1779" s="20">
        <v>9</v>
      </c>
      <c r="H1779" s="20">
        <v>0</v>
      </c>
      <c r="I1779" s="20">
        <v>183</v>
      </c>
      <c r="J1779" s="20">
        <v>0</v>
      </c>
      <c r="K1779" s="20">
        <v>4347</v>
      </c>
      <c r="L1779" s="20">
        <v>21</v>
      </c>
      <c r="M1779" s="26" cm="1">
        <f t="array" ref="M1779">_xlfn.IFS(Table11[[#This Row],[target.clade]]="I",110,Table11[[#This Row],[target.clade]]="II",4454,TRUE,4652)</f>
        <v>4454</v>
      </c>
      <c r="N1779" s="26" cm="1">
        <f t="array" ref="N1779">_xlfn.IFS(Table11[[#This Row],[target.clade]]="I",4454,Table11[[#This Row],[target.clade]]="II",110,TRUE,NA())</f>
        <v>110</v>
      </c>
      <c r="O1779" s="20" cm="1">
        <f t="array" ref="O1779">_xlfn.IFS(Table11[[#This Row],[target.clade]]="I",Table11[[#This Row],[hits.I]],Table11[[#This Row],[target.clade]]="II",Table11[[#This Row],[hits.II]],TRUE,SUM(Table11[[#This Row],[hits.I]:[hits.?]]))</f>
        <v>4347</v>
      </c>
      <c r="P1779" s="26">
        <f>Table11[[#This Row],[clade.P]]-Table11[[#This Row],[clade.TP]]</f>
        <v>107</v>
      </c>
      <c r="Q1779" s="26" cm="1">
        <f t="array" ref="Q1779">_xlfn.IFS(Table11[[#This Row],[target.clade]]="I",Table11[[#This Row],[hits.II]],Table11[[#This Row],[target.clade]]="II",Table11[[#This Row],[hits.I]],TRUE,NA())</f>
        <v>0</v>
      </c>
      <c r="R1779" s="26">
        <f>IFERROR(Table11[[#This Row],[clade.N]]-Table11[[#This Row],[clade.FP]], NA())</f>
        <v>110</v>
      </c>
      <c r="S1779" s="24">
        <f>Table11[[#This Row],[clade.TP]]/Table11[[#This Row],[clade.P]]</f>
        <v>0.97597665020206559</v>
      </c>
      <c r="T1779" s="24">
        <f>Table11[[#This Row],[clade.FN]]/Table11[[#This Row],[clade.P]]</f>
        <v>2.402334979793444E-2</v>
      </c>
      <c r="U1779" s="24">
        <f>IFERROR(Table11[[#This Row],[clade.FP]]/Table11[[#This Row],[clade.N]],NA())</f>
        <v>0</v>
      </c>
      <c r="V1779" s="24">
        <f>IFERROR(Table11[[#This Row],[clade.TN]]/Table11[[#This Row],[clade.N]],NA())</f>
        <v>1</v>
      </c>
      <c r="AC1779" s="11"/>
      <c r="AD1779" s="11"/>
    </row>
    <row r="1780" spans="1:30" ht="21" customHeight="1" x14ac:dyDescent="0.2">
      <c r="A1780" s="25" t="s">
        <v>6837</v>
      </c>
      <c r="B1780" s="20">
        <f>LOOKUP(Table11[[#This Row],[id]],'S1 - Assay'!A:A,'S1 - Assay'!B:B)</f>
        <v>10244</v>
      </c>
      <c r="C1780" s="20" t="str">
        <f>LOOKUP(Table11[[#This Row],[id]],'S1 - Assay'!A:A,'S1 - Assay'!C:C)</f>
        <v>II</v>
      </c>
      <c r="D1780" s="20">
        <f>COUNTIF('S6 - Table 1'!$B$3:$B$20,Table11[[#This Row],[id]])</f>
        <v>0</v>
      </c>
      <c r="E1780" s="20">
        <v>3.7682696980000001</v>
      </c>
      <c r="F1780" s="20">
        <v>3428</v>
      </c>
      <c r="G1780" s="20">
        <v>2</v>
      </c>
      <c r="H1780" s="20">
        <v>278</v>
      </c>
      <c r="I1780" s="20">
        <v>9</v>
      </c>
      <c r="J1780" s="20">
        <v>44</v>
      </c>
      <c r="K1780" s="20">
        <v>4433</v>
      </c>
      <c r="L1780" s="20">
        <v>66</v>
      </c>
      <c r="M1780" s="26" cm="1">
        <f t="array" ref="M1780">_xlfn.IFS(Table11[[#This Row],[target.clade]]="I",110,Table11[[#This Row],[target.clade]]="II",4454,TRUE,4652)</f>
        <v>4454</v>
      </c>
      <c r="N1780" s="26" cm="1">
        <f t="array" ref="N1780">_xlfn.IFS(Table11[[#This Row],[target.clade]]="I",4454,Table11[[#This Row],[target.clade]]="II",110,TRUE,NA())</f>
        <v>110</v>
      </c>
      <c r="O1780" s="20" cm="1">
        <f t="array" ref="O1780">_xlfn.IFS(Table11[[#This Row],[target.clade]]="I",Table11[[#This Row],[hits.I]],Table11[[#This Row],[target.clade]]="II",Table11[[#This Row],[hits.II]],TRUE,SUM(Table11[[#This Row],[hits.I]:[hits.?]]))</f>
        <v>4433</v>
      </c>
      <c r="P1780" s="26">
        <f>Table11[[#This Row],[clade.P]]-Table11[[#This Row],[clade.TP]]</f>
        <v>21</v>
      </c>
      <c r="Q1780" s="26" cm="1">
        <f t="array" ref="Q1780">_xlfn.IFS(Table11[[#This Row],[target.clade]]="I",Table11[[#This Row],[hits.II]],Table11[[#This Row],[target.clade]]="II",Table11[[#This Row],[hits.I]],TRUE,NA())</f>
        <v>44</v>
      </c>
      <c r="R1780" s="26">
        <f>IFERROR(Table11[[#This Row],[clade.N]]-Table11[[#This Row],[clade.FP]], NA())</f>
        <v>66</v>
      </c>
      <c r="S1780" s="24">
        <f>Table11[[#This Row],[clade.TP]]/Table11[[#This Row],[clade.P]]</f>
        <v>0.99528513695554555</v>
      </c>
      <c r="T1780" s="24">
        <f>Table11[[#This Row],[clade.FN]]/Table11[[#This Row],[clade.P]]</f>
        <v>4.7148630444544233E-3</v>
      </c>
      <c r="U1780" s="24">
        <f>IFERROR(Table11[[#This Row],[clade.FP]]/Table11[[#This Row],[clade.N]],NA())</f>
        <v>0.4</v>
      </c>
      <c r="V1780" s="24">
        <f>IFERROR(Table11[[#This Row],[clade.TN]]/Table11[[#This Row],[clade.N]],NA())</f>
        <v>0.6</v>
      </c>
      <c r="AC1780" s="11"/>
      <c r="AD1780" s="11"/>
    </row>
    <row r="1781" spans="1:30" ht="21" customHeight="1" x14ac:dyDescent="0.2">
      <c r="A1781" s="25" t="s">
        <v>6840</v>
      </c>
      <c r="B1781" s="20">
        <f>LOOKUP(Table11[[#This Row],[id]],'S1 - Assay'!A:A,'S1 - Assay'!B:B)</f>
        <v>10244</v>
      </c>
      <c r="C1781" s="20" t="str">
        <f>LOOKUP(Table11[[#This Row],[id]],'S1 - Assay'!A:A,'S1 - Assay'!C:C)</f>
        <v>II</v>
      </c>
      <c r="D1781" s="20">
        <f>COUNTIF('S6 - Table 1'!$B$3:$B$20,Table11[[#This Row],[id]])</f>
        <v>0</v>
      </c>
      <c r="E1781" s="20">
        <v>3.7832237769999999</v>
      </c>
      <c r="F1781" s="20">
        <v>3380</v>
      </c>
      <c r="G1781" s="20">
        <v>6</v>
      </c>
      <c r="H1781" s="20">
        <v>21</v>
      </c>
      <c r="I1781" s="20">
        <v>229</v>
      </c>
      <c r="J1781" s="20">
        <v>50</v>
      </c>
      <c r="K1781" s="20">
        <v>4347</v>
      </c>
      <c r="L1781" s="20">
        <v>63</v>
      </c>
      <c r="M1781" s="26" cm="1">
        <f t="array" ref="M1781">_xlfn.IFS(Table11[[#This Row],[target.clade]]="I",110,Table11[[#This Row],[target.clade]]="II",4454,TRUE,4652)</f>
        <v>4454</v>
      </c>
      <c r="N1781" s="26" cm="1">
        <f t="array" ref="N1781">_xlfn.IFS(Table11[[#This Row],[target.clade]]="I",4454,Table11[[#This Row],[target.clade]]="II",110,TRUE,NA())</f>
        <v>110</v>
      </c>
      <c r="O1781" s="20" cm="1">
        <f t="array" ref="O1781">_xlfn.IFS(Table11[[#This Row],[target.clade]]="I",Table11[[#This Row],[hits.I]],Table11[[#This Row],[target.clade]]="II",Table11[[#This Row],[hits.II]],TRUE,SUM(Table11[[#This Row],[hits.I]:[hits.?]]))</f>
        <v>4347</v>
      </c>
      <c r="P1781" s="26">
        <f>Table11[[#This Row],[clade.P]]-Table11[[#This Row],[clade.TP]]</f>
        <v>107</v>
      </c>
      <c r="Q1781" s="26" cm="1">
        <f t="array" ref="Q1781">_xlfn.IFS(Table11[[#This Row],[target.clade]]="I",Table11[[#This Row],[hits.II]],Table11[[#This Row],[target.clade]]="II",Table11[[#This Row],[hits.I]],TRUE,NA())</f>
        <v>50</v>
      </c>
      <c r="R1781" s="26">
        <f>IFERROR(Table11[[#This Row],[clade.N]]-Table11[[#This Row],[clade.FP]], NA())</f>
        <v>60</v>
      </c>
      <c r="S1781" s="24">
        <f>Table11[[#This Row],[clade.TP]]/Table11[[#This Row],[clade.P]]</f>
        <v>0.97597665020206559</v>
      </c>
      <c r="T1781" s="24">
        <f>Table11[[#This Row],[clade.FN]]/Table11[[#This Row],[clade.P]]</f>
        <v>2.402334979793444E-2</v>
      </c>
      <c r="U1781" s="24">
        <f>IFERROR(Table11[[#This Row],[clade.FP]]/Table11[[#This Row],[clade.N]],NA())</f>
        <v>0.45454545454545453</v>
      </c>
      <c r="V1781" s="24">
        <f>IFERROR(Table11[[#This Row],[clade.TN]]/Table11[[#This Row],[clade.N]],NA())</f>
        <v>0.54545454545454541</v>
      </c>
      <c r="AC1781" s="11"/>
      <c r="AD1781" s="11"/>
    </row>
    <row r="1782" spans="1:30" ht="21" customHeight="1" x14ac:dyDescent="0.2">
      <c r="A1782" s="25" t="s">
        <v>6842</v>
      </c>
      <c r="B1782" s="20">
        <f>LOOKUP(Table11[[#This Row],[id]],'S1 - Assay'!A:A,'S1 - Assay'!B:B)</f>
        <v>10244</v>
      </c>
      <c r="C1782" s="20" t="str">
        <f>LOOKUP(Table11[[#This Row],[id]],'S1 - Assay'!A:A,'S1 - Assay'!C:C)</f>
        <v>II</v>
      </c>
      <c r="D1782" s="20">
        <f>COUNTIF('S6 - Table 1'!$B$3:$B$20,Table11[[#This Row],[id]])</f>
        <v>0</v>
      </c>
      <c r="E1782" s="20">
        <v>3.8315376510000001</v>
      </c>
      <c r="F1782" s="20">
        <v>3402</v>
      </c>
      <c r="G1782" s="20">
        <v>0</v>
      </c>
      <c r="H1782" s="20">
        <v>78</v>
      </c>
      <c r="I1782" s="20">
        <v>170</v>
      </c>
      <c r="J1782" s="20">
        <v>50</v>
      </c>
      <c r="K1782" s="20">
        <v>4372</v>
      </c>
      <c r="L1782" s="20">
        <v>64</v>
      </c>
      <c r="M1782" s="26" cm="1">
        <f t="array" ref="M1782">_xlfn.IFS(Table11[[#This Row],[target.clade]]="I",110,Table11[[#This Row],[target.clade]]="II",4454,TRUE,4652)</f>
        <v>4454</v>
      </c>
      <c r="N1782" s="26" cm="1">
        <f t="array" ref="N1782">_xlfn.IFS(Table11[[#This Row],[target.clade]]="I",4454,Table11[[#This Row],[target.clade]]="II",110,TRUE,NA())</f>
        <v>110</v>
      </c>
      <c r="O1782" s="20" cm="1">
        <f t="array" ref="O1782">_xlfn.IFS(Table11[[#This Row],[target.clade]]="I",Table11[[#This Row],[hits.I]],Table11[[#This Row],[target.clade]]="II",Table11[[#This Row],[hits.II]],TRUE,SUM(Table11[[#This Row],[hits.I]:[hits.?]]))</f>
        <v>4372</v>
      </c>
      <c r="P1782" s="26">
        <f>Table11[[#This Row],[clade.P]]-Table11[[#This Row],[clade.TP]]</f>
        <v>82</v>
      </c>
      <c r="Q1782" s="26" cm="1">
        <f t="array" ref="Q1782">_xlfn.IFS(Table11[[#This Row],[target.clade]]="I",Table11[[#This Row],[hits.II]],Table11[[#This Row],[target.clade]]="II",Table11[[#This Row],[hits.I]],TRUE,NA())</f>
        <v>50</v>
      </c>
      <c r="R1782" s="26">
        <f>IFERROR(Table11[[#This Row],[clade.N]]-Table11[[#This Row],[clade.FP]], NA())</f>
        <v>60</v>
      </c>
      <c r="S1782" s="24">
        <f>Table11[[#This Row],[clade.TP]]/Table11[[#This Row],[clade.P]]</f>
        <v>0.98158958239784466</v>
      </c>
      <c r="T1782" s="24">
        <f>Table11[[#This Row],[clade.FN]]/Table11[[#This Row],[clade.P]]</f>
        <v>1.8410417602155366E-2</v>
      </c>
      <c r="U1782" s="24">
        <f>IFERROR(Table11[[#This Row],[clade.FP]]/Table11[[#This Row],[clade.N]],NA())</f>
        <v>0.45454545454545453</v>
      </c>
      <c r="V1782" s="24">
        <f>IFERROR(Table11[[#This Row],[clade.TN]]/Table11[[#This Row],[clade.N]],NA())</f>
        <v>0.54545454545454541</v>
      </c>
      <c r="AC1782" s="11"/>
      <c r="AD1782" s="11"/>
    </row>
    <row r="1783" spans="1:30" ht="21" customHeight="1" x14ac:dyDescent="0.2">
      <c r="A1783" s="25" t="s">
        <v>6847</v>
      </c>
      <c r="B1783" s="20">
        <f>LOOKUP(Table11[[#This Row],[id]],'S1 - Assay'!A:A,'S1 - Assay'!B:B)</f>
        <v>10244</v>
      </c>
      <c r="C1783" s="20" t="str">
        <f>LOOKUP(Table11[[#This Row],[id]],'S1 - Assay'!A:A,'S1 - Assay'!C:C)</f>
        <v>II</v>
      </c>
      <c r="D1783" s="20">
        <f>COUNTIF('S6 - Table 1'!$B$3:$B$20,Table11[[#This Row],[id]])</f>
        <v>0</v>
      </c>
      <c r="E1783" s="20">
        <v>3.8729663470000002</v>
      </c>
      <c r="F1783" s="20">
        <v>3344</v>
      </c>
      <c r="G1783" s="20">
        <v>7</v>
      </c>
      <c r="H1783" s="20">
        <v>78</v>
      </c>
      <c r="I1783" s="20">
        <v>1</v>
      </c>
      <c r="J1783" s="20">
        <v>43</v>
      </c>
      <c r="K1783" s="20">
        <v>4349</v>
      </c>
      <c r="L1783" s="20">
        <v>66</v>
      </c>
      <c r="M1783" s="26" cm="1">
        <f t="array" ref="M1783">_xlfn.IFS(Table11[[#This Row],[target.clade]]="I",110,Table11[[#This Row],[target.clade]]="II",4454,TRUE,4652)</f>
        <v>4454</v>
      </c>
      <c r="N1783" s="26" cm="1">
        <f t="array" ref="N1783">_xlfn.IFS(Table11[[#This Row],[target.clade]]="I",4454,Table11[[#This Row],[target.clade]]="II",110,TRUE,NA())</f>
        <v>110</v>
      </c>
      <c r="O1783" s="20" cm="1">
        <f t="array" ref="O1783">_xlfn.IFS(Table11[[#This Row],[target.clade]]="I",Table11[[#This Row],[hits.I]],Table11[[#This Row],[target.clade]]="II",Table11[[#This Row],[hits.II]],TRUE,SUM(Table11[[#This Row],[hits.I]:[hits.?]]))</f>
        <v>4349</v>
      </c>
      <c r="P1783" s="26">
        <f>Table11[[#This Row],[clade.P]]-Table11[[#This Row],[clade.TP]]</f>
        <v>105</v>
      </c>
      <c r="Q1783" s="26" cm="1">
        <f t="array" ref="Q1783">_xlfn.IFS(Table11[[#This Row],[target.clade]]="I",Table11[[#This Row],[hits.II]],Table11[[#This Row],[target.clade]]="II",Table11[[#This Row],[hits.I]],TRUE,NA())</f>
        <v>43</v>
      </c>
      <c r="R1783" s="26">
        <f>IFERROR(Table11[[#This Row],[clade.N]]-Table11[[#This Row],[clade.FP]], NA())</f>
        <v>67</v>
      </c>
      <c r="S1783" s="24">
        <f>Table11[[#This Row],[clade.TP]]/Table11[[#This Row],[clade.P]]</f>
        <v>0.97642568477772784</v>
      </c>
      <c r="T1783" s="24">
        <f>Table11[[#This Row],[clade.FN]]/Table11[[#This Row],[clade.P]]</f>
        <v>2.3574315222272116E-2</v>
      </c>
      <c r="U1783" s="24">
        <f>IFERROR(Table11[[#This Row],[clade.FP]]/Table11[[#This Row],[clade.N]],NA())</f>
        <v>0.39090909090909093</v>
      </c>
      <c r="V1783" s="24">
        <f>IFERROR(Table11[[#This Row],[clade.TN]]/Table11[[#This Row],[clade.N]],NA())</f>
        <v>0.60909090909090913</v>
      </c>
      <c r="AC1783" s="11"/>
      <c r="AD1783" s="11"/>
    </row>
    <row r="1784" spans="1:30" ht="21" customHeight="1" x14ac:dyDescent="0.2">
      <c r="A1784" s="25" t="s">
        <v>6850</v>
      </c>
      <c r="B1784" s="20">
        <f>LOOKUP(Table11[[#This Row],[id]],'S1 - Assay'!A:A,'S1 - Assay'!B:B)</f>
        <v>10244</v>
      </c>
      <c r="C1784" s="20" t="str">
        <f>LOOKUP(Table11[[#This Row],[id]],'S1 - Assay'!A:A,'S1 - Assay'!C:C)</f>
        <v>II</v>
      </c>
      <c r="D1784" s="20">
        <f>COUNTIF('S6 - Table 1'!$B$3:$B$20,Table11[[#This Row],[id]])</f>
        <v>0</v>
      </c>
      <c r="E1784" s="20">
        <v>3.8803031859999999</v>
      </c>
      <c r="F1784" s="20">
        <v>3428</v>
      </c>
      <c r="G1784" s="20">
        <v>2</v>
      </c>
      <c r="H1784" s="20">
        <v>278</v>
      </c>
      <c r="I1784" s="20">
        <v>9</v>
      </c>
      <c r="J1784" s="20">
        <v>44</v>
      </c>
      <c r="K1784" s="20">
        <v>4433</v>
      </c>
      <c r="L1784" s="20">
        <v>66</v>
      </c>
      <c r="M1784" s="26" cm="1">
        <f t="array" ref="M1784">_xlfn.IFS(Table11[[#This Row],[target.clade]]="I",110,Table11[[#This Row],[target.clade]]="II",4454,TRUE,4652)</f>
        <v>4454</v>
      </c>
      <c r="N1784" s="26" cm="1">
        <f t="array" ref="N1784">_xlfn.IFS(Table11[[#This Row],[target.clade]]="I",4454,Table11[[#This Row],[target.clade]]="II",110,TRUE,NA())</f>
        <v>110</v>
      </c>
      <c r="O1784" s="20" cm="1">
        <f t="array" ref="O1784">_xlfn.IFS(Table11[[#This Row],[target.clade]]="I",Table11[[#This Row],[hits.I]],Table11[[#This Row],[target.clade]]="II",Table11[[#This Row],[hits.II]],TRUE,SUM(Table11[[#This Row],[hits.I]:[hits.?]]))</f>
        <v>4433</v>
      </c>
      <c r="P1784" s="26">
        <f>Table11[[#This Row],[clade.P]]-Table11[[#This Row],[clade.TP]]</f>
        <v>21</v>
      </c>
      <c r="Q1784" s="26" cm="1">
        <f t="array" ref="Q1784">_xlfn.IFS(Table11[[#This Row],[target.clade]]="I",Table11[[#This Row],[hits.II]],Table11[[#This Row],[target.clade]]="II",Table11[[#This Row],[hits.I]],TRUE,NA())</f>
        <v>44</v>
      </c>
      <c r="R1784" s="26">
        <f>IFERROR(Table11[[#This Row],[clade.N]]-Table11[[#This Row],[clade.FP]], NA())</f>
        <v>66</v>
      </c>
      <c r="S1784" s="24">
        <f>Table11[[#This Row],[clade.TP]]/Table11[[#This Row],[clade.P]]</f>
        <v>0.99528513695554555</v>
      </c>
      <c r="T1784" s="24">
        <f>Table11[[#This Row],[clade.FN]]/Table11[[#This Row],[clade.P]]</f>
        <v>4.7148630444544233E-3</v>
      </c>
      <c r="U1784" s="24">
        <f>IFERROR(Table11[[#This Row],[clade.FP]]/Table11[[#This Row],[clade.N]],NA())</f>
        <v>0.4</v>
      </c>
      <c r="V1784" s="24">
        <f>IFERROR(Table11[[#This Row],[clade.TN]]/Table11[[#This Row],[clade.N]],NA())</f>
        <v>0.6</v>
      </c>
      <c r="AC1784" s="11"/>
      <c r="AD1784" s="11"/>
    </row>
    <row r="1785" spans="1:30" ht="21" customHeight="1" x14ac:dyDescent="0.2">
      <c r="A1785" s="25" t="s">
        <v>6853</v>
      </c>
      <c r="B1785" s="20">
        <f>LOOKUP(Table11[[#This Row],[id]],'S1 - Assay'!A:A,'S1 - Assay'!B:B)</f>
        <v>10244</v>
      </c>
      <c r="C1785" s="20" t="str">
        <f>LOOKUP(Table11[[#This Row],[id]],'S1 - Assay'!A:A,'S1 - Assay'!C:C)</f>
        <v>II</v>
      </c>
      <c r="D1785" s="20">
        <f>COUNTIF('S6 - Table 1'!$B$3:$B$20,Table11[[#This Row],[id]])</f>
        <v>0</v>
      </c>
      <c r="E1785" s="20">
        <v>3.8803031859999999</v>
      </c>
      <c r="F1785" s="20">
        <v>3428</v>
      </c>
      <c r="G1785" s="20">
        <v>2</v>
      </c>
      <c r="H1785" s="20">
        <v>278</v>
      </c>
      <c r="I1785" s="20">
        <v>9</v>
      </c>
      <c r="J1785" s="20">
        <v>44</v>
      </c>
      <c r="K1785" s="20">
        <v>4433</v>
      </c>
      <c r="L1785" s="20">
        <v>66</v>
      </c>
      <c r="M1785" s="26" cm="1">
        <f t="array" ref="M1785">_xlfn.IFS(Table11[[#This Row],[target.clade]]="I",110,Table11[[#This Row],[target.clade]]="II",4454,TRUE,4652)</f>
        <v>4454</v>
      </c>
      <c r="N1785" s="26" cm="1">
        <f t="array" ref="N1785">_xlfn.IFS(Table11[[#This Row],[target.clade]]="I",4454,Table11[[#This Row],[target.clade]]="II",110,TRUE,NA())</f>
        <v>110</v>
      </c>
      <c r="O1785" s="20" cm="1">
        <f t="array" ref="O1785">_xlfn.IFS(Table11[[#This Row],[target.clade]]="I",Table11[[#This Row],[hits.I]],Table11[[#This Row],[target.clade]]="II",Table11[[#This Row],[hits.II]],TRUE,SUM(Table11[[#This Row],[hits.I]:[hits.?]]))</f>
        <v>4433</v>
      </c>
      <c r="P1785" s="26">
        <f>Table11[[#This Row],[clade.P]]-Table11[[#This Row],[clade.TP]]</f>
        <v>21</v>
      </c>
      <c r="Q1785" s="26" cm="1">
        <f t="array" ref="Q1785">_xlfn.IFS(Table11[[#This Row],[target.clade]]="I",Table11[[#This Row],[hits.II]],Table11[[#This Row],[target.clade]]="II",Table11[[#This Row],[hits.I]],TRUE,NA())</f>
        <v>44</v>
      </c>
      <c r="R1785" s="26">
        <f>IFERROR(Table11[[#This Row],[clade.N]]-Table11[[#This Row],[clade.FP]], NA())</f>
        <v>66</v>
      </c>
      <c r="S1785" s="24">
        <f>Table11[[#This Row],[clade.TP]]/Table11[[#This Row],[clade.P]]</f>
        <v>0.99528513695554555</v>
      </c>
      <c r="T1785" s="24">
        <f>Table11[[#This Row],[clade.FN]]/Table11[[#This Row],[clade.P]]</f>
        <v>4.7148630444544233E-3</v>
      </c>
      <c r="U1785" s="24">
        <f>IFERROR(Table11[[#This Row],[clade.FP]]/Table11[[#This Row],[clade.N]],NA())</f>
        <v>0.4</v>
      </c>
      <c r="V1785" s="24">
        <f>IFERROR(Table11[[#This Row],[clade.TN]]/Table11[[#This Row],[clade.N]],NA())</f>
        <v>0.6</v>
      </c>
      <c r="AC1785" s="11"/>
      <c r="AD1785" s="11"/>
    </row>
    <row r="1786" spans="1:30" ht="21" customHeight="1" x14ac:dyDescent="0.2">
      <c r="A1786" s="25" t="s">
        <v>6856</v>
      </c>
      <c r="B1786" s="20">
        <f>LOOKUP(Table11[[#This Row],[id]],'S1 - Assay'!A:A,'S1 - Assay'!B:B)</f>
        <v>10244</v>
      </c>
      <c r="C1786" s="20" t="str">
        <f>LOOKUP(Table11[[#This Row],[id]],'S1 - Assay'!A:A,'S1 - Assay'!C:C)</f>
        <v>II</v>
      </c>
      <c r="D1786" s="20">
        <f>COUNTIF('S6 - Table 1'!$B$3:$B$20,Table11[[#This Row],[id]])</f>
        <v>0</v>
      </c>
      <c r="E1786" s="20">
        <v>3.883619596</v>
      </c>
      <c r="F1786" s="20">
        <v>3181</v>
      </c>
      <c r="G1786" s="20">
        <v>24</v>
      </c>
      <c r="H1786" s="20">
        <v>238</v>
      </c>
      <c r="I1786" s="20">
        <v>44</v>
      </c>
      <c r="J1786" s="20">
        <v>50</v>
      </c>
      <c r="K1786" s="20">
        <v>4148</v>
      </c>
      <c r="L1786" s="20">
        <v>60</v>
      </c>
      <c r="M1786" s="26" cm="1">
        <f t="array" ref="M1786">_xlfn.IFS(Table11[[#This Row],[target.clade]]="I",110,Table11[[#This Row],[target.clade]]="II",4454,TRUE,4652)</f>
        <v>4454</v>
      </c>
      <c r="N1786" s="26" cm="1">
        <f t="array" ref="N1786">_xlfn.IFS(Table11[[#This Row],[target.clade]]="I",4454,Table11[[#This Row],[target.clade]]="II",110,TRUE,NA())</f>
        <v>110</v>
      </c>
      <c r="O1786" s="20" cm="1">
        <f t="array" ref="O1786">_xlfn.IFS(Table11[[#This Row],[target.clade]]="I",Table11[[#This Row],[hits.I]],Table11[[#This Row],[target.clade]]="II",Table11[[#This Row],[hits.II]],TRUE,SUM(Table11[[#This Row],[hits.I]:[hits.?]]))</f>
        <v>4148</v>
      </c>
      <c r="P1786" s="26">
        <f>Table11[[#This Row],[clade.P]]-Table11[[#This Row],[clade.TP]]</f>
        <v>306</v>
      </c>
      <c r="Q1786" s="26" cm="1">
        <f t="array" ref="Q1786">_xlfn.IFS(Table11[[#This Row],[target.clade]]="I",Table11[[#This Row],[hits.II]],Table11[[#This Row],[target.clade]]="II",Table11[[#This Row],[hits.I]],TRUE,NA())</f>
        <v>50</v>
      </c>
      <c r="R1786" s="26">
        <f>IFERROR(Table11[[#This Row],[clade.N]]-Table11[[#This Row],[clade.FP]], NA())</f>
        <v>60</v>
      </c>
      <c r="S1786" s="24">
        <f>Table11[[#This Row],[clade.TP]]/Table11[[#This Row],[clade.P]]</f>
        <v>0.93129770992366412</v>
      </c>
      <c r="T1786" s="24">
        <f>Table11[[#This Row],[clade.FN]]/Table11[[#This Row],[clade.P]]</f>
        <v>6.8702290076335881E-2</v>
      </c>
      <c r="U1786" s="24">
        <f>IFERROR(Table11[[#This Row],[clade.FP]]/Table11[[#This Row],[clade.N]],NA())</f>
        <v>0.45454545454545453</v>
      </c>
      <c r="V1786" s="24">
        <f>IFERROR(Table11[[#This Row],[clade.TN]]/Table11[[#This Row],[clade.N]],NA())</f>
        <v>0.54545454545454541</v>
      </c>
      <c r="AC1786" s="11"/>
      <c r="AD1786" s="11"/>
    </row>
    <row r="1787" spans="1:30" ht="21" customHeight="1" x14ac:dyDescent="0.2">
      <c r="A1787" s="25" t="s">
        <v>6861</v>
      </c>
      <c r="B1787" s="20">
        <f>LOOKUP(Table11[[#This Row],[id]],'S1 - Assay'!A:A,'S1 - Assay'!B:B)</f>
        <v>10244</v>
      </c>
      <c r="C1787" s="20" t="str">
        <f>LOOKUP(Table11[[#This Row],[id]],'S1 - Assay'!A:A,'S1 - Assay'!C:C)</f>
        <v>II</v>
      </c>
      <c r="D1787" s="20">
        <f>COUNTIF('S6 - Table 1'!$B$3:$B$20,Table11[[#This Row],[id]])</f>
        <v>0</v>
      </c>
      <c r="E1787" s="20">
        <v>3.8894956619999999</v>
      </c>
      <c r="F1787" s="20">
        <v>3313</v>
      </c>
      <c r="G1787" s="20">
        <v>2</v>
      </c>
      <c r="H1787" s="20">
        <v>99</v>
      </c>
      <c r="I1787" s="20">
        <v>100</v>
      </c>
      <c r="J1787" s="20">
        <v>43</v>
      </c>
      <c r="K1787" s="20">
        <v>4403</v>
      </c>
      <c r="L1787" s="20">
        <v>28</v>
      </c>
      <c r="M1787" s="26" cm="1">
        <f t="array" ref="M1787">_xlfn.IFS(Table11[[#This Row],[target.clade]]="I",110,Table11[[#This Row],[target.clade]]="II",4454,TRUE,4652)</f>
        <v>4454</v>
      </c>
      <c r="N1787" s="26" cm="1">
        <f t="array" ref="N1787">_xlfn.IFS(Table11[[#This Row],[target.clade]]="I",4454,Table11[[#This Row],[target.clade]]="II",110,TRUE,NA())</f>
        <v>110</v>
      </c>
      <c r="O1787" s="20" cm="1">
        <f t="array" ref="O1787">_xlfn.IFS(Table11[[#This Row],[target.clade]]="I",Table11[[#This Row],[hits.I]],Table11[[#This Row],[target.clade]]="II",Table11[[#This Row],[hits.II]],TRUE,SUM(Table11[[#This Row],[hits.I]:[hits.?]]))</f>
        <v>4403</v>
      </c>
      <c r="P1787" s="26">
        <f>Table11[[#This Row],[clade.P]]-Table11[[#This Row],[clade.TP]]</f>
        <v>51</v>
      </c>
      <c r="Q1787" s="26" cm="1">
        <f t="array" ref="Q1787">_xlfn.IFS(Table11[[#This Row],[target.clade]]="I",Table11[[#This Row],[hits.II]],Table11[[#This Row],[target.clade]]="II",Table11[[#This Row],[hits.I]],TRUE,NA())</f>
        <v>43</v>
      </c>
      <c r="R1787" s="26">
        <f>IFERROR(Table11[[#This Row],[clade.N]]-Table11[[#This Row],[clade.FP]], NA())</f>
        <v>67</v>
      </c>
      <c r="S1787" s="24">
        <f>Table11[[#This Row],[clade.TP]]/Table11[[#This Row],[clade.P]]</f>
        <v>0.98854961832061072</v>
      </c>
      <c r="T1787" s="24">
        <f>Table11[[#This Row],[clade.FN]]/Table11[[#This Row],[clade.P]]</f>
        <v>1.1450381679389313E-2</v>
      </c>
      <c r="U1787" s="24">
        <f>IFERROR(Table11[[#This Row],[clade.FP]]/Table11[[#This Row],[clade.N]],NA())</f>
        <v>0.39090909090909093</v>
      </c>
      <c r="V1787" s="24">
        <f>IFERROR(Table11[[#This Row],[clade.TN]]/Table11[[#This Row],[clade.N]],NA())</f>
        <v>0.60909090909090913</v>
      </c>
      <c r="AC1787" s="11"/>
      <c r="AD1787" s="11"/>
    </row>
    <row r="1788" spans="1:30" ht="21" customHeight="1" x14ac:dyDescent="0.2">
      <c r="A1788" s="25" t="s">
        <v>6866</v>
      </c>
      <c r="B1788" s="20">
        <f>LOOKUP(Table11[[#This Row],[id]],'S1 - Assay'!A:A,'S1 - Assay'!B:B)</f>
        <v>10244</v>
      </c>
      <c r="C1788" s="20" t="str">
        <f>LOOKUP(Table11[[#This Row],[id]],'S1 - Assay'!A:A,'S1 - Assay'!C:C)</f>
        <v>II</v>
      </c>
      <c r="D1788" s="20">
        <f>COUNTIF('S6 - Table 1'!$B$3:$B$20,Table11[[#This Row],[id]])</f>
        <v>0</v>
      </c>
      <c r="E1788" s="20">
        <v>3.9293973879999999</v>
      </c>
      <c r="F1788" s="20">
        <v>3344</v>
      </c>
      <c r="G1788" s="20">
        <v>7</v>
      </c>
      <c r="H1788" s="20">
        <v>78</v>
      </c>
      <c r="I1788" s="20">
        <v>1</v>
      </c>
      <c r="J1788" s="20">
        <v>43</v>
      </c>
      <c r="K1788" s="20">
        <v>4349</v>
      </c>
      <c r="L1788" s="20">
        <v>66</v>
      </c>
      <c r="M1788" s="26" cm="1">
        <f t="array" ref="M1788">_xlfn.IFS(Table11[[#This Row],[target.clade]]="I",110,Table11[[#This Row],[target.clade]]="II",4454,TRUE,4652)</f>
        <v>4454</v>
      </c>
      <c r="N1788" s="26" cm="1">
        <f t="array" ref="N1788">_xlfn.IFS(Table11[[#This Row],[target.clade]]="I",4454,Table11[[#This Row],[target.clade]]="II",110,TRUE,NA())</f>
        <v>110</v>
      </c>
      <c r="O1788" s="20" cm="1">
        <f t="array" ref="O1788">_xlfn.IFS(Table11[[#This Row],[target.clade]]="I",Table11[[#This Row],[hits.I]],Table11[[#This Row],[target.clade]]="II",Table11[[#This Row],[hits.II]],TRUE,SUM(Table11[[#This Row],[hits.I]:[hits.?]]))</f>
        <v>4349</v>
      </c>
      <c r="P1788" s="26">
        <f>Table11[[#This Row],[clade.P]]-Table11[[#This Row],[clade.TP]]</f>
        <v>105</v>
      </c>
      <c r="Q1788" s="26" cm="1">
        <f t="array" ref="Q1788">_xlfn.IFS(Table11[[#This Row],[target.clade]]="I",Table11[[#This Row],[hits.II]],Table11[[#This Row],[target.clade]]="II",Table11[[#This Row],[hits.I]],TRUE,NA())</f>
        <v>43</v>
      </c>
      <c r="R1788" s="26">
        <f>IFERROR(Table11[[#This Row],[clade.N]]-Table11[[#This Row],[clade.FP]], NA())</f>
        <v>67</v>
      </c>
      <c r="S1788" s="24">
        <f>Table11[[#This Row],[clade.TP]]/Table11[[#This Row],[clade.P]]</f>
        <v>0.97642568477772784</v>
      </c>
      <c r="T1788" s="24">
        <f>Table11[[#This Row],[clade.FN]]/Table11[[#This Row],[clade.P]]</f>
        <v>2.3574315222272116E-2</v>
      </c>
      <c r="U1788" s="24">
        <f>IFERROR(Table11[[#This Row],[clade.FP]]/Table11[[#This Row],[clade.N]],NA())</f>
        <v>0.39090909090909093</v>
      </c>
      <c r="V1788" s="24">
        <f>IFERROR(Table11[[#This Row],[clade.TN]]/Table11[[#This Row],[clade.N]],NA())</f>
        <v>0.60909090909090913</v>
      </c>
      <c r="AC1788" s="11"/>
      <c r="AD1788" s="11"/>
    </row>
    <row r="1789" spans="1:30" ht="21" customHeight="1" x14ac:dyDescent="0.2">
      <c r="A1789" s="25" t="s">
        <v>6868</v>
      </c>
      <c r="B1789" s="20">
        <f>LOOKUP(Table11[[#This Row],[id]],'S1 - Assay'!A:A,'S1 - Assay'!B:B)</f>
        <v>10244</v>
      </c>
      <c r="C1789" s="20" t="str">
        <f>LOOKUP(Table11[[#This Row],[id]],'S1 - Assay'!A:A,'S1 - Assay'!C:C)</f>
        <v>II</v>
      </c>
      <c r="D1789" s="20">
        <f>COUNTIF('S6 - Table 1'!$B$3:$B$20,Table11[[#This Row],[id]])</f>
        <v>0</v>
      </c>
      <c r="E1789" s="20">
        <v>3.9423578319999999</v>
      </c>
      <c r="F1789" s="20">
        <v>3427</v>
      </c>
      <c r="G1789" s="20">
        <v>5</v>
      </c>
      <c r="H1789" s="20">
        <v>0</v>
      </c>
      <c r="I1789" s="20">
        <v>313</v>
      </c>
      <c r="J1789" s="20">
        <v>50</v>
      </c>
      <c r="K1789" s="20">
        <v>4432</v>
      </c>
      <c r="L1789" s="20">
        <v>65</v>
      </c>
      <c r="M1789" s="26" cm="1">
        <f t="array" ref="M1789">_xlfn.IFS(Table11[[#This Row],[target.clade]]="I",110,Table11[[#This Row],[target.clade]]="II",4454,TRUE,4652)</f>
        <v>4454</v>
      </c>
      <c r="N1789" s="26" cm="1">
        <f t="array" ref="N1789">_xlfn.IFS(Table11[[#This Row],[target.clade]]="I",4454,Table11[[#This Row],[target.clade]]="II",110,TRUE,NA())</f>
        <v>110</v>
      </c>
      <c r="O1789" s="20" cm="1">
        <f t="array" ref="O1789">_xlfn.IFS(Table11[[#This Row],[target.clade]]="I",Table11[[#This Row],[hits.I]],Table11[[#This Row],[target.clade]]="II",Table11[[#This Row],[hits.II]],TRUE,SUM(Table11[[#This Row],[hits.I]:[hits.?]]))</f>
        <v>4432</v>
      </c>
      <c r="P1789" s="26">
        <f>Table11[[#This Row],[clade.P]]-Table11[[#This Row],[clade.TP]]</f>
        <v>22</v>
      </c>
      <c r="Q1789" s="26" cm="1">
        <f t="array" ref="Q1789">_xlfn.IFS(Table11[[#This Row],[target.clade]]="I",Table11[[#This Row],[hits.II]],Table11[[#This Row],[target.clade]]="II",Table11[[#This Row],[hits.I]],TRUE,NA())</f>
        <v>50</v>
      </c>
      <c r="R1789" s="26">
        <f>IFERROR(Table11[[#This Row],[clade.N]]-Table11[[#This Row],[clade.FP]], NA())</f>
        <v>60</v>
      </c>
      <c r="S1789" s="24">
        <f>Table11[[#This Row],[clade.TP]]/Table11[[#This Row],[clade.P]]</f>
        <v>0.99506061966771442</v>
      </c>
      <c r="T1789" s="24">
        <f>Table11[[#This Row],[clade.FN]]/Table11[[#This Row],[clade.P]]</f>
        <v>4.9393803322855864E-3</v>
      </c>
      <c r="U1789" s="24">
        <f>IFERROR(Table11[[#This Row],[clade.FP]]/Table11[[#This Row],[clade.N]],NA())</f>
        <v>0.45454545454545453</v>
      </c>
      <c r="V1789" s="24">
        <f>IFERROR(Table11[[#This Row],[clade.TN]]/Table11[[#This Row],[clade.N]],NA())</f>
        <v>0.54545454545454541</v>
      </c>
      <c r="AC1789" s="11"/>
      <c r="AD1789" s="11"/>
    </row>
    <row r="1790" spans="1:30" ht="21" customHeight="1" x14ac:dyDescent="0.2">
      <c r="A1790" s="25" t="s">
        <v>6871</v>
      </c>
      <c r="B1790" s="20">
        <f>LOOKUP(Table11[[#This Row],[id]],'S1 - Assay'!A:A,'S1 - Assay'!B:B)</f>
        <v>10244</v>
      </c>
      <c r="C1790" s="20" t="str">
        <f>LOOKUP(Table11[[#This Row],[id]],'S1 - Assay'!A:A,'S1 - Assay'!C:C)</f>
        <v>II</v>
      </c>
      <c r="D1790" s="20">
        <f>COUNTIF('S6 - Table 1'!$B$3:$B$20,Table11[[#This Row],[id]])</f>
        <v>0</v>
      </c>
      <c r="E1790" s="20">
        <v>3.9423578319999999</v>
      </c>
      <c r="F1790" s="20">
        <v>3427</v>
      </c>
      <c r="G1790" s="20">
        <v>5</v>
      </c>
      <c r="H1790" s="20">
        <v>0</v>
      </c>
      <c r="I1790" s="20">
        <v>313</v>
      </c>
      <c r="J1790" s="20">
        <v>50</v>
      </c>
      <c r="K1790" s="20">
        <v>4432</v>
      </c>
      <c r="L1790" s="20">
        <v>65</v>
      </c>
      <c r="M1790" s="26" cm="1">
        <f t="array" ref="M1790">_xlfn.IFS(Table11[[#This Row],[target.clade]]="I",110,Table11[[#This Row],[target.clade]]="II",4454,TRUE,4652)</f>
        <v>4454</v>
      </c>
      <c r="N1790" s="26" cm="1">
        <f t="array" ref="N1790">_xlfn.IFS(Table11[[#This Row],[target.clade]]="I",4454,Table11[[#This Row],[target.clade]]="II",110,TRUE,NA())</f>
        <v>110</v>
      </c>
      <c r="O1790" s="20" cm="1">
        <f t="array" ref="O1790">_xlfn.IFS(Table11[[#This Row],[target.clade]]="I",Table11[[#This Row],[hits.I]],Table11[[#This Row],[target.clade]]="II",Table11[[#This Row],[hits.II]],TRUE,SUM(Table11[[#This Row],[hits.I]:[hits.?]]))</f>
        <v>4432</v>
      </c>
      <c r="P1790" s="26">
        <f>Table11[[#This Row],[clade.P]]-Table11[[#This Row],[clade.TP]]</f>
        <v>22</v>
      </c>
      <c r="Q1790" s="26" cm="1">
        <f t="array" ref="Q1790">_xlfn.IFS(Table11[[#This Row],[target.clade]]="I",Table11[[#This Row],[hits.II]],Table11[[#This Row],[target.clade]]="II",Table11[[#This Row],[hits.I]],TRUE,NA())</f>
        <v>50</v>
      </c>
      <c r="R1790" s="26">
        <f>IFERROR(Table11[[#This Row],[clade.N]]-Table11[[#This Row],[clade.FP]], NA())</f>
        <v>60</v>
      </c>
      <c r="S1790" s="24">
        <f>Table11[[#This Row],[clade.TP]]/Table11[[#This Row],[clade.P]]</f>
        <v>0.99506061966771442</v>
      </c>
      <c r="T1790" s="24">
        <f>Table11[[#This Row],[clade.FN]]/Table11[[#This Row],[clade.P]]</f>
        <v>4.9393803322855864E-3</v>
      </c>
      <c r="U1790" s="24">
        <f>IFERROR(Table11[[#This Row],[clade.FP]]/Table11[[#This Row],[clade.N]],NA())</f>
        <v>0.45454545454545453</v>
      </c>
      <c r="V1790" s="24">
        <f>IFERROR(Table11[[#This Row],[clade.TN]]/Table11[[#This Row],[clade.N]],NA())</f>
        <v>0.54545454545454541</v>
      </c>
      <c r="AC1790" s="11"/>
      <c r="AD1790" s="11"/>
    </row>
    <row r="1791" spans="1:30" ht="21" customHeight="1" x14ac:dyDescent="0.2">
      <c r="A1791" s="25" t="s">
        <v>6874</v>
      </c>
      <c r="B1791" s="20">
        <f>LOOKUP(Table11[[#This Row],[id]],'S1 - Assay'!A:A,'S1 - Assay'!B:B)</f>
        <v>10244</v>
      </c>
      <c r="C1791" s="20" t="str">
        <f>LOOKUP(Table11[[#This Row],[id]],'S1 - Assay'!A:A,'S1 - Assay'!C:C)</f>
        <v>II</v>
      </c>
      <c r="D1791" s="20">
        <f>COUNTIF('S6 - Table 1'!$B$3:$B$20,Table11[[#This Row],[id]])</f>
        <v>0</v>
      </c>
      <c r="E1791" s="20">
        <v>3.9538069820000001</v>
      </c>
      <c r="F1791" s="20">
        <v>3409</v>
      </c>
      <c r="G1791" s="20">
        <v>1</v>
      </c>
      <c r="H1791" s="20">
        <v>271</v>
      </c>
      <c r="I1791" s="20">
        <v>16</v>
      </c>
      <c r="J1791" s="20">
        <v>44</v>
      </c>
      <c r="K1791" s="20">
        <v>4413</v>
      </c>
      <c r="L1791" s="20">
        <v>58</v>
      </c>
      <c r="M1791" s="26" cm="1">
        <f t="array" ref="M1791">_xlfn.IFS(Table11[[#This Row],[target.clade]]="I",110,Table11[[#This Row],[target.clade]]="II",4454,TRUE,4652)</f>
        <v>4454</v>
      </c>
      <c r="N1791" s="26" cm="1">
        <f t="array" ref="N1791">_xlfn.IFS(Table11[[#This Row],[target.clade]]="I",4454,Table11[[#This Row],[target.clade]]="II",110,TRUE,NA())</f>
        <v>110</v>
      </c>
      <c r="O1791" s="20" cm="1">
        <f t="array" ref="O1791">_xlfn.IFS(Table11[[#This Row],[target.clade]]="I",Table11[[#This Row],[hits.I]],Table11[[#This Row],[target.clade]]="II",Table11[[#This Row],[hits.II]],TRUE,SUM(Table11[[#This Row],[hits.I]:[hits.?]]))</f>
        <v>4413</v>
      </c>
      <c r="P1791" s="26">
        <f>Table11[[#This Row],[clade.P]]-Table11[[#This Row],[clade.TP]]</f>
        <v>41</v>
      </c>
      <c r="Q1791" s="26" cm="1">
        <f t="array" ref="Q1791">_xlfn.IFS(Table11[[#This Row],[target.clade]]="I",Table11[[#This Row],[hits.II]],Table11[[#This Row],[target.clade]]="II",Table11[[#This Row],[hits.I]],TRUE,NA())</f>
        <v>44</v>
      </c>
      <c r="R1791" s="26">
        <f>IFERROR(Table11[[#This Row],[clade.N]]-Table11[[#This Row],[clade.FP]], NA())</f>
        <v>66</v>
      </c>
      <c r="S1791" s="24">
        <f>Table11[[#This Row],[clade.TP]]/Table11[[#This Row],[clade.P]]</f>
        <v>0.99079479119892233</v>
      </c>
      <c r="T1791" s="24">
        <f>Table11[[#This Row],[clade.FN]]/Table11[[#This Row],[clade.P]]</f>
        <v>9.2052088010776828E-3</v>
      </c>
      <c r="U1791" s="24">
        <f>IFERROR(Table11[[#This Row],[clade.FP]]/Table11[[#This Row],[clade.N]],NA())</f>
        <v>0.4</v>
      </c>
      <c r="V1791" s="24">
        <f>IFERROR(Table11[[#This Row],[clade.TN]]/Table11[[#This Row],[clade.N]],NA())</f>
        <v>0.6</v>
      </c>
      <c r="AC1791" s="11"/>
      <c r="AD1791" s="11"/>
    </row>
    <row r="1792" spans="1:30" ht="21" customHeight="1" x14ac:dyDescent="0.2">
      <c r="A1792" s="25" t="s">
        <v>6877</v>
      </c>
      <c r="B1792" s="20">
        <f>LOOKUP(Table11[[#This Row],[id]],'S1 - Assay'!A:A,'S1 - Assay'!B:B)</f>
        <v>10244</v>
      </c>
      <c r="C1792" s="20" t="str">
        <f>LOOKUP(Table11[[#This Row],[id]],'S1 - Assay'!A:A,'S1 - Assay'!C:C)</f>
        <v>II</v>
      </c>
      <c r="D1792" s="20">
        <f>COUNTIF('S6 - Table 1'!$B$3:$B$20,Table11[[#This Row],[id]])</f>
        <v>0</v>
      </c>
      <c r="E1792" s="20">
        <v>3.9538069820000001</v>
      </c>
      <c r="F1792" s="20">
        <v>3409</v>
      </c>
      <c r="G1792" s="20">
        <v>1</v>
      </c>
      <c r="H1792" s="20">
        <v>271</v>
      </c>
      <c r="I1792" s="20">
        <v>16</v>
      </c>
      <c r="J1792" s="20">
        <v>44</v>
      </c>
      <c r="K1792" s="20">
        <v>4413</v>
      </c>
      <c r="L1792" s="20">
        <v>58</v>
      </c>
      <c r="M1792" s="26" cm="1">
        <f t="array" ref="M1792">_xlfn.IFS(Table11[[#This Row],[target.clade]]="I",110,Table11[[#This Row],[target.clade]]="II",4454,TRUE,4652)</f>
        <v>4454</v>
      </c>
      <c r="N1792" s="26" cm="1">
        <f t="array" ref="N1792">_xlfn.IFS(Table11[[#This Row],[target.clade]]="I",4454,Table11[[#This Row],[target.clade]]="II",110,TRUE,NA())</f>
        <v>110</v>
      </c>
      <c r="O1792" s="20" cm="1">
        <f t="array" ref="O1792">_xlfn.IFS(Table11[[#This Row],[target.clade]]="I",Table11[[#This Row],[hits.I]],Table11[[#This Row],[target.clade]]="II",Table11[[#This Row],[hits.II]],TRUE,SUM(Table11[[#This Row],[hits.I]:[hits.?]]))</f>
        <v>4413</v>
      </c>
      <c r="P1792" s="26">
        <f>Table11[[#This Row],[clade.P]]-Table11[[#This Row],[clade.TP]]</f>
        <v>41</v>
      </c>
      <c r="Q1792" s="26" cm="1">
        <f t="array" ref="Q1792">_xlfn.IFS(Table11[[#This Row],[target.clade]]="I",Table11[[#This Row],[hits.II]],Table11[[#This Row],[target.clade]]="II",Table11[[#This Row],[hits.I]],TRUE,NA())</f>
        <v>44</v>
      </c>
      <c r="R1792" s="26">
        <f>IFERROR(Table11[[#This Row],[clade.N]]-Table11[[#This Row],[clade.FP]], NA())</f>
        <v>66</v>
      </c>
      <c r="S1792" s="24">
        <f>Table11[[#This Row],[clade.TP]]/Table11[[#This Row],[clade.P]]</f>
        <v>0.99079479119892233</v>
      </c>
      <c r="T1792" s="24">
        <f>Table11[[#This Row],[clade.FN]]/Table11[[#This Row],[clade.P]]</f>
        <v>9.2052088010776828E-3</v>
      </c>
      <c r="U1792" s="24">
        <f>IFERROR(Table11[[#This Row],[clade.FP]]/Table11[[#This Row],[clade.N]],NA())</f>
        <v>0.4</v>
      </c>
      <c r="V1792" s="24">
        <f>IFERROR(Table11[[#This Row],[clade.TN]]/Table11[[#This Row],[clade.N]],NA())</f>
        <v>0.6</v>
      </c>
      <c r="AC1792" s="11"/>
      <c r="AD1792" s="11"/>
    </row>
    <row r="1793" spans="1:30" ht="21" customHeight="1" x14ac:dyDescent="0.2">
      <c r="A1793" s="25" t="s">
        <v>6880</v>
      </c>
      <c r="B1793" s="20">
        <f>LOOKUP(Table11[[#This Row],[id]],'S1 - Assay'!A:A,'S1 - Assay'!B:B)</f>
        <v>10244</v>
      </c>
      <c r="C1793" s="20" t="str">
        <f>LOOKUP(Table11[[#This Row],[id]],'S1 - Assay'!A:A,'S1 - Assay'!C:C)</f>
        <v>II</v>
      </c>
      <c r="D1793" s="20">
        <f>COUNTIF('S6 - Table 1'!$B$3:$B$20,Table11[[#This Row],[id]])</f>
        <v>0</v>
      </c>
      <c r="E1793" s="20">
        <v>3.9569306059999998</v>
      </c>
      <c r="F1793" s="20">
        <v>3281</v>
      </c>
      <c r="G1793" s="20">
        <v>20</v>
      </c>
      <c r="H1793" s="20">
        <v>192</v>
      </c>
      <c r="I1793" s="20">
        <v>103</v>
      </c>
      <c r="J1793" s="20">
        <v>50</v>
      </c>
      <c r="K1793" s="20">
        <v>4260</v>
      </c>
      <c r="L1793" s="20">
        <v>61</v>
      </c>
      <c r="M1793" s="26" cm="1">
        <f t="array" ref="M1793">_xlfn.IFS(Table11[[#This Row],[target.clade]]="I",110,Table11[[#This Row],[target.clade]]="II",4454,TRUE,4652)</f>
        <v>4454</v>
      </c>
      <c r="N1793" s="26" cm="1">
        <f t="array" ref="N1793">_xlfn.IFS(Table11[[#This Row],[target.clade]]="I",4454,Table11[[#This Row],[target.clade]]="II",110,TRUE,NA())</f>
        <v>110</v>
      </c>
      <c r="O1793" s="20" cm="1">
        <f t="array" ref="O1793">_xlfn.IFS(Table11[[#This Row],[target.clade]]="I",Table11[[#This Row],[hits.I]],Table11[[#This Row],[target.clade]]="II",Table11[[#This Row],[hits.II]],TRUE,SUM(Table11[[#This Row],[hits.I]:[hits.?]]))</f>
        <v>4260</v>
      </c>
      <c r="P1793" s="26">
        <f>Table11[[#This Row],[clade.P]]-Table11[[#This Row],[clade.TP]]</f>
        <v>194</v>
      </c>
      <c r="Q1793" s="26" cm="1">
        <f t="array" ref="Q1793">_xlfn.IFS(Table11[[#This Row],[target.clade]]="I",Table11[[#This Row],[hits.II]],Table11[[#This Row],[target.clade]]="II",Table11[[#This Row],[hits.I]],TRUE,NA())</f>
        <v>50</v>
      </c>
      <c r="R1793" s="26">
        <f>IFERROR(Table11[[#This Row],[clade.N]]-Table11[[#This Row],[clade.FP]], NA())</f>
        <v>60</v>
      </c>
      <c r="S1793" s="24">
        <f>Table11[[#This Row],[clade.TP]]/Table11[[#This Row],[clade.P]]</f>
        <v>0.95644364616075439</v>
      </c>
      <c r="T1793" s="24">
        <f>Table11[[#This Row],[clade.FN]]/Table11[[#This Row],[clade.P]]</f>
        <v>4.3556353839245623E-2</v>
      </c>
      <c r="U1793" s="24">
        <f>IFERROR(Table11[[#This Row],[clade.FP]]/Table11[[#This Row],[clade.N]],NA())</f>
        <v>0.45454545454545453</v>
      </c>
      <c r="V1793" s="24">
        <f>IFERROR(Table11[[#This Row],[clade.TN]]/Table11[[#This Row],[clade.N]],NA())</f>
        <v>0.54545454545454541</v>
      </c>
      <c r="AC1793" s="11"/>
      <c r="AD1793" s="11"/>
    </row>
    <row r="1794" spans="1:30" ht="21" customHeight="1" x14ac:dyDescent="0.2">
      <c r="A1794" s="25" t="s">
        <v>6883</v>
      </c>
      <c r="B1794" s="20">
        <f>LOOKUP(Table11[[#This Row],[id]],'S1 - Assay'!A:A,'S1 - Assay'!B:B)</f>
        <v>10244</v>
      </c>
      <c r="C1794" s="20" t="str">
        <f>LOOKUP(Table11[[#This Row],[id]],'S1 - Assay'!A:A,'S1 - Assay'!C:C)</f>
        <v>II</v>
      </c>
      <c r="D1794" s="20">
        <f>COUNTIF('S6 - Table 1'!$B$3:$B$20,Table11[[#This Row],[id]])</f>
        <v>0</v>
      </c>
      <c r="E1794" s="20">
        <v>3.9636260619999999</v>
      </c>
      <c r="F1794" s="20">
        <v>3426</v>
      </c>
      <c r="G1794" s="20">
        <v>5</v>
      </c>
      <c r="H1794" s="20">
        <v>0</v>
      </c>
      <c r="I1794" s="20">
        <v>313</v>
      </c>
      <c r="J1794" s="20">
        <v>50</v>
      </c>
      <c r="K1794" s="20">
        <v>4432</v>
      </c>
      <c r="L1794" s="20">
        <v>64</v>
      </c>
      <c r="M1794" s="26" cm="1">
        <f t="array" ref="M1794">_xlfn.IFS(Table11[[#This Row],[target.clade]]="I",110,Table11[[#This Row],[target.clade]]="II",4454,TRUE,4652)</f>
        <v>4454</v>
      </c>
      <c r="N1794" s="26" cm="1">
        <f t="array" ref="N1794">_xlfn.IFS(Table11[[#This Row],[target.clade]]="I",4454,Table11[[#This Row],[target.clade]]="II",110,TRUE,NA())</f>
        <v>110</v>
      </c>
      <c r="O1794" s="20" cm="1">
        <f t="array" ref="O1794">_xlfn.IFS(Table11[[#This Row],[target.clade]]="I",Table11[[#This Row],[hits.I]],Table11[[#This Row],[target.clade]]="II",Table11[[#This Row],[hits.II]],TRUE,SUM(Table11[[#This Row],[hits.I]:[hits.?]]))</f>
        <v>4432</v>
      </c>
      <c r="P1794" s="26">
        <f>Table11[[#This Row],[clade.P]]-Table11[[#This Row],[clade.TP]]</f>
        <v>22</v>
      </c>
      <c r="Q1794" s="26" cm="1">
        <f t="array" ref="Q1794">_xlfn.IFS(Table11[[#This Row],[target.clade]]="I",Table11[[#This Row],[hits.II]],Table11[[#This Row],[target.clade]]="II",Table11[[#This Row],[hits.I]],TRUE,NA())</f>
        <v>50</v>
      </c>
      <c r="R1794" s="26">
        <f>IFERROR(Table11[[#This Row],[clade.N]]-Table11[[#This Row],[clade.FP]], NA())</f>
        <v>60</v>
      </c>
      <c r="S1794" s="24">
        <f>Table11[[#This Row],[clade.TP]]/Table11[[#This Row],[clade.P]]</f>
        <v>0.99506061966771442</v>
      </c>
      <c r="T1794" s="24">
        <f>Table11[[#This Row],[clade.FN]]/Table11[[#This Row],[clade.P]]</f>
        <v>4.9393803322855864E-3</v>
      </c>
      <c r="U1794" s="24">
        <f>IFERROR(Table11[[#This Row],[clade.FP]]/Table11[[#This Row],[clade.N]],NA())</f>
        <v>0.45454545454545453</v>
      </c>
      <c r="V1794" s="24">
        <f>IFERROR(Table11[[#This Row],[clade.TN]]/Table11[[#This Row],[clade.N]],NA())</f>
        <v>0.54545454545454541</v>
      </c>
      <c r="AC1794" s="11"/>
      <c r="AD1794" s="11"/>
    </row>
    <row r="1795" spans="1:30" ht="21" customHeight="1" x14ac:dyDescent="0.2">
      <c r="A1795" s="25" t="s">
        <v>6886</v>
      </c>
      <c r="B1795" s="20">
        <f>LOOKUP(Table11[[#This Row],[id]],'S1 - Assay'!A:A,'S1 - Assay'!B:B)</f>
        <v>10244</v>
      </c>
      <c r="C1795" s="20" t="str">
        <f>LOOKUP(Table11[[#This Row],[id]],'S1 - Assay'!A:A,'S1 - Assay'!C:C)</f>
        <v>II</v>
      </c>
      <c r="D1795" s="20">
        <f>COUNTIF('S6 - Table 1'!$B$3:$B$20,Table11[[#This Row],[id]])</f>
        <v>0</v>
      </c>
      <c r="E1795" s="20">
        <v>3.9729822590000001</v>
      </c>
      <c r="F1795" s="20">
        <v>3340</v>
      </c>
      <c r="G1795" s="20">
        <v>8</v>
      </c>
      <c r="H1795" s="20">
        <v>135</v>
      </c>
      <c r="I1795" s="20">
        <v>131</v>
      </c>
      <c r="J1795" s="20">
        <v>50</v>
      </c>
      <c r="K1795" s="20">
        <v>4356</v>
      </c>
      <c r="L1795" s="20">
        <v>50</v>
      </c>
      <c r="M1795" s="26" cm="1">
        <f t="array" ref="M1795">_xlfn.IFS(Table11[[#This Row],[target.clade]]="I",110,Table11[[#This Row],[target.clade]]="II",4454,TRUE,4652)</f>
        <v>4454</v>
      </c>
      <c r="N1795" s="26" cm="1">
        <f t="array" ref="N1795">_xlfn.IFS(Table11[[#This Row],[target.clade]]="I",4454,Table11[[#This Row],[target.clade]]="II",110,TRUE,NA())</f>
        <v>110</v>
      </c>
      <c r="O1795" s="20" cm="1">
        <f t="array" ref="O1795">_xlfn.IFS(Table11[[#This Row],[target.clade]]="I",Table11[[#This Row],[hits.I]],Table11[[#This Row],[target.clade]]="II",Table11[[#This Row],[hits.II]],TRUE,SUM(Table11[[#This Row],[hits.I]:[hits.?]]))</f>
        <v>4356</v>
      </c>
      <c r="P1795" s="26">
        <f>Table11[[#This Row],[clade.P]]-Table11[[#This Row],[clade.TP]]</f>
        <v>98</v>
      </c>
      <c r="Q1795" s="26" cm="1">
        <f t="array" ref="Q1795">_xlfn.IFS(Table11[[#This Row],[target.clade]]="I",Table11[[#This Row],[hits.II]],Table11[[#This Row],[target.clade]]="II",Table11[[#This Row],[hits.I]],TRUE,NA())</f>
        <v>50</v>
      </c>
      <c r="R1795" s="26">
        <f>IFERROR(Table11[[#This Row],[clade.N]]-Table11[[#This Row],[clade.FP]], NA())</f>
        <v>60</v>
      </c>
      <c r="S1795" s="24">
        <f>Table11[[#This Row],[clade.TP]]/Table11[[#This Row],[clade.P]]</f>
        <v>0.97799730579254607</v>
      </c>
      <c r="T1795" s="24">
        <f>Table11[[#This Row],[clade.FN]]/Table11[[#This Row],[clade.P]]</f>
        <v>2.2002694207453974E-2</v>
      </c>
      <c r="U1795" s="24">
        <f>IFERROR(Table11[[#This Row],[clade.FP]]/Table11[[#This Row],[clade.N]],NA())</f>
        <v>0.45454545454545453</v>
      </c>
      <c r="V1795" s="24">
        <f>IFERROR(Table11[[#This Row],[clade.TN]]/Table11[[#This Row],[clade.N]],NA())</f>
        <v>0.54545454545454541</v>
      </c>
      <c r="AC1795" s="11"/>
      <c r="AD1795" s="11"/>
    </row>
    <row r="1796" spans="1:30" ht="21" customHeight="1" x14ac:dyDescent="0.2">
      <c r="A1796" s="25" t="s">
        <v>6889</v>
      </c>
      <c r="B1796" s="20">
        <f>LOOKUP(Table11[[#This Row],[id]],'S1 - Assay'!A:A,'S1 - Assay'!B:B)</f>
        <v>10244</v>
      </c>
      <c r="C1796" s="20" t="str">
        <f>LOOKUP(Table11[[#This Row],[id]],'S1 - Assay'!A:A,'S1 - Assay'!C:C)</f>
        <v>II</v>
      </c>
      <c r="D1796" s="20">
        <f>COUNTIF('S6 - Table 1'!$B$3:$B$20,Table11[[#This Row],[id]])</f>
        <v>0</v>
      </c>
      <c r="E1796" s="20">
        <v>3.9793350749999998</v>
      </c>
      <c r="F1796" s="20">
        <v>3381</v>
      </c>
      <c r="G1796" s="20">
        <v>1</v>
      </c>
      <c r="H1796" s="20">
        <v>129</v>
      </c>
      <c r="I1796" s="20">
        <v>139</v>
      </c>
      <c r="J1796" s="20">
        <v>0</v>
      </c>
      <c r="K1796" s="20">
        <v>4427</v>
      </c>
      <c r="L1796" s="20">
        <v>67</v>
      </c>
      <c r="M1796" s="26" cm="1">
        <f t="array" ref="M1796">_xlfn.IFS(Table11[[#This Row],[target.clade]]="I",110,Table11[[#This Row],[target.clade]]="II",4454,TRUE,4652)</f>
        <v>4454</v>
      </c>
      <c r="N1796" s="26" cm="1">
        <f t="array" ref="N1796">_xlfn.IFS(Table11[[#This Row],[target.clade]]="I",4454,Table11[[#This Row],[target.clade]]="II",110,TRUE,NA())</f>
        <v>110</v>
      </c>
      <c r="O1796" s="20" cm="1">
        <f t="array" ref="O1796">_xlfn.IFS(Table11[[#This Row],[target.clade]]="I",Table11[[#This Row],[hits.I]],Table11[[#This Row],[target.clade]]="II",Table11[[#This Row],[hits.II]],TRUE,SUM(Table11[[#This Row],[hits.I]:[hits.?]]))</f>
        <v>4427</v>
      </c>
      <c r="P1796" s="26">
        <f>Table11[[#This Row],[clade.P]]-Table11[[#This Row],[clade.TP]]</f>
        <v>27</v>
      </c>
      <c r="Q1796" s="26" cm="1">
        <f t="array" ref="Q1796">_xlfn.IFS(Table11[[#This Row],[target.clade]]="I",Table11[[#This Row],[hits.II]],Table11[[#This Row],[target.clade]]="II",Table11[[#This Row],[hits.I]],TRUE,NA())</f>
        <v>0</v>
      </c>
      <c r="R1796" s="26">
        <f>IFERROR(Table11[[#This Row],[clade.N]]-Table11[[#This Row],[clade.FP]], NA())</f>
        <v>110</v>
      </c>
      <c r="S1796" s="24">
        <f>Table11[[#This Row],[clade.TP]]/Table11[[#This Row],[clade.P]]</f>
        <v>0.99393803322855856</v>
      </c>
      <c r="T1796" s="24">
        <f>Table11[[#This Row],[clade.FN]]/Table11[[#This Row],[clade.P]]</f>
        <v>6.0619667714414006E-3</v>
      </c>
      <c r="U1796" s="24">
        <f>IFERROR(Table11[[#This Row],[clade.FP]]/Table11[[#This Row],[clade.N]],NA())</f>
        <v>0</v>
      </c>
      <c r="V1796" s="24">
        <f>IFERROR(Table11[[#This Row],[clade.TN]]/Table11[[#This Row],[clade.N]],NA())</f>
        <v>1</v>
      </c>
      <c r="AC1796" s="11"/>
      <c r="AD1796" s="11"/>
    </row>
    <row r="1797" spans="1:30" ht="21" customHeight="1" x14ac:dyDescent="0.2">
      <c r="A1797" s="25" t="s">
        <v>6892</v>
      </c>
      <c r="B1797" s="20">
        <f>LOOKUP(Table11[[#This Row],[id]],'S1 - Assay'!A:A,'S1 - Assay'!B:B)</f>
        <v>10244</v>
      </c>
      <c r="C1797" s="20" t="str">
        <f>LOOKUP(Table11[[#This Row],[id]],'S1 - Assay'!A:A,'S1 - Assay'!C:C)</f>
        <v>II</v>
      </c>
      <c r="D1797" s="20">
        <f>COUNTIF('S6 - Table 1'!$B$3:$B$20,Table11[[#This Row],[id]])</f>
        <v>0</v>
      </c>
      <c r="E1797" s="20">
        <v>3.9870967849999999</v>
      </c>
      <c r="F1797" s="20">
        <v>3313</v>
      </c>
      <c r="G1797" s="20">
        <v>2</v>
      </c>
      <c r="H1797" s="20">
        <v>99</v>
      </c>
      <c r="I1797" s="20">
        <v>100</v>
      </c>
      <c r="J1797" s="20">
        <v>43</v>
      </c>
      <c r="K1797" s="20">
        <v>4403</v>
      </c>
      <c r="L1797" s="20">
        <v>28</v>
      </c>
      <c r="M1797" s="26" cm="1">
        <f t="array" ref="M1797">_xlfn.IFS(Table11[[#This Row],[target.clade]]="I",110,Table11[[#This Row],[target.clade]]="II",4454,TRUE,4652)</f>
        <v>4454</v>
      </c>
      <c r="N1797" s="26" cm="1">
        <f t="array" ref="N1797">_xlfn.IFS(Table11[[#This Row],[target.clade]]="I",4454,Table11[[#This Row],[target.clade]]="II",110,TRUE,NA())</f>
        <v>110</v>
      </c>
      <c r="O1797" s="20" cm="1">
        <f t="array" ref="O1797">_xlfn.IFS(Table11[[#This Row],[target.clade]]="I",Table11[[#This Row],[hits.I]],Table11[[#This Row],[target.clade]]="II",Table11[[#This Row],[hits.II]],TRUE,SUM(Table11[[#This Row],[hits.I]:[hits.?]]))</f>
        <v>4403</v>
      </c>
      <c r="P1797" s="26">
        <f>Table11[[#This Row],[clade.P]]-Table11[[#This Row],[clade.TP]]</f>
        <v>51</v>
      </c>
      <c r="Q1797" s="26" cm="1">
        <f t="array" ref="Q1797">_xlfn.IFS(Table11[[#This Row],[target.clade]]="I",Table11[[#This Row],[hits.II]],Table11[[#This Row],[target.clade]]="II",Table11[[#This Row],[hits.I]],TRUE,NA())</f>
        <v>43</v>
      </c>
      <c r="R1797" s="26">
        <f>IFERROR(Table11[[#This Row],[clade.N]]-Table11[[#This Row],[clade.FP]], NA())</f>
        <v>67</v>
      </c>
      <c r="S1797" s="24">
        <f>Table11[[#This Row],[clade.TP]]/Table11[[#This Row],[clade.P]]</f>
        <v>0.98854961832061072</v>
      </c>
      <c r="T1797" s="24">
        <f>Table11[[#This Row],[clade.FN]]/Table11[[#This Row],[clade.P]]</f>
        <v>1.1450381679389313E-2</v>
      </c>
      <c r="U1797" s="24">
        <f>IFERROR(Table11[[#This Row],[clade.FP]]/Table11[[#This Row],[clade.N]],NA())</f>
        <v>0.39090909090909093</v>
      </c>
      <c r="V1797" s="24">
        <f>IFERROR(Table11[[#This Row],[clade.TN]]/Table11[[#This Row],[clade.N]],NA())</f>
        <v>0.60909090909090913</v>
      </c>
      <c r="AC1797" s="11"/>
      <c r="AD1797" s="11"/>
    </row>
    <row r="1798" spans="1:30" ht="21" customHeight="1" x14ac:dyDescent="0.2">
      <c r="A1798" s="25" t="s">
        <v>6895</v>
      </c>
      <c r="B1798" s="20">
        <f>LOOKUP(Table11[[#This Row],[id]],'S1 - Assay'!A:A,'S1 - Assay'!B:B)</f>
        <v>10244</v>
      </c>
      <c r="C1798" s="20" t="str">
        <f>LOOKUP(Table11[[#This Row],[id]],'S1 - Assay'!A:A,'S1 - Assay'!C:C)</f>
        <v>II</v>
      </c>
      <c r="D1798" s="20">
        <f>COUNTIF('S6 - Table 1'!$B$3:$B$20,Table11[[#This Row],[id]])</f>
        <v>0</v>
      </c>
      <c r="E1798" s="20">
        <v>3.9870967849999999</v>
      </c>
      <c r="F1798" s="20">
        <v>3313</v>
      </c>
      <c r="G1798" s="20">
        <v>2</v>
      </c>
      <c r="H1798" s="20">
        <v>99</v>
      </c>
      <c r="I1798" s="20">
        <v>100</v>
      </c>
      <c r="J1798" s="20">
        <v>43</v>
      </c>
      <c r="K1798" s="20">
        <v>4403</v>
      </c>
      <c r="L1798" s="20">
        <v>28</v>
      </c>
      <c r="M1798" s="26" cm="1">
        <f t="array" ref="M1798">_xlfn.IFS(Table11[[#This Row],[target.clade]]="I",110,Table11[[#This Row],[target.clade]]="II",4454,TRUE,4652)</f>
        <v>4454</v>
      </c>
      <c r="N1798" s="26" cm="1">
        <f t="array" ref="N1798">_xlfn.IFS(Table11[[#This Row],[target.clade]]="I",4454,Table11[[#This Row],[target.clade]]="II",110,TRUE,NA())</f>
        <v>110</v>
      </c>
      <c r="O1798" s="20" cm="1">
        <f t="array" ref="O1798">_xlfn.IFS(Table11[[#This Row],[target.clade]]="I",Table11[[#This Row],[hits.I]],Table11[[#This Row],[target.clade]]="II",Table11[[#This Row],[hits.II]],TRUE,SUM(Table11[[#This Row],[hits.I]:[hits.?]]))</f>
        <v>4403</v>
      </c>
      <c r="P1798" s="26">
        <f>Table11[[#This Row],[clade.P]]-Table11[[#This Row],[clade.TP]]</f>
        <v>51</v>
      </c>
      <c r="Q1798" s="26" cm="1">
        <f t="array" ref="Q1798">_xlfn.IFS(Table11[[#This Row],[target.clade]]="I",Table11[[#This Row],[hits.II]],Table11[[#This Row],[target.clade]]="II",Table11[[#This Row],[hits.I]],TRUE,NA())</f>
        <v>43</v>
      </c>
      <c r="R1798" s="26">
        <f>IFERROR(Table11[[#This Row],[clade.N]]-Table11[[#This Row],[clade.FP]], NA())</f>
        <v>67</v>
      </c>
      <c r="S1798" s="24">
        <f>Table11[[#This Row],[clade.TP]]/Table11[[#This Row],[clade.P]]</f>
        <v>0.98854961832061072</v>
      </c>
      <c r="T1798" s="24">
        <f>Table11[[#This Row],[clade.FN]]/Table11[[#This Row],[clade.P]]</f>
        <v>1.1450381679389313E-2</v>
      </c>
      <c r="U1798" s="24">
        <f>IFERROR(Table11[[#This Row],[clade.FP]]/Table11[[#This Row],[clade.N]],NA())</f>
        <v>0.39090909090909093</v>
      </c>
      <c r="V1798" s="24">
        <f>IFERROR(Table11[[#This Row],[clade.TN]]/Table11[[#This Row],[clade.N]],NA())</f>
        <v>0.60909090909090913</v>
      </c>
      <c r="AC1798" s="11"/>
      <c r="AD1798" s="11"/>
    </row>
    <row r="1799" spans="1:30" ht="21" customHeight="1" x14ac:dyDescent="0.2">
      <c r="A1799" s="25" t="s">
        <v>6898</v>
      </c>
      <c r="B1799" s="20">
        <f>LOOKUP(Table11[[#This Row],[id]],'S1 - Assay'!A:A,'S1 - Assay'!B:B)</f>
        <v>10244</v>
      </c>
      <c r="C1799" s="20" t="str">
        <f>LOOKUP(Table11[[#This Row],[id]],'S1 - Assay'!A:A,'S1 - Assay'!C:C)</f>
        <v>II</v>
      </c>
      <c r="D1799" s="20">
        <f>COUNTIF('S6 - Table 1'!$B$3:$B$20,Table11[[#This Row],[id]])</f>
        <v>0</v>
      </c>
      <c r="E1799" s="20">
        <v>3.9870967849999999</v>
      </c>
      <c r="F1799" s="20">
        <v>3313</v>
      </c>
      <c r="G1799" s="20">
        <v>2</v>
      </c>
      <c r="H1799" s="20">
        <v>99</v>
      </c>
      <c r="I1799" s="20">
        <v>100</v>
      </c>
      <c r="J1799" s="20">
        <v>43</v>
      </c>
      <c r="K1799" s="20">
        <v>4403</v>
      </c>
      <c r="L1799" s="20">
        <v>28</v>
      </c>
      <c r="M1799" s="26" cm="1">
        <f t="array" ref="M1799">_xlfn.IFS(Table11[[#This Row],[target.clade]]="I",110,Table11[[#This Row],[target.clade]]="II",4454,TRUE,4652)</f>
        <v>4454</v>
      </c>
      <c r="N1799" s="26" cm="1">
        <f t="array" ref="N1799">_xlfn.IFS(Table11[[#This Row],[target.clade]]="I",4454,Table11[[#This Row],[target.clade]]="II",110,TRUE,NA())</f>
        <v>110</v>
      </c>
      <c r="O1799" s="20" cm="1">
        <f t="array" ref="O1799">_xlfn.IFS(Table11[[#This Row],[target.clade]]="I",Table11[[#This Row],[hits.I]],Table11[[#This Row],[target.clade]]="II",Table11[[#This Row],[hits.II]],TRUE,SUM(Table11[[#This Row],[hits.I]:[hits.?]]))</f>
        <v>4403</v>
      </c>
      <c r="P1799" s="26">
        <f>Table11[[#This Row],[clade.P]]-Table11[[#This Row],[clade.TP]]</f>
        <v>51</v>
      </c>
      <c r="Q1799" s="26" cm="1">
        <f t="array" ref="Q1799">_xlfn.IFS(Table11[[#This Row],[target.clade]]="I",Table11[[#This Row],[hits.II]],Table11[[#This Row],[target.clade]]="II",Table11[[#This Row],[hits.I]],TRUE,NA())</f>
        <v>43</v>
      </c>
      <c r="R1799" s="26">
        <f>IFERROR(Table11[[#This Row],[clade.N]]-Table11[[#This Row],[clade.FP]], NA())</f>
        <v>67</v>
      </c>
      <c r="S1799" s="24">
        <f>Table11[[#This Row],[clade.TP]]/Table11[[#This Row],[clade.P]]</f>
        <v>0.98854961832061072</v>
      </c>
      <c r="T1799" s="24">
        <f>Table11[[#This Row],[clade.FN]]/Table11[[#This Row],[clade.P]]</f>
        <v>1.1450381679389313E-2</v>
      </c>
      <c r="U1799" s="24">
        <f>IFERROR(Table11[[#This Row],[clade.FP]]/Table11[[#This Row],[clade.N]],NA())</f>
        <v>0.39090909090909093</v>
      </c>
      <c r="V1799" s="24">
        <f>IFERROR(Table11[[#This Row],[clade.TN]]/Table11[[#This Row],[clade.N]],NA())</f>
        <v>0.60909090909090913</v>
      </c>
      <c r="AC1799" s="11"/>
      <c r="AD1799" s="11"/>
    </row>
    <row r="1800" spans="1:30" ht="21" customHeight="1" x14ac:dyDescent="0.2">
      <c r="A1800" s="25" t="s">
        <v>6901</v>
      </c>
      <c r="B1800" s="20">
        <f>LOOKUP(Table11[[#This Row],[id]],'S1 - Assay'!A:A,'S1 - Assay'!B:B)</f>
        <v>10244</v>
      </c>
      <c r="C1800" s="20" t="str">
        <f>LOOKUP(Table11[[#This Row],[id]],'S1 - Assay'!A:A,'S1 - Assay'!C:C)</f>
        <v>II</v>
      </c>
      <c r="D1800" s="20">
        <f>COUNTIF('S6 - Table 1'!$B$3:$B$20,Table11[[#This Row],[id]])</f>
        <v>0</v>
      </c>
      <c r="E1800" s="20">
        <v>3.9931455929999999</v>
      </c>
      <c r="F1800" s="20">
        <v>3380</v>
      </c>
      <c r="G1800" s="20">
        <v>6</v>
      </c>
      <c r="H1800" s="20">
        <v>21</v>
      </c>
      <c r="I1800" s="20">
        <v>229</v>
      </c>
      <c r="J1800" s="20">
        <v>50</v>
      </c>
      <c r="K1800" s="20">
        <v>4347</v>
      </c>
      <c r="L1800" s="20">
        <v>63</v>
      </c>
      <c r="M1800" s="26" cm="1">
        <f t="array" ref="M1800">_xlfn.IFS(Table11[[#This Row],[target.clade]]="I",110,Table11[[#This Row],[target.clade]]="II",4454,TRUE,4652)</f>
        <v>4454</v>
      </c>
      <c r="N1800" s="26" cm="1">
        <f t="array" ref="N1800">_xlfn.IFS(Table11[[#This Row],[target.clade]]="I",4454,Table11[[#This Row],[target.clade]]="II",110,TRUE,NA())</f>
        <v>110</v>
      </c>
      <c r="O1800" s="20" cm="1">
        <f t="array" ref="O1800">_xlfn.IFS(Table11[[#This Row],[target.clade]]="I",Table11[[#This Row],[hits.I]],Table11[[#This Row],[target.clade]]="II",Table11[[#This Row],[hits.II]],TRUE,SUM(Table11[[#This Row],[hits.I]:[hits.?]]))</f>
        <v>4347</v>
      </c>
      <c r="P1800" s="26">
        <f>Table11[[#This Row],[clade.P]]-Table11[[#This Row],[clade.TP]]</f>
        <v>107</v>
      </c>
      <c r="Q1800" s="26" cm="1">
        <f t="array" ref="Q1800">_xlfn.IFS(Table11[[#This Row],[target.clade]]="I",Table11[[#This Row],[hits.II]],Table11[[#This Row],[target.clade]]="II",Table11[[#This Row],[hits.I]],TRUE,NA())</f>
        <v>50</v>
      </c>
      <c r="R1800" s="26">
        <f>IFERROR(Table11[[#This Row],[clade.N]]-Table11[[#This Row],[clade.FP]], NA())</f>
        <v>60</v>
      </c>
      <c r="S1800" s="24">
        <f>Table11[[#This Row],[clade.TP]]/Table11[[#This Row],[clade.P]]</f>
        <v>0.97597665020206559</v>
      </c>
      <c r="T1800" s="24">
        <f>Table11[[#This Row],[clade.FN]]/Table11[[#This Row],[clade.P]]</f>
        <v>2.402334979793444E-2</v>
      </c>
      <c r="U1800" s="24">
        <f>IFERROR(Table11[[#This Row],[clade.FP]]/Table11[[#This Row],[clade.N]],NA())</f>
        <v>0.45454545454545453</v>
      </c>
      <c r="V1800" s="24">
        <f>IFERROR(Table11[[#This Row],[clade.TN]]/Table11[[#This Row],[clade.N]],NA())</f>
        <v>0.54545454545454541</v>
      </c>
      <c r="AC1800" s="11"/>
      <c r="AD1800" s="11"/>
    </row>
    <row r="1801" spans="1:30" ht="21" customHeight="1" x14ac:dyDescent="0.2">
      <c r="A1801" s="25" t="s">
        <v>6903</v>
      </c>
      <c r="B1801" s="20">
        <f>LOOKUP(Table11[[#This Row],[id]],'S1 - Assay'!A:A,'S1 - Assay'!B:B)</f>
        <v>10244</v>
      </c>
      <c r="C1801" s="20" t="str">
        <f>LOOKUP(Table11[[#This Row],[id]],'S1 - Assay'!A:A,'S1 - Assay'!C:C)</f>
        <v>II</v>
      </c>
      <c r="D1801" s="20">
        <f>COUNTIF('S6 - Table 1'!$B$3:$B$20,Table11[[#This Row],[id]])</f>
        <v>0</v>
      </c>
      <c r="E1801" s="20">
        <v>4.0064191119999997</v>
      </c>
      <c r="F1801" s="20">
        <v>3430</v>
      </c>
      <c r="G1801" s="20">
        <v>3</v>
      </c>
      <c r="H1801" s="20">
        <v>0</v>
      </c>
      <c r="I1801" s="20">
        <v>313</v>
      </c>
      <c r="J1801" s="20">
        <v>50</v>
      </c>
      <c r="K1801" s="20">
        <v>4433</v>
      </c>
      <c r="L1801" s="20">
        <v>65</v>
      </c>
      <c r="M1801" s="26" cm="1">
        <f t="array" ref="M1801">_xlfn.IFS(Table11[[#This Row],[target.clade]]="I",110,Table11[[#This Row],[target.clade]]="II",4454,TRUE,4652)</f>
        <v>4454</v>
      </c>
      <c r="N1801" s="26" cm="1">
        <f t="array" ref="N1801">_xlfn.IFS(Table11[[#This Row],[target.clade]]="I",4454,Table11[[#This Row],[target.clade]]="II",110,TRUE,NA())</f>
        <v>110</v>
      </c>
      <c r="O1801" s="20" cm="1">
        <f t="array" ref="O1801">_xlfn.IFS(Table11[[#This Row],[target.clade]]="I",Table11[[#This Row],[hits.I]],Table11[[#This Row],[target.clade]]="II",Table11[[#This Row],[hits.II]],TRUE,SUM(Table11[[#This Row],[hits.I]:[hits.?]]))</f>
        <v>4433</v>
      </c>
      <c r="P1801" s="26">
        <f>Table11[[#This Row],[clade.P]]-Table11[[#This Row],[clade.TP]]</f>
        <v>21</v>
      </c>
      <c r="Q1801" s="26" cm="1">
        <f t="array" ref="Q1801">_xlfn.IFS(Table11[[#This Row],[target.clade]]="I",Table11[[#This Row],[hits.II]],Table11[[#This Row],[target.clade]]="II",Table11[[#This Row],[hits.I]],TRUE,NA())</f>
        <v>50</v>
      </c>
      <c r="R1801" s="26">
        <f>IFERROR(Table11[[#This Row],[clade.N]]-Table11[[#This Row],[clade.FP]], NA())</f>
        <v>60</v>
      </c>
      <c r="S1801" s="24">
        <f>Table11[[#This Row],[clade.TP]]/Table11[[#This Row],[clade.P]]</f>
        <v>0.99528513695554555</v>
      </c>
      <c r="T1801" s="24">
        <f>Table11[[#This Row],[clade.FN]]/Table11[[#This Row],[clade.P]]</f>
        <v>4.7148630444544233E-3</v>
      </c>
      <c r="U1801" s="24">
        <f>IFERROR(Table11[[#This Row],[clade.FP]]/Table11[[#This Row],[clade.N]],NA())</f>
        <v>0.45454545454545453</v>
      </c>
      <c r="V1801" s="24">
        <f>IFERROR(Table11[[#This Row],[clade.TN]]/Table11[[#This Row],[clade.N]],NA())</f>
        <v>0.54545454545454541</v>
      </c>
      <c r="AC1801" s="11"/>
      <c r="AD1801" s="11"/>
    </row>
    <row r="1802" spans="1:30" ht="21" customHeight="1" x14ac:dyDescent="0.2">
      <c r="A1802" s="25" t="s">
        <v>6906</v>
      </c>
      <c r="B1802" s="20">
        <f>LOOKUP(Table11[[#This Row],[id]],'S1 - Assay'!A:A,'S1 - Assay'!B:B)</f>
        <v>10244</v>
      </c>
      <c r="C1802" s="20" t="str">
        <f>LOOKUP(Table11[[#This Row],[id]],'S1 - Assay'!A:A,'S1 - Assay'!C:C)</f>
        <v>II</v>
      </c>
      <c r="D1802" s="20">
        <f>COUNTIF('S6 - Table 1'!$B$3:$B$20,Table11[[#This Row],[id]])</f>
        <v>0</v>
      </c>
      <c r="E1802" s="20">
        <v>4.0217668829999997</v>
      </c>
      <c r="F1802" s="20">
        <v>3427</v>
      </c>
      <c r="G1802" s="20">
        <v>2</v>
      </c>
      <c r="H1802" s="20">
        <v>213</v>
      </c>
      <c r="I1802" s="20">
        <v>85</v>
      </c>
      <c r="J1802" s="20">
        <v>50</v>
      </c>
      <c r="K1802" s="20">
        <v>4431</v>
      </c>
      <c r="L1802" s="20">
        <v>63</v>
      </c>
      <c r="M1802" s="26" cm="1">
        <f t="array" ref="M1802">_xlfn.IFS(Table11[[#This Row],[target.clade]]="I",110,Table11[[#This Row],[target.clade]]="II",4454,TRUE,4652)</f>
        <v>4454</v>
      </c>
      <c r="N1802" s="26" cm="1">
        <f t="array" ref="N1802">_xlfn.IFS(Table11[[#This Row],[target.clade]]="I",4454,Table11[[#This Row],[target.clade]]="II",110,TRUE,NA())</f>
        <v>110</v>
      </c>
      <c r="O1802" s="20" cm="1">
        <f t="array" ref="O1802">_xlfn.IFS(Table11[[#This Row],[target.clade]]="I",Table11[[#This Row],[hits.I]],Table11[[#This Row],[target.clade]]="II",Table11[[#This Row],[hits.II]],TRUE,SUM(Table11[[#This Row],[hits.I]:[hits.?]]))</f>
        <v>4431</v>
      </c>
      <c r="P1802" s="26">
        <f>Table11[[#This Row],[clade.P]]-Table11[[#This Row],[clade.TP]]</f>
        <v>23</v>
      </c>
      <c r="Q1802" s="26" cm="1">
        <f t="array" ref="Q1802">_xlfn.IFS(Table11[[#This Row],[target.clade]]="I",Table11[[#This Row],[hits.II]],Table11[[#This Row],[target.clade]]="II",Table11[[#This Row],[hits.I]],TRUE,NA())</f>
        <v>50</v>
      </c>
      <c r="R1802" s="26">
        <f>IFERROR(Table11[[#This Row],[clade.N]]-Table11[[#This Row],[clade.FP]], NA())</f>
        <v>60</v>
      </c>
      <c r="S1802" s="24">
        <f>Table11[[#This Row],[clade.TP]]/Table11[[#This Row],[clade.P]]</f>
        <v>0.99483610237988329</v>
      </c>
      <c r="T1802" s="24">
        <f>Table11[[#This Row],[clade.FN]]/Table11[[#This Row],[clade.P]]</f>
        <v>5.1638976201167494E-3</v>
      </c>
      <c r="U1802" s="24">
        <f>IFERROR(Table11[[#This Row],[clade.FP]]/Table11[[#This Row],[clade.N]],NA())</f>
        <v>0.45454545454545453</v>
      </c>
      <c r="V1802" s="24">
        <f>IFERROR(Table11[[#This Row],[clade.TN]]/Table11[[#This Row],[clade.N]],NA())</f>
        <v>0.54545454545454541</v>
      </c>
      <c r="AC1802" s="11"/>
      <c r="AD1802" s="11"/>
    </row>
    <row r="1803" spans="1:30" ht="21" customHeight="1" x14ac:dyDescent="0.2">
      <c r="A1803" s="25" t="s">
        <v>6909</v>
      </c>
      <c r="B1803" s="20">
        <f>LOOKUP(Table11[[#This Row],[id]],'S1 - Assay'!A:A,'S1 - Assay'!B:B)</f>
        <v>10244</v>
      </c>
      <c r="C1803" s="20" t="str">
        <f>LOOKUP(Table11[[#This Row],[id]],'S1 - Assay'!A:A,'S1 - Assay'!C:C)</f>
        <v>II</v>
      </c>
      <c r="D1803" s="20">
        <f>COUNTIF('S6 - Table 1'!$B$3:$B$20,Table11[[#This Row],[id]])</f>
        <v>0</v>
      </c>
      <c r="E1803" s="20">
        <v>4.0414154660000001</v>
      </c>
      <c r="F1803" s="20">
        <v>3373</v>
      </c>
      <c r="G1803" s="20">
        <v>7</v>
      </c>
      <c r="H1803" s="20">
        <v>50</v>
      </c>
      <c r="I1803" s="20">
        <v>262</v>
      </c>
      <c r="J1803" s="20">
        <v>43</v>
      </c>
      <c r="K1803" s="20">
        <v>4396</v>
      </c>
      <c r="L1803" s="20">
        <v>49</v>
      </c>
      <c r="M1803" s="26" cm="1">
        <f t="array" ref="M1803">_xlfn.IFS(Table11[[#This Row],[target.clade]]="I",110,Table11[[#This Row],[target.clade]]="II",4454,TRUE,4652)</f>
        <v>4454</v>
      </c>
      <c r="N1803" s="26" cm="1">
        <f t="array" ref="N1803">_xlfn.IFS(Table11[[#This Row],[target.clade]]="I",4454,Table11[[#This Row],[target.clade]]="II",110,TRUE,NA())</f>
        <v>110</v>
      </c>
      <c r="O1803" s="20" cm="1">
        <f t="array" ref="O1803">_xlfn.IFS(Table11[[#This Row],[target.clade]]="I",Table11[[#This Row],[hits.I]],Table11[[#This Row],[target.clade]]="II",Table11[[#This Row],[hits.II]],TRUE,SUM(Table11[[#This Row],[hits.I]:[hits.?]]))</f>
        <v>4396</v>
      </c>
      <c r="P1803" s="26">
        <f>Table11[[#This Row],[clade.P]]-Table11[[#This Row],[clade.TP]]</f>
        <v>58</v>
      </c>
      <c r="Q1803" s="26" cm="1">
        <f t="array" ref="Q1803">_xlfn.IFS(Table11[[#This Row],[target.clade]]="I",Table11[[#This Row],[hits.II]],Table11[[#This Row],[target.clade]]="II",Table11[[#This Row],[hits.I]],TRUE,NA())</f>
        <v>43</v>
      </c>
      <c r="R1803" s="26">
        <f>IFERROR(Table11[[#This Row],[clade.N]]-Table11[[#This Row],[clade.FP]], NA())</f>
        <v>67</v>
      </c>
      <c r="S1803" s="24">
        <f>Table11[[#This Row],[clade.TP]]/Table11[[#This Row],[clade.P]]</f>
        <v>0.9869779973057925</v>
      </c>
      <c r="T1803" s="24">
        <f>Table11[[#This Row],[clade.FN]]/Table11[[#This Row],[clade.P]]</f>
        <v>1.3022002694207453E-2</v>
      </c>
      <c r="U1803" s="24">
        <f>IFERROR(Table11[[#This Row],[clade.FP]]/Table11[[#This Row],[clade.N]],NA())</f>
        <v>0.39090909090909093</v>
      </c>
      <c r="V1803" s="24">
        <f>IFERROR(Table11[[#This Row],[clade.TN]]/Table11[[#This Row],[clade.N]],NA())</f>
        <v>0.60909090909090913</v>
      </c>
      <c r="AC1803" s="11"/>
      <c r="AD1803" s="11"/>
    </row>
    <row r="1804" spans="1:30" ht="21" customHeight="1" x14ac:dyDescent="0.2">
      <c r="A1804" s="25" t="s">
        <v>6914</v>
      </c>
      <c r="B1804" s="20">
        <f>LOOKUP(Table11[[#This Row],[id]],'S1 - Assay'!A:A,'S1 - Assay'!B:B)</f>
        <v>10244</v>
      </c>
      <c r="C1804" s="20" t="str">
        <f>LOOKUP(Table11[[#This Row],[id]],'S1 - Assay'!A:A,'S1 - Assay'!C:C)</f>
        <v>II</v>
      </c>
      <c r="D1804" s="20">
        <f>COUNTIF('S6 - Table 1'!$B$3:$B$20,Table11[[#This Row],[id]])</f>
        <v>0</v>
      </c>
      <c r="E1804" s="20">
        <v>4.0541226540000004</v>
      </c>
      <c r="F1804" s="20">
        <v>3395</v>
      </c>
      <c r="G1804" s="20">
        <v>3</v>
      </c>
      <c r="H1804" s="20">
        <v>206</v>
      </c>
      <c r="I1804" s="20">
        <v>19</v>
      </c>
      <c r="J1804" s="20">
        <v>43</v>
      </c>
      <c r="K1804" s="20">
        <v>4423</v>
      </c>
      <c r="L1804" s="20">
        <v>52</v>
      </c>
      <c r="M1804" s="26" cm="1">
        <f t="array" ref="M1804">_xlfn.IFS(Table11[[#This Row],[target.clade]]="I",110,Table11[[#This Row],[target.clade]]="II",4454,TRUE,4652)</f>
        <v>4454</v>
      </c>
      <c r="N1804" s="26" cm="1">
        <f t="array" ref="N1804">_xlfn.IFS(Table11[[#This Row],[target.clade]]="I",4454,Table11[[#This Row],[target.clade]]="II",110,TRUE,NA())</f>
        <v>110</v>
      </c>
      <c r="O1804" s="20" cm="1">
        <f t="array" ref="O1804">_xlfn.IFS(Table11[[#This Row],[target.clade]]="I",Table11[[#This Row],[hits.I]],Table11[[#This Row],[target.clade]]="II",Table11[[#This Row],[hits.II]],TRUE,SUM(Table11[[#This Row],[hits.I]:[hits.?]]))</f>
        <v>4423</v>
      </c>
      <c r="P1804" s="26">
        <f>Table11[[#This Row],[clade.P]]-Table11[[#This Row],[clade.TP]]</f>
        <v>31</v>
      </c>
      <c r="Q1804" s="26" cm="1">
        <f t="array" ref="Q1804">_xlfn.IFS(Table11[[#This Row],[target.clade]]="I",Table11[[#This Row],[hits.II]],Table11[[#This Row],[target.clade]]="II",Table11[[#This Row],[hits.I]],TRUE,NA())</f>
        <v>43</v>
      </c>
      <c r="R1804" s="26">
        <f>IFERROR(Table11[[#This Row],[clade.N]]-Table11[[#This Row],[clade.FP]], NA())</f>
        <v>67</v>
      </c>
      <c r="S1804" s="24">
        <f>Table11[[#This Row],[clade.TP]]/Table11[[#This Row],[clade.P]]</f>
        <v>0.99303996407723394</v>
      </c>
      <c r="T1804" s="24">
        <f>Table11[[#This Row],[clade.FN]]/Table11[[#This Row],[clade.P]]</f>
        <v>6.9600359227660526E-3</v>
      </c>
      <c r="U1804" s="24">
        <f>IFERROR(Table11[[#This Row],[clade.FP]]/Table11[[#This Row],[clade.N]],NA())</f>
        <v>0.39090909090909093</v>
      </c>
      <c r="V1804" s="24">
        <f>IFERROR(Table11[[#This Row],[clade.TN]]/Table11[[#This Row],[clade.N]],NA())</f>
        <v>0.60909090909090913</v>
      </c>
      <c r="AC1804" s="11"/>
      <c r="AD1804" s="11"/>
    </row>
    <row r="1805" spans="1:30" ht="21" customHeight="1" x14ac:dyDescent="0.2">
      <c r="A1805" s="25" t="s">
        <v>6917</v>
      </c>
      <c r="B1805" s="20">
        <f>LOOKUP(Table11[[#This Row],[id]],'S1 - Assay'!A:A,'S1 - Assay'!B:B)</f>
        <v>10244</v>
      </c>
      <c r="C1805" s="20" t="str">
        <f>LOOKUP(Table11[[#This Row],[id]],'S1 - Assay'!A:A,'S1 - Assay'!C:C)</f>
        <v>II</v>
      </c>
      <c r="D1805" s="20">
        <f>COUNTIF('S6 - Table 1'!$B$3:$B$20,Table11[[#This Row],[id]])</f>
        <v>0</v>
      </c>
      <c r="E1805" s="20">
        <v>4.0557364810000003</v>
      </c>
      <c r="F1805" s="20">
        <v>3282</v>
      </c>
      <c r="G1805" s="20">
        <v>21</v>
      </c>
      <c r="H1805" s="20">
        <v>192</v>
      </c>
      <c r="I1805" s="20">
        <v>103</v>
      </c>
      <c r="J1805" s="20">
        <v>50</v>
      </c>
      <c r="K1805" s="20">
        <v>4262</v>
      </c>
      <c r="L1805" s="20">
        <v>61</v>
      </c>
      <c r="M1805" s="26" cm="1">
        <f t="array" ref="M1805">_xlfn.IFS(Table11[[#This Row],[target.clade]]="I",110,Table11[[#This Row],[target.clade]]="II",4454,TRUE,4652)</f>
        <v>4454</v>
      </c>
      <c r="N1805" s="26" cm="1">
        <f t="array" ref="N1805">_xlfn.IFS(Table11[[#This Row],[target.clade]]="I",4454,Table11[[#This Row],[target.clade]]="II",110,TRUE,NA())</f>
        <v>110</v>
      </c>
      <c r="O1805" s="20" cm="1">
        <f t="array" ref="O1805">_xlfn.IFS(Table11[[#This Row],[target.clade]]="I",Table11[[#This Row],[hits.I]],Table11[[#This Row],[target.clade]]="II",Table11[[#This Row],[hits.II]],TRUE,SUM(Table11[[#This Row],[hits.I]:[hits.?]]))</f>
        <v>4262</v>
      </c>
      <c r="P1805" s="26">
        <f>Table11[[#This Row],[clade.P]]-Table11[[#This Row],[clade.TP]]</f>
        <v>192</v>
      </c>
      <c r="Q1805" s="26" cm="1">
        <f t="array" ref="Q1805">_xlfn.IFS(Table11[[#This Row],[target.clade]]="I",Table11[[#This Row],[hits.II]],Table11[[#This Row],[target.clade]]="II",Table11[[#This Row],[hits.I]],TRUE,NA())</f>
        <v>50</v>
      </c>
      <c r="R1805" s="26">
        <f>IFERROR(Table11[[#This Row],[clade.N]]-Table11[[#This Row],[clade.FP]], NA())</f>
        <v>60</v>
      </c>
      <c r="S1805" s="24">
        <f>Table11[[#This Row],[clade.TP]]/Table11[[#This Row],[clade.P]]</f>
        <v>0.95689268073641676</v>
      </c>
      <c r="T1805" s="24">
        <f>Table11[[#This Row],[clade.FN]]/Table11[[#This Row],[clade.P]]</f>
        <v>4.3107319263583299E-2</v>
      </c>
      <c r="U1805" s="24">
        <f>IFERROR(Table11[[#This Row],[clade.FP]]/Table11[[#This Row],[clade.N]],NA())</f>
        <v>0.45454545454545453</v>
      </c>
      <c r="V1805" s="24">
        <f>IFERROR(Table11[[#This Row],[clade.TN]]/Table11[[#This Row],[clade.N]],NA())</f>
        <v>0.54545454545454541</v>
      </c>
      <c r="AC1805" s="11"/>
      <c r="AD1805" s="11"/>
    </row>
    <row r="1806" spans="1:30" ht="21" customHeight="1" x14ac:dyDescent="0.2">
      <c r="A1806" s="25" t="s">
        <v>6920</v>
      </c>
      <c r="B1806" s="20">
        <f>LOOKUP(Table11[[#This Row],[id]],'S1 - Assay'!A:A,'S1 - Assay'!B:B)</f>
        <v>10244</v>
      </c>
      <c r="C1806" s="20" t="str">
        <f>LOOKUP(Table11[[#This Row],[id]],'S1 - Assay'!A:A,'S1 - Assay'!C:C)</f>
        <v>II</v>
      </c>
      <c r="D1806" s="20">
        <f>COUNTIF('S6 - Table 1'!$B$3:$B$20,Table11[[#This Row],[id]])</f>
        <v>0</v>
      </c>
      <c r="E1806" s="20">
        <v>4.0770129280000003</v>
      </c>
      <c r="F1806" s="20">
        <v>3432</v>
      </c>
      <c r="G1806" s="20">
        <v>1</v>
      </c>
      <c r="H1806" s="20">
        <v>266</v>
      </c>
      <c r="I1806" s="20">
        <v>145</v>
      </c>
      <c r="J1806" s="20">
        <v>44</v>
      </c>
      <c r="K1806" s="20">
        <v>4433</v>
      </c>
      <c r="L1806" s="20">
        <v>65</v>
      </c>
      <c r="M1806" s="26" cm="1">
        <f t="array" ref="M1806">_xlfn.IFS(Table11[[#This Row],[target.clade]]="I",110,Table11[[#This Row],[target.clade]]="II",4454,TRUE,4652)</f>
        <v>4454</v>
      </c>
      <c r="N1806" s="26" cm="1">
        <f t="array" ref="N1806">_xlfn.IFS(Table11[[#This Row],[target.clade]]="I",4454,Table11[[#This Row],[target.clade]]="II",110,TRUE,NA())</f>
        <v>110</v>
      </c>
      <c r="O1806" s="20" cm="1">
        <f t="array" ref="O1806">_xlfn.IFS(Table11[[#This Row],[target.clade]]="I",Table11[[#This Row],[hits.I]],Table11[[#This Row],[target.clade]]="II",Table11[[#This Row],[hits.II]],TRUE,SUM(Table11[[#This Row],[hits.I]:[hits.?]]))</f>
        <v>4433</v>
      </c>
      <c r="P1806" s="26">
        <f>Table11[[#This Row],[clade.P]]-Table11[[#This Row],[clade.TP]]</f>
        <v>21</v>
      </c>
      <c r="Q1806" s="26" cm="1">
        <f t="array" ref="Q1806">_xlfn.IFS(Table11[[#This Row],[target.clade]]="I",Table11[[#This Row],[hits.II]],Table11[[#This Row],[target.clade]]="II",Table11[[#This Row],[hits.I]],TRUE,NA())</f>
        <v>44</v>
      </c>
      <c r="R1806" s="26">
        <f>IFERROR(Table11[[#This Row],[clade.N]]-Table11[[#This Row],[clade.FP]], NA())</f>
        <v>66</v>
      </c>
      <c r="S1806" s="24">
        <f>Table11[[#This Row],[clade.TP]]/Table11[[#This Row],[clade.P]]</f>
        <v>0.99528513695554555</v>
      </c>
      <c r="T1806" s="24">
        <f>Table11[[#This Row],[clade.FN]]/Table11[[#This Row],[clade.P]]</f>
        <v>4.7148630444544233E-3</v>
      </c>
      <c r="U1806" s="24">
        <f>IFERROR(Table11[[#This Row],[clade.FP]]/Table11[[#This Row],[clade.N]],NA())</f>
        <v>0.4</v>
      </c>
      <c r="V1806" s="24">
        <f>IFERROR(Table11[[#This Row],[clade.TN]]/Table11[[#This Row],[clade.N]],NA())</f>
        <v>0.6</v>
      </c>
      <c r="AC1806" s="11"/>
      <c r="AD1806" s="11"/>
    </row>
    <row r="1807" spans="1:30" ht="21" customHeight="1" x14ac:dyDescent="0.2">
      <c r="A1807" s="25" t="s">
        <v>6925</v>
      </c>
      <c r="B1807" s="20">
        <f>LOOKUP(Table11[[#This Row],[id]],'S1 - Assay'!A:A,'S1 - Assay'!B:B)</f>
        <v>10244</v>
      </c>
      <c r="C1807" s="20" t="str">
        <f>LOOKUP(Table11[[#This Row],[id]],'S1 - Assay'!A:A,'S1 - Assay'!C:C)</f>
        <v>II</v>
      </c>
      <c r="D1807" s="20">
        <f>COUNTIF('S6 - Table 1'!$B$3:$B$20,Table11[[#This Row],[id]])</f>
        <v>0</v>
      </c>
      <c r="E1807" s="20">
        <v>4.077808074</v>
      </c>
      <c r="F1807" s="20">
        <v>3432</v>
      </c>
      <c r="G1807" s="20">
        <v>5</v>
      </c>
      <c r="H1807" s="20">
        <v>188</v>
      </c>
      <c r="I1807" s="20">
        <v>108</v>
      </c>
      <c r="J1807" s="20">
        <v>44</v>
      </c>
      <c r="K1807" s="20">
        <v>4434</v>
      </c>
      <c r="L1807" s="20">
        <v>69</v>
      </c>
      <c r="M1807" s="26" cm="1">
        <f t="array" ref="M1807">_xlfn.IFS(Table11[[#This Row],[target.clade]]="I",110,Table11[[#This Row],[target.clade]]="II",4454,TRUE,4652)</f>
        <v>4454</v>
      </c>
      <c r="N1807" s="26" cm="1">
        <f t="array" ref="N1807">_xlfn.IFS(Table11[[#This Row],[target.clade]]="I",4454,Table11[[#This Row],[target.clade]]="II",110,TRUE,NA())</f>
        <v>110</v>
      </c>
      <c r="O1807" s="20" cm="1">
        <f t="array" ref="O1807">_xlfn.IFS(Table11[[#This Row],[target.clade]]="I",Table11[[#This Row],[hits.I]],Table11[[#This Row],[target.clade]]="II",Table11[[#This Row],[hits.II]],TRUE,SUM(Table11[[#This Row],[hits.I]:[hits.?]]))</f>
        <v>4434</v>
      </c>
      <c r="P1807" s="26">
        <f>Table11[[#This Row],[clade.P]]-Table11[[#This Row],[clade.TP]]</f>
        <v>20</v>
      </c>
      <c r="Q1807" s="26" cm="1">
        <f t="array" ref="Q1807">_xlfn.IFS(Table11[[#This Row],[target.clade]]="I",Table11[[#This Row],[hits.II]],Table11[[#This Row],[target.clade]]="II",Table11[[#This Row],[hits.I]],TRUE,NA())</f>
        <v>44</v>
      </c>
      <c r="R1807" s="26">
        <f>IFERROR(Table11[[#This Row],[clade.N]]-Table11[[#This Row],[clade.FP]], NA())</f>
        <v>66</v>
      </c>
      <c r="S1807" s="24">
        <f>Table11[[#This Row],[clade.TP]]/Table11[[#This Row],[clade.P]]</f>
        <v>0.99550965424337678</v>
      </c>
      <c r="T1807" s="24">
        <f>Table11[[#This Row],[clade.FN]]/Table11[[#This Row],[clade.P]]</f>
        <v>4.4903457566232603E-3</v>
      </c>
      <c r="U1807" s="24">
        <f>IFERROR(Table11[[#This Row],[clade.FP]]/Table11[[#This Row],[clade.N]],NA())</f>
        <v>0.4</v>
      </c>
      <c r="V1807" s="24">
        <f>IFERROR(Table11[[#This Row],[clade.TN]]/Table11[[#This Row],[clade.N]],NA())</f>
        <v>0.6</v>
      </c>
      <c r="AC1807" s="11"/>
      <c r="AD1807" s="11"/>
    </row>
    <row r="1808" spans="1:30" ht="21" customHeight="1" x14ac:dyDescent="0.2">
      <c r="A1808" s="25" t="s">
        <v>6930</v>
      </c>
      <c r="B1808" s="20">
        <f>LOOKUP(Table11[[#This Row],[id]],'S1 - Assay'!A:A,'S1 - Assay'!B:B)</f>
        <v>10244</v>
      </c>
      <c r="C1808" s="20" t="str">
        <f>LOOKUP(Table11[[#This Row],[id]],'S1 - Assay'!A:A,'S1 - Assay'!C:C)</f>
        <v>II</v>
      </c>
      <c r="D1808" s="20">
        <f>COUNTIF('S6 - Table 1'!$B$3:$B$20,Table11[[#This Row],[id]])</f>
        <v>0</v>
      </c>
      <c r="E1808" s="20">
        <v>4.0781512329999998</v>
      </c>
      <c r="F1808" s="20">
        <v>3432</v>
      </c>
      <c r="G1808" s="20">
        <v>1</v>
      </c>
      <c r="H1808" s="20">
        <v>266</v>
      </c>
      <c r="I1808" s="20">
        <v>145</v>
      </c>
      <c r="J1808" s="20">
        <v>44</v>
      </c>
      <c r="K1808" s="20">
        <v>4433</v>
      </c>
      <c r="L1808" s="20">
        <v>65</v>
      </c>
      <c r="M1808" s="26" cm="1">
        <f t="array" ref="M1808">_xlfn.IFS(Table11[[#This Row],[target.clade]]="I",110,Table11[[#This Row],[target.clade]]="II",4454,TRUE,4652)</f>
        <v>4454</v>
      </c>
      <c r="N1808" s="26" cm="1">
        <f t="array" ref="N1808">_xlfn.IFS(Table11[[#This Row],[target.clade]]="I",4454,Table11[[#This Row],[target.clade]]="II",110,TRUE,NA())</f>
        <v>110</v>
      </c>
      <c r="O1808" s="20" cm="1">
        <f t="array" ref="O1808">_xlfn.IFS(Table11[[#This Row],[target.clade]]="I",Table11[[#This Row],[hits.I]],Table11[[#This Row],[target.clade]]="II",Table11[[#This Row],[hits.II]],TRUE,SUM(Table11[[#This Row],[hits.I]:[hits.?]]))</f>
        <v>4433</v>
      </c>
      <c r="P1808" s="26">
        <f>Table11[[#This Row],[clade.P]]-Table11[[#This Row],[clade.TP]]</f>
        <v>21</v>
      </c>
      <c r="Q1808" s="26" cm="1">
        <f t="array" ref="Q1808">_xlfn.IFS(Table11[[#This Row],[target.clade]]="I",Table11[[#This Row],[hits.II]],Table11[[#This Row],[target.clade]]="II",Table11[[#This Row],[hits.I]],TRUE,NA())</f>
        <v>44</v>
      </c>
      <c r="R1808" s="26">
        <f>IFERROR(Table11[[#This Row],[clade.N]]-Table11[[#This Row],[clade.FP]], NA())</f>
        <v>66</v>
      </c>
      <c r="S1808" s="24">
        <f>Table11[[#This Row],[clade.TP]]/Table11[[#This Row],[clade.P]]</f>
        <v>0.99528513695554555</v>
      </c>
      <c r="T1808" s="24">
        <f>Table11[[#This Row],[clade.FN]]/Table11[[#This Row],[clade.P]]</f>
        <v>4.7148630444544233E-3</v>
      </c>
      <c r="U1808" s="24">
        <f>IFERROR(Table11[[#This Row],[clade.FP]]/Table11[[#This Row],[clade.N]],NA())</f>
        <v>0.4</v>
      </c>
      <c r="V1808" s="24">
        <f>IFERROR(Table11[[#This Row],[clade.TN]]/Table11[[#This Row],[clade.N]],NA())</f>
        <v>0.6</v>
      </c>
      <c r="AC1808" s="11"/>
      <c r="AD1808" s="11"/>
    </row>
    <row r="1809" spans="1:30" ht="21" customHeight="1" x14ac:dyDescent="0.2">
      <c r="A1809" s="25" t="s">
        <v>6933</v>
      </c>
      <c r="B1809" s="20">
        <f>LOOKUP(Table11[[#This Row],[id]],'S1 - Assay'!A:A,'S1 - Assay'!B:B)</f>
        <v>10244</v>
      </c>
      <c r="C1809" s="20" t="str">
        <f>LOOKUP(Table11[[#This Row],[id]],'S1 - Assay'!A:A,'S1 - Assay'!C:C)</f>
        <v>II</v>
      </c>
      <c r="D1809" s="20">
        <f>COUNTIF('S6 - Table 1'!$B$3:$B$20,Table11[[#This Row],[id]])</f>
        <v>0</v>
      </c>
      <c r="E1809" s="20">
        <v>4.0781512329999998</v>
      </c>
      <c r="F1809" s="20">
        <v>3432</v>
      </c>
      <c r="G1809" s="20">
        <v>1</v>
      </c>
      <c r="H1809" s="20">
        <v>266</v>
      </c>
      <c r="I1809" s="20">
        <v>145</v>
      </c>
      <c r="J1809" s="20">
        <v>44</v>
      </c>
      <c r="K1809" s="20">
        <v>4433</v>
      </c>
      <c r="L1809" s="20">
        <v>65</v>
      </c>
      <c r="M1809" s="26" cm="1">
        <f t="array" ref="M1809">_xlfn.IFS(Table11[[#This Row],[target.clade]]="I",110,Table11[[#This Row],[target.clade]]="II",4454,TRUE,4652)</f>
        <v>4454</v>
      </c>
      <c r="N1809" s="26" cm="1">
        <f t="array" ref="N1809">_xlfn.IFS(Table11[[#This Row],[target.clade]]="I",4454,Table11[[#This Row],[target.clade]]="II",110,TRUE,NA())</f>
        <v>110</v>
      </c>
      <c r="O1809" s="20" cm="1">
        <f t="array" ref="O1809">_xlfn.IFS(Table11[[#This Row],[target.clade]]="I",Table11[[#This Row],[hits.I]],Table11[[#This Row],[target.clade]]="II",Table11[[#This Row],[hits.II]],TRUE,SUM(Table11[[#This Row],[hits.I]:[hits.?]]))</f>
        <v>4433</v>
      </c>
      <c r="P1809" s="26">
        <f>Table11[[#This Row],[clade.P]]-Table11[[#This Row],[clade.TP]]</f>
        <v>21</v>
      </c>
      <c r="Q1809" s="26" cm="1">
        <f t="array" ref="Q1809">_xlfn.IFS(Table11[[#This Row],[target.clade]]="I",Table11[[#This Row],[hits.II]],Table11[[#This Row],[target.clade]]="II",Table11[[#This Row],[hits.I]],TRUE,NA())</f>
        <v>44</v>
      </c>
      <c r="R1809" s="26">
        <f>IFERROR(Table11[[#This Row],[clade.N]]-Table11[[#This Row],[clade.FP]], NA())</f>
        <v>66</v>
      </c>
      <c r="S1809" s="24">
        <f>Table11[[#This Row],[clade.TP]]/Table11[[#This Row],[clade.P]]</f>
        <v>0.99528513695554555</v>
      </c>
      <c r="T1809" s="24">
        <f>Table11[[#This Row],[clade.FN]]/Table11[[#This Row],[clade.P]]</f>
        <v>4.7148630444544233E-3</v>
      </c>
      <c r="U1809" s="24">
        <f>IFERROR(Table11[[#This Row],[clade.FP]]/Table11[[#This Row],[clade.N]],NA())</f>
        <v>0.4</v>
      </c>
      <c r="V1809" s="24">
        <f>IFERROR(Table11[[#This Row],[clade.TN]]/Table11[[#This Row],[clade.N]],NA())</f>
        <v>0.6</v>
      </c>
      <c r="AC1809" s="11"/>
      <c r="AD1809" s="11"/>
    </row>
    <row r="1810" spans="1:30" ht="21" customHeight="1" x14ac:dyDescent="0.2">
      <c r="A1810" s="25" t="s">
        <v>6936</v>
      </c>
      <c r="B1810" s="20">
        <f>LOOKUP(Table11[[#This Row],[id]],'S1 - Assay'!A:A,'S1 - Assay'!B:B)</f>
        <v>10244</v>
      </c>
      <c r="C1810" s="20" t="str">
        <f>LOOKUP(Table11[[#This Row],[id]],'S1 - Assay'!A:A,'S1 - Assay'!C:C)</f>
        <v>II</v>
      </c>
      <c r="D1810" s="20">
        <f>COUNTIF('S6 - Table 1'!$B$3:$B$20,Table11[[#This Row],[id]])</f>
        <v>0</v>
      </c>
      <c r="E1810" s="20">
        <v>4.0800648470000001</v>
      </c>
      <c r="F1810" s="20">
        <v>3432</v>
      </c>
      <c r="G1810" s="20">
        <v>5</v>
      </c>
      <c r="H1810" s="20">
        <v>188</v>
      </c>
      <c r="I1810" s="20">
        <v>108</v>
      </c>
      <c r="J1810" s="20">
        <v>44</v>
      </c>
      <c r="K1810" s="20">
        <v>4434</v>
      </c>
      <c r="L1810" s="20">
        <v>69</v>
      </c>
      <c r="M1810" s="26" cm="1">
        <f t="array" ref="M1810">_xlfn.IFS(Table11[[#This Row],[target.clade]]="I",110,Table11[[#This Row],[target.clade]]="II",4454,TRUE,4652)</f>
        <v>4454</v>
      </c>
      <c r="N1810" s="26" cm="1">
        <f t="array" ref="N1810">_xlfn.IFS(Table11[[#This Row],[target.clade]]="I",4454,Table11[[#This Row],[target.clade]]="II",110,TRUE,NA())</f>
        <v>110</v>
      </c>
      <c r="O1810" s="20" cm="1">
        <f t="array" ref="O1810">_xlfn.IFS(Table11[[#This Row],[target.clade]]="I",Table11[[#This Row],[hits.I]],Table11[[#This Row],[target.clade]]="II",Table11[[#This Row],[hits.II]],TRUE,SUM(Table11[[#This Row],[hits.I]:[hits.?]]))</f>
        <v>4434</v>
      </c>
      <c r="P1810" s="26">
        <f>Table11[[#This Row],[clade.P]]-Table11[[#This Row],[clade.TP]]</f>
        <v>20</v>
      </c>
      <c r="Q1810" s="26" cm="1">
        <f t="array" ref="Q1810">_xlfn.IFS(Table11[[#This Row],[target.clade]]="I",Table11[[#This Row],[hits.II]],Table11[[#This Row],[target.clade]]="II",Table11[[#This Row],[hits.I]],TRUE,NA())</f>
        <v>44</v>
      </c>
      <c r="R1810" s="26">
        <f>IFERROR(Table11[[#This Row],[clade.N]]-Table11[[#This Row],[clade.FP]], NA())</f>
        <v>66</v>
      </c>
      <c r="S1810" s="24">
        <f>Table11[[#This Row],[clade.TP]]/Table11[[#This Row],[clade.P]]</f>
        <v>0.99550965424337678</v>
      </c>
      <c r="T1810" s="24">
        <f>Table11[[#This Row],[clade.FN]]/Table11[[#This Row],[clade.P]]</f>
        <v>4.4903457566232603E-3</v>
      </c>
      <c r="U1810" s="24">
        <f>IFERROR(Table11[[#This Row],[clade.FP]]/Table11[[#This Row],[clade.N]],NA())</f>
        <v>0.4</v>
      </c>
      <c r="V1810" s="24">
        <f>IFERROR(Table11[[#This Row],[clade.TN]]/Table11[[#This Row],[clade.N]],NA())</f>
        <v>0.6</v>
      </c>
      <c r="AC1810" s="11"/>
      <c r="AD1810" s="11"/>
    </row>
    <row r="1811" spans="1:30" ht="21" customHeight="1" x14ac:dyDescent="0.2">
      <c r="A1811" s="25" t="s">
        <v>6939</v>
      </c>
      <c r="B1811" s="20">
        <f>LOOKUP(Table11[[#This Row],[id]],'S1 - Assay'!A:A,'S1 - Assay'!B:B)</f>
        <v>10244</v>
      </c>
      <c r="C1811" s="20" t="str">
        <f>LOOKUP(Table11[[#This Row],[id]],'S1 - Assay'!A:A,'S1 - Assay'!C:C)</f>
        <v>II</v>
      </c>
      <c r="D1811" s="20">
        <f>COUNTIF('S6 - Table 1'!$B$3:$B$20,Table11[[#This Row],[id]])</f>
        <v>0</v>
      </c>
      <c r="E1811" s="20">
        <v>4.0932518519999999</v>
      </c>
      <c r="F1811" s="20">
        <v>3427</v>
      </c>
      <c r="G1811" s="20">
        <v>2</v>
      </c>
      <c r="H1811" s="20">
        <v>213</v>
      </c>
      <c r="I1811" s="20">
        <v>85</v>
      </c>
      <c r="J1811" s="20">
        <v>50</v>
      </c>
      <c r="K1811" s="20">
        <v>4431</v>
      </c>
      <c r="L1811" s="20">
        <v>63</v>
      </c>
      <c r="M1811" s="26" cm="1">
        <f t="array" ref="M1811">_xlfn.IFS(Table11[[#This Row],[target.clade]]="I",110,Table11[[#This Row],[target.clade]]="II",4454,TRUE,4652)</f>
        <v>4454</v>
      </c>
      <c r="N1811" s="26" cm="1">
        <f t="array" ref="N1811">_xlfn.IFS(Table11[[#This Row],[target.clade]]="I",4454,Table11[[#This Row],[target.clade]]="II",110,TRUE,NA())</f>
        <v>110</v>
      </c>
      <c r="O1811" s="20" cm="1">
        <f t="array" ref="O1811">_xlfn.IFS(Table11[[#This Row],[target.clade]]="I",Table11[[#This Row],[hits.I]],Table11[[#This Row],[target.clade]]="II",Table11[[#This Row],[hits.II]],TRUE,SUM(Table11[[#This Row],[hits.I]:[hits.?]]))</f>
        <v>4431</v>
      </c>
      <c r="P1811" s="26">
        <f>Table11[[#This Row],[clade.P]]-Table11[[#This Row],[clade.TP]]</f>
        <v>23</v>
      </c>
      <c r="Q1811" s="26" cm="1">
        <f t="array" ref="Q1811">_xlfn.IFS(Table11[[#This Row],[target.clade]]="I",Table11[[#This Row],[hits.II]],Table11[[#This Row],[target.clade]]="II",Table11[[#This Row],[hits.I]],TRUE,NA())</f>
        <v>50</v>
      </c>
      <c r="R1811" s="26">
        <f>IFERROR(Table11[[#This Row],[clade.N]]-Table11[[#This Row],[clade.FP]], NA())</f>
        <v>60</v>
      </c>
      <c r="S1811" s="24">
        <f>Table11[[#This Row],[clade.TP]]/Table11[[#This Row],[clade.P]]</f>
        <v>0.99483610237988329</v>
      </c>
      <c r="T1811" s="24">
        <f>Table11[[#This Row],[clade.FN]]/Table11[[#This Row],[clade.P]]</f>
        <v>5.1638976201167494E-3</v>
      </c>
      <c r="U1811" s="24">
        <f>IFERROR(Table11[[#This Row],[clade.FP]]/Table11[[#This Row],[clade.N]],NA())</f>
        <v>0.45454545454545453</v>
      </c>
      <c r="V1811" s="24">
        <f>IFERROR(Table11[[#This Row],[clade.TN]]/Table11[[#This Row],[clade.N]],NA())</f>
        <v>0.54545454545454541</v>
      </c>
      <c r="AC1811" s="11"/>
      <c r="AD1811" s="11"/>
    </row>
    <row r="1812" spans="1:30" ht="21" customHeight="1" x14ac:dyDescent="0.2">
      <c r="A1812" s="25" t="s">
        <v>6942</v>
      </c>
      <c r="B1812" s="20">
        <f>LOOKUP(Table11[[#This Row],[id]],'S1 - Assay'!A:A,'S1 - Assay'!B:B)</f>
        <v>10244</v>
      </c>
      <c r="C1812" s="20" t="str">
        <f>LOOKUP(Table11[[#This Row],[id]],'S1 - Assay'!A:A,'S1 - Assay'!C:C)</f>
        <v>II</v>
      </c>
      <c r="D1812" s="20">
        <f>COUNTIF('S6 - Table 1'!$B$3:$B$20,Table11[[#This Row],[id]])</f>
        <v>0</v>
      </c>
      <c r="E1812" s="20">
        <v>4.1028546209999996</v>
      </c>
      <c r="F1812" s="20">
        <v>3344</v>
      </c>
      <c r="G1812" s="20">
        <v>7</v>
      </c>
      <c r="H1812" s="20">
        <v>78</v>
      </c>
      <c r="I1812" s="20">
        <v>1</v>
      </c>
      <c r="J1812" s="20">
        <v>43</v>
      </c>
      <c r="K1812" s="20">
        <v>4349</v>
      </c>
      <c r="L1812" s="20">
        <v>66</v>
      </c>
      <c r="M1812" s="26" cm="1">
        <f t="array" ref="M1812">_xlfn.IFS(Table11[[#This Row],[target.clade]]="I",110,Table11[[#This Row],[target.clade]]="II",4454,TRUE,4652)</f>
        <v>4454</v>
      </c>
      <c r="N1812" s="26" cm="1">
        <f t="array" ref="N1812">_xlfn.IFS(Table11[[#This Row],[target.clade]]="I",4454,Table11[[#This Row],[target.clade]]="II",110,TRUE,NA())</f>
        <v>110</v>
      </c>
      <c r="O1812" s="20" cm="1">
        <f t="array" ref="O1812">_xlfn.IFS(Table11[[#This Row],[target.clade]]="I",Table11[[#This Row],[hits.I]],Table11[[#This Row],[target.clade]]="II",Table11[[#This Row],[hits.II]],TRUE,SUM(Table11[[#This Row],[hits.I]:[hits.?]]))</f>
        <v>4349</v>
      </c>
      <c r="P1812" s="26">
        <f>Table11[[#This Row],[clade.P]]-Table11[[#This Row],[clade.TP]]</f>
        <v>105</v>
      </c>
      <c r="Q1812" s="26" cm="1">
        <f t="array" ref="Q1812">_xlfn.IFS(Table11[[#This Row],[target.clade]]="I",Table11[[#This Row],[hits.II]],Table11[[#This Row],[target.clade]]="II",Table11[[#This Row],[hits.I]],TRUE,NA())</f>
        <v>43</v>
      </c>
      <c r="R1812" s="26">
        <f>IFERROR(Table11[[#This Row],[clade.N]]-Table11[[#This Row],[clade.FP]], NA())</f>
        <v>67</v>
      </c>
      <c r="S1812" s="24">
        <f>Table11[[#This Row],[clade.TP]]/Table11[[#This Row],[clade.P]]</f>
        <v>0.97642568477772784</v>
      </c>
      <c r="T1812" s="24">
        <f>Table11[[#This Row],[clade.FN]]/Table11[[#This Row],[clade.P]]</f>
        <v>2.3574315222272116E-2</v>
      </c>
      <c r="U1812" s="24">
        <f>IFERROR(Table11[[#This Row],[clade.FP]]/Table11[[#This Row],[clade.N]],NA())</f>
        <v>0.39090909090909093</v>
      </c>
      <c r="V1812" s="24">
        <f>IFERROR(Table11[[#This Row],[clade.TN]]/Table11[[#This Row],[clade.N]],NA())</f>
        <v>0.60909090909090913</v>
      </c>
      <c r="AC1812" s="11"/>
      <c r="AD1812" s="11"/>
    </row>
    <row r="1813" spans="1:30" ht="21" customHeight="1" x14ac:dyDescent="0.2">
      <c r="A1813" s="25" t="s">
        <v>6945</v>
      </c>
      <c r="B1813" s="20">
        <f>LOOKUP(Table11[[#This Row],[id]],'S1 - Assay'!A:A,'S1 - Assay'!B:B)</f>
        <v>10244</v>
      </c>
      <c r="C1813" s="20" t="str">
        <f>LOOKUP(Table11[[#This Row],[id]],'S1 - Assay'!A:A,'S1 - Assay'!C:C)</f>
        <v>II</v>
      </c>
      <c r="D1813" s="20">
        <f>COUNTIF('S6 - Table 1'!$B$3:$B$20,Table11[[#This Row],[id]])</f>
        <v>0</v>
      </c>
      <c r="E1813" s="20">
        <v>4.1497993800000001</v>
      </c>
      <c r="F1813" s="20">
        <v>3427</v>
      </c>
      <c r="G1813" s="20">
        <v>2</v>
      </c>
      <c r="H1813" s="20">
        <v>213</v>
      </c>
      <c r="I1813" s="20">
        <v>85</v>
      </c>
      <c r="J1813" s="20">
        <v>50</v>
      </c>
      <c r="K1813" s="20">
        <v>4431</v>
      </c>
      <c r="L1813" s="20">
        <v>63</v>
      </c>
      <c r="M1813" s="26" cm="1">
        <f t="array" ref="M1813">_xlfn.IFS(Table11[[#This Row],[target.clade]]="I",110,Table11[[#This Row],[target.clade]]="II",4454,TRUE,4652)</f>
        <v>4454</v>
      </c>
      <c r="N1813" s="26" cm="1">
        <f t="array" ref="N1813">_xlfn.IFS(Table11[[#This Row],[target.clade]]="I",4454,Table11[[#This Row],[target.clade]]="II",110,TRUE,NA())</f>
        <v>110</v>
      </c>
      <c r="O1813" s="20" cm="1">
        <f t="array" ref="O1813">_xlfn.IFS(Table11[[#This Row],[target.clade]]="I",Table11[[#This Row],[hits.I]],Table11[[#This Row],[target.clade]]="II",Table11[[#This Row],[hits.II]],TRUE,SUM(Table11[[#This Row],[hits.I]:[hits.?]]))</f>
        <v>4431</v>
      </c>
      <c r="P1813" s="26">
        <f>Table11[[#This Row],[clade.P]]-Table11[[#This Row],[clade.TP]]</f>
        <v>23</v>
      </c>
      <c r="Q1813" s="26" cm="1">
        <f t="array" ref="Q1813">_xlfn.IFS(Table11[[#This Row],[target.clade]]="I",Table11[[#This Row],[hits.II]],Table11[[#This Row],[target.clade]]="II",Table11[[#This Row],[hits.I]],TRUE,NA())</f>
        <v>50</v>
      </c>
      <c r="R1813" s="26">
        <f>IFERROR(Table11[[#This Row],[clade.N]]-Table11[[#This Row],[clade.FP]], NA())</f>
        <v>60</v>
      </c>
      <c r="S1813" s="24">
        <f>Table11[[#This Row],[clade.TP]]/Table11[[#This Row],[clade.P]]</f>
        <v>0.99483610237988329</v>
      </c>
      <c r="T1813" s="24">
        <f>Table11[[#This Row],[clade.FN]]/Table11[[#This Row],[clade.P]]</f>
        <v>5.1638976201167494E-3</v>
      </c>
      <c r="U1813" s="24">
        <f>IFERROR(Table11[[#This Row],[clade.FP]]/Table11[[#This Row],[clade.N]],NA())</f>
        <v>0.45454545454545453</v>
      </c>
      <c r="V1813" s="24">
        <f>IFERROR(Table11[[#This Row],[clade.TN]]/Table11[[#This Row],[clade.N]],NA())</f>
        <v>0.54545454545454541</v>
      </c>
      <c r="AC1813" s="11"/>
      <c r="AD1813" s="11"/>
    </row>
    <row r="1814" spans="1:30" ht="21" customHeight="1" x14ac:dyDescent="0.2">
      <c r="A1814" s="25" t="s">
        <v>6948</v>
      </c>
      <c r="B1814" s="20">
        <f>LOOKUP(Table11[[#This Row],[id]],'S1 - Assay'!A:A,'S1 - Assay'!B:B)</f>
        <v>10244</v>
      </c>
      <c r="C1814" s="20" t="str">
        <f>LOOKUP(Table11[[#This Row],[id]],'S1 - Assay'!A:A,'S1 - Assay'!C:C)</f>
        <v>II</v>
      </c>
      <c r="D1814" s="20">
        <f>COUNTIF('S6 - Table 1'!$B$3:$B$20,Table11[[#This Row],[id]])</f>
        <v>0</v>
      </c>
      <c r="E1814" s="20">
        <v>4.1889245229999998</v>
      </c>
      <c r="F1814" s="20">
        <v>3431</v>
      </c>
      <c r="G1814" s="20">
        <v>2</v>
      </c>
      <c r="H1814" s="20">
        <v>29</v>
      </c>
      <c r="I1814" s="20">
        <v>235</v>
      </c>
      <c r="J1814" s="20">
        <v>43</v>
      </c>
      <c r="K1814" s="20">
        <v>4429</v>
      </c>
      <c r="L1814" s="20">
        <v>70</v>
      </c>
      <c r="M1814" s="26" cm="1">
        <f t="array" ref="M1814">_xlfn.IFS(Table11[[#This Row],[target.clade]]="I",110,Table11[[#This Row],[target.clade]]="II",4454,TRUE,4652)</f>
        <v>4454</v>
      </c>
      <c r="N1814" s="26" cm="1">
        <f t="array" ref="N1814">_xlfn.IFS(Table11[[#This Row],[target.clade]]="I",4454,Table11[[#This Row],[target.clade]]="II",110,TRUE,NA())</f>
        <v>110</v>
      </c>
      <c r="O1814" s="20" cm="1">
        <f t="array" ref="O1814">_xlfn.IFS(Table11[[#This Row],[target.clade]]="I",Table11[[#This Row],[hits.I]],Table11[[#This Row],[target.clade]]="II",Table11[[#This Row],[hits.II]],TRUE,SUM(Table11[[#This Row],[hits.I]:[hits.?]]))</f>
        <v>4429</v>
      </c>
      <c r="P1814" s="26">
        <f>Table11[[#This Row],[clade.P]]-Table11[[#This Row],[clade.TP]]</f>
        <v>25</v>
      </c>
      <c r="Q1814" s="26" cm="1">
        <f t="array" ref="Q1814">_xlfn.IFS(Table11[[#This Row],[target.clade]]="I",Table11[[#This Row],[hits.II]],Table11[[#This Row],[target.clade]]="II",Table11[[#This Row],[hits.I]],TRUE,NA())</f>
        <v>43</v>
      </c>
      <c r="R1814" s="26">
        <f>IFERROR(Table11[[#This Row],[clade.N]]-Table11[[#This Row],[clade.FP]], NA())</f>
        <v>67</v>
      </c>
      <c r="S1814" s="24">
        <f>Table11[[#This Row],[clade.TP]]/Table11[[#This Row],[clade.P]]</f>
        <v>0.99438706780422093</v>
      </c>
      <c r="T1814" s="24">
        <f>Table11[[#This Row],[clade.FN]]/Table11[[#This Row],[clade.P]]</f>
        <v>5.6129321957790754E-3</v>
      </c>
      <c r="U1814" s="24">
        <f>IFERROR(Table11[[#This Row],[clade.FP]]/Table11[[#This Row],[clade.N]],NA())</f>
        <v>0.39090909090909093</v>
      </c>
      <c r="V1814" s="24">
        <f>IFERROR(Table11[[#This Row],[clade.TN]]/Table11[[#This Row],[clade.N]],NA())</f>
        <v>0.60909090909090913</v>
      </c>
      <c r="AC1814" s="11"/>
      <c r="AD1814" s="11"/>
    </row>
    <row r="1815" spans="1:30" ht="21" customHeight="1" x14ac:dyDescent="0.2">
      <c r="A1815" s="25" t="s">
        <v>6953</v>
      </c>
      <c r="B1815" s="20">
        <f>LOOKUP(Table11[[#This Row],[id]],'S1 - Assay'!A:A,'S1 - Assay'!B:B)</f>
        <v>10244</v>
      </c>
      <c r="C1815" s="20" t="str">
        <f>LOOKUP(Table11[[#This Row],[id]],'S1 - Assay'!A:A,'S1 - Assay'!C:C)</f>
        <v>II</v>
      </c>
      <c r="D1815" s="20">
        <f>COUNTIF('S6 - Table 1'!$B$3:$B$20,Table11[[#This Row],[id]])</f>
        <v>0</v>
      </c>
      <c r="E1815" s="20">
        <v>4.2144809580000002</v>
      </c>
      <c r="F1815" s="20">
        <v>3410</v>
      </c>
      <c r="G1815" s="20">
        <v>9</v>
      </c>
      <c r="H1815" s="20">
        <v>282</v>
      </c>
      <c r="I1815" s="20">
        <v>14</v>
      </c>
      <c r="J1815" s="20">
        <v>44</v>
      </c>
      <c r="K1815" s="20">
        <v>4408</v>
      </c>
      <c r="L1815" s="20">
        <v>65</v>
      </c>
      <c r="M1815" s="26" cm="1">
        <f t="array" ref="M1815">_xlfn.IFS(Table11[[#This Row],[target.clade]]="I",110,Table11[[#This Row],[target.clade]]="II",4454,TRUE,4652)</f>
        <v>4454</v>
      </c>
      <c r="N1815" s="26" cm="1">
        <f t="array" ref="N1815">_xlfn.IFS(Table11[[#This Row],[target.clade]]="I",4454,Table11[[#This Row],[target.clade]]="II",110,TRUE,NA())</f>
        <v>110</v>
      </c>
      <c r="O1815" s="20" cm="1">
        <f t="array" ref="O1815">_xlfn.IFS(Table11[[#This Row],[target.clade]]="I",Table11[[#This Row],[hits.I]],Table11[[#This Row],[target.clade]]="II",Table11[[#This Row],[hits.II]],TRUE,SUM(Table11[[#This Row],[hits.I]:[hits.?]]))</f>
        <v>4408</v>
      </c>
      <c r="P1815" s="26">
        <f>Table11[[#This Row],[clade.P]]-Table11[[#This Row],[clade.TP]]</f>
        <v>46</v>
      </c>
      <c r="Q1815" s="26" cm="1">
        <f t="array" ref="Q1815">_xlfn.IFS(Table11[[#This Row],[target.clade]]="I",Table11[[#This Row],[hits.II]],Table11[[#This Row],[target.clade]]="II",Table11[[#This Row],[hits.I]],TRUE,NA())</f>
        <v>44</v>
      </c>
      <c r="R1815" s="26">
        <f>IFERROR(Table11[[#This Row],[clade.N]]-Table11[[#This Row],[clade.FP]], NA())</f>
        <v>66</v>
      </c>
      <c r="S1815" s="24">
        <f>Table11[[#This Row],[clade.TP]]/Table11[[#This Row],[clade.P]]</f>
        <v>0.98967220475976647</v>
      </c>
      <c r="T1815" s="24">
        <f>Table11[[#This Row],[clade.FN]]/Table11[[#This Row],[clade.P]]</f>
        <v>1.0327795240233499E-2</v>
      </c>
      <c r="U1815" s="24">
        <f>IFERROR(Table11[[#This Row],[clade.FP]]/Table11[[#This Row],[clade.N]],NA())</f>
        <v>0.4</v>
      </c>
      <c r="V1815" s="24">
        <f>IFERROR(Table11[[#This Row],[clade.TN]]/Table11[[#This Row],[clade.N]],NA())</f>
        <v>0.6</v>
      </c>
      <c r="AC1815" s="11"/>
      <c r="AD1815" s="11"/>
    </row>
    <row r="1816" spans="1:30" ht="21" customHeight="1" x14ac:dyDescent="0.2">
      <c r="A1816" s="25" t="s">
        <v>6958</v>
      </c>
      <c r="B1816" s="20">
        <f>LOOKUP(Table11[[#This Row],[id]],'S1 - Assay'!A:A,'S1 - Assay'!B:B)</f>
        <v>10244</v>
      </c>
      <c r="C1816" s="20" t="str">
        <f>LOOKUP(Table11[[#This Row],[id]],'S1 - Assay'!A:A,'S1 - Assay'!C:C)</f>
        <v>II</v>
      </c>
      <c r="D1816" s="20">
        <f>COUNTIF('S6 - Table 1'!$B$3:$B$20,Table11[[#This Row],[id]])</f>
        <v>0</v>
      </c>
      <c r="E1816" s="20">
        <v>4.2150896180000004</v>
      </c>
      <c r="F1816" s="20">
        <v>3410</v>
      </c>
      <c r="G1816" s="20">
        <v>9</v>
      </c>
      <c r="H1816" s="20">
        <v>282</v>
      </c>
      <c r="I1816" s="20">
        <v>14</v>
      </c>
      <c r="J1816" s="20">
        <v>44</v>
      </c>
      <c r="K1816" s="20">
        <v>4408</v>
      </c>
      <c r="L1816" s="20">
        <v>65</v>
      </c>
      <c r="M1816" s="26" cm="1">
        <f t="array" ref="M1816">_xlfn.IFS(Table11[[#This Row],[target.clade]]="I",110,Table11[[#This Row],[target.clade]]="II",4454,TRUE,4652)</f>
        <v>4454</v>
      </c>
      <c r="N1816" s="26" cm="1">
        <f t="array" ref="N1816">_xlfn.IFS(Table11[[#This Row],[target.clade]]="I",4454,Table11[[#This Row],[target.clade]]="II",110,TRUE,NA())</f>
        <v>110</v>
      </c>
      <c r="O1816" s="20" cm="1">
        <f t="array" ref="O1816">_xlfn.IFS(Table11[[#This Row],[target.clade]]="I",Table11[[#This Row],[hits.I]],Table11[[#This Row],[target.clade]]="II",Table11[[#This Row],[hits.II]],TRUE,SUM(Table11[[#This Row],[hits.I]:[hits.?]]))</f>
        <v>4408</v>
      </c>
      <c r="P1816" s="26">
        <f>Table11[[#This Row],[clade.P]]-Table11[[#This Row],[clade.TP]]</f>
        <v>46</v>
      </c>
      <c r="Q1816" s="26" cm="1">
        <f t="array" ref="Q1816">_xlfn.IFS(Table11[[#This Row],[target.clade]]="I",Table11[[#This Row],[hits.II]],Table11[[#This Row],[target.clade]]="II",Table11[[#This Row],[hits.I]],TRUE,NA())</f>
        <v>44</v>
      </c>
      <c r="R1816" s="26">
        <f>IFERROR(Table11[[#This Row],[clade.N]]-Table11[[#This Row],[clade.FP]], NA())</f>
        <v>66</v>
      </c>
      <c r="S1816" s="24">
        <f>Table11[[#This Row],[clade.TP]]/Table11[[#This Row],[clade.P]]</f>
        <v>0.98967220475976647</v>
      </c>
      <c r="T1816" s="24">
        <f>Table11[[#This Row],[clade.FN]]/Table11[[#This Row],[clade.P]]</f>
        <v>1.0327795240233499E-2</v>
      </c>
      <c r="U1816" s="24">
        <f>IFERROR(Table11[[#This Row],[clade.FP]]/Table11[[#This Row],[clade.N]],NA())</f>
        <v>0.4</v>
      </c>
      <c r="V1816" s="24">
        <f>IFERROR(Table11[[#This Row],[clade.TN]]/Table11[[#This Row],[clade.N]],NA())</f>
        <v>0.6</v>
      </c>
      <c r="AC1816" s="11"/>
      <c r="AD1816" s="11"/>
    </row>
    <row r="1817" spans="1:30" ht="21" customHeight="1" x14ac:dyDescent="0.2">
      <c r="A1817" s="25" t="s">
        <v>6961</v>
      </c>
      <c r="B1817" s="20">
        <f>LOOKUP(Table11[[#This Row],[id]],'S1 - Assay'!A:A,'S1 - Assay'!B:B)</f>
        <v>10244</v>
      </c>
      <c r="C1817" s="20" t="str">
        <f>LOOKUP(Table11[[#This Row],[id]],'S1 - Assay'!A:A,'S1 - Assay'!C:C)</f>
        <v>II</v>
      </c>
      <c r="D1817" s="20">
        <f>COUNTIF('S6 - Table 1'!$B$3:$B$20,Table11[[#This Row],[id]])</f>
        <v>0</v>
      </c>
      <c r="E1817" s="20">
        <v>4.2188136930000004</v>
      </c>
      <c r="F1817" s="20">
        <v>3427</v>
      </c>
      <c r="G1817" s="20">
        <v>2</v>
      </c>
      <c r="H1817" s="20">
        <v>213</v>
      </c>
      <c r="I1817" s="20">
        <v>85</v>
      </c>
      <c r="J1817" s="20">
        <v>50</v>
      </c>
      <c r="K1817" s="20">
        <v>4431</v>
      </c>
      <c r="L1817" s="20">
        <v>63</v>
      </c>
      <c r="M1817" s="26" cm="1">
        <f t="array" ref="M1817">_xlfn.IFS(Table11[[#This Row],[target.clade]]="I",110,Table11[[#This Row],[target.clade]]="II",4454,TRUE,4652)</f>
        <v>4454</v>
      </c>
      <c r="N1817" s="26" cm="1">
        <f t="array" ref="N1817">_xlfn.IFS(Table11[[#This Row],[target.clade]]="I",4454,Table11[[#This Row],[target.clade]]="II",110,TRUE,NA())</f>
        <v>110</v>
      </c>
      <c r="O1817" s="20" cm="1">
        <f t="array" ref="O1817">_xlfn.IFS(Table11[[#This Row],[target.clade]]="I",Table11[[#This Row],[hits.I]],Table11[[#This Row],[target.clade]]="II",Table11[[#This Row],[hits.II]],TRUE,SUM(Table11[[#This Row],[hits.I]:[hits.?]]))</f>
        <v>4431</v>
      </c>
      <c r="P1817" s="26">
        <f>Table11[[#This Row],[clade.P]]-Table11[[#This Row],[clade.TP]]</f>
        <v>23</v>
      </c>
      <c r="Q1817" s="26" cm="1">
        <f t="array" ref="Q1817">_xlfn.IFS(Table11[[#This Row],[target.clade]]="I",Table11[[#This Row],[hits.II]],Table11[[#This Row],[target.clade]]="II",Table11[[#This Row],[hits.I]],TRUE,NA())</f>
        <v>50</v>
      </c>
      <c r="R1817" s="26">
        <f>IFERROR(Table11[[#This Row],[clade.N]]-Table11[[#This Row],[clade.FP]], NA())</f>
        <v>60</v>
      </c>
      <c r="S1817" s="24">
        <f>Table11[[#This Row],[clade.TP]]/Table11[[#This Row],[clade.P]]</f>
        <v>0.99483610237988329</v>
      </c>
      <c r="T1817" s="24">
        <f>Table11[[#This Row],[clade.FN]]/Table11[[#This Row],[clade.P]]</f>
        <v>5.1638976201167494E-3</v>
      </c>
      <c r="U1817" s="24">
        <f>IFERROR(Table11[[#This Row],[clade.FP]]/Table11[[#This Row],[clade.N]],NA())</f>
        <v>0.45454545454545453</v>
      </c>
      <c r="V1817" s="24">
        <f>IFERROR(Table11[[#This Row],[clade.TN]]/Table11[[#This Row],[clade.N]],NA())</f>
        <v>0.54545454545454541</v>
      </c>
      <c r="AC1817" s="11"/>
      <c r="AD1817" s="11"/>
    </row>
    <row r="1818" spans="1:30" ht="21" customHeight="1" x14ac:dyDescent="0.2">
      <c r="A1818" s="25" t="s">
        <v>6964</v>
      </c>
      <c r="B1818" s="20">
        <f>LOOKUP(Table11[[#This Row],[id]],'S1 - Assay'!A:A,'S1 - Assay'!B:B)</f>
        <v>10244</v>
      </c>
      <c r="C1818" s="20" t="str">
        <f>LOOKUP(Table11[[#This Row],[id]],'S1 - Assay'!A:A,'S1 - Assay'!C:C)</f>
        <v>II</v>
      </c>
      <c r="D1818" s="20">
        <f>COUNTIF('S6 - Table 1'!$B$3:$B$20,Table11[[#This Row],[id]])</f>
        <v>0</v>
      </c>
      <c r="E1818" s="20">
        <v>4.219255532</v>
      </c>
      <c r="F1818" s="20">
        <v>3429</v>
      </c>
      <c r="G1818" s="20">
        <v>3</v>
      </c>
      <c r="H1818" s="20">
        <v>122</v>
      </c>
      <c r="I1818" s="20">
        <v>188</v>
      </c>
      <c r="J1818" s="20">
        <v>43</v>
      </c>
      <c r="K1818" s="20">
        <v>4435</v>
      </c>
      <c r="L1818" s="20">
        <v>66</v>
      </c>
      <c r="M1818" s="26" cm="1">
        <f t="array" ref="M1818">_xlfn.IFS(Table11[[#This Row],[target.clade]]="I",110,Table11[[#This Row],[target.clade]]="II",4454,TRUE,4652)</f>
        <v>4454</v>
      </c>
      <c r="N1818" s="26" cm="1">
        <f t="array" ref="N1818">_xlfn.IFS(Table11[[#This Row],[target.clade]]="I",4454,Table11[[#This Row],[target.clade]]="II",110,TRUE,NA())</f>
        <v>110</v>
      </c>
      <c r="O1818" s="20" cm="1">
        <f t="array" ref="O1818">_xlfn.IFS(Table11[[#This Row],[target.clade]]="I",Table11[[#This Row],[hits.I]],Table11[[#This Row],[target.clade]]="II",Table11[[#This Row],[hits.II]],TRUE,SUM(Table11[[#This Row],[hits.I]:[hits.?]]))</f>
        <v>4435</v>
      </c>
      <c r="P1818" s="26">
        <f>Table11[[#This Row],[clade.P]]-Table11[[#This Row],[clade.TP]]</f>
        <v>19</v>
      </c>
      <c r="Q1818" s="26" cm="1">
        <f t="array" ref="Q1818">_xlfn.IFS(Table11[[#This Row],[target.clade]]="I",Table11[[#This Row],[hits.II]],Table11[[#This Row],[target.clade]]="II",Table11[[#This Row],[hits.I]],TRUE,NA())</f>
        <v>43</v>
      </c>
      <c r="R1818" s="26">
        <f>IFERROR(Table11[[#This Row],[clade.N]]-Table11[[#This Row],[clade.FP]], NA())</f>
        <v>67</v>
      </c>
      <c r="S1818" s="24">
        <f>Table11[[#This Row],[clade.TP]]/Table11[[#This Row],[clade.P]]</f>
        <v>0.99573417153120791</v>
      </c>
      <c r="T1818" s="24">
        <f>Table11[[#This Row],[clade.FN]]/Table11[[#This Row],[clade.P]]</f>
        <v>4.2658284687920973E-3</v>
      </c>
      <c r="U1818" s="24">
        <f>IFERROR(Table11[[#This Row],[clade.FP]]/Table11[[#This Row],[clade.N]],NA())</f>
        <v>0.39090909090909093</v>
      </c>
      <c r="V1818" s="24">
        <f>IFERROR(Table11[[#This Row],[clade.TN]]/Table11[[#This Row],[clade.N]],NA())</f>
        <v>0.60909090909090913</v>
      </c>
      <c r="AC1818" s="11"/>
      <c r="AD1818" s="11"/>
    </row>
    <row r="1819" spans="1:30" ht="21" customHeight="1" x14ac:dyDescent="0.2">
      <c r="A1819" s="25" t="s">
        <v>6969</v>
      </c>
      <c r="B1819" s="20">
        <f>LOOKUP(Table11[[#This Row],[id]],'S1 - Assay'!A:A,'S1 - Assay'!B:B)</f>
        <v>10244</v>
      </c>
      <c r="C1819" s="20" t="str">
        <f>LOOKUP(Table11[[#This Row],[id]],'S1 - Assay'!A:A,'S1 - Assay'!C:C)</f>
        <v>II</v>
      </c>
      <c r="D1819" s="20">
        <f>COUNTIF('S6 - Table 1'!$B$3:$B$20,Table11[[#This Row],[id]])</f>
        <v>0</v>
      </c>
      <c r="E1819" s="20">
        <v>4.2309113370000002</v>
      </c>
      <c r="F1819" s="20">
        <v>3410</v>
      </c>
      <c r="G1819" s="20">
        <v>9</v>
      </c>
      <c r="H1819" s="20">
        <v>282</v>
      </c>
      <c r="I1819" s="20">
        <v>14</v>
      </c>
      <c r="J1819" s="20">
        <v>44</v>
      </c>
      <c r="K1819" s="20">
        <v>4408</v>
      </c>
      <c r="L1819" s="20">
        <v>65</v>
      </c>
      <c r="M1819" s="26" cm="1">
        <f t="array" ref="M1819">_xlfn.IFS(Table11[[#This Row],[target.clade]]="I",110,Table11[[#This Row],[target.clade]]="II",4454,TRUE,4652)</f>
        <v>4454</v>
      </c>
      <c r="N1819" s="26" cm="1">
        <f t="array" ref="N1819">_xlfn.IFS(Table11[[#This Row],[target.clade]]="I",4454,Table11[[#This Row],[target.clade]]="II",110,TRUE,NA())</f>
        <v>110</v>
      </c>
      <c r="O1819" s="20" cm="1">
        <f t="array" ref="O1819">_xlfn.IFS(Table11[[#This Row],[target.clade]]="I",Table11[[#This Row],[hits.I]],Table11[[#This Row],[target.clade]]="II",Table11[[#This Row],[hits.II]],TRUE,SUM(Table11[[#This Row],[hits.I]:[hits.?]]))</f>
        <v>4408</v>
      </c>
      <c r="P1819" s="26">
        <f>Table11[[#This Row],[clade.P]]-Table11[[#This Row],[clade.TP]]</f>
        <v>46</v>
      </c>
      <c r="Q1819" s="26" cm="1">
        <f t="array" ref="Q1819">_xlfn.IFS(Table11[[#This Row],[target.clade]]="I",Table11[[#This Row],[hits.II]],Table11[[#This Row],[target.clade]]="II",Table11[[#This Row],[hits.I]],TRUE,NA())</f>
        <v>44</v>
      </c>
      <c r="R1819" s="26">
        <f>IFERROR(Table11[[#This Row],[clade.N]]-Table11[[#This Row],[clade.FP]], NA())</f>
        <v>66</v>
      </c>
      <c r="S1819" s="24">
        <f>Table11[[#This Row],[clade.TP]]/Table11[[#This Row],[clade.P]]</f>
        <v>0.98967220475976647</v>
      </c>
      <c r="T1819" s="24">
        <f>Table11[[#This Row],[clade.FN]]/Table11[[#This Row],[clade.P]]</f>
        <v>1.0327795240233499E-2</v>
      </c>
      <c r="U1819" s="24">
        <f>IFERROR(Table11[[#This Row],[clade.FP]]/Table11[[#This Row],[clade.N]],NA())</f>
        <v>0.4</v>
      </c>
      <c r="V1819" s="24">
        <f>IFERROR(Table11[[#This Row],[clade.TN]]/Table11[[#This Row],[clade.N]],NA())</f>
        <v>0.6</v>
      </c>
      <c r="AC1819" s="11"/>
      <c r="AD1819" s="11"/>
    </row>
    <row r="1820" spans="1:30" ht="21" customHeight="1" x14ac:dyDescent="0.2">
      <c r="A1820" s="25" t="s">
        <v>6972</v>
      </c>
      <c r="B1820" s="20">
        <f>LOOKUP(Table11[[#This Row],[id]],'S1 - Assay'!A:A,'S1 - Assay'!B:B)</f>
        <v>10244</v>
      </c>
      <c r="C1820" s="20" t="str">
        <f>LOOKUP(Table11[[#This Row],[id]],'S1 - Assay'!A:A,'S1 - Assay'!C:C)</f>
        <v>II</v>
      </c>
      <c r="D1820" s="20">
        <f>COUNTIF('S6 - Table 1'!$B$3:$B$20,Table11[[#This Row],[id]])</f>
        <v>0</v>
      </c>
      <c r="E1820" s="20">
        <v>4.2455875049999996</v>
      </c>
      <c r="F1820" s="20">
        <v>3281</v>
      </c>
      <c r="G1820" s="20">
        <v>20</v>
      </c>
      <c r="H1820" s="20">
        <v>192</v>
      </c>
      <c r="I1820" s="20">
        <v>103</v>
      </c>
      <c r="J1820" s="20">
        <v>50</v>
      </c>
      <c r="K1820" s="20">
        <v>4260</v>
      </c>
      <c r="L1820" s="20">
        <v>61</v>
      </c>
      <c r="M1820" s="26" cm="1">
        <f t="array" ref="M1820">_xlfn.IFS(Table11[[#This Row],[target.clade]]="I",110,Table11[[#This Row],[target.clade]]="II",4454,TRUE,4652)</f>
        <v>4454</v>
      </c>
      <c r="N1820" s="26" cm="1">
        <f t="array" ref="N1820">_xlfn.IFS(Table11[[#This Row],[target.clade]]="I",4454,Table11[[#This Row],[target.clade]]="II",110,TRUE,NA())</f>
        <v>110</v>
      </c>
      <c r="O1820" s="20" cm="1">
        <f t="array" ref="O1820">_xlfn.IFS(Table11[[#This Row],[target.clade]]="I",Table11[[#This Row],[hits.I]],Table11[[#This Row],[target.clade]]="II",Table11[[#This Row],[hits.II]],TRUE,SUM(Table11[[#This Row],[hits.I]:[hits.?]]))</f>
        <v>4260</v>
      </c>
      <c r="P1820" s="26">
        <f>Table11[[#This Row],[clade.P]]-Table11[[#This Row],[clade.TP]]</f>
        <v>194</v>
      </c>
      <c r="Q1820" s="26" cm="1">
        <f t="array" ref="Q1820">_xlfn.IFS(Table11[[#This Row],[target.clade]]="I",Table11[[#This Row],[hits.II]],Table11[[#This Row],[target.clade]]="II",Table11[[#This Row],[hits.I]],TRUE,NA())</f>
        <v>50</v>
      </c>
      <c r="R1820" s="26">
        <f>IFERROR(Table11[[#This Row],[clade.N]]-Table11[[#This Row],[clade.FP]], NA())</f>
        <v>60</v>
      </c>
      <c r="S1820" s="24">
        <f>Table11[[#This Row],[clade.TP]]/Table11[[#This Row],[clade.P]]</f>
        <v>0.95644364616075439</v>
      </c>
      <c r="T1820" s="24">
        <f>Table11[[#This Row],[clade.FN]]/Table11[[#This Row],[clade.P]]</f>
        <v>4.3556353839245623E-2</v>
      </c>
      <c r="U1820" s="24">
        <f>IFERROR(Table11[[#This Row],[clade.FP]]/Table11[[#This Row],[clade.N]],NA())</f>
        <v>0.45454545454545453</v>
      </c>
      <c r="V1820" s="24">
        <f>IFERROR(Table11[[#This Row],[clade.TN]]/Table11[[#This Row],[clade.N]],NA())</f>
        <v>0.54545454545454541</v>
      </c>
      <c r="AC1820" s="11"/>
      <c r="AD1820" s="11"/>
    </row>
    <row r="1821" spans="1:30" ht="21" customHeight="1" x14ac:dyDescent="0.2">
      <c r="A1821" s="25" t="s">
        <v>6974</v>
      </c>
      <c r="B1821" s="20">
        <f>LOOKUP(Table11[[#This Row],[id]],'S1 - Assay'!A:A,'S1 - Assay'!B:B)</f>
        <v>10244</v>
      </c>
      <c r="C1821" s="20" t="str">
        <f>LOOKUP(Table11[[#This Row],[id]],'S1 - Assay'!A:A,'S1 - Assay'!C:C)</f>
        <v>II</v>
      </c>
      <c r="D1821" s="20">
        <f>COUNTIF('S6 - Table 1'!$B$3:$B$20,Table11[[#This Row],[id]])</f>
        <v>0</v>
      </c>
      <c r="E1821" s="20">
        <v>4.2607410330000004</v>
      </c>
      <c r="F1821" s="20">
        <v>3373</v>
      </c>
      <c r="G1821" s="20">
        <v>7</v>
      </c>
      <c r="H1821" s="20">
        <v>50</v>
      </c>
      <c r="I1821" s="20">
        <v>262</v>
      </c>
      <c r="J1821" s="20">
        <v>43</v>
      </c>
      <c r="K1821" s="20">
        <v>4396</v>
      </c>
      <c r="L1821" s="20">
        <v>49</v>
      </c>
      <c r="M1821" s="26" cm="1">
        <f t="array" ref="M1821">_xlfn.IFS(Table11[[#This Row],[target.clade]]="I",110,Table11[[#This Row],[target.clade]]="II",4454,TRUE,4652)</f>
        <v>4454</v>
      </c>
      <c r="N1821" s="26" cm="1">
        <f t="array" ref="N1821">_xlfn.IFS(Table11[[#This Row],[target.clade]]="I",4454,Table11[[#This Row],[target.clade]]="II",110,TRUE,NA())</f>
        <v>110</v>
      </c>
      <c r="O1821" s="20" cm="1">
        <f t="array" ref="O1821">_xlfn.IFS(Table11[[#This Row],[target.clade]]="I",Table11[[#This Row],[hits.I]],Table11[[#This Row],[target.clade]]="II",Table11[[#This Row],[hits.II]],TRUE,SUM(Table11[[#This Row],[hits.I]:[hits.?]]))</f>
        <v>4396</v>
      </c>
      <c r="P1821" s="26">
        <f>Table11[[#This Row],[clade.P]]-Table11[[#This Row],[clade.TP]]</f>
        <v>58</v>
      </c>
      <c r="Q1821" s="26" cm="1">
        <f t="array" ref="Q1821">_xlfn.IFS(Table11[[#This Row],[target.clade]]="I",Table11[[#This Row],[hits.II]],Table11[[#This Row],[target.clade]]="II",Table11[[#This Row],[hits.I]],TRUE,NA())</f>
        <v>43</v>
      </c>
      <c r="R1821" s="26">
        <f>IFERROR(Table11[[#This Row],[clade.N]]-Table11[[#This Row],[clade.FP]], NA())</f>
        <v>67</v>
      </c>
      <c r="S1821" s="24">
        <f>Table11[[#This Row],[clade.TP]]/Table11[[#This Row],[clade.P]]</f>
        <v>0.9869779973057925</v>
      </c>
      <c r="T1821" s="24">
        <f>Table11[[#This Row],[clade.FN]]/Table11[[#This Row],[clade.P]]</f>
        <v>1.3022002694207453E-2</v>
      </c>
      <c r="U1821" s="24">
        <f>IFERROR(Table11[[#This Row],[clade.FP]]/Table11[[#This Row],[clade.N]],NA())</f>
        <v>0.39090909090909093</v>
      </c>
      <c r="V1821" s="24">
        <f>IFERROR(Table11[[#This Row],[clade.TN]]/Table11[[#This Row],[clade.N]],NA())</f>
        <v>0.60909090909090913</v>
      </c>
      <c r="AC1821" s="11"/>
      <c r="AD1821" s="11"/>
    </row>
    <row r="1822" spans="1:30" ht="21" customHeight="1" x14ac:dyDescent="0.2">
      <c r="A1822" s="25" t="s">
        <v>6977</v>
      </c>
      <c r="B1822" s="20">
        <f>LOOKUP(Table11[[#This Row],[id]],'S1 - Assay'!A:A,'S1 - Assay'!B:B)</f>
        <v>10244</v>
      </c>
      <c r="C1822" s="20" t="str">
        <f>LOOKUP(Table11[[#This Row],[id]],'S1 - Assay'!A:A,'S1 - Assay'!C:C)</f>
        <v>II</v>
      </c>
      <c r="D1822" s="20">
        <f>COUNTIF('S6 - Table 1'!$B$3:$B$20,Table11[[#This Row],[id]])</f>
        <v>0</v>
      </c>
      <c r="E1822" s="20">
        <v>4.2707546430000001</v>
      </c>
      <c r="F1822" s="20">
        <v>3313</v>
      </c>
      <c r="G1822" s="20">
        <v>2</v>
      </c>
      <c r="H1822" s="20">
        <v>99</v>
      </c>
      <c r="I1822" s="20">
        <v>100</v>
      </c>
      <c r="J1822" s="20">
        <v>43</v>
      </c>
      <c r="K1822" s="20">
        <v>4403</v>
      </c>
      <c r="L1822" s="20">
        <v>28</v>
      </c>
      <c r="M1822" s="26" cm="1">
        <f t="array" ref="M1822">_xlfn.IFS(Table11[[#This Row],[target.clade]]="I",110,Table11[[#This Row],[target.clade]]="II",4454,TRUE,4652)</f>
        <v>4454</v>
      </c>
      <c r="N1822" s="26" cm="1">
        <f t="array" ref="N1822">_xlfn.IFS(Table11[[#This Row],[target.clade]]="I",4454,Table11[[#This Row],[target.clade]]="II",110,TRUE,NA())</f>
        <v>110</v>
      </c>
      <c r="O1822" s="20" cm="1">
        <f t="array" ref="O1822">_xlfn.IFS(Table11[[#This Row],[target.clade]]="I",Table11[[#This Row],[hits.I]],Table11[[#This Row],[target.clade]]="II",Table11[[#This Row],[hits.II]],TRUE,SUM(Table11[[#This Row],[hits.I]:[hits.?]]))</f>
        <v>4403</v>
      </c>
      <c r="P1822" s="26">
        <f>Table11[[#This Row],[clade.P]]-Table11[[#This Row],[clade.TP]]</f>
        <v>51</v>
      </c>
      <c r="Q1822" s="26" cm="1">
        <f t="array" ref="Q1822">_xlfn.IFS(Table11[[#This Row],[target.clade]]="I",Table11[[#This Row],[hits.II]],Table11[[#This Row],[target.clade]]="II",Table11[[#This Row],[hits.I]],TRUE,NA())</f>
        <v>43</v>
      </c>
      <c r="R1822" s="26">
        <f>IFERROR(Table11[[#This Row],[clade.N]]-Table11[[#This Row],[clade.FP]], NA())</f>
        <v>67</v>
      </c>
      <c r="S1822" s="24">
        <f>Table11[[#This Row],[clade.TP]]/Table11[[#This Row],[clade.P]]</f>
        <v>0.98854961832061072</v>
      </c>
      <c r="T1822" s="24">
        <f>Table11[[#This Row],[clade.FN]]/Table11[[#This Row],[clade.P]]</f>
        <v>1.1450381679389313E-2</v>
      </c>
      <c r="U1822" s="24">
        <f>IFERROR(Table11[[#This Row],[clade.FP]]/Table11[[#This Row],[clade.N]],NA())</f>
        <v>0.39090909090909093</v>
      </c>
      <c r="V1822" s="24">
        <f>IFERROR(Table11[[#This Row],[clade.TN]]/Table11[[#This Row],[clade.N]],NA())</f>
        <v>0.60909090909090913</v>
      </c>
      <c r="AC1822" s="11"/>
      <c r="AD1822" s="11"/>
    </row>
    <row r="1823" spans="1:30" ht="21" customHeight="1" x14ac:dyDescent="0.2">
      <c r="A1823" s="25" t="s">
        <v>6980</v>
      </c>
      <c r="B1823" s="20">
        <f>LOOKUP(Table11[[#This Row],[id]],'S1 - Assay'!A:A,'S1 - Assay'!B:B)</f>
        <v>10244</v>
      </c>
      <c r="C1823" s="20" t="str">
        <f>LOOKUP(Table11[[#This Row],[id]],'S1 - Assay'!A:A,'S1 - Assay'!C:C)</f>
        <v>II</v>
      </c>
      <c r="D1823" s="20">
        <f>COUNTIF('S6 - Table 1'!$B$3:$B$20,Table11[[#This Row],[id]])</f>
        <v>0</v>
      </c>
      <c r="E1823" s="20">
        <v>4.2710818670000004</v>
      </c>
      <c r="F1823" s="20">
        <v>3431</v>
      </c>
      <c r="G1823" s="20">
        <v>2</v>
      </c>
      <c r="H1823" s="20">
        <v>30</v>
      </c>
      <c r="I1823" s="20">
        <v>234</v>
      </c>
      <c r="J1823" s="20">
        <v>43</v>
      </c>
      <c r="K1823" s="20">
        <v>4429</v>
      </c>
      <c r="L1823" s="20">
        <v>70</v>
      </c>
      <c r="M1823" s="26" cm="1">
        <f t="array" ref="M1823">_xlfn.IFS(Table11[[#This Row],[target.clade]]="I",110,Table11[[#This Row],[target.clade]]="II",4454,TRUE,4652)</f>
        <v>4454</v>
      </c>
      <c r="N1823" s="26" cm="1">
        <f t="array" ref="N1823">_xlfn.IFS(Table11[[#This Row],[target.clade]]="I",4454,Table11[[#This Row],[target.clade]]="II",110,TRUE,NA())</f>
        <v>110</v>
      </c>
      <c r="O1823" s="20" cm="1">
        <f t="array" ref="O1823">_xlfn.IFS(Table11[[#This Row],[target.clade]]="I",Table11[[#This Row],[hits.I]],Table11[[#This Row],[target.clade]]="II",Table11[[#This Row],[hits.II]],TRUE,SUM(Table11[[#This Row],[hits.I]:[hits.?]]))</f>
        <v>4429</v>
      </c>
      <c r="P1823" s="26">
        <f>Table11[[#This Row],[clade.P]]-Table11[[#This Row],[clade.TP]]</f>
        <v>25</v>
      </c>
      <c r="Q1823" s="26" cm="1">
        <f t="array" ref="Q1823">_xlfn.IFS(Table11[[#This Row],[target.clade]]="I",Table11[[#This Row],[hits.II]],Table11[[#This Row],[target.clade]]="II",Table11[[#This Row],[hits.I]],TRUE,NA())</f>
        <v>43</v>
      </c>
      <c r="R1823" s="26">
        <f>IFERROR(Table11[[#This Row],[clade.N]]-Table11[[#This Row],[clade.FP]], NA())</f>
        <v>67</v>
      </c>
      <c r="S1823" s="24">
        <f>Table11[[#This Row],[clade.TP]]/Table11[[#This Row],[clade.P]]</f>
        <v>0.99438706780422093</v>
      </c>
      <c r="T1823" s="24">
        <f>Table11[[#This Row],[clade.FN]]/Table11[[#This Row],[clade.P]]</f>
        <v>5.6129321957790754E-3</v>
      </c>
      <c r="U1823" s="24">
        <f>IFERROR(Table11[[#This Row],[clade.FP]]/Table11[[#This Row],[clade.N]],NA())</f>
        <v>0.39090909090909093</v>
      </c>
      <c r="V1823" s="24">
        <f>IFERROR(Table11[[#This Row],[clade.TN]]/Table11[[#This Row],[clade.N]],NA())</f>
        <v>0.60909090909090913</v>
      </c>
      <c r="AC1823" s="11"/>
      <c r="AD1823" s="11"/>
    </row>
    <row r="1824" spans="1:30" ht="21" customHeight="1" x14ac:dyDescent="0.2">
      <c r="A1824" s="25" t="s">
        <v>6983</v>
      </c>
      <c r="B1824" s="20">
        <f>LOOKUP(Table11[[#This Row],[id]],'S1 - Assay'!A:A,'S1 - Assay'!B:B)</f>
        <v>10244</v>
      </c>
      <c r="C1824" s="20" t="str">
        <f>LOOKUP(Table11[[#This Row],[id]],'S1 - Assay'!A:A,'S1 - Assay'!C:C)</f>
        <v>II</v>
      </c>
      <c r="D1824" s="20">
        <f>COUNTIF('S6 - Table 1'!$B$3:$B$20,Table11[[#This Row],[id]])</f>
        <v>0</v>
      </c>
      <c r="E1824" s="20">
        <v>4.2710818670000004</v>
      </c>
      <c r="F1824" s="20">
        <v>3431</v>
      </c>
      <c r="G1824" s="20">
        <v>2</v>
      </c>
      <c r="H1824" s="20">
        <v>29</v>
      </c>
      <c r="I1824" s="20">
        <v>235</v>
      </c>
      <c r="J1824" s="20">
        <v>43</v>
      </c>
      <c r="K1824" s="20">
        <v>4429</v>
      </c>
      <c r="L1824" s="20">
        <v>70</v>
      </c>
      <c r="M1824" s="26" cm="1">
        <f t="array" ref="M1824">_xlfn.IFS(Table11[[#This Row],[target.clade]]="I",110,Table11[[#This Row],[target.clade]]="II",4454,TRUE,4652)</f>
        <v>4454</v>
      </c>
      <c r="N1824" s="26" cm="1">
        <f t="array" ref="N1824">_xlfn.IFS(Table11[[#This Row],[target.clade]]="I",4454,Table11[[#This Row],[target.clade]]="II",110,TRUE,NA())</f>
        <v>110</v>
      </c>
      <c r="O1824" s="20" cm="1">
        <f t="array" ref="O1824">_xlfn.IFS(Table11[[#This Row],[target.clade]]="I",Table11[[#This Row],[hits.I]],Table11[[#This Row],[target.clade]]="II",Table11[[#This Row],[hits.II]],TRUE,SUM(Table11[[#This Row],[hits.I]:[hits.?]]))</f>
        <v>4429</v>
      </c>
      <c r="P1824" s="26">
        <f>Table11[[#This Row],[clade.P]]-Table11[[#This Row],[clade.TP]]</f>
        <v>25</v>
      </c>
      <c r="Q1824" s="26" cm="1">
        <f t="array" ref="Q1824">_xlfn.IFS(Table11[[#This Row],[target.clade]]="I",Table11[[#This Row],[hits.II]],Table11[[#This Row],[target.clade]]="II",Table11[[#This Row],[hits.I]],TRUE,NA())</f>
        <v>43</v>
      </c>
      <c r="R1824" s="26">
        <f>IFERROR(Table11[[#This Row],[clade.N]]-Table11[[#This Row],[clade.FP]], NA())</f>
        <v>67</v>
      </c>
      <c r="S1824" s="24">
        <f>Table11[[#This Row],[clade.TP]]/Table11[[#This Row],[clade.P]]</f>
        <v>0.99438706780422093</v>
      </c>
      <c r="T1824" s="24">
        <f>Table11[[#This Row],[clade.FN]]/Table11[[#This Row],[clade.P]]</f>
        <v>5.6129321957790754E-3</v>
      </c>
      <c r="U1824" s="24">
        <f>IFERROR(Table11[[#This Row],[clade.FP]]/Table11[[#This Row],[clade.N]],NA())</f>
        <v>0.39090909090909093</v>
      </c>
      <c r="V1824" s="24">
        <f>IFERROR(Table11[[#This Row],[clade.TN]]/Table11[[#This Row],[clade.N]],NA())</f>
        <v>0.60909090909090913</v>
      </c>
      <c r="AC1824" s="11"/>
      <c r="AD1824" s="11"/>
    </row>
    <row r="1825" spans="1:30" ht="21" customHeight="1" x14ac:dyDescent="0.2">
      <c r="A1825" s="25" t="s">
        <v>6986</v>
      </c>
      <c r="B1825" s="20">
        <f>LOOKUP(Table11[[#This Row],[id]],'S1 - Assay'!A:A,'S1 - Assay'!B:B)</f>
        <v>10244</v>
      </c>
      <c r="C1825" s="20" t="str">
        <f>LOOKUP(Table11[[#This Row],[id]],'S1 - Assay'!A:A,'S1 - Assay'!C:C)</f>
        <v>II</v>
      </c>
      <c r="D1825" s="20">
        <f>COUNTIF('S6 - Table 1'!$B$3:$B$20,Table11[[#This Row],[id]])</f>
        <v>0</v>
      </c>
      <c r="E1825" s="20">
        <v>4.295397532</v>
      </c>
      <c r="F1825" s="20">
        <v>3092</v>
      </c>
      <c r="G1825" s="20">
        <v>22</v>
      </c>
      <c r="H1825" s="20">
        <v>0</v>
      </c>
      <c r="I1825" s="20">
        <v>157</v>
      </c>
      <c r="J1825" s="20">
        <v>43</v>
      </c>
      <c r="K1825" s="20">
        <v>4130</v>
      </c>
      <c r="L1825" s="20">
        <v>14</v>
      </c>
      <c r="M1825" s="26" cm="1">
        <f t="array" ref="M1825">_xlfn.IFS(Table11[[#This Row],[target.clade]]="I",110,Table11[[#This Row],[target.clade]]="II",4454,TRUE,4652)</f>
        <v>4454</v>
      </c>
      <c r="N1825" s="26" cm="1">
        <f t="array" ref="N1825">_xlfn.IFS(Table11[[#This Row],[target.clade]]="I",4454,Table11[[#This Row],[target.clade]]="II",110,TRUE,NA())</f>
        <v>110</v>
      </c>
      <c r="O1825" s="20" cm="1">
        <f t="array" ref="O1825">_xlfn.IFS(Table11[[#This Row],[target.clade]]="I",Table11[[#This Row],[hits.I]],Table11[[#This Row],[target.clade]]="II",Table11[[#This Row],[hits.II]],TRUE,SUM(Table11[[#This Row],[hits.I]:[hits.?]]))</f>
        <v>4130</v>
      </c>
      <c r="P1825" s="26">
        <f>Table11[[#This Row],[clade.P]]-Table11[[#This Row],[clade.TP]]</f>
        <v>324</v>
      </c>
      <c r="Q1825" s="26" cm="1">
        <f t="array" ref="Q1825">_xlfn.IFS(Table11[[#This Row],[target.clade]]="I",Table11[[#This Row],[hits.II]],Table11[[#This Row],[target.clade]]="II",Table11[[#This Row],[hits.I]],TRUE,NA())</f>
        <v>43</v>
      </c>
      <c r="R1825" s="26">
        <f>IFERROR(Table11[[#This Row],[clade.N]]-Table11[[#This Row],[clade.FP]], NA())</f>
        <v>67</v>
      </c>
      <c r="S1825" s="24">
        <f>Table11[[#This Row],[clade.TP]]/Table11[[#This Row],[clade.P]]</f>
        <v>0.92725639874270316</v>
      </c>
      <c r="T1825" s="24">
        <f>Table11[[#This Row],[clade.FN]]/Table11[[#This Row],[clade.P]]</f>
        <v>7.2743601257296814E-2</v>
      </c>
      <c r="U1825" s="24">
        <f>IFERROR(Table11[[#This Row],[clade.FP]]/Table11[[#This Row],[clade.N]],NA())</f>
        <v>0.39090909090909093</v>
      </c>
      <c r="V1825" s="24">
        <f>IFERROR(Table11[[#This Row],[clade.TN]]/Table11[[#This Row],[clade.N]],NA())</f>
        <v>0.60909090909090913</v>
      </c>
      <c r="AC1825" s="11"/>
      <c r="AD1825" s="11"/>
    </row>
    <row r="1826" spans="1:30" ht="21" customHeight="1" x14ac:dyDescent="0.2">
      <c r="A1826" s="25" t="s">
        <v>6991</v>
      </c>
      <c r="B1826" s="20">
        <f>LOOKUP(Table11[[#This Row],[id]],'S1 - Assay'!A:A,'S1 - Assay'!B:B)</f>
        <v>10244</v>
      </c>
      <c r="C1826" s="20" t="str">
        <f>LOOKUP(Table11[[#This Row],[id]],'S1 - Assay'!A:A,'S1 - Assay'!C:C)</f>
        <v>II</v>
      </c>
      <c r="D1826" s="20">
        <f>COUNTIF('S6 - Table 1'!$B$3:$B$20,Table11[[#This Row],[id]])</f>
        <v>0</v>
      </c>
      <c r="E1826" s="20">
        <v>4.3154511089999996</v>
      </c>
      <c r="F1826" s="20">
        <v>3377</v>
      </c>
      <c r="G1826" s="20">
        <v>0</v>
      </c>
      <c r="H1826" s="20">
        <v>217</v>
      </c>
      <c r="I1826" s="20">
        <v>16</v>
      </c>
      <c r="J1826" s="20">
        <v>43</v>
      </c>
      <c r="K1826" s="20">
        <v>4383</v>
      </c>
      <c r="L1826" s="20">
        <v>53</v>
      </c>
      <c r="M1826" s="26" cm="1">
        <f t="array" ref="M1826">_xlfn.IFS(Table11[[#This Row],[target.clade]]="I",110,Table11[[#This Row],[target.clade]]="II",4454,TRUE,4652)</f>
        <v>4454</v>
      </c>
      <c r="N1826" s="26" cm="1">
        <f t="array" ref="N1826">_xlfn.IFS(Table11[[#This Row],[target.clade]]="I",4454,Table11[[#This Row],[target.clade]]="II",110,TRUE,NA())</f>
        <v>110</v>
      </c>
      <c r="O1826" s="20" cm="1">
        <f t="array" ref="O1826">_xlfn.IFS(Table11[[#This Row],[target.clade]]="I",Table11[[#This Row],[hits.I]],Table11[[#This Row],[target.clade]]="II",Table11[[#This Row],[hits.II]],TRUE,SUM(Table11[[#This Row],[hits.I]:[hits.?]]))</f>
        <v>4383</v>
      </c>
      <c r="P1826" s="26">
        <f>Table11[[#This Row],[clade.P]]-Table11[[#This Row],[clade.TP]]</f>
        <v>71</v>
      </c>
      <c r="Q1826" s="26" cm="1">
        <f t="array" ref="Q1826">_xlfn.IFS(Table11[[#This Row],[target.clade]]="I",Table11[[#This Row],[hits.II]],Table11[[#This Row],[target.clade]]="II",Table11[[#This Row],[hits.I]],TRUE,NA())</f>
        <v>43</v>
      </c>
      <c r="R1826" s="26">
        <f>IFERROR(Table11[[#This Row],[clade.N]]-Table11[[#This Row],[clade.FP]], NA())</f>
        <v>67</v>
      </c>
      <c r="S1826" s="24">
        <f>Table11[[#This Row],[clade.TP]]/Table11[[#This Row],[clade.P]]</f>
        <v>0.9840592725639874</v>
      </c>
      <c r="T1826" s="24">
        <f>Table11[[#This Row],[clade.FN]]/Table11[[#This Row],[clade.P]]</f>
        <v>1.5940727436012572E-2</v>
      </c>
      <c r="U1826" s="24">
        <f>IFERROR(Table11[[#This Row],[clade.FP]]/Table11[[#This Row],[clade.N]],NA())</f>
        <v>0.39090909090909093</v>
      </c>
      <c r="V1826" s="24">
        <f>IFERROR(Table11[[#This Row],[clade.TN]]/Table11[[#This Row],[clade.N]],NA())</f>
        <v>0.60909090909090913</v>
      </c>
      <c r="AC1826" s="11"/>
      <c r="AD1826" s="11"/>
    </row>
    <row r="1827" spans="1:30" ht="21" customHeight="1" x14ac:dyDescent="0.2">
      <c r="A1827" s="25" t="s">
        <v>6996</v>
      </c>
      <c r="B1827" s="20">
        <f>LOOKUP(Table11[[#This Row],[id]],'S1 - Assay'!A:A,'S1 - Assay'!B:B)</f>
        <v>10244</v>
      </c>
      <c r="C1827" s="20" t="str">
        <f>LOOKUP(Table11[[#This Row],[id]],'S1 - Assay'!A:A,'S1 - Assay'!C:C)</f>
        <v>II</v>
      </c>
      <c r="D1827" s="20">
        <f>COUNTIF('S6 - Table 1'!$B$3:$B$20,Table11[[#This Row],[id]])</f>
        <v>0</v>
      </c>
      <c r="E1827" s="20">
        <v>4.3157669490000004</v>
      </c>
      <c r="F1827" s="20">
        <v>3377</v>
      </c>
      <c r="G1827" s="20">
        <v>0</v>
      </c>
      <c r="H1827" s="20">
        <v>217</v>
      </c>
      <c r="I1827" s="20">
        <v>16</v>
      </c>
      <c r="J1827" s="20">
        <v>43</v>
      </c>
      <c r="K1827" s="20">
        <v>4383</v>
      </c>
      <c r="L1827" s="20">
        <v>53</v>
      </c>
      <c r="M1827" s="26" cm="1">
        <f t="array" ref="M1827">_xlfn.IFS(Table11[[#This Row],[target.clade]]="I",110,Table11[[#This Row],[target.clade]]="II",4454,TRUE,4652)</f>
        <v>4454</v>
      </c>
      <c r="N1827" s="26" cm="1">
        <f t="array" ref="N1827">_xlfn.IFS(Table11[[#This Row],[target.clade]]="I",4454,Table11[[#This Row],[target.clade]]="II",110,TRUE,NA())</f>
        <v>110</v>
      </c>
      <c r="O1827" s="20" cm="1">
        <f t="array" ref="O1827">_xlfn.IFS(Table11[[#This Row],[target.clade]]="I",Table11[[#This Row],[hits.I]],Table11[[#This Row],[target.clade]]="II",Table11[[#This Row],[hits.II]],TRUE,SUM(Table11[[#This Row],[hits.I]:[hits.?]]))</f>
        <v>4383</v>
      </c>
      <c r="P1827" s="26">
        <f>Table11[[#This Row],[clade.P]]-Table11[[#This Row],[clade.TP]]</f>
        <v>71</v>
      </c>
      <c r="Q1827" s="26" cm="1">
        <f t="array" ref="Q1827">_xlfn.IFS(Table11[[#This Row],[target.clade]]="I",Table11[[#This Row],[hits.II]],Table11[[#This Row],[target.clade]]="II",Table11[[#This Row],[hits.I]],TRUE,NA())</f>
        <v>43</v>
      </c>
      <c r="R1827" s="26">
        <f>IFERROR(Table11[[#This Row],[clade.N]]-Table11[[#This Row],[clade.FP]], NA())</f>
        <v>67</v>
      </c>
      <c r="S1827" s="24">
        <f>Table11[[#This Row],[clade.TP]]/Table11[[#This Row],[clade.P]]</f>
        <v>0.9840592725639874</v>
      </c>
      <c r="T1827" s="24">
        <f>Table11[[#This Row],[clade.FN]]/Table11[[#This Row],[clade.P]]</f>
        <v>1.5940727436012572E-2</v>
      </c>
      <c r="U1827" s="24">
        <f>IFERROR(Table11[[#This Row],[clade.FP]]/Table11[[#This Row],[clade.N]],NA())</f>
        <v>0.39090909090909093</v>
      </c>
      <c r="V1827" s="24">
        <f>IFERROR(Table11[[#This Row],[clade.TN]]/Table11[[#This Row],[clade.N]],NA())</f>
        <v>0.60909090909090913</v>
      </c>
      <c r="AC1827" s="11"/>
      <c r="AD1827" s="11"/>
    </row>
    <row r="1828" spans="1:30" ht="21" customHeight="1" x14ac:dyDescent="0.2">
      <c r="A1828" s="25" t="s">
        <v>6999</v>
      </c>
      <c r="B1828" s="20">
        <f>LOOKUP(Table11[[#This Row],[id]],'S1 - Assay'!A:A,'S1 - Assay'!B:B)</f>
        <v>10244</v>
      </c>
      <c r="C1828" s="20" t="str">
        <f>LOOKUP(Table11[[#This Row],[id]],'S1 - Assay'!A:A,'S1 - Assay'!C:C)</f>
        <v>II</v>
      </c>
      <c r="D1828" s="20">
        <f>COUNTIF('S6 - Table 1'!$B$3:$B$20,Table11[[#This Row],[id]])</f>
        <v>0</v>
      </c>
      <c r="E1828" s="20">
        <v>4.3257362419999996</v>
      </c>
      <c r="F1828" s="20">
        <v>3373</v>
      </c>
      <c r="G1828" s="20">
        <v>7</v>
      </c>
      <c r="H1828" s="20">
        <v>50</v>
      </c>
      <c r="I1828" s="20">
        <v>259</v>
      </c>
      <c r="J1828" s="20">
        <v>43</v>
      </c>
      <c r="K1828" s="20">
        <v>4396</v>
      </c>
      <c r="L1828" s="20">
        <v>49</v>
      </c>
      <c r="M1828" s="26" cm="1">
        <f t="array" ref="M1828">_xlfn.IFS(Table11[[#This Row],[target.clade]]="I",110,Table11[[#This Row],[target.clade]]="II",4454,TRUE,4652)</f>
        <v>4454</v>
      </c>
      <c r="N1828" s="26" cm="1">
        <f t="array" ref="N1828">_xlfn.IFS(Table11[[#This Row],[target.clade]]="I",4454,Table11[[#This Row],[target.clade]]="II",110,TRUE,NA())</f>
        <v>110</v>
      </c>
      <c r="O1828" s="20" cm="1">
        <f t="array" ref="O1828">_xlfn.IFS(Table11[[#This Row],[target.clade]]="I",Table11[[#This Row],[hits.I]],Table11[[#This Row],[target.clade]]="II",Table11[[#This Row],[hits.II]],TRUE,SUM(Table11[[#This Row],[hits.I]:[hits.?]]))</f>
        <v>4396</v>
      </c>
      <c r="P1828" s="26">
        <f>Table11[[#This Row],[clade.P]]-Table11[[#This Row],[clade.TP]]</f>
        <v>58</v>
      </c>
      <c r="Q1828" s="26" cm="1">
        <f t="array" ref="Q1828">_xlfn.IFS(Table11[[#This Row],[target.clade]]="I",Table11[[#This Row],[hits.II]],Table11[[#This Row],[target.clade]]="II",Table11[[#This Row],[hits.I]],TRUE,NA())</f>
        <v>43</v>
      </c>
      <c r="R1828" s="26">
        <f>IFERROR(Table11[[#This Row],[clade.N]]-Table11[[#This Row],[clade.FP]], NA())</f>
        <v>67</v>
      </c>
      <c r="S1828" s="24">
        <f>Table11[[#This Row],[clade.TP]]/Table11[[#This Row],[clade.P]]</f>
        <v>0.9869779973057925</v>
      </c>
      <c r="T1828" s="24">
        <f>Table11[[#This Row],[clade.FN]]/Table11[[#This Row],[clade.P]]</f>
        <v>1.3022002694207453E-2</v>
      </c>
      <c r="U1828" s="24">
        <f>IFERROR(Table11[[#This Row],[clade.FP]]/Table11[[#This Row],[clade.N]],NA())</f>
        <v>0.39090909090909093</v>
      </c>
      <c r="V1828" s="24">
        <f>IFERROR(Table11[[#This Row],[clade.TN]]/Table11[[#This Row],[clade.N]],NA())</f>
        <v>0.60909090909090913</v>
      </c>
      <c r="AC1828" s="11"/>
      <c r="AD1828" s="11"/>
    </row>
    <row r="1829" spans="1:30" ht="21" customHeight="1" x14ac:dyDescent="0.2">
      <c r="A1829" s="25" t="s">
        <v>7002</v>
      </c>
      <c r="B1829" s="20">
        <f>LOOKUP(Table11[[#This Row],[id]],'S1 - Assay'!A:A,'S1 - Assay'!B:B)</f>
        <v>10244</v>
      </c>
      <c r="C1829" s="20" t="str">
        <f>LOOKUP(Table11[[#This Row],[id]],'S1 - Assay'!A:A,'S1 - Assay'!C:C)</f>
        <v>II</v>
      </c>
      <c r="D1829" s="20">
        <f>COUNTIF('S6 - Table 1'!$B$3:$B$20,Table11[[#This Row],[id]])</f>
        <v>0</v>
      </c>
      <c r="E1829" s="20">
        <v>4.337735093</v>
      </c>
      <c r="F1829" s="20">
        <v>3410</v>
      </c>
      <c r="G1829" s="20">
        <v>9</v>
      </c>
      <c r="H1829" s="20">
        <v>282</v>
      </c>
      <c r="I1829" s="20">
        <v>13</v>
      </c>
      <c r="J1829" s="20">
        <v>44</v>
      </c>
      <c r="K1829" s="20">
        <v>4408</v>
      </c>
      <c r="L1829" s="20">
        <v>65</v>
      </c>
      <c r="M1829" s="26" cm="1">
        <f t="array" ref="M1829">_xlfn.IFS(Table11[[#This Row],[target.clade]]="I",110,Table11[[#This Row],[target.clade]]="II",4454,TRUE,4652)</f>
        <v>4454</v>
      </c>
      <c r="N1829" s="26" cm="1">
        <f t="array" ref="N1829">_xlfn.IFS(Table11[[#This Row],[target.clade]]="I",4454,Table11[[#This Row],[target.clade]]="II",110,TRUE,NA())</f>
        <v>110</v>
      </c>
      <c r="O1829" s="20" cm="1">
        <f t="array" ref="O1829">_xlfn.IFS(Table11[[#This Row],[target.clade]]="I",Table11[[#This Row],[hits.I]],Table11[[#This Row],[target.clade]]="II",Table11[[#This Row],[hits.II]],TRUE,SUM(Table11[[#This Row],[hits.I]:[hits.?]]))</f>
        <v>4408</v>
      </c>
      <c r="P1829" s="26">
        <f>Table11[[#This Row],[clade.P]]-Table11[[#This Row],[clade.TP]]</f>
        <v>46</v>
      </c>
      <c r="Q1829" s="26" cm="1">
        <f t="array" ref="Q1829">_xlfn.IFS(Table11[[#This Row],[target.clade]]="I",Table11[[#This Row],[hits.II]],Table11[[#This Row],[target.clade]]="II",Table11[[#This Row],[hits.I]],TRUE,NA())</f>
        <v>44</v>
      </c>
      <c r="R1829" s="26">
        <f>IFERROR(Table11[[#This Row],[clade.N]]-Table11[[#This Row],[clade.FP]], NA())</f>
        <v>66</v>
      </c>
      <c r="S1829" s="24">
        <f>Table11[[#This Row],[clade.TP]]/Table11[[#This Row],[clade.P]]</f>
        <v>0.98967220475976647</v>
      </c>
      <c r="T1829" s="24">
        <f>Table11[[#This Row],[clade.FN]]/Table11[[#This Row],[clade.P]]</f>
        <v>1.0327795240233499E-2</v>
      </c>
      <c r="U1829" s="24">
        <f>IFERROR(Table11[[#This Row],[clade.FP]]/Table11[[#This Row],[clade.N]],NA())</f>
        <v>0.4</v>
      </c>
      <c r="V1829" s="24">
        <f>IFERROR(Table11[[#This Row],[clade.TN]]/Table11[[#This Row],[clade.N]],NA())</f>
        <v>0.6</v>
      </c>
      <c r="AC1829" s="11"/>
      <c r="AD1829" s="11"/>
    </row>
    <row r="1830" spans="1:30" ht="21" customHeight="1" x14ac:dyDescent="0.2">
      <c r="A1830" s="25" t="s">
        <v>7005</v>
      </c>
      <c r="B1830" s="20">
        <f>LOOKUP(Table11[[#This Row],[id]],'S1 - Assay'!A:A,'S1 - Assay'!B:B)</f>
        <v>10244</v>
      </c>
      <c r="C1830" s="20" t="str">
        <f>LOOKUP(Table11[[#This Row],[id]],'S1 - Assay'!A:A,'S1 - Assay'!C:C)</f>
        <v>II</v>
      </c>
      <c r="D1830" s="20">
        <f>COUNTIF('S6 - Table 1'!$B$3:$B$20,Table11[[#This Row],[id]])</f>
        <v>0</v>
      </c>
      <c r="E1830" s="20">
        <v>4.3383437540000003</v>
      </c>
      <c r="F1830" s="20">
        <v>3410</v>
      </c>
      <c r="G1830" s="20">
        <v>9</v>
      </c>
      <c r="H1830" s="20">
        <v>282</v>
      </c>
      <c r="I1830" s="20">
        <v>13</v>
      </c>
      <c r="J1830" s="20">
        <v>44</v>
      </c>
      <c r="K1830" s="20">
        <v>4408</v>
      </c>
      <c r="L1830" s="20">
        <v>65</v>
      </c>
      <c r="M1830" s="26" cm="1">
        <f t="array" ref="M1830">_xlfn.IFS(Table11[[#This Row],[target.clade]]="I",110,Table11[[#This Row],[target.clade]]="II",4454,TRUE,4652)</f>
        <v>4454</v>
      </c>
      <c r="N1830" s="26" cm="1">
        <f t="array" ref="N1830">_xlfn.IFS(Table11[[#This Row],[target.clade]]="I",4454,Table11[[#This Row],[target.clade]]="II",110,TRUE,NA())</f>
        <v>110</v>
      </c>
      <c r="O1830" s="20" cm="1">
        <f t="array" ref="O1830">_xlfn.IFS(Table11[[#This Row],[target.clade]]="I",Table11[[#This Row],[hits.I]],Table11[[#This Row],[target.clade]]="II",Table11[[#This Row],[hits.II]],TRUE,SUM(Table11[[#This Row],[hits.I]:[hits.?]]))</f>
        <v>4408</v>
      </c>
      <c r="P1830" s="26">
        <f>Table11[[#This Row],[clade.P]]-Table11[[#This Row],[clade.TP]]</f>
        <v>46</v>
      </c>
      <c r="Q1830" s="26" cm="1">
        <f t="array" ref="Q1830">_xlfn.IFS(Table11[[#This Row],[target.clade]]="I",Table11[[#This Row],[hits.II]],Table11[[#This Row],[target.clade]]="II",Table11[[#This Row],[hits.I]],TRUE,NA())</f>
        <v>44</v>
      </c>
      <c r="R1830" s="26">
        <f>IFERROR(Table11[[#This Row],[clade.N]]-Table11[[#This Row],[clade.FP]], NA())</f>
        <v>66</v>
      </c>
      <c r="S1830" s="24">
        <f>Table11[[#This Row],[clade.TP]]/Table11[[#This Row],[clade.P]]</f>
        <v>0.98967220475976647</v>
      </c>
      <c r="T1830" s="24">
        <f>Table11[[#This Row],[clade.FN]]/Table11[[#This Row],[clade.P]]</f>
        <v>1.0327795240233499E-2</v>
      </c>
      <c r="U1830" s="24">
        <f>IFERROR(Table11[[#This Row],[clade.FP]]/Table11[[#This Row],[clade.N]],NA())</f>
        <v>0.4</v>
      </c>
      <c r="V1830" s="24">
        <f>IFERROR(Table11[[#This Row],[clade.TN]]/Table11[[#This Row],[clade.N]],NA())</f>
        <v>0.6</v>
      </c>
      <c r="AC1830" s="11"/>
      <c r="AD1830" s="11"/>
    </row>
    <row r="1831" spans="1:30" ht="21" customHeight="1" x14ac:dyDescent="0.2">
      <c r="A1831" s="25" t="s">
        <v>7007</v>
      </c>
      <c r="B1831" s="20">
        <f>LOOKUP(Table11[[#This Row],[id]],'S1 - Assay'!A:A,'S1 - Assay'!B:B)</f>
        <v>10244</v>
      </c>
      <c r="C1831" s="20" t="str">
        <f>LOOKUP(Table11[[#This Row],[id]],'S1 - Assay'!A:A,'S1 - Assay'!C:C)</f>
        <v>II</v>
      </c>
      <c r="D1831" s="20">
        <f>COUNTIF('S6 - Table 1'!$B$3:$B$20,Table11[[#This Row],[id]])</f>
        <v>0</v>
      </c>
      <c r="E1831" s="20">
        <v>4.3402913520000004</v>
      </c>
      <c r="F1831" s="20">
        <v>3403</v>
      </c>
      <c r="G1831" s="20">
        <v>2</v>
      </c>
      <c r="H1831" s="20">
        <v>238</v>
      </c>
      <c r="I1831" s="20">
        <v>62</v>
      </c>
      <c r="J1831" s="20">
        <v>43</v>
      </c>
      <c r="K1831" s="20">
        <v>4434</v>
      </c>
      <c r="L1831" s="20">
        <v>56</v>
      </c>
      <c r="M1831" s="26" cm="1">
        <f t="array" ref="M1831">_xlfn.IFS(Table11[[#This Row],[target.clade]]="I",110,Table11[[#This Row],[target.clade]]="II",4454,TRUE,4652)</f>
        <v>4454</v>
      </c>
      <c r="N1831" s="26" cm="1">
        <f t="array" ref="N1831">_xlfn.IFS(Table11[[#This Row],[target.clade]]="I",4454,Table11[[#This Row],[target.clade]]="II",110,TRUE,NA())</f>
        <v>110</v>
      </c>
      <c r="O1831" s="20" cm="1">
        <f t="array" ref="O1831">_xlfn.IFS(Table11[[#This Row],[target.clade]]="I",Table11[[#This Row],[hits.I]],Table11[[#This Row],[target.clade]]="II",Table11[[#This Row],[hits.II]],TRUE,SUM(Table11[[#This Row],[hits.I]:[hits.?]]))</f>
        <v>4434</v>
      </c>
      <c r="P1831" s="26">
        <f>Table11[[#This Row],[clade.P]]-Table11[[#This Row],[clade.TP]]</f>
        <v>20</v>
      </c>
      <c r="Q1831" s="26" cm="1">
        <f t="array" ref="Q1831">_xlfn.IFS(Table11[[#This Row],[target.clade]]="I",Table11[[#This Row],[hits.II]],Table11[[#This Row],[target.clade]]="II",Table11[[#This Row],[hits.I]],TRUE,NA())</f>
        <v>43</v>
      </c>
      <c r="R1831" s="26">
        <f>IFERROR(Table11[[#This Row],[clade.N]]-Table11[[#This Row],[clade.FP]], NA())</f>
        <v>67</v>
      </c>
      <c r="S1831" s="24">
        <f>Table11[[#This Row],[clade.TP]]/Table11[[#This Row],[clade.P]]</f>
        <v>0.99550965424337678</v>
      </c>
      <c r="T1831" s="24">
        <f>Table11[[#This Row],[clade.FN]]/Table11[[#This Row],[clade.P]]</f>
        <v>4.4903457566232603E-3</v>
      </c>
      <c r="U1831" s="24">
        <f>IFERROR(Table11[[#This Row],[clade.FP]]/Table11[[#This Row],[clade.N]],NA())</f>
        <v>0.39090909090909093</v>
      </c>
      <c r="V1831" s="24">
        <f>IFERROR(Table11[[#This Row],[clade.TN]]/Table11[[#This Row],[clade.N]],NA())</f>
        <v>0.60909090909090913</v>
      </c>
      <c r="AC1831" s="11"/>
      <c r="AD1831" s="11"/>
    </row>
    <row r="1832" spans="1:30" ht="21" customHeight="1" x14ac:dyDescent="0.2">
      <c r="A1832" s="25" t="s">
        <v>7012</v>
      </c>
      <c r="B1832" s="20">
        <f>LOOKUP(Table11[[#This Row],[id]],'S1 - Assay'!A:A,'S1 - Assay'!B:B)</f>
        <v>10244</v>
      </c>
      <c r="C1832" s="20" t="str">
        <f>LOOKUP(Table11[[#This Row],[id]],'S1 - Assay'!A:A,'S1 - Assay'!C:C)</f>
        <v>II</v>
      </c>
      <c r="D1832" s="20">
        <f>COUNTIF('S6 - Table 1'!$B$3:$B$20,Table11[[#This Row],[id]])</f>
        <v>0</v>
      </c>
      <c r="E1832" s="20">
        <v>4.3520267380000002</v>
      </c>
      <c r="F1832" s="20">
        <v>3432</v>
      </c>
      <c r="G1832" s="20">
        <v>5</v>
      </c>
      <c r="H1832" s="20">
        <v>188</v>
      </c>
      <c r="I1832" s="20">
        <v>108</v>
      </c>
      <c r="J1832" s="20">
        <v>44</v>
      </c>
      <c r="K1832" s="20">
        <v>4434</v>
      </c>
      <c r="L1832" s="20">
        <v>69</v>
      </c>
      <c r="M1832" s="26" cm="1">
        <f t="array" ref="M1832">_xlfn.IFS(Table11[[#This Row],[target.clade]]="I",110,Table11[[#This Row],[target.clade]]="II",4454,TRUE,4652)</f>
        <v>4454</v>
      </c>
      <c r="N1832" s="26" cm="1">
        <f t="array" ref="N1832">_xlfn.IFS(Table11[[#This Row],[target.clade]]="I",4454,Table11[[#This Row],[target.clade]]="II",110,TRUE,NA())</f>
        <v>110</v>
      </c>
      <c r="O1832" s="20" cm="1">
        <f t="array" ref="O1832">_xlfn.IFS(Table11[[#This Row],[target.clade]]="I",Table11[[#This Row],[hits.I]],Table11[[#This Row],[target.clade]]="II",Table11[[#This Row],[hits.II]],TRUE,SUM(Table11[[#This Row],[hits.I]:[hits.?]]))</f>
        <v>4434</v>
      </c>
      <c r="P1832" s="26">
        <f>Table11[[#This Row],[clade.P]]-Table11[[#This Row],[clade.TP]]</f>
        <v>20</v>
      </c>
      <c r="Q1832" s="26" cm="1">
        <f t="array" ref="Q1832">_xlfn.IFS(Table11[[#This Row],[target.clade]]="I",Table11[[#This Row],[hits.II]],Table11[[#This Row],[target.clade]]="II",Table11[[#This Row],[hits.I]],TRUE,NA())</f>
        <v>44</v>
      </c>
      <c r="R1832" s="26">
        <f>IFERROR(Table11[[#This Row],[clade.N]]-Table11[[#This Row],[clade.FP]], NA())</f>
        <v>66</v>
      </c>
      <c r="S1832" s="24">
        <f>Table11[[#This Row],[clade.TP]]/Table11[[#This Row],[clade.P]]</f>
        <v>0.99550965424337678</v>
      </c>
      <c r="T1832" s="24">
        <f>Table11[[#This Row],[clade.FN]]/Table11[[#This Row],[clade.P]]</f>
        <v>4.4903457566232603E-3</v>
      </c>
      <c r="U1832" s="24">
        <f>IFERROR(Table11[[#This Row],[clade.FP]]/Table11[[#This Row],[clade.N]],NA())</f>
        <v>0.4</v>
      </c>
      <c r="V1832" s="24">
        <f>IFERROR(Table11[[#This Row],[clade.TN]]/Table11[[#This Row],[clade.N]],NA())</f>
        <v>0.6</v>
      </c>
      <c r="AC1832" s="11"/>
      <c r="AD1832" s="11"/>
    </row>
    <row r="1833" spans="1:30" ht="21" customHeight="1" x14ac:dyDescent="0.2">
      <c r="A1833" s="25" t="s">
        <v>7015</v>
      </c>
      <c r="B1833" s="20">
        <f>LOOKUP(Table11[[#This Row],[id]],'S1 - Assay'!A:A,'S1 - Assay'!B:B)</f>
        <v>10244</v>
      </c>
      <c r="C1833" s="20" t="str">
        <f>LOOKUP(Table11[[#This Row],[id]],'S1 - Assay'!A:A,'S1 - Assay'!C:C)</f>
        <v>II</v>
      </c>
      <c r="D1833" s="20">
        <f>COUNTIF('S6 - Table 1'!$B$3:$B$20,Table11[[#This Row],[id]])</f>
        <v>0</v>
      </c>
      <c r="E1833" s="20">
        <v>4.3612486060000002</v>
      </c>
      <c r="F1833" s="20">
        <v>3340</v>
      </c>
      <c r="G1833" s="20">
        <v>11</v>
      </c>
      <c r="H1833" s="20">
        <v>135</v>
      </c>
      <c r="I1833" s="20">
        <v>131</v>
      </c>
      <c r="J1833" s="20">
        <v>50</v>
      </c>
      <c r="K1833" s="20">
        <v>4359</v>
      </c>
      <c r="L1833" s="20">
        <v>50</v>
      </c>
      <c r="M1833" s="26" cm="1">
        <f t="array" ref="M1833">_xlfn.IFS(Table11[[#This Row],[target.clade]]="I",110,Table11[[#This Row],[target.clade]]="II",4454,TRUE,4652)</f>
        <v>4454</v>
      </c>
      <c r="N1833" s="26" cm="1">
        <f t="array" ref="N1833">_xlfn.IFS(Table11[[#This Row],[target.clade]]="I",4454,Table11[[#This Row],[target.clade]]="II",110,TRUE,NA())</f>
        <v>110</v>
      </c>
      <c r="O1833" s="20" cm="1">
        <f t="array" ref="O1833">_xlfn.IFS(Table11[[#This Row],[target.clade]]="I",Table11[[#This Row],[hits.I]],Table11[[#This Row],[target.clade]]="II",Table11[[#This Row],[hits.II]],TRUE,SUM(Table11[[#This Row],[hits.I]:[hits.?]]))</f>
        <v>4359</v>
      </c>
      <c r="P1833" s="26">
        <f>Table11[[#This Row],[clade.P]]-Table11[[#This Row],[clade.TP]]</f>
        <v>95</v>
      </c>
      <c r="Q1833" s="26" cm="1">
        <f t="array" ref="Q1833">_xlfn.IFS(Table11[[#This Row],[target.clade]]="I",Table11[[#This Row],[hits.II]],Table11[[#This Row],[target.clade]]="II",Table11[[#This Row],[hits.I]],TRUE,NA())</f>
        <v>50</v>
      </c>
      <c r="R1833" s="26">
        <f>IFERROR(Table11[[#This Row],[clade.N]]-Table11[[#This Row],[clade.FP]], NA())</f>
        <v>60</v>
      </c>
      <c r="S1833" s="24">
        <f>Table11[[#This Row],[clade.TP]]/Table11[[#This Row],[clade.P]]</f>
        <v>0.97867085765603956</v>
      </c>
      <c r="T1833" s="24">
        <f>Table11[[#This Row],[clade.FN]]/Table11[[#This Row],[clade.P]]</f>
        <v>2.1329142343960484E-2</v>
      </c>
      <c r="U1833" s="24">
        <f>IFERROR(Table11[[#This Row],[clade.FP]]/Table11[[#This Row],[clade.N]],NA())</f>
        <v>0.45454545454545453</v>
      </c>
      <c r="V1833" s="24">
        <f>IFERROR(Table11[[#This Row],[clade.TN]]/Table11[[#This Row],[clade.N]],NA())</f>
        <v>0.54545454545454541</v>
      </c>
      <c r="AC1833" s="11"/>
      <c r="AD1833" s="11"/>
    </row>
    <row r="1834" spans="1:30" ht="21" customHeight="1" x14ac:dyDescent="0.2">
      <c r="A1834" s="25" t="s">
        <v>7018</v>
      </c>
      <c r="B1834" s="20">
        <f>LOOKUP(Table11[[#This Row],[id]],'S1 - Assay'!A:A,'S1 - Assay'!B:B)</f>
        <v>10244</v>
      </c>
      <c r="C1834" s="20" t="str">
        <f>LOOKUP(Table11[[#This Row],[id]],'S1 - Assay'!A:A,'S1 - Assay'!C:C)</f>
        <v>II</v>
      </c>
      <c r="D1834" s="20">
        <f>COUNTIF('S6 - Table 1'!$B$3:$B$20,Table11[[#This Row],[id]])</f>
        <v>0</v>
      </c>
      <c r="E1834" s="20">
        <v>4.3798977209999999</v>
      </c>
      <c r="F1834" s="20">
        <v>3432</v>
      </c>
      <c r="G1834" s="20">
        <v>1</v>
      </c>
      <c r="H1834" s="20">
        <v>266</v>
      </c>
      <c r="I1834" s="20">
        <v>145</v>
      </c>
      <c r="J1834" s="20">
        <v>44</v>
      </c>
      <c r="K1834" s="20">
        <v>4433</v>
      </c>
      <c r="L1834" s="20">
        <v>65</v>
      </c>
      <c r="M1834" s="26" cm="1">
        <f t="array" ref="M1834">_xlfn.IFS(Table11[[#This Row],[target.clade]]="I",110,Table11[[#This Row],[target.clade]]="II",4454,TRUE,4652)</f>
        <v>4454</v>
      </c>
      <c r="N1834" s="26" cm="1">
        <f t="array" ref="N1834">_xlfn.IFS(Table11[[#This Row],[target.clade]]="I",4454,Table11[[#This Row],[target.clade]]="II",110,TRUE,NA())</f>
        <v>110</v>
      </c>
      <c r="O1834" s="20" cm="1">
        <f t="array" ref="O1834">_xlfn.IFS(Table11[[#This Row],[target.clade]]="I",Table11[[#This Row],[hits.I]],Table11[[#This Row],[target.clade]]="II",Table11[[#This Row],[hits.II]],TRUE,SUM(Table11[[#This Row],[hits.I]:[hits.?]]))</f>
        <v>4433</v>
      </c>
      <c r="P1834" s="26">
        <f>Table11[[#This Row],[clade.P]]-Table11[[#This Row],[clade.TP]]</f>
        <v>21</v>
      </c>
      <c r="Q1834" s="26" cm="1">
        <f t="array" ref="Q1834">_xlfn.IFS(Table11[[#This Row],[target.clade]]="I",Table11[[#This Row],[hits.II]],Table11[[#This Row],[target.clade]]="II",Table11[[#This Row],[hits.I]],TRUE,NA())</f>
        <v>44</v>
      </c>
      <c r="R1834" s="26">
        <f>IFERROR(Table11[[#This Row],[clade.N]]-Table11[[#This Row],[clade.FP]], NA())</f>
        <v>66</v>
      </c>
      <c r="S1834" s="24">
        <f>Table11[[#This Row],[clade.TP]]/Table11[[#This Row],[clade.P]]</f>
        <v>0.99528513695554555</v>
      </c>
      <c r="T1834" s="24">
        <f>Table11[[#This Row],[clade.FN]]/Table11[[#This Row],[clade.P]]</f>
        <v>4.7148630444544233E-3</v>
      </c>
      <c r="U1834" s="24">
        <f>IFERROR(Table11[[#This Row],[clade.FP]]/Table11[[#This Row],[clade.N]],NA())</f>
        <v>0.4</v>
      </c>
      <c r="V1834" s="24">
        <f>IFERROR(Table11[[#This Row],[clade.TN]]/Table11[[#This Row],[clade.N]],NA())</f>
        <v>0.6</v>
      </c>
      <c r="AC1834" s="11"/>
      <c r="AD1834" s="11"/>
    </row>
    <row r="1835" spans="1:30" ht="21" customHeight="1" x14ac:dyDescent="0.2">
      <c r="A1835" s="25" t="s">
        <v>7021</v>
      </c>
      <c r="B1835" s="20">
        <f>LOOKUP(Table11[[#This Row],[id]],'S1 - Assay'!A:A,'S1 - Assay'!B:B)</f>
        <v>10244</v>
      </c>
      <c r="C1835" s="20" t="str">
        <f>LOOKUP(Table11[[#This Row],[id]],'S1 - Assay'!A:A,'S1 - Assay'!C:C)</f>
        <v>II</v>
      </c>
      <c r="D1835" s="20">
        <f>COUNTIF('S6 - Table 1'!$B$3:$B$20,Table11[[#This Row],[id]])</f>
        <v>0</v>
      </c>
      <c r="E1835" s="20">
        <v>4.3962458580000003</v>
      </c>
      <c r="F1835" s="20">
        <v>3181</v>
      </c>
      <c r="G1835" s="20">
        <v>24</v>
      </c>
      <c r="H1835" s="20">
        <v>238</v>
      </c>
      <c r="I1835" s="20">
        <v>44</v>
      </c>
      <c r="J1835" s="20">
        <v>50</v>
      </c>
      <c r="K1835" s="20">
        <v>4148</v>
      </c>
      <c r="L1835" s="20">
        <v>60</v>
      </c>
      <c r="M1835" s="26" cm="1">
        <f t="array" ref="M1835">_xlfn.IFS(Table11[[#This Row],[target.clade]]="I",110,Table11[[#This Row],[target.clade]]="II",4454,TRUE,4652)</f>
        <v>4454</v>
      </c>
      <c r="N1835" s="26" cm="1">
        <f t="array" ref="N1835">_xlfn.IFS(Table11[[#This Row],[target.clade]]="I",4454,Table11[[#This Row],[target.clade]]="II",110,TRUE,NA())</f>
        <v>110</v>
      </c>
      <c r="O1835" s="20" cm="1">
        <f t="array" ref="O1835">_xlfn.IFS(Table11[[#This Row],[target.clade]]="I",Table11[[#This Row],[hits.I]],Table11[[#This Row],[target.clade]]="II",Table11[[#This Row],[hits.II]],TRUE,SUM(Table11[[#This Row],[hits.I]:[hits.?]]))</f>
        <v>4148</v>
      </c>
      <c r="P1835" s="26">
        <f>Table11[[#This Row],[clade.P]]-Table11[[#This Row],[clade.TP]]</f>
        <v>306</v>
      </c>
      <c r="Q1835" s="26" cm="1">
        <f t="array" ref="Q1835">_xlfn.IFS(Table11[[#This Row],[target.clade]]="I",Table11[[#This Row],[hits.II]],Table11[[#This Row],[target.clade]]="II",Table11[[#This Row],[hits.I]],TRUE,NA())</f>
        <v>50</v>
      </c>
      <c r="R1835" s="26">
        <f>IFERROR(Table11[[#This Row],[clade.N]]-Table11[[#This Row],[clade.FP]], NA())</f>
        <v>60</v>
      </c>
      <c r="S1835" s="24">
        <f>Table11[[#This Row],[clade.TP]]/Table11[[#This Row],[clade.P]]</f>
        <v>0.93129770992366412</v>
      </c>
      <c r="T1835" s="24">
        <f>Table11[[#This Row],[clade.FN]]/Table11[[#This Row],[clade.P]]</f>
        <v>6.8702290076335881E-2</v>
      </c>
      <c r="U1835" s="24">
        <f>IFERROR(Table11[[#This Row],[clade.FP]]/Table11[[#This Row],[clade.N]],NA())</f>
        <v>0.45454545454545453</v>
      </c>
      <c r="V1835" s="24">
        <f>IFERROR(Table11[[#This Row],[clade.TN]]/Table11[[#This Row],[clade.N]],NA())</f>
        <v>0.54545454545454541</v>
      </c>
      <c r="AC1835" s="11"/>
      <c r="AD1835" s="11"/>
    </row>
    <row r="1836" spans="1:30" ht="21" customHeight="1" x14ac:dyDescent="0.2">
      <c r="A1836" s="25" t="s">
        <v>7024</v>
      </c>
      <c r="B1836" s="20">
        <f>LOOKUP(Table11[[#This Row],[id]],'S1 - Assay'!A:A,'S1 - Assay'!B:B)</f>
        <v>10244</v>
      </c>
      <c r="C1836" s="20" t="str">
        <f>LOOKUP(Table11[[#This Row],[id]],'S1 - Assay'!A:A,'S1 - Assay'!C:C)</f>
        <v>II</v>
      </c>
      <c r="D1836" s="20">
        <f>COUNTIF('S6 - Table 1'!$B$3:$B$20,Table11[[#This Row],[id]])</f>
        <v>0</v>
      </c>
      <c r="E1836" s="20">
        <v>4.3962458580000003</v>
      </c>
      <c r="F1836" s="20">
        <v>3182</v>
      </c>
      <c r="G1836" s="20">
        <v>25</v>
      </c>
      <c r="H1836" s="20">
        <v>238</v>
      </c>
      <c r="I1836" s="20">
        <v>44</v>
      </c>
      <c r="J1836" s="20">
        <v>50</v>
      </c>
      <c r="K1836" s="20">
        <v>4150</v>
      </c>
      <c r="L1836" s="20">
        <v>60</v>
      </c>
      <c r="M1836" s="26" cm="1">
        <f t="array" ref="M1836">_xlfn.IFS(Table11[[#This Row],[target.clade]]="I",110,Table11[[#This Row],[target.clade]]="II",4454,TRUE,4652)</f>
        <v>4454</v>
      </c>
      <c r="N1836" s="26" cm="1">
        <f t="array" ref="N1836">_xlfn.IFS(Table11[[#This Row],[target.clade]]="I",4454,Table11[[#This Row],[target.clade]]="II",110,TRUE,NA())</f>
        <v>110</v>
      </c>
      <c r="O1836" s="20" cm="1">
        <f t="array" ref="O1836">_xlfn.IFS(Table11[[#This Row],[target.clade]]="I",Table11[[#This Row],[hits.I]],Table11[[#This Row],[target.clade]]="II",Table11[[#This Row],[hits.II]],TRUE,SUM(Table11[[#This Row],[hits.I]:[hits.?]]))</f>
        <v>4150</v>
      </c>
      <c r="P1836" s="26">
        <f>Table11[[#This Row],[clade.P]]-Table11[[#This Row],[clade.TP]]</f>
        <v>304</v>
      </c>
      <c r="Q1836" s="26" cm="1">
        <f t="array" ref="Q1836">_xlfn.IFS(Table11[[#This Row],[target.clade]]="I",Table11[[#This Row],[hits.II]],Table11[[#This Row],[target.clade]]="II",Table11[[#This Row],[hits.I]],TRUE,NA())</f>
        <v>50</v>
      </c>
      <c r="R1836" s="26">
        <f>IFERROR(Table11[[#This Row],[clade.N]]-Table11[[#This Row],[clade.FP]], NA())</f>
        <v>60</v>
      </c>
      <c r="S1836" s="24">
        <f>Table11[[#This Row],[clade.TP]]/Table11[[#This Row],[clade.P]]</f>
        <v>0.93174674449932648</v>
      </c>
      <c r="T1836" s="24">
        <f>Table11[[#This Row],[clade.FN]]/Table11[[#This Row],[clade.P]]</f>
        <v>6.8253255500673557E-2</v>
      </c>
      <c r="U1836" s="24">
        <f>IFERROR(Table11[[#This Row],[clade.FP]]/Table11[[#This Row],[clade.N]],NA())</f>
        <v>0.45454545454545453</v>
      </c>
      <c r="V1836" s="24">
        <f>IFERROR(Table11[[#This Row],[clade.TN]]/Table11[[#This Row],[clade.N]],NA())</f>
        <v>0.54545454545454541</v>
      </c>
      <c r="AC1836" s="11"/>
      <c r="AD1836" s="11"/>
    </row>
    <row r="1837" spans="1:30" ht="21" customHeight="1" x14ac:dyDescent="0.2">
      <c r="A1837" s="25" t="s">
        <v>7027</v>
      </c>
      <c r="B1837" s="20">
        <f>LOOKUP(Table11[[#This Row],[id]],'S1 - Assay'!A:A,'S1 - Assay'!B:B)</f>
        <v>10244</v>
      </c>
      <c r="C1837" s="20" t="str">
        <f>LOOKUP(Table11[[#This Row],[id]],'S1 - Assay'!A:A,'S1 - Assay'!C:C)</f>
        <v>II</v>
      </c>
      <c r="D1837" s="20">
        <f>COUNTIF('S6 - Table 1'!$B$3:$B$20,Table11[[#This Row],[id]])</f>
        <v>0</v>
      </c>
      <c r="E1837" s="20">
        <v>4.3972554109999997</v>
      </c>
      <c r="F1837" s="20">
        <v>3182</v>
      </c>
      <c r="G1837" s="20">
        <v>23</v>
      </c>
      <c r="H1837" s="20">
        <v>238</v>
      </c>
      <c r="I1837" s="20">
        <v>44</v>
      </c>
      <c r="J1837" s="20">
        <v>50</v>
      </c>
      <c r="K1837" s="20">
        <v>4148</v>
      </c>
      <c r="L1837" s="20">
        <v>60</v>
      </c>
      <c r="M1837" s="26" cm="1">
        <f t="array" ref="M1837">_xlfn.IFS(Table11[[#This Row],[target.clade]]="I",110,Table11[[#This Row],[target.clade]]="II",4454,TRUE,4652)</f>
        <v>4454</v>
      </c>
      <c r="N1837" s="26" cm="1">
        <f t="array" ref="N1837">_xlfn.IFS(Table11[[#This Row],[target.clade]]="I",4454,Table11[[#This Row],[target.clade]]="II",110,TRUE,NA())</f>
        <v>110</v>
      </c>
      <c r="O1837" s="20" cm="1">
        <f t="array" ref="O1837">_xlfn.IFS(Table11[[#This Row],[target.clade]]="I",Table11[[#This Row],[hits.I]],Table11[[#This Row],[target.clade]]="II",Table11[[#This Row],[hits.II]],TRUE,SUM(Table11[[#This Row],[hits.I]:[hits.?]]))</f>
        <v>4148</v>
      </c>
      <c r="P1837" s="26">
        <f>Table11[[#This Row],[clade.P]]-Table11[[#This Row],[clade.TP]]</f>
        <v>306</v>
      </c>
      <c r="Q1837" s="26" cm="1">
        <f t="array" ref="Q1837">_xlfn.IFS(Table11[[#This Row],[target.clade]]="I",Table11[[#This Row],[hits.II]],Table11[[#This Row],[target.clade]]="II",Table11[[#This Row],[hits.I]],TRUE,NA())</f>
        <v>50</v>
      </c>
      <c r="R1837" s="26">
        <f>IFERROR(Table11[[#This Row],[clade.N]]-Table11[[#This Row],[clade.FP]], NA())</f>
        <v>60</v>
      </c>
      <c r="S1837" s="24">
        <f>Table11[[#This Row],[clade.TP]]/Table11[[#This Row],[clade.P]]</f>
        <v>0.93129770992366412</v>
      </c>
      <c r="T1837" s="24">
        <f>Table11[[#This Row],[clade.FN]]/Table11[[#This Row],[clade.P]]</f>
        <v>6.8702290076335881E-2</v>
      </c>
      <c r="U1837" s="24">
        <f>IFERROR(Table11[[#This Row],[clade.FP]]/Table11[[#This Row],[clade.N]],NA())</f>
        <v>0.45454545454545453</v>
      </c>
      <c r="V1837" s="24">
        <f>IFERROR(Table11[[#This Row],[clade.TN]]/Table11[[#This Row],[clade.N]],NA())</f>
        <v>0.54545454545454541</v>
      </c>
      <c r="AC1837" s="11"/>
      <c r="AD1837" s="11"/>
    </row>
    <row r="1838" spans="1:30" ht="21" customHeight="1" x14ac:dyDescent="0.2">
      <c r="A1838" s="25" t="s">
        <v>7030</v>
      </c>
      <c r="B1838" s="20">
        <f>LOOKUP(Table11[[#This Row],[id]],'S1 - Assay'!A:A,'S1 - Assay'!B:B)</f>
        <v>10244</v>
      </c>
      <c r="C1838" s="20" t="str">
        <f>LOOKUP(Table11[[#This Row],[id]],'S1 - Assay'!A:A,'S1 - Assay'!C:C)</f>
        <v>II</v>
      </c>
      <c r="D1838" s="20">
        <f>COUNTIF('S6 - Table 1'!$B$3:$B$20,Table11[[#This Row],[id]])</f>
        <v>0</v>
      </c>
      <c r="E1838" s="20">
        <v>4.3972554109999997</v>
      </c>
      <c r="F1838" s="20">
        <v>3182</v>
      </c>
      <c r="G1838" s="20">
        <v>23</v>
      </c>
      <c r="H1838" s="20">
        <v>238</v>
      </c>
      <c r="I1838" s="20">
        <v>44</v>
      </c>
      <c r="J1838" s="20">
        <v>50</v>
      </c>
      <c r="K1838" s="20">
        <v>4148</v>
      </c>
      <c r="L1838" s="20">
        <v>60</v>
      </c>
      <c r="M1838" s="26" cm="1">
        <f t="array" ref="M1838">_xlfn.IFS(Table11[[#This Row],[target.clade]]="I",110,Table11[[#This Row],[target.clade]]="II",4454,TRUE,4652)</f>
        <v>4454</v>
      </c>
      <c r="N1838" s="26" cm="1">
        <f t="array" ref="N1838">_xlfn.IFS(Table11[[#This Row],[target.clade]]="I",4454,Table11[[#This Row],[target.clade]]="II",110,TRUE,NA())</f>
        <v>110</v>
      </c>
      <c r="O1838" s="20" cm="1">
        <f t="array" ref="O1838">_xlfn.IFS(Table11[[#This Row],[target.clade]]="I",Table11[[#This Row],[hits.I]],Table11[[#This Row],[target.clade]]="II",Table11[[#This Row],[hits.II]],TRUE,SUM(Table11[[#This Row],[hits.I]:[hits.?]]))</f>
        <v>4148</v>
      </c>
      <c r="P1838" s="26">
        <f>Table11[[#This Row],[clade.P]]-Table11[[#This Row],[clade.TP]]</f>
        <v>306</v>
      </c>
      <c r="Q1838" s="26" cm="1">
        <f t="array" ref="Q1838">_xlfn.IFS(Table11[[#This Row],[target.clade]]="I",Table11[[#This Row],[hits.II]],Table11[[#This Row],[target.clade]]="II",Table11[[#This Row],[hits.I]],TRUE,NA())</f>
        <v>50</v>
      </c>
      <c r="R1838" s="26">
        <f>IFERROR(Table11[[#This Row],[clade.N]]-Table11[[#This Row],[clade.FP]], NA())</f>
        <v>60</v>
      </c>
      <c r="S1838" s="24">
        <f>Table11[[#This Row],[clade.TP]]/Table11[[#This Row],[clade.P]]</f>
        <v>0.93129770992366412</v>
      </c>
      <c r="T1838" s="24">
        <f>Table11[[#This Row],[clade.FN]]/Table11[[#This Row],[clade.P]]</f>
        <v>6.8702290076335881E-2</v>
      </c>
      <c r="U1838" s="24">
        <f>IFERROR(Table11[[#This Row],[clade.FP]]/Table11[[#This Row],[clade.N]],NA())</f>
        <v>0.45454545454545453</v>
      </c>
      <c r="V1838" s="24">
        <f>IFERROR(Table11[[#This Row],[clade.TN]]/Table11[[#This Row],[clade.N]],NA())</f>
        <v>0.54545454545454541</v>
      </c>
      <c r="AC1838" s="11"/>
      <c r="AD1838" s="11"/>
    </row>
    <row r="1839" spans="1:30" ht="21" customHeight="1" x14ac:dyDescent="0.2">
      <c r="A1839" s="25" t="s">
        <v>7033</v>
      </c>
      <c r="B1839" s="20">
        <f>LOOKUP(Table11[[#This Row],[id]],'S1 - Assay'!A:A,'S1 - Assay'!B:B)</f>
        <v>10244</v>
      </c>
      <c r="C1839" s="20" t="str">
        <f>LOOKUP(Table11[[#This Row],[id]],'S1 - Assay'!A:A,'S1 - Assay'!C:C)</f>
        <v>II</v>
      </c>
      <c r="D1839" s="20">
        <f>COUNTIF('S6 - Table 1'!$B$3:$B$20,Table11[[#This Row],[id]])</f>
        <v>0</v>
      </c>
      <c r="E1839" s="20">
        <v>4.4070417930000003</v>
      </c>
      <c r="F1839" s="20">
        <v>3432</v>
      </c>
      <c r="G1839" s="20">
        <v>1</v>
      </c>
      <c r="H1839" s="20">
        <v>266</v>
      </c>
      <c r="I1839" s="20">
        <v>145</v>
      </c>
      <c r="J1839" s="20">
        <v>44</v>
      </c>
      <c r="K1839" s="20">
        <v>4433</v>
      </c>
      <c r="L1839" s="20">
        <v>65</v>
      </c>
      <c r="M1839" s="26" cm="1">
        <f t="array" ref="M1839">_xlfn.IFS(Table11[[#This Row],[target.clade]]="I",110,Table11[[#This Row],[target.clade]]="II",4454,TRUE,4652)</f>
        <v>4454</v>
      </c>
      <c r="N1839" s="26" cm="1">
        <f t="array" ref="N1839">_xlfn.IFS(Table11[[#This Row],[target.clade]]="I",4454,Table11[[#This Row],[target.clade]]="II",110,TRUE,NA())</f>
        <v>110</v>
      </c>
      <c r="O1839" s="20" cm="1">
        <f t="array" ref="O1839">_xlfn.IFS(Table11[[#This Row],[target.clade]]="I",Table11[[#This Row],[hits.I]],Table11[[#This Row],[target.clade]]="II",Table11[[#This Row],[hits.II]],TRUE,SUM(Table11[[#This Row],[hits.I]:[hits.?]]))</f>
        <v>4433</v>
      </c>
      <c r="P1839" s="26">
        <f>Table11[[#This Row],[clade.P]]-Table11[[#This Row],[clade.TP]]</f>
        <v>21</v>
      </c>
      <c r="Q1839" s="26" cm="1">
        <f t="array" ref="Q1839">_xlfn.IFS(Table11[[#This Row],[target.clade]]="I",Table11[[#This Row],[hits.II]],Table11[[#This Row],[target.clade]]="II",Table11[[#This Row],[hits.I]],TRUE,NA())</f>
        <v>44</v>
      </c>
      <c r="R1839" s="26">
        <f>IFERROR(Table11[[#This Row],[clade.N]]-Table11[[#This Row],[clade.FP]], NA())</f>
        <v>66</v>
      </c>
      <c r="S1839" s="24">
        <f>Table11[[#This Row],[clade.TP]]/Table11[[#This Row],[clade.P]]</f>
        <v>0.99528513695554555</v>
      </c>
      <c r="T1839" s="24">
        <f>Table11[[#This Row],[clade.FN]]/Table11[[#This Row],[clade.P]]</f>
        <v>4.7148630444544233E-3</v>
      </c>
      <c r="U1839" s="24">
        <f>IFERROR(Table11[[#This Row],[clade.FP]]/Table11[[#This Row],[clade.N]],NA())</f>
        <v>0.4</v>
      </c>
      <c r="V1839" s="24">
        <f>IFERROR(Table11[[#This Row],[clade.TN]]/Table11[[#This Row],[clade.N]],NA())</f>
        <v>0.6</v>
      </c>
      <c r="AC1839" s="11"/>
      <c r="AD1839" s="11"/>
    </row>
    <row r="1840" spans="1:30" ht="21" customHeight="1" x14ac:dyDescent="0.2">
      <c r="A1840" s="25" t="s">
        <v>7036</v>
      </c>
      <c r="B1840" s="20">
        <f>LOOKUP(Table11[[#This Row],[id]],'S1 - Assay'!A:A,'S1 - Assay'!B:B)</f>
        <v>10244</v>
      </c>
      <c r="C1840" s="20" t="str">
        <f>LOOKUP(Table11[[#This Row],[id]],'S1 - Assay'!A:A,'S1 - Assay'!C:C)</f>
        <v>II</v>
      </c>
      <c r="D1840" s="20">
        <f>COUNTIF('S6 - Table 1'!$B$3:$B$20,Table11[[#This Row],[id]])</f>
        <v>0</v>
      </c>
      <c r="E1840" s="20">
        <v>4.4162304490000004</v>
      </c>
      <c r="F1840" s="20">
        <v>3423</v>
      </c>
      <c r="G1840" s="20">
        <v>5</v>
      </c>
      <c r="H1840" s="20">
        <v>272</v>
      </c>
      <c r="I1840" s="20">
        <v>13</v>
      </c>
      <c r="J1840" s="20">
        <v>43</v>
      </c>
      <c r="K1840" s="20">
        <v>4426</v>
      </c>
      <c r="L1840" s="20">
        <v>61</v>
      </c>
      <c r="M1840" s="26" cm="1">
        <f t="array" ref="M1840">_xlfn.IFS(Table11[[#This Row],[target.clade]]="I",110,Table11[[#This Row],[target.clade]]="II",4454,TRUE,4652)</f>
        <v>4454</v>
      </c>
      <c r="N1840" s="26" cm="1">
        <f t="array" ref="N1840">_xlfn.IFS(Table11[[#This Row],[target.clade]]="I",4454,Table11[[#This Row],[target.clade]]="II",110,TRUE,NA())</f>
        <v>110</v>
      </c>
      <c r="O1840" s="20" cm="1">
        <f t="array" ref="O1840">_xlfn.IFS(Table11[[#This Row],[target.clade]]="I",Table11[[#This Row],[hits.I]],Table11[[#This Row],[target.clade]]="II",Table11[[#This Row],[hits.II]],TRUE,SUM(Table11[[#This Row],[hits.I]:[hits.?]]))</f>
        <v>4426</v>
      </c>
      <c r="P1840" s="26">
        <f>Table11[[#This Row],[clade.P]]-Table11[[#This Row],[clade.TP]]</f>
        <v>28</v>
      </c>
      <c r="Q1840" s="26" cm="1">
        <f t="array" ref="Q1840">_xlfn.IFS(Table11[[#This Row],[target.clade]]="I",Table11[[#This Row],[hits.II]],Table11[[#This Row],[target.clade]]="II",Table11[[#This Row],[hits.I]],TRUE,NA())</f>
        <v>43</v>
      </c>
      <c r="R1840" s="26">
        <f>IFERROR(Table11[[#This Row],[clade.N]]-Table11[[#This Row],[clade.FP]], NA())</f>
        <v>67</v>
      </c>
      <c r="S1840" s="24">
        <f>Table11[[#This Row],[clade.TP]]/Table11[[#This Row],[clade.P]]</f>
        <v>0.99371351594072743</v>
      </c>
      <c r="T1840" s="24">
        <f>Table11[[#This Row],[clade.FN]]/Table11[[#This Row],[clade.P]]</f>
        <v>6.2864840592725636E-3</v>
      </c>
      <c r="U1840" s="24">
        <f>IFERROR(Table11[[#This Row],[clade.FP]]/Table11[[#This Row],[clade.N]],NA())</f>
        <v>0.39090909090909093</v>
      </c>
      <c r="V1840" s="24">
        <f>IFERROR(Table11[[#This Row],[clade.TN]]/Table11[[#This Row],[clade.N]],NA())</f>
        <v>0.60909090909090913</v>
      </c>
      <c r="AC1840" s="11"/>
      <c r="AD1840" s="11"/>
    </row>
    <row r="1841" spans="1:30" ht="21" customHeight="1" x14ac:dyDescent="0.2">
      <c r="A1841" s="25" t="s">
        <v>7041</v>
      </c>
      <c r="B1841" s="20">
        <f>LOOKUP(Table11[[#This Row],[id]],'S1 - Assay'!A:A,'S1 - Assay'!B:B)</f>
        <v>10244</v>
      </c>
      <c r="C1841" s="20" t="str">
        <f>LOOKUP(Table11[[#This Row],[id]],'S1 - Assay'!A:A,'S1 - Assay'!C:C)</f>
        <v>II</v>
      </c>
      <c r="D1841" s="20">
        <f>COUNTIF('S6 - Table 1'!$B$3:$B$20,Table11[[#This Row],[id]])</f>
        <v>0</v>
      </c>
      <c r="E1841" s="20">
        <v>4.4199727449999999</v>
      </c>
      <c r="F1841" s="20">
        <v>3395</v>
      </c>
      <c r="G1841" s="20">
        <v>3</v>
      </c>
      <c r="H1841" s="20">
        <v>206</v>
      </c>
      <c r="I1841" s="20">
        <v>19</v>
      </c>
      <c r="J1841" s="20">
        <v>43</v>
      </c>
      <c r="K1841" s="20">
        <v>4423</v>
      </c>
      <c r="L1841" s="20">
        <v>52</v>
      </c>
      <c r="M1841" s="26" cm="1">
        <f t="array" ref="M1841">_xlfn.IFS(Table11[[#This Row],[target.clade]]="I",110,Table11[[#This Row],[target.clade]]="II",4454,TRUE,4652)</f>
        <v>4454</v>
      </c>
      <c r="N1841" s="26" cm="1">
        <f t="array" ref="N1841">_xlfn.IFS(Table11[[#This Row],[target.clade]]="I",4454,Table11[[#This Row],[target.clade]]="II",110,TRUE,NA())</f>
        <v>110</v>
      </c>
      <c r="O1841" s="20" cm="1">
        <f t="array" ref="O1841">_xlfn.IFS(Table11[[#This Row],[target.clade]]="I",Table11[[#This Row],[hits.I]],Table11[[#This Row],[target.clade]]="II",Table11[[#This Row],[hits.II]],TRUE,SUM(Table11[[#This Row],[hits.I]:[hits.?]]))</f>
        <v>4423</v>
      </c>
      <c r="P1841" s="26">
        <f>Table11[[#This Row],[clade.P]]-Table11[[#This Row],[clade.TP]]</f>
        <v>31</v>
      </c>
      <c r="Q1841" s="26" cm="1">
        <f t="array" ref="Q1841">_xlfn.IFS(Table11[[#This Row],[target.clade]]="I",Table11[[#This Row],[hits.II]],Table11[[#This Row],[target.clade]]="II",Table11[[#This Row],[hits.I]],TRUE,NA())</f>
        <v>43</v>
      </c>
      <c r="R1841" s="26">
        <f>IFERROR(Table11[[#This Row],[clade.N]]-Table11[[#This Row],[clade.FP]], NA())</f>
        <v>67</v>
      </c>
      <c r="S1841" s="24">
        <f>Table11[[#This Row],[clade.TP]]/Table11[[#This Row],[clade.P]]</f>
        <v>0.99303996407723394</v>
      </c>
      <c r="T1841" s="24">
        <f>Table11[[#This Row],[clade.FN]]/Table11[[#This Row],[clade.P]]</f>
        <v>6.9600359227660526E-3</v>
      </c>
      <c r="U1841" s="24">
        <f>IFERROR(Table11[[#This Row],[clade.FP]]/Table11[[#This Row],[clade.N]],NA())</f>
        <v>0.39090909090909093</v>
      </c>
      <c r="V1841" s="24">
        <f>IFERROR(Table11[[#This Row],[clade.TN]]/Table11[[#This Row],[clade.N]],NA())</f>
        <v>0.60909090909090913</v>
      </c>
      <c r="AC1841" s="11"/>
      <c r="AD1841" s="11"/>
    </row>
    <row r="1842" spans="1:30" ht="21" customHeight="1" x14ac:dyDescent="0.2">
      <c r="A1842" s="25" t="s">
        <v>7044</v>
      </c>
      <c r="B1842" s="20">
        <f>LOOKUP(Table11[[#This Row],[id]],'S1 - Assay'!A:A,'S1 - Assay'!B:B)</f>
        <v>10244</v>
      </c>
      <c r="C1842" s="20" t="str">
        <f>LOOKUP(Table11[[#This Row],[id]],'S1 - Assay'!A:A,'S1 - Assay'!C:C)</f>
        <v>II</v>
      </c>
      <c r="D1842" s="20">
        <f>COUNTIF('S6 - Table 1'!$B$3:$B$20,Table11[[#This Row],[id]])</f>
        <v>0</v>
      </c>
      <c r="E1842" s="20">
        <v>4.4233037629999998</v>
      </c>
      <c r="F1842" s="20">
        <v>3340</v>
      </c>
      <c r="G1842" s="20">
        <v>11</v>
      </c>
      <c r="H1842" s="20">
        <v>135</v>
      </c>
      <c r="I1842" s="20">
        <v>131</v>
      </c>
      <c r="J1842" s="20">
        <v>50</v>
      </c>
      <c r="K1842" s="20">
        <v>4359</v>
      </c>
      <c r="L1842" s="20">
        <v>50</v>
      </c>
      <c r="M1842" s="26" cm="1">
        <f t="array" ref="M1842">_xlfn.IFS(Table11[[#This Row],[target.clade]]="I",110,Table11[[#This Row],[target.clade]]="II",4454,TRUE,4652)</f>
        <v>4454</v>
      </c>
      <c r="N1842" s="26" cm="1">
        <f t="array" ref="N1842">_xlfn.IFS(Table11[[#This Row],[target.clade]]="I",4454,Table11[[#This Row],[target.clade]]="II",110,TRUE,NA())</f>
        <v>110</v>
      </c>
      <c r="O1842" s="20" cm="1">
        <f t="array" ref="O1842">_xlfn.IFS(Table11[[#This Row],[target.clade]]="I",Table11[[#This Row],[hits.I]],Table11[[#This Row],[target.clade]]="II",Table11[[#This Row],[hits.II]],TRUE,SUM(Table11[[#This Row],[hits.I]:[hits.?]]))</f>
        <v>4359</v>
      </c>
      <c r="P1842" s="26">
        <f>Table11[[#This Row],[clade.P]]-Table11[[#This Row],[clade.TP]]</f>
        <v>95</v>
      </c>
      <c r="Q1842" s="26" cm="1">
        <f t="array" ref="Q1842">_xlfn.IFS(Table11[[#This Row],[target.clade]]="I",Table11[[#This Row],[hits.II]],Table11[[#This Row],[target.clade]]="II",Table11[[#This Row],[hits.I]],TRUE,NA())</f>
        <v>50</v>
      </c>
      <c r="R1842" s="26">
        <f>IFERROR(Table11[[#This Row],[clade.N]]-Table11[[#This Row],[clade.FP]], NA())</f>
        <v>60</v>
      </c>
      <c r="S1842" s="24">
        <f>Table11[[#This Row],[clade.TP]]/Table11[[#This Row],[clade.P]]</f>
        <v>0.97867085765603956</v>
      </c>
      <c r="T1842" s="24">
        <f>Table11[[#This Row],[clade.FN]]/Table11[[#This Row],[clade.P]]</f>
        <v>2.1329142343960484E-2</v>
      </c>
      <c r="U1842" s="24">
        <f>IFERROR(Table11[[#This Row],[clade.FP]]/Table11[[#This Row],[clade.N]],NA())</f>
        <v>0.45454545454545453</v>
      </c>
      <c r="V1842" s="24">
        <f>IFERROR(Table11[[#This Row],[clade.TN]]/Table11[[#This Row],[clade.N]],NA())</f>
        <v>0.54545454545454541</v>
      </c>
      <c r="AC1842" s="11"/>
      <c r="AD1842" s="11"/>
    </row>
    <row r="1843" spans="1:30" ht="21" customHeight="1" x14ac:dyDescent="0.2">
      <c r="A1843" s="25" t="s">
        <v>7047</v>
      </c>
      <c r="B1843" s="20">
        <f>LOOKUP(Table11[[#This Row],[id]],'S1 - Assay'!A:A,'S1 - Assay'!B:B)</f>
        <v>10244</v>
      </c>
      <c r="C1843" s="20" t="str">
        <f>LOOKUP(Table11[[#This Row],[id]],'S1 - Assay'!A:A,'S1 - Assay'!C:C)</f>
        <v>II</v>
      </c>
      <c r="D1843" s="20">
        <f>COUNTIF('S6 - Table 1'!$B$3:$B$20,Table11[[#This Row],[id]])</f>
        <v>0</v>
      </c>
      <c r="E1843" s="20">
        <v>4.4319294879999998</v>
      </c>
      <c r="F1843" s="20">
        <v>3373</v>
      </c>
      <c r="G1843" s="20">
        <v>7</v>
      </c>
      <c r="H1843" s="20">
        <v>50</v>
      </c>
      <c r="I1843" s="20">
        <v>262</v>
      </c>
      <c r="J1843" s="20">
        <v>43</v>
      </c>
      <c r="K1843" s="20">
        <v>4396</v>
      </c>
      <c r="L1843" s="20">
        <v>49</v>
      </c>
      <c r="M1843" s="26" cm="1">
        <f t="array" ref="M1843">_xlfn.IFS(Table11[[#This Row],[target.clade]]="I",110,Table11[[#This Row],[target.clade]]="II",4454,TRUE,4652)</f>
        <v>4454</v>
      </c>
      <c r="N1843" s="26" cm="1">
        <f t="array" ref="N1843">_xlfn.IFS(Table11[[#This Row],[target.clade]]="I",4454,Table11[[#This Row],[target.clade]]="II",110,TRUE,NA())</f>
        <v>110</v>
      </c>
      <c r="O1843" s="20" cm="1">
        <f t="array" ref="O1843">_xlfn.IFS(Table11[[#This Row],[target.clade]]="I",Table11[[#This Row],[hits.I]],Table11[[#This Row],[target.clade]]="II",Table11[[#This Row],[hits.II]],TRUE,SUM(Table11[[#This Row],[hits.I]:[hits.?]]))</f>
        <v>4396</v>
      </c>
      <c r="P1843" s="26">
        <f>Table11[[#This Row],[clade.P]]-Table11[[#This Row],[clade.TP]]</f>
        <v>58</v>
      </c>
      <c r="Q1843" s="26" cm="1">
        <f t="array" ref="Q1843">_xlfn.IFS(Table11[[#This Row],[target.clade]]="I",Table11[[#This Row],[hits.II]],Table11[[#This Row],[target.clade]]="II",Table11[[#This Row],[hits.I]],TRUE,NA())</f>
        <v>43</v>
      </c>
      <c r="R1843" s="26">
        <f>IFERROR(Table11[[#This Row],[clade.N]]-Table11[[#This Row],[clade.FP]], NA())</f>
        <v>67</v>
      </c>
      <c r="S1843" s="24">
        <f>Table11[[#This Row],[clade.TP]]/Table11[[#This Row],[clade.P]]</f>
        <v>0.9869779973057925</v>
      </c>
      <c r="T1843" s="24">
        <f>Table11[[#This Row],[clade.FN]]/Table11[[#This Row],[clade.P]]</f>
        <v>1.3022002694207453E-2</v>
      </c>
      <c r="U1843" s="24">
        <f>IFERROR(Table11[[#This Row],[clade.FP]]/Table11[[#This Row],[clade.N]],NA())</f>
        <v>0.39090909090909093</v>
      </c>
      <c r="V1843" s="24">
        <f>IFERROR(Table11[[#This Row],[clade.TN]]/Table11[[#This Row],[clade.N]],NA())</f>
        <v>0.60909090909090913</v>
      </c>
      <c r="AC1843" s="11"/>
      <c r="AD1843" s="11"/>
    </row>
    <row r="1844" spans="1:30" ht="21" customHeight="1" x14ac:dyDescent="0.2">
      <c r="A1844" s="25" t="s">
        <v>7050</v>
      </c>
      <c r="B1844" s="20">
        <f>LOOKUP(Table11[[#This Row],[id]],'S1 - Assay'!A:A,'S1 - Assay'!B:B)</f>
        <v>10244</v>
      </c>
      <c r="C1844" s="20" t="str">
        <f>LOOKUP(Table11[[#This Row],[id]],'S1 - Assay'!A:A,'S1 - Assay'!C:C)</f>
        <v>II</v>
      </c>
      <c r="D1844" s="20">
        <f>COUNTIF('S6 - Table 1'!$B$3:$B$20,Table11[[#This Row],[id]])</f>
        <v>0</v>
      </c>
      <c r="E1844" s="20">
        <v>4.4384538549999997</v>
      </c>
      <c r="F1844" s="20">
        <v>3340</v>
      </c>
      <c r="G1844" s="20">
        <v>11</v>
      </c>
      <c r="H1844" s="20">
        <v>135</v>
      </c>
      <c r="I1844" s="20">
        <v>131</v>
      </c>
      <c r="J1844" s="20">
        <v>50</v>
      </c>
      <c r="K1844" s="20">
        <v>4359</v>
      </c>
      <c r="L1844" s="20">
        <v>50</v>
      </c>
      <c r="M1844" s="26" cm="1">
        <f t="array" ref="M1844">_xlfn.IFS(Table11[[#This Row],[target.clade]]="I",110,Table11[[#This Row],[target.clade]]="II",4454,TRUE,4652)</f>
        <v>4454</v>
      </c>
      <c r="N1844" s="26" cm="1">
        <f t="array" ref="N1844">_xlfn.IFS(Table11[[#This Row],[target.clade]]="I",4454,Table11[[#This Row],[target.clade]]="II",110,TRUE,NA())</f>
        <v>110</v>
      </c>
      <c r="O1844" s="20" cm="1">
        <f t="array" ref="O1844">_xlfn.IFS(Table11[[#This Row],[target.clade]]="I",Table11[[#This Row],[hits.I]],Table11[[#This Row],[target.clade]]="II",Table11[[#This Row],[hits.II]],TRUE,SUM(Table11[[#This Row],[hits.I]:[hits.?]]))</f>
        <v>4359</v>
      </c>
      <c r="P1844" s="26">
        <f>Table11[[#This Row],[clade.P]]-Table11[[#This Row],[clade.TP]]</f>
        <v>95</v>
      </c>
      <c r="Q1844" s="26" cm="1">
        <f t="array" ref="Q1844">_xlfn.IFS(Table11[[#This Row],[target.clade]]="I",Table11[[#This Row],[hits.II]],Table11[[#This Row],[target.clade]]="II",Table11[[#This Row],[hits.I]],TRUE,NA())</f>
        <v>50</v>
      </c>
      <c r="R1844" s="26">
        <f>IFERROR(Table11[[#This Row],[clade.N]]-Table11[[#This Row],[clade.FP]], NA())</f>
        <v>60</v>
      </c>
      <c r="S1844" s="24">
        <f>Table11[[#This Row],[clade.TP]]/Table11[[#This Row],[clade.P]]</f>
        <v>0.97867085765603956</v>
      </c>
      <c r="T1844" s="24">
        <f>Table11[[#This Row],[clade.FN]]/Table11[[#This Row],[clade.P]]</f>
        <v>2.1329142343960484E-2</v>
      </c>
      <c r="U1844" s="24">
        <f>IFERROR(Table11[[#This Row],[clade.FP]]/Table11[[#This Row],[clade.N]],NA())</f>
        <v>0.45454545454545453</v>
      </c>
      <c r="V1844" s="24">
        <f>IFERROR(Table11[[#This Row],[clade.TN]]/Table11[[#This Row],[clade.N]],NA())</f>
        <v>0.54545454545454541</v>
      </c>
      <c r="AC1844" s="11"/>
      <c r="AD1844" s="11"/>
    </row>
    <row r="1845" spans="1:30" ht="21" customHeight="1" x14ac:dyDescent="0.2">
      <c r="A1845" s="25" t="s">
        <v>7053</v>
      </c>
      <c r="B1845" s="20">
        <f>LOOKUP(Table11[[#This Row],[id]],'S1 - Assay'!A:A,'S1 - Assay'!B:B)</f>
        <v>10244</v>
      </c>
      <c r="C1845" s="20" t="str">
        <f>LOOKUP(Table11[[#This Row],[id]],'S1 - Assay'!A:A,'S1 - Assay'!C:C)</f>
        <v>II</v>
      </c>
      <c r="D1845" s="20">
        <f>COUNTIF('S6 - Table 1'!$B$3:$B$20,Table11[[#This Row],[id]])</f>
        <v>0</v>
      </c>
      <c r="E1845" s="20">
        <v>4.4516914410000004</v>
      </c>
      <c r="F1845" s="20">
        <v>3432</v>
      </c>
      <c r="G1845" s="20">
        <v>5</v>
      </c>
      <c r="H1845" s="20">
        <v>188</v>
      </c>
      <c r="I1845" s="20">
        <v>108</v>
      </c>
      <c r="J1845" s="20">
        <v>44</v>
      </c>
      <c r="K1845" s="20">
        <v>4434</v>
      </c>
      <c r="L1845" s="20">
        <v>69</v>
      </c>
      <c r="M1845" s="26" cm="1">
        <f t="array" ref="M1845">_xlfn.IFS(Table11[[#This Row],[target.clade]]="I",110,Table11[[#This Row],[target.clade]]="II",4454,TRUE,4652)</f>
        <v>4454</v>
      </c>
      <c r="N1845" s="26" cm="1">
        <f t="array" ref="N1845">_xlfn.IFS(Table11[[#This Row],[target.clade]]="I",4454,Table11[[#This Row],[target.clade]]="II",110,TRUE,NA())</f>
        <v>110</v>
      </c>
      <c r="O1845" s="20" cm="1">
        <f t="array" ref="O1845">_xlfn.IFS(Table11[[#This Row],[target.clade]]="I",Table11[[#This Row],[hits.I]],Table11[[#This Row],[target.clade]]="II",Table11[[#This Row],[hits.II]],TRUE,SUM(Table11[[#This Row],[hits.I]:[hits.?]]))</f>
        <v>4434</v>
      </c>
      <c r="P1845" s="26">
        <f>Table11[[#This Row],[clade.P]]-Table11[[#This Row],[clade.TP]]</f>
        <v>20</v>
      </c>
      <c r="Q1845" s="26" cm="1">
        <f t="array" ref="Q1845">_xlfn.IFS(Table11[[#This Row],[target.clade]]="I",Table11[[#This Row],[hits.II]],Table11[[#This Row],[target.clade]]="II",Table11[[#This Row],[hits.I]],TRUE,NA())</f>
        <v>44</v>
      </c>
      <c r="R1845" s="26">
        <f>IFERROR(Table11[[#This Row],[clade.N]]-Table11[[#This Row],[clade.FP]], NA())</f>
        <v>66</v>
      </c>
      <c r="S1845" s="24">
        <f>Table11[[#This Row],[clade.TP]]/Table11[[#This Row],[clade.P]]</f>
        <v>0.99550965424337678</v>
      </c>
      <c r="T1845" s="24">
        <f>Table11[[#This Row],[clade.FN]]/Table11[[#This Row],[clade.P]]</f>
        <v>4.4903457566232603E-3</v>
      </c>
      <c r="U1845" s="24">
        <f>IFERROR(Table11[[#This Row],[clade.FP]]/Table11[[#This Row],[clade.N]],NA())</f>
        <v>0.4</v>
      </c>
      <c r="V1845" s="24">
        <f>IFERROR(Table11[[#This Row],[clade.TN]]/Table11[[#This Row],[clade.N]],NA())</f>
        <v>0.6</v>
      </c>
      <c r="AC1845" s="11"/>
      <c r="AD1845" s="11"/>
    </row>
    <row r="1846" spans="1:30" ht="21" customHeight="1" x14ac:dyDescent="0.2">
      <c r="A1846" s="25" t="s">
        <v>7056</v>
      </c>
      <c r="B1846" s="20">
        <f>LOOKUP(Table11[[#This Row],[id]],'S1 - Assay'!A:A,'S1 - Assay'!B:B)</f>
        <v>10244</v>
      </c>
      <c r="C1846" s="20" t="str">
        <f>LOOKUP(Table11[[#This Row],[id]],'S1 - Assay'!A:A,'S1 - Assay'!C:C)</f>
        <v>II</v>
      </c>
      <c r="D1846" s="20">
        <f>COUNTIF('S6 - Table 1'!$B$3:$B$20,Table11[[#This Row],[id]])</f>
        <v>0</v>
      </c>
      <c r="E1846" s="20">
        <v>4.4539482140000004</v>
      </c>
      <c r="F1846" s="20">
        <v>3432</v>
      </c>
      <c r="G1846" s="20">
        <v>5</v>
      </c>
      <c r="H1846" s="20">
        <v>188</v>
      </c>
      <c r="I1846" s="20">
        <v>108</v>
      </c>
      <c r="J1846" s="20">
        <v>44</v>
      </c>
      <c r="K1846" s="20">
        <v>4434</v>
      </c>
      <c r="L1846" s="20">
        <v>69</v>
      </c>
      <c r="M1846" s="26" cm="1">
        <f t="array" ref="M1846">_xlfn.IFS(Table11[[#This Row],[target.clade]]="I",110,Table11[[#This Row],[target.clade]]="II",4454,TRUE,4652)</f>
        <v>4454</v>
      </c>
      <c r="N1846" s="26" cm="1">
        <f t="array" ref="N1846">_xlfn.IFS(Table11[[#This Row],[target.clade]]="I",4454,Table11[[#This Row],[target.clade]]="II",110,TRUE,NA())</f>
        <v>110</v>
      </c>
      <c r="O1846" s="20" cm="1">
        <f t="array" ref="O1846">_xlfn.IFS(Table11[[#This Row],[target.clade]]="I",Table11[[#This Row],[hits.I]],Table11[[#This Row],[target.clade]]="II",Table11[[#This Row],[hits.II]],TRUE,SUM(Table11[[#This Row],[hits.I]:[hits.?]]))</f>
        <v>4434</v>
      </c>
      <c r="P1846" s="26">
        <f>Table11[[#This Row],[clade.P]]-Table11[[#This Row],[clade.TP]]</f>
        <v>20</v>
      </c>
      <c r="Q1846" s="26" cm="1">
        <f t="array" ref="Q1846">_xlfn.IFS(Table11[[#This Row],[target.clade]]="I",Table11[[#This Row],[hits.II]],Table11[[#This Row],[target.clade]]="II",Table11[[#This Row],[hits.I]],TRUE,NA())</f>
        <v>44</v>
      </c>
      <c r="R1846" s="26">
        <f>IFERROR(Table11[[#This Row],[clade.N]]-Table11[[#This Row],[clade.FP]], NA())</f>
        <v>66</v>
      </c>
      <c r="S1846" s="24">
        <f>Table11[[#This Row],[clade.TP]]/Table11[[#This Row],[clade.P]]</f>
        <v>0.99550965424337678</v>
      </c>
      <c r="T1846" s="24">
        <f>Table11[[#This Row],[clade.FN]]/Table11[[#This Row],[clade.P]]</f>
        <v>4.4903457566232603E-3</v>
      </c>
      <c r="U1846" s="24">
        <f>IFERROR(Table11[[#This Row],[clade.FP]]/Table11[[#This Row],[clade.N]],NA())</f>
        <v>0.4</v>
      </c>
      <c r="V1846" s="24">
        <f>IFERROR(Table11[[#This Row],[clade.TN]]/Table11[[#This Row],[clade.N]],NA())</f>
        <v>0.6</v>
      </c>
      <c r="AC1846" s="11"/>
      <c r="AD1846" s="11"/>
    </row>
    <row r="1847" spans="1:30" ht="21" customHeight="1" x14ac:dyDescent="0.2">
      <c r="A1847" s="25" t="s">
        <v>7058</v>
      </c>
      <c r="B1847" s="20">
        <f>LOOKUP(Table11[[#This Row],[id]],'S1 - Assay'!A:A,'S1 - Assay'!B:B)</f>
        <v>10244</v>
      </c>
      <c r="C1847" s="20" t="str">
        <f>LOOKUP(Table11[[#This Row],[id]],'S1 - Assay'!A:A,'S1 - Assay'!C:C)</f>
        <v>II</v>
      </c>
      <c r="D1847" s="20">
        <f>COUNTIF('S6 - Table 1'!$B$3:$B$20,Table11[[#This Row],[id]])</f>
        <v>0</v>
      </c>
      <c r="E1847" s="20">
        <v>4.4560098540000004</v>
      </c>
      <c r="F1847" s="20">
        <v>3312</v>
      </c>
      <c r="G1847" s="20">
        <v>1</v>
      </c>
      <c r="H1847" s="20">
        <v>0</v>
      </c>
      <c r="I1847" s="20">
        <v>17</v>
      </c>
      <c r="J1847" s="20">
        <v>42</v>
      </c>
      <c r="K1847" s="20">
        <v>4403</v>
      </c>
      <c r="L1847" s="20">
        <v>28</v>
      </c>
      <c r="M1847" s="26" cm="1">
        <f t="array" ref="M1847">_xlfn.IFS(Table11[[#This Row],[target.clade]]="I",110,Table11[[#This Row],[target.clade]]="II",4454,TRUE,4652)</f>
        <v>4454</v>
      </c>
      <c r="N1847" s="26" cm="1">
        <f t="array" ref="N1847">_xlfn.IFS(Table11[[#This Row],[target.clade]]="I",4454,Table11[[#This Row],[target.clade]]="II",110,TRUE,NA())</f>
        <v>110</v>
      </c>
      <c r="O1847" s="20" cm="1">
        <f t="array" ref="O1847">_xlfn.IFS(Table11[[#This Row],[target.clade]]="I",Table11[[#This Row],[hits.I]],Table11[[#This Row],[target.clade]]="II",Table11[[#This Row],[hits.II]],TRUE,SUM(Table11[[#This Row],[hits.I]:[hits.?]]))</f>
        <v>4403</v>
      </c>
      <c r="P1847" s="26">
        <f>Table11[[#This Row],[clade.P]]-Table11[[#This Row],[clade.TP]]</f>
        <v>51</v>
      </c>
      <c r="Q1847" s="26" cm="1">
        <f t="array" ref="Q1847">_xlfn.IFS(Table11[[#This Row],[target.clade]]="I",Table11[[#This Row],[hits.II]],Table11[[#This Row],[target.clade]]="II",Table11[[#This Row],[hits.I]],TRUE,NA())</f>
        <v>42</v>
      </c>
      <c r="R1847" s="26">
        <f>IFERROR(Table11[[#This Row],[clade.N]]-Table11[[#This Row],[clade.FP]], NA())</f>
        <v>68</v>
      </c>
      <c r="S1847" s="24">
        <f>Table11[[#This Row],[clade.TP]]/Table11[[#This Row],[clade.P]]</f>
        <v>0.98854961832061072</v>
      </c>
      <c r="T1847" s="24">
        <f>Table11[[#This Row],[clade.FN]]/Table11[[#This Row],[clade.P]]</f>
        <v>1.1450381679389313E-2</v>
      </c>
      <c r="U1847" s="24">
        <f>IFERROR(Table11[[#This Row],[clade.FP]]/Table11[[#This Row],[clade.N]],NA())</f>
        <v>0.38181818181818183</v>
      </c>
      <c r="V1847" s="24">
        <f>IFERROR(Table11[[#This Row],[clade.TN]]/Table11[[#This Row],[clade.N]],NA())</f>
        <v>0.61818181818181817</v>
      </c>
      <c r="AC1847" s="11"/>
      <c r="AD1847" s="11"/>
    </row>
    <row r="1848" spans="1:30" ht="21" customHeight="1" x14ac:dyDescent="0.2">
      <c r="A1848" s="25" t="s">
        <v>7063</v>
      </c>
      <c r="B1848" s="20">
        <f>LOOKUP(Table11[[#This Row],[id]],'S1 - Assay'!A:A,'S1 - Assay'!B:B)</f>
        <v>10244</v>
      </c>
      <c r="C1848" s="20" t="str">
        <f>LOOKUP(Table11[[#This Row],[id]],'S1 - Assay'!A:A,'S1 - Assay'!C:C)</f>
        <v>II</v>
      </c>
      <c r="D1848" s="20">
        <f>COUNTIF('S6 - Table 1'!$B$3:$B$20,Table11[[#This Row],[id]])</f>
        <v>0</v>
      </c>
      <c r="E1848" s="20">
        <v>4.496996642</v>
      </c>
      <c r="F1848" s="20">
        <v>3429</v>
      </c>
      <c r="G1848" s="20">
        <v>3</v>
      </c>
      <c r="H1848" s="20">
        <v>122</v>
      </c>
      <c r="I1848" s="20">
        <v>188</v>
      </c>
      <c r="J1848" s="20">
        <v>43</v>
      </c>
      <c r="K1848" s="20">
        <v>4435</v>
      </c>
      <c r="L1848" s="20">
        <v>66</v>
      </c>
      <c r="M1848" s="26" cm="1">
        <f t="array" ref="M1848">_xlfn.IFS(Table11[[#This Row],[target.clade]]="I",110,Table11[[#This Row],[target.clade]]="II",4454,TRUE,4652)</f>
        <v>4454</v>
      </c>
      <c r="N1848" s="26" cm="1">
        <f t="array" ref="N1848">_xlfn.IFS(Table11[[#This Row],[target.clade]]="I",4454,Table11[[#This Row],[target.clade]]="II",110,TRUE,NA())</f>
        <v>110</v>
      </c>
      <c r="O1848" s="20" cm="1">
        <f t="array" ref="O1848">_xlfn.IFS(Table11[[#This Row],[target.clade]]="I",Table11[[#This Row],[hits.I]],Table11[[#This Row],[target.clade]]="II",Table11[[#This Row],[hits.II]],TRUE,SUM(Table11[[#This Row],[hits.I]:[hits.?]]))</f>
        <v>4435</v>
      </c>
      <c r="P1848" s="26">
        <f>Table11[[#This Row],[clade.P]]-Table11[[#This Row],[clade.TP]]</f>
        <v>19</v>
      </c>
      <c r="Q1848" s="26" cm="1">
        <f t="array" ref="Q1848">_xlfn.IFS(Table11[[#This Row],[target.clade]]="I",Table11[[#This Row],[hits.II]],Table11[[#This Row],[target.clade]]="II",Table11[[#This Row],[hits.I]],TRUE,NA())</f>
        <v>43</v>
      </c>
      <c r="R1848" s="26">
        <f>IFERROR(Table11[[#This Row],[clade.N]]-Table11[[#This Row],[clade.FP]], NA())</f>
        <v>67</v>
      </c>
      <c r="S1848" s="24">
        <f>Table11[[#This Row],[clade.TP]]/Table11[[#This Row],[clade.P]]</f>
        <v>0.99573417153120791</v>
      </c>
      <c r="T1848" s="24">
        <f>Table11[[#This Row],[clade.FN]]/Table11[[#This Row],[clade.P]]</f>
        <v>4.2658284687920973E-3</v>
      </c>
      <c r="U1848" s="24">
        <f>IFERROR(Table11[[#This Row],[clade.FP]]/Table11[[#This Row],[clade.N]],NA())</f>
        <v>0.39090909090909093</v>
      </c>
      <c r="V1848" s="24">
        <f>IFERROR(Table11[[#This Row],[clade.TN]]/Table11[[#This Row],[clade.N]],NA())</f>
        <v>0.60909090909090913</v>
      </c>
      <c r="AC1848" s="11"/>
      <c r="AD1848" s="11"/>
    </row>
    <row r="1849" spans="1:30" ht="21" customHeight="1" x14ac:dyDescent="0.2">
      <c r="A1849" s="25" t="s">
        <v>7067</v>
      </c>
      <c r="B1849" s="20">
        <f>LOOKUP(Table11[[#This Row],[id]],'S1 - Assay'!A:A,'S1 - Assay'!B:B)</f>
        <v>10244</v>
      </c>
      <c r="C1849" s="20" t="str">
        <f>LOOKUP(Table11[[#This Row],[id]],'S1 - Assay'!A:A,'S1 - Assay'!C:C)</f>
        <v>II</v>
      </c>
      <c r="D1849" s="20">
        <f>COUNTIF('S6 - Table 1'!$B$3:$B$20,Table11[[#This Row],[id]])</f>
        <v>0</v>
      </c>
      <c r="E1849" s="20">
        <v>4.5071045590000001</v>
      </c>
      <c r="F1849" s="20">
        <v>3172</v>
      </c>
      <c r="G1849" s="20">
        <v>38</v>
      </c>
      <c r="H1849" s="20">
        <v>76</v>
      </c>
      <c r="I1849" s="20">
        <v>188</v>
      </c>
      <c r="J1849" s="20">
        <v>50</v>
      </c>
      <c r="K1849" s="20">
        <v>4155</v>
      </c>
      <c r="L1849" s="20">
        <v>53</v>
      </c>
      <c r="M1849" s="26" cm="1">
        <f t="array" ref="M1849">_xlfn.IFS(Table11[[#This Row],[target.clade]]="I",110,Table11[[#This Row],[target.clade]]="II",4454,TRUE,4652)</f>
        <v>4454</v>
      </c>
      <c r="N1849" s="26" cm="1">
        <f t="array" ref="N1849">_xlfn.IFS(Table11[[#This Row],[target.clade]]="I",4454,Table11[[#This Row],[target.clade]]="II",110,TRUE,NA())</f>
        <v>110</v>
      </c>
      <c r="O1849" s="20" cm="1">
        <f t="array" ref="O1849">_xlfn.IFS(Table11[[#This Row],[target.clade]]="I",Table11[[#This Row],[hits.I]],Table11[[#This Row],[target.clade]]="II",Table11[[#This Row],[hits.II]],TRUE,SUM(Table11[[#This Row],[hits.I]:[hits.?]]))</f>
        <v>4155</v>
      </c>
      <c r="P1849" s="26">
        <f>Table11[[#This Row],[clade.P]]-Table11[[#This Row],[clade.TP]]</f>
        <v>299</v>
      </c>
      <c r="Q1849" s="26" cm="1">
        <f t="array" ref="Q1849">_xlfn.IFS(Table11[[#This Row],[target.clade]]="I",Table11[[#This Row],[hits.II]],Table11[[#This Row],[target.clade]]="II",Table11[[#This Row],[hits.I]],TRUE,NA())</f>
        <v>50</v>
      </c>
      <c r="R1849" s="26">
        <f>IFERROR(Table11[[#This Row],[clade.N]]-Table11[[#This Row],[clade.FP]], NA())</f>
        <v>60</v>
      </c>
      <c r="S1849" s="24">
        <f>Table11[[#This Row],[clade.TP]]/Table11[[#This Row],[clade.P]]</f>
        <v>0.93286933093848223</v>
      </c>
      <c r="T1849" s="24">
        <f>Table11[[#This Row],[clade.FN]]/Table11[[#This Row],[clade.P]]</f>
        <v>6.7130669061517739E-2</v>
      </c>
      <c r="U1849" s="24">
        <f>IFERROR(Table11[[#This Row],[clade.FP]]/Table11[[#This Row],[clade.N]],NA())</f>
        <v>0.45454545454545453</v>
      </c>
      <c r="V1849" s="24">
        <f>IFERROR(Table11[[#This Row],[clade.TN]]/Table11[[#This Row],[clade.N]],NA())</f>
        <v>0.54545454545454541</v>
      </c>
      <c r="AC1849" s="11"/>
      <c r="AD1849" s="11"/>
    </row>
    <row r="1850" spans="1:30" ht="21" customHeight="1" x14ac:dyDescent="0.2">
      <c r="A1850" s="25" t="s">
        <v>7072</v>
      </c>
      <c r="B1850" s="20">
        <f>LOOKUP(Table11[[#This Row],[id]],'S1 - Assay'!A:A,'S1 - Assay'!B:B)</f>
        <v>10244</v>
      </c>
      <c r="C1850" s="20" t="str">
        <f>LOOKUP(Table11[[#This Row],[id]],'S1 - Assay'!A:A,'S1 - Assay'!C:C)</f>
        <v>II</v>
      </c>
      <c r="D1850" s="20">
        <f>COUNTIF('S6 - Table 1'!$B$3:$B$20,Table11[[#This Row],[id]])</f>
        <v>0</v>
      </c>
      <c r="E1850" s="20">
        <v>4.5254865090000003</v>
      </c>
      <c r="F1850" s="20">
        <v>3312</v>
      </c>
      <c r="G1850" s="20">
        <v>1</v>
      </c>
      <c r="H1850" s="20">
        <v>0</v>
      </c>
      <c r="I1850" s="20">
        <v>17</v>
      </c>
      <c r="J1850" s="20">
        <v>42</v>
      </c>
      <c r="K1850" s="20">
        <v>4403</v>
      </c>
      <c r="L1850" s="20">
        <v>28</v>
      </c>
      <c r="M1850" s="26" cm="1">
        <f t="array" ref="M1850">_xlfn.IFS(Table11[[#This Row],[target.clade]]="I",110,Table11[[#This Row],[target.clade]]="II",4454,TRUE,4652)</f>
        <v>4454</v>
      </c>
      <c r="N1850" s="26" cm="1">
        <f t="array" ref="N1850">_xlfn.IFS(Table11[[#This Row],[target.clade]]="I",4454,Table11[[#This Row],[target.clade]]="II",110,TRUE,NA())</f>
        <v>110</v>
      </c>
      <c r="O1850" s="20" cm="1">
        <f t="array" ref="O1850">_xlfn.IFS(Table11[[#This Row],[target.clade]]="I",Table11[[#This Row],[hits.I]],Table11[[#This Row],[target.clade]]="II",Table11[[#This Row],[hits.II]],TRUE,SUM(Table11[[#This Row],[hits.I]:[hits.?]]))</f>
        <v>4403</v>
      </c>
      <c r="P1850" s="26">
        <f>Table11[[#This Row],[clade.P]]-Table11[[#This Row],[clade.TP]]</f>
        <v>51</v>
      </c>
      <c r="Q1850" s="26" cm="1">
        <f t="array" ref="Q1850">_xlfn.IFS(Table11[[#This Row],[target.clade]]="I",Table11[[#This Row],[hits.II]],Table11[[#This Row],[target.clade]]="II",Table11[[#This Row],[hits.I]],TRUE,NA())</f>
        <v>42</v>
      </c>
      <c r="R1850" s="26">
        <f>IFERROR(Table11[[#This Row],[clade.N]]-Table11[[#This Row],[clade.FP]], NA())</f>
        <v>68</v>
      </c>
      <c r="S1850" s="24">
        <f>Table11[[#This Row],[clade.TP]]/Table11[[#This Row],[clade.P]]</f>
        <v>0.98854961832061072</v>
      </c>
      <c r="T1850" s="24">
        <f>Table11[[#This Row],[clade.FN]]/Table11[[#This Row],[clade.P]]</f>
        <v>1.1450381679389313E-2</v>
      </c>
      <c r="U1850" s="24">
        <f>IFERROR(Table11[[#This Row],[clade.FP]]/Table11[[#This Row],[clade.N]],NA())</f>
        <v>0.38181818181818183</v>
      </c>
      <c r="V1850" s="24">
        <f>IFERROR(Table11[[#This Row],[clade.TN]]/Table11[[#This Row],[clade.N]],NA())</f>
        <v>0.61818181818181817</v>
      </c>
      <c r="AC1850" s="11"/>
      <c r="AD1850" s="11"/>
    </row>
    <row r="1851" spans="1:30" ht="21" customHeight="1" x14ac:dyDescent="0.2">
      <c r="A1851" s="25" t="s">
        <v>7075</v>
      </c>
      <c r="B1851" s="20">
        <f>LOOKUP(Table11[[#This Row],[id]],'S1 - Assay'!A:A,'S1 - Assay'!B:B)</f>
        <v>10244</v>
      </c>
      <c r="C1851" s="20" t="str">
        <f>LOOKUP(Table11[[#This Row],[id]],'S1 - Assay'!A:A,'S1 - Assay'!C:C)</f>
        <v>II</v>
      </c>
      <c r="D1851" s="20">
        <f>COUNTIF('S6 - Table 1'!$B$3:$B$20,Table11[[#This Row],[id]])</f>
        <v>0</v>
      </c>
      <c r="E1851" s="20">
        <v>4.5265234750000003</v>
      </c>
      <c r="F1851" s="20">
        <v>3083</v>
      </c>
      <c r="G1851" s="20">
        <v>46</v>
      </c>
      <c r="H1851" s="20">
        <v>255</v>
      </c>
      <c r="I1851" s="20">
        <v>139</v>
      </c>
      <c r="J1851" s="20">
        <v>44</v>
      </c>
      <c r="K1851" s="20">
        <v>4054</v>
      </c>
      <c r="L1851" s="20">
        <v>56</v>
      </c>
      <c r="M1851" s="26" cm="1">
        <f t="array" ref="M1851">_xlfn.IFS(Table11[[#This Row],[target.clade]]="I",110,Table11[[#This Row],[target.clade]]="II",4454,TRUE,4652)</f>
        <v>4454</v>
      </c>
      <c r="N1851" s="26" cm="1">
        <f t="array" ref="N1851">_xlfn.IFS(Table11[[#This Row],[target.clade]]="I",4454,Table11[[#This Row],[target.clade]]="II",110,TRUE,NA())</f>
        <v>110</v>
      </c>
      <c r="O1851" s="20" cm="1">
        <f t="array" ref="O1851">_xlfn.IFS(Table11[[#This Row],[target.clade]]="I",Table11[[#This Row],[hits.I]],Table11[[#This Row],[target.clade]]="II",Table11[[#This Row],[hits.II]],TRUE,SUM(Table11[[#This Row],[hits.I]:[hits.?]]))</f>
        <v>4054</v>
      </c>
      <c r="P1851" s="26">
        <f>Table11[[#This Row],[clade.P]]-Table11[[#This Row],[clade.TP]]</f>
        <v>400</v>
      </c>
      <c r="Q1851" s="26" cm="1">
        <f t="array" ref="Q1851">_xlfn.IFS(Table11[[#This Row],[target.clade]]="I",Table11[[#This Row],[hits.II]],Table11[[#This Row],[target.clade]]="II",Table11[[#This Row],[hits.I]],TRUE,NA())</f>
        <v>44</v>
      </c>
      <c r="R1851" s="26">
        <f>IFERROR(Table11[[#This Row],[clade.N]]-Table11[[#This Row],[clade.FP]], NA())</f>
        <v>66</v>
      </c>
      <c r="S1851" s="24">
        <f>Table11[[#This Row],[clade.TP]]/Table11[[#This Row],[clade.P]]</f>
        <v>0.91019308486753481</v>
      </c>
      <c r="T1851" s="24">
        <f>Table11[[#This Row],[clade.FN]]/Table11[[#This Row],[clade.P]]</f>
        <v>8.9806915132465207E-2</v>
      </c>
      <c r="U1851" s="24">
        <f>IFERROR(Table11[[#This Row],[clade.FP]]/Table11[[#This Row],[clade.N]],NA())</f>
        <v>0.4</v>
      </c>
      <c r="V1851" s="24">
        <f>IFERROR(Table11[[#This Row],[clade.TN]]/Table11[[#This Row],[clade.N]],NA())</f>
        <v>0.6</v>
      </c>
      <c r="AC1851" s="11"/>
      <c r="AD1851" s="11"/>
    </row>
    <row r="1852" spans="1:30" ht="21" customHeight="1" x14ac:dyDescent="0.2">
      <c r="A1852" s="25" t="s">
        <v>7080</v>
      </c>
      <c r="B1852" s="20">
        <f>LOOKUP(Table11[[#This Row],[id]],'S1 - Assay'!A:A,'S1 - Assay'!B:B)</f>
        <v>10244</v>
      </c>
      <c r="C1852" s="20" t="str">
        <f>LOOKUP(Table11[[#This Row],[id]],'S1 - Assay'!A:A,'S1 - Assay'!C:C)</f>
        <v>II</v>
      </c>
      <c r="D1852" s="20">
        <f>COUNTIF('S6 - Table 1'!$B$3:$B$20,Table11[[#This Row],[id]])</f>
        <v>0</v>
      </c>
      <c r="E1852" s="20">
        <v>4.5265234750000003</v>
      </c>
      <c r="F1852" s="20">
        <v>3083</v>
      </c>
      <c r="G1852" s="20">
        <v>46</v>
      </c>
      <c r="H1852" s="20">
        <v>255</v>
      </c>
      <c r="I1852" s="20">
        <v>139</v>
      </c>
      <c r="J1852" s="20">
        <v>44</v>
      </c>
      <c r="K1852" s="20">
        <v>4054</v>
      </c>
      <c r="L1852" s="20">
        <v>56</v>
      </c>
      <c r="M1852" s="26" cm="1">
        <f t="array" ref="M1852">_xlfn.IFS(Table11[[#This Row],[target.clade]]="I",110,Table11[[#This Row],[target.clade]]="II",4454,TRUE,4652)</f>
        <v>4454</v>
      </c>
      <c r="N1852" s="26" cm="1">
        <f t="array" ref="N1852">_xlfn.IFS(Table11[[#This Row],[target.clade]]="I",4454,Table11[[#This Row],[target.clade]]="II",110,TRUE,NA())</f>
        <v>110</v>
      </c>
      <c r="O1852" s="20" cm="1">
        <f t="array" ref="O1852">_xlfn.IFS(Table11[[#This Row],[target.clade]]="I",Table11[[#This Row],[hits.I]],Table11[[#This Row],[target.clade]]="II",Table11[[#This Row],[hits.II]],TRUE,SUM(Table11[[#This Row],[hits.I]:[hits.?]]))</f>
        <v>4054</v>
      </c>
      <c r="P1852" s="26">
        <f>Table11[[#This Row],[clade.P]]-Table11[[#This Row],[clade.TP]]</f>
        <v>400</v>
      </c>
      <c r="Q1852" s="26" cm="1">
        <f t="array" ref="Q1852">_xlfn.IFS(Table11[[#This Row],[target.clade]]="I",Table11[[#This Row],[hits.II]],Table11[[#This Row],[target.clade]]="II",Table11[[#This Row],[hits.I]],TRUE,NA())</f>
        <v>44</v>
      </c>
      <c r="R1852" s="26">
        <f>IFERROR(Table11[[#This Row],[clade.N]]-Table11[[#This Row],[clade.FP]], NA())</f>
        <v>66</v>
      </c>
      <c r="S1852" s="24">
        <f>Table11[[#This Row],[clade.TP]]/Table11[[#This Row],[clade.P]]</f>
        <v>0.91019308486753481</v>
      </c>
      <c r="T1852" s="24">
        <f>Table11[[#This Row],[clade.FN]]/Table11[[#This Row],[clade.P]]</f>
        <v>8.9806915132465207E-2</v>
      </c>
      <c r="U1852" s="24">
        <f>IFERROR(Table11[[#This Row],[clade.FP]]/Table11[[#This Row],[clade.N]],NA())</f>
        <v>0.4</v>
      </c>
      <c r="V1852" s="24">
        <f>IFERROR(Table11[[#This Row],[clade.TN]]/Table11[[#This Row],[clade.N]],NA())</f>
        <v>0.6</v>
      </c>
      <c r="AC1852" s="11"/>
      <c r="AD1852" s="11"/>
    </row>
    <row r="1853" spans="1:30" ht="21" customHeight="1" x14ac:dyDescent="0.2">
      <c r="A1853" s="25" t="s">
        <v>7083</v>
      </c>
      <c r="B1853" s="20">
        <f>LOOKUP(Table11[[#This Row],[id]],'S1 - Assay'!A:A,'S1 - Assay'!B:B)</f>
        <v>10244</v>
      </c>
      <c r="C1853" s="20" t="str">
        <f>LOOKUP(Table11[[#This Row],[id]],'S1 - Assay'!A:A,'S1 - Assay'!C:C)</f>
        <v>II</v>
      </c>
      <c r="D1853" s="20">
        <f>COUNTIF('S6 - Table 1'!$B$3:$B$20,Table11[[#This Row],[id]])</f>
        <v>0</v>
      </c>
      <c r="E1853" s="20">
        <v>4.5274265229999999</v>
      </c>
      <c r="F1853" s="20">
        <v>3423</v>
      </c>
      <c r="G1853" s="20">
        <v>5</v>
      </c>
      <c r="H1853" s="20">
        <v>272</v>
      </c>
      <c r="I1853" s="20">
        <v>13</v>
      </c>
      <c r="J1853" s="20">
        <v>43</v>
      </c>
      <c r="K1853" s="20">
        <v>4425</v>
      </c>
      <c r="L1853" s="20">
        <v>61</v>
      </c>
      <c r="M1853" s="26" cm="1">
        <f t="array" ref="M1853">_xlfn.IFS(Table11[[#This Row],[target.clade]]="I",110,Table11[[#This Row],[target.clade]]="II",4454,TRUE,4652)</f>
        <v>4454</v>
      </c>
      <c r="N1853" s="26" cm="1">
        <f t="array" ref="N1853">_xlfn.IFS(Table11[[#This Row],[target.clade]]="I",4454,Table11[[#This Row],[target.clade]]="II",110,TRUE,NA())</f>
        <v>110</v>
      </c>
      <c r="O1853" s="20" cm="1">
        <f t="array" ref="O1853">_xlfn.IFS(Table11[[#This Row],[target.clade]]="I",Table11[[#This Row],[hits.I]],Table11[[#This Row],[target.clade]]="II",Table11[[#This Row],[hits.II]],TRUE,SUM(Table11[[#This Row],[hits.I]:[hits.?]]))</f>
        <v>4425</v>
      </c>
      <c r="P1853" s="26">
        <f>Table11[[#This Row],[clade.P]]-Table11[[#This Row],[clade.TP]]</f>
        <v>29</v>
      </c>
      <c r="Q1853" s="26" cm="1">
        <f t="array" ref="Q1853">_xlfn.IFS(Table11[[#This Row],[target.clade]]="I",Table11[[#This Row],[hits.II]],Table11[[#This Row],[target.clade]]="II",Table11[[#This Row],[hits.I]],TRUE,NA())</f>
        <v>43</v>
      </c>
      <c r="R1853" s="26">
        <f>IFERROR(Table11[[#This Row],[clade.N]]-Table11[[#This Row],[clade.FP]], NA())</f>
        <v>67</v>
      </c>
      <c r="S1853" s="24">
        <f>Table11[[#This Row],[clade.TP]]/Table11[[#This Row],[clade.P]]</f>
        <v>0.9934889986528963</v>
      </c>
      <c r="T1853" s="24">
        <f>Table11[[#This Row],[clade.FN]]/Table11[[#This Row],[clade.P]]</f>
        <v>6.5110013471037266E-3</v>
      </c>
      <c r="U1853" s="24">
        <f>IFERROR(Table11[[#This Row],[clade.FP]]/Table11[[#This Row],[clade.N]],NA())</f>
        <v>0.39090909090909093</v>
      </c>
      <c r="V1853" s="24">
        <f>IFERROR(Table11[[#This Row],[clade.TN]]/Table11[[#This Row],[clade.N]],NA())</f>
        <v>0.60909090909090913</v>
      </c>
      <c r="AC1853" s="11"/>
      <c r="AD1853" s="11"/>
    </row>
    <row r="1854" spans="1:30" ht="21" customHeight="1" x14ac:dyDescent="0.2">
      <c r="A1854" s="25" t="s">
        <v>7086</v>
      </c>
      <c r="B1854" s="20">
        <f>LOOKUP(Table11[[#This Row],[id]],'S1 - Assay'!A:A,'S1 - Assay'!B:B)</f>
        <v>10244</v>
      </c>
      <c r="C1854" s="20" t="str">
        <f>LOOKUP(Table11[[#This Row],[id]],'S1 - Assay'!A:A,'S1 - Assay'!C:C)</f>
        <v>II</v>
      </c>
      <c r="D1854" s="20">
        <f>COUNTIF('S6 - Table 1'!$B$3:$B$20,Table11[[#This Row],[id]])</f>
        <v>0</v>
      </c>
      <c r="E1854" s="20">
        <v>4.5274265229999999</v>
      </c>
      <c r="F1854" s="20">
        <v>3423</v>
      </c>
      <c r="G1854" s="20">
        <v>5</v>
      </c>
      <c r="H1854" s="20">
        <v>272</v>
      </c>
      <c r="I1854" s="20">
        <v>13</v>
      </c>
      <c r="J1854" s="20">
        <v>43</v>
      </c>
      <c r="K1854" s="20">
        <v>4425</v>
      </c>
      <c r="L1854" s="20">
        <v>61</v>
      </c>
      <c r="M1854" s="26" cm="1">
        <f t="array" ref="M1854">_xlfn.IFS(Table11[[#This Row],[target.clade]]="I",110,Table11[[#This Row],[target.clade]]="II",4454,TRUE,4652)</f>
        <v>4454</v>
      </c>
      <c r="N1854" s="26" cm="1">
        <f t="array" ref="N1854">_xlfn.IFS(Table11[[#This Row],[target.clade]]="I",4454,Table11[[#This Row],[target.clade]]="II",110,TRUE,NA())</f>
        <v>110</v>
      </c>
      <c r="O1854" s="20" cm="1">
        <f t="array" ref="O1854">_xlfn.IFS(Table11[[#This Row],[target.clade]]="I",Table11[[#This Row],[hits.I]],Table11[[#This Row],[target.clade]]="II",Table11[[#This Row],[hits.II]],TRUE,SUM(Table11[[#This Row],[hits.I]:[hits.?]]))</f>
        <v>4425</v>
      </c>
      <c r="P1854" s="26">
        <f>Table11[[#This Row],[clade.P]]-Table11[[#This Row],[clade.TP]]</f>
        <v>29</v>
      </c>
      <c r="Q1854" s="26" cm="1">
        <f t="array" ref="Q1854">_xlfn.IFS(Table11[[#This Row],[target.clade]]="I",Table11[[#This Row],[hits.II]],Table11[[#This Row],[target.clade]]="II",Table11[[#This Row],[hits.I]],TRUE,NA())</f>
        <v>43</v>
      </c>
      <c r="R1854" s="26">
        <f>IFERROR(Table11[[#This Row],[clade.N]]-Table11[[#This Row],[clade.FP]], NA())</f>
        <v>67</v>
      </c>
      <c r="S1854" s="24">
        <f>Table11[[#This Row],[clade.TP]]/Table11[[#This Row],[clade.P]]</f>
        <v>0.9934889986528963</v>
      </c>
      <c r="T1854" s="24">
        <f>Table11[[#This Row],[clade.FN]]/Table11[[#This Row],[clade.P]]</f>
        <v>6.5110013471037266E-3</v>
      </c>
      <c r="U1854" s="24">
        <f>IFERROR(Table11[[#This Row],[clade.FP]]/Table11[[#This Row],[clade.N]],NA())</f>
        <v>0.39090909090909093</v>
      </c>
      <c r="V1854" s="24">
        <f>IFERROR(Table11[[#This Row],[clade.TN]]/Table11[[#This Row],[clade.N]],NA())</f>
        <v>0.60909090909090913</v>
      </c>
      <c r="AC1854" s="11"/>
      <c r="AD1854" s="11"/>
    </row>
    <row r="1855" spans="1:30" ht="21" customHeight="1" x14ac:dyDescent="0.2">
      <c r="A1855" s="25" t="s">
        <v>7089</v>
      </c>
      <c r="B1855" s="20">
        <f>LOOKUP(Table11[[#This Row],[id]],'S1 - Assay'!A:A,'S1 - Assay'!B:B)</f>
        <v>10244</v>
      </c>
      <c r="C1855" s="20" t="str">
        <f>LOOKUP(Table11[[#This Row],[id]],'S1 - Assay'!A:A,'S1 - Assay'!C:C)</f>
        <v>II</v>
      </c>
      <c r="D1855" s="20">
        <f>COUNTIF('S6 - Table 1'!$B$3:$B$20,Table11[[#This Row],[id]])</f>
        <v>0</v>
      </c>
      <c r="E1855" s="20">
        <v>4.5326240369999997</v>
      </c>
      <c r="F1855" s="20">
        <v>3403</v>
      </c>
      <c r="G1855" s="20">
        <v>2</v>
      </c>
      <c r="H1855" s="20">
        <v>238</v>
      </c>
      <c r="I1855" s="20">
        <v>8</v>
      </c>
      <c r="J1855" s="20">
        <v>43</v>
      </c>
      <c r="K1855" s="20">
        <v>4433</v>
      </c>
      <c r="L1855" s="20">
        <v>56</v>
      </c>
      <c r="M1855" s="26" cm="1">
        <f t="array" ref="M1855">_xlfn.IFS(Table11[[#This Row],[target.clade]]="I",110,Table11[[#This Row],[target.clade]]="II",4454,TRUE,4652)</f>
        <v>4454</v>
      </c>
      <c r="N1855" s="26" cm="1">
        <f t="array" ref="N1855">_xlfn.IFS(Table11[[#This Row],[target.clade]]="I",4454,Table11[[#This Row],[target.clade]]="II",110,TRUE,NA())</f>
        <v>110</v>
      </c>
      <c r="O1855" s="20" cm="1">
        <f t="array" ref="O1855">_xlfn.IFS(Table11[[#This Row],[target.clade]]="I",Table11[[#This Row],[hits.I]],Table11[[#This Row],[target.clade]]="II",Table11[[#This Row],[hits.II]],TRUE,SUM(Table11[[#This Row],[hits.I]:[hits.?]]))</f>
        <v>4433</v>
      </c>
      <c r="P1855" s="26">
        <f>Table11[[#This Row],[clade.P]]-Table11[[#This Row],[clade.TP]]</f>
        <v>21</v>
      </c>
      <c r="Q1855" s="26" cm="1">
        <f t="array" ref="Q1855">_xlfn.IFS(Table11[[#This Row],[target.clade]]="I",Table11[[#This Row],[hits.II]],Table11[[#This Row],[target.clade]]="II",Table11[[#This Row],[hits.I]],TRUE,NA())</f>
        <v>43</v>
      </c>
      <c r="R1855" s="26">
        <f>IFERROR(Table11[[#This Row],[clade.N]]-Table11[[#This Row],[clade.FP]], NA())</f>
        <v>67</v>
      </c>
      <c r="S1855" s="24">
        <f>Table11[[#This Row],[clade.TP]]/Table11[[#This Row],[clade.P]]</f>
        <v>0.99528513695554555</v>
      </c>
      <c r="T1855" s="24">
        <f>Table11[[#This Row],[clade.FN]]/Table11[[#This Row],[clade.P]]</f>
        <v>4.7148630444544233E-3</v>
      </c>
      <c r="U1855" s="24">
        <f>IFERROR(Table11[[#This Row],[clade.FP]]/Table11[[#This Row],[clade.N]],NA())</f>
        <v>0.39090909090909093</v>
      </c>
      <c r="V1855" s="24">
        <f>IFERROR(Table11[[#This Row],[clade.TN]]/Table11[[#This Row],[clade.N]],NA())</f>
        <v>0.60909090909090913</v>
      </c>
      <c r="AC1855" s="11"/>
      <c r="AD1855" s="11"/>
    </row>
    <row r="1856" spans="1:30" ht="21" customHeight="1" x14ac:dyDescent="0.2">
      <c r="A1856" s="25" t="s">
        <v>7092</v>
      </c>
      <c r="B1856" s="20">
        <f>LOOKUP(Table11[[#This Row],[id]],'S1 - Assay'!A:A,'S1 - Assay'!B:B)</f>
        <v>10244</v>
      </c>
      <c r="C1856" s="20" t="str">
        <f>LOOKUP(Table11[[#This Row],[id]],'S1 - Assay'!A:A,'S1 - Assay'!C:C)</f>
        <v>II</v>
      </c>
      <c r="D1856" s="20">
        <f>COUNTIF('S6 - Table 1'!$B$3:$B$20,Table11[[#This Row],[id]])</f>
        <v>0</v>
      </c>
      <c r="E1856" s="20">
        <v>4.5450618089999999</v>
      </c>
      <c r="F1856" s="20">
        <v>3373</v>
      </c>
      <c r="G1856" s="20">
        <v>8</v>
      </c>
      <c r="H1856" s="20">
        <v>50</v>
      </c>
      <c r="I1856" s="20">
        <v>262</v>
      </c>
      <c r="J1856" s="20">
        <v>43</v>
      </c>
      <c r="K1856" s="20">
        <v>4398</v>
      </c>
      <c r="L1856" s="20">
        <v>49</v>
      </c>
      <c r="M1856" s="26" cm="1">
        <f t="array" ref="M1856">_xlfn.IFS(Table11[[#This Row],[target.clade]]="I",110,Table11[[#This Row],[target.clade]]="II",4454,TRUE,4652)</f>
        <v>4454</v>
      </c>
      <c r="N1856" s="26" cm="1">
        <f t="array" ref="N1856">_xlfn.IFS(Table11[[#This Row],[target.clade]]="I",4454,Table11[[#This Row],[target.clade]]="II",110,TRUE,NA())</f>
        <v>110</v>
      </c>
      <c r="O1856" s="20" cm="1">
        <f t="array" ref="O1856">_xlfn.IFS(Table11[[#This Row],[target.clade]]="I",Table11[[#This Row],[hits.I]],Table11[[#This Row],[target.clade]]="II",Table11[[#This Row],[hits.II]],TRUE,SUM(Table11[[#This Row],[hits.I]:[hits.?]]))</f>
        <v>4398</v>
      </c>
      <c r="P1856" s="26">
        <f>Table11[[#This Row],[clade.P]]-Table11[[#This Row],[clade.TP]]</f>
        <v>56</v>
      </c>
      <c r="Q1856" s="26" cm="1">
        <f t="array" ref="Q1856">_xlfn.IFS(Table11[[#This Row],[target.clade]]="I",Table11[[#This Row],[hits.II]],Table11[[#This Row],[target.clade]]="II",Table11[[#This Row],[hits.I]],TRUE,NA())</f>
        <v>43</v>
      </c>
      <c r="R1856" s="26">
        <f>IFERROR(Table11[[#This Row],[clade.N]]-Table11[[#This Row],[clade.FP]], NA())</f>
        <v>67</v>
      </c>
      <c r="S1856" s="24">
        <f>Table11[[#This Row],[clade.TP]]/Table11[[#This Row],[clade.P]]</f>
        <v>0.98742703188145486</v>
      </c>
      <c r="T1856" s="24">
        <f>Table11[[#This Row],[clade.FN]]/Table11[[#This Row],[clade.P]]</f>
        <v>1.2572968118545127E-2</v>
      </c>
      <c r="U1856" s="24">
        <f>IFERROR(Table11[[#This Row],[clade.FP]]/Table11[[#This Row],[clade.N]],NA())</f>
        <v>0.39090909090909093</v>
      </c>
      <c r="V1856" s="24">
        <f>IFERROR(Table11[[#This Row],[clade.TN]]/Table11[[#This Row],[clade.N]],NA())</f>
        <v>0.60909090909090913</v>
      </c>
      <c r="AC1856" s="11"/>
      <c r="AD1856" s="11"/>
    </row>
    <row r="1857" spans="1:30" ht="21" customHeight="1" x14ac:dyDescent="0.2">
      <c r="A1857" s="25" t="s">
        <v>7094</v>
      </c>
      <c r="B1857" s="20">
        <f>LOOKUP(Table11[[#This Row],[id]],'S1 - Assay'!A:A,'S1 - Assay'!B:B)</f>
        <v>10244</v>
      </c>
      <c r="C1857" s="20" t="str">
        <f>LOOKUP(Table11[[#This Row],[id]],'S1 - Assay'!A:A,'S1 - Assay'!C:C)</f>
        <v>II</v>
      </c>
      <c r="D1857" s="20">
        <f>COUNTIF('S6 - Table 1'!$B$3:$B$20,Table11[[#This Row],[id]])</f>
        <v>0</v>
      </c>
      <c r="E1857" s="20">
        <v>4.5499767169999998</v>
      </c>
      <c r="F1857" s="20">
        <v>3431</v>
      </c>
      <c r="G1857" s="20">
        <v>2</v>
      </c>
      <c r="H1857" s="20">
        <v>30</v>
      </c>
      <c r="I1857" s="20">
        <v>234</v>
      </c>
      <c r="J1857" s="20">
        <v>43</v>
      </c>
      <c r="K1857" s="20">
        <v>4429</v>
      </c>
      <c r="L1857" s="20">
        <v>70</v>
      </c>
      <c r="M1857" s="26" cm="1">
        <f t="array" ref="M1857">_xlfn.IFS(Table11[[#This Row],[target.clade]]="I",110,Table11[[#This Row],[target.clade]]="II",4454,TRUE,4652)</f>
        <v>4454</v>
      </c>
      <c r="N1857" s="26" cm="1">
        <f t="array" ref="N1857">_xlfn.IFS(Table11[[#This Row],[target.clade]]="I",4454,Table11[[#This Row],[target.clade]]="II",110,TRUE,NA())</f>
        <v>110</v>
      </c>
      <c r="O1857" s="20" cm="1">
        <f t="array" ref="O1857">_xlfn.IFS(Table11[[#This Row],[target.clade]]="I",Table11[[#This Row],[hits.I]],Table11[[#This Row],[target.clade]]="II",Table11[[#This Row],[hits.II]],TRUE,SUM(Table11[[#This Row],[hits.I]:[hits.?]]))</f>
        <v>4429</v>
      </c>
      <c r="P1857" s="26">
        <f>Table11[[#This Row],[clade.P]]-Table11[[#This Row],[clade.TP]]</f>
        <v>25</v>
      </c>
      <c r="Q1857" s="26" cm="1">
        <f t="array" ref="Q1857">_xlfn.IFS(Table11[[#This Row],[target.clade]]="I",Table11[[#This Row],[hits.II]],Table11[[#This Row],[target.clade]]="II",Table11[[#This Row],[hits.I]],TRUE,NA())</f>
        <v>43</v>
      </c>
      <c r="R1857" s="26">
        <f>IFERROR(Table11[[#This Row],[clade.N]]-Table11[[#This Row],[clade.FP]], NA())</f>
        <v>67</v>
      </c>
      <c r="S1857" s="24">
        <f>Table11[[#This Row],[clade.TP]]/Table11[[#This Row],[clade.P]]</f>
        <v>0.99438706780422093</v>
      </c>
      <c r="T1857" s="24">
        <f>Table11[[#This Row],[clade.FN]]/Table11[[#This Row],[clade.P]]</f>
        <v>5.6129321957790754E-3</v>
      </c>
      <c r="U1857" s="24">
        <f>IFERROR(Table11[[#This Row],[clade.FP]]/Table11[[#This Row],[clade.N]],NA())</f>
        <v>0.39090909090909093</v>
      </c>
      <c r="V1857" s="24">
        <f>IFERROR(Table11[[#This Row],[clade.TN]]/Table11[[#This Row],[clade.N]],NA())</f>
        <v>0.60909090909090913</v>
      </c>
      <c r="AC1857" s="11"/>
      <c r="AD1857" s="11"/>
    </row>
    <row r="1858" spans="1:30" ht="21" customHeight="1" x14ac:dyDescent="0.2">
      <c r="A1858" s="25" t="s">
        <v>7097</v>
      </c>
      <c r="B1858" s="20">
        <f>LOOKUP(Table11[[#This Row],[id]],'S1 - Assay'!A:A,'S1 - Assay'!B:B)</f>
        <v>10244</v>
      </c>
      <c r="C1858" s="20" t="str">
        <f>LOOKUP(Table11[[#This Row],[id]],'S1 - Assay'!A:A,'S1 - Assay'!C:C)</f>
        <v>II</v>
      </c>
      <c r="D1858" s="20">
        <f>COUNTIF('S6 - Table 1'!$B$3:$B$20,Table11[[#This Row],[id]])</f>
        <v>0</v>
      </c>
      <c r="E1858" s="20">
        <v>4.5777026139999997</v>
      </c>
      <c r="F1858" s="20">
        <v>3431</v>
      </c>
      <c r="G1858" s="20">
        <v>2</v>
      </c>
      <c r="H1858" s="20">
        <v>29</v>
      </c>
      <c r="I1858" s="20">
        <v>235</v>
      </c>
      <c r="J1858" s="20">
        <v>43</v>
      </c>
      <c r="K1858" s="20">
        <v>4429</v>
      </c>
      <c r="L1858" s="20">
        <v>70</v>
      </c>
      <c r="M1858" s="26" cm="1">
        <f t="array" ref="M1858">_xlfn.IFS(Table11[[#This Row],[target.clade]]="I",110,Table11[[#This Row],[target.clade]]="II",4454,TRUE,4652)</f>
        <v>4454</v>
      </c>
      <c r="N1858" s="26" cm="1">
        <f t="array" ref="N1858">_xlfn.IFS(Table11[[#This Row],[target.clade]]="I",4454,Table11[[#This Row],[target.clade]]="II",110,TRUE,NA())</f>
        <v>110</v>
      </c>
      <c r="O1858" s="20" cm="1">
        <f t="array" ref="O1858">_xlfn.IFS(Table11[[#This Row],[target.clade]]="I",Table11[[#This Row],[hits.I]],Table11[[#This Row],[target.clade]]="II",Table11[[#This Row],[hits.II]],TRUE,SUM(Table11[[#This Row],[hits.I]:[hits.?]]))</f>
        <v>4429</v>
      </c>
      <c r="P1858" s="26">
        <f>Table11[[#This Row],[clade.P]]-Table11[[#This Row],[clade.TP]]</f>
        <v>25</v>
      </c>
      <c r="Q1858" s="26" cm="1">
        <f t="array" ref="Q1858">_xlfn.IFS(Table11[[#This Row],[target.clade]]="I",Table11[[#This Row],[hits.II]],Table11[[#This Row],[target.clade]]="II",Table11[[#This Row],[hits.I]],TRUE,NA())</f>
        <v>43</v>
      </c>
      <c r="R1858" s="26">
        <f>IFERROR(Table11[[#This Row],[clade.N]]-Table11[[#This Row],[clade.FP]], NA())</f>
        <v>67</v>
      </c>
      <c r="S1858" s="24">
        <f>Table11[[#This Row],[clade.TP]]/Table11[[#This Row],[clade.P]]</f>
        <v>0.99438706780422093</v>
      </c>
      <c r="T1858" s="24">
        <f>Table11[[#This Row],[clade.FN]]/Table11[[#This Row],[clade.P]]</f>
        <v>5.6129321957790754E-3</v>
      </c>
      <c r="U1858" s="24">
        <f>IFERROR(Table11[[#This Row],[clade.FP]]/Table11[[#This Row],[clade.N]],NA())</f>
        <v>0.39090909090909093</v>
      </c>
      <c r="V1858" s="24">
        <f>IFERROR(Table11[[#This Row],[clade.TN]]/Table11[[#This Row],[clade.N]],NA())</f>
        <v>0.60909090909090913</v>
      </c>
      <c r="AC1858" s="11"/>
      <c r="AD1858" s="11"/>
    </row>
    <row r="1859" spans="1:30" ht="21" customHeight="1" x14ac:dyDescent="0.2">
      <c r="A1859" s="25" t="s">
        <v>7100</v>
      </c>
      <c r="B1859" s="20">
        <f>LOOKUP(Table11[[#This Row],[id]],'S1 - Assay'!A:A,'S1 - Assay'!B:B)</f>
        <v>10244</v>
      </c>
      <c r="C1859" s="20" t="str">
        <f>LOOKUP(Table11[[#This Row],[id]],'S1 - Assay'!A:A,'S1 - Assay'!C:C)</f>
        <v>II</v>
      </c>
      <c r="D1859" s="20">
        <f>COUNTIF('S6 - Table 1'!$B$3:$B$20,Table11[[#This Row],[id]])</f>
        <v>0</v>
      </c>
      <c r="E1859" s="20">
        <v>4.5936161660000003</v>
      </c>
      <c r="F1859" s="20">
        <v>112</v>
      </c>
      <c r="G1859" s="20">
        <v>3286</v>
      </c>
      <c r="H1859" s="20">
        <v>145</v>
      </c>
      <c r="I1859" s="20">
        <v>80</v>
      </c>
      <c r="J1859" s="20">
        <v>43</v>
      </c>
      <c r="K1859" s="20">
        <v>4423</v>
      </c>
      <c r="L1859" s="20">
        <v>52</v>
      </c>
      <c r="M1859" s="26" cm="1">
        <f t="array" ref="M1859">_xlfn.IFS(Table11[[#This Row],[target.clade]]="I",110,Table11[[#This Row],[target.clade]]="II",4454,TRUE,4652)</f>
        <v>4454</v>
      </c>
      <c r="N1859" s="26" cm="1">
        <f t="array" ref="N1859">_xlfn.IFS(Table11[[#This Row],[target.clade]]="I",4454,Table11[[#This Row],[target.clade]]="II",110,TRUE,NA())</f>
        <v>110</v>
      </c>
      <c r="O1859" s="20" cm="1">
        <f t="array" ref="O1859">_xlfn.IFS(Table11[[#This Row],[target.clade]]="I",Table11[[#This Row],[hits.I]],Table11[[#This Row],[target.clade]]="II",Table11[[#This Row],[hits.II]],TRUE,SUM(Table11[[#This Row],[hits.I]:[hits.?]]))</f>
        <v>4423</v>
      </c>
      <c r="P1859" s="26">
        <f>Table11[[#This Row],[clade.P]]-Table11[[#This Row],[clade.TP]]</f>
        <v>31</v>
      </c>
      <c r="Q1859" s="26" cm="1">
        <f t="array" ref="Q1859">_xlfn.IFS(Table11[[#This Row],[target.clade]]="I",Table11[[#This Row],[hits.II]],Table11[[#This Row],[target.clade]]="II",Table11[[#This Row],[hits.I]],TRUE,NA())</f>
        <v>43</v>
      </c>
      <c r="R1859" s="26">
        <f>IFERROR(Table11[[#This Row],[clade.N]]-Table11[[#This Row],[clade.FP]], NA())</f>
        <v>67</v>
      </c>
      <c r="S1859" s="24">
        <f>Table11[[#This Row],[clade.TP]]/Table11[[#This Row],[clade.P]]</f>
        <v>0.99303996407723394</v>
      </c>
      <c r="T1859" s="24">
        <f>Table11[[#This Row],[clade.FN]]/Table11[[#This Row],[clade.P]]</f>
        <v>6.9600359227660526E-3</v>
      </c>
      <c r="U1859" s="24">
        <f>IFERROR(Table11[[#This Row],[clade.FP]]/Table11[[#This Row],[clade.N]],NA())</f>
        <v>0.39090909090909093</v>
      </c>
      <c r="V1859" s="24">
        <f>IFERROR(Table11[[#This Row],[clade.TN]]/Table11[[#This Row],[clade.N]],NA())</f>
        <v>0.60909090909090913</v>
      </c>
      <c r="AC1859" s="11"/>
      <c r="AD1859" s="11"/>
    </row>
    <row r="1860" spans="1:30" ht="21" customHeight="1" x14ac:dyDescent="0.2">
      <c r="A1860" s="25" t="s">
        <v>7102</v>
      </c>
      <c r="B1860" s="20">
        <f>LOOKUP(Table11[[#This Row],[id]],'S1 - Assay'!A:A,'S1 - Assay'!B:B)</f>
        <v>10244</v>
      </c>
      <c r="C1860" s="20" t="str">
        <f>LOOKUP(Table11[[#This Row],[id]],'S1 - Assay'!A:A,'S1 - Assay'!C:C)</f>
        <v>II</v>
      </c>
      <c r="D1860" s="20">
        <f>COUNTIF('S6 - Table 1'!$B$3:$B$20,Table11[[#This Row],[id]])</f>
        <v>0</v>
      </c>
      <c r="E1860" s="20">
        <v>4.6145433029999996</v>
      </c>
      <c r="F1860" s="20">
        <v>3363</v>
      </c>
      <c r="G1860" s="20">
        <v>22</v>
      </c>
      <c r="H1860" s="20">
        <v>222</v>
      </c>
      <c r="I1860" s="20">
        <v>288</v>
      </c>
      <c r="J1860" s="20">
        <v>43</v>
      </c>
      <c r="K1860" s="20">
        <v>4384</v>
      </c>
      <c r="L1860" s="20">
        <v>62</v>
      </c>
      <c r="M1860" s="26" cm="1">
        <f t="array" ref="M1860">_xlfn.IFS(Table11[[#This Row],[target.clade]]="I",110,Table11[[#This Row],[target.clade]]="II",4454,TRUE,4652)</f>
        <v>4454</v>
      </c>
      <c r="N1860" s="26" cm="1">
        <f t="array" ref="N1860">_xlfn.IFS(Table11[[#This Row],[target.clade]]="I",4454,Table11[[#This Row],[target.clade]]="II",110,TRUE,NA())</f>
        <v>110</v>
      </c>
      <c r="O1860" s="20" cm="1">
        <f t="array" ref="O1860">_xlfn.IFS(Table11[[#This Row],[target.clade]]="I",Table11[[#This Row],[hits.I]],Table11[[#This Row],[target.clade]]="II",Table11[[#This Row],[hits.II]],TRUE,SUM(Table11[[#This Row],[hits.I]:[hits.?]]))</f>
        <v>4384</v>
      </c>
      <c r="P1860" s="26">
        <f>Table11[[#This Row],[clade.P]]-Table11[[#This Row],[clade.TP]]</f>
        <v>70</v>
      </c>
      <c r="Q1860" s="26" cm="1">
        <f t="array" ref="Q1860">_xlfn.IFS(Table11[[#This Row],[target.clade]]="I",Table11[[#This Row],[hits.II]],Table11[[#This Row],[target.clade]]="II",Table11[[#This Row],[hits.I]],TRUE,NA())</f>
        <v>43</v>
      </c>
      <c r="R1860" s="26">
        <f>IFERROR(Table11[[#This Row],[clade.N]]-Table11[[#This Row],[clade.FP]], NA())</f>
        <v>67</v>
      </c>
      <c r="S1860" s="24">
        <f>Table11[[#This Row],[clade.TP]]/Table11[[#This Row],[clade.P]]</f>
        <v>0.98428378985181864</v>
      </c>
      <c r="T1860" s="24">
        <f>Table11[[#This Row],[clade.FN]]/Table11[[#This Row],[clade.P]]</f>
        <v>1.5716210148181409E-2</v>
      </c>
      <c r="U1860" s="24">
        <f>IFERROR(Table11[[#This Row],[clade.FP]]/Table11[[#This Row],[clade.N]],NA())</f>
        <v>0.39090909090909093</v>
      </c>
      <c r="V1860" s="24">
        <f>IFERROR(Table11[[#This Row],[clade.TN]]/Table11[[#This Row],[clade.N]],NA())</f>
        <v>0.60909090909090913</v>
      </c>
      <c r="AC1860" s="11"/>
      <c r="AD1860" s="11"/>
    </row>
    <row r="1861" spans="1:30" ht="21" customHeight="1" x14ac:dyDescent="0.2">
      <c r="A1861" s="25" t="s">
        <v>7107</v>
      </c>
      <c r="B1861" s="20">
        <f>LOOKUP(Table11[[#This Row],[id]],'S1 - Assay'!A:A,'S1 - Assay'!B:B)</f>
        <v>10244</v>
      </c>
      <c r="C1861" s="20" t="str">
        <f>LOOKUP(Table11[[#This Row],[id]],'S1 - Assay'!A:A,'S1 - Assay'!C:C)</f>
        <v>II</v>
      </c>
      <c r="D1861" s="20">
        <f>COUNTIF('S6 - Table 1'!$B$3:$B$20,Table11[[#This Row],[id]])</f>
        <v>0</v>
      </c>
      <c r="E1861" s="20">
        <v>4.6180214629999998</v>
      </c>
      <c r="F1861" s="20">
        <v>3403</v>
      </c>
      <c r="G1861" s="20">
        <v>2</v>
      </c>
      <c r="H1861" s="20">
        <v>238</v>
      </c>
      <c r="I1861" s="20">
        <v>62</v>
      </c>
      <c r="J1861" s="20">
        <v>43</v>
      </c>
      <c r="K1861" s="20">
        <v>4434</v>
      </c>
      <c r="L1861" s="20">
        <v>56</v>
      </c>
      <c r="M1861" s="26" cm="1">
        <f t="array" ref="M1861">_xlfn.IFS(Table11[[#This Row],[target.clade]]="I",110,Table11[[#This Row],[target.clade]]="II",4454,TRUE,4652)</f>
        <v>4454</v>
      </c>
      <c r="N1861" s="26" cm="1">
        <f t="array" ref="N1861">_xlfn.IFS(Table11[[#This Row],[target.clade]]="I",4454,Table11[[#This Row],[target.clade]]="II",110,TRUE,NA())</f>
        <v>110</v>
      </c>
      <c r="O1861" s="20" cm="1">
        <f t="array" ref="O1861">_xlfn.IFS(Table11[[#This Row],[target.clade]]="I",Table11[[#This Row],[hits.I]],Table11[[#This Row],[target.clade]]="II",Table11[[#This Row],[hits.II]],TRUE,SUM(Table11[[#This Row],[hits.I]:[hits.?]]))</f>
        <v>4434</v>
      </c>
      <c r="P1861" s="26">
        <f>Table11[[#This Row],[clade.P]]-Table11[[#This Row],[clade.TP]]</f>
        <v>20</v>
      </c>
      <c r="Q1861" s="26" cm="1">
        <f t="array" ref="Q1861">_xlfn.IFS(Table11[[#This Row],[target.clade]]="I",Table11[[#This Row],[hits.II]],Table11[[#This Row],[target.clade]]="II",Table11[[#This Row],[hits.I]],TRUE,NA())</f>
        <v>43</v>
      </c>
      <c r="R1861" s="26">
        <f>IFERROR(Table11[[#This Row],[clade.N]]-Table11[[#This Row],[clade.FP]], NA())</f>
        <v>67</v>
      </c>
      <c r="S1861" s="24">
        <f>Table11[[#This Row],[clade.TP]]/Table11[[#This Row],[clade.P]]</f>
        <v>0.99550965424337678</v>
      </c>
      <c r="T1861" s="24">
        <f>Table11[[#This Row],[clade.FN]]/Table11[[#This Row],[clade.P]]</f>
        <v>4.4903457566232603E-3</v>
      </c>
      <c r="U1861" s="24">
        <f>IFERROR(Table11[[#This Row],[clade.FP]]/Table11[[#This Row],[clade.N]],NA())</f>
        <v>0.39090909090909093</v>
      </c>
      <c r="V1861" s="24">
        <f>IFERROR(Table11[[#This Row],[clade.TN]]/Table11[[#This Row],[clade.N]],NA())</f>
        <v>0.60909090909090913</v>
      </c>
      <c r="AC1861" s="11"/>
      <c r="AD1861" s="11"/>
    </row>
    <row r="1862" spans="1:30" ht="21" customHeight="1" x14ac:dyDescent="0.2">
      <c r="A1862" s="25" t="s">
        <v>7110</v>
      </c>
      <c r="B1862" s="20">
        <f>LOOKUP(Table11[[#This Row],[id]],'S1 - Assay'!A:A,'S1 - Assay'!B:B)</f>
        <v>10244</v>
      </c>
      <c r="C1862" s="20" t="str">
        <f>LOOKUP(Table11[[#This Row],[id]],'S1 - Assay'!A:A,'S1 - Assay'!C:C)</f>
        <v>II</v>
      </c>
      <c r="D1862" s="20">
        <f>COUNTIF('S6 - Table 1'!$B$3:$B$20,Table11[[#This Row],[id]])</f>
        <v>0</v>
      </c>
      <c r="E1862" s="20">
        <v>4.6405630049999997</v>
      </c>
      <c r="F1862" s="20">
        <v>3083</v>
      </c>
      <c r="G1862" s="20">
        <v>46</v>
      </c>
      <c r="H1862" s="20">
        <v>255</v>
      </c>
      <c r="I1862" s="20">
        <v>139</v>
      </c>
      <c r="J1862" s="20">
        <v>44</v>
      </c>
      <c r="K1862" s="20">
        <v>4054</v>
      </c>
      <c r="L1862" s="20">
        <v>56</v>
      </c>
      <c r="M1862" s="26" cm="1">
        <f t="array" ref="M1862">_xlfn.IFS(Table11[[#This Row],[target.clade]]="I",110,Table11[[#This Row],[target.clade]]="II",4454,TRUE,4652)</f>
        <v>4454</v>
      </c>
      <c r="N1862" s="26" cm="1">
        <f t="array" ref="N1862">_xlfn.IFS(Table11[[#This Row],[target.clade]]="I",4454,Table11[[#This Row],[target.clade]]="II",110,TRUE,NA())</f>
        <v>110</v>
      </c>
      <c r="O1862" s="20" cm="1">
        <f t="array" ref="O1862">_xlfn.IFS(Table11[[#This Row],[target.clade]]="I",Table11[[#This Row],[hits.I]],Table11[[#This Row],[target.clade]]="II",Table11[[#This Row],[hits.II]],TRUE,SUM(Table11[[#This Row],[hits.I]:[hits.?]]))</f>
        <v>4054</v>
      </c>
      <c r="P1862" s="26">
        <f>Table11[[#This Row],[clade.P]]-Table11[[#This Row],[clade.TP]]</f>
        <v>400</v>
      </c>
      <c r="Q1862" s="26" cm="1">
        <f t="array" ref="Q1862">_xlfn.IFS(Table11[[#This Row],[target.clade]]="I",Table11[[#This Row],[hits.II]],Table11[[#This Row],[target.clade]]="II",Table11[[#This Row],[hits.I]],TRUE,NA())</f>
        <v>44</v>
      </c>
      <c r="R1862" s="26">
        <f>IFERROR(Table11[[#This Row],[clade.N]]-Table11[[#This Row],[clade.FP]], NA())</f>
        <v>66</v>
      </c>
      <c r="S1862" s="24">
        <f>Table11[[#This Row],[clade.TP]]/Table11[[#This Row],[clade.P]]</f>
        <v>0.91019308486753481</v>
      </c>
      <c r="T1862" s="24">
        <f>Table11[[#This Row],[clade.FN]]/Table11[[#This Row],[clade.P]]</f>
        <v>8.9806915132465207E-2</v>
      </c>
      <c r="U1862" s="24">
        <f>IFERROR(Table11[[#This Row],[clade.FP]]/Table11[[#This Row],[clade.N]],NA())</f>
        <v>0.4</v>
      </c>
      <c r="V1862" s="24">
        <f>IFERROR(Table11[[#This Row],[clade.TN]]/Table11[[#This Row],[clade.N]],NA())</f>
        <v>0.6</v>
      </c>
      <c r="AC1862" s="11"/>
      <c r="AD1862" s="11"/>
    </row>
    <row r="1863" spans="1:30" ht="21" customHeight="1" x14ac:dyDescent="0.2">
      <c r="A1863" s="25" t="s">
        <v>7113</v>
      </c>
      <c r="B1863" s="20">
        <f>LOOKUP(Table11[[#This Row],[id]],'S1 - Assay'!A:A,'S1 - Assay'!B:B)</f>
        <v>10244</v>
      </c>
      <c r="C1863" s="20" t="str">
        <f>LOOKUP(Table11[[#This Row],[id]],'S1 - Assay'!A:A,'S1 - Assay'!C:C)</f>
        <v>II</v>
      </c>
      <c r="D1863" s="20">
        <f>COUNTIF('S6 - Table 1'!$B$3:$B$20,Table11[[#This Row],[id]])</f>
        <v>0</v>
      </c>
      <c r="E1863" s="20">
        <v>4.6772177849999999</v>
      </c>
      <c r="F1863" s="20">
        <v>3403</v>
      </c>
      <c r="G1863" s="20">
        <v>2</v>
      </c>
      <c r="H1863" s="20">
        <v>238</v>
      </c>
      <c r="I1863" s="20">
        <v>62</v>
      </c>
      <c r="J1863" s="20">
        <v>43</v>
      </c>
      <c r="K1863" s="20">
        <v>4434</v>
      </c>
      <c r="L1863" s="20">
        <v>56</v>
      </c>
      <c r="M1863" s="26" cm="1">
        <f t="array" ref="M1863">_xlfn.IFS(Table11[[#This Row],[target.clade]]="I",110,Table11[[#This Row],[target.clade]]="II",4454,TRUE,4652)</f>
        <v>4454</v>
      </c>
      <c r="N1863" s="26" cm="1">
        <f t="array" ref="N1863">_xlfn.IFS(Table11[[#This Row],[target.clade]]="I",4454,Table11[[#This Row],[target.clade]]="II",110,TRUE,NA())</f>
        <v>110</v>
      </c>
      <c r="O1863" s="20" cm="1">
        <f t="array" ref="O1863">_xlfn.IFS(Table11[[#This Row],[target.clade]]="I",Table11[[#This Row],[hits.I]],Table11[[#This Row],[target.clade]]="II",Table11[[#This Row],[hits.II]],TRUE,SUM(Table11[[#This Row],[hits.I]:[hits.?]]))</f>
        <v>4434</v>
      </c>
      <c r="P1863" s="26">
        <f>Table11[[#This Row],[clade.P]]-Table11[[#This Row],[clade.TP]]</f>
        <v>20</v>
      </c>
      <c r="Q1863" s="26" cm="1">
        <f t="array" ref="Q1863">_xlfn.IFS(Table11[[#This Row],[target.clade]]="I",Table11[[#This Row],[hits.II]],Table11[[#This Row],[target.clade]]="II",Table11[[#This Row],[hits.I]],TRUE,NA())</f>
        <v>43</v>
      </c>
      <c r="R1863" s="26">
        <f>IFERROR(Table11[[#This Row],[clade.N]]-Table11[[#This Row],[clade.FP]], NA())</f>
        <v>67</v>
      </c>
      <c r="S1863" s="24">
        <f>Table11[[#This Row],[clade.TP]]/Table11[[#This Row],[clade.P]]</f>
        <v>0.99550965424337678</v>
      </c>
      <c r="T1863" s="24">
        <f>Table11[[#This Row],[clade.FN]]/Table11[[#This Row],[clade.P]]</f>
        <v>4.4903457566232603E-3</v>
      </c>
      <c r="U1863" s="24">
        <f>IFERROR(Table11[[#This Row],[clade.FP]]/Table11[[#This Row],[clade.N]],NA())</f>
        <v>0.39090909090909093</v>
      </c>
      <c r="V1863" s="24">
        <f>IFERROR(Table11[[#This Row],[clade.TN]]/Table11[[#This Row],[clade.N]],NA())</f>
        <v>0.60909090909090913</v>
      </c>
      <c r="AC1863" s="11"/>
      <c r="AD1863" s="11"/>
    </row>
    <row r="1864" spans="1:30" ht="21" customHeight="1" x14ac:dyDescent="0.2">
      <c r="A1864" s="25" t="s">
        <v>7116</v>
      </c>
      <c r="B1864" s="20">
        <f>LOOKUP(Table11[[#This Row],[id]],'S1 - Assay'!A:A,'S1 - Assay'!B:B)</f>
        <v>10244</v>
      </c>
      <c r="C1864" s="20" t="str">
        <f>LOOKUP(Table11[[#This Row],[id]],'S1 - Assay'!A:A,'S1 - Assay'!C:C)</f>
        <v>II</v>
      </c>
      <c r="D1864" s="20">
        <f>COUNTIF('S6 - Table 1'!$B$3:$B$20,Table11[[#This Row],[id]])</f>
        <v>0</v>
      </c>
      <c r="E1864" s="20">
        <v>4.6812603619999997</v>
      </c>
      <c r="F1864" s="20">
        <v>3403</v>
      </c>
      <c r="G1864" s="20">
        <v>2</v>
      </c>
      <c r="H1864" s="20">
        <v>238</v>
      </c>
      <c r="I1864" s="20">
        <v>62</v>
      </c>
      <c r="J1864" s="20">
        <v>43</v>
      </c>
      <c r="K1864" s="20">
        <v>4434</v>
      </c>
      <c r="L1864" s="20">
        <v>56</v>
      </c>
      <c r="M1864" s="26" cm="1">
        <f t="array" ref="M1864">_xlfn.IFS(Table11[[#This Row],[target.clade]]="I",110,Table11[[#This Row],[target.clade]]="II",4454,TRUE,4652)</f>
        <v>4454</v>
      </c>
      <c r="N1864" s="26" cm="1">
        <f t="array" ref="N1864">_xlfn.IFS(Table11[[#This Row],[target.clade]]="I",4454,Table11[[#This Row],[target.clade]]="II",110,TRUE,NA())</f>
        <v>110</v>
      </c>
      <c r="O1864" s="20" cm="1">
        <f t="array" ref="O1864">_xlfn.IFS(Table11[[#This Row],[target.clade]]="I",Table11[[#This Row],[hits.I]],Table11[[#This Row],[target.clade]]="II",Table11[[#This Row],[hits.II]],TRUE,SUM(Table11[[#This Row],[hits.I]:[hits.?]]))</f>
        <v>4434</v>
      </c>
      <c r="P1864" s="26">
        <f>Table11[[#This Row],[clade.P]]-Table11[[#This Row],[clade.TP]]</f>
        <v>20</v>
      </c>
      <c r="Q1864" s="26" cm="1">
        <f t="array" ref="Q1864">_xlfn.IFS(Table11[[#This Row],[target.clade]]="I",Table11[[#This Row],[hits.II]],Table11[[#This Row],[target.clade]]="II",Table11[[#This Row],[hits.I]],TRUE,NA())</f>
        <v>43</v>
      </c>
      <c r="R1864" s="26">
        <f>IFERROR(Table11[[#This Row],[clade.N]]-Table11[[#This Row],[clade.FP]], NA())</f>
        <v>67</v>
      </c>
      <c r="S1864" s="24">
        <f>Table11[[#This Row],[clade.TP]]/Table11[[#This Row],[clade.P]]</f>
        <v>0.99550965424337678</v>
      </c>
      <c r="T1864" s="24">
        <f>Table11[[#This Row],[clade.FN]]/Table11[[#This Row],[clade.P]]</f>
        <v>4.4903457566232603E-3</v>
      </c>
      <c r="U1864" s="24">
        <f>IFERROR(Table11[[#This Row],[clade.FP]]/Table11[[#This Row],[clade.N]],NA())</f>
        <v>0.39090909090909093</v>
      </c>
      <c r="V1864" s="24">
        <f>IFERROR(Table11[[#This Row],[clade.TN]]/Table11[[#This Row],[clade.N]],NA())</f>
        <v>0.60909090909090913</v>
      </c>
      <c r="AC1864" s="11"/>
      <c r="AD1864" s="11"/>
    </row>
    <row r="1865" spans="1:30" ht="21" customHeight="1" x14ac:dyDescent="0.2">
      <c r="A1865" s="25" t="s">
        <v>7119</v>
      </c>
      <c r="B1865" s="20">
        <f>LOOKUP(Table11[[#This Row],[id]],'S1 - Assay'!A:A,'S1 - Assay'!B:B)</f>
        <v>10244</v>
      </c>
      <c r="C1865" s="20" t="str">
        <f>LOOKUP(Table11[[#This Row],[id]],'S1 - Assay'!A:A,'S1 - Assay'!C:C)</f>
        <v>II</v>
      </c>
      <c r="D1865" s="20">
        <f>COUNTIF('S6 - Table 1'!$B$3:$B$20,Table11[[#This Row],[id]])</f>
        <v>0</v>
      </c>
      <c r="E1865" s="20">
        <v>4.6909641019999997</v>
      </c>
      <c r="F1865" s="20">
        <v>3395</v>
      </c>
      <c r="G1865" s="20">
        <v>3</v>
      </c>
      <c r="H1865" s="20">
        <v>206</v>
      </c>
      <c r="I1865" s="20">
        <v>19</v>
      </c>
      <c r="J1865" s="20">
        <v>43</v>
      </c>
      <c r="K1865" s="20">
        <v>4423</v>
      </c>
      <c r="L1865" s="20">
        <v>52</v>
      </c>
      <c r="M1865" s="26" cm="1">
        <f t="array" ref="M1865">_xlfn.IFS(Table11[[#This Row],[target.clade]]="I",110,Table11[[#This Row],[target.clade]]="II",4454,TRUE,4652)</f>
        <v>4454</v>
      </c>
      <c r="N1865" s="26" cm="1">
        <f t="array" ref="N1865">_xlfn.IFS(Table11[[#This Row],[target.clade]]="I",4454,Table11[[#This Row],[target.clade]]="II",110,TRUE,NA())</f>
        <v>110</v>
      </c>
      <c r="O1865" s="20" cm="1">
        <f t="array" ref="O1865">_xlfn.IFS(Table11[[#This Row],[target.clade]]="I",Table11[[#This Row],[hits.I]],Table11[[#This Row],[target.clade]]="II",Table11[[#This Row],[hits.II]],TRUE,SUM(Table11[[#This Row],[hits.I]:[hits.?]]))</f>
        <v>4423</v>
      </c>
      <c r="P1865" s="26">
        <f>Table11[[#This Row],[clade.P]]-Table11[[#This Row],[clade.TP]]</f>
        <v>31</v>
      </c>
      <c r="Q1865" s="26" cm="1">
        <f t="array" ref="Q1865">_xlfn.IFS(Table11[[#This Row],[target.clade]]="I",Table11[[#This Row],[hits.II]],Table11[[#This Row],[target.clade]]="II",Table11[[#This Row],[hits.I]],TRUE,NA())</f>
        <v>43</v>
      </c>
      <c r="R1865" s="26">
        <f>IFERROR(Table11[[#This Row],[clade.N]]-Table11[[#This Row],[clade.FP]], NA())</f>
        <v>67</v>
      </c>
      <c r="S1865" s="24">
        <f>Table11[[#This Row],[clade.TP]]/Table11[[#This Row],[clade.P]]</f>
        <v>0.99303996407723394</v>
      </c>
      <c r="T1865" s="24">
        <f>Table11[[#This Row],[clade.FN]]/Table11[[#This Row],[clade.P]]</f>
        <v>6.9600359227660526E-3</v>
      </c>
      <c r="U1865" s="24">
        <f>IFERROR(Table11[[#This Row],[clade.FP]]/Table11[[#This Row],[clade.N]],NA())</f>
        <v>0.39090909090909093</v>
      </c>
      <c r="V1865" s="24">
        <f>IFERROR(Table11[[#This Row],[clade.TN]]/Table11[[#This Row],[clade.N]],NA())</f>
        <v>0.60909090909090913</v>
      </c>
      <c r="AC1865" s="11"/>
      <c r="AD1865" s="11"/>
    </row>
    <row r="1866" spans="1:30" ht="21" customHeight="1" x14ac:dyDescent="0.2">
      <c r="A1866" s="25" t="s">
        <v>7122</v>
      </c>
      <c r="B1866" s="20">
        <f>LOOKUP(Table11[[#This Row],[id]],'S1 - Assay'!A:A,'S1 - Assay'!B:B)</f>
        <v>10244</v>
      </c>
      <c r="C1866" s="20" t="str">
        <f>LOOKUP(Table11[[#This Row],[id]],'S1 - Assay'!A:A,'S1 - Assay'!C:C)</f>
        <v>II</v>
      </c>
      <c r="D1866" s="20">
        <f>COUNTIF('S6 - Table 1'!$B$3:$B$20,Table11[[#This Row],[id]])</f>
        <v>0</v>
      </c>
      <c r="E1866" s="20">
        <v>4.7082288700000001</v>
      </c>
      <c r="F1866" s="20">
        <v>3395</v>
      </c>
      <c r="G1866" s="20">
        <v>3</v>
      </c>
      <c r="H1866" s="20">
        <v>206</v>
      </c>
      <c r="I1866" s="20">
        <v>19</v>
      </c>
      <c r="J1866" s="20">
        <v>43</v>
      </c>
      <c r="K1866" s="20">
        <v>4423</v>
      </c>
      <c r="L1866" s="20">
        <v>52</v>
      </c>
      <c r="M1866" s="26" cm="1">
        <f t="array" ref="M1866">_xlfn.IFS(Table11[[#This Row],[target.clade]]="I",110,Table11[[#This Row],[target.clade]]="II",4454,TRUE,4652)</f>
        <v>4454</v>
      </c>
      <c r="N1866" s="26" cm="1">
        <f t="array" ref="N1866">_xlfn.IFS(Table11[[#This Row],[target.clade]]="I",4454,Table11[[#This Row],[target.clade]]="II",110,TRUE,NA())</f>
        <v>110</v>
      </c>
      <c r="O1866" s="20" cm="1">
        <f t="array" ref="O1866">_xlfn.IFS(Table11[[#This Row],[target.clade]]="I",Table11[[#This Row],[hits.I]],Table11[[#This Row],[target.clade]]="II",Table11[[#This Row],[hits.II]],TRUE,SUM(Table11[[#This Row],[hits.I]:[hits.?]]))</f>
        <v>4423</v>
      </c>
      <c r="P1866" s="26">
        <f>Table11[[#This Row],[clade.P]]-Table11[[#This Row],[clade.TP]]</f>
        <v>31</v>
      </c>
      <c r="Q1866" s="26" cm="1">
        <f t="array" ref="Q1866">_xlfn.IFS(Table11[[#This Row],[target.clade]]="I",Table11[[#This Row],[hits.II]],Table11[[#This Row],[target.clade]]="II",Table11[[#This Row],[hits.I]],TRUE,NA())</f>
        <v>43</v>
      </c>
      <c r="R1866" s="26">
        <f>IFERROR(Table11[[#This Row],[clade.N]]-Table11[[#This Row],[clade.FP]], NA())</f>
        <v>67</v>
      </c>
      <c r="S1866" s="24">
        <f>Table11[[#This Row],[clade.TP]]/Table11[[#This Row],[clade.P]]</f>
        <v>0.99303996407723394</v>
      </c>
      <c r="T1866" s="24">
        <f>Table11[[#This Row],[clade.FN]]/Table11[[#This Row],[clade.P]]</f>
        <v>6.9600359227660526E-3</v>
      </c>
      <c r="U1866" s="24">
        <f>IFERROR(Table11[[#This Row],[clade.FP]]/Table11[[#This Row],[clade.N]],NA())</f>
        <v>0.39090909090909093</v>
      </c>
      <c r="V1866" s="24">
        <f>IFERROR(Table11[[#This Row],[clade.TN]]/Table11[[#This Row],[clade.N]],NA())</f>
        <v>0.60909090909090913</v>
      </c>
      <c r="AC1866" s="11"/>
      <c r="AD1866" s="11"/>
    </row>
    <row r="1867" spans="1:30" ht="21" customHeight="1" x14ac:dyDescent="0.2">
      <c r="A1867" s="25" t="s">
        <v>7124</v>
      </c>
      <c r="B1867" s="20">
        <f>LOOKUP(Table11[[#This Row],[id]],'S1 - Assay'!A:A,'S1 - Assay'!B:B)</f>
        <v>10244</v>
      </c>
      <c r="C1867" s="20" t="str">
        <f>LOOKUP(Table11[[#This Row],[id]],'S1 - Assay'!A:A,'S1 - Assay'!C:C)</f>
        <v>II</v>
      </c>
      <c r="D1867" s="20">
        <f>COUNTIF('S6 - Table 1'!$B$3:$B$20,Table11[[#This Row],[id]])</f>
        <v>0</v>
      </c>
      <c r="E1867" s="20">
        <v>4.7251296150000002</v>
      </c>
      <c r="F1867" s="20">
        <v>3429</v>
      </c>
      <c r="G1867" s="20">
        <v>3</v>
      </c>
      <c r="H1867" s="20">
        <v>122</v>
      </c>
      <c r="I1867" s="20">
        <v>188</v>
      </c>
      <c r="J1867" s="20">
        <v>43</v>
      </c>
      <c r="K1867" s="20">
        <v>4435</v>
      </c>
      <c r="L1867" s="20">
        <v>66</v>
      </c>
      <c r="M1867" s="26" cm="1">
        <f t="array" ref="M1867">_xlfn.IFS(Table11[[#This Row],[target.clade]]="I",110,Table11[[#This Row],[target.clade]]="II",4454,TRUE,4652)</f>
        <v>4454</v>
      </c>
      <c r="N1867" s="26" cm="1">
        <f t="array" ref="N1867">_xlfn.IFS(Table11[[#This Row],[target.clade]]="I",4454,Table11[[#This Row],[target.clade]]="II",110,TRUE,NA())</f>
        <v>110</v>
      </c>
      <c r="O1867" s="20" cm="1">
        <f t="array" ref="O1867">_xlfn.IFS(Table11[[#This Row],[target.clade]]="I",Table11[[#This Row],[hits.I]],Table11[[#This Row],[target.clade]]="II",Table11[[#This Row],[hits.II]],TRUE,SUM(Table11[[#This Row],[hits.I]:[hits.?]]))</f>
        <v>4435</v>
      </c>
      <c r="P1867" s="26">
        <f>Table11[[#This Row],[clade.P]]-Table11[[#This Row],[clade.TP]]</f>
        <v>19</v>
      </c>
      <c r="Q1867" s="26" cm="1">
        <f t="array" ref="Q1867">_xlfn.IFS(Table11[[#This Row],[target.clade]]="I",Table11[[#This Row],[hits.II]],Table11[[#This Row],[target.clade]]="II",Table11[[#This Row],[hits.I]],TRUE,NA())</f>
        <v>43</v>
      </c>
      <c r="R1867" s="26">
        <f>IFERROR(Table11[[#This Row],[clade.N]]-Table11[[#This Row],[clade.FP]], NA())</f>
        <v>67</v>
      </c>
      <c r="S1867" s="24">
        <f>Table11[[#This Row],[clade.TP]]/Table11[[#This Row],[clade.P]]</f>
        <v>0.99573417153120791</v>
      </c>
      <c r="T1867" s="24">
        <f>Table11[[#This Row],[clade.FN]]/Table11[[#This Row],[clade.P]]</f>
        <v>4.2658284687920973E-3</v>
      </c>
      <c r="U1867" s="24">
        <f>IFERROR(Table11[[#This Row],[clade.FP]]/Table11[[#This Row],[clade.N]],NA())</f>
        <v>0.39090909090909093</v>
      </c>
      <c r="V1867" s="24">
        <f>IFERROR(Table11[[#This Row],[clade.TN]]/Table11[[#This Row],[clade.N]],NA())</f>
        <v>0.60909090909090913</v>
      </c>
      <c r="AC1867" s="11"/>
      <c r="AD1867" s="11"/>
    </row>
    <row r="1868" spans="1:30" ht="21" customHeight="1" x14ac:dyDescent="0.2">
      <c r="A1868" s="25" t="s">
        <v>7127</v>
      </c>
      <c r="B1868" s="20">
        <f>LOOKUP(Table11[[#This Row],[id]],'S1 - Assay'!A:A,'S1 - Assay'!B:B)</f>
        <v>10244</v>
      </c>
      <c r="C1868" s="20" t="str">
        <f>LOOKUP(Table11[[#This Row],[id]],'S1 - Assay'!A:A,'S1 - Assay'!C:C)</f>
        <v>II</v>
      </c>
      <c r="D1868" s="20">
        <f>COUNTIF('S6 - Table 1'!$B$3:$B$20,Table11[[#This Row],[id]])</f>
        <v>0</v>
      </c>
      <c r="E1868" s="20">
        <v>4.7819237619999999</v>
      </c>
      <c r="F1868" s="20">
        <v>3312</v>
      </c>
      <c r="G1868" s="20">
        <v>1</v>
      </c>
      <c r="H1868" s="20">
        <v>0</v>
      </c>
      <c r="I1868" s="20">
        <v>17</v>
      </c>
      <c r="J1868" s="20">
        <v>42</v>
      </c>
      <c r="K1868" s="20">
        <v>4403</v>
      </c>
      <c r="L1868" s="20">
        <v>28</v>
      </c>
      <c r="M1868" s="26" cm="1">
        <f t="array" ref="M1868">_xlfn.IFS(Table11[[#This Row],[target.clade]]="I",110,Table11[[#This Row],[target.clade]]="II",4454,TRUE,4652)</f>
        <v>4454</v>
      </c>
      <c r="N1868" s="26" cm="1">
        <f t="array" ref="N1868">_xlfn.IFS(Table11[[#This Row],[target.clade]]="I",4454,Table11[[#This Row],[target.clade]]="II",110,TRUE,NA())</f>
        <v>110</v>
      </c>
      <c r="O1868" s="20" cm="1">
        <f t="array" ref="O1868">_xlfn.IFS(Table11[[#This Row],[target.clade]]="I",Table11[[#This Row],[hits.I]],Table11[[#This Row],[target.clade]]="II",Table11[[#This Row],[hits.II]],TRUE,SUM(Table11[[#This Row],[hits.I]:[hits.?]]))</f>
        <v>4403</v>
      </c>
      <c r="P1868" s="26">
        <f>Table11[[#This Row],[clade.P]]-Table11[[#This Row],[clade.TP]]</f>
        <v>51</v>
      </c>
      <c r="Q1868" s="26" cm="1">
        <f t="array" ref="Q1868">_xlfn.IFS(Table11[[#This Row],[target.clade]]="I",Table11[[#This Row],[hits.II]],Table11[[#This Row],[target.clade]]="II",Table11[[#This Row],[hits.I]],TRUE,NA())</f>
        <v>42</v>
      </c>
      <c r="R1868" s="26">
        <f>IFERROR(Table11[[#This Row],[clade.N]]-Table11[[#This Row],[clade.FP]], NA())</f>
        <v>68</v>
      </c>
      <c r="S1868" s="24">
        <f>Table11[[#This Row],[clade.TP]]/Table11[[#This Row],[clade.P]]</f>
        <v>0.98854961832061072</v>
      </c>
      <c r="T1868" s="24">
        <f>Table11[[#This Row],[clade.FN]]/Table11[[#This Row],[clade.P]]</f>
        <v>1.1450381679389313E-2</v>
      </c>
      <c r="U1868" s="24">
        <f>IFERROR(Table11[[#This Row],[clade.FP]]/Table11[[#This Row],[clade.N]],NA())</f>
        <v>0.38181818181818183</v>
      </c>
      <c r="V1868" s="24">
        <f>IFERROR(Table11[[#This Row],[clade.TN]]/Table11[[#This Row],[clade.N]],NA())</f>
        <v>0.61818181818181817</v>
      </c>
      <c r="AC1868" s="11"/>
      <c r="AD1868" s="11"/>
    </row>
    <row r="1869" spans="1:30" ht="21" customHeight="1" x14ac:dyDescent="0.2">
      <c r="A1869" s="25" t="s">
        <v>7130</v>
      </c>
      <c r="B1869" s="20">
        <f>LOOKUP(Table11[[#This Row],[id]],'S1 - Assay'!A:A,'S1 - Assay'!B:B)</f>
        <v>10244</v>
      </c>
      <c r="C1869" s="20" t="str">
        <f>LOOKUP(Table11[[#This Row],[id]],'S1 - Assay'!A:A,'S1 - Assay'!C:C)</f>
        <v>II</v>
      </c>
      <c r="D1869" s="20">
        <f>COUNTIF('S6 - Table 1'!$B$3:$B$20,Table11[[#This Row],[id]])</f>
        <v>0</v>
      </c>
      <c r="E1869" s="20">
        <v>4.7835266829999998</v>
      </c>
      <c r="F1869" s="20">
        <v>3384</v>
      </c>
      <c r="G1869" s="20">
        <v>5</v>
      </c>
      <c r="H1869" s="20">
        <v>106</v>
      </c>
      <c r="I1869" s="20">
        <v>100</v>
      </c>
      <c r="J1869" s="20">
        <v>50</v>
      </c>
      <c r="K1869" s="20">
        <v>4396</v>
      </c>
      <c r="L1869" s="20">
        <v>49</v>
      </c>
      <c r="M1869" s="26" cm="1">
        <f t="array" ref="M1869">_xlfn.IFS(Table11[[#This Row],[target.clade]]="I",110,Table11[[#This Row],[target.clade]]="II",4454,TRUE,4652)</f>
        <v>4454</v>
      </c>
      <c r="N1869" s="26" cm="1">
        <f t="array" ref="N1869">_xlfn.IFS(Table11[[#This Row],[target.clade]]="I",4454,Table11[[#This Row],[target.clade]]="II",110,TRUE,NA())</f>
        <v>110</v>
      </c>
      <c r="O1869" s="20" cm="1">
        <f t="array" ref="O1869">_xlfn.IFS(Table11[[#This Row],[target.clade]]="I",Table11[[#This Row],[hits.I]],Table11[[#This Row],[target.clade]]="II",Table11[[#This Row],[hits.II]],TRUE,SUM(Table11[[#This Row],[hits.I]:[hits.?]]))</f>
        <v>4396</v>
      </c>
      <c r="P1869" s="26">
        <f>Table11[[#This Row],[clade.P]]-Table11[[#This Row],[clade.TP]]</f>
        <v>58</v>
      </c>
      <c r="Q1869" s="26" cm="1">
        <f t="array" ref="Q1869">_xlfn.IFS(Table11[[#This Row],[target.clade]]="I",Table11[[#This Row],[hits.II]],Table11[[#This Row],[target.clade]]="II",Table11[[#This Row],[hits.I]],TRUE,NA())</f>
        <v>50</v>
      </c>
      <c r="R1869" s="26">
        <f>IFERROR(Table11[[#This Row],[clade.N]]-Table11[[#This Row],[clade.FP]], NA())</f>
        <v>60</v>
      </c>
      <c r="S1869" s="24">
        <f>Table11[[#This Row],[clade.TP]]/Table11[[#This Row],[clade.P]]</f>
        <v>0.9869779973057925</v>
      </c>
      <c r="T1869" s="24">
        <f>Table11[[#This Row],[clade.FN]]/Table11[[#This Row],[clade.P]]</f>
        <v>1.3022002694207453E-2</v>
      </c>
      <c r="U1869" s="24">
        <f>IFERROR(Table11[[#This Row],[clade.FP]]/Table11[[#This Row],[clade.N]],NA())</f>
        <v>0.45454545454545453</v>
      </c>
      <c r="V1869" s="24">
        <f>IFERROR(Table11[[#This Row],[clade.TN]]/Table11[[#This Row],[clade.N]],NA())</f>
        <v>0.54545454545454541</v>
      </c>
      <c r="AC1869" s="11"/>
      <c r="AD1869" s="11"/>
    </row>
    <row r="1870" spans="1:30" ht="21" customHeight="1" x14ac:dyDescent="0.2">
      <c r="A1870" s="25" t="s">
        <v>7135</v>
      </c>
      <c r="B1870" s="20">
        <f>LOOKUP(Table11[[#This Row],[id]],'S1 - Assay'!A:A,'S1 - Assay'!B:B)</f>
        <v>10244</v>
      </c>
      <c r="C1870" s="20" t="str">
        <f>LOOKUP(Table11[[#This Row],[id]],'S1 - Assay'!A:A,'S1 - Assay'!C:C)</f>
        <v>II</v>
      </c>
      <c r="D1870" s="20">
        <f>COUNTIF('S6 - Table 1'!$B$3:$B$20,Table11[[#This Row],[id]])</f>
        <v>0</v>
      </c>
      <c r="E1870" s="20">
        <v>4.7837355339999998</v>
      </c>
      <c r="F1870" s="20">
        <v>3384</v>
      </c>
      <c r="G1870" s="20">
        <v>5</v>
      </c>
      <c r="H1870" s="20">
        <v>106</v>
      </c>
      <c r="I1870" s="20">
        <v>100</v>
      </c>
      <c r="J1870" s="20">
        <v>50</v>
      </c>
      <c r="K1870" s="20">
        <v>4396</v>
      </c>
      <c r="L1870" s="20">
        <v>49</v>
      </c>
      <c r="M1870" s="26" cm="1">
        <f t="array" ref="M1870">_xlfn.IFS(Table11[[#This Row],[target.clade]]="I",110,Table11[[#This Row],[target.clade]]="II",4454,TRUE,4652)</f>
        <v>4454</v>
      </c>
      <c r="N1870" s="26" cm="1">
        <f t="array" ref="N1870">_xlfn.IFS(Table11[[#This Row],[target.clade]]="I",4454,Table11[[#This Row],[target.clade]]="II",110,TRUE,NA())</f>
        <v>110</v>
      </c>
      <c r="O1870" s="20" cm="1">
        <f t="array" ref="O1870">_xlfn.IFS(Table11[[#This Row],[target.clade]]="I",Table11[[#This Row],[hits.I]],Table11[[#This Row],[target.clade]]="II",Table11[[#This Row],[hits.II]],TRUE,SUM(Table11[[#This Row],[hits.I]:[hits.?]]))</f>
        <v>4396</v>
      </c>
      <c r="P1870" s="26">
        <f>Table11[[#This Row],[clade.P]]-Table11[[#This Row],[clade.TP]]</f>
        <v>58</v>
      </c>
      <c r="Q1870" s="26" cm="1">
        <f t="array" ref="Q1870">_xlfn.IFS(Table11[[#This Row],[target.clade]]="I",Table11[[#This Row],[hits.II]],Table11[[#This Row],[target.clade]]="II",Table11[[#This Row],[hits.I]],TRUE,NA())</f>
        <v>50</v>
      </c>
      <c r="R1870" s="26">
        <f>IFERROR(Table11[[#This Row],[clade.N]]-Table11[[#This Row],[clade.FP]], NA())</f>
        <v>60</v>
      </c>
      <c r="S1870" s="24">
        <f>Table11[[#This Row],[clade.TP]]/Table11[[#This Row],[clade.P]]</f>
        <v>0.9869779973057925</v>
      </c>
      <c r="T1870" s="24">
        <f>Table11[[#This Row],[clade.FN]]/Table11[[#This Row],[clade.P]]</f>
        <v>1.3022002694207453E-2</v>
      </c>
      <c r="U1870" s="24">
        <f>IFERROR(Table11[[#This Row],[clade.FP]]/Table11[[#This Row],[clade.N]],NA())</f>
        <v>0.45454545454545453</v>
      </c>
      <c r="V1870" s="24">
        <f>IFERROR(Table11[[#This Row],[clade.TN]]/Table11[[#This Row],[clade.N]],NA())</f>
        <v>0.54545454545454541</v>
      </c>
      <c r="AC1870" s="11"/>
      <c r="AD1870" s="11"/>
    </row>
    <row r="1871" spans="1:30" ht="21" customHeight="1" x14ac:dyDescent="0.2">
      <c r="A1871" s="25" t="s">
        <v>7138</v>
      </c>
      <c r="B1871" s="20">
        <f>LOOKUP(Table11[[#This Row],[id]],'S1 - Assay'!A:A,'S1 - Assay'!B:B)</f>
        <v>10244</v>
      </c>
      <c r="C1871" s="20" t="str">
        <f>LOOKUP(Table11[[#This Row],[id]],'S1 - Assay'!A:A,'S1 - Assay'!C:C)</f>
        <v>II</v>
      </c>
      <c r="D1871" s="20">
        <f>COUNTIF('S6 - Table 1'!$B$3:$B$20,Table11[[#This Row],[id]])</f>
        <v>0</v>
      </c>
      <c r="E1871" s="20">
        <v>4.7961006230000001</v>
      </c>
      <c r="F1871" s="20">
        <v>3080</v>
      </c>
      <c r="G1871" s="20">
        <v>51</v>
      </c>
      <c r="H1871" s="20">
        <v>255</v>
      </c>
      <c r="I1871" s="20">
        <v>139</v>
      </c>
      <c r="J1871" s="20">
        <v>44</v>
      </c>
      <c r="K1871" s="20">
        <v>4056</v>
      </c>
      <c r="L1871" s="20">
        <v>56</v>
      </c>
      <c r="M1871" s="26" cm="1">
        <f t="array" ref="M1871">_xlfn.IFS(Table11[[#This Row],[target.clade]]="I",110,Table11[[#This Row],[target.clade]]="II",4454,TRUE,4652)</f>
        <v>4454</v>
      </c>
      <c r="N1871" s="26" cm="1">
        <f t="array" ref="N1871">_xlfn.IFS(Table11[[#This Row],[target.clade]]="I",4454,Table11[[#This Row],[target.clade]]="II",110,TRUE,NA())</f>
        <v>110</v>
      </c>
      <c r="O1871" s="20" cm="1">
        <f t="array" ref="O1871">_xlfn.IFS(Table11[[#This Row],[target.clade]]="I",Table11[[#This Row],[hits.I]],Table11[[#This Row],[target.clade]]="II",Table11[[#This Row],[hits.II]],TRUE,SUM(Table11[[#This Row],[hits.I]:[hits.?]]))</f>
        <v>4056</v>
      </c>
      <c r="P1871" s="26">
        <f>Table11[[#This Row],[clade.P]]-Table11[[#This Row],[clade.TP]]</f>
        <v>398</v>
      </c>
      <c r="Q1871" s="26" cm="1">
        <f t="array" ref="Q1871">_xlfn.IFS(Table11[[#This Row],[target.clade]]="I",Table11[[#This Row],[hits.II]],Table11[[#This Row],[target.clade]]="II",Table11[[#This Row],[hits.I]],TRUE,NA())</f>
        <v>44</v>
      </c>
      <c r="R1871" s="26">
        <f>IFERROR(Table11[[#This Row],[clade.N]]-Table11[[#This Row],[clade.FP]], NA())</f>
        <v>66</v>
      </c>
      <c r="S1871" s="24">
        <f>Table11[[#This Row],[clade.TP]]/Table11[[#This Row],[clade.P]]</f>
        <v>0.91064211944319717</v>
      </c>
      <c r="T1871" s="24">
        <f>Table11[[#This Row],[clade.FN]]/Table11[[#This Row],[clade.P]]</f>
        <v>8.9357880556802868E-2</v>
      </c>
      <c r="U1871" s="24">
        <f>IFERROR(Table11[[#This Row],[clade.FP]]/Table11[[#This Row],[clade.N]],NA())</f>
        <v>0.4</v>
      </c>
      <c r="V1871" s="24">
        <f>IFERROR(Table11[[#This Row],[clade.TN]]/Table11[[#This Row],[clade.N]],NA())</f>
        <v>0.6</v>
      </c>
      <c r="AC1871" s="11"/>
      <c r="AD1871" s="11"/>
    </row>
    <row r="1872" spans="1:30" ht="21" customHeight="1" x14ac:dyDescent="0.2">
      <c r="A1872" s="25" t="s">
        <v>7141</v>
      </c>
      <c r="B1872" s="20">
        <f>LOOKUP(Table11[[#This Row],[id]],'S1 - Assay'!A:A,'S1 - Assay'!B:B)</f>
        <v>10244</v>
      </c>
      <c r="C1872" s="20" t="str">
        <f>LOOKUP(Table11[[#This Row],[id]],'S1 - Assay'!A:A,'S1 - Assay'!C:C)</f>
        <v>II</v>
      </c>
      <c r="D1872" s="20">
        <f>COUNTIF('S6 - Table 1'!$B$3:$B$20,Table11[[#This Row],[id]])</f>
        <v>0</v>
      </c>
      <c r="E1872" s="20">
        <v>4.7982127119999998</v>
      </c>
      <c r="F1872" s="20">
        <v>3423</v>
      </c>
      <c r="G1872" s="20">
        <v>5</v>
      </c>
      <c r="H1872" s="20">
        <v>272</v>
      </c>
      <c r="I1872" s="20">
        <v>13</v>
      </c>
      <c r="J1872" s="20">
        <v>43</v>
      </c>
      <c r="K1872" s="20">
        <v>4425</v>
      </c>
      <c r="L1872" s="20">
        <v>61</v>
      </c>
      <c r="M1872" s="26" cm="1">
        <f t="array" ref="M1872">_xlfn.IFS(Table11[[#This Row],[target.clade]]="I",110,Table11[[#This Row],[target.clade]]="II",4454,TRUE,4652)</f>
        <v>4454</v>
      </c>
      <c r="N1872" s="26" cm="1">
        <f t="array" ref="N1872">_xlfn.IFS(Table11[[#This Row],[target.clade]]="I",4454,Table11[[#This Row],[target.clade]]="II",110,TRUE,NA())</f>
        <v>110</v>
      </c>
      <c r="O1872" s="20" cm="1">
        <f t="array" ref="O1872">_xlfn.IFS(Table11[[#This Row],[target.clade]]="I",Table11[[#This Row],[hits.I]],Table11[[#This Row],[target.clade]]="II",Table11[[#This Row],[hits.II]],TRUE,SUM(Table11[[#This Row],[hits.I]:[hits.?]]))</f>
        <v>4425</v>
      </c>
      <c r="P1872" s="26">
        <f>Table11[[#This Row],[clade.P]]-Table11[[#This Row],[clade.TP]]</f>
        <v>29</v>
      </c>
      <c r="Q1872" s="26" cm="1">
        <f t="array" ref="Q1872">_xlfn.IFS(Table11[[#This Row],[target.clade]]="I",Table11[[#This Row],[hits.II]],Table11[[#This Row],[target.clade]]="II",Table11[[#This Row],[hits.I]],TRUE,NA())</f>
        <v>43</v>
      </c>
      <c r="R1872" s="26">
        <f>IFERROR(Table11[[#This Row],[clade.N]]-Table11[[#This Row],[clade.FP]], NA())</f>
        <v>67</v>
      </c>
      <c r="S1872" s="24">
        <f>Table11[[#This Row],[clade.TP]]/Table11[[#This Row],[clade.P]]</f>
        <v>0.9934889986528963</v>
      </c>
      <c r="T1872" s="24">
        <f>Table11[[#This Row],[clade.FN]]/Table11[[#This Row],[clade.P]]</f>
        <v>6.5110013471037266E-3</v>
      </c>
      <c r="U1872" s="24">
        <f>IFERROR(Table11[[#This Row],[clade.FP]]/Table11[[#This Row],[clade.N]],NA())</f>
        <v>0.39090909090909093</v>
      </c>
      <c r="V1872" s="24">
        <f>IFERROR(Table11[[#This Row],[clade.TN]]/Table11[[#This Row],[clade.N]],NA())</f>
        <v>0.60909090909090913</v>
      </c>
      <c r="AC1872" s="11"/>
      <c r="AD1872" s="11"/>
    </row>
    <row r="1873" spans="1:30" ht="21" customHeight="1" x14ac:dyDescent="0.2">
      <c r="A1873" s="25" t="s">
        <v>7144</v>
      </c>
      <c r="B1873" s="20">
        <f>LOOKUP(Table11[[#This Row],[id]],'S1 - Assay'!A:A,'S1 - Assay'!B:B)</f>
        <v>10244</v>
      </c>
      <c r="C1873" s="20" t="str">
        <f>LOOKUP(Table11[[#This Row],[id]],'S1 - Assay'!A:A,'S1 - Assay'!C:C)</f>
        <v>II</v>
      </c>
      <c r="D1873" s="20">
        <f>COUNTIF('S6 - Table 1'!$B$3:$B$20,Table11[[#This Row],[id]])</f>
        <v>0</v>
      </c>
      <c r="E1873" s="20">
        <v>4.8069484520000003</v>
      </c>
      <c r="F1873" s="20">
        <v>3429</v>
      </c>
      <c r="G1873" s="20">
        <v>3</v>
      </c>
      <c r="H1873" s="20">
        <v>120</v>
      </c>
      <c r="I1873" s="20">
        <v>190</v>
      </c>
      <c r="J1873" s="20">
        <v>43</v>
      </c>
      <c r="K1873" s="20">
        <v>4435</v>
      </c>
      <c r="L1873" s="20">
        <v>66</v>
      </c>
      <c r="M1873" s="26" cm="1">
        <f t="array" ref="M1873">_xlfn.IFS(Table11[[#This Row],[target.clade]]="I",110,Table11[[#This Row],[target.clade]]="II",4454,TRUE,4652)</f>
        <v>4454</v>
      </c>
      <c r="N1873" s="26" cm="1">
        <f t="array" ref="N1873">_xlfn.IFS(Table11[[#This Row],[target.clade]]="I",4454,Table11[[#This Row],[target.clade]]="II",110,TRUE,NA())</f>
        <v>110</v>
      </c>
      <c r="O1873" s="20" cm="1">
        <f t="array" ref="O1873">_xlfn.IFS(Table11[[#This Row],[target.clade]]="I",Table11[[#This Row],[hits.I]],Table11[[#This Row],[target.clade]]="II",Table11[[#This Row],[hits.II]],TRUE,SUM(Table11[[#This Row],[hits.I]:[hits.?]]))</f>
        <v>4435</v>
      </c>
      <c r="P1873" s="26">
        <f>Table11[[#This Row],[clade.P]]-Table11[[#This Row],[clade.TP]]</f>
        <v>19</v>
      </c>
      <c r="Q1873" s="26" cm="1">
        <f t="array" ref="Q1873">_xlfn.IFS(Table11[[#This Row],[target.clade]]="I",Table11[[#This Row],[hits.II]],Table11[[#This Row],[target.clade]]="II",Table11[[#This Row],[hits.I]],TRUE,NA())</f>
        <v>43</v>
      </c>
      <c r="R1873" s="26">
        <f>IFERROR(Table11[[#This Row],[clade.N]]-Table11[[#This Row],[clade.FP]], NA())</f>
        <v>67</v>
      </c>
      <c r="S1873" s="24">
        <f>Table11[[#This Row],[clade.TP]]/Table11[[#This Row],[clade.P]]</f>
        <v>0.99573417153120791</v>
      </c>
      <c r="T1873" s="24">
        <f>Table11[[#This Row],[clade.FN]]/Table11[[#This Row],[clade.P]]</f>
        <v>4.2658284687920973E-3</v>
      </c>
      <c r="U1873" s="24">
        <f>IFERROR(Table11[[#This Row],[clade.FP]]/Table11[[#This Row],[clade.N]],NA())</f>
        <v>0.39090909090909093</v>
      </c>
      <c r="V1873" s="24">
        <f>IFERROR(Table11[[#This Row],[clade.TN]]/Table11[[#This Row],[clade.N]],NA())</f>
        <v>0.60909090909090913</v>
      </c>
      <c r="AC1873" s="11"/>
      <c r="AD1873" s="11"/>
    </row>
    <row r="1874" spans="1:30" ht="21" customHeight="1" x14ac:dyDescent="0.2">
      <c r="A1874" s="25" t="s">
        <v>7147</v>
      </c>
      <c r="B1874" s="20">
        <f>LOOKUP(Table11[[#This Row],[id]],'S1 - Assay'!A:A,'S1 - Assay'!B:B)</f>
        <v>10244</v>
      </c>
      <c r="C1874" s="20" t="str">
        <f>LOOKUP(Table11[[#This Row],[id]],'S1 - Assay'!A:A,'S1 - Assay'!C:C)</f>
        <v>II</v>
      </c>
      <c r="D1874" s="20">
        <f>COUNTIF('S6 - Table 1'!$B$3:$B$20,Table11[[#This Row],[id]])</f>
        <v>0</v>
      </c>
      <c r="E1874" s="20">
        <v>4.8367962750000002</v>
      </c>
      <c r="F1874" s="20">
        <v>3423</v>
      </c>
      <c r="G1874" s="20">
        <v>5</v>
      </c>
      <c r="H1874" s="20">
        <v>272</v>
      </c>
      <c r="I1874" s="20">
        <v>13</v>
      </c>
      <c r="J1874" s="20">
        <v>43</v>
      </c>
      <c r="K1874" s="20">
        <v>4426</v>
      </c>
      <c r="L1874" s="20">
        <v>61</v>
      </c>
      <c r="M1874" s="26" cm="1">
        <f t="array" ref="M1874">_xlfn.IFS(Table11[[#This Row],[target.clade]]="I",110,Table11[[#This Row],[target.clade]]="II",4454,TRUE,4652)</f>
        <v>4454</v>
      </c>
      <c r="N1874" s="26" cm="1">
        <f t="array" ref="N1874">_xlfn.IFS(Table11[[#This Row],[target.clade]]="I",4454,Table11[[#This Row],[target.clade]]="II",110,TRUE,NA())</f>
        <v>110</v>
      </c>
      <c r="O1874" s="20" cm="1">
        <f t="array" ref="O1874">_xlfn.IFS(Table11[[#This Row],[target.clade]]="I",Table11[[#This Row],[hits.I]],Table11[[#This Row],[target.clade]]="II",Table11[[#This Row],[hits.II]],TRUE,SUM(Table11[[#This Row],[hits.I]:[hits.?]]))</f>
        <v>4426</v>
      </c>
      <c r="P1874" s="26">
        <f>Table11[[#This Row],[clade.P]]-Table11[[#This Row],[clade.TP]]</f>
        <v>28</v>
      </c>
      <c r="Q1874" s="26" cm="1">
        <f t="array" ref="Q1874">_xlfn.IFS(Table11[[#This Row],[target.clade]]="I",Table11[[#This Row],[hits.II]],Table11[[#This Row],[target.clade]]="II",Table11[[#This Row],[hits.I]],TRUE,NA())</f>
        <v>43</v>
      </c>
      <c r="R1874" s="26">
        <f>IFERROR(Table11[[#This Row],[clade.N]]-Table11[[#This Row],[clade.FP]], NA())</f>
        <v>67</v>
      </c>
      <c r="S1874" s="24">
        <f>Table11[[#This Row],[clade.TP]]/Table11[[#This Row],[clade.P]]</f>
        <v>0.99371351594072743</v>
      </c>
      <c r="T1874" s="24">
        <f>Table11[[#This Row],[clade.FN]]/Table11[[#This Row],[clade.P]]</f>
        <v>6.2864840592725636E-3</v>
      </c>
      <c r="U1874" s="24">
        <f>IFERROR(Table11[[#This Row],[clade.FP]]/Table11[[#This Row],[clade.N]],NA())</f>
        <v>0.39090909090909093</v>
      </c>
      <c r="V1874" s="24">
        <f>IFERROR(Table11[[#This Row],[clade.TN]]/Table11[[#This Row],[clade.N]],NA())</f>
        <v>0.60909090909090913</v>
      </c>
      <c r="AC1874" s="11"/>
      <c r="AD1874" s="11"/>
    </row>
    <row r="1875" spans="1:30" ht="21" customHeight="1" x14ac:dyDescent="0.2">
      <c r="A1875" s="25" t="s">
        <v>7150</v>
      </c>
      <c r="B1875" s="20">
        <f>LOOKUP(Table11[[#This Row],[id]],'S1 - Assay'!A:A,'S1 - Assay'!B:B)</f>
        <v>10244</v>
      </c>
      <c r="C1875" s="20" t="str">
        <f>LOOKUP(Table11[[#This Row],[id]],'S1 - Assay'!A:A,'S1 - Assay'!C:C)</f>
        <v>II</v>
      </c>
      <c r="D1875" s="20">
        <f>COUNTIF('S6 - Table 1'!$B$3:$B$20,Table11[[#This Row],[id]])</f>
        <v>0</v>
      </c>
      <c r="E1875" s="20">
        <v>4.8442411060000001</v>
      </c>
      <c r="F1875" s="20">
        <v>3377</v>
      </c>
      <c r="G1875" s="20">
        <v>0</v>
      </c>
      <c r="H1875" s="20">
        <v>217</v>
      </c>
      <c r="I1875" s="20">
        <v>16</v>
      </c>
      <c r="J1875" s="20">
        <v>43</v>
      </c>
      <c r="K1875" s="20">
        <v>4383</v>
      </c>
      <c r="L1875" s="20">
        <v>53</v>
      </c>
      <c r="M1875" s="26" cm="1">
        <f t="array" ref="M1875">_xlfn.IFS(Table11[[#This Row],[target.clade]]="I",110,Table11[[#This Row],[target.clade]]="II",4454,TRUE,4652)</f>
        <v>4454</v>
      </c>
      <c r="N1875" s="26" cm="1">
        <f t="array" ref="N1875">_xlfn.IFS(Table11[[#This Row],[target.clade]]="I",4454,Table11[[#This Row],[target.clade]]="II",110,TRUE,NA())</f>
        <v>110</v>
      </c>
      <c r="O1875" s="20" cm="1">
        <f t="array" ref="O1875">_xlfn.IFS(Table11[[#This Row],[target.clade]]="I",Table11[[#This Row],[hits.I]],Table11[[#This Row],[target.clade]]="II",Table11[[#This Row],[hits.II]],TRUE,SUM(Table11[[#This Row],[hits.I]:[hits.?]]))</f>
        <v>4383</v>
      </c>
      <c r="P1875" s="26">
        <f>Table11[[#This Row],[clade.P]]-Table11[[#This Row],[clade.TP]]</f>
        <v>71</v>
      </c>
      <c r="Q1875" s="26" cm="1">
        <f t="array" ref="Q1875">_xlfn.IFS(Table11[[#This Row],[target.clade]]="I",Table11[[#This Row],[hits.II]],Table11[[#This Row],[target.clade]]="II",Table11[[#This Row],[hits.I]],TRUE,NA())</f>
        <v>43</v>
      </c>
      <c r="R1875" s="26">
        <f>IFERROR(Table11[[#This Row],[clade.N]]-Table11[[#This Row],[clade.FP]], NA())</f>
        <v>67</v>
      </c>
      <c r="S1875" s="24">
        <f>Table11[[#This Row],[clade.TP]]/Table11[[#This Row],[clade.P]]</f>
        <v>0.9840592725639874</v>
      </c>
      <c r="T1875" s="24">
        <f>Table11[[#This Row],[clade.FN]]/Table11[[#This Row],[clade.P]]</f>
        <v>1.5940727436012572E-2</v>
      </c>
      <c r="U1875" s="24">
        <f>IFERROR(Table11[[#This Row],[clade.FP]]/Table11[[#This Row],[clade.N]],NA())</f>
        <v>0.39090909090909093</v>
      </c>
      <c r="V1875" s="24">
        <f>IFERROR(Table11[[#This Row],[clade.TN]]/Table11[[#This Row],[clade.N]],NA())</f>
        <v>0.60909090909090913</v>
      </c>
      <c r="AC1875" s="11"/>
      <c r="AD1875" s="11"/>
    </row>
    <row r="1876" spans="1:30" ht="21" customHeight="1" x14ac:dyDescent="0.2">
      <c r="A1876" s="25" t="s">
        <v>7153</v>
      </c>
      <c r="B1876" s="20">
        <f>LOOKUP(Table11[[#This Row],[id]],'S1 - Assay'!A:A,'S1 - Assay'!B:B)</f>
        <v>10244</v>
      </c>
      <c r="C1876" s="20" t="str">
        <f>LOOKUP(Table11[[#This Row],[id]],'S1 - Assay'!A:A,'S1 - Assay'!C:C)</f>
        <v>II</v>
      </c>
      <c r="D1876" s="20">
        <f>COUNTIF('S6 - Table 1'!$B$3:$B$20,Table11[[#This Row],[id]])</f>
        <v>0</v>
      </c>
      <c r="E1876" s="20">
        <v>4.844556946</v>
      </c>
      <c r="F1876" s="20">
        <v>3377</v>
      </c>
      <c r="G1876" s="20">
        <v>0</v>
      </c>
      <c r="H1876" s="20">
        <v>217</v>
      </c>
      <c r="I1876" s="20">
        <v>16</v>
      </c>
      <c r="J1876" s="20">
        <v>43</v>
      </c>
      <c r="K1876" s="20">
        <v>4383</v>
      </c>
      <c r="L1876" s="20">
        <v>53</v>
      </c>
      <c r="M1876" s="26" cm="1">
        <f t="array" ref="M1876">_xlfn.IFS(Table11[[#This Row],[target.clade]]="I",110,Table11[[#This Row],[target.clade]]="II",4454,TRUE,4652)</f>
        <v>4454</v>
      </c>
      <c r="N1876" s="26" cm="1">
        <f t="array" ref="N1876">_xlfn.IFS(Table11[[#This Row],[target.clade]]="I",4454,Table11[[#This Row],[target.clade]]="II",110,TRUE,NA())</f>
        <v>110</v>
      </c>
      <c r="O1876" s="20" cm="1">
        <f t="array" ref="O1876">_xlfn.IFS(Table11[[#This Row],[target.clade]]="I",Table11[[#This Row],[hits.I]],Table11[[#This Row],[target.clade]]="II",Table11[[#This Row],[hits.II]],TRUE,SUM(Table11[[#This Row],[hits.I]:[hits.?]]))</f>
        <v>4383</v>
      </c>
      <c r="P1876" s="26">
        <f>Table11[[#This Row],[clade.P]]-Table11[[#This Row],[clade.TP]]</f>
        <v>71</v>
      </c>
      <c r="Q1876" s="26" cm="1">
        <f t="array" ref="Q1876">_xlfn.IFS(Table11[[#This Row],[target.clade]]="I",Table11[[#This Row],[hits.II]],Table11[[#This Row],[target.clade]]="II",Table11[[#This Row],[hits.I]],TRUE,NA())</f>
        <v>43</v>
      </c>
      <c r="R1876" s="26">
        <f>IFERROR(Table11[[#This Row],[clade.N]]-Table11[[#This Row],[clade.FP]], NA())</f>
        <v>67</v>
      </c>
      <c r="S1876" s="24">
        <f>Table11[[#This Row],[clade.TP]]/Table11[[#This Row],[clade.P]]</f>
        <v>0.9840592725639874</v>
      </c>
      <c r="T1876" s="24">
        <f>Table11[[#This Row],[clade.FN]]/Table11[[#This Row],[clade.P]]</f>
        <v>1.5940727436012572E-2</v>
      </c>
      <c r="U1876" s="24">
        <f>IFERROR(Table11[[#This Row],[clade.FP]]/Table11[[#This Row],[clade.N]],NA())</f>
        <v>0.39090909090909093</v>
      </c>
      <c r="V1876" s="24">
        <f>IFERROR(Table11[[#This Row],[clade.TN]]/Table11[[#This Row],[clade.N]],NA())</f>
        <v>0.60909090909090913</v>
      </c>
      <c r="AC1876" s="11"/>
      <c r="AD1876" s="11"/>
    </row>
    <row r="1877" spans="1:30" ht="21" customHeight="1" x14ac:dyDescent="0.2">
      <c r="A1877" s="25" t="s">
        <v>7155</v>
      </c>
      <c r="B1877" s="20">
        <f>LOOKUP(Table11[[#This Row],[id]],'S1 - Assay'!A:A,'S1 - Assay'!B:B)</f>
        <v>10244</v>
      </c>
      <c r="C1877" s="20" t="str">
        <f>LOOKUP(Table11[[#This Row],[id]],'S1 - Assay'!A:A,'S1 - Assay'!C:C)</f>
        <v>II</v>
      </c>
      <c r="D1877" s="20">
        <f>COUNTIF('S6 - Table 1'!$B$3:$B$20,Table11[[#This Row],[id]])</f>
        <v>0</v>
      </c>
      <c r="E1877" s="20">
        <v>4.8527371830000003</v>
      </c>
      <c r="F1877" s="20">
        <v>3091</v>
      </c>
      <c r="G1877" s="20">
        <v>23</v>
      </c>
      <c r="H1877" s="20">
        <v>0</v>
      </c>
      <c r="I1877" s="20">
        <v>157</v>
      </c>
      <c r="J1877" s="20">
        <v>43</v>
      </c>
      <c r="K1877" s="20">
        <v>4130</v>
      </c>
      <c r="L1877" s="20">
        <v>14</v>
      </c>
      <c r="M1877" s="26" cm="1">
        <f t="array" ref="M1877">_xlfn.IFS(Table11[[#This Row],[target.clade]]="I",110,Table11[[#This Row],[target.clade]]="II",4454,TRUE,4652)</f>
        <v>4454</v>
      </c>
      <c r="N1877" s="26" cm="1">
        <f t="array" ref="N1877">_xlfn.IFS(Table11[[#This Row],[target.clade]]="I",4454,Table11[[#This Row],[target.clade]]="II",110,TRUE,NA())</f>
        <v>110</v>
      </c>
      <c r="O1877" s="20" cm="1">
        <f t="array" ref="O1877">_xlfn.IFS(Table11[[#This Row],[target.clade]]="I",Table11[[#This Row],[hits.I]],Table11[[#This Row],[target.clade]]="II",Table11[[#This Row],[hits.II]],TRUE,SUM(Table11[[#This Row],[hits.I]:[hits.?]]))</f>
        <v>4130</v>
      </c>
      <c r="P1877" s="26">
        <f>Table11[[#This Row],[clade.P]]-Table11[[#This Row],[clade.TP]]</f>
        <v>324</v>
      </c>
      <c r="Q1877" s="26" cm="1">
        <f t="array" ref="Q1877">_xlfn.IFS(Table11[[#This Row],[target.clade]]="I",Table11[[#This Row],[hits.II]],Table11[[#This Row],[target.clade]]="II",Table11[[#This Row],[hits.I]],TRUE,NA())</f>
        <v>43</v>
      </c>
      <c r="R1877" s="26">
        <f>IFERROR(Table11[[#This Row],[clade.N]]-Table11[[#This Row],[clade.FP]], NA())</f>
        <v>67</v>
      </c>
      <c r="S1877" s="24">
        <f>Table11[[#This Row],[clade.TP]]/Table11[[#This Row],[clade.P]]</f>
        <v>0.92725639874270316</v>
      </c>
      <c r="T1877" s="24">
        <f>Table11[[#This Row],[clade.FN]]/Table11[[#This Row],[clade.P]]</f>
        <v>7.2743601257296814E-2</v>
      </c>
      <c r="U1877" s="24">
        <f>IFERROR(Table11[[#This Row],[clade.FP]]/Table11[[#This Row],[clade.N]],NA())</f>
        <v>0.39090909090909093</v>
      </c>
      <c r="V1877" s="24">
        <f>IFERROR(Table11[[#This Row],[clade.TN]]/Table11[[#This Row],[clade.N]],NA())</f>
        <v>0.60909090909090913</v>
      </c>
      <c r="AC1877" s="11"/>
      <c r="AD1877" s="11"/>
    </row>
    <row r="1878" spans="1:30" ht="21" customHeight="1" x14ac:dyDescent="0.2">
      <c r="A1878" s="25" t="s">
        <v>7158</v>
      </c>
      <c r="B1878" s="20">
        <f>LOOKUP(Table11[[#This Row],[id]],'S1 - Assay'!A:A,'S1 - Assay'!B:B)</f>
        <v>10244</v>
      </c>
      <c r="C1878" s="20" t="str">
        <f>LOOKUP(Table11[[#This Row],[id]],'S1 - Assay'!A:A,'S1 - Assay'!C:C)</f>
        <v>II</v>
      </c>
      <c r="D1878" s="20">
        <f>COUNTIF('S6 - Table 1'!$B$3:$B$20,Table11[[#This Row],[id]])</f>
        <v>0</v>
      </c>
      <c r="E1878" s="20">
        <v>4.8527371830000003</v>
      </c>
      <c r="F1878" s="20">
        <v>3092</v>
      </c>
      <c r="G1878" s="20">
        <v>22</v>
      </c>
      <c r="H1878" s="20">
        <v>0</v>
      </c>
      <c r="I1878" s="20">
        <v>157</v>
      </c>
      <c r="J1878" s="20">
        <v>43</v>
      </c>
      <c r="K1878" s="20">
        <v>4130</v>
      </c>
      <c r="L1878" s="20">
        <v>14</v>
      </c>
      <c r="M1878" s="26" cm="1">
        <f t="array" ref="M1878">_xlfn.IFS(Table11[[#This Row],[target.clade]]="I",110,Table11[[#This Row],[target.clade]]="II",4454,TRUE,4652)</f>
        <v>4454</v>
      </c>
      <c r="N1878" s="26" cm="1">
        <f t="array" ref="N1878">_xlfn.IFS(Table11[[#This Row],[target.clade]]="I",4454,Table11[[#This Row],[target.clade]]="II",110,TRUE,NA())</f>
        <v>110</v>
      </c>
      <c r="O1878" s="20" cm="1">
        <f t="array" ref="O1878">_xlfn.IFS(Table11[[#This Row],[target.clade]]="I",Table11[[#This Row],[hits.I]],Table11[[#This Row],[target.clade]]="II",Table11[[#This Row],[hits.II]],TRUE,SUM(Table11[[#This Row],[hits.I]:[hits.?]]))</f>
        <v>4130</v>
      </c>
      <c r="P1878" s="26">
        <f>Table11[[#This Row],[clade.P]]-Table11[[#This Row],[clade.TP]]</f>
        <v>324</v>
      </c>
      <c r="Q1878" s="26" cm="1">
        <f t="array" ref="Q1878">_xlfn.IFS(Table11[[#This Row],[target.clade]]="I",Table11[[#This Row],[hits.II]],Table11[[#This Row],[target.clade]]="II",Table11[[#This Row],[hits.I]],TRUE,NA())</f>
        <v>43</v>
      </c>
      <c r="R1878" s="26">
        <f>IFERROR(Table11[[#This Row],[clade.N]]-Table11[[#This Row],[clade.FP]], NA())</f>
        <v>67</v>
      </c>
      <c r="S1878" s="24">
        <f>Table11[[#This Row],[clade.TP]]/Table11[[#This Row],[clade.P]]</f>
        <v>0.92725639874270316</v>
      </c>
      <c r="T1878" s="24">
        <f>Table11[[#This Row],[clade.FN]]/Table11[[#This Row],[clade.P]]</f>
        <v>7.2743601257296814E-2</v>
      </c>
      <c r="U1878" s="24">
        <f>IFERROR(Table11[[#This Row],[clade.FP]]/Table11[[#This Row],[clade.N]],NA())</f>
        <v>0.39090909090909093</v>
      </c>
      <c r="V1878" s="24">
        <f>IFERROR(Table11[[#This Row],[clade.TN]]/Table11[[#This Row],[clade.N]],NA())</f>
        <v>0.60909090909090913</v>
      </c>
      <c r="AC1878" s="11"/>
      <c r="AD1878" s="11"/>
    </row>
    <row r="1879" spans="1:30" ht="21" customHeight="1" x14ac:dyDescent="0.2">
      <c r="A1879" s="25" t="s">
        <v>7161</v>
      </c>
      <c r="B1879" s="20">
        <f>LOOKUP(Table11[[#This Row],[id]],'S1 - Assay'!A:A,'S1 - Assay'!B:B)</f>
        <v>10244</v>
      </c>
      <c r="C1879" s="20" t="str">
        <f>LOOKUP(Table11[[#This Row],[id]],'S1 - Assay'!A:A,'S1 - Assay'!C:C)</f>
        <v>II</v>
      </c>
      <c r="D1879" s="20">
        <f>COUNTIF('S6 - Table 1'!$B$3:$B$20,Table11[[#This Row],[id]])</f>
        <v>0</v>
      </c>
      <c r="E1879" s="20">
        <v>4.8575120900000002</v>
      </c>
      <c r="F1879" s="20">
        <v>3429</v>
      </c>
      <c r="G1879" s="20">
        <v>3</v>
      </c>
      <c r="H1879" s="20">
        <v>122</v>
      </c>
      <c r="I1879" s="20">
        <v>188</v>
      </c>
      <c r="J1879" s="20">
        <v>43</v>
      </c>
      <c r="K1879" s="20">
        <v>4435</v>
      </c>
      <c r="L1879" s="20">
        <v>66</v>
      </c>
      <c r="M1879" s="26" cm="1">
        <f t="array" ref="M1879">_xlfn.IFS(Table11[[#This Row],[target.clade]]="I",110,Table11[[#This Row],[target.clade]]="II",4454,TRUE,4652)</f>
        <v>4454</v>
      </c>
      <c r="N1879" s="26" cm="1">
        <f t="array" ref="N1879">_xlfn.IFS(Table11[[#This Row],[target.clade]]="I",4454,Table11[[#This Row],[target.clade]]="II",110,TRUE,NA())</f>
        <v>110</v>
      </c>
      <c r="O1879" s="20" cm="1">
        <f t="array" ref="O1879">_xlfn.IFS(Table11[[#This Row],[target.clade]]="I",Table11[[#This Row],[hits.I]],Table11[[#This Row],[target.clade]]="II",Table11[[#This Row],[hits.II]],TRUE,SUM(Table11[[#This Row],[hits.I]:[hits.?]]))</f>
        <v>4435</v>
      </c>
      <c r="P1879" s="26">
        <f>Table11[[#This Row],[clade.P]]-Table11[[#This Row],[clade.TP]]</f>
        <v>19</v>
      </c>
      <c r="Q1879" s="26" cm="1">
        <f t="array" ref="Q1879">_xlfn.IFS(Table11[[#This Row],[target.clade]]="I",Table11[[#This Row],[hits.II]],Table11[[#This Row],[target.clade]]="II",Table11[[#This Row],[hits.I]],TRUE,NA())</f>
        <v>43</v>
      </c>
      <c r="R1879" s="26">
        <f>IFERROR(Table11[[#This Row],[clade.N]]-Table11[[#This Row],[clade.FP]], NA())</f>
        <v>67</v>
      </c>
      <c r="S1879" s="24">
        <f>Table11[[#This Row],[clade.TP]]/Table11[[#This Row],[clade.P]]</f>
        <v>0.99573417153120791</v>
      </c>
      <c r="T1879" s="24">
        <f>Table11[[#This Row],[clade.FN]]/Table11[[#This Row],[clade.P]]</f>
        <v>4.2658284687920973E-3</v>
      </c>
      <c r="U1879" s="24">
        <f>IFERROR(Table11[[#This Row],[clade.FP]]/Table11[[#This Row],[clade.N]],NA())</f>
        <v>0.39090909090909093</v>
      </c>
      <c r="V1879" s="24">
        <f>IFERROR(Table11[[#This Row],[clade.TN]]/Table11[[#This Row],[clade.N]],NA())</f>
        <v>0.60909090909090913</v>
      </c>
      <c r="AC1879" s="11"/>
      <c r="AD1879" s="11"/>
    </row>
    <row r="1880" spans="1:30" ht="21" customHeight="1" x14ac:dyDescent="0.2">
      <c r="A1880" s="25" t="s">
        <v>7164</v>
      </c>
      <c r="B1880" s="20">
        <f>LOOKUP(Table11[[#This Row],[id]],'S1 - Assay'!A:A,'S1 - Assay'!B:B)</f>
        <v>10244</v>
      </c>
      <c r="C1880" s="20" t="str">
        <f>LOOKUP(Table11[[#This Row],[id]],'S1 - Assay'!A:A,'S1 - Assay'!C:C)</f>
        <v>II</v>
      </c>
      <c r="D1880" s="20">
        <f>COUNTIF('S6 - Table 1'!$B$3:$B$20,Table11[[#This Row],[id]])</f>
        <v>0</v>
      </c>
      <c r="E1880" s="20">
        <v>4.8617389439999998</v>
      </c>
      <c r="F1880" s="20">
        <v>3180</v>
      </c>
      <c r="G1880" s="20">
        <v>30</v>
      </c>
      <c r="H1880" s="20">
        <v>76</v>
      </c>
      <c r="I1880" s="20">
        <v>179</v>
      </c>
      <c r="J1880" s="20">
        <v>50</v>
      </c>
      <c r="K1880" s="20">
        <v>4155</v>
      </c>
      <c r="L1880" s="20">
        <v>53</v>
      </c>
      <c r="M1880" s="26" cm="1">
        <f t="array" ref="M1880">_xlfn.IFS(Table11[[#This Row],[target.clade]]="I",110,Table11[[#This Row],[target.clade]]="II",4454,TRUE,4652)</f>
        <v>4454</v>
      </c>
      <c r="N1880" s="26" cm="1">
        <f t="array" ref="N1880">_xlfn.IFS(Table11[[#This Row],[target.clade]]="I",4454,Table11[[#This Row],[target.clade]]="II",110,TRUE,NA())</f>
        <v>110</v>
      </c>
      <c r="O1880" s="20" cm="1">
        <f t="array" ref="O1880">_xlfn.IFS(Table11[[#This Row],[target.clade]]="I",Table11[[#This Row],[hits.I]],Table11[[#This Row],[target.clade]]="II",Table11[[#This Row],[hits.II]],TRUE,SUM(Table11[[#This Row],[hits.I]:[hits.?]]))</f>
        <v>4155</v>
      </c>
      <c r="P1880" s="26">
        <f>Table11[[#This Row],[clade.P]]-Table11[[#This Row],[clade.TP]]</f>
        <v>299</v>
      </c>
      <c r="Q1880" s="26" cm="1">
        <f t="array" ref="Q1880">_xlfn.IFS(Table11[[#This Row],[target.clade]]="I",Table11[[#This Row],[hits.II]],Table11[[#This Row],[target.clade]]="II",Table11[[#This Row],[hits.I]],TRUE,NA())</f>
        <v>50</v>
      </c>
      <c r="R1880" s="26">
        <f>IFERROR(Table11[[#This Row],[clade.N]]-Table11[[#This Row],[clade.FP]], NA())</f>
        <v>60</v>
      </c>
      <c r="S1880" s="24">
        <f>Table11[[#This Row],[clade.TP]]/Table11[[#This Row],[clade.P]]</f>
        <v>0.93286933093848223</v>
      </c>
      <c r="T1880" s="24">
        <f>Table11[[#This Row],[clade.FN]]/Table11[[#This Row],[clade.P]]</f>
        <v>6.7130669061517739E-2</v>
      </c>
      <c r="U1880" s="24">
        <f>IFERROR(Table11[[#This Row],[clade.FP]]/Table11[[#This Row],[clade.N]],NA())</f>
        <v>0.45454545454545453</v>
      </c>
      <c r="V1880" s="24">
        <f>IFERROR(Table11[[#This Row],[clade.TN]]/Table11[[#This Row],[clade.N]],NA())</f>
        <v>0.54545454545454541</v>
      </c>
      <c r="AC1880" s="11"/>
      <c r="AD1880" s="11"/>
    </row>
    <row r="1881" spans="1:30" ht="21" customHeight="1" x14ac:dyDescent="0.2">
      <c r="A1881" s="25" t="s">
        <v>7167</v>
      </c>
      <c r="B1881" s="20">
        <f>LOOKUP(Table11[[#This Row],[id]],'S1 - Assay'!A:A,'S1 - Assay'!B:B)</f>
        <v>10244</v>
      </c>
      <c r="C1881" s="20" t="str">
        <f>LOOKUP(Table11[[#This Row],[id]],'S1 - Assay'!A:A,'S1 - Assay'!C:C)</f>
        <v>II</v>
      </c>
      <c r="D1881" s="20">
        <f>COUNTIF('S6 - Table 1'!$B$3:$B$20,Table11[[#This Row],[id]])</f>
        <v>0</v>
      </c>
      <c r="E1881" s="20">
        <v>4.8617555579999996</v>
      </c>
      <c r="F1881" s="20">
        <v>3347</v>
      </c>
      <c r="G1881" s="20">
        <v>8</v>
      </c>
      <c r="H1881" s="20">
        <v>10</v>
      </c>
      <c r="I1881" s="20">
        <v>191</v>
      </c>
      <c r="J1881" s="20">
        <v>43</v>
      </c>
      <c r="K1881" s="20">
        <v>4392</v>
      </c>
      <c r="L1881" s="20">
        <v>51</v>
      </c>
      <c r="M1881" s="26" cm="1">
        <f t="array" ref="M1881">_xlfn.IFS(Table11[[#This Row],[target.clade]]="I",110,Table11[[#This Row],[target.clade]]="II",4454,TRUE,4652)</f>
        <v>4454</v>
      </c>
      <c r="N1881" s="26" cm="1">
        <f t="array" ref="N1881">_xlfn.IFS(Table11[[#This Row],[target.clade]]="I",4454,Table11[[#This Row],[target.clade]]="II",110,TRUE,NA())</f>
        <v>110</v>
      </c>
      <c r="O1881" s="20" cm="1">
        <f t="array" ref="O1881">_xlfn.IFS(Table11[[#This Row],[target.clade]]="I",Table11[[#This Row],[hits.I]],Table11[[#This Row],[target.clade]]="II",Table11[[#This Row],[hits.II]],TRUE,SUM(Table11[[#This Row],[hits.I]:[hits.?]]))</f>
        <v>4392</v>
      </c>
      <c r="P1881" s="26">
        <f>Table11[[#This Row],[clade.P]]-Table11[[#This Row],[clade.TP]]</f>
        <v>62</v>
      </c>
      <c r="Q1881" s="26" cm="1">
        <f t="array" ref="Q1881">_xlfn.IFS(Table11[[#This Row],[target.clade]]="I",Table11[[#This Row],[hits.II]],Table11[[#This Row],[target.clade]]="II",Table11[[#This Row],[hits.I]],TRUE,NA())</f>
        <v>43</v>
      </c>
      <c r="R1881" s="26">
        <f>IFERROR(Table11[[#This Row],[clade.N]]-Table11[[#This Row],[clade.FP]], NA())</f>
        <v>67</v>
      </c>
      <c r="S1881" s="24">
        <f>Table11[[#This Row],[clade.TP]]/Table11[[#This Row],[clade.P]]</f>
        <v>0.98607992815446788</v>
      </c>
      <c r="T1881" s="24">
        <f>Table11[[#This Row],[clade.FN]]/Table11[[#This Row],[clade.P]]</f>
        <v>1.3920071845532105E-2</v>
      </c>
      <c r="U1881" s="24">
        <f>IFERROR(Table11[[#This Row],[clade.FP]]/Table11[[#This Row],[clade.N]],NA())</f>
        <v>0.39090909090909093</v>
      </c>
      <c r="V1881" s="24">
        <f>IFERROR(Table11[[#This Row],[clade.TN]]/Table11[[#This Row],[clade.N]],NA())</f>
        <v>0.60909090909090913</v>
      </c>
      <c r="AC1881" s="11"/>
      <c r="AD1881" s="11"/>
    </row>
    <row r="1882" spans="1:30" ht="21" customHeight="1" x14ac:dyDescent="0.2">
      <c r="A1882" s="25" t="s">
        <v>7172</v>
      </c>
      <c r="B1882" s="20">
        <f>LOOKUP(Table11[[#This Row],[id]],'S1 - Assay'!A:A,'S1 - Assay'!B:B)</f>
        <v>10244</v>
      </c>
      <c r="C1882" s="20" t="str">
        <f>LOOKUP(Table11[[#This Row],[id]],'S1 - Assay'!A:A,'S1 - Assay'!C:C)</f>
        <v>II</v>
      </c>
      <c r="D1882" s="20">
        <f>COUNTIF('S6 - Table 1'!$B$3:$B$20,Table11[[#This Row],[id]])</f>
        <v>0</v>
      </c>
      <c r="E1882" s="20">
        <v>4.9246003250000001</v>
      </c>
      <c r="F1882" s="20">
        <v>3092</v>
      </c>
      <c r="G1882" s="20">
        <v>22</v>
      </c>
      <c r="H1882" s="20">
        <v>0</v>
      </c>
      <c r="I1882" s="20">
        <v>157</v>
      </c>
      <c r="J1882" s="20">
        <v>43</v>
      </c>
      <c r="K1882" s="20">
        <v>4130</v>
      </c>
      <c r="L1882" s="20">
        <v>14</v>
      </c>
      <c r="M1882" s="26" cm="1">
        <f t="array" ref="M1882">_xlfn.IFS(Table11[[#This Row],[target.clade]]="I",110,Table11[[#This Row],[target.clade]]="II",4454,TRUE,4652)</f>
        <v>4454</v>
      </c>
      <c r="N1882" s="26" cm="1">
        <f t="array" ref="N1882">_xlfn.IFS(Table11[[#This Row],[target.clade]]="I",4454,Table11[[#This Row],[target.clade]]="II",110,TRUE,NA())</f>
        <v>110</v>
      </c>
      <c r="O1882" s="20" cm="1">
        <f t="array" ref="O1882">_xlfn.IFS(Table11[[#This Row],[target.clade]]="I",Table11[[#This Row],[hits.I]],Table11[[#This Row],[target.clade]]="II",Table11[[#This Row],[hits.II]],TRUE,SUM(Table11[[#This Row],[hits.I]:[hits.?]]))</f>
        <v>4130</v>
      </c>
      <c r="P1882" s="26">
        <f>Table11[[#This Row],[clade.P]]-Table11[[#This Row],[clade.TP]]</f>
        <v>324</v>
      </c>
      <c r="Q1882" s="26" cm="1">
        <f t="array" ref="Q1882">_xlfn.IFS(Table11[[#This Row],[target.clade]]="I",Table11[[#This Row],[hits.II]],Table11[[#This Row],[target.clade]]="II",Table11[[#This Row],[hits.I]],TRUE,NA())</f>
        <v>43</v>
      </c>
      <c r="R1882" s="26">
        <f>IFERROR(Table11[[#This Row],[clade.N]]-Table11[[#This Row],[clade.FP]], NA())</f>
        <v>67</v>
      </c>
      <c r="S1882" s="24">
        <f>Table11[[#This Row],[clade.TP]]/Table11[[#This Row],[clade.P]]</f>
        <v>0.92725639874270316</v>
      </c>
      <c r="T1882" s="24">
        <f>Table11[[#This Row],[clade.FN]]/Table11[[#This Row],[clade.P]]</f>
        <v>7.2743601257296814E-2</v>
      </c>
      <c r="U1882" s="24">
        <f>IFERROR(Table11[[#This Row],[clade.FP]]/Table11[[#This Row],[clade.N]],NA())</f>
        <v>0.39090909090909093</v>
      </c>
      <c r="V1882" s="24">
        <f>IFERROR(Table11[[#This Row],[clade.TN]]/Table11[[#This Row],[clade.N]],NA())</f>
        <v>0.60909090909090913</v>
      </c>
      <c r="AC1882" s="11"/>
      <c r="AD1882" s="11"/>
    </row>
    <row r="1883" spans="1:30" ht="21" customHeight="1" x14ac:dyDescent="0.2">
      <c r="A1883" s="25" t="s">
        <v>7175</v>
      </c>
      <c r="B1883" s="20">
        <f>LOOKUP(Table11[[#This Row],[id]],'S1 - Assay'!A:A,'S1 - Assay'!B:B)</f>
        <v>10244</v>
      </c>
      <c r="C1883" s="20" t="str">
        <f>LOOKUP(Table11[[#This Row],[id]],'S1 - Assay'!A:A,'S1 - Assay'!C:C)</f>
        <v>II</v>
      </c>
      <c r="D1883" s="20">
        <f>COUNTIF('S6 - Table 1'!$B$3:$B$20,Table11[[#This Row],[id]])</f>
        <v>0</v>
      </c>
      <c r="E1883" s="20">
        <v>4.9293644460000001</v>
      </c>
      <c r="F1883" s="20">
        <v>3083</v>
      </c>
      <c r="G1883" s="20">
        <v>46</v>
      </c>
      <c r="H1883" s="20">
        <v>255</v>
      </c>
      <c r="I1883" s="20">
        <v>139</v>
      </c>
      <c r="J1883" s="20">
        <v>44</v>
      </c>
      <c r="K1883" s="20">
        <v>4054</v>
      </c>
      <c r="L1883" s="20">
        <v>56</v>
      </c>
      <c r="M1883" s="26" cm="1">
        <f t="array" ref="M1883">_xlfn.IFS(Table11[[#This Row],[target.clade]]="I",110,Table11[[#This Row],[target.clade]]="II",4454,TRUE,4652)</f>
        <v>4454</v>
      </c>
      <c r="N1883" s="26" cm="1">
        <f t="array" ref="N1883">_xlfn.IFS(Table11[[#This Row],[target.clade]]="I",4454,Table11[[#This Row],[target.clade]]="II",110,TRUE,NA())</f>
        <v>110</v>
      </c>
      <c r="O1883" s="20" cm="1">
        <f t="array" ref="O1883">_xlfn.IFS(Table11[[#This Row],[target.clade]]="I",Table11[[#This Row],[hits.I]],Table11[[#This Row],[target.clade]]="II",Table11[[#This Row],[hits.II]],TRUE,SUM(Table11[[#This Row],[hits.I]:[hits.?]]))</f>
        <v>4054</v>
      </c>
      <c r="P1883" s="26">
        <f>Table11[[#This Row],[clade.P]]-Table11[[#This Row],[clade.TP]]</f>
        <v>400</v>
      </c>
      <c r="Q1883" s="26" cm="1">
        <f t="array" ref="Q1883">_xlfn.IFS(Table11[[#This Row],[target.clade]]="I",Table11[[#This Row],[hits.II]],Table11[[#This Row],[target.clade]]="II",Table11[[#This Row],[hits.I]],TRUE,NA())</f>
        <v>44</v>
      </c>
      <c r="R1883" s="26">
        <f>IFERROR(Table11[[#This Row],[clade.N]]-Table11[[#This Row],[clade.FP]], NA())</f>
        <v>66</v>
      </c>
      <c r="S1883" s="24">
        <f>Table11[[#This Row],[clade.TP]]/Table11[[#This Row],[clade.P]]</f>
        <v>0.91019308486753481</v>
      </c>
      <c r="T1883" s="24">
        <f>Table11[[#This Row],[clade.FN]]/Table11[[#This Row],[clade.P]]</f>
        <v>8.9806915132465207E-2</v>
      </c>
      <c r="U1883" s="24">
        <f>IFERROR(Table11[[#This Row],[clade.FP]]/Table11[[#This Row],[clade.N]],NA())</f>
        <v>0.4</v>
      </c>
      <c r="V1883" s="24">
        <f>IFERROR(Table11[[#This Row],[clade.TN]]/Table11[[#This Row],[clade.N]],NA())</f>
        <v>0.6</v>
      </c>
      <c r="AC1883" s="11"/>
      <c r="AD1883" s="11"/>
    </row>
    <row r="1884" spans="1:30" ht="21" customHeight="1" x14ac:dyDescent="0.2">
      <c r="A1884" s="25" t="s">
        <v>7178</v>
      </c>
      <c r="B1884" s="20">
        <f>LOOKUP(Table11[[#This Row],[id]],'S1 - Assay'!A:A,'S1 - Assay'!B:B)</f>
        <v>10244</v>
      </c>
      <c r="C1884" s="20" t="str">
        <f>LOOKUP(Table11[[#This Row],[id]],'S1 - Assay'!A:A,'S1 - Assay'!C:C)</f>
        <v>II</v>
      </c>
      <c r="D1884" s="20">
        <f>COUNTIF('S6 - Table 1'!$B$3:$B$20,Table11[[#This Row],[id]])</f>
        <v>0</v>
      </c>
      <c r="E1884" s="20">
        <v>4.9517909580000001</v>
      </c>
      <c r="F1884" s="20">
        <v>3091</v>
      </c>
      <c r="G1884" s="20">
        <v>24</v>
      </c>
      <c r="H1884" s="20">
        <v>0</v>
      </c>
      <c r="I1884" s="20">
        <v>157</v>
      </c>
      <c r="J1884" s="20">
        <v>43</v>
      </c>
      <c r="K1884" s="20">
        <v>4131</v>
      </c>
      <c r="L1884" s="20">
        <v>14</v>
      </c>
      <c r="M1884" s="26" cm="1">
        <f t="array" ref="M1884">_xlfn.IFS(Table11[[#This Row],[target.clade]]="I",110,Table11[[#This Row],[target.clade]]="II",4454,TRUE,4652)</f>
        <v>4454</v>
      </c>
      <c r="N1884" s="26" cm="1">
        <f t="array" ref="N1884">_xlfn.IFS(Table11[[#This Row],[target.clade]]="I",4454,Table11[[#This Row],[target.clade]]="II",110,TRUE,NA())</f>
        <v>110</v>
      </c>
      <c r="O1884" s="20" cm="1">
        <f t="array" ref="O1884">_xlfn.IFS(Table11[[#This Row],[target.clade]]="I",Table11[[#This Row],[hits.I]],Table11[[#This Row],[target.clade]]="II",Table11[[#This Row],[hits.II]],TRUE,SUM(Table11[[#This Row],[hits.I]:[hits.?]]))</f>
        <v>4131</v>
      </c>
      <c r="P1884" s="26">
        <f>Table11[[#This Row],[clade.P]]-Table11[[#This Row],[clade.TP]]</f>
        <v>323</v>
      </c>
      <c r="Q1884" s="26" cm="1">
        <f t="array" ref="Q1884">_xlfn.IFS(Table11[[#This Row],[target.clade]]="I",Table11[[#This Row],[hits.II]],Table11[[#This Row],[target.clade]]="II",Table11[[#This Row],[hits.I]],TRUE,NA())</f>
        <v>43</v>
      </c>
      <c r="R1884" s="26">
        <f>IFERROR(Table11[[#This Row],[clade.N]]-Table11[[#This Row],[clade.FP]], NA())</f>
        <v>67</v>
      </c>
      <c r="S1884" s="24">
        <f>Table11[[#This Row],[clade.TP]]/Table11[[#This Row],[clade.P]]</f>
        <v>0.9274809160305344</v>
      </c>
      <c r="T1884" s="24">
        <f>Table11[[#This Row],[clade.FN]]/Table11[[#This Row],[clade.P]]</f>
        <v>7.2519083969465645E-2</v>
      </c>
      <c r="U1884" s="24">
        <f>IFERROR(Table11[[#This Row],[clade.FP]]/Table11[[#This Row],[clade.N]],NA())</f>
        <v>0.39090909090909093</v>
      </c>
      <c r="V1884" s="24">
        <f>IFERROR(Table11[[#This Row],[clade.TN]]/Table11[[#This Row],[clade.N]],NA())</f>
        <v>0.60909090909090913</v>
      </c>
      <c r="AC1884" s="11"/>
      <c r="AD1884" s="11"/>
    </row>
    <row r="1885" spans="1:30" ht="21" customHeight="1" x14ac:dyDescent="0.2">
      <c r="A1885" s="25" t="s">
        <v>7181</v>
      </c>
      <c r="B1885" s="20">
        <f>LOOKUP(Table11[[#This Row],[id]],'S1 - Assay'!A:A,'S1 - Assay'!B:B)</f>
        <v>10244</v>
      </c>
      <c r="C1885" s="20" t="str">
        <f>LOOKUP(Table11[[#This Row],[id]],'S1 - Assay'!A:A,'S1 - Assay'!C:C)</f>
        <v>II</v>
      </c>
      <c r="D1885" s="20">
        <f>COUNTIF('S6 - Table 1'!$B$3:$B$20,Table11[[#This Row],[id]])</f>
        <v>0</v>
      </c>
      <c r="E1885" s="20">
        <v>4.9608923880000004</v>
      </c>
      <c r="F1885" s="20">
        <v>3377</v>
      </c>
      <c r="G1885" s="20">
        <v>0</v>
      </c>
      <c r="H1885" s="20">
        <v>217</v>
      </c>
      <c r="I1885" s="20">
        <v>16</v>
      </c>
      <c r="J1885" s="20">
        <v>43</v>
      </c>
      <c r="K1885" s="20">
        <v>4383</v>
      </c>
      <c r="L1885" s="20">
        <v>53</v>
      </c>
      <c r="M1885" s="26" cm="1">
        <f t="array" ref="M1885">_xlfn.IFS(Table11[[#This Row],[target.clade]]="I",110,Table11[[#This Row],[target.clade]]="II",4454,TRUE,4652)</f>
        <v>4454</v>
      </c>
      <c r="N1885" s="26" cm="1">
        <f t="array" ref="N1885">_xlfn.IFS(Table11[[#This Row],[target.clade]]="I",4454,Table11[[#This Row],[target.clade]]="II",110,TRUE,NA())</f>
        <v>110</v>
      </c>
      <c r="O1885" s="20" cm="1">
        <f t="array" ref="O1885">_xlfn.IFS(Table11[[#This Row],[target.clade]]="I",Table11[[#This Row],[hits.I]],Table11[[#This Row],[target.clade]]="II",Table11[[#This Row],[hits.II]],TRUE,SUM(Table11[[#This Row],[hits.I]:[hits.?]]))</f>
        <v>4383</v>
      </c>
      <c r="P1885" s="26">
        <f>Table11[[#This Row],[clade.P]]-Table11[[#This Row],[clade.TP]]</f>
        <v>71</v>
      </c>
      <c r="Q1885" s="26" cm="1">
        <f t="array" ref="Q1885">_xlfn.IFS(Table11[[#This Row],[target.clade]]="I",Table11[[#This Row],[hits.II]],Table11[[#This Row],[target.clade]]="II",Table11[[#This Row],[hits.I]],TRUE,NA())</f>
        <v>43</v>
      </c>
      <c r="R1885" s="26">
        <f>IFERROR(Table11[[#This Row],[clade.N]]-Table11[[#This Row],[clade.FP]], NA())</f>
        <v>67</v>
      </c>
      <c r="S1885" s="24">
        <f>Table11[[#This Row],[clade.TP]]/Table11[[#This Row],[clade.P]]</f>
        <v>0.9840592725639874</v>
      </c>
      <c r="T1885" s="24">
        <f>Table11[[#This Row],[clade.FN]]/Table11[[#This Row],[clade.P]]</f>
        <v>1.5940727436012572E-2</v>
      </c>
      <c r="U1885" s="24">
        <f>IFERROR(Table11[[#This Row],[clade.FP]]/Table11[[#This Row],[clade.N]],NA())</f>
        <v>0.39090909090909093</v>
      </c>
      <c r="V1885" s="24">
        <f>IFERROR(Table11[[#This Row],[clade.TN]]/Table11[[#This Row],[clade.N]],NA())</f>
        <v>0.60909090909090913</v>
      </c>
      <c r="AC1885" s="11"/>
      <c r="AD1885" s="11"/>
    </row>
    <row r="1886" spans="1:30" ht="21" customHeight="1" x14ac:dyDescent="0.2">
      <c r="A1886" s="25" t="s">
        <v>7184</v>
      </c>
      <c r="B1886" s="20">
        <f>LOOKUP(Table11[[#This Row],[id]],'S1 - Assay'!A:A,'S1 - Assay'!B:B)</f>
        <v>10244</v>
      </c>
      <c r="C1886" s="20" t="str">
        <f>LOOKUP(Table11[[#This Row],[id]],'S1 - Assay'!A:A,'S1 - Assay'!C:C)</f>
        <v>II</v>
      </c>
      <c r="D1886" s="20">
        <f>COUNTIF('S6 - Table 1'!$B$3:$B$20,Table11[[#This Row],[id]])</f>
        <v>0</v>
      </c>
      <c r="E1886" s="20">
        <v>4.9613532239999998</v>
      </c>
      <c r="F1886" s="20">
        <v>3384</v>
      </c>
      <c r="G1886" s="20">
        <v>5</v>
      </c>
      <c r="H1886" s="20">
        <v>106</v>
      </c>
      <c r="I1886" s="20">
        <v>100</v>
      </c>
      <c r="J1886" s="20">
        <v>50</v>
      </c>
      <c r="K1886" s="20">
        <v>4396</v>
      </c>
      <c r="L1886" s="20">
        <v>49</v>
      </c>
      <c r="M1886" s="26" cm="1">
        <f t="array" ref="M1886">_xlfn.IFS(Table11[[#This Row],[target.clade]]="I",110,Table11[[#This Row],[target.clade]]="II",4454,TRUE,4652)</f>
        <v>4454</v>
      </c>
      <c r="N1886" s="26" cm="1">
        <f t="array" ref="N1886">_xlfn.IFS(Table11[[#This Row],[target.clade]]="I",4454,Table11[[#This Row],[target.clade]]="II",110,TRUE,NA())</f>
        <v>110</v>
      </c>
      <c r="O1886" s="20" cm="1">
        <f t="array" ref="O1886">_xlfn.IFS(Table11[[#This Row],[target.clade]]="I",Table11[[#This Row],[hits.I]],Table11[[#This Row],[target.clade]]="II",Table11[[#This Row],[hits.II]],TRUE,SUM(Table11[[#This Row],[hits.I]:[hits.?]]))</f>
        <v>4396</v>
      </c>
      <c r="P1886" s="26">
        <f>Table11[[#This Row],[clade.P]]-Table11[[#This Row],[clade.TP]]</f>
        <v>58</v>
      </c>
      <c r="Q1886" s="26" cm="1">
        <f t="array" ref="Q1886">_xlfn.IFS(Table11[[#This Row],[target.clade]]="I",Table11[[#This Row],[hits.II]],Table11[[#This Row],[target.clade]]="II",Table11[[#This Row],[hits.I]],TRUE,NA())</f>
        <v>50</v>
      </c>
      <c r="R1886" s="26">
        <f>IFERROR(Table11[[#This Row],[clade.N]]-Table11[[#This Row],[clade.FP]], NA())</f>
        <v>60</v>
      </c>
      <c r="S1886" s="24">
        <f>Table11[[#This Row],[clade.TP]]/Table11[[#This Row],[clade.P]]</f>
        <v>0.9869779973057925</v>
      </c>
      <c r="T1886" s="24">
        <f>Table11[[#This Row],[clade.FN]]/Table11[[#This Row],[clade.P]]</f>
        <v>1.3022002694207453E-2</v>
      </c>
      <c r="U1886" s="24">
        <f>IFERROR(Table11[[#This Row],[clade.FP]]/Table11[[#This Row],[clade.N]],NA())</f>
        <v>0.45454545454545453</v>
      </c>
      <c r="V1886" s="24">
        <f>IFERROR(Table11[[#This Row],[clade.TN]]/Table11[[#This Row],[clade.N]],NA())</f>
        <v>0.54545454545454541</v>
      </c>
      <c r="AC1886" s="11"/>
      <c r="AD1886" s="11"/>
    </row>
    <row r="1887" spans="1:30" ht="21" customHeight="1" x14ac:dyDescent="0.2">
      <c r="A1887" s="25" t="s">
        <v>7187</v>
      </c>
      <c r="B1887" s="20">
        <f>LOOKUP(Table11[[#This Row],[id]],'S1 - Assay'!A:A,'S1 - Assay'!B:B)</f>
        <v>10244</v>
      </c>
      <c r="C1887" s="20" t="str">
        <f>LOOKUP(Table11[[#This Row],[id]],'S1 - Assay'!A:A,'S1 - Assay'!C:C)</f>
        <v>II</v>
      </c>
      <c r="D1887" s="20">
        <f>COUNTIF('S6 - Table 1'!$B$3:$B$20,Table11[[#This Row],[id]])</f>
        <v>0</v>
      </c>
      <c r="E1887" s="20">
        <v>4.9855673569999999</v>
      </c>
      <c r="F1887" s="20">
        <v>3295</v>
      </c>
      <c r="G1887" s="20">
        <v>7</v>
      </c>
      <c r="H1887" s="20">
        <v>155</v>
      </c>
      <c r="I1887" s="20">
        <v>133</v>
      </c>
      <c r="J1887" s="20">
        <v>43</v>
      </c>
      <c r="K1887" s="20">
        <v>4324</v>
      </c>
      <c r="L1887" s="20">
        <v>53</v>
      </c>
      <c r="M1887" s="26" cm="1">
        <f t="array" ref="M1887">_xlfn.IFS(Table11[[#This Row],[target.clade]]="I",110,Table11[[#This Row],[target.clade]]="II",4454,TRUE,4652)</f>
        <v>4454</v>
      </c>
      <c r="N1887" s="26" cm="1">
        <f t="array" ref="N1887">_xlfn.IFS(Table11[[#This Row],[target.clade]]="I",4454,Table11[[#This Row],[target.clade]]="II",110,TRUE,NA())</f>
        <v>110</v>
      </c>
      <c r="O1887" s="20" cm="1">
        <f t="array" ref="O1887">_xlfn.IFS(Table11[[#This Row],[target.clade]]="I",Table11[[#This Row],[hits.I]],Table11[[#This Row],[target.clade]]="II",Table11[[#This Row],[hits.II]],TRUE,SUM(Table11[[#This Row],[hits.I]:[hits.?]]))</f>
        <v>4324</v>
      </c>
      <c r="P1887" s="26">
        <f>Table11[[#This Row],[clade.P]]-Table11[[#This Row],[clade.TP]]</f>
        <v>130</v>
      </c>
      <c r="Q1887" s="26" cm="1">
        <f t="array" ref="Q1887">_xlfn.IFS(Table11[[#This Row],[target.clade]]="I",Table11[[#This Row],[hits.II]],Table11[[#This Row],[target.clade]]="II",Table11[[#This Row],[hits.I]],TRUE,NA())</f>
        <v>43</v>
      </c>
      <c r="R1887" s="26">
        <f>IFERROR(Table11[[#This Row],[clade.N]]-Table11[[#This Row],[clade.FP]], NA())</f>
        <v>67</v>
      </c>
      <c r="S1887" s="24">
        <f>Table11[[#This Row],[clade.TP]]/Table11[[#This Row],[clade.P]]</f>
        <v>0.97081275258194877</v>
      </c>
      <c r="T1887" s="24">
        <f>Table11[[#This Row],[clade.FN]]/Table11[[#This Row],[clade.P]]</f>
        <v>2.918724741805119E-2</v>
      </c>
      <c r="U1887" s="24">
        <f>IFERROR(Table11[[#This Row],[clade.FP]]/Table11[[#This Row],[clade.N]],NA())</f>
        <v>0.39090909090909093</v>
      </c>
      <c r="V1887" s="24">
        <f>IFERROR(Table11[[#This Row],[clade.TN]]/Table11[[#This Row],[clade.N]],NA())</f>
        <v>0.60909090909090913</v>
      </c>
      <c r="AC1887" s="11"/>
      <c r="AD1887" s="11"/>
    </row>
    <row r="1888" spans="1:30" ht="21" customHeight="1" x14ac:dyDescent="0.2">
      <c r="A1888" s="25" t="s">
        <v>7192</v>
      </c>
      <c r="B1888" s="20">
        <f>LOOKUP(Table11[[#This Row],[id]],'S1 - Assay'!A:A,'S1 - Assay'!B:B)</f>
        <v>10244</v>
      </c>
      <c r="C1888" s="20" t="str">
        <f>LOOKUP(Table11[[#This Row],[id]],'S1 - Assay'!A:A,'S1 - Assay'!C:C)</f>
        <v>II</v>
      </c>
      <c r="D1888" s="20">
        <f>COUNTIF('S6 - Table 1'!$B$3:$B$20,Table11[[#This Row],[id]])</f>
        <v>0</v>
      </c>
      <c r="E1888" s="20">
        <v>4.9959949899999998</v>
      </c>
      <c r="F1888" s="20">
        <v>3364</v>
      </c>
      <c r="G1888" s="20">
        <v>13</v>
      </c>
      <c r="H1888" s="20">
        <v>222</v>
      </c>
      <c r="I1888" s="20">
        <v>287</v>
      </c>
      <c r="J1888" s="20">
        <v>43</v>
      </c>
      <c r="K1888" s="20">
        <v>4366</v>
      </c>
      <c r="L1888" s="20">
        <v>62</v>
      </c>
      <c r="M1888" s="26" cm="1">
        <f t="array" ref="M1888">_xlfn.IFS(Table11[[#This Row],[target.clade]]="I",110,Table11[[#This Row],[target.clade]]="II",4454,TRUE,4652)</f>
        <v>4454</v>
      </c>
      <c r="N1888" s="26" cm="1">
        <f t="array" ref="N1888">_xlfn.IFS(Table11[[#This Row],[target.clade]]="I",4454,Table11[[#This Row],[target.clade]]="II",110,TRUE,NA())</f>
        <v>110</v>
      </c>
      <c r="O1888" s="20" cm="1">
        <f t="array" ref="O1888">_xlfn.IFS(Table11[[#This Row],[target.clade]]="I",Table11[[#This Row],[hits.I]],Table11[[#This Row],[target.clade]]="II",Table11[[#This Row],[hits.II]],TRUE,SUM(Table11[[#This Row],[hits.I]:[hits.?]]))</f>
        <v>4366</v>
      </c>
      <c r="P1888" s="26">
        <f>Table11[[#This Row],[clade.P]]-Table11[[#This Row],[clade.TP]]</f>
        <v>88</v>
      </c>
      <c r="Q1888" s="26" cm="1">
        <f t="array" ref="Q1888">_xlfn.IFS(Table11[[#This Row],[target.clade]]="I",Table11[[#This Row],[hits.II]],Table11[[#This Row],[target.clade]]="II",Table11[[#This Row],[hits.I]],TRUE,NA())</f>
        <v>43</v>
      </c>
      <c r="R1888" s="26">
        <f>IFERROR(Table11[[#This Row],[clade.N]]-Table11[[#This Row],[clade.FP]], NA())</f>
        <v>67</v>
      </c>
      <c r="S1888" s="24">
        <f>Table11[[#This Row],[clade.TP]]/Table11[[#This Row],[clade.P]]</f>
        <v>0.98024247867085768</v>
      </c>
      <c r="T1888" s="24">
        <f>Table11[[#This Row],[clade.FN]]/Table11[[#This Row],[clade.P]]</f>
        <v>1.9757521329142345E-2</v>
      </c>
      <c r="U1888" s="24">
        <f>IFERROR(Table11[[#This Row],[clade.FP]]/Table11[[#This Row],[clade.N]],NA())</f>
        <v>0.39090909090909093</v>
      </c>
      <c r="V1888" s="24">
        <f>IFERROR(Table11[[#This Row],[clade.TN]]/Table11[[#This Row],[clade.N]],NA())</f>
        <v>0.60909090909090913</v>
      </c>
      <c r="AC1888" s="11"/>
      <c r="AD1888" s="11"/>
    </row>
    <row r="1889" spans="1:30" ht="21" customHeight="1" x14ac:dyDescent="0.2">
      <c r="A1889" s="25" t="s">
        <v>7195</v>
      </c>
      <c r="B1889" s="20">
        <f>LOOKUP(Table11[[#This Row],[id]],'S1 - Assay'!A:A,'S1 - Assay'!B:B)</f>
        <v>10244</v>
      </c>
      <c r="C1889" s="20" t="str">
        <f>LOOKUP(Table11[[#This Row],[id]],'S1 - Assay'!A:A,'S1 - Assay'!C:C)</f>
        <v>II</v>
      </c>
      <c r="D1889" s="20">
        <f>COUNTIF('S6 - Table 1'!$B$3:$B$20,Table11[[#This Row],[id]])</f>
        <v>0</v>
      </c>
      <c r="E1889" s="20">
        <v>5.012994795</v>
      </c>
      <c r="F1889" s="20">
        <v>3363</v>
      </c>
      <c r="G1889" s="20">
        <v>19</v>
      </c>
      <c r="H1889" s="20">
        <v>222</v>
      </c>
      <c r="I1889" s="20">
        <v>288</v>
      </c>
      <c r="J1889" s="20">
        <v>43</v>
      </c>
      <c r="K1889" s="20">
        <v>4381</v>
      </c>
      <c r="L1889" s="20">
        <v>62</v>
      </c>
      <c r="M1889" s="26" cm="1">
        <f t="array" ref="M1889">_xlfn.IFS(Table11[[#This Row],[target.clade]]="I",110,Table11[[#This Row],[target.clade]]="II",4454,TRUE,4652)</f>
        <v>4454</v>
      </c>
      <c r="N1889" s="26" cm="1">
        <f t="array" ref="N1889">_xlfn.IFS(Table11[[#This Row],[target.clade]]="I",4454,Table11[[#This Row],[target.clade]]="II",110,TRUE,NA())</f>
        <v>110</v>
      </c>
      <c r="O1889" s="20" cm="1">
        <f t="array" ref="O1889">_xlfn.IFS(Table11[[#This Row],[target.clade]]="I",Table11[[#This Row],[hits.I]],Table11[[#This Row],[target.clade]]="II",Table11[[#This Row],[hits.II]],TRUE,SUM(Table11[[#This Row],[hits.I]:[hits.?]]))</f>
        <v>4381</v>
      </c>
      <c r="P1889" s="26">
        <f>Table11[[#This Row],[clade.P]]-Table11[[#This Row],[clade.TP]]</f>
        <v>73</v>
      </c>
      <c r="Q1889" s="26" cm="1">
        <f t="array" ref="Q1889">_xlfn.IFS(Table11[[#This Row],[target.clade]]="I",Table11[[#This Row],[hits.II]],Table11[[#This Row],[target.clade]]="II",Table11[[#This Row],[hits.I]],TRUE,NA())</f>
        <v>43</v>
      </c>
      <c r="R1889" s="26">
        <f>IFERROR(Table11[[#This Row],[clade.N]]-Table11[[#This Row],[clade.FP]], NA())</f>
        <v>67</v>
      </c>
      <c r="S1889" s="24">
        <f>Table11[[#This Row],[clade.TP]]/Table11[[#This Row],[clade.P]]</f>
        <v>0.98361023798832514</v>
      </c>
      <c r="T1889" s="24">
        <f>Table11[[#This Row],[clade.FN]]/Table11[[#This Row],[clade.P]]</f>
        <v>1.6389762011674899E-2</v>
      </c>
      <c r="U1889" s="24">
        <f>IFERROR(Table11[[#This Row],[clade.FP]]/Table11[[#This Row],[clade.N]],NA())</f>
        <v>0.39090909090909093</v>
      </c>
      <c r="V1889" s="24">
        <f>IFERROR(Table11[[#This Row],[clade.TN]]/Table11[[#This Row],[clade.N]],NA())</f>
        <v>0.60909090909090913</v>
      </c>
      <c r="AC1889" s="11"/>
      <c r="AD1889" s="11"/>
    </row>
    <row r="1890" spans="1:30" ht="21" customHeight="1" x14ac:dyDescent="0.2">
      <c r="A1890" s="25" t="s">
        <v>7198</v>
      </c>
      <c r="B1890" s="20">
        <f>LOOKUP(Table11[[#This Row],[id]],'S1 - Assay'!A:A,'S1 - Assay'!B:B)</f>
        <v>10244</v>
      </c>
      <c r="C1890" s="20" t="str">
        <f>LOOKUP(Table11[[#This Row],[id]],'S1 - Assay'!A:A,'S1 - Assay'!C:C)</f>
        <v>II</v>
      </c>
      <c r="D1890" s="20">
        <f>COUNTIF('S6 - Table 1'!$B$3:$B$20,Table11[[#This Row],[id]])</f>
        <v>0</v>
      </c>
      <c r="E1890" s="20">
        <v>5.0374122229999996</v>
      </c>
      <c r="F1890" s="20">
        <v>3363</v>
      </c>
      <c r="G1890" s="20">
        <v>20</v>
      </c>
      <c r="H1890" s="20">
        <v>222</v>
      </c>
      <c r="I1890" s="20">
        <v>288</v>
      </c>
      <c r="J1890" s="20">
        <v>43</v>
      </c>
      <c r="K1890" s="20">
        <v>4382</v>
      </c>
      <c r="L1890" s="20">
        <v>62</v>
      </c>
      <c r="M1890" s="26" cm="1">
        <f t="array" ref="M1890">_xlfn.IFS(Table11[[#This Row],[target.clade]]="I",110,Table11[[#This Row],[target.clade]]="II",4454,TRUE,4652)</f>
        <v>4454</v>
      </c>
      <c r="N1890" s="26" cm="1">
        <f t="array" ref="N1890">_xlfn.IFS(Table11[[#This Row],[target.clade]]="I",4454,Table11[[#This Row],[target.clade]]="II",110,TRUE,NA())</f>
        <v>110</v>
      </c>
      <c r="O1890" s="20" cm="1">
        <f t="array" ref="O1890">_xlfn.IFS(Table11[[#This Row],[target.clade]]="I",Table11[[#This Row],[hits.I]],Table11[[#This Row],[target.clade]]="II",Table11[[#This Row],[hits.II]],TRUE,SUM(Table11[[#This Row],[hits.I]:[hits.?]]))</f>
        <v>4382</v>
      </c>
      <c r="P1890" s="26">
        <f>Table11[[#This Row],[clade.P]]-Table11[[#This Row],[clade.TP]]</f>
        <v>72</v>
      </c>
      <c r="Q1890" s="26" cm="1">
        <f t="array" ref="Q1890">_xlfn.IFS(Table11[[#This Row],[target.clade]]="I",Table11[[#This Row],[hits.II]],Table11[[#This Row],[target.clade]]="II",Table11[[#This Row],[hits.I]],TRUE,NA())</f>
        <v>43</v>
      </c>
      <c r="R1890" s="26">
        <f>IFERROR(Table11[[#This Row],[clade.N]]-Table11[[#This Row],[clade.FP]], NA())</f>
        <v>67</v>
      </c>
      <c r="S1890" s="24">
        <f>Table11[[#This Row],[clade.TP]]/Table11[[#This Row],[clade.P]]</f>
        <v>0.98383475527615627</v>
      </c>
      <c r="T1890" s="24">
        <f>Table11[[#This Row],[clade.FN]]/Table11[[#This Row],[clade.P]]</f>
        <v>1.6165244723843737E-2</v>
      </c>
      <c r="U1890" s="24">
        <f>IFERROR(Table11[[#This Row],[clade.FP]]/Table11[[#This Row],[clade.N]],NA())</f>
        <v>0.39090909090909093</v>
      </c>
      <c r="V1890" s="24">
        <f>IFERROR(Table11[[#This Row],[clade.TN]]/Table11[[#This Row],[clade.N]],NA())</f>
        <v>0.60909090909090913</v>
      </c>
      <c r="AC1890" s="11"/>
      <c r="AD1890" s="11"/>
    </row>
    <row r="1891" spans="1:30" ht="21" customHeight="1" x14ac:dyDescent="0.2">
      <c r="A1891" s="25" t="s">
        <v>7201</v>
      </c>
      <c r="B1891" s="20">
        <f>LOOKUP(Table11[[#This Row],[id]],'S1 - Assay'!A:A,'S1 - Assay'!B:B)</f>
        <v>10244</v>
      </c>
      <c r="C1891" s="20" t="str">
        <f>LOOKUP(Table11[[#This Row],[id]],'S1 - Assay'!A:A,'S1 - Assay'!C:C)</f>
        <v>II</v>
      </c>
      <c r="D1891" s="20">
        <f>COUNTIF('S6 - Table 1'!$B$3:$B$20,Table11[[#This Row],[id]])</f>
        <v>0</v>
      </c>
      <c r="E1891" s="20">
        <v>5.0398186999999997</v>
      </c>
      <c r="F1891" s="20">
        <v>3312</v>
      </c>
      <c r="G1891" s="20">
        <v>1</v>
      </c>
      <c r="H1891" s="20">
        <v>0</v>
      </c>
      <c r="I1891" s="20">
        <v>17</v>
      </c>
      <c r="J1891" s="20">
        <v>42</v>
      </c>
      <c r="K1891" s="20">
        <v>4403</v>
      </c>
      <c r="L1891" s="20">
        <v>28</v>
      </c>
      <c r="M1891" s="26" cm="1">
        <f t="array" ref="M1891">_xlfn.IFS(Table11[[#This Row],[target.clade]]="I",110,Table11[[#This Row],[target.clade]]="II",4454,TRUE,4652)</f>
        <v>4454</v>
      </c>
      <c r="N1891" s="26" cm="1">
        <f t="array" ref="N1891">_xlfn.IFS(Table11[[#This Row],[target.clade]]="I",4454,Table11[[#This Row],[target.clade]]="II",110,TRUE,NA())</f>
        <v>110</v>
      </c>
      <c r="O1891" s="20" cm="1">
        <f t="array" ref="O1891">_xlfn.IFS(Table11[[#This Row],[target.clade]]="I",Table11[[#This Row],[hits.I]],Table11[[#This Row],[target.clade]]="II",Table11[[#This Row],[hits.II]],TRUE,SUM(Table11[[#This Row],[hits.I]:[hits.?]]))</f>
        <v>4403</v>
      </c>
      <c r="P1891" s="26">
        <f>Table11[[#This Row],[clade.P]]-Table11[[#This Row],[clade.TP]]</f>
        <v>51</v>
      </c>
      <c r="Q1891" s="26" cm="1">
        <f t="array" ref="Q1891">_xlfn.IFS(Table11[[#This Row],[target.clade]]="I",Table11[[#This Row],[hits.II]],Table11[[#This Row],[target.clade]]="II",Table11[[#This Row],[hits.I]],TRUE,NA())</f>
        <v>42</v>
      </c>
      <c r="R1891" s="26">
        <f>IFERROR(Table11[[#This Row],[clade.N]]-Table11[[#This Row],[clade.FP]], NA())</f>
        <v>68</v>
      </c>
      <c r="S1891" s="24">
        <f>Table11[[#This Row],[clade.TP]]/Table11[[#This Row],[clade.P]]</f>
        <v>0.98854961832061072</v>
      </c>
      <c r="T1891" s="24">
        <f>Table11[[#This Row],[clade.FN]]/Table11[[#This Row],[clade.P]]</f>
        <v>1.1450381679389313E-2</v>
      </c>
      <c r="U1891" s="24">
        <f>IFERROR(Table11[[#This Row],[clade.FP]]/Table11[[#This Row],[clade.N]],NA())</f>
        <v>0.38181818181818183</v>
      </c>
      <c r="V1891" s="24">
        <f>IFERROR(Table11[[#This Row],[clade.TN]]/Table11[[#This Row],[clade.N]],NA())</f>
        <v>0.61818181818181817</v>
      </c>
      <c r="AC1891" s="11"/>
      <c r="AD1891" s="11"/>
    </row>
    <row r="1892" spans="1:30" ht="21" customHeight="1" x14ac:dyDescent="0.2">
      <c r="A1892" s="25" t="s">
        <v>7204</v>
      </c>
      <c r="B1892" s="20">
        <f>LOOKUP(Table11[[#This Row],[id]],'S1 - Assay'!A:A,'S1 - Assay'!B:B)</f>
        <v>10244</v>
      </c>
      <c r="C1892" s="20" t="str">
        <f>LOOKUP(Table11[[#This Row],[id]],'S1 - Assay'!A:A,'S1 - Assay'!C:C)</f>
        <v>II</v>
      </c>
      <c r="D1892" s="20">
        <f>COUNTIF('S6 - Table 1'!$B$3:$B$20,Table11[[#This Row],[id]])</f>
        <v>0</v>
      </c>
      <c r="E1892" s="20">
        <v>5.0509436599999997</v>
      </c>
      <c r="F1892" s="20">
        <v>3172</v>
      </c>
      <c r="G1892" s="20">
        <v>38</v>
      </c>
      <c r="H1892" s="20">
        <v>76</v>
      </c>
      <c r="I1892" s="20">
        <v>188</v>
      </c>
      <c r="J1892" s="20">
        <v>50</v>
      </c>
      <c r="K1892" s="20">
        <v>4155</v>
      </c>
      <c r="L1892" s="20">
        <v>53</v>
      </c>
      <c r="M1892" s="26" cm="1">
        <f t="array" ref="M1892">_xlfn.IFS(Table11[[#This Row],[target.clade]]="I",110,Table11[[#This Row],[target.clade]]="II",4454,TRUE,4652)</f>
        <v>4454</v>
      </c>
      <c r="N1892" s="26" cm="1">
        <f t="array" ref="N1892">_xlfn.IFS(Table11[[#This Row],[target.clade]]="I",4454,Table11[[#This Row],[target.clade]]="II",110,TRUE,NA())</f>
        <v>110</v>
      </c>
      <c r="O1892" s="20" cm="1">
        <f t="array" ref="O1892">_xlfn.IFS(Table11[[#This Row],[target.clade]]="I",Table11[[#This Row],[hits.I]],Table11[[#This Row],[target.clade]]="II",Table11[[#This Row],[hits.II]],TRUE,SUM(Table11[[#This Row],[hits.I]:[hits.?]]))</f>
        <v>4155</v>
      </c>
      <c r="P1892" s="26">
        <f>Table11[[#This Row],[clade.P]]-Table11[[#This Row],[clade.TP]]</f>
        <v>299</v>
      </c>
      <c r="Q1892" s="26" cm="1">
        <f t="array" ref="Q1892">_xlfn.IFS(Table11[[#This Row],[target.clade]]="I",Table11[[#This Row],[hits.II]],Table11[[#This Row],[target.clade]]="II",Table11[[#This Row],[hits.I]],TRUE,NA())</f>
        <v>50</v>
      </c>
      <c r="R1892" s="26">
        <f>IFERROR(Table11[[#This Row],[clade.N]]-Table11[[#This Row],[clade.FP]], NA())</f>
        <v>60</v>
      </c>
      <c r="S1892" s="24">
        <f>Table11[[#This Row],[clade.TP]]/Table11[[#This Row],[clade.P]]</f>
        <v>0.93286933093848223</v>
      </c>
      <c r="T1892" s="24">
        <f>Table11[[#This Row],[clade.FN]]/Table11[[#This Row],[clade.P]]</f>
        <v>6.7130669061517739E-2</v>
      </c>
      <c r="U1892" s="24">
        <f>IFERROR(Table11[[#This Row],[clade.FP]]/Table11[[#This Row],[clade.N]],NA())</f>
        <v>0.45454545454545453</v>
      </c>
      <c r="V1892" s="24">
        <f>IFERROR(Table11[[#This Row],[clade.TN]]/Table11[[#This Row],[clade.N]],NA())</f>
        <v>0.54545454545454541</v>
      </c>
      <c r="AC1892" s="11"/>
      <c r="AD1892" s="11"/>
    </row>
    <row r="1893" spans="1:30" ht="21" customHeight="1" x14ac:dyDescent="0.2">
      <c r="A1893" s="25" t="s">
        <v>7207</v>
      </c>
      <c r="B1893" s="20">
        <f>LOOKUP(Table11[[#This Row],[id]],'S1 - Assay'!A:A,'S1 - Assay'!B:B)</f>
        <v>10244</v>
      </c>
      <c r="C1893" s="20" t="str">
        <f>LOOKUP(Table11[[#This Row],[id]],'S1 - Assay'!A:A,'S1 - Assay'!C:C)</f>
        <v>II</v>
      </c>
      <c r="D1893" s="20">
        <f>COUNTIF('S6 - Table 1'!$B$3:$B$20,Table11[[#This Row],[id]])</f>
        <v>0</v>
      </c>
      <c r="E1893" s="20">
        <v>5.0768002680000004</v>
      </c>
      <c r="F1893" s="20">
        <v>3172</v>
      </c>
      <c r="G1893" s="20">
        <v>37</v>
      </c>
      <c r="H1893" s="20">
        <v>71</v>
      </c>
      <c r="I1893" s="20">
        <v>193</v>
      </c>
      <c r="J1893" s="20">
        <v>50</v>
      </c>
      <c r="K1893" s="20">
        <v>4154</v>
      </c>
      <c r="L1893" s="20">
        <v>53</v>
      </c>
      <c r="M1893" s="26" cm="1">
        <f t="array" ref="M1893">_xlfn.IFS(Table11[[#This Row],[target.clade]]="I",110,Table11[[#This Row],[target.clade]]="II",4454,TRUE,4652)</f>
        <v>4454</v>
      </c>
      <c r="N1893" s="26" cm="1">
        <f t="array" ref="N1893">_xlfn.IFS(Table11[[#This Row],[target.clade]]="I",4454,Table11[[#This Row],[target.clade]]="II",110,TRUE,NA())</f>
        <v>110</v>
      </c>
      <c r="O1893" s="20" cm="1">
        <f t="array" ref="O1893">_xlfn.IFS(Table11[[#This Row],[target.clade]]="I",Table11[[#This Row],[hits.I]],Table11[[#This Row],[target.clade]]="II",Table11[[#This Row],[hits.II]],TRUE,SUM(Table11[[#This Row],[hits.I]:[hits.?]]))</f>
        <v>4154</v>
      </c>
      <c r="P1893" s="26">
        <f>Table11[[#This Row],[clade.P]]-Table11[[#This Row],[clade.TP]]</f>
        <v>300</v>
      </c>
      <c r="Q1893" s="26" cm="1">
        <f t="array" ref="Q1893">_xlfn.IFS(Table11[[#This Row],[target.clade]]="I",Table11[[#This Row],[hits.II]],Table11[[#This Row],[target.clade]]="II",Table11[[#This Row],[hits.I]],TRUE,NA())</f>
        <v>50</v>
      </c>
      <c r="R1893" s="26">
        <f>IFERROR(Table11[[#This Row],[clade.N]]-Table11[[#This Row],[clade.FP]], NA())</f>
        <v>60</v>
      </c>
      <c r="S1893" s="24">
        <f>Table11[[#This Row],[clade.TP]]/Table11[[#This Row],[clade.P]]</f>
        <v>0.93264481365065111</v>
      </c>
      <c r="T1893" s="24">
        <f>Table11[[#This Row],[clade.FN]]/Table11[[#This Row],[clade.P]]</f>
        <v>6.7355186349348894E-2</v>
      </c>
      <c r="U1893" s="24">
        <f>IFERROR(Table11[[#This Row],[clade.FP]]/Table11[[#This Row],[clade.N]],NA())</f>
        <v>0.45454545454545453</v>
      </c>
      <c r="V1893" s="24">
        <f>IFERROR(Table11[[#This Row],[clade.TN]]/Table11[[#This Row],[clade.N]],NA())</f>
        <v>0.54545454545454541</v>
      </c>
      <c r="AC1893" s="11"/>
      <c r="AD1893" s="11"/>
    </row>
    <row r="1894" spans="1:30" ht="21" customHeight="1" x14ac:dyDescent="0.2">
      <c r="A1894" s="25" t="s">
        <v>7210</v>
      </c>
      <c r="B1894" s="20">
        <f>LOOKUP(Table11[[#This Row],[id]],'S1 - Assay'!A:A,'S1 - Assay'!B:B)</f>
        <v>10244</v>
      </c>
      <c r="C1894" s="20" t="str">
        <f>LOOKUP(Table11[[#This Row],[id]],'S1 - Assay'!A:A,'S1 - Assay'!C:C)</f>
        <v>II</v>
      </c>
      <c r="D1894" s="20">
        <f>COUNTIF('S6 - Table 1'!$B$3:$B$20,Table11[[#This Row],[id]])</f>
        <v>0</v>
      </c>
      <c r="E1894" s="20">
        <v>5.0785349220000002</v>
      </c>
      <c r="F1894" s="20">
        <v>3384</v>
      </c>
      <c r="G1894" s="20">
        <v>5</v>
      </c>
      <c r="H1894" s="20">
        <v>106</v>
      </c>
      <c r="I1894" s="20">
        <v>100</v>
      </c>
      <c r="J1894" s="20">
        <v>50</v>
      </c>
      <c r="K1894" s="20">
        <v>4396</v>
      </c>
      <c r="L1894" s="20">
        <v>49</v>
      </c>
      <c r="M1894" s="26" cm="1">
        <f t="array" ref="M1894">_xlfn.IFS(Table11[[#This Row],[target.clade]]="I",110,Table11[[#This Row],[target.clade]]="II",4454,TRUE,4652)</f>
        <v>4454</v>
      </c>
      <c r="N1894" s="26" cm="1">
        <f t="array" ref="N1894">_xlfn.IFS(Table11[[#This Row],[target.clade]]="I",4454,Table11[[#This Row],[target.clade]]="II",110,TRUE,NA())</f>
        <v>110</v>
      </c>
      <c r="O1894" s="20" cm="1">
        <f t="array" ref="O1894">_xlfn.IFS(Table11[[#This Row],[target.clade]]="I",Table11[[#This Row],[hits.I]],Table11[[#This Row],[target.clade]]="II",Table11[[#This Row],[hits.II]],TRUE,SUM(Table11[[#This Row],[hits.I]:[hits.?]]))</f>
        <v>4396</v>
      </c>
      <c r="P1894" s="26">
        <f>Table11[[#This Row],[clade.P]]-Table11[[#This Row],[clade.TP]]</f>
        <v>58</v>
      </c>
      <c r="Q1894" s="26" cm="1">
        <f t="array" ref="Q1894">_xlfn.IFS(Table11[[#This Row],[target.clade]]="I",Table11[[#This Row],[hits.II]],Table11[[#This Row],[target.clade]]="II",Table11[[#This Row],[hits.I]],TRUE,NA())</f>
        <v>50</v>
      </c>
      <c r="R1894" s="26">
        <f>IFERROR(Table11[[#This Row],[clade.N]]-Table11[[#This Row],[clade.FP]], NA())</f>
        <v>60</v>
      </c>
      <c r="S1894" s="24">
        <f>Table11[[#This Row],[clade.TP]]/Table11[[#This Row],[clade.P]]</f>
        <v>0.9869779973057925</v>
      </c>
      <c r="T1894" s="24">
        <f>Table11[[#This Row],[clade.FN]]/Table11[[#This Row],[clade.P]]</f>
        <v>1.3022002694207453E-2</v>
      </c>
      <c r="U1894" s="24">
        <f>IFERROR(Table11[[#This Row],[clade.FP]]/Table11[[#This Row],[clade.N]],NA())</f>
        <v>0.45454545454545453</v>
      </c>
      <c r="V1894" s="24">
        <f>IFERROR(Table11[[#This Row],[clade.TN]]/Table11[[#This Row],[clade.N]],NA())</f>
        <v>0.54545454545454541</v>
      </c>
      <c r="AC1894" s="11"/>
      <c r="AD1894" s="11"/>
    </row>
    <row r="1895" spans="1:30" ht="21" customHeight="1" x14ac:dyDescent="0.2">
      <c r="A1895" s="25" t="s">
        <v>7213</v>
      </c>
      <c r="B1895" s="20">
        <f>LOOKUP(Table11[[#This Row],[id]],'S1 - Assay'!A:A,'S1 - Assay'!B:B)</f>
        <v>10244</v>
      </c>
      <c r="C1895" s="20" t="str">
        <f>LOOKUP(Table11[[#This Row],[id]],'S1 - Assay'!A:A,'S1 - Assay'!C:C)</f>
        <v>II</v>
      </c>
      <c r="D1895" s="20">
        <f>COUNTIF('S6 - Table 1'!$B$3:$B$20,Table11[[#This Row],[id]])</f>
        <v>0</v>
      </c>
      <c r="E1895" s="20">
        <v>5.0787437730000002</v>
      </c>
      <c r="F1895" s="20">
        <v>3384</v>
      </c>
      <c r="G1895" s="20">
        <v>5</v>
      </c>
      <c r="H1895" s="20">
        <v>106</v>
      </c>
      <c r="I1895" s="20">
        <v>100</v>
      </c>
      <c r="J1895" s="20">
        <v>50</v>
      </c>
      <c r="K1895" s="20">
        <v>4396</v>
      </c>
      <c r="L1895" s="20">
        <v>49</v>
      </c>
      <c r="M1895" s="26" cm="1">
        <f t="array" ref="M1895">_xlfn.IFS(Table11[[#This Row],[target.clade]]="I",110,Table11[[#This Row],[target.clade]]="II",4454,TRUE,4652)</f>
        <v>4454</v>
      </c>
      <c r="N1895" s="26" cm="1">
        <f t="array" ref="N1895">_xlfn.IFS(Table11[[#This Row],[target.clade]]="I",4454,Table11[[#This Row],[target.clade]]="II",110,TRUE,NA())</f>
        <v>110</v>
      </c>
      <c r="O1895" s="20" cm="1">
        <f t="array" ref="O1895">_xlfn.IFS(Table11[[#This Row],[target.clade]]="I",Table11[[#This Row],[hits.I]],Table11[[#This Row],[target.clade]]="II",Table11[[#This Row],[hits.II]],TRUE,SUM(Table11[[#This Row],[hits.I]:[hits.?]]))</f>
        <v>4396</v>
      </c>
      <c r="P1895" s="26">
        <f>Table11[[#This Row],[clade.P]]-Table11[[#This Row],[clade.TP]]</f>
        <v>58</v>
      </c>
      <c r="Q1895" s="26" cm="1">
        <f t="array" ref="Q1895">_xlfn.IFS(Table11[[#This Row],[target.clade]]="I",Table11[[#This Row],[hits.II]],Table11[[#This Row],[target.clade]]="II",Table11[[#This Row],[hits.I]],TRUE,NA())</f>
        <v>50</v>
      </c>
      <c r="R1895" s="26">
        <f>IFERROR(Table11[[#This Row],[clade.N]]-Table11[[#This Row],[clade.FP]], NA())</f>
        <v>60</v>
      </c>
      <c r="S1895" s="24">
        <f>Table11[[#This Row],[clade.TP]]/Table11[[#This Row],[clade.P]]</f>
        <v>0.9869779973057925</v>
      </c>
      <c r="T1895" s="24">
        <f>Table11[[#This Row],[clade.FN]]/Table11[[#This Row],[clade.P]]</f>
        <v>1.3022002694207453E-2</v>
      </c>
      <c r="U1895" s="24">
        <f>IFERROR(Table11[[#This Row],[clade.FP]]/Table11[[#This Row],[clade.N]],NA())</f>
        <v>0.45454545454545453</v>
      </c>
      <c r="V1895" s="24">
        <f>IFERROR(Table11[[#This Row],[clade.TN]]/Table11[[#This Row],[clade.N]],NA())</f>
        <v>0.54545454545454541</v>
      </c>
      <c r="AC1895" s="11"/>
      <c r="AD1895" s="11"/>
    </row>
    <row r="1896" spans="1:30" ht="21" customHeight="1" x14ac:dyDescent="0.2">
      <c r="A1896" s="25" t="s">
        <v>7215</v>
      </c>
      <c r="B1896" s="20">
        <f>LOOKUP(Table11[[#This Row],[id]],'S1 - Assay'!A:A,'S1 - Assay'!B:B)</f>
        <v>10244</v>
      </c>
      <c r="C1896" s="20" t="str">
        <f>LOOKUP(Table11[[#This Row],[id]],'S1 - Assay'!A:A,'S1 - Assay'!C:C)</f>
        <v>II</v>
      </c>
      <c r="D1896" s="20">
        <f>COUNTIF('S6 - Table 1'!$B$3:$B$20,Table11[[#This Row],[id]])</f>
        <v>0</v>
      </c>
      <c r="E1896" s="20">
        <v>5.0807115429999996</v>
      </c>
      <c r="F1896" s="20">
        <v>3171</v>
      </c>
      <c r="G1896" s="20">
        <v>35</v>
      </c>
      <c r="H1896" s="20">
        <v>71</v>
      </c>
      <c r="I1896" s="20">
        <v>195</v>
      </c>
      <c r="J1896" s="20">
        <v>50</v>
      </c>
      <c r="K1896" s="20">
        <v>4152</v>
      </c>
      <c r="L1896" s="20">
        <v>53</v>
      </c>
      <c r="M1896" s="26" cm="1">
        <f t="array" ref="M1896">_xlfn.IFS(Table11[[#This Row],[target.clade]]="I",110,Table11[[#This Row],[target.clade]]="II",4454,TRUE,4652)</f>
        <v>4454</v>
      </c>
      <c r="N1896" s="26" cm="1">
        <f t="array" ref="N1896">_xlfn.IFS(Table11[[#This Row],[target.clade]]="I",4454,Table11[[#This Row],[target.clade]]="II",110,TRUE,NA())</f>
        <v>110</v>
      </c>
      <c r="O1896" s="20" cm="1">
        <f t="array" ref="O1896">_xlfn.IFS(Table11[[#This Row],[target.clade]]="I",Table11[[#This Row],[hits.I]],Table11[[#This Row],[target.clade]]="II",Table11[[#This Row],[hits.II]],TRUE,SUM(Table11[[#This Row],[hits.I]:[hits.?]]))</f>
        <v>4152</v>
      </c>
      <c r="P1896" s="26">
        <f>Table11[[#This Row],[clade.P]]-Table11[[#This Row],[clade.TP]]</f>
        <v>302</v>
      </c>
      <c r="Q1896" s="26" cm="1">
        <f t="array" ref="Q1896">_xlfn.IFS(Table11[[#This Row],[target.clade]]="I",Table11[[#This Row],[hits.II]],Table11[[#This Row],[target.clade]]="II",Table11[[#This Row],[hits.I]],TRUE,NA())</f>
        <v>50</v>
      </c>
      <c r="R1896" s="26">
        <f>IFERROR(Table11[[#This Row],[clade.N]]-Table11[[#This Row],[clade.FP]], NA())</f>
        <v>60</v>
      </c>
      <c r="S1896" s="24">
        <f>Table11[[#This Row],[clade.TP]]/Table11[[#This Row],[clade.P]]</f>
        <v>0.93219577907498874</v>
      </c>
      <c r="T1896" s="24">
        <f>Table11[[#This Row],[clade.FN]]/Table11[[#This Row],[clade.P]]</f>
        <v>6.7804220925011233E-2</v>
      </c>
      <c r="U1896" s="24">
        <f>IFERROR(Table11[[#This Row],[clade.FP]]/Table11[[#This Row],[clade.N]],NA())</f>
        <v>0.45454545454545453</v>
      </c>
      <c r="V1896" s="24">
        <f>IFERROR(Table11[[#This Row],[clade.TN]]/Table11[[#This Row],[clade.N]],NA())</f>
        <v>0.54545454545454541</v>
      </c>
      <c r="AC1896" s="11"/>
      <c r="AD1896" s="11"/>
    </row>
    <row r="1897" spans="1:30" ht="21" customHeight="1" x14ac:dyDescent="0.2">
      <c r="A1897" s="25" t="s">
        <v>7218</v>
      </c>
      <c r="B1897" s="20">
        <f>LOOKUP(Table11[[#This Row],[id]],'S1 - Assay'!A:A,'S1 - Assay'!B:B)</f>
        <v>10244</v>
      </c>
      <c r="C1897" s="20" t="str">
        <f>LOOKUP(Table11[[#This Row],[id]],'S1 - Assay'!A:A,'S1 - Assay'!C:C)</f>
        <v>II</v>
      </c>
      <c r="D1897" s="20">
        <f>COUNTIF('S6 - Table 1'!$B$3:$B$20,Table11[[#This Row],[id]])</f>
        <v>0</v>
      </c>
      <c r="E1897" s="20">
        <v>5.1092953559999996</v>
      </c>
      <c r="F1897" s="20">
        <v>3312</v>
      </c>
      <c r="G1897" s="20">
        <v>1</v>
      </c>
      <c r="H1897" s="20">
        <v>0</v>
      </c>
      <c r="I1897" s="20">
        <v>17</v>
      </c>
      <c r="J1897" s="20">
        <v>42</v>
      </c>
      <c r="K1897" s="20">
        <v>4403</v>
      </c>
      <c r="L1897" s="20">
        <v>28</v>
      </c>
      <c r="M1897" s="26" cm="1">
        <f t="array" ref="M1897">_xlfn.IFS(Table11[[#This Row],[target.clade]]="I",110,Table11[[#This Row],[target.clade]]="II",4454,TRUE,4652)</f>
        <v>4454</v>
      </c>
      <c r="N1897" s="26" cm="1">
        <f t="array" ref="N1897">_xlfn.IFS(Table11[[#This Row],[target.clade]]="I",4454,Table11[[#This Row],[target.clade]]="II",110,TRUE,NA())</f>
        <v>110</v>
      </c>
      <c r="O1897" s="20" cm="1">
        <f t="array" ref="O1897">_xlfn.IFS(Table11[[#This Row],[target.clade]]="I",Table11[[#This Row],[hits.I]],Table11[[#This Row],[target.clade]]="II",Table11[[#This Row],[hits.II]],TRUE,SUM(Table11[[#This Row],[hits.I]:[hits.?]]))</f>
        <v>4403</v>
      </c>
      <c r="P1897" s="26">
        <f>Table11[[#This Row],[clade.P]]-Table11[[#This Row],[clade.TP]]</f>
        <v>51</v>
      </c>
      <c r="Q1897" s="26" cm="1">
        <f t="array" ref="Q1897">_xlfn.IFS(Table11[[#This Row],[target.clade]]="I",Table11[[#This Row],[hits.II]],Table11[[#This Row],[target.clade]]="II",Table11[[#This Row],[hits.I]],TRUE,NA())</f>
        <v>42</v>
      </c>
      <c r="R1897" s="26">
        <f>IFERROR(Table11[[#This Row],[clade.N]]-Table11[[#This Row],[clade.FP]], NA())</f>
        <v>68</v>
      </c>
      <c r="S1897" s="24">
        <f>Table11[[#This Row],[clade.TP]]/Table11[[#This Row],[clade.P]]</f>
        <v>0.98854961832061072</v>
      </c>
      <c r="T1897" s="24">
        <f>Table11[[#This Row],[clade.FN]]/Table11[[#This Row],[clade.P]]</f>
        <v>1.1450381679389313E-2</v>
      </c>
      <c r="U1897" s="24">
        <f>IFERROR(Table11[[#This Row],[clade.FP]]/Table11[[#This Row],[clade.N]],NA())</f>
        <v>0.38181818181818183</v>
      </c>
      <c r="V1897" s="24">
        <f>IFERROR(Table11[[#This Row],[clade.TN]]/Table11[[#This Row],[clade.N]],NA())</f>
        <v>0.61818181818181817</v>
      </c>
      <c r="AC1897" s="11"/>
      <c r="AD1897" s="11"/>
    </row>
    <row r="1898" spans="1:30" ht="21" customHeight="1" x14ac:dyDescent="0.2">
      <c r="A1898" s="25" t="s">
        <v>7220</v>
      </c>
      <c r="B1898" s="20">
        <f>LOOKUP(Table11[[#This Row],[id]],'S1 - Assay'!A:A,'S1 - Assay'!B:B)</f>
        <v>10244</v>
      </c>
      <c r="C1898" s="20" t="str">
        <f>LOOKUP(Table11[[#This Row],[id]],'S1 - Assay'!A:A,'S1 - Assay'!C:C)</f>
        <v>II</v>
      </c>
      <c r="D1898" s="20">
        <f>COUNTIF('S6 - Table 1'!$B$3:$B$20,Table11[[#This Row],[id]])</f>
        <v>0</v>
      </c>
      <c r="E1898" s="20">
        <v>5.2039769390000004</v>
      </c>
      <c r="F1898" s="20">
        <v>3421</v>
      </c>
      <c r="G1898" s="20">
        <v>14</v>
      </c>
      <c r="H1898" s="20">
        <v>260</v>
      </c>
      <c r="I1898" s="20">
        <v>20</v>
      </c>
      <c r="J1898" s="20">
        <v>44</v>
      </c>
      <c r="K1898" s="20">
        <v>4434</v>
      </c>
      <c r="L1898" s="20">
        <v>67</v>
      </c>
      <c r="M1898" s="26" cm="1">
        <f t="array" ref="M1898">_xlfn.IFS(Table11[[#This Row],[target.clade]]="I",110,Table11[[#This Row],[target.clade]]="II",4454,TRUE,4652)</f>
        <v>4454</v>
      </c>
      <c r="N1898" s="26" cm="1">
        <f t="array" ref="N1898">_xlfn.IFS(Table11[[#This Row],[target.clade]]="I",4454,Table11[[#This Row],[target.clade]]="II",110,TRUE,NA())</f>
        <v>110</v>
      </c>
      <c r="O1898" s="20" cm="1">
        <f t="array" ref="O1898">_xlfn.IFS(Table11[[#This Row],[target.clade]]="I",Table11[[#This Row],[hits.I]],Table11[[#This Row],[target.clade]]="II",Table11[[#This Row],[hits.II]],TRUE,SUM(Table11[[#This Row],[hits.I]:[hits.?]]))</f>
        <v>4434</v>
      </c>
      <c r="P1898" s="26">
        <f>Table11[[#This Row],[clade.P]]-Table11[[#This Row],[clade.TP]]</f>
        <v>20</v>
      </c>
      <c r="Q1898" s="26" cm="1">
        <f t="array" ref="Q1898">_xlfn.IFS(Table11[[#This Row],[target.clade]]="I",Table11[[#This Row],[hits.II]],Table11[[#This Row],[target.clade]]="II",Table11[[#This Row],[hits.I]],TRUE,NA())</f>
        <v>44</v>
      </c>
      <c r="R1898" s="26">
        <f>IFERROR(Table11[[#This Row],[clade.N]]-Table11[[#This Row],[clade.FP]], NA())</f>
        <v>66</v>
      </c>
      <c r="S1898" s="24">
        <f>Table11[[#This Row],[clade.TP]]/Table11[[#This Row],[clade.P]]</f>
        <v>0.99550965424337678</v>
      </c>
      <c r="T1898" s="24">
        <f>Table11[[#This Row],[clade.FN]]/Table11[[#This Row],[clade.P]]</f>
        <v>4.4903457566232603E-3</v>
      </c>
      <c r="U1898" s="24">
        <f>IFERROR(Table11[[#This Row],[clade.FP]]/Table11[[#This Row],[clade.N]],NA())</f>
        <v>0.4</v>
      </c>
      <c r="V1898" s="24">
        <f>IFERROR(Table11[[#This Row],[clade.TN]]/Table11[[#This Row],[clade.N]],NA())</f>
        <v>0.6</v>
      </c>
      <c r="AC1898" s="11"/>
      <c r="AD1898" s="11"/>
    </row>
    <row r="1899" spans="1:30" ht="21" customHeight="1" x14ac:dyDescent="0.2">
      <c r="A1899" s="25" t="s">
        <v>7225</v>
      </c>
      <c r="B1899" s="20">
        <f>LOOKUP(Table11[[#This Row],[id]],'S1 - Assay'!A:A,'S1 - Assay'!B:B)</f>
        <v>10244</v>
      </c>
      <c r="C1899" s="20" t="str">
        <f>LOOKUP(Table11[[#This Row],[id]],'S1 - Assay'!A:A,'S1 - Assay'!C:C)</f>
        <v>II</v>
      </c>
      <c r="D1899" s="20">
        <f>COUNTIF('S6 - Table 1'!$B$3:$B$20,Table11[[#This Row],[id]])</f>
        <v>0</v>
      </c>
      <c r="E1899" s="20">
        <v>5.2045907290000004</v>
      </c>
      <c r="F1899" s="20">
        <v>3295</v>
      </c>
      <c r="G1899" s="20">
        <v>7</v>
      </c>
      <c r="H1899" s="20">
        <v>281</v>
      </c>
      <c r="I1899" s="20">
        <v>7</v>
      </c>
      <c r="J1899" s="20">
        <v>43</v>
      </c>
      <c r="K1899" s="20">
        <v>4324</v>
      </c>
      <c r="L1899" s="20">
        <v>53</v>
      </c>
      <c r="M1899" s="26" cm="1">
        <f t="array" ref="M1899">_xlfn.IFS(Table11[[#This Row],[target.clade]]="I",110,Table11[[#This Row],[target.clade]]="II",4454,TRUE,4652)</f>
        <v>4454</v>
      </c>
      <c r="N1899" s="26" cm="1">
        <f t="array" ref="N1899">_xlfn.IFS(Table11[[#This Row],[target.clade]]="I",4454,Table11[[#This Row],[target.clade]]="II",110,TRUE,NA())</f>
        <v>110</v>
      </c>
      <c r="O1899" s="20" cm="1">
        <f t="array" ref="O1899">_xlfn.IFS(Table11[[#This Row],[target.clade]]="I",Table11[[#This Row],[hits.I]],Table11[[#This Row],[target.clade]]="II",Table11[[#This Row],[hits.II]],TRUE,SUM(Table11[[#This Row],[hits.I]:[hits.?]]))</f>
        <v>4324</v>
      </c>
      <c r="P1899" s="26">
        <f>Table11[[#This Row],[clade.P]]-Table11[[#This Row],[clade.TP]]</f>
        <v>130</v>
      </c>
      <c r="Q1899" s="26" cm="1">
        <f t="array" ref="Q1899">_xlfn.IFS(Table11[[#This Row],[target.clade]]="I",Table11[[#This Row],[hits.II]],Table11[[#This Row],[target.clade]]="II",Table11[[#This Row],[hits.I]],TRUE,NA())</f>
        <v>43</v>
      </c>
      <c r="R1899" s="26">
        <f>IFERROR(Table11[[#This Row],[clade.N]]-Table11[[#This Row],[clade.FP]], NA())</f>
        <v>67</v>
      </c>
      <c r="S1899" s="24">
        <f>Table11[[#This Row],[clade.TP]]/Table11[[#This Row],[clade.P]]</f>
        <v>0.97081275258194877</v>
      </c>
      <c r="T1899" s="24">
        <f>Table11[[#This Row],[clade.FN]]/Table11[[#This Row],[clade.P]]</f>
        <v>2.918724741805119E-2</v>
      </c>
      <c r="U1899" s="24">
        <f>IFERROR(Table11[[#This Row],[clade.FP]]/Table11[[#This Row],[clade.N]],NA())</f>
        <v>0.39090909090909093</v>
      </c>
      <c r="V1899" s="24">
        <f>IFERROR(Table11[[#This Row],[clade.TN]]/Table11[[#This Row],[clade.N]],NA())</f>
        <v>0.60909090909090913</v>
      </c>
      <c r="AC1899" s="11"/>
      <c r="AD1899" s="11"/>
    </row>
    <row r="1900" spans="1:30" ht="21" customHeight="1" x14ac:dyDescent="0.2">
      <c r="A1900" s="25" t="s">
        <v>7228</v>
      </c>
      <c r="B1900" s="20">
        <f>LOOKUP(Table11[[#This Row],[id]],'S1 - Assay'!A:A,'S1 - Assay'!B:B)</f>
        <v>10244</v>
      </c>
      <c r="C1900" s="20" t="str">
        <f>LOOKUP(Table11[[#This Row],[id]],'S1 - Assay'!A:A,'S1 - Assay'!C:C)</f>
        <v>II</v>
      </c>
      <c r="D1900" s="20">
        <f>COUNTIF('S6 - Table 1'!$B$3:$B$20,Table11[[#This Row],[id]])</f>
        <v>0</v>
      </c>
      <c r="E1900" s="20">
        <v>5.2154008410000001</v>
      </c>
      <c r="F1900" s="20">
        <v>3347</v>
      </c>
      <c r="G1900" s="20">
        <v>8</v>
      </c>
      <c r="H1900" s="20">
        <v>10</v>
      </c>
      <c r="I1900" s="20">
        <v>191</v>
      </c>
      <c r="J1900" s="20">
        <v>43</v>
      </c>
      <c r="K1900" s="20">
        <v>4392</v>
      </c>
      <c r="L1900" s="20">
        <v>51</v>
      </c>
      <c r="M1900" s="26" cm="1">
        <f t="array" ref="M1900">_xlfn.IFS(Table11[[#This Row],[target.clade]]="I",110,Table11[[#This Row],[target.clade]]="II",4454,TRUE,4652)</f>
        <v>4454</v>
      </c>
      <c r="N1900" s="26" cm="1">
        <f t="array" ref="N1900">_xlfn.IFS(Table11[[#This Row],[target.clade]]="I",4454,Table11[[#This Row],[target.clade]]="II",110,TRUE,NA())</f>
        <v>110</v>
      </c>
      <c r="O1900" s="20" cm="1">
        <f t="array" ref="O1900">_xlfn.IFS(Table11[[#This Row],[target.clade]]="I",Table11[[#This Row],[hits.I]],Table11[[#This Row],[target.clade]]="II",Table11[[#This Row],[hits.II]],TRUE,SUM(Table11[[#This Row],[hits.I]:[hits.?]]))</f>
        <v>4392</v>
      </c>
      <c r="P1900" s="26">
        <f>Table11[[#This Row],[clade.P]]-Table11[[#This Row],[clade.TP]]</f>
        <v>62</v>
      </c>
      <c r="Q1900" s="26" cm="1">
        <f t="array" ref="Q1900">_xlfn.IFS(Table11[[#This Row],[target.clade]]="I",Table11[[#This Row],[hits.II]],Table11[[#This Row],[target.clade]]="II",Table11[[#This Row],[hits.I]],TRUE,NA())</f>
        <v>43</v>
      </c>
      <c r="R1900" s="26">
        <f>IFERROR(Table11[[#This Row],[clade.N]]-Table11[[#This Row],[clade.FP]], NA())</f>
        <v>67</v>
      </c>
      <c r="S1900" s="24">
        <f>Table11[[#This Row],[clade.TP]]/Table11[[#This Row],[clade.P]]</f>
        <v>0.98607992815446788</v>
      </c>
      <c r="T1900" s="24">
        <f>Table11[[#This Row],[clade.FN]]/Table11[[#This Row],[clade.P]]</f>
        <v>1.3920071845532105E-2</v>
      </c>
      <c r="U1900" s="24">
        <f>IFERROR(Table11[[#This Row],[clade.FP]]/Table11[[#This Row],[clade.N]],NA())</f>
        <v>0.39090909090909093</v>
      </c>
      <c r="V1900" s="24">
        <f>IFERROR(Table11[[#This Row],[clade.TN]]/Table11[[#This Row],[clade.N]],NA())</f>
        <v>0.60909090909090913</v>
      </c>
      <c r="AC1900" s="11"/>
      <c r="AD1900" s="11"/>
    </row>
    <row r="1901" spans="1:30" ht="21" customHeight="1" x14ac:dyDescent="0.2">
      <c r="A1901" s="25" t="s">
        <v>7231</v>
      </c>
      <c r="B1901" s="20">
        <f>LOOKUP(Table11[[#This Row],[id]],'S1 - Assay'!A:A,'S1 - Assay'!B:B)</f>
        <v>10244</v>
      </c>
      <c r="C1901" s="20" t="str">
        <f>LOOKUP(Table11[[#This Row],[id]],'S1 - Assay'!A:A,'S1 - Assay'!C:C)</f>
        <v>II</v>
      </c>
      <c r="D1901" s="20">
        <f>COUNTIF('S6 - Table 1'!$B$3:$B$20,Table11[[#This Row],[id]])</f>
        <v>0</v>
      </c>
      <c r="E1901" s="20">
        <v>5.220195651</v>
      </c>
      <c r="F1901" s="20">
        <v>3429</v>
      </c>
      <c r="G1901" s="20">
        <v>3</v>
      </c>
      <c r="H1901" s="20">
        <v>236</v>
      </c>
      <c r="I1901" s="20">
        <v>54</v>
      </c>
      <c r="J1901" s="20">
        <v>44</v>
      </c>
      <c r="K1901" s="20">
        <v>4422</v>
      </c>
      <c r="L1901" s="20">
        <v>67</v>
      </c>
      <c r="M1901" s="26" cm="1">
        <f t="array" ref="M1901">_xlfn.IFS(Table11[[#This Row],[target.clade]]="I",110,Table11[[#This Row],[target.clade]]="II",4454,TRUE,4652)</f>
        <v>4454</v>
      </c>
      <c r="N1901" s="26" cm="1">
        <f t="array" ref="N1901">_xlfn.IFS(Table11[[#This Row],[target.clade]]="I",4454,Table11[[#This Row],[target.clade]]="II",110,TRUE,NA())</f>
        <v>110</v>
      </c>
      <c r="O1901" s="20" cm="1">
        <f t="array" ref="O1901">_xlfn.IFS(Table11[[#This Row],[target.clade]]="I",Table11[[#This Row],[hits.I]],Table11[[#This Row],[target.clade]]="II",Table11[[#This Row],[hits.II]],TRUE,SUM(Table11[[#This Row],[hits.I]:[hits.?]]))</f>
        <v>4422</v>
      </c>
      <c r="P1901" s="26">
        <f>Table11[[#This Row],[clade.P]]-Table11[[#This Row],[clade.TP]]</f>
        <v>32</v>
      </c>
      <c r="Q1901" s="26" cm="1">
        <f t="array" ref="Q1901">_xlfn.IFS(Table11[[#This Row],[target.clade]]="I",Table11[[#This Row],[hits.II]],Table11[[#This Row],[target.clade]]="II",Table11[[#This Row],[hits.I]],TRUE,NA())</f>
        <v>44</v>
      </c>
      <c r="R1901" s="26">
        <f>IFERROR(Table11[[#This Row],[clade.N]]-Table11[[#This Row],[clade.FP]], NA())</f>
        <v>66</v>
      </c>
      <c r="S1901" s="24">
        <f>Table11[[#This Row],[clade.TP]]/Table11[[#This Row],[clade.P]]</f>
        <v>0.99281544678940281</v>
      </c>
      <c r="T1901" s="24">
        <f>Table11[[#This Row],[clade.FN]]/Table11[[#This Row],[clade.P]]</f>
        <v>7.1845532105972157E-3</v>
      </c>
      <c r="U1901" s="24">
        <f>IFERROR(Table11[[#This Row],[clade.FP]]/Table11[[#This Row],[clade.N]],NA())</f>
        <v>0.4</v>
      </c>
      <c r="V1901" s="24">
        <f>IFERROR(Table11[[#This Row],[clade.TN]]/Table11[[#This Row],[clade.N]],NA())</f>
        <v>0.6</v>
      </c>
      <c r="AC1901" s="11"/>
      <c r="AD1901" s="11"/>
    </row>
    <row r="1902" spans="1:30" ht="21" customHeight="1" x14ac:dyDescent="0.2">
      <c r="A1902" s="25" t="s">
        <v>7236</v>
      </c>
      <c r="B1902" s="20">
        <f>LOOKUP(Table11[[#This Row],[id]],'S1 - Assay'!A:A,'S1 - Assay'!B:B)</f>
        <v>10244</v>
      </c>
      <c r="C1902" s="20" t="str">
        <f>LOOKUP(Table11[[#This Row],[id]],'S1 - Assay'!A:A,'S1 - Assay'!C:C)</f>
        <v>II</v>
      </c>
      <c r="D1902" s="20">
        <f>COUNTIF('S6 - Table 1'!$B$3:$B$20,Table11[[#This Row],[id]])</f>
        <v>0</v>
      </c>
      <c r="E1902" s="20">
        <v>5.2536038400000002</v>
      </c>
      <c r="F1902" s="20">
        <v>3362</v>
      </c>
      <c r="G1902" s="20">
        <v>21</v>
      </c>
      <c r="H1902" s="20">
        <v>222</v>
      </c>
      <c r="I1902" s="20">
        <v>288</v>
      </c>
      <c r="J1902" s="20">
        <v>43</v>
      </c>
      <c r="K1902" s="20">
        <v>4382</v>
      </c>
      <c r="L1902" s="20">
        <v>62</v>
      </c>
      <c r="M1902" s="26" cm="1">
        <f t="array" ref="M1902">_xlfn.IFS(Table11[[#This Row],[target.clade]]="I",110,Table11[[#This Row],[target.clade]]="II",4454,TRUE,4652)</f>
        <v>4454</v>
      </c>
      <c r="N1902" s="26" cm="1">
        <f t="array" ref="N1902">_xlfn.IFS(Table11[[#This Row],[target.clade]]="I",4454,Table11[[#This Row],[target.clade]]="II",110,TRUE,NA())</f>
        <v>110</v>
      </c>
      <c r="O1902" s="20" cm="1">
        <f t="array" ref="O1902">_xlfn.IFS(Table11[[#This Row],[target.clade]]="I",Table11[[#This Row],[hits.I]],Table11[[#This Row],[target.clade]]="II",Table11[[#This Row],[hits.II]],TRUE,SUM(Table11[[#This Row],[hits.I]:[hits.?]]))</f>
        <v>4382</v>
      </c>
      <c r="P1902" s="26">
        <f>Table11[[#This Row],[clade.P]]-Table11[[#This Row],[clade.TP]]</f>
        <v>72</v>
      </c>
      <c r="Q1902" s="26" cm="1">
        <f t="array" ref="Q1902">_xlfn.IFS(Table11[[#This Row],[target.clade]]="I",Table11[[#This Row],[hits.II]],Table11[[#This Row],[target.clade]]="II",Table11[[#This Row],[hits.I]],TRUE,NA())</f>
        <v>43</v>
      </c>
      <c r="R1902" s="26">
        <f>IFERROR(Table11[[#This Row],[clade.N]]-Table11[[#This Row],[clade.FP]], NA())</f>
        <v>67</v>
      </c>
      <c r="S1902" s="24">
        <f>Table11[[#This Row],[clade.TP]]/Table11[[#This Row],[clade.P]]</f>
        <v>0.98383475527615627</v>
      </c>
      <c r="T1902" s="24">
        <f>Table11[[#This Row],[clade.FN]]/Table11[[#This Row],[clade.P]]</f>
        <v>1.6165244723843737E-2</v>
      </c>
      <c r="U1902" s="24">
        <f>IFERROR(Table11[[#This Row],[clade.FP]]/Table11[[#This Row],[clade.N]],NA())</f>
        <v>0.39090909090909093</v>
      </c>
      <c r="V1902" s="24">
        <f>IFERROR(Table11[[#This Row],[clade.TN]]/Table11[[#This Row],[clade.N]],NA())</f>
        <v>0.60909090909090913</v>
      </c>
      <c r="AC1902" s="11"/>
      <c r="AD1902" s="11"/>
    </row>
    <row r="1903" spans="1:30" ht="21" customHeight="1" x14ac:dyDescent="0.2">
      <c r="A1903" s="25" t="s">
        <v>7239</v>
      </c>
      <c r="B1903" s="20">
        <f>LOOKUP(Table11[[#This Row],[id]],'S1 - Assay'!A:A,'S1 - Assay'!B:B)</f>
        <v>10244</v>
      </c>
      <c r="C1903" s="20" t="str">
        <f>LOOKUP(Table11[[#This Row],[id]],'S1 - Assay'!A:A,'S1 - Assay'!C:C)</f>
        <v>II</v>
      </c>
      <c r="D1903" s="20">
        <f>COUNTIF('S6 - Table 1'!$B$3:$B$20,Table11[[#This Row],[id]])</f>
        <v>0</v>
      </c>
      <c r="E1903" s="20">
        <v>5.2557502119999997</v>
      </c>
      <c r="F1903" s="20">
        <v>3295</v>
      </c>
      <c r="G1903" s="20">
        <v>7</v>
      </c>
      <c r="H1903" s="20">
        <v>281</v>
      </c>
      <c r="I1903" s="20">
        <v>7</v>
      </c>
      <c r="J1903" s="20">
        <v>43</v>
      </c>
      <c r="K1903" s="20">
        <v>4324</v>
      </c>
      <c r="L1903" s="20">
        <v>53</v>
      </c>
      <c r="M1903" s="26" cm="1">
        <f t="array" ref="M1903">_xlfn.IFS(Table11[[#This Row],[target.clade]]="I",110,Table11[[#This Row],[target.clade]]="II",4454,TRUE,4652)</f>
        <v>4454</v>
      </c>
      <c r="N1903" s="26" cm="1">
        <f t="array" ref="N1903">_xlfn.IFS(Table11[[#This Row],[target.clade]]="I",4454,Table11[[#This Row],[target.clade]]="II",110,TRUE,NA())</f>
        <v>110</v>
      </c>
      <c r="O1903" s="20" cm="1">
        <f t="array" ref="O1903">_xlfn.IFS(Table11[[#This Row],[target.clade]]="I",Table11[[#This Row],[hits.I]],Table11[[#This Row],[target.clade]]="II",Table11[[#This Row],[hits.II]],TRUE,SUM(Table11[[#This Row],[hits.I]:[hits.?]]))</f>
        <v>4324</v>
      </c>
      <c r="P1903" s="26">
        <f>Table11[[#This Row],[clade.P]]-Table11[[#This Row],[clade.TP]]</f>
        <v>130</v>
      </c>
      <c r="Q1903" s="26" cm="1">
        <f t="array" ref="Q1903">_xlfn.IFS(Table11[[#This Row],[target.clade]]="I",Table11[[#This Row],[hits.II]],Table11[[#This Row],[target.clade]]="II",Table11[[#This Row],[hits.I]],TRUE,NA())</f>
        <v>43</v>
      </c>
      <c r="R1903" s="26">
        <f>IFERROR(Table11[[#This Row],[clade.N]]-Table11[[#This Row],[clade.FP]], NA())</f>
        <v>67</v>
      </c>
      <c r="S1903" s="24">
        <f>Table11[[#This Row],[clade.TP]]/Table11[[#This Row],[clade.P]]</f>
        <v>0.97081275258194877</v>
      </c>
      <c r="T1903" s="24">
        <f>Table11[[#This Row],[clade.FN]]/Table11[[#This Row],[clade.P]]</f>
        <v>2.918724741805119E-2</v>
      </c>
      <c r="U1903" s="24">
        <f>IFERROR(Table11[[#This Row],[clade.FP]]/Table11[[#This Row],[clade.N]],NA())</f>
        <v>0.39090909090909093</v>
      </c>
      <c r="V1903" s="24">
        <f>IFERROR(Table11[[#This Row],[clade.TN]]/Table11[[#This Row],[clade.N]],NA())</f>
        <v>0.60909090909090913</v>
      </c>
      <c r="AC1903" s="11"/>
      <c r="AD1903" s="11"/>
    </row>
    <row r="1904" spans="1:30" ht="21" customHeight="1" x14ac:dyDescent="0.2">
      <c r="A1904" s="25" t="s">
        <v>7242</v>
      </c>
      <c r="B1904" s="20">
        <f>LOOKUP(Table11[[#This Row],[id]],'S1 - Assay'!A:A,'S1 - Assay'!B:B)</f>
        <v>10244</v>
      </c>
      <c r="C1904" s="20" t="str">
        <f>LOOKUP(Table11[[#This Row],[id]],'S1 - Assay'!A:A,'S1 - Assay'!C:C)</f>
        <v>II</v>
      </c>
      <c r="D1904" s="20">
        <f>COUNTIF('S6 - Table 1'!$B$3:$B$20,Table11[[#This Row],[id]])</f>
        <v>0</v>
      </c>
      <c r="E1904" s="20">
        <v>5.2557502119999997</v>
      </c>
      <c r="F1904" s="20">
        <v>3295</v>
      </c>
      <c r="G1904" s="20">
        <v>7</v>
      </c>
      <c r="H1904" s="20">
        <v>281</v>
      </c>
      <c r="I1904" s="20">
        <v>7</v>
      </c>
      <c r="J1904" s="20">
        <v>43</v>
      </c>
      <c r="K1904" s="20">
        <v>4324</v>
      </c>
      <c r="L1904" s="20">
        <v>53</v>
      </c>
      <c r="M1904" s="26" cm="1">
        <f t="array" ref="M1904">_xlfn.IFS(Table11[[#This Row],[target.clade]]="I",110,Table11[[#This Row],[target.clade]]="II",4454,TRUE,4652)</f>
        <v>4454</v>
      </c>
      <c r="N1904" s="26" cm="1">
        <f t="array" ref="N1904">_xlfn.IFS(Table11[[#This Row],[target.clade]]="I",4454,Table11[[#This Row],[target.clade]]="II",110,TRUE,NA())</f>
        <v>110</v>
      </c>
      <c r="O1904" s="20" cm="1">
        <f t="array" ref="O1904">_xlfn.IFS(Table11[[#This Row],[target.clade]]="I",Table11[[#This Row],[hits.I]],Table11[[#This Row],[target.clade]]="II",Table11[[#This Row],[hits.II]],TRUE,SUM(Table11[[#This Row],[hits.I]:[hits.?]]))</f>
        <v>4324</v>
      </c>
      <c r="P1904" s="26">
        <f>Table11[[#This Row],[clade.P]]-Table11[[#This Row],[clade.TP]]</f>
        <v>130</v>
      </c>
      <c r="Q1904" s="26" cm="1">
        <f t="array" ref="Q1904">_xlfn.IFS(Table11[[#This Row],[target.clade]]="I",Table11[[#This Row],[hits.II]],Table11[[#This Row],[target.clade]]="II",Table11[[#This Row],[hits.I]],TRUE,NA())</f>
        <v>43</v>
      </c>
      <c r="R1904" s="26">
        <f>IFERROR(Table11[[#This Row],[clade.N]]-Table11[[#This Row],[clade.FP]], NA())</f>
        <v>67</v>
      </c>
      <c r="S1904" s="24">
        <f>Table11[[#This Row],[clade.TP]]/Table11[[#This Row],[clade.P]]</f>
        <v>0.97081275258194877</v>
      </c>
      <c r="T1904" s="24">
        <f>Table11[[#This Row],[clade.FN]]/Table11[[#This Row],[clade.P]]</f>
        <v>2.918724741805119E-2</v>
      </c>
      <c r="U1904" s="24">
        <f>IFERROR(Table11[[#This Row],[clade.FP]]/Table11[[#This Row],[clade.N]],NA())</f>
        <v>0.39090909090909093</v>
      </c>
      <c r="V1904" s="24">
        <f>IFERROR(Table11[[#This Row],[clade.TN]]/Table11[[#This Row],[clade.N]],NA())</f>
        <v>0.60909090909090913</v>
      </c>
      <c r="AC1904" s="11"/>
      <c r="AD1904" s="11"/>
    </row>
    <row r="1905" spans="1:30" ht="21" customHeight="1" x14ac:dyDescent="0.2">
      <c r="A1905" s="25" t="s">
        <v>7245</v>
      </c>
      <c r="B1905" s="20">
        <f>LOOKUP(Table11[[#This Row],[id]],'S1 - Assay'!A:A,'S1 - Assay'!B:B)</f>
        <v>10244</v>
      </c>
      <c r="C1905" s="20" t="str">
        <f>LOOKUP(Table11[[#This Row],[id]],'S1 - Assay'!A:A,'S1 - Assay'!C:C)</f>
        <v>II</v>
      </c>
      <c r="D1905" s="20">
        <f>COUNTIF('S6 - Table 1'!$B$3:$B$20,Table11[[#This Row],[id]])</f>
        <v>0</v>
      </c>
      <c r="E1905" s="20">
        <v>5.2591325659999999</v>
      </c>
      <c r="F1905" s="20">
        <v>3295</v>
      </c>
      <c r="G1905" s="20">
        <v>7</v>
      </c>
      <c r="H1905" s="20">
        <v>281</v>
      </c>
      <c r="I1905" s="20">
        <v>7</v>
      </c>
      <c r="J1905" s="20">
        <v>43</v>
      </c>
      <c r="K1905" s="20">
        <v>4324</v>
      </c>
      <c r="L1905" s="20">
        <v>53</v>
      </c>
      <c r="M1905" s="26" cm="1">
        <f t="array" ref="M1905">_xlfn.IFS(Table11[[#This Row],[target.clade]]="I",110,Table11[[#This Row],[target.clade]]="II",4454,TRUE,4652)</f>
        <v>4454</v>
      </c>
      <c r="N1905" s="26" cm="1">
        <f t="array" ref="N1905">_xlfn.IFS(Table11[[#This Row],[target.clade]]="I",4454,Table11[[#This Row],[target.clade]]="II",110,TRUE,NA())</f>
        <v>110</v>
      </c>
      <c r="O1905" s="20" cm="1">
        <f t="array" ref="O1905">_xlfn.IFS(Table11[[#This Row],[target.clade]]="I",Table11[[#This Row],[hits.I]],Table11[[#This Row],[target.clade]]="II",Table11[[#This Row],[hits.II]],TRUE,SUM(Table11[[#This Row],[hits.I]:[hits.?]]))</f>
        <v>4324</v>
      </c>
      <c r="P1905" s="26">
        <f>Table11[[#This Row],[clade.P]]-Table11[[#This Row],[clade.TP]]</f>
        <v>130</v>
      </c>
      <c r="Q1905" s="26" cm="1">
        <f t="array" ref="Q1905">_xlfn.IFS(Table11[[#This Row],[target.clade]]="I",Table11[[#This Row],[hits.II]],Table11[[#This Row],[target.clade]]="II",Table11[[#This Row],[hits.I]],TRUE,NA())</f>
        <v>43</v>
      </c>
      <c r="R1905" s="26">
        <f>IFERROR(Table11[[#This Row],[clade.N]]-Table11[[#This Row],[clade.FP]], NA())</f>
        <v>67</v>
      </c>
      <c r="S1905" s="24">
        <f>Table11[[#This Row],[clade.TP]]/Table11[[#This Row],[clade.P]]</f>
        <v>0.97081275258194877</v>
      </c>
      <c r="T1905" s="24">
        <f>Table11[[#This Row],[clade.FN]]/Table11[[#This Row],[clade.P]]</f>
        <v>2.918724741805119E-2</v>
      </c>
      <c r="U1905" s="24">
        <f>IFERROR(Table11[[#This Row],[clade.FP]]/Table11[[#This Row],[clade.N]],NA())</f>
        <v>0.39090909090909093</v>
      </c>
      <c r="V1905" s="24">
        <f>IFERROR(Table11[[#This Row],[clade.TN]]/Table11[[#This Row],[clade.N]],NA())</f>
        <v>0.60909090909090913</v>
      </c>
      <c r="AC1905" s="11"/>
      <c r="AD1905" s="11"/>
    </row>
    <row r="1906" spans="1:30" ht="21" customHeight="1" x14ac:dyDescent="0.2">
      <c r="A1906" s="25" t="s">
        <v>7248</v>
      </c>
      <c r="B1906" s="20">
        <f>LOOKUP(Table11[[#This Row],[id]],'S1 - Assay'!A:A,'S1 - Assay'!B:B)</f>
        <v>10244</v>
      </c>
      <c r="C1906" s="20" t="str">
        <f>LOOKUP(Table11[[#This Row],[id]],'S1 - Assay'!A:A,'S1 - Assay'!C:C)</f>
        <v>II</v>
      </c>
      <c r="D1906" s="20">
        <f>COUNTIF('S6 - Table 1'!$B$3:$B$20,Table11[[#This Row],[id]])</f>
        <v>0</v>
      </c>
      <c r="E1906" s="20">
        <v>5.2726310700000001</v>
      </c>
      <c r="F1906" s="20">
        <v>3433</v>
      </c>
      <c r="G1906" s="20">
        <v>1</v>
      </c>
      <c r="H1906" s="20">
        <v>264</v>
      </c>
      <c r="I1906" s="20">
        <v>31</v>
      </c>
      <c r="J1906" s="20">
        <v>44</v>
      </c>
      <c r="K1906" s="20">
        <v>4433</v>
      </c>
      <c r="L1906" s="20">
        <v>67</v>
      </c>
      <c r="M1906" s="26" cm="1">
        <f t="array" ref="M1906">_xlfn.IFS(Table11[[#This Row],[target.clade]]="I",110,Table11[[#This Row],[target.clade]]="II",4454,TRUE,4652)</f>
        <v>4454</v>
      </c>
      <c r="N1906" s="26" cm="1">
        <f t="array" ref="N1906">_xlfn.IFS(Table11[[#This Row],[target.clade]]="I",4454,Table11[[#This Row],[target.clade]]="II",110,TRUE,NA())</f>
        <v>110</v>
      </c>
      <c r="O1906" s="20" cm="1">
        <f t="array" ref="O1906">_xlfn.IFS(Table11[[#This Row],[target.clade]]="I",Table11[[#This Row],[hits.I]],Table11[[#This Row],[target.clade]]="II",Table11[[#This Row],[hits.II]],TRUE,SUM(Table11[[#This Row],[hits.I]:[hits.?]]))</f>
        <v>4433</v>
      </c>
      <c r="P1906" s="26">
        <f>Table11[[#This Row],[clade.P]]-Table11[[#This Row],[clade.TP]]</f>
        <v>21</v>
      </c>
      <c r="Q1906" s="26" cm="1">
        <f t="array" ref="Q1906">_xlfn.IFS(Table11[[#This Row],[target.clade]]="I",Table11[[#This Row],[hits.II]],Table11[[#This Row],[target.clade]]="II",Table11[[#This Row],[hits.I]],TRUE,NA())</f>
        <v>44</v>
      </c>
      <c r="R1906" s="26">
        <f>IFERROR(Table11[[#This Row],[clade.N]]-Table11[[#This Row],[clade.FP]], NA())</f>
        <v>66</v>
      </c>
      <c r="S1906" s="24">
        <f>Table11[[#This Row],[clade.TP]]/Table11[[#This Row],[clade.P]]</f>
        <v>0.99528513695554555</v>
      </c>
      <c r="T1906" s="24">
        <f>Table11[[#This Row],[clade.FN]]/Table11[[#This Row],[clade.P]]</f>
        <v>4.7148630444544233E-3</v>
      </c>
      <c r="U1906" s="24">
        <f>IFERROR(Table11[[#This Row],[clade.FP]]/Table11[[#This Row],[clade.N]],NA())</f>
        <v>0.4</v>
      </c>
      <c r="V1906" s="24">
        <f>IFERROR(Table11[[#This Row],[clade.TN]]/Table11[[#This Row],[clade.N]],NA())</f>
        <v>0.6</v>
      </c>
      <c r="AC1906" s="11"/>
      <c r="AD1906" s="11"/>
    </row>
    <row r="1907" spans="1:30" ht="21" customHeight="1" x14ac:dyDescent="0.2">
      <c r="A1907" s="25" t="s">
        <v>7253</v>
      </c>
      <c r="B1907" s="20">
        <f>LOOKUP(Table11[[#This Row],[id]],'S1 - Assay'!A:A,'S1 - Assay'!B:B)</f>
        <v>10244</v>
      </c>
      <c r="C1907" s="20" t="str">
        <f>LOOKUP(Table11[[#This Row],[id]],'S1 - Assay'!A:A,'S1 - Assay'!C:C)</f>
        <v>II</v>
      </c>
      <c r="D1907" s="20">
        <f>COUNTIF('S6 - Table 1'!$B$3:$B$20,Table11[[#This Row],[id]])</f>
        <v>0</v>
      </c>
      <c r="E1907" s="20">
        <v>5.2731847700000003</v>
      </c>
      <c r="F1907" s="20">
        <v>3433</v>
      </c>
      <c r="G1907" s="20">
        <v>1</v>
      </c>
      <c r="H1907" s="20">
        <v>189</v>
      </c>
      <c r="I1907" s="20">
        <v>106</v>
      </c>
      <c r="J1907" s="20">
        <v>44</v>
      </c>
      <c r="K1907" s="20">
        <v>4433</v>
      </c>
      <c r="L1907" s="20">
        <v>67</v>
      </c>
      <c r="M1907" s="26" cm="1">
        <f t="array" ref="M1907">_xlfn.IFS(Table11[[#This Row],[target.clade]]="I",110,Table11[[#This Row],[target.clade]]="II",4454,TRUE,4652)</f>
        <v>4454</v>
      </c>
      <c r="N1907" s="26" cm="1">
        <f t="array" ref="N1907">_xlfn.IFS(Table11[[#This Row],[target.clade]]="I",4454,Table11[[#This Row],[target.clade]]="II",110,TRUE,NA())</f>
        <v>110</v>
      </c>
      <c r="O1907" s="20" cm="1">
        <f t="array" ref="O1907">_xlfn.IFS(Table11[[#This Row],[target.clade]]="I",Table11[[#This Row],[hits.I]],Table11[[#This Row],[target.clade]]="II",Table11[[#This Row],[hits.II]],TRUE,SUM(Table11[[#This Row],[hits.I]:[hits.?]]))</f>
        <v>4433</v>
      </c>
      <c r="P1907" s="26">
        <f>Table11[[#This Row],[clade.P]]-Table11[[#This Row],[clade.TP]]</f>
        <v>21</v>
      </c>
      <c r="Q1907" s="26" cm="1">
        <f t="array" ref="Q1907">_xlfn.IFS(Table11[[#This Row],[target.clade]]="I",Table11[[#This Row],[hits.II]],Table11[[#This Row],[target.clade]]="II",Table11[[#This Row],[hits.I]],TRUE,NA())</f>
        <v>44</v>
      </c>
      <c r="R1907" s="26">
        <f>IFERROR(Table11[[#This Row],[clade.N]]-Table11[[#This Row],[clade.FP]], NA())</f>
        <v>66</v>
      </c>
      <c r="S1907" s="24">
        <f>Table11[[#This Row],[clade.TP]]/Table11[[#This Row],[clade.P]]</f>
        <v>0.99528513695554555</v>
      </c>
      <c r="T1907" s="24">
        <f>Table11[[#This Row],[clade.FN]]/Table11[[#This Row],[clade.P]]</f>
        <v>4.7148630444544233E-3</v>
      </c>
      <c r="U1907" s="24">
        <f>IFERROR(Table11[[#This Row],[clade.FP]]/Table11[[#This Row],[clade.N]],NA())</f>
        <v>0.4</v>
      </c>
      <c r="V1907" s="24">
        <f>IFERROR(Table11[[#This Row],[clade.TN]]/Table11[[#This Row],[clade.N]],NA())</f>
        <v>0.6</v>
      </c>
      <c r="AC1907" s="11"/>
      <c r="AD1907" s="11"/>
    </row>
    <row r="1908" spans="1:30" ht="21" customHeight="1" x14ac:dyDescent="0.2">
      <c r="A1908" s="25" t="s">
        <v>7256</v>
      </c>
      <c r="B1908" s="20">
        <f>LOOKUP(Table11[[#This Row],[id]],'S1 - Assay'!A:A,'S1 - Assay'!B:B)</f>
        <v>10244</v>
      </c>
      <c r="C1908" s="20" t="str">
        <f>LOOKUP(Table11[[#This Row],[id]],'S1 - Assay'!A:A,'S1 - Assay'!C:C)</f>
        <v>II</v>
      </c>
      <c r="D1908" s="20">
        <f>COUNTIF('S6 - Table 1'!$B$3:$B$20,Table11[[#This Row],[id]])</f>
        <v>0</v>
      </c>
      <c r="E1908" s="20">
        <v>5.2835972360000003</v>
      </c>
      <c r="F1908" s="20">
        <v>3429</v>
      </c>
      <c r="G1908" s="20">
        <v>3</v>
      </c>
      <c r="H1908" s="20">
        <v>267</v>
      </c>
      <c r="I1908" s="20">
        <v>23</v>
      </c>
      <c r="J1908" s="20">
        <v>44</v>
      </c>
      <c r="K1908" s="20">
        <v>4422</v>
      </c>
      <c r="L1908" s="20">
        <v>67</v>
      </c>
      <c r="M1908" s="26" cm="1">
        <f t="array" ref="M1908">_xlfn.IFS(Table11[[#This Row],[target.clade]]="I",110,Table11[[#This Row],[target.clade]]="II",4454,TRUE,4652)</f>
        <v>4454</v>
      </c>
      <c r="N1908" s="26" cm="1">
        <f t="array" ref="N1908">_xlfn.IFS(Table11[[#This Row],[target.clade]]="I",4454,Table11[[#This Row],[target.clade]]="II",110,TRUE,NA())</f>
        <v>110</v>
      </c>
      <c r="O1908" s="20" cm="1">
        <f t="array" ref="O1908">_xlfn.IFS(Table11[[#This Row],[target.clade]]="I",Table11[[#This Row],[hits.I]],Table11[[#This Row],[target.clade]]="II",Table11[[#This Row],[hits.II]],TRUE,SUM(Table11[[#This Row],[hits.I]:[hits.?]]))</f>
        <v>4422</v>
      </c>
      <c r="P1908" s="26">
        <f>Table11[[#This Row],[clade.P]]-Table11[[#This Row],[clade.TP]]</f>
        <v>32</v>
      </c>
      <c r="Q1908" s="26" cm="1">
        <f t="array" ref="Q1908">_xlfn.IFS(Table11[[#This Row],[target.clade]]="I",Table11[[#This Row],[hits.II]],Table11[[#This Row],[target.clade]]="II",Table11[[#This Row],[hits.I]],TRUE,NA())</f>
        <v>44</v>
      </c>
      <c r="R1908" s="26">
        <f>IFERROR(Table11[[#This Row],[clade.N]]-Table11[[#This Row],[clade.FP]], NA())</f>
        <v>66</v>
      </c>
      <c r="S1908" s="24">
        <f>Table11[[#This Row],[clade.TP]]/Table11[[#This Row],[clade.P]]</f>
        <v>0.99281544678940281</v>
      </c>
      <c r="T1908" s="24">
        <f>Table11[[#This Row],[clade.FN]]/Table11[[#This Row],[clade.P]]</f>
        <v>7.1845532105972157E-3</v>
      </c>
      <c r="U1908" s="24">
        <f>IFERROR(Table11[[#This Row],[clade.FP]]/Table11[[#This Row],[clade.N]],NA())</f>
        <v>0.4</v>
      </c>
      <c r="V1908" s="24">
        <f>IFERROR(Table11[[#This Row],[clade.TN]]/Table11[[#This Row],[clade.N]],NA())</f>
        <v>0.6</v>
      </c>
      <c r="AC1908" s="11"/>
      <c r="AD1908" s="11"/>
    </row>
    <row r="1909" spans="1:30" ht="21" customHeight="1" x14ac:dyDescent="0.2">
      <c r="A1909" s="25" t="s">
        <v>7259</v>
      </c>
      <c r="B1909" s="20">
        <f>LOOKUP(Table11[[#This Row],[id]],'S1 - Assay'!A:A,'S1 - Assay'!B:B)</f>
        <v>10244</v>
      </c>
      <c r="C1909" s="20" t="str">
        <f>LOOKUP(Table11[[#This Row],[id]],'S1 - Assay'!A:A,'S1 - Assay'!C:C)</f>
        <v>II</v>
      </c>
      <c r="D1909" s="20">
        <f>COUNTIF('S6 - Table 1'!$B$3:$B$20,Table11[[#This Row],[id]])</f>
        <v>0</v>
      </c>
      <c r="E1909" s="20">
        <v>5.2840878419999999</v>
      </c>
      <c r="F1909" s="20">
        <v>3421</v>
      </c>
      <c r="G1909" s="20">
        <v>14</v>
      </c>
      <c r="H1909" s="20">
        <v>260</v>
      </c>
      <c r="I1909" s="20">
        <v>20</v>
      </c>
      <c r="J1909" s="20">
        <v>44</v>
      </c>
      <c r="K1909" s="20">
        <v>4434</v>
      </c>
      <c r="L1909" s="20">
        <v>67</v>
      </c>
      <c r="M1909" s="26" cm="1">
        <f t="array" ref="M1909">_xlfn.IFS(Table11[[#This Row],[target.clade]]="I",110,Table11[[#This Row],[target.clade]]="II",4454,TRUE,4652)</f>
        <v>4454</v>
      </c>
      <c r="N1909" s="26" cm="1">
        <f t="array" ref="N1909">_xlfn.IFS(Table11[[#This Row],[target.clade]]="I",4454,Table11[[#This Row],[target.clade]]="II",110,TRUE,NA())</f>
        <v>110</v>
      </c>
      <c r="O1909" s="20" cm="1">
        <f t="array" ref="O1909">_xlfn.IFS(Table11[[#This Row],[target.clade]]="I",Table11[[#This Row],[hits.I]],Table11[[#This Row],[target.clade]]="II",Table11[[#This Row],[hits.II]],TRUE,SUM(Table11[[#This Row],[hits.I]:[hits.?]]))</f>
        <v>4434</v>
      </c>
      <c r="P1909" s="26">
        <f>Table11[[#This Row],[clade.P]]-Table11[[#This Row],[clade.TP]]</f>
        <v>20</v>
      </c>
      <c r="Q1909" s="26" cm="1">
        <f t="array" ref="Q1909">_xlfn.IFS(Table11[[#This Row],[target.clade]]="I",Table11[[#This Row],[hits.II]],Table11[[#This Row],[target.clade]]="II",Table11[[#This Row],[hits.I]],TRUE,NA())</f>
        <v>44</v>
      </c>
      <c r="R1909" s="26">
        <f>IFERROR(Table11[[#This Row],[clade.N]]-Table11[[#This Row],[clade.FP]], NA())</f>
        <v>66</v>
      </c>
      <c r="S1909" s="24">
        <f>Table11[[#This Row],[clade.TP]]/Table11[[#This Row],[clade.P]]</f>
        <v>0.99550965424337678</v>
      </c>
      <c r="T1909" s="24">
        <f>Table11[[#This Row],[clade.FN]]/Table11[[#This Row],[clade.P]]</f>
        <v>4.4903457566232603E-3</v>
      </c>
      <c r="U1909" s="24">
        <f>IFERROR(Table11[[#This Row],[clade.FP]]/Table11[[#This Row],[clade.N]],NA())</f>
        <v>0.4</v>
      </c>
      <c r="V1909" s="24">
        <f>IFERROR(Table11[[#This Row],[clade.TN]]/Table11[[#This Row],[clade.N]],NA())</f>
        <v>0.6</v>
      </c>
      <c r="AC1909" s="11"/>
      <c r="AD1909" s="11"/>
    </row>
    <row r="1910" spans="1:30" ht="21" customHeight="1" x14ac:dyDescent="0.2">
      <c r="A1910" s="25" t="s">
        <v>7262</v>
      </c>
      <c r="B1910" s="20">
        <f>LOOKUP(Table11[[#This Row],[id]],'S1 - Assay'!A:A,'S1 - Assay'!B:B)</f>
        <v>10244</v>
      </c>
      <c r="C1910" s="20" t="str">
        <f>LOOKUP(Table11[[#This Row],[id]],'S1 - Assay'!A:A,'S1 - Assay'!C:C)</f>
        <v>II</v>
      </c>
      <c r="D1910" s="20">
        <f>COUNTIF('S6 - Table 1'!$B$3:$B$20,Table11[[#This Row],[id]])</f>
        <v>0</v>
      </c>
      <c r="E1910" s="20">
        <v>5.3129830220000001</v>
      </c>
      <c r="F1910" s="20">
        <v>3429</v>
      </c>
      <c r="G1910" s="20">
        <v>3</v>
      </c>
      <c r="H1910" s="20">
        <v>236</v>
      </c>
      <c r="I1910" s="20">
        <v>54</v>
      </c>
      <c r="J1910" s="20">
        <v>44</v>
      </c>
      <c r="K1910" s="20">
        <v>4422</v>
      </c>
      <c r="L1910" s="20">
        <v>67</v>
      </c>
      <c r="M1910" s="26" cm="1">
        <f t="array" ref="M1910">_xlfn.IFS(Table11[[#This Row],[target.clade]]="I",110,Table11[[#This Row],[target.clade]]="II",4454,TRUE,4652)</f>
        <v>4454</v>
      </c>
      <c r="N1910" s="26" cm="1">
        <f t="array" ref="N1910">_xlfn.IFS(Table11[[#This Row],[target.clade]]="I",4454,Table11[[#This Row],[target.clade]]="II",110,TRUE,NA())</f>
        <v>110</v>
      </c>
      <c r="O1910" s="20" cm="1">
        <f t="array" ref="O1910">_xlfn.IFS(Table11[[#This Row],[target.clade]]="I",Table11[[#This Row],[hits.I]],Table11[[#This Row],[target.clade]]="II",Table11[[#This Row],[hits.II]],TRUE,SUM(Table11[[#This Row],[hits.I]:[hits.?]]))</f>
        <v>4422</v>
      </c>
      <c r="P1910" s="26">
        <f>Table11[[#This Row],[clade.P]]-Table11[[#This Row],[clade.TP]]</f>
        <v>32</v>
      </c>
      <c r="Q1910" s="26" cm="1">
        <f t="array" ref="Q1910">_xlfn.IFS(Table11[[#This Row],[target.clade]]="I",Table11[[#This Row],[hits.II]],Table11[[#This Row],[target.clade]]="II",Table11[[#This Row],[hits.I]],TRUE,NA())</f>
        <v>44</v>
      </c>
      <c r="R1910" s="26">
        <f>IFERROR(Table11[[#This Row],[clade.N]]-Table11[[#This Row],[clade.FP]], NA())</f>
        <v>66</v>
      </c>
      <c r="S1910" s="24">
        <f>Table11[[#This Row],[clade.TP]]/Table11[[#This Row],[clade.P]]</f>
        <v>0.99281544678940281</v>
      </c>
      <c r="T1910" s="24">
        <f>Table11[[#This Row],[clade.FN]]/Table11[[#This Row],[clade.P]]</f>
        <v>7.1845532105972157E-3</v>
      </c>
      <c r="U1910" s="24">
        <f>IFERROR(Table11[[#This Row],[clade.FP]]/Table11[[#This Row],[clade.N]],NA())</f>
        <v>0.4</v>
      </c>
      <c r="V1910" s="24">
        <f>IFERROR(Table11[[#This Row],[clade.TN]]/Table11[[#This Row],[clade.N]],NA())</f>
        <v>0.6</v>
      </c>
      <c r="AC1910" s="11"/>
      <c r="AD1910" s="11"/>
    </row>
    <row r="1911" spans="1:30" ht="21" customHeight="1" x14ac:dyDescent="0.2">
      <c r="A1911" s="25" t="s">
        <v>7265</v>
      </c>
      <c r="B1911" s="20">
        <f>LOOKUP(Table11[[#This Row],[id]],'S1 - Assay'!A:A,'S1 - Assay'!B:B)</f>
        <v>10244</v>
      </c>
      <c r="C1911" s="20" t="str">
        <f>LOOKUP(Table11[[#This Row],[id]],'S1 - Assay'!A:A,'S1 - Assay'!C:C)</f>
        <v>II</v>
      </c>
      <c r="D1911" s="20">
        <f>COUNTIF('S6 - Table 1'!$B$3:$B$20,Table11[[#This Row],[id]])</f>
        <v>0</v>
      </c>
      <c r="E1911" s="20">
        <v>5.3414349960000003</v>
      </c>
      <c r="F1911" s="20">
        <v>3431</v>
      </c>
      <c r="G1911" s="20">
        <v>0</v>
      </c>
      <c r="H1911" s="20">
        <v>283</v>
      </c>
      <c r="I1911" s="20">
        <v>6</v>
      </c>
      <c r="J1911" s="20">
        <v>44</v>
      </c>
      <c r="K1911" s="20">
        <v>4421</v>
      </c>
      <c r="L1911" s="20">
        <v>66</v>
      </c>
      <c r="M1911" s="26" cm="1">
        <f t="array" ref="M1911">_xlfn.IFS(Table11[[#This Row],[target.clade]]="I",110,Table11[[#This Row],[target.clade]]="II",4454,TRUE,4652)</f>
        <v>4454</v>
      </c>
      <c r="N1911" s="26" cm="1">
        <f t="array" ref="N1911">_xlfn.IFS(Table11[[#This Row],[target.clade]]="I",4454,Table11[[#This Row],[target.clade]]="II",110,TRUE,NA())</f>
        <v>110</v>
      </c>
      <c r="O1911" s="20" cm="1">
        <f t="array" ref="O1911">_xlfn.IFS(Table11[[#This Row],[target.clade]]="I",Table11[[#This Row],[hits.I]],Table11[[#This Row],[target.clade]]="II",Table11[[#This Row],[hits.II]],TRUE,SUM(Table11[[#This Row],[hits.I]:[hits.?]]))</f>
        <v>4421</v>
      </c>
      <c r="P1911" s="26">
        <f>Table11[[#This Row],[clade.P]]-Table11[[#This Row],[clade.TP]]</f>
        <v>33</v>
      </c>
      <c r="Q1911" s="26" cm="1">
        <f t="array" ref="Q1911">_xlfn.IFS(Table11[[#This Row],[target.clade]]="I",Table11[[#This Row],[hits.II]],Table11[[#This Row],[target.clade]]="II",Table11[[#This Row],[hits.I]],TRUE,NA())</f>
        <v>44</v>
      </c>
      <c r="R1911" s="26">
        <f>IFERROR(Table11[[#This Row],[clade.N]]-Table11[[#This Row],[clade.FP]], NA())</f>
        <v>66</v>
      </c>
      <c r="S1911" s="24">
        <f>Table11[[#This Row],[clade.TP]]/Table11[[#This Row],[clade.P]]</f>
        <v>0.99259092950157157</v>
      </c>
      <c r="T1911" s="24">
        <f>Table11[[#This Row],[clade.FN]]/Table11[[#This Row],[clade.P]]</f>
        <v>7.4090704984283787E-3</v>
      </c>
      <c r="U1911" s="24">
        <f>IFERROR(Table11[[#This Row],[clade.FP]]/Table11[[#This Row],[clade.N]],NA())</f>
        <v>0.4</v>
      </c>
      <c r="V1911" s="24">
        <f>IFERROR(Table11[[#This Row],[clade.TN]]/Table11[[#This Row],[clade.N]],NA())</f>
        <v>0.6</v>
      </c>
      <c r="AC1911" s="11"/>
      <c r="AD1911" s="11"/>
    </row>
    <row r="1912" spans="1:30" ht="21" customHeight="1" x14ac:dyDescent="0.2">
      <c r="A1912" s="25" t="s">
        <v>7270</v>
      </c>
      <c r="B1912" s="20">
        <f>LOOKUP(Table11[[#This Row],[id]],'S1 - Assay'!A:A,'S1 - Assay'!B:B)</f>
        <v>10244</v>
      </c>
      <c r="C1912" s="20" t="str">
        <f>LOOKUP(Table11[[#This Row],[id]],'S1 - Assay'!A:A,'S1 - Assay'!C:C)</f>
        <v>II</v>
      </c>
      <c r="D1912" s="20">
        <f>COUNTIF('S6 - Table 1'!$B$3:$B$20,Table11[[#This Row],[id]])</f>
        <v>0</v>
      </c>
      <c r="E1912" s="20">
        <v>5.3414349960000003</v>
      </c>
      <c r="F1912" s="20">
        <v>3431</v>
      </c>
      <c r="G1912" s="20">
        <v>0</v>
      </c>
      <c r="H1912" s="20">
        <v>282</v>
      </c>
      <c r="I1912" s="20">
        <v>7</v>
      </c>
      <c r="J1912" s="20">
        <v>44</v>
      </c>
      <c r="K1912" s="20">
        <v>4421</v>
      </c>
      <c r="L1912" s="20">
        <v>66</v>
      </c>
      <c r="M1912" s="26" cm="1">
        <f t="array" ref="M1912">_xlfn.IFS(Table11[[#This Row],[target.clade]]="I",110,Table11[[#This Row],[target.clade]]="II",4454,TRUE,4652)</f>
        <v>4454</v>
      </c>
      <c r="N1912" s="26" cm="1">
        <f t="array" ref="N1912">_xlfn.IFS(Table11[[#This Row],[target.clade]]="I",4454,Table11[[#This Row],[target.clade]]="II",110,TRUE,NA())</f>
        <v>110</v>
      </c>
      <c r="O1912" s="20" cm="1">
        <f t="array" ref="O1912">_xlfn.IFS(Table11[[#This Row],[target.clade]]="I",Table11[[#This Row],[hits.I]],Table11[[#This Row],[target.clade]]="II",Table11[[#This Row],[hits.II]],TRUE,SUM(Table11[[#This Row],[hits.I]:[hits.?]]))</f>
        <v>4421</v>
      </c>
      <c r="P1912" s="26">
        <f>Table11[[#This Row],[clade.P]]-Table11[[#This Row],[clade.TP]]</f>
        <v>33</v>
      </c>
      <c r="Q1912" s="26" cm="1">
        <f t="array" ref="Q1912">_xlfn.IFS(Table11[[#This Row],[target.clade]]="I",Table11[[#This Row],[hits.II]],Table11[[#This Row],[target.clade]]="II",Table11[[#This Row],[hits.I]],TRUE,NA())</f>
        <v>44</v>
      </c>
      <c r="R1912" s="26">
        <f>IFERROR(Table11[[#This Row],[clade.N]]-Table11[[#This Row],[clade.FP]], NA())</f>
        <v>66</v>
      </c>
      <c r="S1912" s="24">
        <f>Table11[[#This Row],[clade.TP]]/Table11[[#This Row],[clade.P]]</f>
        <v>0.99259092950157157</v>
      </c>
      <c r="T1912" s="24">
        <f>Table11[[#This Row],[clade.FN]]/Table11[[#This Row],[clade.P]]</f>
        <v>7.4090704984283787E-3</v>
      </c>
      <c r="U1912" s="24">
        <f>IFERROR(Table11[[#This Row],[clade.FP]]/Table11[[#This Row],[clade.N]],NA())</f>
        <v>0.4</v>
      </c>
      <c r="V1912" s="24">
        <f>IFERROR(Table11[[#This Row],[clade.TN]]/Table11[[#This Row],[clade.N]],NA())</f>
        <v>0.6</v>
      </c>
      <c r="AC1912" s="11"/>
      <c r="AD1912" s="11"/>
    </row>
    <row r="1913" spans="1:30" ht="21" customHeight="1" x14ac:dyDescent="0.2">
      <c r="A1913" s="25" t="s">
        <v>7273</v>
      </c>
      <c r="B1913" s="20">
        <f>LOOKUP(Table11[[#This Row],[id]],'S1 - Assay'!A:A,'S1 - Assay'!B:B)</f>
        <v>10244</v>
      </c>
      <c r="C1913" s="20" t="str">
        <f>LOOKUP(Table11[[#This Row],[id]],'S1 - Assay'!A:A,'S1 - Assay'!C:C)</f>
        <v>II</v>
      </c>
      <c r="D1913" s="20">
        <f>COUNTIF('S6 - Table 1'!$B$3:$B$20,Table11[[#This Row],[id]])</f>
        <v>0</v>
      </c>
      <c r="E1913" s="20">
        <v>5.4062835639999998</v>
      </c>
      <c r="F1913" s="20">
        <v>3434</v>
      </c>
      <c r="G1913" s="20">
        <v>1</v>
      </c>
      <c r="H1913" s="20">
        <v>13</v>
      </c>
      <c r="I1913" s="20">
        <v>294</v>
      </c>
      <c r="J1913" s="20">
        <v>43</v>
      </c>
      <c r="K1913" s="20">
        <v>4436</v>
      </c>
      <c r="L1913" s="20">
        <v>66</v>
      </c>
      <c r="M1913" s="26" cm="1">
        <f t="array" ref="M1913">_xlfn.IFS(Table11[[#This Row],[target.clade]]="I",110,Table11[[#This Row],[target.clade]]="II",4454,TRUE,4652)</f>
        <v>4454</v>
      </c>
      <c r="N1913" s="26" cm="1">
        <f t="array" ref="N1913">_xlfn.IFS(Table11[[#This Row],[target.clade]]="I",4454,Table11[[#This Row],[target.clade]]="II",110,TRUE,NA())</f>
        <v>110</v>
      </c>
      <c r="O1913" s="20" cm="1">
        <f t="array" ref="O1913">_xlfn.IFS(Table11[[#This Row],[target.clade]]="I",Table11[[#This Row],[hits.I]],Table11[[#This Row],[target.clade]]="II",Table11[[#This Row],[hits.II]],TRUE,SUM(Table11[[#This Row],[hits.I]:[hits.?]]))</f>
        <v>4436</v>
      </c>
      <c r="P1913" s="26">
        <f>Table11[[#This Row],[clade.P]]-Table11[[#This Row],[clade.TP]]</f>
        <v>18</v>
      </c>
      <c r="Q1913" s="26" cm="1">
        <f t="array" ref="Q1913">_xlfn.IFS(Table11[[#This Row],[target.clade]]="I",Table11[[#This Row],[hits.II]],Table11[[#This Row],[target.clade]]="II",Table11[[#This Row],[hits.I]],TRUE,NA())</f>
        <v>43</v>
      </c>
      <c r="R1913" s="26">
        <f>IFERROR(Table11[[#This Row],[clade.N]]-Table11[[#This Row],[clade.FP]], NA())</f>
        <v>67</v>
      </c>
      <c r="S1913" s="24">
        <f>Table11[[#This Row],[clade.TP]]/Table11[[#This Row],[clade.P]]</f>
        <v>0.99595868881903904</v>
      </c>
      <c r="T1913" s="24">
        <f>Table11[[#This Row],[clade.FN]]/Table11[[#This Row],[clade.P]]</f>
        <v>4.0413111809609343E-3</v>
      </c>
      <c r="U1913" s="24">
        <f>IFERROR(Table11[[#This Row],[clade.FP]]/Table11[[#This Row],[clade.N]],NA())</f>
        <v>0.39090909090909093</v>
      </c>
      <c r="V1913" s="24">
        <f>IFERROR(Table11[[#This Row],[clade.TN]]/Table11[[#This Row],[clade.N]],NA())</f>
        <v>0.60909090909090913</v>
      </c>
      <c r="AC1913" s="11"/>
      <c r="AD1913" s="11"/>
    </row>
    <row r="1914" spans="1:30" ht="21" customHeight="1" x14ac:dyDescent="0.2">
      <c r="A1914" s="25" t="s">
        <v>7278</v>
      </c>
      <c r="B1914" s="20">
        <f>LOOKUP(Table11[[#This Row],[id]],'S1 - Assay'!A:A,'S1 - Assay'!B:B)</f>
        <v>10244</v>
      </c>
      <c r="C1914" s="20" t="str">
        <f>LOOKUP(Table11[[#This Row],[id]],'S1 - Assay'!A:A,'S1 - Assay'!C:C)</f>
        <v>II</v>
      </c>
      <c r="D1914" s="20">
        <f>COUNTIF('S6 - Table 1'!$B$3:$B$20,Table11[[#This Row],[id]])</f>
        <v>0</v>
      </c>
      <c r="E1914" s="20">
        <v>5.4066286950000002</v>
      </c>
      <c r="F1914" s="20">
        <v>3326</v>
      </c>
      <c r="G1914" s="20">
        <v>2</v>
      </c>
      <c r="H1914" s="20">
        <v>286</v>
      </c>
      <c r="I1914" s="20">
        <v>16</v>
      </c>
      <c r="J1914" s="20">
        <v>43</v>
      </c>
      <c r="K1914" s="20">
        <v>4411</v>
      </c>
      <c r="L1914" s="20">
        <v>29</v>
      </c>
      <c r="M1914" s="26" cm="1">
        <f t="array" ref="M1914">_xlfn.IFS(Table11[[#This Row],[target.clade]]="I",110,Table11[[#This Row],[target.clade]]="II",4454,TRUE,4652)</f>
        <v>4454</v>
      </c>
      <c r="N1914" s="26" cm="1">
        <f t="array" ref="N1914">_xlfn.IFS(Table11[[#This Row],[target.clade]]="I",4454,Table11[[#This Row],[target.clade]]="II",110,TRUE,NA())</f>
        <v>110</v>
      </c>
      <c r="O1914" s="20" cm="1">
        <f t="array" ref="O1914">_xlfn.IFS(Table11[[#This Row],[target.clade]]="I",Table11[[#This Row],[hits.I]],Table11[[#This Row],[target.clade]]="II",Table11[[#This Row],[hits.II]],TRUE,SUM(Table11[[#This Row],[hits.I]:[hits.?]]))</f>
        <v>4411</v>
      </c>
      <c r="P1914" s="26">
        <f>Table11[[#This Row],[clade.P]]-Table11[[#This Row],[clade.TP]]</f>
        <v>43</v>
      </c>
      <c r="Q1914" s="26" cm="1">
        <f t="array" ref="Q1914">_xlfn.IFS(Table11[[#This Row],[target.clade]]="I",Table11[[#This Row],[hits.II]],Table11[[#This Row],[target.clade]]="II",Table11[[#This Row],[hits.I]],TRUE,NA())</f>
        <v>43</v>
      </c>
      <c r="R1914" s="26">
        <f>IFERROR(Table11[[#This Row],[clade.N]]-Table11[[#This Row],[clade.FP]], NA())</f>
        <v>67</v>
      </c>
      <c r="S1914" s="24">
        <f>Table11[[#This Row],[clade.TP]]/Table11[[#This Row],[clade.P]]</f>
        <v>0.99034575662325997</v>
      </c>
      <c r="T1914" s="24">
        <f>Table11[[#This Row],[clade.FN]]/Table11[[#This Row],[clade.P]]</f>
        <v>9.6542433767400088E-3</v>
      </c>
      <c r="U1914" s="24">
        <f>IFERROR(Table11[[#This Row],[clade.FP]]/Table11[[#This Row],[clade.N]],NA())</f>
        <v>0.39090909090909093</v>
      </c>
      <c r="V1914" s="24">
        <f>IFERROR(Table11[[#This Row],[clade.TN]]/Table11[[#This Row],[clade.N]],NA())</f>
        <v>0.60909090909090913</v>
      </c>
      <c r="AC1914" s="11"/>
      <c r="AD1914" s="11"/>
    </row>
    <row r="1915" spans="1:30" ht="21" customHeight="1" x14ac:dyDescent="0.2">
      <c r="A1915" s="25" t="s">
        <v>7283</v>
      </c>
      <c r="B1915" s="20">
        <f>LOOKUP(Table11[[#This Row],[id]],'S1 - Assay'!A:A,'S1 - Assay'!B:B)</f>
        <v>10244</v>
      </c>
      <c r="C1915" s="20" t="str">
        <f>LOOKUP(Table11[[#This Row],[id]],'S1 - Assay'!A:A,'S1 - Assay'!C:C)</f>
        <v>II</v>
      </c>
      <c r="D1915" s="20">
        <f>COUNTIF('S6 - Table 1'!$B$3:$B$20,Table11[[#This Row],[id]])</f>
        <v>0</v>
      </c>
      <c r="E1915" s="20">
        <v>5.4124021730000003</v>
      </c>
      <c r="F1915" s="20">
        <v>3347</v>
      </c>
      <c r="G1915" s="20">
        <v>8</v>
      </c>
      <c r="H1915" s="20">
        <v>10</v>
      </c>
      <c r="I1915" s="20">
        <v>191</v>
      </c>
      <c r="J1915" s="20">
        <v>43</v>
      </c>
      <c r="K1915" s="20">
        <v>4392</v>
      </c>
      <c r="L1915" s="20">
        <v>51</v>
      </c>
      <c r="M1915" s="26" cm="1">
        <f t="array" ref="M1915">_xlfn.IFS(Table11[[#This Row],[target.clade]]="I",110,Table11[[#This Row],[target.clade]]="II",4454,TRUE,4652)</f>
        <v>4454</v>
      </c>
      <c r="N1915" s="26" cm="1">
        <f t="array" ref="N1915">_xlfn.IFS(Table11[[#This Row],[target.clade]]="I",4454,Table11[[#This Row],[target.clade]]="II",110,TRUE,NA())</f>
        <v>110</v>
      </c>
      <c r="O1915" s="20" cm="1">
        <f t="array" ref="O1915">_xlfn.IFS(Table11[[#This Row],[target.clade]]="I",Table11[[#This Row],[hits.I]],Table11[[#This Row],[target.clade]]="II",Table11[[#This Row],[hits.II]],TRUE,SUM(Table11[[#This Row],[hits.I]:[hits.?]]))</f>
        <v>4392</v>
      </c>
      <c r="P1915" s="26">
        <f>Table11[[#This Row],[clade.P]]-Table11[[#This Row],[clade.TP]]</f>
        <v>62</v>
      </c>
      <c r="Q1915" s="26" cm="1">
        <f t="array" ref="Q1915">_xlfn.IFS(Table11[[#This Row],[target.clade]]="I",Table11[[#This Row],[hits.II]],Table11[[#This Row],[target.clade]]="II",Table11[[#This Row],[hits.I]],TRUE,NA())</f>
        <v>43</v>
      </c>
      <c r="R1915" s="26">
        <f>IFERROR(Table11[[#This Row],[clade.N]]-Table11[[#This Row],[clade.FP]], NA())</f>
        <v>67</v>
      </c>
      <c r="S1915" s="24">
        <f>Table11[[#This Row],[clade.TP]]/Table11[[#This Row],[clade.P]]</f>
        <v>0.98607992815446788</v>
      </c>
      <c r="T1915" s="24">
        <f>Table11[[#This Row],[clade.FN]]/Table11[[#This Row],[clade.P]]</f>
        <v>1.3920071845532105E-2</v>
      </c>
      <c r="U1915" s="24">
        <f>IFERROR(Table11[[#This Row],[clade.FP]]/Table11[[#This Row],[clade.N]],NA())</f>
        <v>0.39090909090909093</v>
      </c>
      <c r="V1915" s="24">
        <f>IFERROR(Table11[[#This Row],[clade.TN]]/Table11[[#This Row],[clade.N]],NA())</f>
        <v>0.60909090909090913</v>
      </c>
      <c r="AC1915" s="11"/>
      <c r="AD1915" s="11"/>
    </row>
    <row r="1916" spans="1:30" ht="21" customHeight="1" x14ac:dyDescent="0.2">
      <c r="A1916" s="25" t="s">
        <v>7286</v>
      </c>
      <c r="B1916" s="20">
        <f>LOOKUP(Table11[[#This Row],[id]],'S1 - Assay'!A:A,'S1 - Assay'!B:B)</f>
        <v>10244</v>
      </c>
      <c r="C1916" s="20" t="str">
        <f>LOOKUP(Table11[[#This Row],[id]],'S1 - Assay'!A:A,'S1 - Assay'!C:C)</f>
        <v>II</v>
      </c>
      <c r="D1916" s="20">
        <f>COUNTIF('S6 - Table 1'!$B$3:$B$20,Table11[[#This Row],[id]])</f>
        <v>0</v>
      </c>
      <c r="E1916" s="20">
        <v>5.4155153880000002</v>
      </c>
      <c r="F1916" s="20">
        <v>3356</v>
      </c>
      <c r="G1916" s="20">
        <v>2</v>
      </c>
      <c r="H1916" s="20">
        <v>253</v>
      </c>
      <c r="I1916" s="20">
        <v>34</v>
      </c>
      <c r="J1916" s="20">
        <v>44</v>
      </c>
      <c r="K1916" s="20">
        <v>4347</v>
      </c>
      <c r="L1916" s="20">
        <v>63</v>
      </c>
      <c r="M1916" s="26" cm="1">
        <f t="array" ref="M1916">_xlfn.IFS(Table11[[#This Row],[target.clade]]="I",110,Table11[[#This Row],[target.clade]]="II",4454,TRUE,4652)</f>
        <v>4454</v>
      </c>
      <c r="N1916" s="26" cm="1">
        <f t="array" ref="N1916">_xlfn.IFS(Table11[[#This Row],[target.clade]]="I",4454,Table11[[#This Row],[target.clade]]="II",110,TRUE,NA())</f>
        <v>110</v>
      </c>
      <c r="O1916" s="20" cm="1">
        <f t="array" ref="O1916">_xlfn.IFS(Table11[[#This Row],[target.clade]]="I",Table11[[#This Row],[hits.I]],Table11[[#This Row],[target.clade]]="II",Table11[[#This Row],[hits.II]],TRUE,SUM(Table11[[#This Row],[hits.I]:[hits.?]]))</f>
        <v>4347</v>
      </c>
      <c r="P1916" s="26">
        <f>Table11[[#This Row],[clade.P]]-Table11[[#This Row],[clade.TP]]</f>
        <v>107</v>
      </c>
      <c r="Q1916" s="26" cm="1">
        <f t="array" ref="Q1916">_xlfn.IFS(Table11[[#This Row],[target.clade]]="I",Table11[[#This Row],[hits.II]],Table11[[#This Row],[target.clade]]="II",Table11[[#This Row],[hits.I]],TRUE,NA())</f>
        <v>44</v>
      </c>
      <c r="R1916" s="26">
        <f>IFERROR(Table11[[#This Row],[clade.N]]-Table11[[#This Row],[clade.FP]], NA())</f>
        <v>66</v>
      </c>
      <c r="S1916" s="24">
        <f>Table11[[#This Row],[clade.TP]]/Table11[[#This Row],[clade.P]]</f>
        <v>0.97597665020206559</v>
      </c>
      <c r="T1916" s="24">
        <f>Table11[[#This Row],[clade.FN]]/Table11[[#This Row],[clade.P]]</f>
        <v>2.402334979793444E-2</v>
      </c>
      <c r="U1916" s="24">
        <f>IFERROR(Table11[[#This Row],[clade.FP]]/Table11[[#This Row],[clade.N]],NA())</f>
        <v>0.4</v>
      </c>
      <c r="V1916" s="24">
        <f>IFERROR(Table11[[#This Row],[clade.TN]]/Table11[[#This Row],[clade.N]],NA())</f>
        <v>0.6</v>
      </c>
      <c r="AC1916" s="11"/>
      <c r="AD1916" s="11"/>
    </row>
    <row r="1917" spans="1:30" ht="21" customHeight="1" x14ac:dyDescent="0.2">
      <c r="A1917" s="25" t="s">
        <v>7291</v>
      </c>
      <c r="B1917" s="20">
        <f>LOOKUP(Table11[[#This Row],[id]],'S1 - Assay'!A:A,'S1 - Assay'!B:B)</f>
        <v>10244</v>
      </c>
      <c r="C1917" s="20" t="str">
        <f>LOOKUP(Table11[[#This Row],[id]],'S1 - Assay'!A:A,'S1 - Assay'!C:C)</f>
        <v>II</v>
      </c>
      <c r="D1917" s="20">
        <f>COUNTIF('S6 - Table 1'!$B$3:$B$20,Table11[[#This Row],[id]])</f>
        <v>0</v>
      </c>
      <c r="E1917" s="20">
        <v>5.4155153880000002</v>
      </c>
      <c r="F1917" s="20">
        <v>3356</v>
      </c>
      <c r="G1917" s="20">
        <v>2</v>
      </c>
      <c r="H1917" s="20">
        <v>253</v>
      </c>
      <c r="I1917" s="20">
        <v>34</v>
      </c>
      <c r="J1917" s="20">
        <v>44</v>
      </c>
      <c r="K1917" s="20">
        <v>4347</v>
      </c>
      <c r="L1917" s="20">
        <v>63</v>
      </c>
      <c r="M1917" s="26" cm="1">
        <f t="array" ref="M1917">_xlfn.IFS(Table11[[#This Row],[target.clade]]="I",110,Table11[[#This Row],[target.clade]]="II",4454,TRUE,4652)</f>
        <v>4454</v>
      </c>
      <c r="N1917" s="26" cm="1">
        <f t="array" ref="N1917">_xlfn.IFS(Table11[[#This Row],[target.clade]]="I",4454,Table11[[#This Row],[target.clade]]="II",110,TRUE,NA())</f>
        <v>110</v>
      </c>
      <c r="O1917" s="20" cm="1">
        <f t="array" ref="O1917">_xlfn.IFS(Table11[[#This Row],[target.clade]]="I",Table11[[#This Row],[hits.I]],Table11[[#This Row],[target.clade]]="II",Table11[[#This Row],[hits.II]],TRUE,SUM(Table11[[#This Row],[hits.I]:[hits.?]]))</f>
        <v>4347</v>
      </c>
      <c r="P1917" s="26">
        <f>Table11[[#This Row],[clade.P]]-Table11[[#This Row],[clade.TP]]</f>
        <v>107</v>
      </c>
      <c r="Q1917" s="26" cm="1">
        <f t="array" ref="Q1917">_xlfn.IFS(Table11[[#This Row],[target.clade]]="I",Table11[[#This Row],[hits.II]],Table11[[#This Row],[target.clade]]="II",Table11[[#This Row],[hits.I]],TRUE,NA())</f>
        <v>44</v>
      </c>
      <c r="R1917" s="26">
        <f>IFERROR(Table11[[#This Row],[clade.N]]-Table11[[#This Row],[clade.FP]], NA())</f>
        <v>66</v>
      </c>
      <c r="S1917" s="24">
        <f>Table11[[#This Row],[clade.TP]]/Table11[[#This Row],[clade.P]]</f>
        <v>0.97597665020206559</v>
      </c>
      <c r="T1917" s="24">
        <f>Table11[[#This Row],[clade.FN]]/Table11[[#This Row],[clade.P]]</f>
        <v>2.402334979793444E-2</v>
      </c>
      <c r="U1917" s="24">
        <f>IFERROR(Table11[[#This Row],[clade.FP]]/Table11[[#This Row],[clade.N]],NA())</f>
        <v>0.4</v>
      </c>
      <c r="V1917" s="24">
        <f>IFERROR(Table11[[#This Row],[clade.TN]]/Table11[[#This Row],[clade.N]],NA())</f>
        <v>0.6</v>
      </c>
      <c r="AC1917" s="11"/>
      <c r="AD1917" s="11"/>
    </row>
    <row r="1918" spans="1:30" ht="21" customHeight="1" x14ac:dyDescent="0.2">
      <c r="A1918" s="25" t="s">
        <v>7294</v>
      </c>
      <c r="B1918" s="20">
        <f>LOOKUP(Table11[[#This Row],[id]],'S1 - Assay'!A:A,'S1 - Assay'!B:B)</f>
        <v>10244</v>
      </c>
      <c r="C1918" s="20" t="str">
        <f>LOOKUP(Table11[[#This Row],[id]],'S1 - Assay'!A:A,'S1 - Assay'!C:C)</f>
        <v>II</v>
      </c>
      <c r="D1918" s="20">
        <f>COUNTIF('S6 - Table 1'!$B$3:$B$20,Table11[[#This Row],[id]])</f>
        <v>0</v>
      </c>
      <c r="E1918" s="20">
        <v>5.4215514259999997</v>
      </c>
      <c r="F1918" s="20">
        <v>3431</v>
      </c>
      <c r="G1918" s="20">
        <v>4</v>
      </c>
      <c r="H1918" s="20">
        <v>261</v>
      </c>
      <c r="I1918" s="20">
        <v>19</v>
      </c>
      <c r="J1918" s="20">
        <v>44</v>
      </c>
      <c r="K1918" s="20">
        <v>4434</v>
      </c>
      <c r="L1918" s="20">
        <v>67</v>
      </c>
      <c r="M1918" s="26" cm="1">
        <f t="array" ref="M1918">_xlfn.IFS(Table11[[#This Row],[target.clade]]="I",110,Table11[[#This Row],[target.clade]]="II",4454,TRUE,4652)</f>
        <v>4454</v>
      </c>
      <c r="N1918" s="26" cm="1">
        <f t="array" ref="N1918">_xlfn.IFS(Table11[[#This Row],[target.clade]]="I",4454,Table11[[#This Row],[target.clade]]="II",110,TRUE,NA())</f>
        <v>110</v>
      </c>
      <c r="O1918" s="20" cm="1">
        <f t="array" ref="O1918">_xlfn.IFS(Table11[[#This Row],[target.clade]]="I",Table11[[#This Row],[hits.I]],Table11[[#This Row],[target.clade]]="II",Table11[[#This Row],[hits.II]],TRUE,SUM(Table11[[#This Row],[hits.I]:[hits.?]]))</f>
        <v>4434</v>
      </c>
      <c r="P1918" s="26">
        <f>Table11[[#This Row],[clade.P]]-Table11[[#This Row],[clade.TP]]</f>
        <v>20</v>
      </c>
      <c r="Q1918" s="26" cm="1">
        <f t="array" ref="Q1918">_xlfn.IFS(Table11[[#This Row],[target.clade]]="I",Table11[[#This Row],[hits.II]],Table11[[#This Row],[target.clade]]="II",Table11[[#This Row],[hits.I]],TRUE,NA())</f>
        <v>44</v>
      </c>
      <c r="R1918" s="26">
        <f>IFERROR(Table11[[#This Row],[clade.N]]-Table11[[#This Row],[clade.FP]], NA())</f>
        <v>66</v>
      </c>
      <c r="S1918" s="24">
        <f>Table11[[#This Row],[clade.TP]]/Table11[[#This Row],[clade.P]]</f>
        <v>0.99550965424337678</v>
      </c>
      <c r="T1918" s="24">
        <f>Table11[[#This Row],[clade.FN]]/Table11[[#This Row],[clade.P]]</f>
        <v>4.4903457566232603E-3</v>
      </c>
      <c r="U1918" s="24">
        <f>IFERROR(Table11[[#This Row],[clade.FP]]/Table11[[#This Row],[clade.N]],NA())</f>
        <v>0.4</v>
      </c>
      <c r="V1918" s="24">
        <f>IFERROR(Table11[[#This Row],[clade.TN]]/Table11[[#This Row],[clade.N]],NA())</f>
        <v>0.6</v>
      </c>
      <c r="AC1918" s="11"/>
      <c r="AD1918" s="11"/>
    </row>
    <row r="1919" spans="1:30" ht="21" customHeight="1" x14ac:dyDescent="0.2">
      <c r="A1919" s="25" t="s">
        <v>7297</v>
      </c>
      <c r="B1919" s="20">
        <f>LOOKUP(Table11[[#This Row],[id]],'S1 - Assay'!A:A,'S1 - Assay'!B:B)</f>
        <v>10244</v>
      </c>
      <c r="C1919" s="20" t="str">
        <f>LOOKUP(Table11[[#This Row],[id]],'S1 - Assay'!A:A,'S1 - Assay'!C:C)</f>
        <v>II</v>
      </c>
      <c r="D1919" s="20">
        <f>COUNTIF('S6 - Table 1'!$B$3:$B$20,Table11[[#This Row],[id]])</f>
        <v>0</v>
      </c>
      <c r="E1919" s="20">
        <v>5.4291561039999996</v>
      </c>
      <c r="F1919" s="20">
        <v>3421</v>
      </c>
      <c r="G1919" s="20">
        <v>14</v>
      </c>
      <c r="H1919" s="20">
        <v>276</v>
      </c>
      <c r="I1919" s="20">
        <v>6</v>
      </c>
      <c r="J1919" s="20">
        <v>44</v>
      </c>
      <c r="K1919" s="20">
        <v>4435</v>
      </c>
      <c r="L1919" s="20">
        <v>67</v>
      </c>
      <c r="M1919" s="26" cm="1">
        <f t="array" ref="M1919">_xlfn.IFS(Table11[[#This Row],[target.clade]]="I",110,Table11[[#This Row],[target.clade]]="II",4454,TRUE,4652)</f>
        <v>4454</v>
      </c>
      <c r="N1919" s="26" cm="1">
        <f t="array" ref="N1919">_xlfn.IFS(Table11[[#This Row],[target.clade]]="I",4454,Table11[[#This Row],[target.clade]]="II",110,TRUE,NA())</f>
        <v>110</v>
      </c>
      <c r="O1919" s="20" cm="1">
        <f t="array" ref="O1919">_xlfn.IFS(Table11[[#This Row],[target.clade]]="I",Table11[[#This Row],[hits.I]],Table11[[#This Row],[target.clade]]="II",Table11[[#This Row],[hits.II]],TRUE,SUM(Table11[[#This Row],[hits.I]:[hits.?]]))</f>
        <v>4435</v>
      </c>
      <c r="P1919" s="26">
        <f>Table11[[#This Row],[clade.P]]-Table11[[#This Row],[clade.TP]]</f>
        <v>19</v>
      </c>
      <c r="Q1919" s="26" cm="1">
        <f t="array" ref="Q1919">_xlfn.IFS(Table11[[#This Row],[target.clade]]="I",Table11[[#This Row],[hits.II]],Table11[[#This Row],[target.clade]]="II",Table11[[#This Row],[hits.I]],TRUE,NA())</f>
        <v>44</v>
      </c>
      <c r="R1919" s="26">
        <f>IFERROR(Table11[[#This Row],[clade.N]]-Table11[[#This Row],[clade.FP]], NA())</f>
        <v>66</v>
      </c>
      <c r="S1919" s="24">
        <f>Table11[[#This Row],[clade.TP]]/Table11[[#This Row],[clade.P]]</f>
        <v>0.99573417153120791</v>
      </c>
      <c r="T1919" s="24">
        <f>Table11[[#This Row],[clade.FN]]/Table11[[#This Row],[clade.P]]</f>
        <v>4.2658284687920973E-3</v>
      </c>
      <c r="U1919" s="24">
        <f>IFERROR(Table11[[#This Row],[clade.FP]]/Table11[[#This Row],[clade.N]],NA())</f>
        <v>0.4</v>
      </c>
      <c r="V1919" s="24">
        <f>IFERROR(Table11[[#This Row],[clade.TN]]/Table11[[#This Row],[clade.N]],NA())</f>
        <v>0.6</v>
      </c>
      <c r="AC1919" s="11"/>
      <c r="AD1919" s="11"/>
    </row>
    <row r="1920" spans="1:30" ht="21" customHeight="1" x14ac:dyDescent="0.2">
      <c r="A1920" s="25" t="s">
        <v>7301</v>
      </c>
      <c r="B1920" s="20">
        <f>LOOKUP(Table11[[#This Row],[id]],'S1 - Assay'!A:A,'S1 - Assay'!B:B)</f>
        <v>10244</v>
      </c>
      <c r="C1920" s="20" t="str">
        <f>LOOKUP(Table11[[#This Row],[id]],'S1 - Assay'!A:A,'S1 - Assay'!C:C)</f>
        <v>II</v>
      </c>
      <c r="D1920" s="20">
        <f>COUNTIF('S6 - Table 1'!$B$3:$B$20,Table11[[#This Row],[id]])</f>
        <v>0</v>
      </c>
      <c r="E1920" s="20">
        <v>5.4532193739999997</v>
      </c>
      <c r="F1920" s="20">
        <v>3431</v>
      </c>
      <c r="G1920" s="20">
        <v>4</v>
      </c>
      <c r="H1920" s="20">
        <v>261</v>
      </c>
      <c r="I1920" s="20">
        <v>19</v>
      </c>
      <c r="J1920" s="20">
        <v>44</v>
      </c>
      <c r="K1920" s="20">
        <v>4434</v>
      </c>
      <c r="L1920" s="20">
        <v>67</v>
      </c>
      <c r="M1920" s="26" cm="1">
        <f t="array" ref="M1920">_xlfn.IFS(Table11[[#This Row],[target.clade]]="I",110,Table11[[#This Row],[target.clade]]="II",4454,TRUE,4652)</f>
        <v>4454</v>
      </c>
      <c r="N1920" s="26" cm="1">
        <f t="array" ref="N1920">_xlfn.IFS(Table11[[#This Row],[target.clade]]="I",4454,Table11[[#This Row],[target.clade]]="II",110,TRUE,NA())</f>
        <v>110</v>
      </c>
      <c r="O1920" s="20" cm="1">
        <f t="array" ref="O1920">_xlfn.IFS(Table11[[#This Row],[target.clade]]="I",Table11[[#This Row],[hits.I]],Table11[[#This Row],[target.clade]]="II",Table11[[#This Row],[hits.II]],TRUE,SUM(Table11[[#This Row],[hits.I]:[hits.?]]))</f>
        <v>4434</v>
      </c>
      <c r="P1920" s="26">
        <f>Table11[[#This Row],[clade.P]]-Table11[[#This Row],[clade.TP]]</f>
        <v>20</v>
      </c>
      <c r="Q1920" s="26" cm="1">
        <f t="array" ref="Q1920">_xlfn.IFS(Table11[[#This Row],[target.clade]]="I",Table11[[#This Row],[hits.II]],Table11[[#This Row],[target.clade]]="II",Table11[[#This Row],[hits.I]],TRUE,NA())</f>
        <v>44</v>
      </c>
      <c r="R1920" s="26">
        <f>IFERROR(Table11[[#This Row],[clade.N]]-Table11[[#This Row],[clade.FP]], NA())</f>
        <v>66</v>
      </c>
      <c r="S1920" s="24">
        <f>Table11[[#This Row],[clade.TP]]/Table11[[#This Row],[clade.P]]</f>
        <v>0.99550965424337678</v>
      </c>
      <c r="T1920" s="24">
        <f>Table11[[#This Row],[clade.FN]]/Table11[[#This Row],[clade.P]]</f>
        <v>4.4903457566232603E-3</v>
      </c>
      <c r="U1920" s="24">
        <f>IFERROR(Table11[[#This Row],[clade.FP]]/Table11[[#This Row],[clade.N]],NA())</f>
        <v>0.4</v>
      </c>
      <c r="V1920" s="24">
        <f>IFERROR(Table11[[#This Row],[clade.TN]]/Table11[[#This Row],[clade.N]],NA())</f>
        <v>0.6</v>
      </c>
      <c r="AC1920" s="11"/>
      <c r="AD1920" s="11"/>
    </row>
    <row r="1921" spans="1:30" ht="21" customHeight="1" x14ac:dyDescent="0.2">
      <c r="A1921" s="25" t="s">
        <v>7304</v>
      </c>
      <c r="B1921" s="20">
        <f>LOOKUP(Table11[[#This Row],[id]],'S1 - Assay'!A:A,'S1 - Assay'!B:B)</f>
        <v>10244</v>
      </c>
      <c r="C1921" s="20" t="str">
        <f>LOOKUP(Table11[[#This Row],[id]],'S1 - Assay'!A:A,'S1 - Assay'!C:C)</f>
        <v>II</v>
      </c>
      <c r="D1921" s="20">
        <f>COUNTIF('S6 - Table 1'!$B$3:$B$20,Table11[[#This Row],[id]])</f>
        <v>0</v>
      </c>
      <c r="E1921" s="20">
        <v>5.4651119619999999</v>
      </c>
      <c r="F1921" s="20">
        <v>3417</v>
      </c>
      <c r="G1921" s="20">
        <v>3</v>
      </c>
      <c r="H1921" s="20">
        <v>0</v>
      </c>
      <c r="I1921" s="20">
        <v>310</v>
      </c>
      <c r="J1921" s="20">
        <v>43</v>
      </c>
      <c r="K1921" s="20">
        <v>4411</v>
      </c>
      <c r="L1921" s="20">
        <v>67</v>
      </c>
      <c r="M1921" s="26" cm="1">
        <f t="array" ref="M1921">_xlfn.IFS(Table11[[#This Row],[target.clade]]="I",110,Table11[[#This Row],[target.clade]]="II",4454,TRUE,4652)</f>
        <v>4454</v>
      </c>
      <c r="N1921" s="26" cm="1">
        <f t="array" ref="N1921">_xlfn.IFS(Table11[[#This Row],[target.clade]]="I",4454,Table11[[#This Row],[target.clade]]="II",110,TRUE,NA())</f>
        <v>110</v>
      </c>
      <c r="O1921" s="20" cm="1">
        <f t="array" ref="O1921">_xlfn.IFS(Table11[[#This Row],[target.clade]]="I",Table11[[#This Row],[hits.I]],Table11[[#This Row],[target.clade]]="II",Table11[[#This Row],[hits.II]],TRUE,SUM(Table11[[#This Row],[hits.I]:[hits.?]]))</f>
        <v>4411</v>
      </c>
      <c r="P1921" s="26">
        <f>Table11[[#This Row],[clade.P]]-Table11[[#This Row],[clade.TP]]</f>
        <v>43</v>
      </c>
      <c r="Q1921" s="26" cm="1">
        <f t="array" ref="Q1921">_xlfn.IFS(Table11[[#This Row],[target.clade]]="I",Table11[[#This Row],[hits.II]],Table11[[#This Row],[target.clade]]="II",Table11[[#This Row],[hits.I]],TRUE,NA())</f>
        <v>43</v>
      </c>
      <c r="R1921" s="26">
        <f>IFERROR(Table11[[#This Row],[clade.N]]-Table11[[#This Row],[clade.FP]], NA())</f>
        <v>67</v>
      </c>
      <c r="S1921" s="24">
        <f>Table11[[#This Row],[clade.TP]]/Table11[[#This Row],[clade.P]]</f>
        <v>0.99034575662325997</v>
      </c>
      <c r="T1921" s="24">
        <f>Table11[[#This Row],[clade.FN]]/Table11[[#This Row],[clade.P]]</f>
        <v>9.6542433767400088E-3</v>
      </c>
      <c r="U1921" s="24">
        <f>IFERROR(Table11[[#This Row],[clade.FP]]/Table11[[#This Row],[clade.N]],NA())</f>
        <v>0.39090909090909093</v>
      </c>
      <c r="V1921" s="24">
        <f>IFERROR(Table11[[#This Row],[clade.TN]]/Table11[[#This Row],[clade.N]],NA())</f>
        <v>0.60909090909090913</v>
      </c>
      <c r="AC1921" s="11"/>
      <c r="AD1921" s="11"/>
    </row>
    <row r="1922" spans="1:30" ht="21" customHeight="1" x14ac:dyDescent="0.2">
      <c r="A1922" s="25" t="s">
        <v>7309</v>
      </c>
      <c r="B1922" s="20">
        <f>LOOKUP(Table11[[#This Row],[id]],'S1 - Assay'!A:A,'S1 - Assay'!B:B)</f>
        <v>10244</v>
      </c>
      <c r="C1922" s="20" t="str">
        <f>LOOKUP(Table11[[#This Row],[id]],'S1 - Assay'!A:A,'S1 - Assay'!C:C)</f>
        <v>II</v>
      </c>
      <c r="D1922" s="20">
        <f>COUNTIF('S6 - Table 1'!$B$3:$B$20,Table11[[#This Row],[id]])</f>
        <v>0</v>
      </c>
      <c r="E1922" s="20">
        <v>5.4988993749999997</v>
      </c>
      <c r="F1922" s="20">
        <v>3356</v>
      </c>
      <c r="G1922" s="20">
        <v>2</v>
      </c>
      <c r="H1922" s="20">
        <v>253</v>
      </c>
      <c r="I1922" s="20">
        <v>34</v>
      </c>
      <c r="J1922" s="20">
        <v>44</v>
      </c>
      <c r="K1922" s="20">
        <v>4347</v>
      </c>
      <c r="L1922" s="20">
        <v>63</v>
      </c>
      <c r="M1922" s="26" cm="1">
        <f t="array" ref="M1922">_xlfn.IFS(Table11[[#This Row],[target.clade]]="I",110,Table11[[#This Row],[target.clade]]="II",4454,TRUE,4652)</f>
        <v>4454</v>
      </c>
      <c r="N1922" s="26" cm="1">
        <f t="array" ref="N1922">_xlfn.IFS(Table11[[#This Row],[target.clade]]="I",4454,Table11[[#This Row],[target.clade]]="II",110,TRUE,NA())</f>
        <v>110</v>
      </c>
      <c r="O1922" s="20" cm="1">
        <f t="array" ref="O1922">_xlfn.IFS(Table11[[#This Row],[target.clade]]="I",Table11[[#This Row],[hits.I]],Table11[[#This Row],[target.clade]]="II",Table11[[#This Row],[hits.II]],TRUE,SUM(Table11[[#This Row],[hits.I]:[hits.?]]))</f>
        <v>4347</v>
      </c>
      <c r="P1922" s="26">
        <f>Table11[[#This Row],[clade.P]]-Table11[[#This Row],[clade.TP]]</f>
        <v>107</v>
      </c>
      <c r="Q1922" s="26" cm="1">
        <f t="array" ref="Q1922">_xlfn.IFS(Table11[[#This Row],[target.clade]]="I",Table11[[#This Row],[hits.II]],Table11[[#This Row],[target.clade]]="II",Table11[[#This Row],[hits.I]],TRUE,NA())</f>
        <v>44</v>
      </c>
      <c r="R1922" s="26">
        <f>IFERROR(Table11[[#This Row],[clade.N]]-Table11[[#This Row],[clade.FP]], NA())</f>
        <v>66</v>
      </c>
      <c r="S1922" s="24">
        <f>Table11[[#This Row],[clade.TP]]/Table11[[#This Row],[clade.P]]</f>
        <v>0.97597665020206559</v>
      </c>
      <c r="T1922" s="24">
        <f>Table11[[#This Row],[clade.FN]]/Table11[[#This Row],[clade.P]]</f>
        <v>2.402334979793444E-2</v>
      </c>
      <c r="U1922" s="24">
        <f>IFERROR(Table11[[#This Row],[clade.FP]]/Table11[[#This Row],[clade.N]],NA())</f>
        <v>0.4</v>
      </c>
      <c r="V1922" s="24">
        <f>IFERROR(Table11[[#This Row],[clade.TN]]/Table11[[#This Row],[clade.N]],NA())</f>
        <v>0.6</v>
      </c>
      <c r="AC1922" s="11"/>
      <c r="AD1922" s="11"/>
    </row>
    <row r="1923" spans="1:30" ht="21" customHeight="1" x14ac:dyDescent="0.2">
      <c r="A1923" s="25" t="s">
        <v>7312</v>
      </c>
      <c r="B1923" s="20">
        <f>LOOKUP(Table11[[#This Row],[id]],'S1 - Assay'!A:A,'S1 - Assay'!B:B)</f>
        <v>10244</v>
      </c>
      <c r="C1923" s="20" t="str">
        <f>LOOKUP(Table11[[#This Row],[id]],'S1 - Assay'!A:A,'S1 - Assay'!C:C)</f>
        <v>II</v>
      </c>
      <c r="D1923" s="20">
        <f>COUNTIF('S6 - Table 1'!$B$3:$B$20,Table11[[#This Row],[id]])</f>
        <v>0</v>
      </c>
      <c r="E1923" s="20">
        <v>5.5252293320000003</v>
      </c>
      <c r="F1923" s="20">
        <v>3417</v>
      </c>
      <c r="G1923" s="20">
        <v>3</v>
      </c>
      <c r="H1923" s="20">
        <v>0</v>
      </c>
      <c r="I1923" s="20">
        <v>310</v>
      </c>
      <c r="J1923" s="20">
        <v>43</v>
      </c>
      <c r="K1923" s="20">
        <v>4411</v>
      </c>
      <c r="L1923" s="20">
        <v>67</v>
      </c>
      <c r="M1923" s="26" cm="1">
        <f t="array" ref="M1923">_xlfn.IFS(Table11[[#This Row],[target.clade]]="I",110,Table11[[#This Row],[target.clade]]="II",4454,TRUE,4652)</f>
        <v>4454</v>
      </c>
      <c r="N1923" s="26" cm="1">
        <f t="array" ref="N1923">_xlfn.IFS(Table11[[#This Row],[target.clade]]="I",4454,Table11[[#This Row],[target.clade]]="II",110,TRUE,NA())</f>
        <v>110</v>
      </c>
      <c r="O1923" s="20" cm="1">
        <f t="array" ref="O1923">_xlfn.IFS(Table11[[#This Row],[target.clade]]="I",Table11[[#This Row],[hits.I]],Table11[[#This Row],[target.clade]]="II",Table11[[#This Row],[hits.II]],TRUE,SUM(Table11[[#This Row],[hits.I]:[hits.?]]))</f>
        <v>4411</v>
      </c>
      <c r="P1923" s="26">
        <f>Table11[[#This Row],[clade.P]]-Table11[[#This Row],[clade.TP]]</f>
        <v>43</v>
      </c>
      <c r="Q1923" s="26" cm="1">
        <f t="array" ref="Q1923">_xlfn.IFS(Table11[[#This Row],[target.clade]]="I",Table11[[#This Row],[hits.II]],Table11[[#This Row],[target.clade]]="II",Table11[[#This Row],[hits.I]],TRUE,NA())</f>
        <v>43</v>
      </c>
      <c r="R1923" s="26">
        <f>IFERROR(Table11[[#This Row],[clade.N]]-Table11[[#This Row],[clade.FP]], NA())</f>
        <v>67</v>
      </c>
      <c r="S1923" s="24">
        <f>Table11[[#This Row],[clade.TP]]/Table11[[#This Row],[clade.P]]</f>
        <v>0.99034575662325997</v>
      </c>
      <c r="T1923" s="24">
        <f>Table11[[#This Row],[clade.FN]]/Table11[[#This Row],[clade.P]]</f>
        <v>9.6542433767400088E-3</v>
      </c>
      <c r="U1923" s="24">
        <f>IFERROR(Table11[[#This Row],[clade.FP]]/Table11[[#This Row],[clade.N]],NA())</f>
        <v>0.39090909090909093</v>
      </c>
      <c r="V1923" s="24">
        <f>IFERROR(Table11[[#This Row],[clade.TN]]/Table11[[#This Row],[clade.N]],NA())</f>
        <v>0.60909090909090913</v>
      </c>
      <c r="AC1923" s="11"/>
      <c r="AD1923" s="11"/>
    </row>
    <row r="1924" spans="1:30" ht="21" customHeight="1" x14ac:dyDescent="0.2">
      <c r="A1924" s="25" t="s">
        <v>7315</v>
      </c>
      <c r="B1924" s="20">
        <f>LOOKUP(Table11[[#This Row],[id]],'S1 - Assay'!A:A,'S1 - Assay'!B:B)</f>
        <v>10244</v>
      </c>
      <c r="C1924" s="20" t="str">
        <f>LOOKUP(Table11[[#This Row],[id]],'S1 - Assay'!A:A,'S1 - Assay'!C:C)</f>
        <v>II</v>
      </c>
      <c r="D1924" s="20">
        <f>COUNTIF('S6 - Table 1'!$B$3:$B$20,Table11[[#This Row],[id]])</f>
        <v>0</v>
      </c>
      <c r="E1924" s="20">
        <v>5.5312626509999996</v>
      </c>
      <c r="F1924" s="20">
        <v>3419</v>
      </c>
      <c r="G1924" s="20">
        <v>1</v>
      </c>
      <c r="H1924" s="20">
        <v>0</v>
      </c>
      <c r="I1924" s="20">
        <v>311</v>
      </c>
      <c r="J1924" s="20">
        <v>43</v>
      </c>
      <c r="K1924" s="20">
        <v>4414</v>
      </c>
      <c r="L1924" s="20">
        <v>66</v>
      </c>
      <c r="M1924" s="26" cm="1">
        <f t="array" ref="M1924">_xlfn.IFS(Table11[[#This Row],[target.clade]]="I",110,Table11[[#This Row],[target.clade]]="II",4454,TRUE,4652)</f>
        <v>4454</v>
      </c>
      <c r="N1924" s="26" cm="1">
        <f t="array" ref="N1924">_xlfn.IFS(Table11[[#This Row],[target.clade]]="I",4454,Table11[[#This Row],[target.clade]]="II",110,TRUE,NA())</f>
        <v>110</v>
      </c>
      <c r="O1924" s="20" cm="1">
        <f t="array" ref="O1924">_xlfn.IFS(Table11[[#This Row],[target.clade]]="I",Table11[[#This Row],[hits.I]],Table11[[#This Row],[target.clade]]="II",Table11[[#This Row],[hits.II]],TRUE,SUM(Table11[[#This Row],[hits.I]:[hits.?]]))</f>
        <v>4414</v>
      </c>
      <c r="P1924" s="26">
        <f>Table11[[#This Row],[clade.P]]-Table11[[#This Row],[clade.TP]]</f>
        <v>40</v>
      </c>
      <c r="Q1924" s="26" cm="1">
        <f t="array" ref="Q1924">_xlfn.IFS(Table11[[#This Row],[target.clade]]="I",Table11[[#This Row],[hits.II]],Table11[[#This Row],[target.clade]]="II",Table11[[#This Row],[hits.I]],TRUE,NA())</f>
        <v>43</v>
      </c>
      <c r="R1924" s="26">
        <f>IFERROR(Table11[[#This Row],[clade.N]]-Table11[[#This Row],[clade.FP]], NA())</f>
        <v>67</v>
      </c>
      <c r="S1924" s="24">
        <f>Table11[[#This Row],[clade.TP]]/Table11[[#This Row],[clade.P]]</f>
        <v>0.99101930848675346</v>
      </c>
      <c r="T1924" s="24">
        <f>Table11[[#This Row],[clade.FN]]/Table11[[#This Row],[clade.P]]</f>
        <v>8.9806915132465207E-3</v>
      </c>
      <c r="U1924" s="24">
        <f>IFERROR(Table11[[#This Row],[clade.FP]]/Table11[[#This Row],[clade.N]],NA())</f>
        <v>0.39090909090909093</v>
      </c>
      <c r="V1924" s="24">
        <f>IFERROR(Table11[[#This Row],[clade.TN]]/Table11[[#This Row],[clade.N]],NA())</f>
        <v>0.60909090909090913</v>
      </c>
      <c r="AC1924" s="11"/>
      <c r="AD1924" s="11"/>
    </row>
    <row r="1925" spans="1:30" ht="21" customHeight="1" x14ac:dyDescent="0.2">
      <c r="A1925" s="25" t="s">
        <v>7320</v>
      </c>
      <c r="B1925" s="20">
        <f>LOOKUP(Table11[[#This Row],[id]],'S1 - Assay'!A:A,'S1 - Assay'!B:B)</f>
        <v>10244</v>
      </c>
      <c r="C1925" s="20" t="str">
        <f>LOOKUP(Table11[[#This Row],[id]],'S1 - Assay'!A:A,'S1 - Assay'!C:C)</f>
        <v>II</v>
      </c>
      <c r="D1925" s="20">
        <f>COUNTIF('S6 - Table 1'!$B$3:$B$20,Table11[[#This Row],[id]])</f>
        <v>0</v>
      </c>
      <c r="E1925" s="20">
        <v>5.5545366429999996</v>
      </c>
      <c r="F1925" s="20">
        <v>3347</v>
      </c>
      <c r="G1925" s="20">
        <v>8</v>
      </c>
      <c r="H1925" s="20">
        <v>10</v>
      </c>
      <c r="I1925" s="20">
        <v>191</v>
      </c>
      <c r="J1925" s="20">
        <v>43</v>
      </c>
      <c r="K1925" s="20">
        <v>4392</v>
      </c>
      <c r="L1925" s="20">
        <v>51</v>
      </c>
      <c r="M1925" s="26" cm="1">
        <f t="array" ref="M1925">_xlfn.IFS(Table11[[#This Row],[target.clade]]="I",110,Table11[[#This Row],[target.clade]]="II",4454,TRUE,4652)</f>
        <v>4454</v>
      </c>
      <c r="N1925" s="26" cm="1">
        <f t="array" ref="N1925">_xlfn.IFS(Table11[[#This Row],[target.clade]]="I",4454,Table11[[#This Row],[target.clade]]="II",110,TRUE,NA())</f>
        <v>110</v>
      </c>
      <c r="O1925" s="20" cm="1">
        <f t="array" ref="O1925">_xlfn.IFS(Table11[[#This Row],[target.clade]]="I",Table11[[#This Row],[hits.I]],Table11[[#This Row],[target.clade]]="II",Table11[[#This Row],[hits.II]],TRUE,SUM(Table11[[#This Row],[hits.I]:[hits.?]]))</f>
        <v>4392</v>
      </c>
      <c r="P1925" s="26">
        <f>Table11[[#This Row],[clade.P]]-Table11[[#This Row],[clade.TP]]</f>
        <v>62</v>
      </c>
      <c r="Q1925" s="26" cm="1">
        <f t="array" ref="Q1925">_xlfn.IFS(Table11[[#This Row],[target.clade]]="I",Table11[[#This Row],[hits.II]],Table11[[#This Row],[target.clade]]="II",Table11[[#This Row],[hits.I]],TRUE,NA())</f>
        <v>43</v>
      </c>
      <c r="R1925" s="26">
        <f>IFERROR(Table11[[#This Row],[clade.N]]-Table11[[#This Row],[clade.FP]], NA())</f>
        <v>67</v>
      </c>
      <c r="S1925" s="24">
        <f>Table11[[#This Row],[clade.TP]]/Table11[[#This Row],[clade.P]]</f>
        <v>0.98607992815446788</v>
      </c>
      <c r="T1925" s="24">
        <f>Table11[[#This Row],[clade.FN]]/Table11[[#This Row],[clade.P]]</f>
        <v>1.3920071845532105E-2</v>
      </c>
      <c r="U1925" s="24">
        <f>IFERROR(Table11[[#This Row],[clade.FP]]/Table11[[#This Row],[clade.N]],NA())</f>
        <v>0.39090909090909093</v>
      </c>
      <c r="V1925" s="24">
        <f>IFERROR(Table11[[#This Row],[clade.TN]]/Table11[[#This Row],[clade.N]],NA())</f>
        <v>0.60909090909090913</v>
      </c>
      <c r="AC1925" s="11"/>
      <c r="AD1925" s="11"/>
    </row>
    <row r="1926" spans="1:30" ht="21" customHeight="1" x14ac:dyDescent="0.2">
      <c r="A1926" s="25" t="s">
        <v>7323</v>
      </c>
      <c r="B1926" s="20">
        <f>LOOKUP(Table11[[#This Row],[id]],'S1 - Assay'!A:A,'S1 - Assay'!B:B)</f>
        <v>10244</v>
      </c>
      <c r="C1926" s="20" t="str">
        <f>LOOKUP(Table11[[#This Row],[id]],'S1 - Assay'!A:A,'S1 - Assay'!C:C)</f>
        <v>II</v>
      </c>
      <c r="D1926" s="20">
        <f>COUNTIF('S6 - Table 1'!$B$3:$B$20,Table11[[#This Row],[id]])</f>
        <v>0</v>
      </c>
      <c r="E1926" s="20">
        <v>5.5607746909999998</v>
      </c>
      <c r="F1926" s="20">
        <v>3417</v>
      </c>
      <c r="G1926" s="20">
        <v>3</v>
      </c>
      <c r="H1926" s="20">
        <v>0</v>
      </c>
      <c r="I1926" s="20">
        <v>310</v>
      </c>
      <c r="J1926" s="20">
        <v>43</v>
      </c>
      <c r="K1926" s="20">
        <v>4411</v>
      </c>
      <c r="L1926" s="20">
        <v>67</v>
      </c>
      <c r="M1926" s="26" cm="1">
        <f t="array" ref="M1926">_xlfn.IFS(Table11[[#This Row],[target.clade]]="I",110,Table11[[#This Row],[target.clade]]="II",4454,TRUE,4652)</f>
        <v>4454</v>
      </c>
      <c r="N1926" s="26" cm="1">
        <f t="array" ref="N1926">_xlfn.IFS(Table11[[#This Row],[target.clade]]="I",4454,Table11[[#This Row],[target.clade]]="II",110,TRUE,NA())</f>
        <v>110</v>
      </c>
      <c r="O1926" s="20" cm="1">
        <f t="array" ref="O1926">_xlfn.IFS(Table11[[#This Row],[target.clade]]="I",Table11[[#This Row],[hits.I]],Table11[[#This Row],[target.clade]]="II",Table11[[#This Row],[hits.II]],TRUE,SUM(Table11[[#This Row],[hits.I]:[hits.?]]))</f>
        <v>4411</v>
      </c>
      <c r="P1926" s="26">
        <f>Table11[[#This Row],[clade.P]]-Table11[[#This Row],[clade.TP]]</f>
        <v>43</v>
      </c>
      <c r="Q1926" s="26" cm="1">
        <f t="array" ref="Q1926">_xlfn.IFS(Table11[[#This Row],[target.clade]]="I",Table11[[#This Row],[hits.II]],Table11[[#This Row],[target.clade]]="II",Table11[[#This Row],[hits.I]],TRUE,NA())</f>
        <v>43</v>
      </c>
      <c r="R1926" s="26">
        <f>IFERROR(Table11[[#This Row],[clade.N]]-Table11[[#This Row],[clade.FP]], NA())</f>
        <v>67</v>
      </c>
      <c r="S1926" s="24">
        <f>Table11[[#This Row],[clade.TP]]/Table11[[#This Row],[clade.P]]</f>
        <v>0.99034575662325997</v>
      </c>
      <c r="T1926" s="24">
        <f>Table11[[#This Row],[clade.FN]]/Table11[[#This Row],[clade.P]]</f>
        <v>9.6542433767400088E-3</v>
      </c>
      <c r="U1926" s="24">
        <f>IFERROR(Table11[[#This Row],[clade.FP]]/Table11[[#This Row],[clade.N]],NA())</f>
        <v>0.39090909090909093</v>
      </c>
      <c r="V1926" s="24">
        <f>IFERROR(Table11[[#This Row],[clade.TN]]/Table11[[#This Row],[clade.N]],NA())</f>
        <v>0.60909090909090913</v>
      </c>
      <c r="AC1926" s="11"/>
      <c r="AD1926" s="11"/>
    </row>
    <row r="1927" spans="1:30" ht="21" customHeight="1" x14ac:dyDescent="0.2">
      <c r="A1927" s="25" t="s">
        <v>7326</v>
      </c>
      <c r="B1927" s="20">
        <f>LOOKUP(Table11[[#This Row],[id]],'S1 - Assay'!A:A,'S1 - Assay'!B:B)</f>
        <v>10244</v>
      </c>
      <c r="C1927" s="20" t="str">
        <f>LOOKUP(Table11[[#This Row],[id]],'S1 - Assay'!A:A,'S1 - Assay'!C:C)</f>
        <v>II</v>
      </c>
      <c r="D1927" s="20">
        <f>COUNTIF('S6 - Table 1'!$B$3:$B$20,Table11[[#This Row],[id]])</f>
        <v>0</v>
      </c>
      <c r="E1927" s="20">
        <v>5.6208920620000002</v>
      </c>
      <c r="F1927" s="20">
        <v>3417</v>
      </c>
      <c r="G1927" s="20">
        <v>3</v>
      </c>
      <c r="H1927" s="20">
        <v>0</v>
      </c>
      <c r="I1927" s="20">
        <v>310</v>
      </c>
      <c r="J1927" s="20">
        <v>43</v>
      </c>
      <c r="K1927" s="20">
        <v>4411</v>
      </c>
      <c r="L1927" s="20">
        <v>67</v>
      </c>
      <c r="M1927" s="26" cm="1">
        <f t="array" ref="M1927">_xlfn.IFS(Table11[[#This Row],[target.clade]]="I",110,Table11[[#This Row],[target.clade]]="II",4454,TRUE,4652)</f>
        <v>4454</v>
      </c>
      <c r="N1927" s="26" cm="1">
        <f t="array" ref="N1927">_xlfn.IFS(Table11[[#This Row],[target.clade]]="I",4454,Table11[[#This Row],[target.clade]]="II",110,TRUE,NA())</f>
        <v>110</v>
      </c>
      <c r="O1927" s="20" cm="1">
        <f t="array" ref="O1927">_xlfn.IFS(Table11[[#This Row],[target.clade]]="I",Table11[[#This Row],[hits.I]],Table11[[#This Row],[target.clade]]="II",Table11[[#This Row],[hits.II]],TRUE,SUM(Table11[[#This Row],[hits.I]:[hits.?]]))</f>
        <v>4411</v>
      </c>
      <c r="P1927" s="26">
        <f>Table11[[#This Row],[clade.P]]-Table11[[#This Row],[clade.TP]]</f>
        <v>43</v>
      </c>
      <c r="Q1927" s="26" cm="1">
        <f t="array" ref="Q1927">_xlfn.IFS(Table11[[#This Row],[target.clade]]="I",Table11[[#This Row],[hits.II]],Table11[[#This Row],[target.clade]]="II",Table11[[#This Row],[hits.I]],TRUE,NA())</f>
        <v>43</v>
      </c>
      <c r="R1927" s="26">
        <f>IFERROR(Table11[[#This Row],[clade.N]]-Table11[[#This Row],[clade.FP]], NA())</f>
        <v>67</v>
      </c>
      <c r="S1927" s="24">
        <f>Table11[[#This Row],[clade.TP]]/Table11[[#This Row],[clade.P]]</f>
        <v>0.99034575662325997</v>
      </c>
      <c r="T1927" s="24">
        <f>Table11[[#This Row],[clade.FN]]/Table11[[#This Row],[clade.P]]</f>
        <v>9.6542433767400088E-3</v>
      </c>
      <c r="U1927" s="24">
        <f>IFERROR(Table11[[#This Row],[clade.FP]]/Table11[[#This Row],[clade.N]],NA())</f>
        <v>0.39090909090909093</v>
      </c>
      <c r="V1927" s="24">
        <f>IFERROR(Table11[[#This Row],[clade.TN]]/Table11[[#This Row],[clade.N]],NA())</f>
        <v>0.60909090909090913</v>
      </c>
      <c r="AC1927" s="11"/>
      <c r="AD1927" s="11"/>
    </row>
    <row r="1928" spans="1:30" ht="21" customHeight="1" x14ac:dyDescent="0.2">
      <c r="A1928" s="25" t="s">
        <v>7328</v>
      </c>
      <c r="B1928" s="20">
        <f>LOOKUP(Table11[[#This Row],[id]],'S1 - Assay'!A:A,'S1 - Assay'!B:B)</f>
        <v>10244</v>
      </c>
      <c r="C1928" s="20" t="str">
        <f>LOOKUP(Table11[[#This Row],[id]],'S1 - Assay'!A:A,'S1 - Assay'!C:C)</f>
        <v>II</v>
      </c>
      <c r="D1928" s="20">
        <f>COUNTIF('S6 - Table 1'!$B$3:$B$20,Table11[[#This Row],[id]])</f>
        <v>0</v>
      </c>
      <c r="E1928" s="20">
        <v>5.6226071519999996</v>
      </c>
      <c r="F1928" s="20">
        <v>3347</v>
      </c>
      <c r="G1928" s="20">
        <v>8</v>
      </c>
      <c r="H1928" s="20">
        <v>10</v>
      </c>
      <c r="I1928" s="20">
        <v>191</v>
      </c>
      <c r="J1928" s="20">
        <v>43</v>
      </c>
      <c r="K1928" s="20">
        <v>4392</v>
      </c>
      <c r="L1928" s="20">
        <v>51</v>
      </c>
      <c r="M1928" s="26" cm="1">
        <f t="array" ref="M1928">_xlfn.IFS(Table11[[#This Row],[target.clade]]="I",110,Table11[[#This Row],[target.clade]]="II",4454,TRUE,4652)</f>
        <v>4454</v>
      </c>
      <c r="N1928" s="26" cm="1">
        <f t="array" ref="N1928">_xlfn.IFS(Table11[[#This Row],[target.clade]]="I",4454,Table11[[#This Row],[target.clade]]="II",110,TRUE,NA())</f>
        <v>110</v>
      </c>
      <c r="O1928" s="20" cm="1">
        <f t="array" ref="O1928">_xlfn.IFS(Table11[[#This Row],[target.clade]]="I",Table11[[#This Row],[hits.I]],Table11[[#This Row],[target.clade]]="II",Table11[[#This Row],[hits.II]],TRUE,SUM(Table11[[#This Row],[hits.I]:[hits.?]]))</f>
        <v>4392</v>
      </c>
      <c r="P1928" s="26">
        <f>Table11[[#This Row],[clade.P]]-Table11[[#This Row],[clade.TP]]</f>
        <v>62</v>
      </c>
      <c r="Q1928" s="26" cm="1">
        <f t="array" ref="Q1928">_xlfn.IFS(Table11[[#This Row],[target.clade]]="I",Table11[[#This Row],[hits.II]],Table11[[#This Row],[target.clade]]="II",Table11[[#This Row],[hits.I]],TRUE,NA())</f>
        <v>43</v>
      </c>
      <c r="R1928" s="26">
        <f>IFERROR(Table11[[#This Row],[clade.N]]-Table11[[#This Row],[clade.FP]], NA())</f>
        <v>67</v>
      </c>
      <c r="S1928" s="24">
        <f>Table11[[#This Row],[clade.TP]]/Table11[[#This Row],[clade.P]]</f>
        <v>0.98607992815446788</v>
      </c>
      <c r="T1928" s="24">
        <f>Table11[[#This Row],[clade.FN]]/Table11[[#This Row],[clade.P]]</f>
        <v>1.3920071845532105E-2</v>
      </c>
      <c r="U1928" s="24">
        <f>IFERROR(Table11[[#This Row],[clade.FP]]/Table11[[#This Row],[clade.N]],NA())</f>
        <v>0.39090909090909093</v>
      </c>
      <c r="V1928" s="24">
        <f>IFERROR(Table11[[#This Row],[clade.TN]]/Table11[[#This Row],[clade.N]],NA())</f>
        <v>0.60909090909090913</v>
      </c>
      <c r="AC1928" s="11"/>
      <c r="AD1928" s="11"/>
    </row>
    <row r="1929" spans="1:30" ht="21" customHeight="1" x14ac:dyDescent="0.2">
      <c r="A1929" s="25" t="s">
        <v>7331</v>
      </c>
      <c r="B1929" s="20">
        <f>LOOKUP(Table11[[#This Row],[id]],'S1 - Assay'!A:A,'S1 - Assay'!B:B)</f>
        <v>10244</v>
      </c>
      <c r="C1929" s="20" t="str">
        <f>LOOKUP(Table11[[#This Row],[id]],'S1 - Assay'!A:A,'S1 - Assay'!C:C)</f>
        <v>II</v>
      </c>
      <c r="D1929" s="20">
        <f>COUNTIF('S6 - Table 1'!$B$3:$B$20,Table11[[#This Row],[id]])</f>
        <v>0</v>
      </c>
      <c r="E1929" s="20">
        <v>5.6396834240000002</v>
      </c>
      <c r="F1929" s="20">
        <v>3434</v>
      </c>
      <c r="G1929" s="20">
        <v>0</v>
      </c>
      <c r="H1929" s="20">
        <v>189</v>
      </c>
      <c r="I1929" s="20">
        <v>106</v>
      </c>
      <c r="J1929" s="20">
        <v>44</v>
      </c>
      <c r="K1929" s="20">
        <v>4433</v>
      </c>
      <c r="L1929" s="20">
        <v>67</v>
      </c>
      <c r="M1929" s="26" cm="1">
        <f t="array" ref="M1929">_xlfn.IFS(Table11[[#This Row],[target.clade]]="I",110,Table11[[#This Row],[target.clade]]="II",4454,TRUE,4652)</f>
        <v>4454</v>
      </c>
      <c r="N1929" s="26" cm="1">
        <f t="array" ref="N1929">_xlfn.IFS(Table11[[#This Row],[target.clade]]="I",4454,Table11[[#This Row],[target.clade]]="II",110,TRUE,NA())</f>
        <v>110</v>
      </c>
      <c r="O1929" s="20" cm="1">
        <f t="array" ref="O1929">_xlfn.IFS(Table11[[#This Row],[target.clade]]="I",Table11[[#This Row],[hits.I]],Table11[[#This Row],[target.clade]]="II",Table11[[#This Row],[hits.II]],TRUE,SUM(Table11[[#This Row],[hits.I]:[hits.?]]))</f>
        <v>4433</v>
      </c>
      <c r="P1929" s="26">
        <f>Table11[[#This Row],[clade.P]]-Table11[[#This Row],[clade.TP]]</f>
        <v>21</v>
      </c>
      <c r="Q1929" s="26" cm="1">
        <f t="array" ref="Q1929">_xlfn.IFS(Table11[[#This Row],[target.clade]]="I",Table11[[#This Row],[hits.II]],Table11[[#This Row],[target.clade]]="II",Table11[[#This Row],[hits.I]],TRUE,NA())</f>
        <v>44</v>
      </c>
      <c r="R1929" s="26">
        <f>IFERROR(Table11[[#This Row],[clade.N]]-Table11[[#This Row],[clade.FP]], NA())</f>
        <v>66</v>
      </c>
      <c r="S1929" s="24">
        <f>Table11[[#This Row],[clade.TP]]/Table11[[#This Row],[clade.P]]</f>
        <v>0.99528513695554555</v>
      </c>
      <c r="T1929" s="24">
        <f>Table11[[#This Row],[clade.FN]]/Table11[[#This Row],[clade.P]]</f>
        <v>4.7148630444544233E-3</v>
      </c>
      <c r="U1929" s="24">
        <f>IFERROR(Table11[[#This Row],[clade.FP]]/Table11[[#This Row],[clade.N]],NA())</f>
        <v>0.4</v>
      </c>
      <c r="V1929" s="24">
        <f>IFERROR(Table11[[#This Row],[clade.TN]]/Table11[[#This Row],[clade.N]],NA())</f>
        <v>0.6</v>
      </c>
      <c r="AC1929" s="11"/>
      <c r="AD1929" s="11"/>
    </row>
    <row r="1930" spans="1:30" ht="21" customHeight="1" x14ac:dyDescent="0.2">
      <c r="A1930" s="25" t="s">
        <v>7334</v>
      </c>
      <c r="B1930" s="20">
        <f>LOOKUP(Table11[[#This Row],[id]],'S1 - Assay'!A:A,'S1 - Assay'!B:B)</f>
        <v>10244</v>
      </c>
      <c r="C1930" s="20" t="str">
        <f>LOOKUP(Table11[[#This Row],[id]],'S1 - Assay'!A:A,'S1 - Assay'!C:C)</f>
        <v>II</v>
      </c>
      <c r="D1930" s="20">
        <f>COUNTIF('S6 - Table 1'!$B$3:$B$20,Table11[[#This Row],[id]])</f>
        <v>0</v>
      </c>
      <c r="E1930" s="20">
        <v>5.6526949230000003</v>
      </c>
      <c r="F1930" s="20">
        <v>3434</v>
      </c>
      <c r="G1930" s="20">
        <v>3</v>
      </c>
      <c r="H1930" s="20">
        <v>271</v>
      </c>
      <c r="I1930" s="20">
        <v>28</v>
      </c>
      <c r="J1930" s="20">
        <v>44</v>
      </c>
      <c r="K1930" s="20">
        <v>4434</v>
      </c>
      <c r="L1930" s="20">
        <v>66</v>
      </c>
      <c r="M1930" s="26" cm="1">
        <f t="array" ref="M1930">_xlfn.IFS(Table11[[#This Row],[target.clade]]="I",110,Table11[[#This Row],[target.clade]]="II",4454,TRUE,4652)</f>
        <v>4454</v>
      </c>
      <c r="N1930" s="26" cm="1">
        <f t="array" ref="N1930">_xlfn.IFS(Table11[[#This Row],[target.clade]]="I",4454,Table11[[#This Row],[target.clade]]="II",110,TRUE,NA())</f>
        <v>110</v>
      </c>
      <c r="O1930" s="20" cm="1">
        <f t="array" ref="O1930">_xlfn.IFS(Table11[[#This Row],[target.clade]]="I",Table11[[#This Row],[hits.I]],Table11[[#This Row],[target.clade]]="II",Table11[[#This Row],[hits.II]],TRUE,SUM(Table11[[#This Row],[hits.I]:[hits.?]]))</f>
        <v>4434</v>
      </c>
      <c r="P1930" s="26">
        <f>Table11[[#This Row],[clade.P]]-Table11[[#This Row],[clade.TP]]</f>
        <v>20</v>
      </c>
      <c r="Q1930" s="26" cm="1">
        <f t="array" ref="Q1930">_xlfn.IFS(Table11[[#This Row],[target.clade]]="I",Table11[[#This Row],[hits.II]],Table11[[#This Row],[target.clade]]="II",Table11[[#This Row],[hits.I]],TRUE,NA())</f>
        <v>44</v>
      </c>
      <c r="R1930" s="26">
        <f>IFERROR(Table11[[#This Row],[clade.N]]-Table11[[#This Row],[clade.FP]], NA())</f>
        <v>66</v>
      </c>
      <c r="S1930" s="24">
        <f>Table11[[#This Row],[clade.TP]]/Table11[[#This Row],[clade.P]]</f>
        <v>0.99550965424337678</v>
      </c>
      <c r="T1930" s="24">
        <f>Table11[[#This Row],[clade.FN]]/Table11[[#This Row],[clade.P]]</f>
        <v>4.4903457566232603E-3</v>
      </c>
      <c r="U1930" s="24">
        <f>IFERROR(Table11[[#This Row],[clade.FP]]/Table11[[#This Row],[clade.N]],NA())</f>
        <v>0.4</v>
      </c>
      <c r="V1930" s="24">
        <f>IFERROR(Table11[[#This Row],[clade.TN]]/Table11[[#This Row],[clade.N]],NA())</f>
        <v>0.6</v>
      </c>
      <c r="AC1930" s="11"/>
      <c r="AD1930" s="11"/>
    </row>
    <row r="1931" spans="1:30" ht="21" customHeight="1" x14ac:dyDescent="0.2">
      <c r="A1931" s="25" t="s">
        <v>7339</v>
      </c>
      <c r="B1931" s="20">
        <f>LOOKUP(Table11[[#This Row],[id]],'S1 - Assay'!A:A,'S1 - Assay'!B:B)</f>
        <v>10244</v>
      </c>
      <c r="C1931" s="20" t="str">
        <f>LOOKUP(Table11[[#This Row],[id]],'S1 - Assay'!A:A,'S1 - Assay'!C:C)</f>
        <v>II</v>
      </c>
      <c r="D1931" s="20">
        <f>COUNTIF('S6 - Table 1'!$B$3:$B$20,Table11[[#This Row],[id]])</f>
        <v>0</v>
      </c>
      <c r="E1931" s="20">
        <v>5.6656139689999998</v>
      </c>
      <c r="F1931" s="20">
        <v>3431</v>
      </c>
      <c r="G1931" s="20">
        <v>3</v>
      </c>
      <c r="H1931" s="20">
        <v>242</v>
      </c>
      <c r="I1931" s="20">
        <v>53</v>
      </c>
      <c r="J1931" s="20">
        <v>44</v>
      </c>
      <c r="K1931" s="20">
        <v>4426</v>
      </c>
      <c r="L1931" s="20">
        <v>68</v>
      </c>
      <c r="M1931" s="26" cm="1">
        <f t="array" ref="M1931">_xlfn.IFS(Table11[[#This Row],[target.clade]]="I",110,Table11[[#This Row],[target.clade]]="II",4454,TRUE,4652)</f>
        <v>4454</v>
      </c>
      <c r="N1931" s="26" cm="1">
        <f t="array" ref="N1931">_xlfn.IFS(Table11[[#This Row],[target.clade]]="I",4454,Table11[[#This Row],[target.clade]]="II",110,TRUE,NA())</f>
        <v>110</v>
      </c>
      <c r="O1931" s="20" cm="1">
        <f t="array" ref="O1931">_xlfn.IFS(Table11[[#This Row],[target.clade]]="I",Table11[[#This Row],[hits.I]],Table11[[#This Row],[target.clade]]="II",Table11[[#This Row],[hits.II]],TRUE,SUM(Table11[[#This Row],[hits.I]:[hits.?]]))</f>
        <v>4426</v>
      </c>
      <c r="P1931" s="26">
        <f>Table11[[#This Row],[clade.P]]-Table11[[#This Row],[clade.TP]]</f>
        <v>28</v>
      </c>
      <c r="Q1931" s="26" cm="1">
        <f t="array" ref="Q1931">_xlfn.IFS(Table11[[#This Row],[target.clade]]="I",Table11[[#This Row],[hits.II]],Table11[[#This Row],[target.clade]]="II",Table11[[#This Row],[hits.I]],TRUE,NA())</f>
        <v>44</v>
      </c>
      <c r="R1931" s="26">
        <f>IFERROR(Table11[[#This Row],[clade.N]]-Table11[[#This Row],[clade.FP]], NA())</f>
        <v>66</v>
      </c>
      <c r="S1931" s="24">
        <f>Table11[[#This Row],[clade.TP]]/Table11[[#This Row],[clade.P]]</f>
        <v>0.99371351594072743</v>
      </c>
      <c r="T1931" s="24">
        <f>Table11[[#This Row],[clade.FN]]/Table11[[#This Row],[clade.P]]</f>
        <v>6.2864840592725636E-3</v>
      </c>
      <c r="U1931" s="24">
        <f>IFERROR(Table11[[#This Row],[clade.FP]]/Table11[[#This Row],[clade.N]],NA())</f>
        <v>0.4</v>
      </c>
      <c r="V1931" s="24">
        <f>IFERROR(Table11[[#This Row],[clade.TN]]/Table11[[#This Row],[clade.N]],NA())</f>
        <v>0.6</v>
      </c>
      <c r="AC1931" s="11"/>
      <c r="AD1931" s="11"/>
    </row>
    <row r="1932" spans="1:30" ht="21" customHeight="1" x14ac:dyDescent="0.2">
      <c r="A1932" s="25" t="s">
        <v>7344</v>
      </c>
      <c r="B1932" s="20">
        <f>LOOKUP(Table11[[#This Row],[id]],'S1 - Assay'!A:A,'S1 - Assay'!B:B)</f>
        <v>10244</v>
      </c>
      <c r="C1932" s="20" t="str">
        <f>LOOKUP(Table11[[#This Row],[id]],'S1 - Assay'!A:A,'S1 - Assay'!C:C)</f>
        <v>II</v>
      </c>
      <c r="D1932" s="20">
        <f>COUNTIF('S6 - Table 1'!$B$3:$B$20,Table11[[#This Row],[id]])</f>
        <v>0</v>
      </c>
      <c r="E1932" s="20">
        <v>5.6832625810000001</v>
      </c>
      <c r="F1932" s="20">
        <v>3434</v>
      </c>
      <c r="G1932" s="20">
        <v>0</v>
      </c>
      <c r="H1932" s="20">
        <v>252</v>
      </c>
      <c r="I1932" s="20">
        <v>53</v>
      </c>
      <c r="J1932" s="20">
        <v>43</v>
      </c>
      <c r="K1932" s="20">
        <v>4437</v>
      </c>
      <c r="L1932" s="20">
        <v>65</v>
      </c>
      <c r="M1932" s="26" cm="1">
        <f t="array" ref="M1932">_xlfn.IFS(Table11[[#This Row],[target.clade]]="I",110,Table11[[#This Row],[target.clade]]="II",4454,TRUE,4652)</f>
        <v>4454</v>
      </c>
      <c r="N1932" s="26" cm="1">
        <f t="array" ref="N1932">_xlfn.IFS(Table11[[#This Row],[target.clade]]="I",4454,Table11[[#This Row],[target.clade]]="II",110,TRUE,NA())</f>
        <v>110</v>
      </c>
      <c r="O1932" s="20" cm="1">
        <f t="array" ref="O1932">_xlfn.IFS(Table11[[#This Row],[target.clade]]="I",Table11[[#This Row],[hits.I]],Table11[[#This Row],[target.clade]]="II",Table11[[#This Row],[hits.II]],TRUE,SUM(Table11[[#This Row],[hits.I]:[hits.?]]))</f>
        <v>4437</v>
      </c>
      <c r="P1932" s="26">
        <f>Table11[[#This Row],[clade.P]]-Table11[[#This Row],[clade.TP]]</f>
        <v>17</v>
      </c>
      <c r="Q1932" s="26" cm="1">
        <f t="array" ref="Q1932">_xlfn.IFS(Table11[[#This Row],[target.clade]]="I",Table11[[#This Row],[hits.II]],Table11[[#This Row],[target.clade]]="II",Table11[[#This Row],[hits.I]],TRUE,NA())</f>
        <v>43</v>
      </c>
      <c r="R1932" s="26">
        <f>IFERROR(Table11[[#This Row],[clade.N]]-Table11[[#This Row],[clade.FP]], NA())</f>
        <v>67</v>
      </c>
      <c r="S1932" s="24">
        <f>Table11[[#This Row],[clade.TP]]/Table11[[#This Row],[clade.P]]</f>
        <v>0.99618320610687028</v>
      </c>
      <c r="T1932" s="24">
        <f>Table11[[#This Row],[clade.FN]]/Table11[[#This Row],[clade.P]]</f>
        <v>3.8167938931297708E-3</v>
      </c>
      <c r="U1932" s="24">
        <f>IFERROR(Table11[[#This Row],[clade.FP]]/Table11[[#This Row],[clade.N]],NA())</f>
        <v>0.39090909090909093</v>
      </c>
      <c r="V1932" s="24">
        <f>IFERROR(Table11[[#This Row],[clade.TN]]/Table11[[#This Row],[clade.N]],NA())</f>
        <v>0.60909090909090913</v>
      </c>
      <c r="AC1932" s="11"/>
      <c r="AD1932" s="11"/>
    </row>
    <row r="1933" spans="1:30" ht="21" customHeight="1" x14ac:dyDescent="0.2">
      <c r="A1933" s="25" t="s">
        <v>7348</v>
      </c>
      <c r="B1933" s="20">
        <f>LOOKUP(Table11[[#This Row],[id]],'S1 - Assay'!A:A,'S1 - Assay'!B:B)</f>
        <v>10244</v>
      </c>
      <c r="C1933" s="20" t="str">
        <f>LOOKUP(Table11[[#This Row],[id]],'S1 - Assay'!A:A,'S1 - Assay'!C:C)</f>
        <v>II</v>
      </c>
      <c r="D1933" s="20">
        <f>COUNTIF('S6 - Table 1'!$B$3:$B$20,Table11[[#This Row],[id]])</f>
        <v>0</v>
      </c>
      <c r="E1933" s="20">
        <v>5.698228684</v>
      </c>
      <c r="F1933" s="20">
        <v>3433</v>
      </c>
      <c r="G1933" s="20">
        <v>1</v>
      </c>
      <c r="H1933" s="20">
        <v>264</v>
      </c>
      <c r="I1933" s="20">
        <v>31</v>
      </c>
      <c r="J1933" s="20">
        <v>44</v>
      </c>
      <c r="K1933" s="20">
        <v>4433</v>
      </c>
      <c r="L1933" s="20">
        <v>67</v>
      </c>
      <c r="M1933" s="26" cm="1">
        <f t="array" ref="M1933">_xlfn.IFS(Table11[[#This Row],[target.clade]]="I",110,Table11[[#This Row],[target.clade]]="II",4454,TRUE,4652)</f>
        <v>4454</v>
      </c>
      <c r="N1933" s="26" cm="1">
        <f t="array" ref="N1933">_xlfn.IFS(Table11[[#This Row],[target.clade]]="I",4454,Table11[[#This Row],[target.clade]]="II",110,TRUE,NA())</f>
        <v>110</v>
      </c>
      <c r="O1933" s="20" cm="1">
        <f t="array" ref="O1933">_xlfn.IFS(Table11[[#This Row],[target.clade]]="I",Table11[[#This Row],[hits.I]],Table11[[#This Row],[target.clade]]="II",Table11[[#This Row],[hits.II]],TRUE,SUM(Table11[[#This Row],[hits.I]:[hits.?]]))</f>
        <v>4433</v>
      </c>
      <c r="P1933" s="26">
        <f>Table11[[#This Row],[clade.P]]-Table11[[#This Row],[clade.TP]]</f>
        <v>21</v>
      </c>
      <c r="Q1933" s="26" cm="1">
        <f t="array" ref="Q1933">_xlfn.IFS(Table11[[#This Row],[target.clade]]="I",Table11[[#This Row],[hits.II]],Table11[[#This Row],[target.clade]]="II",Table11[[#This Row],[hits.I]],TRUE,NA())</f>
        <v>44</v>
      </c>
      <c r="R1933" s="26">
        <f>IFERROR(Table11[[#This Row],[clade.N]]-Table11[[#This Row],[clade.FP]], NA())</f>
        <v>66</v>
      </c>
      <c r="S1933" s="24">
        <f>Table11[[#This Row],[clade.TP]]/Table11[[#This Row],[clade.P]]</f>
        <v>0.99528513695554555</v>
      </c>
      <c r="T1933" s="24">
        <f>Table11[[#This Row],[clade.FN]]/Table11[[#This Row],[clade.P]]</f>
        <v>4.7148630444544233E-3</v>
      </c>
      <c r="U1933" s="24">
        <f>IFERROR(Table11[[#This Row],[clade.FP]]/Table11[[#This Row],[clade.N]],NA())</f>
        <v>0.4</v>
      </c>
      <c r="V1933" s="24">
        <f>IFERROR(Table11[[#This Row],[clade.TN]]/Table11[[#This Row],[clade.N]],NA())</f>
        <v>0.6</v>
      </c>
      <c r="AC1933" s="11"/>
      <c r="AD1933" s="11"/>
    </row>
    <row r="1934" spans="1:30" ht="21" customHeight="1" x14ac:dyDescent="0.2">
      <c r="A1934" s="25" t="s">
        <v>7351</v>
      </c>
      <c r="B1934" s="20">
        <f>LOOKUP(Table11[[#This Row],[id]],'S1 - Assay'!A:A,'S1 - Assay'!B:B)</f>
        <v>10244</v>
      </c>
      <c r="C1934" s="20" t="str">
        <f>LOOKUP(Table11[[#This Row],[id]],'S1 - Assay'!A:A,'S1 - Assay'!C:C)</f>
        <v>II</v>
      </c>
      <c r="D1934" s="20">
        <f>COUNTIF('S6 - Table 1'!$B$3:$B$20,Table11[[#This Row],[id]])</f>
        <v>0</v>
      </c>
      <c r="E1934" s="20">
        <v>5.6984269489999999</v>
      </c>
      <c r="F1934" s="20">
        <v>3433</v>
      </c>
      <c r="G1934" s="20">
        <v>1</v>
      </c>
      <c r="H1934" s="20">
        <v>188</v>
      </c>
      <c r="I1934" s="20">
        <v>107</v>
      </c>
      <c r="J1934" s="20">
        <v>44</v>
      </c>
      <c r="K1934" s="20">
        <v>4433</v>
      </c>
      <c r="L1934" s="20">
        <v>67</v>
      </c>
      <c r="M1934" s="26" cm="1">
        <f t="array" ref="M1934">_xlfn.IFS(Table11[[#This Row],[target.clade]]="I",110,Table11[[#This Row],[target.clade]]="II",4454,TRUE,4652)</f>
        <v>4454</v>
      </c>
      <c r="N1934" s="26" cm="1">
        <f t="array" ref="N1934">_xlfn.IFS(Table11[[#This Row],[target.clade]]="I",4454,Table11[[#This Row],[target.clade]]="II",110,TRUE,NA())</f>
        <v>110</v>
      </c>
      <c r="O1934" s="20" cm="1">
        <f t="array" ref="O1934">_xlfn.IFS(Table11[[#This Row],[target.clade]]="I",Table11[[#This Row],[hits.I]],Table11[[#This Row],[target.clade]]="II",Table11[[#This Row],[hits.II]],TRUE,SUM(Table11[[#This Row],[hits.I]:[hits.?]]))</f>
        <v>4433</v>
      </c>
      <c r="P1934" s="26">
        <f>Table11[[#This Row],[clade.P]]-Table11[[#This Row],[clade.TP]]</f>
        <v>21</v>
      </c>
      <c r="Q1934" s="26" cm="1">
        <f t="array" ref="Q1934">_xlfn.IFS(Table11[[#This Row],[target.clade]]="I",Table11[[#This Row],[hits.II]],Table11[[#This Row],[target.clade]]="II",Table11[[#This Row],[hits.I]],TRUE,NA())</f>
        <v>44</v>
      </c>
      <c r="R1934" s="26">
        <f>IFERROR(Table11[[#This Row],[clade.N]]-Table11[[#This Row],[clade.FP]], NA())</f>
        <v>66</v>
      </c>
      <c r="S1934" s="24">
        <f>Table11[[#This Row],[clade.TP]]/Table11[[#This Row],[clade.P]]</f>
        <v>0.99528513695554555</v>
      </c>
      <c r="T1934" s="24">
        <f>Table11[[#This Row],[clade.FN]]/Table11[[#This Row],[clade.P]]</f>
        <v>4.7148630444544233E-3</v>
      </c>
      <c r="U1934" s="24">
        <f>IFERROR(Table11[[#This Row],[clade.FP]]/Table11[[#This Row],[clade.N]],NA())</f>
        <v>0.4</v>
      </c>
      <c r="V1934" s="24">
        <f>IFERROR(Table11[[#This Row],[clade.TN]]/Table11[[#This Row],[clade.N]],NA())</f>
        <v>0.6</v>
      </c>
      <c r="AC1934" s="11"/>
      <c r="AD1934" s="11"/>
    </row>
    <row r="1935" spans="1:30" ht="21" customHeight="1" x14ac:dyDescent="0.2">
      <c r="A1935" s="25" t="s">
        <v>7354</v>
      </c>
      <c r="B1935" s="20">
        <f>LOOKUP(Table11[[#This Row],[id]],'S1 - Assay'!A:A,'S1 - Assay'!B:B)</f>
        <v>10244</v>
      </c>
      <c r="C1935" s="20" t="str">
        <f>LOOKUP(Table11[[#This Row],[id]],'S1 - Assay'!A:A,'S1 - Assay'!C:C)</f>
        <v>II</v>
      </c>
      <c r="D1935" s="20">
        <f>COUNTIF('S6 - Table 1'!$B$3:$B$20,Table11[[#This Row],[id]])</f>
        <v>0</v>
      </c>
      <c r="E1935" s="20">
        <v>5.6995561490000002</v>
      </c>
      <c r="F1935" s="20">
        <v>3207</v>
      </c>
      <c r="G1935" s="20">
        <v>60</v>
      </c>
      <c r="H1935" s="20">
        <v>0</v>
      </c>
      <c r="I1935" s="20">
        <v>289</v>
      </c>
      <c r="J1935" s="20">
        <v>43</v>
      </c>
      <c r="K1935" s="20">
        <v>4333</v>
      </c>
      <c r="L1935" s="20">
        <v>17</v>
      </c>
      <c r="M1935" s="26" cm="1">
        <f t="array" ref="M1935">_xlfn.IFS(Table11[[#This Row],[target.clade]]="I",110,Table11[[#This Row],[target.clade]]="II",4454,TRUE,4652)</f>
        <v>4454</v>
      </c>
      <c r="N1935" s="26" cm="1">
        <f t="array" ref="N1935">_xlfn.IFS(Table11[[#This Row],[target.clade]]="I",4454,Table11[[#This Row],[target.clade]]="II",110,TRUE,NA())</f>
        <v>110</v>
      </c>
      <c r="O1935" s="20" cm="1">
        <f t="array" ref="O1935">_xlfn.IFS(Table11[[#This Row],[target.clade]]="I",Table11[[#This Row],[hits.I]],Table11[[#This Row],[target.clade]]="II",Table11[[#This Row],[hits.II]],TRUE,SUM(Table11[[#This Row],[hits.I]:[hits.?]]))</f>
        <v>4333</v>
      </c>
      <c r="P1935" s="26">
        <f>Table11[[#This Row],[clade.P]]-Table11[[#This Row],[clade.TP]]</f>
        <v>121</v>
      </c>
      <c r="Q1935" s="26" cm="1">
        <f t="array" ref="Q1935">_xlfn.IFS(Table11[[#This Row],[target.clade]]="I",Table11[[#This Row],[hits.II]],Table11[[#This Row],[target.clade]]="II",Table11[[#This Row],[hits.I]],TRUE,NA())</f>
        <v>43</v>
      </c>
      <c r="R1935" s="26">
        <f>IFERROR(Table11[[#This Row],[clade.N]]-Table11[[#This Row],[clade.FP]], NA())</f>
        <v>67</v>
      </c>
      <c r="S1935" s="24">
        <f>Table11[[#This Row],[clade.TP]]/Table11[[#This Row],[clade.P]]</f>
        <v>0.97283340817242925</v>
      </c>
      <c r="T1935" s="24">
        <f>Table11[[#This Row],[clade.FN]]/Table11[[#This Row],[clade.P]]</f>
        <v>2.7166591827570724E-2</v>
      </c>
      <c r="U1935" s="24">
        <f>IFERROR(Table11[[#This Row],[clade.FP]]/Table11[[#This Row],[clade.N]],NA())</f>
        <v>0.39090909090909093</v>
      </c>
      <c r="V1935" s="24">
        <f>IFERROR(Table11[[#This Row],[clade.TN]]/Table11[[#This Row],[clade.N]],NA())</f>
        <v>0.60909090909090913</v>
      </c>
      <c r="AC1935" s="11"/>
      <c r="AD1935" s="11"/>
    </row>
    <row r="1936" spans="1:30" ht="21" customHeight="1" x14ac:dyDescent="0.2">
      <c r="A1936" s="25" t="s">
        <v>7359</v>
      </c>
      <c r="B1936" s="20">
        <f>LOOKUP(Table11[[#This Row],[id]],'S1 - Assay'!A:A,'S1 - Assay'!B:B)</f>
        <v>10244</v>
      </c>
      <c r="C1936" s="20" t="str">
        <f>LOOKUP(Table11[[#This Row],[id]],'S1 - Assay'!A:A,'S1 - Assay'!C:C)</f>
        <v>II</v>
      </c>
      <c r="D1936" s="20">
        <f>COUNTIF('S6 - Table 1'!$B$3:$B$20,Table11[[#This Row],[id]])</f>
        <v>0</v>
      </c>
      <c r="E1936" s="20">
        <v>5.7188735480000004</v>
      </c>
      <c r="F1936" s="20">
        <v>3434</v>
      </c>
      <c r="G1936" s="20">
        <v>0</v>
      </c>
      <c r="H1936" s="20">
        <v>252</v>
      </c>
      <c r="I1936" s="20">
        <v>53</v>
      </c>
      <c r="J1936" s="20">
        <v>43</v>
      </c>
      <c r="K1936" s="20">
        <v>4437</v>
      </c>
      <c r="L1936" s="20">
        <v>65</v>
      </c>
      <c r="M1936" s="26" cm="1">
        <f t="array" ref="M1936">_xlfn.IFS(Table11[[#This Row],[target.clade]]="I",110,Table11[[#This Row],[target.clade]]="II",4454,TRUE,4652)</f>
        <v>4454</v>
      </c>
      <c r="N1936" s="26" cm="1">
        <f t="array" ref="N1936">_xlfn.IFS(Table11[[#This Row],[target.clade]]="I",4454,Table11[[#This Row],[target.clade]]="II",110,TRUE,NA())</f>
        <v>110</v>
      </c>
      <c r="O1936" s="20" cm="1">
        <f t="array" ref="O1936">_xlfn.IFS(Table11[[#This Row],[target.clade]]="I",Table11[[#This Row],[hits.I]],Table11[[#This Row],[target.clade]]="II",Table11[[#This Row],[hits.II]],TRUE,SUM(Table11[[#This Row],[hits.I]:[hits.?]]))</f>
        <v>4437</v>
      </c>
      <c r="P1936" s="26">
        <f>Table11[[#This Row],[clade.P]]-Table11[[#This Row],[clade.TP]]</f>
        <v>17</v>
      </c>
      <c r="Q1936" s="26" cm="1">
        <f t="array" ref="Q1936">_xlfn.IFS(Table11[[#This Row],[target.clade]]="I",Table11[[#This Row],[hits.II]],Table11[[#This Row],[target.clade]]="II",Table11[[#This Row],[hits.I]],TRUE,NA())</f>
        <v>43</v>
      </c>
      <c r="R1936" s="26">
        <f>IFERROR(Table11[[#This Row],[clade.N]]-Table11[[#This Row],[clade.FP]], NA())</f>
        <v>67</v>
      </c>
      <c r="S1936" s="24">
        <f>Table11[[#This Row],[clade.TP]]/Table11[[#This Row],[clade.P]]</f>
        <v>0.99618320610687028</v>
      </c>
      <c r="T1936" s="24">
        <f>Table11[[#This Row],[clade.FN]]/Table11[[#This Row],[clade.P]]</f>
        <v>3.8167938931297708E-3</v>
      </c>
      <c r="U1936" s="24">
        <f>IFERROR(Table11[[#This Row],[clade.FP]]/Table11[[#This Row],[clade.N]],NA())</f>
        <v>0.39090909090909093</v>
      </c>
      <c r="V1936" s="24">
        <f>IFERROR(Table11[[#This Row],[clade.TN]]/Table11[[#This Row],[clade.N]],NA())</f>
        <v>0.60909090909090913</v>
      </c>
      <c r="AC1936" s="11"/>
      <c r="AD1936" s="11"/>
    </row>
    <row r="1937" spans="1:30" ht="21" customHeight="1" x14ac:dyDescent="0.2">
      <c r="A1937" s="25" t="s">
        <v>7362</v>
      </c>
      <c r="B1937" s="20">
        <f>LOOKUP(Table11[[#This Row],[id]],'S1 - Assay'!A:A,'S1 - Assay'!B:B)</f>
        <v>10244</v>
      </c>
      <c r="C1937" s="20" t="str">
        <f>LOOKUP(Table11[[#This Row],[id]],'S1 - Assay'!A:A,'S1 - Assay'!C:C)</f>
        <v>II</v>
      </c>
      <c r="D1937" s="20">
        <f>COUNTIF('S6 - Table 1'!$B$3:$B$20,Table11[[#This Row],[id]])</f>
        <v>0</v>
      </c>
      <c r="E1937" s="20">
        <v>5.7487272880000004</v>
      </c>
      <c r="F1937" s="20">
        <v>3326</v>
      </c>
      <c r="G1937" s="20">
        <v>2</v>
      </c>
      <c r="H1937" s="20">
        <v>286</v>
      </c>
      <c r="I1937" s="20">
        <v>16</v>
      </c>
      <c r="J1937" s="20">
        <v>43</v>
      </c>
      <c r="K1937" s="20">
        <v>4411</v>
      </c>
      <c r="L1937" s="20">
        <v>29</v>
      </c>
      <c r="M1937" s="26" cm="1">
        <f t="array" ref="M1937">_xlfn.IFS(Table11[[#This Row],[target.clade]]="I",110,Table11[[#This Row],[target.clade]]="II",4454,TRUE,4652)</f>
        <v>4454</v>
      </c>
      <c r="N1937" s="26" cm="1">
        <f t="array" ref="N1937">_xlfn.IFS(Table11[[#This Row],[target.clade]]="I",4454,Table11[[#This Row],[target.clade]]="II",110,TRUE,NA())</f>
        <v>110</v>
      </c>
      <c r="O1937" s="20" cm="1">
        <f t="array" ref="O1937">_xlfn.IFS(Table11[[#This Row],[target.clade]]="I",Table11[[#This Row],[hits.I]],Table11[[#This Row],[target.clade]]="II",Table11[[#This Row],[hits.II]],TRUE,SUM(Table11[[#This Row],[hits.I]:[hits.?]]))</f>
        <v>4411</v>
      </c>
      <c r="P1937" s="26">
        <f>Table11[[#This Row],[clade.P]]-Table11[[#This Row],[clade.TP]]</f>
        <v>43</v>
      </c>
      <c r="Q1937" s="26" cm="1">
        <f t="array" ref="Q1937">_xlfn.IFS(Table11[[#This Row],[target.clade]]="I",Table11[[#This Row],[hits.II]],Table11[[#This Row],[target.clade]]="II",Table11[[#This Row],[hits.I]],TRUE,NA())</f>
        <v>43</v>
      </c>
      <c r="R1937" s="26">
        <f>IFERROR(Table11[[#This Row],[clade.N]]-Table11[[#This Row],[clade.FP]], NA())</f>
        <v>67</v>
      </c>
      <c r="S1937" s="24">
        <f>Table11[[#This Row],[clade.TP]]/Table11[[#This Row],[clade.P]]</f>
        <v>0.99034575662325997</v>
      </c>
      <c r="T1937" s="24">
        <f>Table11[[#This Row],[clade.FN]]/Table11[[#This Row],[clade.P]]</f>
        <v>9.6542433767400088E-3</v>
      </c>
      <c r="U1937" s="24">
        <f>IFERROR(Table11[[#This Row],[clade.FP]]/Table11[[#This Row],[clade.N]],NA())</f>
        <v>0.39090909090909093</v>
      </c>
      <c r="V1937" s="24">
        <f>IFERROR(Table11[[#This Row],[clade.TN]]/Table11[[#This Row],[clade.N]],NA())</f>
        <v>0.60909090909090913</v>
      </c>
      <c r="AC1937" s="11"/>
      <c r="AD1937" s="11"/>
    </row>
    <row r="1938" spans="1:30" ht="21" customHeight="1" x14ac:dyDescent="0.2">
      <c r="A1938" s="25" t="s">
        <v>7365</v>
      </c>
      <c r="B1938" s="20">
        <f>LOOKUP(Table11[[#This Row],[id]],'S1 - Assay'!A:A,'S1 - Assay'!B:B)</f>
        <v>10244</v>
      </c>
      <c r="C1938" s="20" t="str">
        <f>LOOKUP(Table11[[#This Row],[id]],'S1 - Assay'!A:A,'S1 - Assay'!C:C)</f>
        <v>II</v>
      </c>
      <c r="D1938" s="20">
        <f>COUNTIF('S6 - Table 1'!$B$3:$B$20,Table11[[#This Row],[id]])</f>
        <v>0</v>
      </c>
      <c r="E1938" s="20">
        <v>5.7680249259999998</v>
      </c>
      <c r="F1938" s="20">
        <v>2485</v>
      </c>
      <c r="G1938" s="20">
        <v>61</v>
      </c>
      <c r="H1938" s="20">
        <v>220</v>
      </c>
      <c r="I1938" s="20">
        <v>37</v>
      </c>
      <c r="J1938" s="20">
        <v>50</v>
      </c>
      <c r="K1938" s="20">
        <v>3366</v>
      </c>
      <c r="L1938" s="20">
        <v>59</v>
      </c>
      <c r="M1938" s="26" cm="1">
        <f t="array" ref="M1938">_xlfn.IFS(Table11[[#This Row],[target.clade]]="I",110,Table11[[#This Row],[target.clade]]="II",4454,TRUE,4652)</f>
        <v>4454</v>
      </c>
      <c r="N1938" s="26" cm="1">
        <f t="array" ref="N1938">_xlfn.IFS(Table11[[#This Row],[target.clade]]="I",4454,Table11[[#This Row],[target.clade]]="II",110,TRUE,NA())</f>
        <v>110</v>
      </c>
      <c r="O1938" s="20" cm="1">
        <f t="array" ref="O1938">_xlfn.IFS(Table11[[#This Row],[target.clade]]="I",Table11[[#This Row],[hits.I]],Table11[[#This Row],[target.clade]]="II",Table11[[#This Row],[hits.II]],TRUE,SUM(Table11[[#This Row],[hits.I]:[hits.?]]))</f>
        <v>3366</v>
      </c>
      <c r="P1938" s="26">
        <f>Table11[[#This Row],[clade.P]]-Table11[[#This Row],[clade.TP]]</f>
        <v>1088</v>
      </c>
      <c r="Q1938" s="26" cm="1">
        <f t="array" ref="Q1938">_xlfn.IFS(Table11[[#This Row],[target.clade]]="I",Table11[[#This Row],[hits.II]],Table11[[#This Row],[target.clade]]="II",Table11[[#This Row],[hits.I]],TRUE,NA())</f>
        <v>50</v>
      </c>
      <c r="R1938" s="26">
        <f>IFERROR(Table11[[#This Row],[clade.N]]-Table11[[#This Row],[clade.FP]], NA())</f>
        <v>60</v>
      </c>
      <c r="S1938" s="24">
        <f>Table11[[#This Row],[clade.TP]]/Table11[[#This Row],[clade.P]]</f>
        <v>0.75572519083969469</v>
      </c>
      <c r="T1938" s="24">
        <f>Table11[[#This Row],[clade.FN]]/Table11[[#This Row],[clade.P]]</f>
        <v>0.24427480916030533</v>
      </c>
      <c r="U1938" s="24">
        <f>IFERROR(Table11[[#This Row],[clade.FP]]/Table11[[#This Row],[clade.N]],NA())</f>
        <v>0.45454545454545453</v>
      </c>
      <c r="V1938" s="24">
        <f>IFERROR(Table11[[#This Row],[clade.TN]]/Table11[[#This Row],[clade.N]],NA())</f>
        <v>0.54545454545454541</v>
      </c>
      <c r="AC1938" s="11"/>
      <c r="AD1938" s="11"/>
    </row>
    <row r="1939" spans="1:30" ht="21" customHeight="1" x14ac:dyDescent="0.2">
      <c r="A1939" s="25" t="s">
        <v>7370</v>
      </c>
      <c r="B1939" s="20">
        <f>LOOKUP(Table11[[#This Row],[id]],'S1 - Assay'!A:A,'S1 - Assay'!B:B)</f>
        <v>10244</v>
      </c>
      <c r="C1939" s="20" t="str">
        <f>LOOKUP(Table11[[#This Row],[id]],'S1 - Assay'!A:A,'S1 - Assay'!C:C)</f>
        <v>II</v>
      </c>
      <c r="D1939" s="20">
        <f>COUNTIF('S6 - Table 1'!$B$3:$B$20,Table11[[#This Row],[id]])</f>
        <v>0</v>
      </c>
      <c r="E1939" s="20">
        <v>5.7885401270000001</v>
      </c>
      <c r="F1939" s="20">
        <v>2485</v>
      </c>
      <c r="G1939" s="20">
        <v>61</v>
      </c>
      <c r="H1939" s="20">
        <v>220</v>
      </c>
      <c r="I1939" s="20">
        <v>37</v>
      </c>
      <c r="J1939" s="20">
        <v>50</v>
      </c>
      <c r="K1939" s="20">
        <v>3366</v>
      </c>
      <c r="L1939" s="20">
        <v>59</v>
      </c>
      <c r="M1939" s="26" cm="1">
        <f t="array" ref="M1939">_xlfn.IFS(Table11[[#This Row],[target.clade]]="I",110,Table11[[#This Row],[target.clade]]="II",4454,TRUE,4652)</f>
        <v>4454</v>
      </c>
      <c r="N1939" s="26" cm="1">
        <f t="array" ref="N1939">_xlfn.IFS(Table11[[#This Row],[target.clade]]="I",4454,Table11[[#This Row],[target.clade]]="II",110,TRUE,NA())</f>
        <v>110</v>
      </c>
      <c r="O1939" s="20" cm="1">
        <f t="array" ref="O1939">_xlfn.IFS(Table11[[#This Row],[target.clade]]="I",Table11[[#This Row],[hits.I]],Table11[[#This Row],[target.clade]]="II",Table11[[#This Row],[hits.II]],TRUE,SUM(Table11[[#This Row],[hits.I]:[hits.?]]))</f>
        <v>3366</v>
      </c>
      <c r="P1939" s="26">
        <f>Table11[[#This Row],[clade.P]]-Table11[[#This Row],[clade.TP]]</f>
        <v>1088</v>
      </c>
      <c r="Q1939" s="26" cm="1">
        <f t="array" ref="Q1939">_xlfn.IFS(Table11[[#This Row],[target.clade]]="I",Table11[[#This Row],[hits.II]],Table11[[#This Row],[target.clade]]="II",Table11[[#This Row],[hits.I]],TRUE,NA())</f>
        <v>50</v>
      </c>
      <c r="R1939" s="26">
        <f>IFERROR(Table11[[#This Row],[clade.N]]-Table11[[#This Row],[clade.FP]], NA())</f>
        <v>60</v>
      </c>
      <c r="S1939" s="24">
        <f>Table11[[#This Row],[clade.TP]]/Table11[[#This Row],[clade.P]]</f>
        <v>0.75572519083969469</v>
      </c>
      <c r="T1939" s="24">
        <f>Table11[[#This Row],[clade.FN]]/Table11[[#This Row],[clade.P]]</f>
        <v>0.24427480916030533</v>
      </c>
      <c r="U1939" s="24">
        <f>IFERROR(Table11[[#This Row],[clade.FP]]/Table11[[#This Row],[clade.N]],NA())</f>
        <v>0.45454545454545453</v>
      </c>
      <c r="V1939" s="24">
        <f>IFERROR(Table11[[#This Row],[clade.TN]]/Table11[[#This Row],[clade.N]],NA())</f>
        <v>0.54545454545454541</v>
      </c>
      <c r="AC1939" s="11"/>
      <c r="AD1939" s="11"/>
    </row>
    <row r="1940" spans="1:30" ht="21" customHeight="1" x14ac:dyDescent="0.2">
      <c r="A1940" s="25" t="s">
        <v>7373</v>
      </c>
      <c r="B1940" s="20">
        <f>LOOKUP(Table11[[#This Row],[id]],'S1 - Assay'!A:A,'S1 - Assay'!B:B)</f>
        <v>10244</v>
      </c>
      <c r="C1940" s="20" t="str">
        <f>LOOKUP(Table11[[#This Row],[id]],'S1 - Assay'!A:A,'S1 - Assay'!C:C)</f>
        <v>II</v>
      </c>
      <c r="D1940" s="20">
        <f>COUNTIF('S6 - Table 1'!$B$3:$B$20,Table11[[#This Row],[id]])</f>
        <v>0</v>
      </c>
      <c r="E1940" s="20">
        <v>5.8050124399999996</v>
      </c>
      <c r="F1940" s="20">
        <v>3408</v>
      </c>
      <c r="G1940" s="20">
        <v>5</v>
      </c>
      <c r="H1940" s="20">
        <v>272</v>
      </c>
      <c r="I1940" s="20">
        <v>18</v>
      </c>
      <c r="J1940" s="20">
        <v>44</v>
      </c>
      <c r="K1940" s="20">
        <v>4411</v>
      </c>
      <c r="L1940" s="20">
        <v>64</v>
      </c>
      <c r="M1940" s="26" cm="1">
        <f t="array" ref="M1940">_xlfn.IFS(Table11[[#This Row],[target.clade]]="I",110,Table11[[#This Row],[target.clade]]="II",4454,TRUE,4652)</f>
        <v>4454</v>
      </c>
      <c r="N1940" s="26" cm="1">
        <f t="array" ref="N1940">_xlfn.IFS(Table11[[#This Row],[target.clade]]="I",4454,Table11[[#This Row],[target.clade]]="II",110,TRUE,NA())</f>
        <v>110</v>
      </c>
      <c r="O1940" s="20" cm="1">
        <f t="array" ref="O1940">_xlfn.IFS(Table11[[#This Row],[target.clade]]="I",Table11[[#This Row],[hits.I]],Table11[[#This Row],[target.clade]]="II",Table11[[#This Row],[hits.II]],TRUE,SUM(Table11[[#This Row],[hits.I]:[hits.?]]))</f>
        <v>4411</v>
      </c>
      <c r="P1940" s="26">
        <f>Table11[[#This Row],[clade.P]]-Table11[[#This Row],[clade.TP]]</f>
        <v>43</v>
      </c>
      <c r="Q1940" s="26" cm="1">
        <f t="array" ref="Q1940">_xlfn.IFS(Table11[[#This Row],[target.clade]]="I",Table11[[#This Row],[hits.II]],Table11[[#This Row],[target.clade]]="II",Table11[[#This Row],[hits.I]],TRUE,NA())</f>
        <v>44</v>
      </c>
      <c r="R1940" s="26">
        <f>IFERROR(Table11[[#This Row],[clade.N]]-Table11[[#This Row],[clade.FP]], NA())</f>
        <v>66</v>
      </c>
      <c r="S1940" s="24">
        <f>Table11[[#This Row],[clade.TP]]/Table11[[#This Row],[clade.P]]</f>
        <v>0.99034575662325997</v>
      </c>
      <c r="T1940" s="24">
        <f>Table11[[#This Row],[clade.FN]]/Table11[[#This Row],[clade.P]]</f>
        <v>9.6542433767400088E-3</v>
      </c>
      <c r="U1940" s="24">
        <f>IFERROR(Table11[[#This Row],[clade.FP]]/Table11[[#This Row],[clade.N]],NA())</f>
        <v>0.4</v>
      </c>
      <c r="V1940" s="24">
        <f>IFERROR(Table11[[#This Row],[clade.TN]]/Table11[[#This Row],[clade.N]],NA())</f>
        <v>0.6</v>
      </c>
      <c r="AC1940" s="11"/>
      <c r="AD1940" s="11"/>
    </row>
    <row r="1941" spans="1:30" ht="21" customHeight="1" x14ac:dyDescent="0.2">
      <c r="A1941" s="25" t="s">
        <v>7378</v>
      </c>
      <c r="B1941" s="20">
        <f>LOOKUP(Table11[[#This Row],[id]],'S1 - Assay'!A:A,'S1 - Assay'!B:B)</f>
        <v>10244</v>
      </c>
      <c r="C1941" s="20" t="str">
        <f>LOOKUP(Table11[[#This Row],[id]],'S1 - Assay'!A:A,'S1 - Assay'!C:C)</f>
        <v>II</v>
      </c>
      <c r="D1941" s="20">
        <f>COUNTIF('S6 - Table 1'!$B$3:$B$20,Table11[[#This Row],[id]])</f>
        <v>0</v>
      </c>
      <c r="E1941" s="20">
        <v>5.8094671939999998</v>
      </c>
      <c r="F1941" s="20">
        <v>3434</v>
      </c>
      <c r="G1941" s="20">
        <v>1</v>
      </c>
      <c r="H1941" s="20">
        <v>13</v>
      </c>
      <c r="I1941" s="20">
        <v>294</v>
      </c>
      <c r="J1941" s="20">
        <v>43</v>
      </c>
      <c r="K1941" s="20">
        <v>4436</v>
      </c>
      <c r="L1941" s="20">
        <v>66</v>
      </c>
      <c r="M1941" s="26" cm="1">
        <f t="array" ref="M1941">_xlfn.IFS(Table11[[#This Row],[target.clade]]="I",110,Table11[[#This Row],[target.clade]]="II",4454,TRUE,4652)</f>
        <v>4454</v>
      </c>
      <c r="N1941" s="26" cm="1">
        <f t="array" ref="N1941">_xlfn.IFS(Table11[[#This Row],[target.clade]]="I",4454,Table11[[#This Row],[target.clade]]="II",110,TRUE,NA())</f>
        <v>110</v>
      </c>
      <c r="O1941" s="20" cm="1">
        <f t="array" ref="O1941">_xlfn.IFS(Table11[[#This Row],[target.clade]]="I",Table11[[#This Row],[hits.I]],Table11[[#This Row],[target.clade]]="II",Table11[[#This Row],[hits.II]],TRUE,SUM(Table11[[#This Row],[hits.I]:[hits.?]]))</f>
        <v>4436</v>
      </c>
      <c r="P1941" s="26">
        <f>Table11[[#This Row],[clade.P]]-Table11[[#This Row],[clade.TP]]</f>
        <v>18</v>
      </c>
      <c r="Q1941" s="26" cm="1">
        <f t="array" ref="Q1941">_xlfn.IFS(Table11[[#This Row],[target.clade]]="I",Table11[[#This Row],[hits.II]],Table11[[#This Row],[target.clade]]="II",Table11[[#This Row],[hits.I]],TRUE,NA())</f>
        <v>43</v>
      </c>
      <c r="R1941" s="26">
        <f>IFERROR(Table11[[#This Row],[clade.N]]-Table11[[#This Row],[clade.FP]], NA())</f>
        <v>67</v>
      </c>
      <c r="S1941" s="24">
        <f>Table11[[#This Row],[clade.TP]]/Table11[[#This Row],[clade.P]]</f>
        <v>0.99595868881903904</v>
      </c>
      <c r="T1941" s="24">
        <f>Table11[[#This Row],[clade.FN]]/Table11[[#This Row],[clade.P]]</f>
        <v>4.0413111809609343E-3</v>
      </c>
      <c r="U1941" s="24">
        <f>IFERROR(Table11[[#This Row],[clade.FP]]/Table11[[#This Row],[clade.N]],NA())</f>
        <v>0.39090909090909093</v>
      </c>
      <c r="V1941" s="24">
        <f>IFERROR(Table11[[#This Row],[clade.TN]]/Table11[[#This Row],[clade.N]],NA())</f>
        <v>0.60909090909090913</v>
      </c>
      <c r="AC1941" s="11"/>
      <c r="AD1941" s="11"/>
    </row>
    <row r="1942" spans="1:30" ht="21" customHeight="1" x14ac:dyDescent="0.2">
      <c r="A1942" s="25" t="s">
        <v>7381</v>
      </c>
      <c r="B1942" s="20">
        <f>LOOKUP(Table11[[#This Row],[id]],'S1 - Assay'!A:A,'S1 - Assay'!B:B)</f>
        <v>10244</v>
      </c>
      <c r="C1942" s="20" t="str">
        <f>LOOKUP(Table11[[#This Row],[id]],'S1 - Assay'!A:A,'S1 - Assay'!C:C)</f>
        <v>II</v>
      </c>
      <c r="D1942" s="20">
        <f>COUNTIF('S6 - Table 1'!$B$3:$B$20,Table11[[#This Row],[id]])</f>
        <v>0</v>
      </c>
      <c r="E1942" s="20">
        <v>5.8169001109999998</v>
      </c>
      <c r="F1942" s="20">
        <v>3420</v>
      </c>
      <c r="G1942" s="20">
        <v>4</v>
      </c>
      <c r="H1942" s="20">
        <v>111</v>
      </c>
      <c r="I1942" s="20">
        <v>199</v>
      </c>
      <c r="J1942" s="20">
        <v>48</v>
      </c>
      <c r="K1942" s="20">
        <v>4426</v>
      </c>
      <c r="L1942" s="20">
        <v>61</v>
      </c>
      <c r="M1942" s="26" cm="1">
        <f t="array" ref="M1942">_xlfn.IFS(Table11[[#This Row],[target.clade]]="I",110,Table11[[#This Row],[target.clade]]="II",4454,TRUE,4652)</f>
        <v>4454</v>
      </c>
      <c r="N1942" s="26" cm="1">
        <f t="array" ref="N1942">_xlfn.IFS(Table11[[#This Row],[target.clade]]="I",4454,Table11[[#This Row],[target.clade]]="II",110,TRUE,NA())</f>
        <v>110</v>
      </c>
      <c r="O1942" s="20" cm="1">
        <f t="array" ref="O1942">_xlfn.IFS(Table11[[#This Row],[target.clade]]="I",Table11[[#This Row],[hits.I]],Table11[[#This Row],[target.clade]]="II",Table11[[#This Row],[hits.II]],TRUE,SUM(Table11[[#This Row],[hits.I]:[hits.?]]))</f>
        <v>4426</v>
      </c>
      <c r="P1942" s="26">
        <f>Table11[[#This Row],[clade.P]]-Table11[[#This Row],[clade.TP]]</f>
        <v>28</v>
      </c>
      <c r="Q1942" s="26" cm="1">
        <f t="array" ref="Q1942">_xlfn.IFS(Table11[[#This Row],[target.clade]]="I",Table11[[#This Row],[hits.II]],Table11[[#This Row],[target.clade]]="II",Table11[[#This Row],[hits.I]],TRUE,NA())</f>
        <v>48</v>
      </c>
      <c r="R1942" s="26">
        <f>IFERROR(Table11[[#This Row],[clade.N]]-Table11[[#This Row],[clade.FP]], NA())</f>
        <v>62</v>
      </c>
      <c r="S1942" s="24">
        <f>Table11[[#This Row],[clade.TP]]/Table11[[#This Row],[clade.P]]</f>
        <v>0.99371351594072743</v>
      </c>
      <c r="T1942" s="24">
        <f>Table11[[#This Row],[clade.FN]]/Table11[[#This Row],[clade.P]]</f>
        <v>6.2864840592725636E-3</v>
      </c>
      <c r="U1942" s="24">
        <f>IFERROR(Table11[[#This Row],[clade.FP]]/Table11[[#This Row],[clade.N]],NA())</f>
        <v>0.43636363636363634</v>
      </c>
      <c r="V1942" s="24">
        <f>IFERROR(Table11[[#This Row],[clade.TN]]/Table11[[#This Row],[clade.N]],NA())</f>
        <v>0.5636363636363636</v>
      </c>
      <c r="AC1942" s="11"/>
      <c r="AD1942" s="11"/>
    </row>
    <row r="1943" spans="1:30" ht="21" customHeight="1" x14ac:dyDescent="0.2">
      <c r="A1943" s="25" t="s">
        <v>7386</v>
      </c>
      <c r="B1943" s="20">
        <f>LOOKUP(Table11[[#This Row],[id]],'S1 - Assay'!A:A,'S1 - Assay'!B:B)</f>
        <v>10244</v>
      </c>
      <c r="C1943" s="20" t="str">
        <f>LOOKUP(Table11[[#This Row],[id]],'S1 - Assay'!A:A,'S1 - Assay'!C:C)</f>
        <v>II</v>
      </c>
      <c r="D1943" s="20">
        <f>COUNTIF('S6 - Table 1'!$B$3:$B$20,Table11[[#This Row],[id]])</f>
        <v>0</v>
      </c>
      <c r="E1943" s="20">
        <v>5.8169001109999998</v>
      </c>
      <c r="F1943" s="20">
        <v>3420</v>
      </c>
      <c r="G1943" s="20">
        <v>4</v>
      </c>
      <c r="H1943" s="20">
        <v>111</v>
      </c>
      <c r="I1943" s="20">
        <v>199</v>
      </c>
      <c r="J1943" s="20">
        <v>48</v>
      </c>
      <c r="K1943" s="20">
        <v>4426</v>
      </c>
      <c r="L1943" s="20">
        <v>61</v>
      </c>
      <c r="M1943" s="26" cm="1">
        <f t="array" ref="M1943">_xlfn.IFS(Table11[[#This Row],[target.clade]]="I",110,Table11[[#This Row],[target.clade]]="II",4454,TRUE,4652)</f>
        <v>4454</v>
      </c>
      <c r="N1943" s="26" cm="1">
        <f t="array" ref="N1943">_xlfn.IFS(Table11[[#This Row],[target.clade]]="I",4454,Table11[[#This Row],[target.clade]]="II",110,TRUE,NA())</f>
        <v>110</v>
      </c>
      <c r="O1943" s="20" cm="1">
        <f t="array" ref="O1943">_xlfn.IFS(Table11[[#This Row],[target.clade]]="I",Table11[[#This Row],[hits.I]],Table11[[#This Row],[target.clade]]="II",Table11[[#This Row],[hits.II]],TRUE,SUM(Table11[[#This Row],[hits.I]:[hits.?]]))</f>
        <v>4426</v>
      </c>
      <c r="P1943" s="26">
        <f>Table11[[#This Row],[clade.P]]-Table11[[#This Row],[clade.TP]]</f>
        <v>28</v>
      </c>
      <c r="Q1943" s="26" cm="1">
        <f t="array" ref="Q1943">_xlfn.IFS(Table11[[#This Row],[target.clade]]="I",Table11[[#This Row],[hits.II]],Table11[[#This Row],[target.clade]]="II",Table11[[#This Row],[hits.I]],TRUE,NA())</f>
        <v>48</v>
      </c>
      <c r="R1943" s="26">
        <f>IFERROR(Table11[[#This Row],[clade.N]]-Table11[[#This Row],[clade.FP]], NA())</f>
        <v>62</v>
      </c>
      <c r="S1943" s="24">
        <f>Table11[[#This Row],[clade.TP]]/Table11[[#This Row],[clade.P]]</f>
        <v>0.99371351594072743</v>
      </c>
      <c r="T1943" s="24">
        <f>Table11[[#This Row],[clade.FN]]/Table11[[#This Row],[clade.P]]</f>
        <v>6.2864840592725636E-3</v>
      </c>
      <c r="U1943" s="24">
        <f>IFERROR(Table11[[#This Row],[clade.FP]]/Table11[[#This Row],[clade.N]],NA())</f>
        <v>0.43636363636363634</v>
      </c>
      <c r="V1943" s="24">
        <f>IFERROR(Table11[[#This Row],[clade.TN]]/Table11[[#This Row],[clade.N]],NA())</f>
        <v>0.5636363636363636</v>
      </c>
      <c r="AC1943" s="11"/>
      <c r="AD1943" s="11"/>
    </row>
    <row r="1944" spans="1:30" ht="21" customHeight="1" x14ac:dyDescent="0.2">
      <c r="A1944" s="25" t="s">
        <v>7389</v>
      </c>
      <c r="B1944" s="20">
        <f>LOOKUP(Table11[[#This Row],[id]],'S1 - Assay'!A:A,'S1 - Assay'!B:B)</f>
        <v>10244</v>
      </c>
      <c r="C1944" s="20" t="str">
        <f>LOOKUP(Table11[[#This Row],[id]],'S1 - Assay'!A:A,'S1 - Assay'!C:C)</f>
        <v>II</v>
      </c>
      <c r="D1944" s="20">
        <f>COUNTIF('S6 - Table 1'!$B$3:$B$20,Table11[[#This Row],[id]])</f>
        <v>0</v>
      </c>
      <c r="E1944" s="20">
        <v>5.8169001109999998</v>
      </c>
      <c r="F1944" s="20">
        <v>3420</v>
      </c>
      <c r="G1944" s="20">
        <v>4</v>
      </c>
      <c r="H1944" s="20">
        <v>111</v>
      </c>
      <c r="I1944" s="20">
        <v>199</v>
      </c>
      <c r="J1944" s="20">
        <v>48</v>
      </c>
      <c r="K1944" s="20">
        <v>4426</v>
      </c>
      <c r="L1944" s="20">
        <v>61</v>
      </c>
      <c r="M1944" s="26" cm="1">
        <f t="array" ref="M1944">_xlfn.IFS(Table11[[#This Row],[target.clade]]="I",110,Table11[[#This Row],[target.clade]]="II",4454,TRUE,4652)</f>
        <v>4454</v>
      </c>
      <c r="N1944" s="26" cm="1">
        <f t="array" ref="N1944">_xlfn.IFS(Table11[[#This Row],[target.clade]]="I",4454,Table11[[#This Row],[target.clade]]="II",110,TRUE,NA())</f>
        <v>110</v>
      </c>
      <c r="O1944" s="20" cm="1">
        <f t="array" ref="O1944">_xlfn.IFS(Table11[[#This Row],[target.clade]]="I",Table11[[#This Row],[hits.I]],Table11[[#This Row],[target.clade]]="II",Table11[[#This Row],[hits.II]],TRUE,SUM(Table11[[#This Row],[hits.I]:[hits.?]]))</f>
        <v>4426</v>
      </c>
      <c r="P1944" s="26">
        <f>Table11[[#This Row],[clade.P]]-Table11[[#This Row],[clade.TP]]</f>
        <v>28</v>
      </c>
      <c r="Q1944" s="26" cm="1">
        <f t="array" ref="Q1944">_xlfn.IFS(Table11[[#This Row],[target.clade]]="I",Table11[[#This Row],[hits.II]],Table11[[#This Row],[target.clade]]="II",Table11[[#This Row],[hits.I]],TRUE,NA())</f>
        <v>48</v>
      </c>
      <c r="R1944" s="26">
        <f>IFERROR(Table11[[#This Row],[clade.N]]-Table11[[#This Row],[clade.FP]], NA())</f>
        <v>62</v>
      </c>
      <c r="S1944" s="24">
        <f>Table11[[#This Row],[clade.TP]]/Table11[[#This Row],[clade.P]]</f>
        <v>0.99371351594072743</v>
      </c>
      <c r="T1944" s="24">
        <f>Table11[[#This Row],[clade.FN]]/Table11[[#This Row],[clade.P]]</f>
        <v>6.2864840592725636E-3</v>
      </c>
      <c r="U1944" s="24">
        <f>IFERROR(Table11[[#This Row],[clade.FP]]/Table11[[#This Row],[clade.N]],NA())</f>
        <v>0.43636363636363634</v>
      </c>
      <c r="V1944" s="24">
        <f>IFERROR(Table11[[#This Row],[clade.TN]]/Table11[[#This Row],[clade.N]],NA())</f>
        <v>0.5636363636363636</v>
      </c>
      <c r="AC1944" s="11"/>
      <c r="AD1944" s="11"/>
    </row>
    <row r="1945" spans="1:30" ht="21" customHeight="1" x14ac:dyDescent="0.2">
      <c r="A1945" s="25" t="s">
        <v>7392</v>
      </c>
      <c r="B1945" s="20">
        <f>LOOKUP(Table11[[#This Row],[id]],'S1 - Assay'!A:A,'S1 - Assay'!B:B)</f>
        <v>10244</v>
      </c>
      <c r="C1945" s="20" t="str">
        <f>LOOKUP(Table11[[#This Row],[id]],'S1 - Assay'!A:A,'S1 - Assay'!C:C)</f>
        <v>II</v>
      </c>
      <c r="D1945" s="20">
        <f>COUNTIF('S6 - Table 1'!$B$3:$B$20,Table11[[#This Row],[id]])</f>
        <v>0</v>
      </c>
      <c r="E1945" s="20">
        <v>5.8356640410000002</v>
      </c>
      <c r="F1945" s="20">
        <v>3356</v>
      </c>
      <c r="G1945" s="20">
        <v>2</v>
      </c>
      <c r="H1945" s="20">
        <v>253</v>
      </c>
      <c r="I1945" s="20">
        <v>34</v>
      </c>
      <c r="J1945" s="20">
        <v>44</v>
      </c>
      <c r="K1945" s="20">
        <v>4347</v>
      </c>
      <c r="L1945" s="20">
        <v>63</v>
      </c>
      <c r="M1945" s="26" cm="1">
        <f t="array" ref="M1945">_xlfn.IFS(Table11[[#This Row],[target.clade]]="I",110,Table11[[#This Row],[target.clade]]="II",4454,TRUE,4652)</f>
        <v>4454</v>
      </c>
      <c r="N1945" s="26" cm="1">
        <f t="array" ref="N1945">_xlfn.IFS(Table11[[#This Row],[target.clade]]="I",4454,Table11[[#This Row],[target.clade]]="II",110,TRUE,NA())</f>
        <v>110</v>
      </c>
      <c r="O1945" s="20" cm="1">
        <f t="array" ref="O1945">_xlfn.IFS(Table11[[#This Row],[target.clade]]="I",Table11[[#This Row],[hits.I]],Table11[[#This Row],[target.clade]]="II",Table11[[#This Row],[hits.II]],TRUE,SUM(Table11[[#This Row],[hits.I]:[hits.?]]))</f>
        <v>4347</v>
      </c>
      <c r="P1945" s="26">
        <f>Table11[[#This Row],[clade.P]]-Table11[[#This Row],[clade.TP]]</f>
        <v>107</v>
      </c>
      <c r="Q1945" s="26" cm="1">
        <f t="array" ref="Q1945">_xlfn.IFS(Table11[[#This Row],[target.clade]]="I",Table11[[#This Row],[hits.II]],Table11[[#This Row],[target.clade]]="II",Table11[[#This Row],[hits.I]],TRUE,NA())</f>
        <v>44</v>
      </c>
      <c r="R1945" s="26">
        <f>IFERROR(Table11[[#This Row],[clade.N]]-Table11[[#This Row],[clade.FP]], NA())</f>
        <v>66</v>
      </c>
      <c r="S1945" s="24">
        <f>Table11[[#This Row],[clade.TP]]/Table11[[#This Row],[clade.P]]</f>
        <v>0.97597665020206559</v>
      </c>
      <c r="T1945" s="24">
        <f>Table11[[#This Row],[clade.FN]]/Table11[[#This Row],[clade.P]]</f>
        <v>2.402334979793444E-2</v>
      </c>
      <c r="U1945" s="24">
        <f>IFERROR(Table11[[#This Row],[clade.FP]]/Table11[[#This Row],[clade.N]],NA())</f>
        <v>0.4</v>
      </c>
      <c r="V1945" s="24">
        <f>IFERROR(Table11[[#This Row],[clade.TN]]/Table11[[#This Row],[clade.N]],NA())</f>
        <v>0.6</v>
      </c>
      <c r="AC1945" s="11"/>
      <c r="AD1945" s="11"/>
    </row>
    <row r="1946" spans="1:30" ht="21" customHeight="1" x14ac:dyDescent="0.2">
      <c r="A1946" s="25" t="s">
        <v>7395</v>
      </c>
      <c r="B1946" s="20">
        <f>LOOKUP(Table11[[#This Row],[id]],'S1 - Assay'!A:A,'S1 - Assay'!B:B)</f>
        <v>10244</v>
      </c>
      <c r="C1946" s="20" t="str">
        <f>LOOKUP(Table11[[#This Row],[id]],'S1 - Assay'!A:A,'S1 - Assay'!C:C)</f>
        <v>II</v>
      </c>
      <c r="D1946" s="20">
        <f>COUNTIF('S6 - Table 1'!$B$3:$B$20,Table11[[#This Row],[id]])</f>
        <v>0</v>
      </c>
      <c r="E1946" s="20">
        <v>5.8368186069999997</v>
      </c>
      <c r="F1946" s="20">
        <v>3356</v>
      </c>
      <c r="G1946" s="20">
        <v>2</v>
      </c>
      <c r="H1946" s="20">
        <v>253</v>
      </c>
      <c r="I1946" s="20">
        <v>34</v>
      </c>
      <c r="J1946" s="20">
        <v>44</v>
      </c>
      <c r="K1946" s="20">
        <v>4347</v>
      </c>
      <c r="L1946" s="20">
        <v>63</v>
      </c>
      <c r="M1946" s="26" cm="1">
        <f t="array" ref="M1946">_xlfn.IFS(Table11[[#This Row],[target.clade]]="I",110,Table11[[#This Row],[target.clade]]="II",4454,TRUE,4652)</f>
        <v>4454</v>
      </c>
      <c r="N1946" s="26" cm="1">
        <f t="array" ref="N1946">_xlfn.IFS(Table11[[#This Row],[target.clade]]="I",4454,Table11[[#This Row],[target.clade]]="II",110,TRUE,NA())</f>
        <v>110</v>
      </c>
      <c r="O1946" s="20" cm="1">
        <f t="array" ref="O1946">_xlfn.IFS(Table11[[#This Row],[target.clade]]="I",Table11[[#This Row],[hits.I]],Table11[[#This Row],[target.clade]]="II",Table11[[#This Row],[hits.II]],TRUE,SUM(Table11[[#This Row],[hits.I]:[hits.?]]))</f>
        <v>4347</v>
      </c>
      <c r="P1946" s="26">
        <f>Table11[[#This Row],[clade.P]]-Table11[[#This Row],[clade.TP]]</f>
        <v>107</v>
      </c>
      <c r="Q1946" s="26" cm="1">
        <f t="array" ref="Q1946">_xlfn.IFS(Table11[[#This Row],[target.clade]]="I",Table11[[#This Row],[hits.II]],Table11[[#This Row],[target.clade]]="II",Table11[[#This Row],[hits.I]],TRUE,NA())</f>
        <v>44</v>
      </c>
      <c r="R1946" s="26">
        <f>IFERROR(Table11[[#This Row],[clade.N]]-Table11[[#This Row],[clade.FP]], NA())</f>
        <v>66</v>
      </c>
      <c r="S1946" s="24">
        <f>Table11[[#This Row],[clade.TP]]/Table11[[#This Row],[clade.P]]</f>
        <v>0.97597665020206559</v>
      </c>
      <c r="T1946" s="24">
        <f>Table11[[#This Row],[clade.FN]]/Table11[[#This Row],[clade.P]]</f>
        <v>2.402334979793444E-2</v>
      </c>
      <c r="U1946" s="24">
        <f>IFERROR(Table11[[#This Row],[clade.FP]]/Table11[[#This Row],[clade.N]],NA())</f>
        <v>0.4</v>
      </c>
      <c r="V1946" s="24">
        <f>IFERROR(Table11[[#This Row],[clade.TN]]/Table11[[#This Row],[clade.N]],NA())</f>
        <v>0.6</v>
      </c>
      <c r="AC1946" s="11"/>
      <c r="AD1946" s="11"/>
    </row>
    <row r="1947" spans="1:30" ht="21" customHeight="1" x14ac:dyDescent="0.2">
      <c r="A1947" s="25" t="s">
        <v>7398</v>
      </c>
      <c r="B1947" s="20">
        <f>LOOKUP(Table11[[#This Row],[id]],'S1 - Assay'!A:A,'S1 - Assay'!B:B)</f>
        <v>10244</v>
      </c>
      <c r="C1947" s="20" t="str">
        <f>LOOKUP(Table11[[#This Row],[id]],'S1 - Assay'!A:A,'S1 - Assay'!C:C)</f>
        <v>II</v>
      </c>
      <c r="D1947" s="20">
        <f>COUNTIF('S6 - Table 1'!$B$3:$B$20,Table11[[#This Row],[id]])</f>
        <v>0</v>
      </c>
      <c r="E1947" s="20">
        <v>5.8543047550000002</v>
      </c>
      <c r="F1947" s="20">
        <v>2484</v>
      </c>
      <c r="G1947" s="20">
        <v>62</v>
      </c>
      <c r="H1947" s="20">
        <v>220</v>
      </c>
      <c r="I1947" s="20">
        <v>37</v>
      </c>
      <c r="J1947" s="20">
        <v>50</v>
      </c>
      <c r="K1947" s="20">
        <v>3366</v>
      </c>
      <c r="L1947" s="20">
        <v>59</v>
      </c>
      <c r="M1947" s="26" cm="1">
        <f t="array" ref="M1947">_xlfn.IFS(Table11[[#This Row],[target.clade]]="I",110,Table11[[#This Row],[target.clade]]="II",4454,TRUE,4652)</f>
        <v>4454</v>
      </c>
      <c r="N1947" s="26" cm="1">
        <f t="array" ref="N1947">_xlfn.IFS(Table11[[#This Row],[target.clade]]="I",4454,Table11[[#This Row],[target.clade]]="II",110,TRUE,NA())</f>
        <v>110</v>
      </c>
      <c r="O1947" s="20" cm="1">
        <f t="array" ref="O1947">_xlfn.IFS(Table11[[#This Row],[target.clade]]="I",Table11[[#This Row],[hits.I]],Table11[[#This Row],[target.clade]]="II",Table11[[#This Row],[hits.II]],TRUE,SUM(Table11[[#This Row],[hits.I]:[hits.?]]))</f>
        <v>3366</v>
      </c>
      <c r="P1947" s="26">
        <f>Table11[[#This Row],[clade.P]]-Table11[[#This Row],[clade.TP]]</f>
        <v>1088</v>
      </c>
      <c r="Q1947" s="26" cm="1">
        <f t="array" ref="Q1947">_xlfn.IFS(Table11[[#This Row],[target.clade]]="I",Table11[[#This Row],[hits.II]],Table11[[#This Row],[target.clade]]="II",Table11[[#This Row],[hits.I]],TRUE,NA())</f>
        <v>50</v>
      </c>
      <c r="R1947" s="26">
        <f>IFERROR(Table11[[#This Row],[clade.N]]-Table11[[#This Row],[clade.FP]], NA())</f>
        <v>60</v>
      </c>
      <c r="S1947" s="24">
        <f>Table11[[#This Row],[clade.TP]]/Table11[[#This Row],[clade.P]]</f>
        <v>0.75572519083969469</v>
      </c>
      <c r="T1947" s="24">
        <f>Table11[[#This Row],[clade.FN]]/Table11[[#This Row],[clade.P]]</f>
        <v>0.24427480916030533</v>
      </c>
      <c r="U1947" s="24">
        <f>IFERROR(Table11[[#This Row],[clade.FP]]/Table11[[#This Row],[clade.N]],NA())</f>
        <v>0.45454545454545453</v>
      </c>
      <c r="V1947" s="24">
        <f>IFERROR(Table11[[#This Row],[clade.TN]]/Table11[[#This Row],[clade.N]],NA())</f>
        <v>0.54545454545454541</v>
      </c>
      <c r="AC1947" s="11"/>
      <c r="AD1947" s="11"/>
    </row>
    <row r="1948" spans="1:30" ht="21" customHeight="1" x14ac:dyDescent="0.2">
      <c r="A1948" s="25" t="s">
        <v>7401</v>
      </c>
      <c r="B1948" s="20">
        <f>LOOKUP(Table11[[#This Row],[id]],'S1 - Assay'!A:A,'S1 - Assay'!B:B)</f>
        <v>10244</v>
      </c>
      <c r="C1948" s="20" t="str">
        <f>LOOKUP(Table11[[#This Row],[id]],'S1 - Assay'!A:A,'S1 - Assay'!C:C)</f>
        <v>II</v>
      </c>
      <c r="D1948" s="20">
        <f>COUNTIF('S6 - Table 1'!$B$3:$B$20,Table11[[#This Row],[id]])</f>
        <v>0</v>
      </c>
      <c r="E1948" s="20">
        <v>5.8748199559999996</v>
      </c>
      <c r="F1948" s="20">
        <v>2484</v>
      </c>
      <c r="G1948" s="20">
        <v>62</v>
      </c>
      <c r="H1948" s="20">
        <v>220</v>
      </c>
      <c r="I1948" s="20">
        <v>37</v>
      </c>
      <c r="J1948" s="20">
        <v>50</v>
      </c>
      <c r="K1948" s="20">
        <v>3366</v>
      </c>
      <c r="L1948" s="20">
        <v>59</v>
      </c>
      <c r="M1948" s="26" cm="1">
        <f t="array" ref="M1948">_xlfn.IFS(Table11[[#This Row],[target.clade]]="I",110,Table11[[#This Row],[target.clade]]="II",4454,TRUE,4652)</f>
        <v>4454</v>
      </c>
      <c r="N1948" s="26" cm="1">
        <f t="array" ref="N1948">_xlfn.IFS(Table11[[#This Row],[target.clade]]="I",4454,Table11[[#This Row],[target.clade]]="II",110,TRUE,NA())</f>
        <v>110</v>
      </c>
      <c r="O1948" s="20" cm="1">
        <f t="array" ref="O1948">_xlfn.IFS(Table11[[#This Row],[target.clade]]="I",Table11[[#This Row],[hits.I]],Table11[[#This Row],[target.clade]]="II",Table11[[#This Row],[hits.II]],TRUE,SUM(Table11[[#This Row],[hits.I]:[hits.?]]))</f>
        <v>3366</v>
      </c>
      <c r="P1948" s="26">
        <f>Table11[[#This Row],[clade.P]]-Table11[[#This Row],[clade.TP]]</f>
        <v>1088</v>
      </c>
      <c r="Q1948" s="26" cm="1">
        <f t="array" ref="Q1948">_xlfn.IFS(Table11[[#This Row],[target.clade]]="I",Table11[[#This Row],[hits.II]],Table11[[#This Row],[target.clade]]="II",Table11[[#This Row],[hits.I]],TRUE,NA())</f>
        <v>50</v>
      </c>
      <c r="R1948" s="26">
        <f>IFERROR(Table11[[#This Row],[clade.N]]-Table11[[#This Row],[clade.FP]], NA())</f>
        <v>60</v>
      </c>
      <c r="S1948" s="24">
        <f>Table11[[#This Row],[clade.TP]]/Table11[[#This Row],[clade.P]]</f>
        <v>0.75572519083969469</v>
      </c>
      <c r="T1948" s="24">
        <f>Table11[[#This Row],[clade.FN]]/Table11[[#This Row],[clade.P]]</f>
        <v>0.24427480916030533</v>
      </c>
      <c r="U1948" s="24">
        <f>IFERROR(Table11[[#This Row],[clade.FP]]/Table11[[#This Row],[clade.N]],NA())</f>
        <v>0.45454545454545453</v>
      </c>
      <c r="V1948" s="24">
        <f>IFERROR(Table11[[#This Row],[clade.TN]]/Table11[[#This Row],[clade.N]],NA())</f>
        <v>0.54545454545454541</v>
      </c>
      <c r="AC1948" s="11"/>
      <c r="AD1948" s="11"/>
    </row>
    <row r="1949" spans="1:30" ht="21" customHeight="1" x14ac:dyDescent="0.2">
      <c r="A1949" s="25" t="s">
        <v>7403</v>
      </c>
      <c r="B1949" s="20">
        <f>LOOKUP(Table11[[#This Row],[id]],'S1 - Assay'!A:A,'S1 - Assay'!B:B)</f>
        <v>10244</v>
      </c>
      <c r="C1949" s="20" t="str">
        <f>LOOKUP(Table11[[#This Row],[id]],'S1 - Assay'!A:A,'S1 - Assay'!C:C)</f>
        <v>II</v>
      </c>
      <c r="D1949" s="20">
        <f>COUNTIF('S6 - Table 1'!$B$3:$B$20,Table11[[#This Row],[id]])</f>
        <v>0</v>
      </c>
      <c r="E1949" s="20">
        <v>5.878312459</v>
      </c>
      <c r="F1949" s="20">
        <v>3421</v>
      </c>
      <c r="G1949" s="20">
        <v>4</v>
      </c>
      <c r="H1949" s="20">
        <v>213</v>
      </c>
      <c r="I1949" s="20">
        <v>94</v>
      </c>
      <c r="J1949" s="20">
        <v>48</v>
      </c>
      <c r="K1949" s="20">
        <v>4428</v>
      </c>
      <c r="L1949" s="20">
        <v>61</v>
      </c>
      <c r="M1949" s="26" cm="1">
        <f t="array" ref="M1949">_xlfn.IFS(Table11[[#This Row],[target.clade]]="I",110,Table11[[#This Row],[target.clade]]="II",4454,TRUE,4652)</f>
        <v>4454</v>
      </c>
      <c r="N1949" s="26" cm="1">
        <f t="array" ref="N1949">_xlfn.IFS(Table11[[#This Row],[target.clade]]="I",4454,Table11[[#This Row],[target.clade]]="II",110,TRUE,NA())</f>
        <v>110</v>
      </c>
      <c r="O1949" s="20" cm="1">
        <f t="array" ref="O1949">_xlfn.IFS(Table11[[#This Row],[target.clade]]="I",Table11[[#This Row],[hits.I]],Table11[[#This Row],[target.clade]]="II",Table11[[#This Row],[hits.II]],TRUE,SUM(Table11[[#This Row],[hits.I]:[hits.?]]))</f>
        <v>4428</v>
      </c>
      <c r="P1949" s="26">
        <f>Table11[[#This Row],[clade.P]]-Table11[[#This Row],[clade.TP]]</f>
        <v>26</v>
      </c>
      <c r="Q1949" s="26" cm="1">
        <f t="array" ref="Q1949">_xlfn.IFS(Table11[[#This Row],[target.clade]]="I",Table11[[#This Row],[hits.II]],Table11[[#This Row],[target.clade]]="II",Table11[[#This Row],[hits.I]],TRUE,NA())</f>
        <v>48</v>
      </c>
      <c r="R1949" s="26">
        <f>IFERROR(Table11[[#This Row],[clade.N]]-Table11[[#This Row],[clade.FP]], NA())</f>
        <v>62</v>
      </c>
      <c r="S1949" s="24">
        <f>Table11[[#This Row],[clade.TP]]/Table11[[#This Row],[clade.P]]</f>
        <v>0.9941625505163898</v>
      </c>
      <c r="T1949" s="24">
        <f>Table11[[#This Row],[clade.FN]]/Table11[[#This Row],[clade.P]]</f>
        <v>5.8374494836102376E-3</v>
      </c>
      <c r="U1949" s="24">
        <f>IFERROR(Table11[[#This Row],[clade.FP]]/Table11[[#This Row],[clade.N]],NA())</f>
        <v>0.43636363636363634</v>
      </c>
      <c r="V1949" s="24">
        <f>IFERROR(Table11[[#This Row],[clade.TN]]/Table11[[#This Row],[clade.N]],NA())</f>
        <v>0.5636363636363636</v>
      </c>
      <c r="AC1949" s="11"/>
      <c r="AD1949" s="11"/>
    </row>
    <row r="1950" spans="1:30" ht="21" customHeight="1" x14ac:dyDescent="0.2">
      <c r="A1950" s="25" t="s">
        <v>7407</v>
      </c>
      <c r="B1950" s="20">
        <f>LOOKUP(Table11[[#This Row],[id]],'S1 - Assay'!A:A,'S1 - Assay'!B:B)</f>
        <v>10244</v>
      </c>
      <c r="C1950" s="20" t="str">
        <f>LOOKUP(Table11[[#This Row],[id]],'S1 - Assay'!A:A,'S1 - Assay'!C:C)</f>
        <v>II</v>
      </c>
      <c r="D1950" s="20">
        <f>COUNTIF('S6 - Table 1'!$B$3:$B$20,Table11[[#This Row],[id]])</f>
        <v>0</v>
      </c>
      <c r="E1950" s="20">
        <v>5.878312459</v>
      </c>
      <c r="F1950" s="20">
        <v>3421</v>
      </c>
      <c r="G1950" s="20">
        <v>4</v>
      </c>
      <c r="H1950" s="20">
        <v>213</v>
      </c>
      <c r="I1950" s="20">
        <v>94</v>
      </c>
      <c r="J1950" s="20">
        <v>48</v>
      </c>
      <c r="K1950" s="20">
        <v>4428</v>
      </c>
      <c r="L1950" s="20">
        <v>61</v>
      </c>
      <c r="M1950" s="26" cm="1">
        <f t="array" ref="M1950">_xlfn.IFS(Table11[[#This Row],[target.clade]]="I",110,Table11[[#This Row],[target.clade]]="II",4454,TRUE,4652)</f>
        <v>4454</v>
      </c>
      <c r="N1950" s="26" cm="1">
        <f t="array" ref="N1950">_xlfn.IFS(Table11[[#This Row],[target.clade]]="I",4454,Table11[[#This Row],[target.clade]]="II",110,TRUE,NA())</f>
        <v>110</v>
      </c>
      <c r="O1950" s="20" cm="1">
        <f t="array" ref="O1950">_xlfn.IFS(Table11[[#This Row],[target.clade]]="I",Table11[[#This Row],[hits.I]],Table11[[#This Row],[target.clade]]="II",Table11[[#This Row],[hits.II]],TRUE,SUM(Table11[[#This Row],[hits.I]:[hits.?]]))</f>
        <v>4428</v>
      </c>
      <c r="P1950" s="26">
        <f>Table11[[#This Row],[clade.P]]-Table11[[#This Row],[clade.TP]]</f>
        <v>26</v>
      </c>
      <c r="Q1950" s="26" cm="1">
        <f t="array" ref="Q1950">_xlfn.IFS(Table11[[#This Row],[target.clade]]="I",Table11[[#This Row],[hits.II]],Table11[[#This Row],[target.clade]]="II",Table11[[#This Row],[hits.I]],TRUE,NA())</f>
        <v>48</v>
      </c>
      <c r="R1950" s="26">
        <f>IFERROR(Table11[[#This Row],[clade.N]]-Table11[[#This Row],[clade.FP]], NA())</f>
        <v>62</v>
      </c>
      <c r="S1950" s="24">
        <f>Table11[[#This Row],[clade.TP]]/Table11[[#This Row],[clade.P]]</f>
        <v>0.9941625505163898</v>
      </c>
      <c r="T1950" s="24">
        <f>Table11[[#This Row],[clade.FN]]/Table11[[#This Row],[clade.P]]</f>
        <v>5.8374494836102376E-3</v>
      </c>
      <c r="U1950" s="24">
        <f>IFERROR(Table11[[#This Row],[clade.FP]]/Table11[[#This Row],[clade.N]],NA())</f>
        <v>0.43636363636363634</v>
      </c>
      <c r="V1950" s="24">
        <f>IFERROR(Table11[[#This Row],[clade.TN]]/Table11[[#This Row],[clade.N]],NA())</f>
        <v>0.5636363636363636</v>
      </c>
      <c r="AC1950" s="11"/>
      <c r="AD1950" s="11"/>
    </row>
    <row r="1951" spans="1:30" ht="21" customHeight="1" x14ac:dyDescent="0.2">
      <c r="A1951" s="25" t="s">
        <v>7409</v>
      </c>
      <c r="B1951" s="20">
        <f>LOOKUP(Table11[[#This Row],[id]],'S1 - Assay'!A:A,'S1 - Assay'!B:B)</f>
        <v>10244</v>
      </c>
      <c r="C1951" s="20" t="str">
        <f>LOOKUP(Table11[[#This Row],[id]],'S1 - Assay'!A:A,'S1 - Assay'!C:C)</f>
        <v>II</v>
      </c>
      <c r="D1951" s="20">
        <f>COUNTIF('S6 - Table 1'!$B$3:$B$20,Table11[[#This Row],[id]])</f>
        <v>0</v>
      </c>
      <c r="E1951" s="20">
        <v>5.8812453830000004</v>
      </c>
      <c r="F1951" s="20">
        <v>3431</v>
      </c>
      <c r="G1951" s="20">
        <v>3</v>
      </c>
      <c r="H1951" s="20">
        <v>225</v>
      </c>
      <c r="I1951" s="20">
        <v>70</v>
      </c>
      <c r="J1951" s="20">
        <v>44</v>
      </c>
      <c r="K1951" s="20">
        <v>4426</v>
      </c>
      <c r="L1951" s="20">
        <v>68</v>
      </c>
      <c r="M1951" s="26" cm="1">
        <f t="array" ref="M1951">_xlfn.IFS(Table11[[#This Row],[target.clade]]="I",110,Table11[[#This Row],[target.clade]]="II",4454,TRUE,4652)</f>
        <v>4454</v>
      </c>
      <c r="N1951" s="26" cm="1">
        <f t="array" ref="N1951">_xlfn.IFS(Table11[[#This Row],[target.clade]]="I",4454,Table11[[#This Row],[target.clade]]="II",110,TRUE,NA())</f>
        <v>110</v>
      </c>
      <c r="O1951" s="20" cm="1">
        <f t="array" ref="O1951">_xlfn.IFS(Table11[[#This Row],[target.clade]]="I",Table11[[#This Row],[hits.I]],Table11[[#This Row],[target.clade]]="II",Table11[[#This Row],[hits.II]],TRUE,SUM(Table11[[#This Row],[hits.I]:[hits.?]]))</f>
        <v>4426</v>
      </c>
      <c r="P1951" s="26">
        <f>Table11[[#This Row],[clade.P]]-Table11[[#This Row],[clade.TP]]</f>
        <v>28</v>
      </c>
      <c r="Q1951" s="26" cm="1">
        <f t="array" ref="Q1951">_xlfn.IFS(Table11[[#This Row],[target.clade]]="I",Table11[[#This Row],[hits.II]],Table11[[#This Row],[target.clade]]="II",Table11[[#This Row],[hits.I]],TRUE,NA())</f>
        <v>44</v>
      </c>
      <c r="R1951" s="26">
        <f>IFERROR(Table11[[#This Row],[clade.N]]-Table11[[#This Row],[clade.FP]], NA())</f>
        <v>66</v>
      </c>
      <c r="S1951" s="24">
        <f>Table11[[#This Row],[clade.TP]]/Table11[[#This Row],[clade.P]]</f>
        <v>0.99371351594072743</v>
      </c>
      <c r="T1951" s="24">
        <f>Table11[[#This Row],[clade.FN]]/Table11[[#This Row],[clade.P]]</f>
        <v>6.2864840592725636E-3</v>
      </c>
      <c r="U1951" s="24">
        <f>IFERROR(Table11[[#This Row],[clade.FP]]/Table11[[#This Row],[clade.N]],NA())</f>
        <v>0.4</v>
      </c>
      <c r="V1951" s="24">
        <f>IFERROR(Table11[[#This Row],[clade.TN]]/Table11[[#This Row],[clade.N]],NA())</f>
        <v>0.6</v>
      </c>
      <c r="AC1951" s="11"/>
      <c r="AD1951" s="11"/>
    </row>
    <row r="1952" spans="1:30" ht="21" customHeight="1" x14ac:dyDescent="0.2">
      <c r="A1952" s="25" t="s">
        <v>7412</v>
      </c>
      <c r="B1952" s="20">
        <f>LOOKUP(Table11[[#This Row],[id]],'S1 - Assay'!A:A,'S1 - Assay'!B:B)</f>
        <v>10244</v>
      </c>
      <c r="C1952" s="20" t="str">
        <f>LOOKUP(Table11[[#This Row],[id]],'S1 - Assay'!A:A,'S1 - Assay'!C:C)</f>
        <v>II</v>
      </c>
      <c r="D1952" s="20">
        <f>COUNTIF('S6 - Table 1'!$B$3:$B$20,Table11[[#This Row],[id]])</f>
        <v>0</v>
      </c>
      <c r="E1952" s="20">
        <v>5.8812453830000004</v>
      </c>
      <c r="F1952" s="20">
        <v>3431</v>
      </c>
      <c r="G1952" s="20">
        <v>3</v>
      </c>
      <c r="H1952" s="20">
        <v>242</v>
      </c>
      <c r="I1952" s="20">
        <v>53</v>
      </c>
      <c r="J1952" s="20">
        <v>44</v>
      </c>
      <c r="K1952" s="20">
        <v>4426</v>
      </c>
      <c r="L1952" s="20">
        <v>68</v>
      </c>
      <c r="M1952" s="26" cm="1">
        <f t="array" ref="M1952">_xlfn.IFS(Table11[[#This Row],[target.clade]]="I",110,Table11[[#This Row],[target.clade]]="II",4454,TRUE,4652)</f>
        <v>4454</v>
      </c>
      <c r="N1952" s="26" cm="1">
        <f t="array" ref="N1952">_xlfn.IFS(Table11[[#This Row],[target.clade]]="I",4454,Table11[[#This Row],[target.clade]]="II",110,TRUE,NA())</f>
        <v>110</v>
      </c>
      <c r="O1952" s="20" cm="1">
        <f t="array" ref="O1952">_xlfn.IFS(Table11[[#This Row],[target.clade]]="I",Table11[[#This Row],[hits.I]],Table11[[#This Row],[target.clade]]="II",Table11[[#This Row],[hits.II]],TRUE,SUM(Table11[[#This Row],[hits.I]:[hits.?]]))</f>
        <v>4426</v>
      </c>
      <c r="P1952" s="26">
        <f>Table11[[#This Row],[clade.P]]-Table11[[#This Row],[clade.TP]]</f>
        <v>28</v>
      </c>
      <c r="Q1952" s="26" cm="1">
        <f t="array" ref="Q1952">_xlfn.IFS(Table11[[#This Row],[target.clade]]="I",Table11[[#This Row],[hits.II]],Table11[[#This Row],[target.clade]]="II",Table11[[#This Row],[hits.I]],TRUE,NA())</f>
        <v>44</v>
      </c>
      <c r="R1952" s="26">
        <f>IFERROR(Table11[[#This Row],[clade.N]]-Table11[[#This Row],[clade.FP]], NA())</f>
        <v>66</v>
      </c>
      <c r="S1952" s="24">
        <f>Table11[[#This Row],[clade.TP]]/Table11[[#This Row],[clade.P]]</f>
        <v>0.99371351594072743</v>
      </c>
      <c r="T1952" s="24">
        <f>Table11[[#This Row],[clade.FN]]/Table11[[#This Row],[clade.P]]</f>
        <v>6.2864840592725636E-3</v>
      </c>
      <c r="U1952" s="24">
        <f>IFERROR(Table11[[#This Row],[clade.FP]]/Table11[[#This Row],[clade.N]],NA())</f>
        <v>0.4</v>
      </c>
      <c r="V1952" s="24">
        <f>IFERROR(Table11[[#This Row],[clade.TN]]/Table11[[#This Row],[clade.N]],NA())</f>
        <v>0.6</v>
      </c>
      <c r="AC1952" s="11"/>
      <c r="AD1952" s="11"/>
    </row>
    <row r="1953" spans="1:30" ht="21" customHeight="1" x14ac:dyDescent="0.2">
      <c r="A1953" s="25" t="s">
        <v>7415</v>
      </c>
      <c r="B1953" s="20">
        <f>LOOKUP(Table11[[#This Row],[id]],'S1 - Assay'!A:A,'S1 - Assay'!B:B)</f>
        <v>10244</v>
      </c>
      <c r="C1953" s="20" t="str">
        <f>LOOKUP(Table11[[#This Row],[id]],'S1 - Assay'!A:A,'S1 - Assay'!C:C)</f>
        <v>II</v>
      </c>
      <c r="D1953" s="20">
        <f>COUNTIF('S6 - Table 1'!$B$3:$B$20,Table11[[#This Row],[id]])</f>
        <v>0</v>
      </c>
      <c r="E1953" s="20">
        <v>5.9201357830000001</v>
      </c>
      <c r="F1953" s="20">
        <v>3406</v>
      </c>
      <c r="G1953" s="20">
        <v>9</v>
      </c>
      <c r="H1953" s="20">
        <v>159</v>
      </c>
      <c r="I1953" s="20">
        <v>126</v>
      </c>
      <c r="J1953" s="20">
        <v>43</v>
      </c>
      <c r="K1953" s="20">
        <v>4419</v>
      </c>
      <c r="L1953" s="20">
        <v>61</v>
      </c>
      <c r="M1953" s="26" cm="1">
        <f t="array" ref="M1953">_xlfn.IFS(Table11[[#This Row],[target.clade]]="I",110,Table11[[#This Row],[target.clade]]="II",4454,TRUE,4652)</f>
        <v>4454</v>
      </c>
      <c r="N1953" s="26" cm="1">
        <f t="array" ref="N1953">_xlfn.IFS(Table11[[#This Row],[target.clade]]="I",4454,Table11[[#This Row],[target.clade]]="II",110,TRUE,NA())</f>
        <v>110</v>
      </c>
      <c r="O1953" s="20" cm="1">
        <f t="array" ref="O1953">_xlfn.IFS(Table11[[#This Row],[target.clade]]="I",Table11[[#This Row],[hits.I]],Table11[[#This Row],[target.clade]]="II",Table11[[#This Row],[hits.II]],TRUE,SUM(Table11[[#This Row],[hits.I]:[hits.?]]))</f>
        <v>4419</v>
      </c>
      <c r="P1953" s="26">
        <f>Table11[[#This Row],[clade.P]]-Table11[[#This Row],[clade.TP]]</f>
        <v>35</v>
      </c>
      <c r="Q1953" s="26" cm="1">
        <f t="array" ref="Q1953">_xlfn.IFS(Table11[[#This Row],[target.clade]]="I",Table11[[#This Row],[hits.II]],Table11[[#This Row],[target.clade]]="II",Table11[[#This Row],[hits.I]],TRUE,NA())</f>
        <v>43</v>
      </c>
      <c r="R1953" s="26">
        <f>IFERROR(Table11[[#This Row],[clade.N]]-Table11[[#This Row],[clade.FP]], NA())</f>
        <v>67</v>
      </c>
      <c r="S1953" s="24">
        <f>Table11[[#This Row],[clade.TP]]/Table11[[#This Row],[clade.P]]</f>
        <v>0.99214189492590932</v>
      </c>
      <c r="T1953" s="24">
        <f>Table11[[#This Row],[clade.FN]]/Table11[[#This Row],[clade.P]]</f>
        <v>7.8581050740907047E-3</v>
      </c>
      <c r="U1953" s="24">
        <f>IFERROR(Table11[[#This Row],[clade.FP]]/Table11[[#This Row],[clade.N]],NA())</f>
        <v>0.39090909090909093</v>
      </c>
      <c r="V1953" s="24">
        <f>IFERROR(Table11[[#This Row],[clade.TN]]/Table11[[#This Row],[clade.N]],NA())</f>
        <v>0.60909090909090913</v>
      </c>
      <c r="AC1953" s="11"/>
      <c r="AD1953" s="11"/>
    </row>
    <row r="1954" spans="1:30" ht="21" customHeight="1" x14ac:dyDescent="0.2">
      <c r="A1954" s="25" t="s">
        <v>7420</v>
      </c>
      <c r="B1954" s="20">
        <f>LOOKUP(Table11[[#This Row],[id]],'S1 - Assay'!A:A,'S1 - Assay'!B:B)</f>
        <v>10244</v>
      </c>
      <c r="C1954" s="20" t="str">
        <f>LOOKUP(Table11[[#This Row],[id]],'S1 - Assay'!A:A,'S1 - Assay'!C:C)</f>
        <v>II</v>
      </c>
      <c r="D1954" s="20">
        <f>COUNTIF('S6 - Table 1'!$B$3:$B$20,Table11[[#This Row],[id]])</f>
        <v>0</v>
      </c>
      <c r="E1954" s="20">
        <v>5.9219022030000001</v>
      </c>
      <c r="F1954" s="20">
        <v>3334</v>
      </c>
      <c r="G1954" s="20">
        <v>15</v>
      </c>
      <c r="H1954" s="20">
        <v>3</v>
      </c>
      <c r="I1954" s="20">
        <v>231</v>
      </c>
      <c r="J1954" s="20">
        <v>49</v>
      </c>
      <c r="K1954" s="20">
        <v>4347</v>
      </c>
      <c r="L1954" s="20">
        <v>50</v>
      </c>
      <c r="M1954" s="26" cm="1">
        <f t="array" ref="M1954">_xlfn.IFS(Table11[[#This Row],[target.clade]]="I",110,Table11[[#This Row],[target.clade]]="II",4454,TRUE,4652)</f>
        <v>4454</v>
      </c>
      <c r="N1954" s="26" cm="1">
        <f t="array" ref="N1954">_xlfn.IFS(Table11[[#This Row],[target.clade]]="I",4454,Table11[[#This Row],[target.clade]]="II",110,TRUE,NA())</f>
        <v>110</v>
      </c>
      <c r="O1954" s="20" cm="1">
        <f t="array" ref="O1954">_xlfn.IFS(Table11[[#This Row],[target.clade]]="I",Table11[[#This Row],[hits.I]],Table11[[#This Row],[target.clade]]="II",Table11[[#This Row],[hits.II]],TRUE,SUM(Table11[[#This Row],[hits.I]:[hits.?]]))</f>
        <v>4347</v>
      </c>
      <c r="P1954" s="26">
        <f>Table11[[#This Row],[clade.P]]-Table11[[#This Row],[clade.TP]]</f>
        <v>107</v>
      </c>
      <c r="Q1954" s="26" cm="1">
        <f t="array" ref="Q1954">_xlfn.IFS(Table11[[#This Row],[target.clade]]="I",Table11[[#This Row],[hits.II]],Table11[[#This Row],[target.clade]]="II",Table11[[#This Row],[hits.I]],TRUE,NA())</f>
        <v>49</v>
      </c>
      <c r="R1954" s="26">
        <f>IFERROR(Table11[[#This Row],[clade.N]]-Table11[[#This Row],[clade.FP]], NA())</f>
        <v>61</v>
      </c>
      <c r="S1954" s="24">
        <f>Table11[[#This Row],[clade.TP]]/Table11[[#This Row],[clade.P]]</f>
        <v>0.97597665020206559</v>
      </c>
      <c r="T1954" s="24">
        <f>Table11[[#This Row],[clade.FN]]/Table11[[#This Row],[clade.P]]</f>
        <v>2.402334979793444E-2</v>
      </c>
      <c r="U1954" s="24">
        <f>IFERROR(Table11[[#This Row],[clade.FP]]/Table11[[#This Row],[clade.N]],NA())</f>
        <v>0.44545454545454544</v>
      </c>
      <c r="V1954" s="24">
        <f>IFERROR(Table11[[#This Row],[clade.TN]]/Table11[[#This Row],[clade.N]],NA())</f>
        <v>0.55454545454545456</v>
      </c>
      <c r="AC1954" s="11"/>
      <c r="AD1954" s="11"/>
    </row>
    <row r="1955" spans="1:30" ht="21" customHeight="1" x14ac:dyDescent="0.2">
      <c r="A1955" s="25" t="s">
        <v>7425</v>
      </c>
      <c r="B1955" s="20">
        <f>LOOKUP(Table11[[#This Row],[id]],'S1 - Assay'!A:A,'S1 - Assay'!B:B)</f>
        <v>10244</v>
      </c>
      <c r="C1955" s="20" t="str">
        <f>LOOKUP(Table11[[#This Row],[id]],'S1 - Assay'!A:A,'S1 - Assay'!C:C)</f>
        <v>II</v>
      </c>
      <c r="D1955" s="20">
        <f>COUNTIF('S6 - Table 1'!$B$3:$B$20,Table11[[#This Row],[id]])</f>
        <v>0</v>
      </c>
      <c r="E1955" s="20">
        <v>5.9268001229999996</v>
      </c>
      <c r="F1955" s="20">
        <v>3433</v>
      </c>
      <c r="G1955" s="20">
        <v>1</v>
      </c>
      <c r="H1955" s="20">
        <v>265</v>
      </c>
      <c r="I1955" s="20">
        <v>30</v>
      </c>
      <c r="J1955" s="20">
        <v>44</v>
      </c>
      <c r="K1955" s="20">
        <v>4423</v>
      </c>
      <c r="L1955" s="20">
        <v>68</v>
      </c>
      <c r="M1955" s="26" cm="1">
        <f t="array" ref="M1955">_xlfn.IFS(Table11[[#This Row],[target.clade]]="I",110,Table11[[#This Row],[target.clade]]="II",4454,TRUE,4652)</f>
        <v>4454</v>
      </c>
      <c r="N1955" s="26" cm="1">
        <f t="array" ref="N1955">_xlfn.IFS(Table11[[#This Row],[target.clade]]="I",4454,Table11[[#This Row],[target.clade]]="II",110,TRUE,NA())</f>
        <v>110</v>
      </c>
      <c r="O1955" s="20" cm="1">
        <f t="array" ref="O1955">_xlfn.IFS(Table11[[#This Row],[target.clade]]="I",Table11[[#This Row],[hits.I]],Table11[[#This Row],[target.clade]]="II",Table11[[#This Row],[hits.II]],TRUE,SUM(Table11[[#This Row],[hits.I]:[hits.?]]))</f>
        <v>4423</v>
      </c>
      <c r="P1955" s="26">
        <f>Table11[[#This Row],[clade.P]]-Table11[[#This Row],[clade.TP]]</f>
        <v>31</v>
      </c>
      <c r="Q1955" s="26" cm="1">
        <f t="array" ref="Q1955">_xlfn.IFS(Table11[[#This Row],[target.clade]]="I",Table11[[#This Row],[hits.II]],Table11[[#This Row],[target.clade]]="II",Table11[[#This Row],[hits.I]],TRUE,NA())</f>
        <v>44</v>
      </c>
      <c r="R1955" s="26">
        <f>IFERROR(Table11[[#This Row],[clade.N]]-Table11[[#This Row],[clade.FP]], NA())</f>
        <v>66</v>
      </c>
      <c r="S1955" s="24">
        <f>Table11[[#This Row],[clade.TP]]/Table11[[#This Row],[clade.P]]</f>
        <v>0.99303996407723394</v>
      </c>
      <c r="T1955" s="24">
        <f>Table11[[#This Row],[clade.FN]]/Table11[[#This Row],[clade.P]]</f>
        <v>6.9600359227660526E-3</v>
      </c>
      <c r="U1955" s="24">
        <f>IFERROR(Table11[[#This Row],[clade.FP]]/Table11[[#This Row],[clade.N]],NA())</f>
        <v>0.4</v>
      </c>
      <c r="V1955" s="24">
        <f>IFERROR(Table11[[#This Row],[clade.TN]]/Table11[[#This Row],[clade.N]],NA())</f>
        <v>0.6</v>
      </c>
      <c r="AC1955" s="11"/>
      <c r="AD1955" s="11"/>
    </row>
    <row r="1956" spans="1:30" ht="21" customHeight="1" x14ac:dyDescent="0.2">
      <c r="A1956" s="25" t="s">
        <v>7428</v>
      </c>
      <c r="B1956" s="20">
        <f>LOOKUP(Table11[[#This Row],[id]],'S1 - Assay'!A:A,'S1 - Assay'!B:B)</f>
        <v>10244</v>
      </c>
      <c r="C1956" s="20" t="str">
        <f>LOOKUP(Table11[[#This Row],[id]],'S1 - Assay'!A:A,'S1 - Assay'!C:C)</f>
        <v>II</v>
      </c>
      <c r="D1956" s="20">
        <f>COUNTIF('S6 - Table 1'!$B$3:$B$20,Table11[[#This Row],[id]])</f>
        <v>0</v>
      </c>
      <c r="E1956" s="20">
        <v>5.9736065329999999</v>
      </c>
      <c r="F1956" s="20">
        <v>3432</v>
      </c>
      <c r="G1956" s="20">
        <v>2</v>
      </c>
      <c r="H1956" s="20">
        <v>13</v>
      </c>
      <c r="I1956" s="20">
        <v>294</v>
      </c>
      <c r="J1956" s="20">
        <v>43</v>
      </c>
      <c r="K1956" s="20">
        <v>4435</v>
      </c>
      <c r="L1956" s="20">
        <v>66</v>
      </c>
      <c r="M1956" s="26" cm="1">
        <f t="array" ref="M1956">_xlfn.IFS(Table11[[#This Row],[target.clade]]="I",110,Table11[[#This Row],[target.clade]]="II",4454,TRUE,4652)</f>
        <v>4454</v>
      </c>
      <c r="N1956" s="26" cm="1">
        <f t="array" ref="N1956">_xlfn.IFS(Table11[[#This Row],[target.clade]]="I",4454,Table11[[#This Row],[target.clade]]="II",110,TRUE,NA())</f>
        <v>110</v>
      </c>
      <c r="O1956" s="20" cm="1">
        <f t="array" ref="O1956">_xlfn.IFS(Table11[[#This Row],[target.clade]]="I",Table11[[#This Row],[hits.I]],Table11[[#This Row],[target.clade]]="II",Table11[[#This Row],[hits.II]],TRUE,SUM(Table11[[#This Row],[hits.I]:[hits.?]]))</f>
        <v>4435</v>
      </c>
      <c r="P1956" s="26">
        <f>Table11[[#This Row],[clade.P]]-Table11[[#This Row],[clade.TP]]</f>
        <v>19</v>
      </c>
      <c r="Q1956" s="26" cm="1">
        <f t="array" ref="Q1956">_xlfn.IFS(Table11[[#This Row],[target.clade]]="I",Table11[[#This Row],[hits.II]],Table11[[#This Row],[target.clade]]="II",Table11[[#This Row],[hits.I]],TRUE,NA())</f>
        <v>43</v>
      </c>
      <c r="R1956" s="26">
        <f>IFERROR(Table11[[#This Row],[clade.N]]-Table11[[#This Row],[clade.FP]], NA())</f>
        <v>67</v>
      </c>
      <c r="S1956" s="24">
        <f>Table11[[#This Row],[clade.TP]]/Table11[[#This Row],[clade.P]]</f>
        <v>0.99573417153120791</v>
      </c>
      <c r="T1956" s="24">
        <f>Table11[[#This Row],[clade.FN]]/Table11[[#This Row],[clade.P]]</f>
        <v>4.2658284687920973E-3</v>
      </c>
      <c r="U1956" s="24">
        <f>IFERROR(Table11[[#This Row],[clade.FP]]/Table11[[#This Row],[clade.N]],NA())</f>
        <v>0.39090909090909093</v>
      </c>
      <c r="V1956" s="24">
        <f>IFERROR(Table11[[#This Row],[clade.TN]]/Table11[[#This Row],[clade.N]],NA())</f>
        <v>0.60909090909090913</v>
      </c>
      <c r="AC1956" s="11"/>
      <c r="AD1956" s="11"/>
    </row>
    <row r="1957" spans="1:30" ht="21" customHeight="1" x14ac:dyDescent="0.2">
      <c r="A1957" s="25" t="s">
        <v>7431</v>
      </c>
      <c r="B1957" s="20">
        <f>LOOKUP(Table11[[#This Row],[id]],'S1 - Assay'!A:A,'S1 - Assay'!B:B)</f>
        <v>10244</v>
      </c>
      <c r="C1957" s="20" t="str">
        <f>LOOKUP(Table11[[#This Row],[id]],'S1 - Assay'!A:A,'S1 - Assay'!C:C)</f>
        <v>II</v>
      </c>
      <c r="D1957" s="20">
        <f>COUNTIF('S6 - Table 1'!$B$3:$B$20,Table11[[#This Row],[id]])</f>
        <v>0</v>
      </c>
      <c r="E1957" s="20">
        <v>5.9971265640000002</v>
      </c>
      <c r="F1957" s="20">
        <v>3434</v>
      </c>
      <c r="G1957" s="20">
        <v>0</v>
      </c>
      <c r="H1957" s="20">
        <v>252</v>
      </c>
      <c r="I1957" s="20">
        <v>53</v>
      </c>
      <c r="J1957" s="20">
        <v>43</v>
      </c>
      <c r="K1957" s="20">
        <v>4437</v>
      </c>
      <c r="L1957" s="20">
        <v>65</v>
      </c>
      <c r="M1957" s="26" cm="1">
        <f t="array" ref="M1957">_xlfn.IFS(Table11[[#This Row],[target.clade]]="I",110,Table11[[#This Row],[target.clade]]="II",4454,TRUE,4652)</f>
        <v>4454</v>
      </c>
      <c r="N1957" s="26" cm="1">
        <f t="array" ref="N1957">_xlfn.IFS(Table11[[#This Row],[target.clade]]="I",4454,Table11[[#This Row],[target.clade]]="II",110,TRUE,NA())</f>
        <v>110</v>
      </c>
      <c r="O1957" s="20" cm="1">
        <f t="array" ref="O1957">_xlfn.IFS(Table11[[#This Row],[target.clade]]="I",Table11[[#This Row],[hits.I]],Table11[[#This Row],[target.clade]]="II",Table11[[#This Row],[hits.II]],TRUE,SUM(Table11[[#This Row],[hits.I]:[hits.?]]))</f>
        <v>4437</v>
      </c>
      <c r="P1957" s="26">
        <f>Table11[[#This Row],[clade.P]]-Table11[[#This Row],[clade.TP]]</f>
        <v>17</v>
      </c>
      <c r="Q1957" s="26" cm="1">
        <f t="array" ref="Q1957">_xlfn.IFS(Table11[[#This Row],[target.clade]]="I",Table11[[#This Row],[hits.II]],Table11[[#This Row],[target.clade]]="II",Table11[[#This Row],[hits.I]],TRUE,NA())</f>
        <v>43</v>
      </c>
      <c r="R1957" s="26">
        <f>IFERROR(Table11[[#This Row],[clade.N]]-Table11[[#This Row],[clade.FP]], NA())</f>
        <v>67</v>
      </c>
      <c r="S1957" s="24">
        <f>Table11[[#This Row],[clade.TP]]/Table11[[#This Row],[clade.P]]</f>
        <v>0.99618320610687028</v>
      </c>
      <c r="T1957" s="24">
        <f>Table11[[#This Row],[clade.FN]]/Table11[[#This Row],[clade.P]]</f>
        <v>3.8167938931297708E-3</v>
      </c>
      <c r="U1957" s="24">
        <f>IFERROR(Table11[[#This Row],[clade.FP]]/Table11[[#This Row],[clade.N]],NA())</f>
        <v>0.39090909090909093</v>
      </c>
      <c r="V1957" s="24">
        <f>IFERROR(Table11[[#This Row],[clade.TN]]/Table11[[#This Row],[clade.N]],NA())</f>
        <v>0.60909090909090913</v>
      </c>
      <c r="AC1957" s="11"/>
      <c r="AD1957" s="11"/>
    </row>
    <row r="1958" spans="1:30" ht="21" customHeight="1" x14ac:dyDescent="0.2">
      <c r="A1958" s="25" t="s">
        <v>7434</v>
      </c>
      <c r="B1958" s="20">
        <f>LOOKUP(Table11[[#This Row],[id]],'S1 - Assay'!A:A,'S1 - Assay'!B:B)</f>
        <v>10244</v>
      </c>
      <c r="C1958" s="20" t="str">
        <f>LOOKUP(Table11[[#This Row],[id]],'S1 - Assay'!A:A,'S1 - Assay'!C:C)</f>
        <v>II</v>
      </c>
      <c r="D1958" s="20">
        <f>COUNTIF('S6 - Table 1'!$B$3:$B$20,Table11[[#This Row],[id]])</f>
        <v>0</v>
      </c>
      <c r="E1958" s="20">
        <v>6.0068618489999999</v>
      </c>
      <c r="F1958" s="20">
        <v>3327</v>
      </c>
      <c r="G1958" s="20">
        <v>1</v>
      </c>
      <c r="H1958" s="20">
        <v>286</v>
      </c>
      <c r="I1958" s="20">
        <v>16</v>
      </c>
      <c r="J1958" s="20">
        <v>43</v>
      </c>
      <c r="K1958" s="20">
        <v>4411</v>
      </c>
      <c r="L1958" s="20">
        <v>29</v>
      </c>
      <c r="M1958" s="26" cm="1">
        <f t="array" ref="M1958">_xlfn.IFS(Table11[[#This Row],[target.clade]]="I",110,Table11[[#This Row],[target.clade]]="II",4454,TRUE,4652)</f>
        <v>4454</v>
      </c>
      <c r="N1958" s="26" cm="1">
        <f t="array" ref="N1958">_xlfn.IFS(Table11[[#This Row],[target.clade]]="I",4454,Table11[[#This Row],[target.clade]]="II",110,TRUE,NA())</f>
        <v>110</v>
      </c>
      <c r="O1958" s="20" cm="1">
        <f t="array" ref="O1958">_xlfn.IFS(Table11[[#This Row],[target.clade]]="I",Table11[[#This Row],[hits.I]],Table11[[#This Row],[target.clade]]="II",Table11[[#This Row],[hits.II]],TRUE,SUM(Table11[[#This Row],[hits.I]:[hits.?]]))</f>
        <v>4411</v>
      </c>
      <c r="P1958" s="26">
        <f>Table11[[#This Row],[clade.P]]-Table11[[#This Row],[clade.TP]]</f>
        <v>43</v>
      </c>
      <c r="Q1958" s="26" cm="1">
        <f t="array" ref="Q1958">_xlfn.IFS(Table11[[#This Row],[target.clade]]="I",Table11[[#This Row],[hits.II]],Table11[[#This Row],[target.clade]]="II",Table11[[#This Row],[hits.I]],TRUE,NA())</f>
        <v>43</v>
      </c>
      <c r="R1958" s="26">
        <f>IFERROR(Table11[[#This Row],[clade.N]]-Table11[[#This Row],[clade.FP]], NA())</f>
        <v>67</v>
      </c>
      <c r="S1958" s="24">
        <f>Table11[[#This Row],[clade.TP]]/Table11[[#This Row],[clade.P]]</f>
        <v>0.99034575662325997</v>
      </c>
      <c r="T1958" s="24">
        <f>Table11[[#This Row],[clade.FN]]/Table11[[#This Row],[clade.P]]</f>
        <v>9.6542433767400088E-3</v>
      </c>
      <c r="U1958" s="24">
        <f>IFERROR(Table11[[#This Row],[clade.FP]]/Table11[[#This Row],[clade.N]],NA())</f>
        <v>0.39090909090909093</v>
      </c>
      <c r="V1958" s="24">
        <f>IFERROR(Table11[[#This Row],[clade.TN]]/Table11[[#This Row],[clade.N]],NA())</f>
        <v>0.60909090909090913</v>
      </c>
      <c r="AC1958" s="11"/>
      <c r="AD1958" s="11"/>
    </row>
    <row r="1959" spans="1:30" ht="21" customHeight="1" x14ac:dyDescent="0.2">
      <c r="A1959" s="25" t="s">
        <v>7437</v>
      </c>
      <c r="B1959" s="20">
        <f>LOOKUP(Table11[[#This Row],[id]],'S1 - Assay'!A:A,'S1 - Assay'!B:B)</f>
        <v>10244</v>
      </c>
      <c r="C1959" s="20" t="str">
        <f>LOOKUP(Table11[[#This Row],[id]],'S1 - Assay'!A:A,'S1 - Assay'!C:C)</f>
        <v>II</v>
      </c>
      <c r="D1959" s="20">
        <f>COUNTIF('S6 - Table 1'!$B$3:$B$20,Table11[[#This Row],[id]])</f>
        <v>0</v>
      </c>
      <c r="E1959" s="20">
        <v>6.0158171510000003</v>
      </c>
      <c r="F1959" s="20">
        <v>3434</v>
      </c>
      <c r="G1959" s="20">
        <v>3</v>
      </c>
      <c r="H1959" s="20">
        <v>271</v>
      </c>
      <c r="I1959" s="20">
        <v>28</v>
      </c>
      <c r="J1959" s="20">
        <v>44</v>
      </c>
      <c r="K1959" s="20">
        <v>4434</v>
      </c>
      <c r="L1959" s="20">
        <v>66</v>
      </c>
      <c r="M1959" s="26" cm="1">
        <f t="array" ref="M1959">_xlfn.IFS(Table11[[#This Row],[target.clade]]="I",110,Table11[[#This Row],[target.clade]]="II",4454,TRUE,4652)</f>
        <v>4454</v>
      </c>
      <c r="N1959" s="26" cm="1">
        <f t="array" ref="N1959">_xlfn.IFS(Table11[[#This Row],[target.clade]]="I",4454,Table11[[#This Row],[target.clade]]="II",110,TRUE,NA())</f>
        <v>110</v>
      </c>
      <c r="O1959" s="20" cm="1">
        <f t="array" ref="O1959">_xlfn.IFS(Table11[[#This Row],[target.clade]]="I",Table11[[#This Row],[hits.I]],Table11[[#This Row],[target.clade]]="II",Table11[[#This Row],[hits.II]],TRUE,SUM(Table11[[#This Row],[hits.I]:[hits.?]]))</f>
        <v>4434</v>
      </c>
      <c r="P1959" s="26">
        <f>Table11[[#This Row],[clade.P]]-Table11[[#This Row],[clade.TP]]</f>
        <v>20</v>
      </c>
      <c r="Q1959" s="26" cm="1">
        <f t="array" ref="Q1959">_xlfn.IFS(Table11[[#This Row],[target.clade]]="I",Table11[[#This Row],[hits.II]],Table11[[#This Row],[target.clade]]="II",Table11[[#This Row],[hits.I]],TRUE,NA())</f>
        <v>44</v>
      </c>
      <c r="R1959" s="26">
        <f>IFERROR(Table11[[#This Row],[clade.N]]-Table11[[#This Row],[clade.FP]], NA())</f>
        <v>66</v>
      </c>
      <c r="S1959" s="24">
        <f>Table11[[#This Row],[clade.TP]]/Table11[[#This Row],[clade.P]]</f>
        <v>0.99550965424337678</v>
      </c>
      <c r="T1959" s="24">
        <f>Table11[[#This Row],[clade.FN]]/Table11[[#This Row],[clade.P]]</f>
        <v>4.4903457566232603E-3</v>
      </c>
      <c r="U1959" s="24">
        <f>IFERROR(Table11[[#This Row],[clade.FP]]/Table11[[#This Row],[clade.N]],NA())</f>
        <v>0.4</v>
      </c>
      <c r="V1959" s="24">
        <f>IFERROR(Table11[[#This Row],[clade.TN]]/Table11[[#This Row],[clade.N]],NA())</f>
        <v>0.6</v>
      </c>
      <c r="AC1959" s="11"/>
      <c r="AD1959" s="11"/>
    </row>
    <row r="1960" spans="1:30" ht="21" customHeight="1" x14ac:dyDescent="0.2">
      <c r="A1960" s="25" t="s">
        <v>7440</v>
      </c>
      <c r="B1960" s="20">
        <f>LOOKUP(Table11[[#This Row],[id]],'S1 - Assay'!A:A,'S1 - Assay'!B:B)</f>
        <v>10244</v>
      </c>
      <c r="C1960" s="20" t="str">
        <f>LOOKUP(Table11[[#This Row],[id]],'S1 - Assay'!A:A,'S1 - Assay'!C:C)</f>
        <v>II</v>
      </c>
      <c r="D1960" s="20">
        <f>COUNTIF('S6 - Table 1'!$B$3:$B$20,Table11[[#This Row],[id]])</f>
        <v>0</v>
      </c>
      <c r="E1960" s="20">
        <v>6.0434702400000004</v>
      </c>
      <c r="F1960" s="20">
        <v>3326</v>
      </c>
      <c r="G1960" s="20">
        <v>2</v>
      </c>
      <c r="H1960" s="20">
        <v>286</v>
      </c>
      <c r="I1960" s="20">
        <v>16</v>
      </c>
      <c r="J1960" s="20">
        <v>43</v>
      </c>
      <c r="K1960" s="20">
        <v>4411</v>
      </c>
      <c r="L1960" s="20">
        <v>29</v>
      </c>
      <c r="M1960" s="26" cm="1">
        <f t="array" ref="M1960">_xlfn.IFS(Table11[[#This Row],[target.clade]]="I",110,Table11[[#This Row],[target.clade]]="II",4454,TRUE,4652)</f>
        <v>4454</v>
      </c>
      <c r="N1960" s="26" cm="1">
        <f t="array" ref="N1960">_xlfn.IFS(Table11[[#This Row],[target.clade]]="I",4454,Table11[[#This Row],[target.clade]]="II",110,TRUE,NA())</f>
        <v>110</v>
      </c>
      <c r="O1960" s="20" cm="1">
        <f t="array" ref="O1960">_xlfn.IFS(Table11[[#This Row],[target.clade]]="I",Table11[[#This Row],[hits.I]],Table11[[#This Row],[target.clade]]="II",Table11[[#This Row],[hits.II]],TRUE,SUM(Table11[[#This Row],[hits.I]:[hits.?]]))</f>
        <v>4411</v>
      </c>
      <c r="P1960" s="26">
        <f>Table11[[#This Row],[clade.P]]-Table11[[#This Row],[clade.TP]]</f>
        <v>43</v>
      </c>
      <c r="Q1960" s="26" cm="1">
        <f t="array" ref="Q1960">_xlfn.IFS(Table11[[#This Row],[target.clade]]="I",Table11[[#This Row],[hits.II]],Table11[[#This Row],[target.clade]]="II",Table11[[#This Row],[hits.I]],TRUE,NA())</f>
        <v>43</v>
      </c>
      <c r="R1960" s="26">
        <f>IFERROR(Table11[[#This Row],[clade.N]]-Table11[[#This Row],[clade.FP]], NA())</f>
        <v>67</v>
      </c>
      <c r="S1960" s="24">
        <f>Table11[[#This Row],[clade.TP]]/Table11[[#This Row],[clade.P]]</f>
        <v>0.99034575662325997</v>
      </c>
      <c r="T1960" s="24">
        <f>Table11[[#This Row],[clade.FN]]/Table11[[#This Row],[clade.P]]</f>
        <v>9.6542433767400088E-3</v>
      </c>
      <c r="U1960" s="24">
        <f>IFERROR(Table11[[#This Row],[clade.FP]]/Table11[[#This Row],[clade.N]],NA())</f>
        <v>0.39090909090909093</v>
      </c>
      <c r="V1960" s="24">
        <f>IFERROR(Table11[[#This Row],[clade.TN]]/Table11[[#This Row],[clade.N]],NA())</f>
        <v>0.60909090909090913</v>
      </c>
      <c r="AC1960" s="11"/>
      <c r="AD1960" s="11"/>
    </row>
    <row r="1961" spans="1:30" ht="21" customHeight="1" x14ac:dyDescent="0.2">
      <c r="A1961" s="25" t="s">
        <v>7443</v>
      </c>
      <c r="B1961" s="20">
        <f>LOOKUP(Table11[[#This Row],[id]],'S1 - Assay'!A:A,'S1 - Assay'!B:B)</f>
        <v>10244</v>
      </c>
      <c r="C1961" s="20" t="str">
        <f>LOOKUP(Table11[[#This Row],[id]],'S1 - Assay'!A:A,'S1 - Assay'!C:C)</f>
        <v>II</v>
      </c>
      <c r="D1961" s="20">
        <f>COUNTIF('S6 - Table 1'!$B$3:$B$20,Table11[[#This Row],[id]])</f>
        <v>0</v>
      </c>
      <c r="E1961" s="20">
        <v>6.0476549850000003</v>
      </c>
      <c r="F1961" s="20">
        <v>3434</v>
      </c>
      <c r="G1961" s="20">
        <v>3</v>
      </c>
      <c r="H1961" s="20">
        <v>269</v>
      </c>
      <c r="I1961" s="20">
        <v>30</v>
      </c>
      <c r="J1961" s="20">
        <v>44</v>
      </c>
      <c r="K1961" s="20">
        <v>4434</v>
      </c>
      <c r="L1961" s="20">
        <v>66</v>
      </c>
      <c r="M1961" s="26" cm="1">
        <f t="array" ref="M1961">_xlfn.IFS(Table11[[#This Row],[target.clade]]="I",110,Table11[[#This Row],[target.clade]]="II",4454,TRUE,4652)</f>
        <v>4454</v>
      </c>
      <c r="N1961" s="26" cm="1">
        <f t="array" ref="N1961">_xlfn.IFS(Table11[[#This Row],[target.clade]]="I",4454,Table11[[#This Row],[target.clade]]="II",110,TRUE,NA())</f>
        <v>110</v>
      </c>
      <c r="O1961" s="20" cm="1">
        <f t="array" ref="O1961">_xlfn.IFS(Table11[[#This Row],[target.clade]]="I",Table11[[#This Row],[hits.I]],Table11[[#This Row],[target.clade]]="II",Table11[[#This Row],[hits.II]],TRUE,SUM(Table11[[#This Row],[hits.I]:[hits.?]]))</f>
        <v>4434</v>
      </c>
      <c r="P1961" s="26">
        <f>Table11[[#This Row],[clade.P]]-Table11[[#This Row],[clade.TP]]</f>
        <v>20</v>
      </c>
      <c r="Q1961" s="26" cm="1">
        <f t="array" ref="Q1961">_xlfn.IFS(Table11[[#This Row],[target.clade]]="I",Table11[[#This Row],[hits.II]],Table11[[#This Row],[target.clade]]="II",Table11[[#This Row],[hits.I]],TRUE,NA())</f>
        <v>44</v>
      </c>
      <c r="R1961" s="26">
        <f>IFERROR(Table11[[#This Row],[clade.N]]-Table11[[#This Row],[clade.FP]], NA())</f>
        <v>66</v>
      </c>
      <c r="S1961" s="24">
        <f>Table11[[#This Row],[clade.TP]]/Table11[[#This Row],[clade.P]]</f>
        <v>0.99550965424337678</v>
      </c>
      <c r="T1961" s="24">
        <f>Table11[[#This Row],[clade.FN]]/Table11[[#This Row],[clade.P]]</f>
        <v>4.4903457566232603E-3</v>
      </c>
      <c r="U1961" s="24">
        <f>IFERROR(Table11[[#This Row],[clade.FP]]/Table11[[#This Row],[clade.N]],NA())</f>
        <v>0.4</v>
      </c>
      <c r="V1961" s="24">
        <f>IFERROR(Table11[[#This Row],[clade.TN]]/Table11[[#This Row],[clade.N]],NA())</f>
        <v>0.6</v>
      </c>
      <c r="AC1961" s="11"/>
      <c r="AD1961" s="11"/>
    </row>
    <row r="1962" spans="1:30" ht="21" customHeight="1" x14ac:dyDescent="0.2">
      <c r="A1962" s="25" t="s">
        <v>7446</v>
      </c>
      <c r="B1962" s="20">
        <f>LOOKUP(Table11[[#This Row],[id]],'S1 - Assay'!A:A,'S1 - Assay'!B:B)</f>
        <v>10244</v>
      </c>
      <c r="C1962" s="20" t="str">
        <f>LOOKUP(Table11[[#This Row],[id]],'S1 - Assay'!A:A,'S1 - Assay'!C:C)</f>
        <v>II</v>
      </c>
      <c r="D1962" s="20">
        <f>COUNTIF('S6 - Table 1'!$B$3:$B$20,Table11[[#This Row],[id]])</f>
        <v>0</v>
      </c>
      <c r="E1962" s="20">
        <v>6.0496912260000002</v>
      </c>
      <c r="F1962" s="20">
        <v>2485</v>
      </c>
      <c r="G1962" s="20">
        <v>61</v>
      </c>
      <c r="H1962" s="20">
        <v>220</v>
      </c>
      <c r="I1962" s="20">
        <v>37</v>
      </c>
      <c r="J1962" s="20">
        <v>50</v>
      </c>
      <c r="K1962" s="20">
        <v>3366</v>
      </c>
      <c r="L1962" s="20">
        <v>59</v>
      </c>
      <c r="M1962" s="26" cm="1">
        <f t="array" ref="M1962">_xlfn.IFS(Table11[[#This Row],[target.clade]]="I",110,Table11[[#This Row],[target.clade]]="II",4454,TRUE,4652)</f>
        <v>4454</v>
      </c>
      <c r="N1962" s="26" cm="1">
        <f t="array" ref="N1962">_xlfn.IFS(Table11[[#This Row],[target.clade]]="I",4454,Table11[[#This Row],[target.clade]]="II",110,TRUE,NA())</f>
        <v>110</v>
      </c>
      <c r="O1962" s="20" cm="1">
        <f t="array" ref="O1962">_xlfn.IFS(Table11[[#This Row],[target.clade]]="I",Table11[[#This Row],[hits.I]],Table11[[#This Row],[target.clade]]="II",Table11[[#This Row],[hits.II]],TRUE,SUM(Table11[[#This Row],[hits.I]:[hits.?]]))</f>
        <v>3366</v>
      </c>
      <c r="P1962" s="26">
        <f>Table11[[#This Row],[clade.P]]-Table11[[#This Row],[clade.TP]]</f>
        <v>1088</v>
      </c>
      <c r="Q1962" s="26" cm="1">
        <f t="array" ref="Q1962">_xlfn.IFS(Table11[[#This Row],[target.clade]]="I",Table11[[#This Row],[hits.II]],Table11[[#This Row],[target.clade]]="II",Table11[[#This Row],[hits.I]],TRUE,NA())</f>
        <v>50</v>
      </c>
      <c r="R1962" s="26">
        <f>IFERROR(Table11[[#This Row],[clade.N]]-Table11[[#This Row],[clade.FP]], NA())</f>
        <v>60</v>
      </c>
      <c r="S1962" s="24">
        <f>Table11[[#This Row],[clade.TP]]/Table11[[#This Row],[clade.P]]</f>
        <v>0.75572519083969469</v>
      </c>
      <c r="T1962" s="24">
        <f>Table11[[#This Row],[clade.FN]]/Table11[[#This Row],[clade.P]]</f>
        <v>0.24427480916030533</v>
      </c>
      <c r="U1962" s="24">
        <f>IFERROR(Table11[[#This Row],[clade.FP]]/Table11[[#This Row],[clade.N]],NA())</f>
        <v>0.45454545454545453</v>
      </c>
      <c r="V1962" s="24">
        <f>IFERROR(Table11[[#This Row],[clade.TN]]/Table11[[#This Row],[clade.N]],NA())</f>
        <v>0.54545454545454541</v>
      </c>
      <c r="AC1962" s="11"/>
      <c r="AD1962" s="11"/>
    </row>
    <row r="1963" spans="1:30" ht="21" customHeight="1" x14ac:dyDescent="0.2">
      <c r="A1963" s="25" t="s">
        <v>7449</v>
      </c>
      <c r="B1963" s="20">
        <f>LOOKUP(Table11[[#This Row],[id]],'S1 - Assay'!A:A,'S1 - Assay'!B:B)</f>
        <v>10244</v>
      </c>
      <c r="C1963" s="20" t="str">
        <f>LOOKUP(Table11[[#This Row],[id]],'S1 - Assay'!A:A,'S1 - Assay'!C:C)</f>
        <v>II</v>
      </c>
      <c r="D1963" s="20">
        <f>COUNTIF('S6 - Table 1'!$B$3:$B$20,Table11[[#This Row],[id]])</f>
        <v>0</v>
      </c>
      <c r="E1963" s="20">
        <v>6.0673719080000001</v>
      </c>
      <c r="F1963" s="20">
        <v>3353</v>
      </c>
      <c r="G1963" s="20">
        <v>16</v>
      </c>
      <c r="H1963" s="20">
        <v>0</v>
      </c>
      <c r="I1963" s="20">
        <v>127</v>
      </c>
      <c r="J1963" s="20">
        <v>43</v>
      </c>
      <c r="K1963" s="20">
        <v>4392</v>
      </c>
      <c r="L1963" s="20">
        <v>49</v>
      </c>
      <c r="M1963" s="26" cm="1">
        <f t="array" ref="M1963">_xlfn.IFS(Table11[[#This Row],[target.clade]]="I",110,Table11[[#This Row],[target.clade]]="II",4454,TRUE,4652)</f>
        <v>4454</v>
      </c>
      <c r="N1963" s="26" cm="1">
        <f t="array" ref="N1963">_xlfn.IFS(Table11[[#This Row],[target.clade]]="I",4454,Table11[[#This Row],[target.clade]]="II",110,TRUE,NA())</f>
        <v>110</v>
      </c>
      <c r="O1963" s="20" cm="1">
        <f t="array" ref="O1963">_xlfn.IFS(Table11[[#This Row],[target.clade]]="I",Table11[[#This Row],[hits.I]],Table11[[#This Row],[target.clade]]="II",Table11[[#This Row],[hits.II]],TRUE,SUM(Table11[[#This Row],[hits.I]:[hits.?]]))</f>
        <v>4392</v>
      </c>
      <c r="P1963" s="26">
        <f>Table11[[#This Row],[clade.P]]-Table11[[#This Row],[clade.TP]]</f>
        <v>62</v>
      </c>
      <c r="Q1963" s="26" cm="1">
        <f t="array" ref="Q1963">_xlfn.IFS(Table11[[#This Row],[target.clade]]="I",Table11[[#This Row],[hits.II]],Table11[[#This Row],[target.clade]]="II",Table11[[#This Row],[hits.I]],TRUE,NA())</f>
        <v>43</v>
      </c>
      <c r="R1963" s="26">
        <f>IFERROR(Table11[[#This Row],[clade.N]]-Table11[[#This Row],[clade.FP]], NA())</f>
        <v>67</v>
      </c>
      <c r="S1963" s="24">
        <f>Table11[[#This Row],[clade.TP]]/Table11[[#This Row],[clade.P]]</f>
        <v>0.98607992815446788</v>
      </c>
      <c r="T1963" s="24">
        <f>Table11[[#This Row],[clade.FN]]/Table11[[#This Row],[clade.P]]</f>
        <v>1.3920071845532105E-2</v>
      </c>
      <c r="U1963" s="24">
        <f>IFERROR(Table11[[#This Row],[clade.FP]]/Table11[[#This Row],[clade.N]],NA())</f>
        <v>0.39090909090909093</v>
      </c>
      <c r="V1963" s="24">
        <f>IFERROR(Table11[[#This Row],[clade.TN]]/Table11[[#This Row],[clade.N]],NA())</f>
        <v>0.60909090909090913</v>
      </c>
      <c r="AC1963" s="11"/>
      <c r="AD1963" s="11"/>
    </row>
    <row r="1964" spans="1:30" ht="21" customHeight="1" x14ac:dyDescent="0.2">
      <c r="A1964" s="25" t="s">
        <v>7454</v>
      </c>
      <c r="B1964" s="20">
        <f>LOOKUP(Table11[[#This Row],[id]],'S1 - Assay'!A:A,'S1 - Assay'!B:B)</f>
        <v>10244</v>
      </c>
      <c r="C1964" s="20" t="str">
        <f>LOOKUP(Table11[[#This Row],[id]],'S1 - Assay'!A:A,'S1 - Assay'!C:C)</f>
        <v>II</v>
      </c>
      <c r="D1964" s="20">
        <f>COUNTIF('S6 - Table 1'!$B$3:$B$20,Table11[[#This Row],[id]])</f>
        <v>0</v>
      </c>
      <c r="E1964" s="20">
        <v>6.0855818660000001</v>
      </c>
      <c r="F1964" s="20">
        <v>3326</v>
      </c>
      <c r="G1964" s="20">
        <v>2</v>
      </c>
      <c r="H1964" s="20">
        <v>286</v>
      </c>
      <c r="I1964" s="20">
        <v>16</v>
      </c>
      <c r="J1964" s="20">
        <v>43</v>
      </c>
      <c r="K1964" s="20">
        <v>4411</v>
      </c>
      <c r="L1964" s="20">
        <v>29</v>
      </c>
      <c r="M1964" s="26" cm="1">
        <f t="array" ref="M1964">_xlfn.IFS(Table11[[#This Row],[target.clade]]="I",110,Table11[[#This Row],[target.clade]]="II",4454,TRUE,4652)</f>
        <v>4454</v>
      </c>
      <c r="N1964" s="26" cm="1">
        <f t="array" ref="N1964">_xlfn.IFS(Table11[[#This Row],[target.clade]]="I",4454,Table11[[#This Row],[target.clade]]="II",110,TRUE,NA())</f>
        <v>110</v>
      </c>
      <c r="O1964" s="20" cm="1">
        <f t="array" ref="O1964">_xlfn.IFS(Table11[[#This Row],[target.clade]]="I",Table11[[#This Row],[hits.I]],Table11[[#This Row],[target.clade]]="II",Table11[[#This Row],[hits.II]],TRUE,SUM(Table11[[#This Row],[hits.I]:[hits.?]]))</f>
        <v>4411</v>
      </c>
      <c r="P1964" s="26">
        <f>Table11[[#This Row],[clade.P]]-Table11[[#This Row],[clade.TP]]</f>
        <v>43</v>
      </c>
      <c r="Q1964" s="26" cm="1">
        <f t="array" ref="Q1964">_xlfn.IFS(Table11[[#This Row],[target.clade]]="I",Table11[[#This Row],[hits.II]],Table11[[#This Row],[target.clade]]="II",Table11[[#This Row],[hits.I]],TRUE,NA())</f>
        <v>43</v>
      </c>
      <c r="R1964" s="26">
        <f>IFERROR(Table11[[#This Row],[clade.N]]-Table11[[#This Row],[clade.FP]], NA())</f>
        <v>67</v>
      </c>
      <c r="S1964" s="24">
        <f>Table11[[#This Row],[clade.TP]]/Table11[[#This Row],[clade.P]]</f>
        <v>0.99034575662325997</v>
      </c>
      <c r="T1964" s="24">
        <f>Table11[[#This Row],[clade.FN]]/Table11[[#This Row],[clade.P]]</f>
        <v>9.6542433767400088E-3</v>
      </c>
      <c r="U1964" s="24">
        <f>IFERROR(Table11[[#This Row],[clade.FP]]/Table11[[#This Row],[clade.N]],NA())</f>
        <v>0.39090909090909093</v>
      </c>
      <c r="V1964" s="24">
        <f>IFERROR(Table11[[#This Row],[clade.TN]]/Table11[[#This Row],[clade.N]],NA())</f>
        <v>0.60909090909090913</v>
      </c>
      <c r="AC1964" s="11"/>
      <c r="AD1964" s="11"/>
    </row>
    <row r="1965" spans="1:30" ht="21" customHeight="1" x14ac:dyDescent="0.2">
      <c r="A1965" s="25" t="s">
        <v>7457</v>
      </c>
      <c r="B1965" s="20">
        <f>LOOKUP(Table11[[#This Row],[id]],'S1 - Assay'!A:A,'S1 - Assay'!B:B)</f>
        <v>10244</v>
      </c>
      <c r="C1965" s="20" t="str">
        <f>LOOKUP(Table11[[#This Row],[id]],'S1 - Assay'!A:A,'S1 - Assay'!C:C)</f>
        <v>II</v>
      </c>
      <c r="D1965" s="20">
        <f>COUNTIF('S6 - Table 1'!$B$3:$B$20,Table11[[#This Row],[id]])</f>
        <v>0</v>
      </c>
      <c r="E1965" s="20">
        <v>6.0971236539999998</v>
      </c>
      <c r="F1965" s="20">
        <v>3207</v>
      </c>
      <c r="G1965" s="20">
        <v>60</v>
      </c>
      <c r="H1965" s="20">
        <v>0</v>
      </c>
      <c r="I1965" s="20">
        <v>289</v>
      </c>
      <c r="J1965" s="20">
        <v>43</v>
      </c>
      <c r="K1965" s="20">
        <v>4333</v>
      </c>
      <c r="L1965" s="20">
        <v>17</v>
      </c>
      <c r="M1965" s="26" cm="1">
        <f t="array" ref="M1965">_xlfn.IFS(Table11[[#This Row],[target.clade]]="I",110,Table11[[#This Row],[target.clade]]="II",4454,TRUE,4652)</f>
        <v>4454</v>
      </c>
      <c r="N1965" s="26" cm="1">
        <f t="array" ref="N1965">_xlfn.IFS(Table11[[#This Row],[target.clade]]="I",4454,Table11[[#This Row],[target.clade]]="II",110,TRUE,NA())</f>
        <v>110</v>
      </c>
      <c r="O1965" s="20" cm="1">
        <f t="array" ref="O1965">_xlfn.IFS(Table11[[#This Row],[target.clade]]="I",Table11[[#This Row],[hits.I]],Table11[[#This Row],[target.clade]]="II",Table11[[#This Row],[hits.II]],TRUE,SUM(Table11[[#This Row],[hits.I]:[hits.?]]))</f>
        <v>4333</v>
      </c>
      <c r="P1965" s="26">
        <f>Table11[[#This Row],[clade.P]]-Table11[[#This Row],[clade.TP]]</f>
        <v>121</v>
      </c>
      <c r="Q1965" s="26" cm="1">
        <f t="array" ref="Q1965">_xlfn.IFS(Table11[[#This Row],[target.clade]]="I",Table11[[#This Row],[hits.II]],Table11[[#This Row],[target.clade]]="II",Table11[[#This Row],[hits.I]],TRUE,NA())</f>
        <v>43</v>
      </c>
      <c r="R1965" s="26">
        <f>IFERROR(Table11[[#This Row],[clade.N]]-Table11[[#This Row],[clade.FP]], NA())</f>
        <v>67</v>
      </c>
      <c r="S1965" s="24">
        <f>Table11[[#This Row],[clade.TP]]/Table11[[#This Row],[clade.P]]</f>
        <v>0.97283340817242925</v>
      </c>
      <c r="T1965" s="24">
        <f>Table11[[#This Row],[clade.FN]]/Table11[[#This Row],[clade.P]]</f>
        <v>2.7166591827570724E-2</v>
      </c>
      <c r="U1965" s="24">
        <f>IFERROR(Table11[[#This Row],[clade.FP]]/Table11[[#This Row],[clade.N]],NA())</f>
        <v>0.39090909090909093</v>
      </c>
      <c r="V1965" s="24">
        <f>IFERROR(Table11[[#This Row],[clade.TN]]/Table11[[#This Row],[clade.N]],NA())</f>
        <v>0.60909090909090913</v>
      </c>
      <c r="AC1965" s="11"/>
      <c r="AD1965" s="11"/>
    </row>
    <row r="1966" spans="1:30" ht="21" customHeight="1" x14ac:dyDescent="0.2">
      <c r="A1966" s="25" t="s">
        <v>7460</v>
      </c>
      <c r="B1966" s="20">
        <f>LOOKUP(Table11[[#This Row],[id]],'S1 - Assay'!A:A,'S1 - Assay'!B:B)</f>
        <v>10244</v>
      </c>
      <c r="C1966" s="20" t="str">
        <f>LOOKUP(Table11[[#This Row],[id]],'S1 - Assay'!A:A,'S1 - Assay'!C:C)</f>
        <v>II</v>
      </c>
      <c r="D1966" s="20">
        <f>COUNTIF('S6 - Table 1'!$B$3:$B$20,Table11[[#This Row],[id]])</f>
        <v>0</v>
      </c>
      <c r="E1966" s="20">
        <v>6.1362695870000001</v>
      </c>
      <c r="F1966" s="20">
        <v>3288</v>
      </c>
      <c r="G1966" s="20">
        <v>60</v>
      </c>
      <c r="H1966" s="20">
        <v>1</v>
      </c>
      <c r="I1966" s="20">
        <v>233</v>
      </c>
      <c r="J1966" s="20">
        <v>49</v>
      </c>
      <c r="K1966" s="20">
        <v>4345</v>
      </c>
      <c r="L1966" s="20">
        <v>49</v>
      </c>
      <c r="M1966" s="26" cm="1">
        <f t="array" ref="M1966">_xlfn.IFS(Table11[[#This Row],[target.clade]]="I",110,Table11[[#This Row],[target.clade]]="II",4454,TRUE,4652)</f>
        <v>4454</v>
      </c>
      <c r="N1966" s="26" cm="1">
        <f t="array" ref="N1966">_xlfn.IFS(Table11[[#This Row],[target.clade]]="I",4454,Table11[[#This Row],[target.clade]]="II",110,TRUE,NA())</f>
        <v>110</v>
      </c>
      <c r="O1966" s="20" cm="1">
        <f t="array" ref="O1966">_xlfn.IFS(Table11[[#This Row],[target.clade]]="I",Table11[[#This Row],[hits.I]],Table11[[#This Row],[target.clade]]="II",Table11[[#This Row],[hits.II]],TRUE,SUM(Table11[[#This Row],[hits.I]:[hits.?]]))</f>
        <v>4345</v>
      </c>
      <c r="P1966" s="26">
        <f>Table11[[#This Row],[clade.P]]-Table11[[#This Row],[clade.TP]]</f>
        <v>109</v>
      </c>
      <c r="Q1966" s="26" cm="1">
        <f t="array" ref="Q1966">_xlfn.IFS(Table11[[#This Row],[target.clade]]="I",Table11[[#This Row],[hits.II]],Table11[[#This Row],[target.clade]]="II",Table11[[#This Row],[hits.I]],TRUE,NA())</f>
        <v>49</v>
      </c>
      <c r="R1966" s="26">
        <f>IFERROR(Table11[[#This Row],[clade.N]]-Table11[[#This Row],[clade.FP]], NA())</f>
        <v>61</v>
      </c>
      <c r="S1966" s="24">
        <f>Table11[[#This Row],[clade.TP]]/Table11[[#This Row],[clade.P]]</f>
        <v>0.97552761562640322</v>
      </c>
      <c r="T1966" s="24">
        <f>Table11[[#This Row],[clade.FN]]/Table11[[#This Row],[clade.P]]</f>
        <v>2.4472384373596768E-2</v>
      </c>
      <c r="U1966" s="24">
        <f>IFERROR(Table11[[#This Row],[clade.FP]]/Table11[[#This Row],[clade.N]],NA())</f>
        <v>0.44545454545454544</v>
      </c>
      <c r="V1966" s="24">
        <f>IFERROR(Table11[[#This Row],[clade.TN]]/Table11[[#This Row],[clade.N]],NA())</f>
        <v>0.55454545454545456</v>
      </c>
      <c r="AC1966" s="11"/>
      <c r="AD1966" s="11"/>
    </row>
    <row r="1967" spans="1:30" ht="21" customHeight="1" x14ac:dyDescent="0.2">
      <c r="A1967" s="25" t="s">
        <v>7463</v>
      </c>
      <c r="B1967" s="20">
        <f>LOOKUP(Table11[[#This Row],[id]],'S1 - Assay'!A:A,'S1 - Assay'!B:B)</f>
        <v>10244</v>
      </c>
      <c r="C1967" s="20" t="str">
        <f>LOOKUP(Table11[[#This Row],[id]],'S1 - Assay'!A:A,'S1 - Assay'!C:C)</f>
        <v>II</v>
      </c>
      <c r="D1967" s="20">
        <f>COUNTIF('S6 - Table 1'!$B$3:$B$20,Table11[[#This Row],[id]])</f>
        <v>0</v>
      </c>
      <c r="E1967" s="20">
        <v>6.1479594310000003</v>
      </c>
      <c r="F1967" s="20">
        <v>3409</v>
      </c>
      <c r="G1967" s="20">
        <v>2</v>
      </c>
      <c r="H1967" s="20">
        <v>228</v>
      </c>
      <c r="I1967" s="20">
        <v>73</v>
      </c>
      <c r="J1967" s="20">
        <v>44</v>
      </c>
      <c r="K1967" s="20">
        <v>4421</v>
      </c>
      <c r="L1967" s="20">
        <v>61</v>
      </c>
      <c r="M1967" s="26" cm="1">
        <f t="array" ref="M1967">_xlfn.IFS(Table11[[#This Row],[target.clade]]="I",110,Table11[[#This Row],[target.clade]]="II",4454,TRUE,4652)</f>
        <v>4454</v>
      </c>
      <c r="N1967" s="26" cm="1">
        <f t="array" ref="N1967">_xlfn.IFS(Table11[[#This Row],[target.clade]]="I",4454,Table11[[#This Row],[target.clade]]="II",110,TRUE,NA())</f>
        <v>110</v>
      </c>
      <c r="O1967" s="20" cm="1">
        <f t="array" ref="O1967">_xlfn.IFS(Table11[[#This Row],[target.clade]]="I",Table11[[#This Row],[hits.I]],Table11[[#This Row],[target.clade]]="II",Table11[[#This Row],[hits.II]],TRUE,SUM(Table11[[#This Row],[hits.I]:[hits.?]]))</f>
        <v>4421</v>
      </c>
      <c r="P1967" s="26">
        <f>Table11[[#This Row],[clade.P]]-Table11[[#This Row],[clade.TP]]</f>
        <v>33</v>
      </c>
      <c r="Q1967" s="26" cm="1">
        <f t="array" ref="Q1967">_xlfn.IFS(Table11[[#This Row],[target.clade]]="I",Table11[[#This Row],[hits.II]],Table11[[#This Row],[target.clade]]="II",Table11[[#This Row],[hits.I]],TRUE,NA())</f>
        <v>44</v>
      </c>
      <c r="R1967" s="26">
        <f>IFERROR(Table11[[#This Row],[clade.N]]-Table11[[#This Row],[clade.FP]], NA())</f>
        <v>66</v>
      </c>
      <c r="S1967" s="24">
        <f>Table11[[#This Row],[clade.TP]]/Table11[[#This Row],[clade.P]]</f>
        <v>0.99259092950157157</v>
      </c>
      <c r="T1967" s="24">
        <f>Table11[[#This Row],[clade.FN]]/Table11[[#This Row],[clade.P]]</f>
        <v>7.4090704984283787E-3</v>
      </c>
      <c r="U1967" s="24">
        <f>IFERROR(Table11[[#This Row],[clade.FP]]/Table11[[#This Row],[clade.N]],NA())</f>
        <v>0.4</v>
      </c>
      <c r="V1967" s="24">
        <f>IFERROR(Table11[[#This Row],[clade.TN]]/Table11[[#This Row],[clade.N]],NA())</f>
        <v>0.6</v>
      </c>
      <c r="AC1967" s="11"/>
      <c r="AD1967" s="11"/>
    </row>
    <row r="1968" spans="1:30" ht="21" customHeight="1" x14ac:dyDescent="0.2">
      <c r="A1968" s="25" t="s">
        <v>7468</v>
      </c>
      <c r="B1968" s="20">
        <f>LOOKUP(Table11[[#This Row],[id]],'S1 - Assay'!A:A,'S1 - Assay'!B:B)</f>
        <v>10244</v>
      </c>
      <c r="C1968" s="20" t="str">
        <f>LOOKUP(Table11[[#This Row],[id]],'S1 - Assay'!A:A,'S1 - Assay'!C:C)</f>
        <v>II</v>
      </c>
      <c r="D1968" s="20">
        <f>COUNTIF('S6 - Table 1'!$B$3:$B$20,Table11[[#This Row],[id]])</f>
        <v>0</v>
      </c>
      <c r="E1968" s="20">
        <v>6.1685766119999998</v>
      </c>
      <c r="F1968" s="20">
        <v>3407</v>
      </c>
      <c r="G1968" s="20">
        <v>8</v>
      </c>
      <c r="H1968" s="20">
        <v>159</v>
      </c>
      <c r="I1968" s="20">
        <v>126</v>
      </c>
      <c r="J1968" s="20">
        <v>43</v>
      </c>
      <c r="K1968" s="20">
        <v>4419</v>
      </c>
      <c r="L1968" s="20">
        <v>61</v>
      </c>
      <c r="M1968" s="26" cm="1">
        <f t="array" ref="M1968">_xlfn.IFS(Table11[[#This Row],[target.clade]]="I",110,Table11[[#This Row],[target.clade]]="II",4454,TRUE,4652)</f>
        <v>4454</v>
      </c>
      <c r="N1968" s="26" cm="1">
        <f t="array" ref="N1968">_xlfn.IFS(Table11[[#This Row],[target.clade]]="I",4454,Table11[[#This Row],[target.clade]]="II",110,TRUE,NA())</f>
        <v>110</v>
      </c>
      <c r="O1968" s="20" cm="1">
        <f t="array" ref="O1968">_xlfn.IFS(Table11[[#This Row],[target.clade]]="I",Table11[[#This Row],[hits.I]],Table11[[#This Row],[target.clade]]="II",Table11[[#This Row],[hits.II]],TRUE,SUM(Table11[[#This Row],[hits.I]:[hits.?]]))</f>
        <v>4419</v>
      </c>
      <c r="P1968" s="26">
        <f>Table11[[#This Row],[clade.P]]-Table11[[#This Row],[clade.TP]]</f>
        <v>35</v>
      </c>
      <c r="Q1968" s="26" cm="1">
        <f t="array" ref="Q1968">_xlfn.IFS(Table11[[#This Row],[target.clade]]="I",Table11[[#This Row],[hits.II]],Table11[[#This Row],[target.clade]]="II",Table11[[#This Row],[hits.I]],TRUE,NA())</f>
        <v>43</v>
      </c>
      <c r="R1968" s="26">
        <f>IFERROR(Table11[[#This Row],[clade.N]]-Table11[[#This Row],[clade.FP]], NA())</f>
        <v>67</v>
      </c>
      <c r="S1968" s="24">
        <f>Table11[[#This Row],[clade.TP]]/Table11[[#This Row],[clade.P]]</f>
        <v>0.99214189492590932</v>
      </c>
      <c r="T1968" s="24">
        <f>Table11[[#This Row],[clade.FN]]/Table11[[#This Row],[clade.P]]</f>
        <v>7.8581050740907047E-3</v>
      </c>
      <c r="U1968" s="24">
        <f>IFERROR(Table11[[#This Row],[clade.FP]]/Table11[[#This Row],[clade.N]],NA())</f>
        <v>0.39090909090909093</v>
      </c>
      <c r="V1968" s="24">
        <f>IFERROR(Table11[[#This Row],[clade.TN]]/Table11[[#This Row],[clade.N]],NA())</f>
        <v>0.60909090909090913</v>
      </c>
      <c r="AC1968" s="11"/>
      <c r="AD1968" s="11"/>
    </row>
    <row r="1969" spans="1:30" ht="21" customHeight="1" x14ac:dyDescent="0.2">
      <c r="A1969" s="25" t="s">
        <v>7471</v>
      </c>
      <c r="B1969" s="20">
        <f>LOOKUP(Table11[[#This Row],[id]],'S1 - Assay'!A:A,'S1 - Assay'!B:B)</f>
        <v>10244</v>
      </c>
      <c r="C1969" s="20" t="str">
        <f>LOOKUP(Table11[[#This Row],[id]],'S1 - Assay'!A:A,'S1 - Assay'!C:C)</f>
        <v>II</v>
      </c>
      <c r="D1969" s="20">
        <f>COUNTIF('S6 - Table 1'!$B$3:$B$20,Table11[[#This Row],[id]])</f>
        <v>0</v>
      </c>
      <c r="E1969" s="20">
        <v>6.1959534209999996</v>
      </c>
      <c r="F1969" s="20">
        <v>3408</v>
      </c>
      <c r="G1969" s="20">
        <v>5</v>
      </c>
      <c r="H1969" s="20">
        <v>272</v>
      </c>
      <c r="I1969" s="20">
        <v>18</v>
      </c>
      <c r="J1969" s="20">
        <v>44</v>
      </c>
      <c r="K1969" s="20">
        <v>4411</v>
      </c>
      <c r="L1969" s="20">
        <v>64</v>
      </c>
      <c r="M1969" s="26" cm="1">
        <f t="array" ref="M1969">_xlfn.IFS(Table11[[#This Row],[target.clade]]="I",110,Table11[[#This Row],[target.clade]]="II",4454,TRUE,4652)</f>
        <v>4454</v>
      </c>
      <c r="N1969" s="26" cm="1">
        <f t="array" ref="N1969">_xlfn.IFS(Table11[[#This Row],[target.clade]]="I",4454,Table11[[#This Row],[target.clade]]="II",110,TRUE,NA())</f>
        <v>110</v>
      </c>
      <c r="O1969" s="20" cm="1">
        <f t="array" ref="O1969">_xlfn.IFS(Table11[[#This Row],[target.clade]]="I",Table11[[#This Row],[hits.I]],Table11[[#This Row],[target.clade]]="II",Table11[[#This Row],[hits.II]],TRUE,SUM(Table11[[#This Row],[hits.I]:[hits.?]]))</f>
        <v>4411</v>
      </c>
      <c r="P1969" s="26">
        <f>Table11[[#This Row],[clade.P]]-Table11[[#This Row],[clade.TP]]</f>
        <v>43</v>
      </c>
      <c r="Q1969" s="26" cm="1">
        <f t="array" ref="Q1969">_xlfn.IFS(Table11[[#This Row],[target.clade]]="I",Table11[[#This Row],[hits.II]],Table11[[#This Row],[target.clade]]="II",Table11[[#This Row],[hits.I]],TRUE,NA())</f>
        <v>44</v>
      </c>
      <c r="R1969" s="26">
        <f>IFERROR(Table11[[#This Row],[clade.N]]-Table11[[#This Row],[clade.FP]], NA())</f>
        <v>66</v>
      </c>
      <c r="S1969" s="24">
        <f>Table11[[#This Row],[clade.TP]]/Table11[[#This Row],[clade.P]]</f>
        <v>0.99034575662325997</v>
      </c>
      <c r="T1969" s="24">
        <f>Table11[[#This Row],[clade.FN]]/Table11[[#This Row],[clade.P]]</f>
        <v>9.6542433767400088E-3</v>
      </c>
      <c r="U1969" s="24">
        <f>IFERROR(Table11[[#This Row],[clade.FP]]/Table11[[#This Row],[clade.N]],NA())</f>
        <v>0.4</v>
      </c>
      <c r="V1969" s="24">
        <f>IFERROR(Table11[[#This Row],[clade.TN]]/Table11[[#This Row],[clade.N]],NA())</f>
        <v>0.6</v>
      </c>
      <c r="AC1969" s="11"/>
      <c r="AD1969" s="11"/>
    </row>
    <row r="1970" spans="1:30" ht="21" customHeight="1" x14ac:dyDescent="0.2">
      <c r="A1970" s="25" t="s">
        <v>7474</v>
      </c>
      <c r="B1970" s="20">
        <f>LOOKUP(Table11[[#This Row],[id]],'S1 - Assay'!A:A,'S1 - Assay'!B:B)</f>
        <v>10244</v>
      </c>
      <c r="C1970" s="20" t="str">
        <f>LOOKUP(Table11[[#This Row],[id]],'S1 - Assay'!A:A,'S1 - Assay'!C:C)</f>
        <v>II</v>
      </c>
      <c r="D1970" s="20">
        <f>COUNTIF('S6 - Table 1'!$B$3:$B$20,Table11[[#This Row],[id]])</f>
        <v>0</v>
      </c>
      <c r="E1970" s="20">
        <v>6.2191920859999996</v>
      </c>
      <c r="F1970" s="20">
        <v>3406</v>
      </c>
      <c r="G1970" s="20">
        <v>9</v>
      </c>
      <c r="H1970" s="20">
        <v>159</v>
      </c>
      <c r="I1970" s="20">
        <v>126</v>
      </c>
      <c r="J1970" s="20">
        <v>43</v>
      </c>
      <c r="K1970" s="20">
        <v>4419</v>
      </c>
      <c r="L1970" s="20">
        <v>61</v>
      </c>
      <c r="M1970" s="26" cm="1">
        <f t="array" ref="M1970">_xlfn.IFS(Table11[[#This Row],[target.clade]]="I",110,Table11[[#This Row],[target.clade]]="II",4454,TRUE,4652)</f>
        <v>4454</v>
      </c>
      <c r="N1970" s="26" cm="1">
        <f t="array" ref="N1970">_xlfn.IFS(Table11[[#This Row],[target.clade]]="I",4454,Table11[[#This Row],[target.clade]]="II",110,TRUE,NA())</f>
        <v>110</v>
      </c>
      <c r="O1970" s="20" cm="1">
        <f t="array" ref="O1970">_xlfn.IFS(Table11[[#This Row],[target.clade]]="I",Table11[[#This Row],[hits.I]],Table11[[#This Row],[target.clade]]="II",Table11[[#This Row],[hits.II]],TRUE,SUM(Table11[[#This Row],[hits.I]:[hits.?]]))</f>
        <v>4419</v>
      </c>
      <c r="P1970" s="26">
        <f>Table11[[#This Row],[clade.P]]-Table11[[#This Row],[clade.TP]]</f>
        <v>35</v>
      </c>
      <c r="Q1970" s="26" cm="1">
        <f t="array" ref="Q1970">_xlfn.IFS(Table11[[#This Row],[target.clade]]="I",Table11[[#This Row],[hits.II]],Table11[[#This Row],[target.clade]]="II",Table11[[#This Row],[hits.I]],TRUE,NA())</f>
        <v>43</v>
      </c>
      <c r="R1970" s="26">
        <f>IFERROR(Table11[[#This Row],[clade.N]]-Table11[[#This Row],[clade.FP]], NA())</f>
        <v>67</v>
      </c>
      <c r="S1970" s="24">
        <f>Table11[[#This Row],[clade.TP]]/Table11[[#This Row],[clade.P]]</f>
        <v>0.99214189492590932</v>
      </c>
      <c r="T1970" s="24">
        <f>Table11[[#This Row],[clade.FN]]/Table11[[#This Row],[clade.P]]</f>
        <v>7.8581050740907047E-3</v>
      </c>
      <c r="U1970" s="24">
        <f>IFERROR(Table11[[#This Row],[clade.FP]]/Table11[[#This Row],[clade.N]],NA())</f>
        <v>0.39090909090909093</v>
      </c>
      <c r="V1970" s="24">
        <f>IFERROR(Table11[[#This Row],[clade.TN]]/Table11[[#This Row],[clade.N]],NA())</f>
        <v>0.60909090909090913</v>
      </c>
      <c r="AC1970" s="11"/>
      <c r="AD1970" s="11"/>
    </row>
    <row r="1971" spans="1:30" ht="21" customHeight="1" x14ac:dyDescent="0.2">
      <c r="A1971" s="25" t="s">
        <v>7477</v>
      </c>
      <c r="B1971" s="20">
        <f>LOOKUP(Table11[[#This Row],[id]],'S1 - Assay'!A:A,'S1 - Assay'!B:B)</f>
        <v>10244</v>
      </c>
      <c r="C1971" s="20" t="str">
        <f>LOOKUP(Table11[[#This Row],[id]],'S1 - Assay'!A:A,'S1 - Assay'!C:C)</f>
        <v>II</v>
      </c>
      <c r="D1971" s="20">
        <f>COUNTIF('S6 - Table 1'!$B$3:$B$20,Table11[[#This Row],[id]])</f>
        <v>0</v>
      </c>
      <c r="E1971" s="20">
        <v>6.2263488049999998</v>
      </c>
      <c r="F1971" s="20">
        <v>3434</v>
      </c>
      <c r="G1971" s="20">
        <v>3</v>
      </c>
      <c r="H1971" s="20">
        <v>271</v>
      </c>
      <c r="I1971" s="20">
        <v>28</v>
      </c>
      <c r="J1971" s="20">
        <v>44</v>
      </c>
      <c r="K1971" s="20">
        <v>4434</v>
      </c>
      <c r="L1971" s="20">
        <v>66</v>
      </c>
      <c r="M1971" s="26" cm="1">
        <f t="array" ref="M1971">_xlfn.IFS(Table11[[#This Row],[target.clade]]="I",110,Table11[[#This Row],[target.clade]]="II",4454,TRUE,4652)</f>
        <v>4454</v>
      </c>
      <c r="N1971" s="26" cm="1">
        <f t="array" ref="N1971">_xlfn.IFS(Table11[[#This Row],[target.clade]]="I",4454,Table11[[#This Row],[target.clade]]="II",110,TRUE,NA())</f>
        <v>110</v>
      </c>
      <c r="O1971" s="20" cm="1">
        <f t="array" ref="O1971">_xlfn.IFS(Table11[[#This Row],[target.clade]]="I",Table11[[#This Row],[hits.I]],Table11[[#This Row],[target.clade]]="II",Table11[[#This Row],[hits.II]],TRUE,SUM(Table11[[#This Row],[hits.I]:[hits.?]]))</f>
        <v>4434</v>
      </c>
      <c r="P1971" s="26">
        <f>Table11[[#This Row],[clade.P]]-Table11[[#This Row],[clade.TP]]</f>
        <v>20</v>
      </c>
      <c r="Q1971" s="26" cm="1">
        <f t="array" ref="Q1971">_xlfn.IFS(Table11[[#This Row],[target.clade]]="I",Table11[[#This Row],[hits.II]],Table11[[#This Row],[target.clade]]="II",Table11[[#This Row],[hits.I]],TRUE,NA())</f>
        <v>44</v>
      </c>
      <c r="R1971" s="26">
        <f>IFERROR(Table11[[#This Row],[clade.N]]-Table11[[#This Row],[clade.FP]], NA())</f>
        <v>66</v>
      </c>
      <c r="S1971" s="24">
        <f>Table11[[#This Row],[clade.TP]]/Table11[[#This Row],[clade.P]]</f>
        <v>0.99550965424337678</v>
      </c>
      <c r="T1971" s="24">
        <f>Table11[[#This Row],[clade.FN]]/Table11[[#This Row],[clade.P]]</f>
        <v>4.4903457566232603E-3</v>
      </c>
      <c r="U1971" s="24">
        <f>IFERROR(Table11[[#This Row],[clade.FP]]/Table11[[#This Row],[clade.N]],NA())</f>
        <v>0.4</v>
      </c>
      <c r="V1971" s="24">
        <f>IFERROR(Table11[[#This Row],[clade.TN]]/Table11[[#This Row],[clade.N]],NA())</f>
        <v>0.6</v>
      </c>
      <c r="AC1971" s="11"/>
      <c r="AD1971" s="11"/>
    </row>
    <row r="1972" spans="1:30" ht="21" customHeight="1" x14ac:dyDescent="0.2">
      <c r="A1972" s="25" t="s">
        <v>7480</v>
      </c>
      <c r="B1972" s="20">
        <f>LOOKUP(Table11[[#This Row],[id]],'S1 - Assay'!A:A,'S1 - Assay'!B:B)</f>
        <v>10244</v>
      </c>
      <c r="C1972" s="20" t="str">
        <f>LOOKUP(Table11[[#This Row],[id]],'S1 - Assay'!A:A,'S1 - Assay'!C:C)</f>
        <v>II</v>
      </c>
      <c r="D1972" s="20">
        <f>COUNTIF('S6 - Table 1'!$B$3:$B$20,Table11[[#This Row],[id]])</f>
        <v>0</v>
      </c>
      <c r="E1972" s="20">
        <v>6.2519587489999999</v>
      </c>
      <c r="F1972" s="20">
        <v>3334</v>
      </c>
      <c r="G1972" s="20">
        <v>15</v>
      </c>
      <c r="H1972" s="20">
        <v>5</v>
      </c>
      <c r="I1972" s="20">
        <v>229</v>
      </c>
      <c r="J1972" s="20">
        <v>49</v>
      </c>
      <c r="K1972" s="20">
        <v>4347</v>
      </c>
      <c r="L1972" s="20">
        <v>50</v>
      </c>
      <c r="M1972" s="26" cm="1">
        <f t="array" ref="M1972">_xlfn.IFS(Table11[[#This Row],[target.clade]]="I",110,Table11[[#This Row],[target.clade]]="II",4454,TRUE,4652)</f>
        <v>4454</v>
      </c>
      <c r="N1972" s="26" cm="1">
        <f t="array" ref="N1972">_xlfn.IFS(Table11[[#This Row],[target.clade]]="I",4454,Table11[[#This Row],[target.clade]]="II",110,TRUE,NA())</f>
        <v>110</v>
      </c>
      <c r="O1972" s="20" cm="1">
        <f t="array" ref="O1972">_xlfn.IFS(Table11[[#This Row],[target.clade]]="I",Table11[[#This Row],[hits.I]],Table11[[#This Row],[target.clade]]="II",Table11[[#This Row],[hits.II]],TRUE,SUM(Table11[[#This Row],[hits.I]:[hits.?]]))</f>
        <v>4347</v>
      </c>
      <c r="P1972" s="26">
        <f>Table11[[#This Row],[clade.P]]-Table11[[#This Row],[clade.TP]]</f>
        <v>107</v>
      </c>
      <c r="Q1972" s="26" cm="1">
        <f t="array" ref="Q1972">_xlfn.IFS(Table11[[#This Row],[target.clade]]="I",Table11[[#This Row],[hits.II]],Table11[[#This Row],[target.clade]]="II",Table11[[#This Row],[hits.I]],TRUE,NA())</f>
        <v>49</v>
      </c>
      <c r="R1972" s="26">
        <f>IFERROR(Table11[[#This Row],[clade.N]]-Table11[[#This Row],[clade.FP]], NA())</f>
        <v>61</v>
      </c>
      <c r="S1972" s="24">
        <f>Table11[[#This Row],[clade.TP]]/Table11[[#This Row],[clade.P]]</f>
        <v>0.97597665020206559</v>
      </c>
      <c r="T1972" s="24">
        <f>Table11[[#This Row],[clade.FN]]/Table11[[#This Row],[clade.P]]</f>
        <v>2.402334979793444E-2</v>
      </c>
      <c r="U1972" s="24">
        <f>IFERROR(Table11[[#This Row],[clade.FP]]/Table11[[#This Row],[clade.N]],NA())</f>
        <v>0.44545454545454544</v>
      </c>
      <c r="V1972" s="24">
        <f>IFERROR(Table11[[#This Row],[clade.TN]]/Table11[[#This Row],[clade.N]],NA())</f>
        <v>0.55454545454545456</v>
      </c>
      <c r="AC1972" s="11"/>
      <c r="AD1972" s="11"/>
    </row>
    <row r="1973" spans="1:30" ht="21" customHeight="1" x14ac:dyDescent="0.2">
      <c r="A1973" s="25" t="s">
        <v>7483</v>
      </c>
      <c r="B1973" s="20">
        <f>LOOKUP(Table11[[#This Row],[id]],'S1 - Assay'!A:A,'S1 - Assay'!B:B)</f>
        <v>10244</v>
      </c>
      <c r="C1973" s="20" t="str">
        <f>LOOKUP(Table11[[#This Row],[id]],'S1 - Assay'!A:A,'S1 - Assay'!C:C)</f>
        <v>II</v>
      </c>
      <c r="D1973" s="20">
        <f>COUNTIF('S6 - Table 1'!$B$3:$B$20,Table11[[#This Row],[id]])</f>
        <v>0</v>
      </c>
      <c r="E1973" s="20">
        <v>6.2519587489999999</v>
      </c>
      <c r="F1973" s="20">
        <v>3334</v>
      </c>
      <c r="G1973" s="20">
        <v>15</v>
      </c>
      <c r="H1973" s="20">
        <v>3</v>
      </c>
      <c r="I1973" s="20">
        <v>231</v>
      </c>
      <c r="J1973" s="20">
        <v>49</v>
      </c>
      <c r="K1973" s="20">
        <v>4347</v>
      </c>
      <c r="L1973" s="20">
        <v>50</v>
      </c>
      <c r="M1973" s="26" cm="1">
        <f t="array" ref="M1973">_xlfn.IFS(Table11[[#This Row],[target.clade]]="I",110,Table11[[#This Row],[target.clade]]="II",4454,TRUE,4652)</f>
        <v>4454</v>
      </c>
      <c r="N1973" s="26" cm="1">
        <f t="array" ref="N1973">_xlfn.IFS(Table11[[#This Row],[target.clade]]="I",4454,Table11[[#This Row],[target.clade]]="II",110,TRUE,NA())</f>
        <v>110</v>
      </c>
      <c r="O1973" s="20" cm="1">
        <f t="array" ref="O1973">_xlfn.IFS(Table11[[#This Row],[target.clade]]="I",Table11[[#This Row],[hits.I]],Table11[[#This Row],[target.clade]]="II",Table11[[#This Row],[hits.II]],TRUE,SUM(Table11[[#This Row],[hits.I]:[hits.?]]))</f>
        <v>4347</v>
      </c>
      <c r="P1973" s="26">
        <f>Table11[[#This Row],[clade.P]]-Table11[[#This Row],[clade.TP]]</f>
        <v>107</v>
      </c>
      <c r="Q1973" s="26" cm="1">
        <f t="array" ref="Q1973">_xlfn.IFS(Table11[[#This Row],[target.clade]]="I",Table11[[#This Row],[hits.II]],Table11[[#This Row],[target.clade]]="II",Table11[[#This Row],[hits.I]],TRUE,NA())</f>
        <v>49</v>
      </c>
      <c r="R1973" s="26">
        <f>IFERROR(Table11[[#This Row],[clade.N]]-Table11[[#This Row],[clade.FP]], NA())</f>
        <v>61</v>
      </c>
      <c r="S1973" s="24">
        <f>Table11[[#This Row],[clade.TP]]/Table11[[#This Row],[clade.P]]</f>
        <v>0.97597665020206559</v>
      </c>
      <c r="T1973" s="24">
        <f>Table11[[#This Row],[clade.FN]]/Table11[[#This Row],[clade.P]]</f>
        <v>2.402334979793444E-2</v>
      </c>
      <c r="U1973" s="24">
        <f>IFERROR(Table11[[#This Row],[clade.FP]]/Table11[[#This Row],[clade.N]],NA())</f>
        <v>0.44545454545454544</v>
      </c>
      <c r="V1973" s="24">
        <f>IFERROR(Table11[[#This Row],[clade.TN]]/Table11[[#This Row],[clade.N]],NA())</f>
        <v>0.55454545454545456</v>
      </c>
      <c r="AC1973" s="11"/>
      <c r="AD1973" s="11"/>
    </row>
    <row r="1974" spans="1:30" ht="21" customHeight="1" x14ac:dyDescent="0.2">
      <c r="A1974" s="25" t="s">
        <v>7486</v>
      </c>
      <c r="B1974" s="20">
        <f>LOOKUP(Table11[[#This Row],[id]],'S1 - Assay'!A:A,'S1 - Assay'!B:B)</f>
        <v>10244</v>
      </c>
      <c r="C1974" s="20" t="str">
        <f>LOOKUP(Table11[[#This Row],[id]],'S1 - Assay'!A:A,'S1 - Assay'!C:C)</f>
        <v>II</v>
      </c>
      <c r="D1974" s="20">
        <f>COUNTIF('S6 - Table 1'!$B$3:$B$20,Table11[[#This Row],[id]])</f>
        <v>0</v>
      </c>
      <c r="E1974" s="20">
        <v>6.2595933869999998</v>
      </c>
      <c r="F1974" s="20">
        <v>3207</v>
      </c>
      <c r="G1974" s="20">
        <v>60</v>
      </c>
      <c r="H1974" s="20">
        <v>0</v>
      </c>
      <c r="I1974" s="20">
        <v>289</v>
      </c>
      <c r="J1974" s="20">
        <v>43</v>
      </c>
      <c r="K1974" s="20">
        <v>4333</v>
      </c>
      <c r="L1974" s="20">
        <v>17</v>
      </c>
      <c r="M1974" s="26" cm="1">
        <f t="array" ref="M1974">_xlfn.IFS(Table11[[#This Row],[target.clade]]="I",110,Table11[[#This Row],[target.clade]]="II",4454,TRUE,4652)</f>
        <v>4454</v>
      </c>
      <c r="N1974" s="26" cm="1">
        <f t="array" ref="N1974">_xlfn.IFS(Table11[[#This Row],[target.clade]]="I",4454,Table11[[#This Row],[target.clade]]="II",110,TRUE,NA())</f>
        <v>110</v>
      </c>
      <c r="O1974" s="20" cm="1">
        <f t="array" ref="O1974">_xlfn.IFS(Table11[[#This Row],[target.clade]]="I",Table11[[#This Row],[hits.I]],Table11[[#This Row],[target.clade]]="II",Table11[[#This Row],[hits.II]],TRUE,SUM(Table11[[#This Row],[hits.I]:[hits.?]]))</f>
        <v>4333</v>
      </c>
      <c r="P1974" s="26">
        <f>Table11[[#This Row],[clade.P]]-Table11[[#This Row],[clade.TP]]</f>
        <v>121</v>
      </c>
      <c r="Q1974" s="26" cm="1">
        <f t="array" ref="Q1974">_xlfn.IFS(Table11[[#This Row],[target.clade]]="I",Table11[[#This Row],[hits.II]],Table11[[#This Row],[target.clade]]="II",Table11[[#This Row],[hits.I]],TRUE,NA())</f>
        <v>43</v>
      </c>
      <c r="R1974" s="26">
        <f>IFERROR(Table11[[#This Row],[clade.N]]-Table11[[#This Row],[clade.FP]], NA())</f>
        <v>67</v>
      </c>
      <c r="S1974" s="24">
        <f>Table11[[#This Row],[clade.TP]]/Table11[[#This Row],[clade.P]]</f>
        <v>0.97283340817242925</v>
      </c>
      <c r="T1974" s="24">
        <f>Table11[[#This Row],[clade.FN]]/Table11[[#This Row],[clade.P]]</f>
        <v>2.7166591827570724E-2</v>
      </c>
      <c r="U1974" s="24">
        <f>IFERROR(Table11[[#This Row],[clade.FP]]/Table11[[#This Row],[clade.N]],NA())</f>
        <v>0.39090909090909093</v>
      </c>
      <c r="V1974" s="24">
        <f>IFERROR(Table11[[#This Row],[clade.TN]]/Table11[[#This Row],[clade.N]],NA())</f>
        <v>0.60909090909090913</v>
      </c>
      <c r="AC1974" s="11"/>
      <c r="AD1974" s="11"/>
    </row>
    <row r="1975" spans="1:30" ht="21" customHeight="1" x14ac:dyDescent="0.2">
      <c r="A1975" s="25" t="s">
        <v>7489</v>
      </c>
      <c r="B1975" s="20">
        <f>LOOKUP(Table11[[#This Row],[id]],'S1 - Assay'!A:A,'S1 - Assay'!B:B)</f>
        <v>10244</v>
      </c>
      <c r="C1975" s="20" t="str">
        <f>LOOKUP(Table11[[#This Row],[id]],'S1 - Assay'!A:A,'S1 - Assay'!C:C)</f>
        <v>II</v>
      </c>
      <c r="D1975" s="20">
        <f>COUNTIF('S6 - Table 1'!$B$3:$B$20,Table11[[#This Row],[id]])</f>
        <v>0</v>
      </c>
      <c r="E1975" s="20">
        <v>6.2880721719999997</v>
      </c>
      <c r="F1975" s="20">
        <v>3434</v>
      </c>
      <c r="G1975" s="20">
        <v>3</v>
      </c>
      <c r="H1975" s="20">
        <v>271</v>
      </c>
      <c r="I1975" s="20">
        <v>28</v>
      </c>
      <c r="J1975" s="20">
        <v>44</v>
      </c>
      <c r="K1975" s="20">
        <v>4434</v>
      </c>
      <c r="L1975" s="20">
        <v>66</v>
      </c>
      <c r="M1975" s="26" cm="1">
        <f t="array" ref="M1975">_xlfn.IFS(Table11[[#This Row],[target.clade]]="I",110,Table11[[#This Row],[target.clade]]="II",4454,TRUE,4652)</f>
        <v>4454</v>
      </c>
      <c r="N1975" s="26" cm="1">
        <f t="array" ref="N1975">_xlfn.IFS(Table11[[#This Row],[target.clade]]="I",4454,Table11[[#This Row],[target.clade]]="II",110,TRUE,NA())</f>
        <v>110</v>
      </c>
      <c r="O1975" s="20" cm="1">
        <f t="array" ref="O1975">_xlfn.IFS(Table11[[#This Row],[target.clade]]="I",Table11[[#This Row],[hits.I]],Table11[[#This Row],[target.clade]]="II",Table11[[#This Row],[hits.II]],TRUE,SUM(Table11[[#This Row],[hits.I]:[hits.?]]))</f>
        <v>4434</v>
      </c>
      <c r="P1975" s="26">
        <f>Table11[[#This Row],[clade.P]]-Table11[[#This Row],[clade.TP]]</f>
        <v>20</v>
      </c>
      <c r="Q1975" s="26" cm="1">
        <f t="array" ref="Q1975">_xlfn.IFS(Table11[[#This Row],[target.clade]]="I",Table11[[#This Row],[hits.II]],Table11[[#This Row],[target.clade]]="II",Table11[[#This Row],[hits.I]],TRUE,NA())</f>
        <v>44</v>
      </c>
      <c r="R1975" s="26">
        <f>IFERROR(Table11[[#This Row],[clade.N]]-Table11[[#This Row],[clade.FP]], NA())</f>
        <v>66</v>
      </c>
      <c r="S1975" s="24">
        <f>Table11[[#This Row],[clade.TP]]/Table11[[#This Row],[clade.P]]</f>
        <v>0.99550965424337678</v>
      </c>
      <c r="T1975" s="24">
        <f>Table11[[#This Row],[clade.FN]]/Table11[[#This Row],[clade.P]]</f>
        <v>4.4903457566232603E-3</v>
      </c>
      <c r="U1975" s="24">
        <f>IFERROR(Table11[[#This Row],[clade.FP]]/Table11[[#This Row],[clade.N]],NA())</f>
        <v>0.4</v>
      </c>
      <c r="V1975" s="24">
        <f>IFERROR(Table11[[#This Row],[clade.TN]]/Table11[[#This Row],[clade.N]],NA())</f>
        <v>0.6</v>
      </c>
      <c r="AC1975" s="11"/>
      <c r="AD1975" s="11"/>
    </row>
    <row r="1976" spans="1:30" ht="21" customHeight="1" x14ac:dyDescent="0.2">
      <c r="A1976" s="25" t="s">
        <v>7492</v>
      </c>
      <c r="B1976" s="20">
        <f>LOOKUP(Table11[[#This Row],[id]],'S1 - Assay'!A:A,'S1 - Assay'!B:B)</f>
        <v>10244</v>
      </c>
      <c r="C1976" s="20" t="str">
        <f>LOOKUP(Table11[[#This Row],[id]],'S1 - Assay'!A:A,'S1 - Assay'!C:C)</f>
        <v>II</v>
      </c>
      <c r="D1976" s="20">
        <f>COUNTIF('S6 - Table 1'!$B$3:$B$20,Table11[[#This Row],[id]])</f>
        <v>0</v>
      </c>
      <c r="E1976" s="20">
        <v>6.2893670589999999</v>
      </c>
      <c r="F1976" s="20">
        <v>3434</v>
      </c>
      <c r="G1976" s="20">
        <v>1</v>
      </c>
      <c r="H1976" s="20">
        <v>61</v>
      </c>
      <c r="I1976" s="20">
        <v>246</v>
      </c>
      <c r="J1976" s="20">
        <v>43</v>
      </c>
      <c r="K1976" s="20">
        <v>4436</v>
      </c>
      <c r="L1976" s="20">
        <v>66</v>
      </c>
      <c r="M1976" s="26" cm="1">
        <f t="array" ref="M1976">_xlfn.IFS(Table11[[#This Row],[target.clade]]="I",110,Table11[[#This Row],[target.clade]]="II",4454,TRUE,4652)</f>
        <v>4454</v>
      </c>
      <c r="N1976" s="26" cm="1">
        <f t="array" ref="N1976">_xlfn.IFS(Table11[[#This Row],[target.clade]]="I",4454,Table11[[#This Row],[target.clade]]="II",110,TRUE,NA())</f>
        <v>110</v>
      </c>
      <c r="O1976" s="20" cm="1">
        <f t="array" ref="O1976">_xlfn.IFS(Table11[[#This Row],[target.clade]]="I",Table11[[#This Row],[hits.I]],Table11[[#This Row],[target.clade]]="II",Table11[[#This Row],[hits.II]],TRUE,SUM(Table11[[#This Row],[hits.I]:[hits.?]]))</f>
        <v>4436</v>
      </c>
      <c r="P1976" s="26">
        <f>Table11[[#This Row],[clade.P]]-Table11[[#This Row],[clade.TP]]</f>
        <v>18</v>
      </c>
      <c r="Q1976" s="26" cm="1">
        <f t="array" ref="Q1976">_xlfn.IFS(Table11[[#This Row],[target.clade]]="I",Table11[[#This Row],[hits.II]],Table11[[#This Row],[target.clade]]="II",Table11[[#This Row],[hits.I]],TRUE,NA())</f>
        <v>43</v>
      </c>
      <c r="R1976" s="26">
        <f>IFERROR(Table11[[#This Row],[clade.N]]-Table11[[#This Row],[clade.FP]], NA())</f>
        <v>67</v>
      </c>
      <c r="S1976" s="24">
        <f>Table11[[#This Row],[clade.TP]]/Table11[[#This Row],[clade.P]]</f>
        <v>0.99595868881903904</v>
      </c>
      <c r="T1976" s="24">
        <f>Table11[[#This Row],[clade.FN]]/Table11[[#This Row],[clade.P]]</f>
        <v>4.0413111809609343E-3</v>
      </c>
      <c r="U1976" s="24">
        <f>IFERROR(Table11[[#This Row],[clade.FP]]/Table11[[#This Row],[clade.N]],NA())</f>
        <v>0.39090909090909093</v>
      </c>
      <c r="V1976" s="24">
        <f>IFERROR(Table11[[#This Row],[clade.TN]]/Table11[[#This Row],[clade.N]],NA())</f>
        <v>0.60909090909090913</v>
      </c>
      <c r="AC1976" s="11"/>
      <c r="AD1976" s="11"/>
    </row>
    <row r="1977" spans="1:30" ht="21" customHeight="1" x14ac:dyDescent="0.2">
      <c r="A1977" s="25" t="s">
        <v>7495</v>
      </c>
      <c r="B1977" s="20">
        <f>LOOKUP(Table11[[#This Row],[id]],'S1 - Assay'!A:A,'S1 - Assay'!B:B)</f>
        <v>10244</v>
      </c>
      <c r="C1977" s="20" t="str">
        <f>LOOKUP(Table11[[#This Row],[id]],'S1 - Assay'!A:A,'S1 - Assay'!C:C)</f>
        <v>II</v>
      </c>
      <c r="D1977" s="20">
        <f>COUNTIF('S6 - Table 1'!$B$3:$B$20,Table11[[#This Row],[id]])</f>
        <v>0</v>
      </c>
      <c r="E1977" s="20">
        <v>6.2988122310000003</v>
      </c>
      <c r="F1977" s="20">
        <v>3433</v>
      </c>
      <c r="G1977" s="20">
        <v>1</v>
      </c>
      <c r="H1977" s="20">
        <v>265</v>
      </c>
      <c r="I1977" s="20">
        <v>30</v>
      </c>
      <c r="J1977" s="20">
        <v>44</v>
      </c>
      <c r="K1977" s="20">
        <v>4423</v>
      </c>
      <c r="L1977" s="20">
        <v>68</v>
      </c>
      <c r="M1977" s="26" cm="1">
        <f t="array" ref="M1977">_xlfn.IFS(Table11[[#This Row],[target.clade]]="I",110,Table11[[#This Row],[target.clade]]="II",4454,TRUE,4652)</f>
        <v>4454</v>
      </c>
      <c r="N1977" s="26" cm="1">
        <f t="array" ref="N1977">_xlfn.IFS(Table11[[#This Row],[target.clade]]="I",4454,Table11[[#This Row],[target.clade]]="II",110,TRUE,NA())</f>
        <v>110</v>
      </c>
      <c r="O1977" s="20" cm="1">
        <f t="array" ref="O1977">_xlfn.IFS(Table11[[#This Row],[target.clade]]="I",Table11[[#This Row],[hits.I]],Table11[[#This Row],[target.clade]]="II",Table11[[#This Row],[hits.II]],TRUE,SUM(Table11[[#This Row],[hits.I]:[hits.?]]))</f>
        <v>4423</v>
      </c>
      <c r="P1977" s="26">
        <f>Table11[[#This Row],[clade.P]]-Table11[[#This Row],[clade.TP]]</f>
        <v>31</v>
      </c>
      <c r="Q1977" s="26" cm="1">
        <f t="array" ref="Q1977">_xlfn.IFS(Table11[[#This Row],[target.clade]]="I",Table11[[#This Row],[hits.II]],Table11[[#This Row],[target.clade]]="II",Table11[[#This Row],[hits.I]],TRUE,NA())</f>
        <v>44</v>
      </c>
      <c r="R1977" s="26">
        <f>IFERROR(Table11[[#This Row],[clade.N]]-Table11[[#This Row],[clade.FP]], NA())</f>
        <v>66</v>
      </c>
      <c r="S1977" s="24">
        <f>Table11[[#This Row],[clade.TP]]/Table11[[#This Row],[clade.P]]</f>
        <v>0.99303996407723394</v>
      </c>
      <c r="T1977" s="24">
        <f>Table11[[#This Row],[clade.FN]]/Table11[[#This Row],[clade.P]]</f>
        <v>6.9600359227660526E-3</v>
      </c>
      <c r="U1977" s="24">
        <f>IFERROR(Table11[[#This Row],[clade.FP]]/Table11[[#This Row],[clade.N]],NA())</f>
        <v>0.4</v>
      </c>
      <c r="V1977" s="24">
        <f>IFERROR(Table11[[#This Row],[clade.TN]]/Table11[[#This Row],[clade.N]],NA())</f>
        <v>0.6</v>
      </c>
      <c r="AC1977" s="11"/>
      <c r="AD1977" s="11"/>
    </row>
    <row r="1978" spans="1:30" ht="21" customHeight="1" x14ac:dyDescent="0.2">
      <c r="A1978" s="25" t="s">
        <v>7498</v>
      </c>
      <c r="B1978" s="20">
        <f>LOOKUP(Table11[[#This Row],[id]],'S1 - Assay'!A:A,'S1 - Assay'!B:B)</f>
        <v>10244</v>
      </c>
      <c r="C1978" s="20" t="str">
        <f>LOOKUP(Table11[[#This Row],[id]],'S1 - Assay'!A:A,'S1 - Assay'!C:C)</f>
        <v>II</v>
      </c>
      <c r="D1978" s="20">
        <f>COUNTIF('S6 - Table 1'!$B$3:$B$20,Table11[[#This Row],[id]])</f>
        <v>0</v>
      </c>
      <c r="E1978" s="20">
        <v>6.3237913020000001</v>
      </c>
      <c r="F1978" s="20">
        <v>3210</v>
      </c>
      <c r="G1978" s="20">
        <v>57</v>
      </c>
      <c r="H1978" s="20">
        <v>0</v>
      </c>
      <c r="I1978" s="20">
        <v>289</v>
      </c>
      <c r="J1978" s="20">
        <v>43</v>
      </c>
      <c r="K1978" s="20">
        <v>4333</v>
      </c>
      <c r="L1978" s="20">
        <v>17</v>
      </c>
      <c r="M1978" s="26" cm="1">
        <f t="array" ref="M1978">_xlfn.IFS(Table11[[#This Row],[target.clade]]="I",110,Table11[[#This Row],[target.clade]]="II",4454,TRUE,4652)</f>
        <v>4454</v>
      </c>
      <c r="N1978" s="26" cm="1">
        <f t="array" ref="N1978">_xlfn.IFS(Table11[[#This Row],[target.clade]]="I",4454,Table11[[#This Row],[target.clade]]="II",110,TRUE,NA())</f>
        <v>110</v>
      </c>
      <c r="O1978" s="20" cm="1">
        <f t="array" ref="O1978">_xlfn.IFS(Table11[[#This Row],[target.clade]]="I",Table11[[#This Row],[hits.I]],Table11[[#This Row],[target.clade]]="II",Table11[[#This Row],[hits.II]],TRUE,SUM(Table11[[#This Row],[hits.I]:[hits.?]]))</f>
        <v>4333</v>
      </c>
      <c r="P1978" s="26">
        <f>Table11[[#This Row],[clade.P]]-Table11[[#This Row],[clade.TP]]</f>
        <v>121</v>
      </c>
      <c r="Q1978" s="26" cm="1">
        <f t="array" ref="Q1978">_xlfn.IFS(Table11[[#This Row],[target.clade]]="I",Table11[[#This Row],[hits.II]],Table11[[#This Row],[target.clade]]="II",Table11[[#This Row],[hits.I]],TRUE,NA())</f>
        <v>43</v>
      </c>
      <c r="R1978" s="26">
        <f>IFERROR(Table11[[#This Row],[clade.N]]-Table11[[#This Row],[clade.FP]], NA())</f>
        <v>67</v>
      </c>
      <c r="S1978" s="24">
        <f>Table11[[#This Row],[clade.TP]]/Table11[[#This Row],[clade.P]]</f>
        <v>0.97283340817242925</v>
      </c>
      <c r="T1978" s="24">
        <f>Table11[[#This Row],[clade.FN]]/Table11[[#This Row],[clade.P]]</f>
        <v>2.7166591827570724E-2</v>
      </c>
      <c r="U1978" s="24">
        <f>IFERROR(Table11[[#This Row],[clade.FP]]/Table11[[#This Row],[clade.N]],NA())</f>
        <v>0.39090909090909093</v>
      </c>
      <c r="V1978" s="24">
        <f>IFERROR(Table11[[#This Row],[clade.TN]]/Table11[[#This Row],[clade.N]],NA())</f>
        <v>0.60909090909090913</v>
      </c>
      <c r="AC1978" s="11"/>
      <c r="AD1978" s="11"/>
    </row>
    <row r="1979" spans="1:30" ht="21" customHeight="1" x14ac:dyDescent="0.2">
      <c r="A1979" s="25" t="s">
        <v>7501</v>
      </c>
      <c r="B1979" s="20">
        <f>LOOKUP(Table11[[#This Row],[id]],'S1 - Assay'!A:A,'S1 - Assay'!B:B)</f>
        <v>10244</v>
      </c>
      <c r="C1979" s="20" t="str">
        <f>LOOKUP(Table11[[#This Row],[id]],'S1 - Assay'!A:A,'S1 - Assay'!C:C)</f>
        <v>II</v>
      </c>
      <c r="D1979" s="20">
        <f>COUNTIF('S6 - Table 1'!$B$3:$B$20,Table11[[#This Row],[id]])</f>
        <v>0</v>
      </c>
      <c r="E1979" s="20">
        <v>6.3237913020000001</v>
      </c>
      <c r="F1979" s="20">
        <v>3207</v>
      </c>
      <c r="G1979" s="20">
        <v>60</v>
      </c>
      <c r="H1979" s="20">
        <v>0</v>
      </c>
      <c r="I1979" s="20">
        <v>289</v>
      </c>
      <c r="J1979" s="20">
        <v>43</v>
      </c>
      <c r="K1979" s="20">
        <v>4333</v>
      </c>
      <c r="L1979" s="20">
        <v>17</v>
      </c>
      <c r="M1979" s="26" cm="1">
        <f t="array" ref="M1979">_xlfn.IFS(Table11[[#This Row],[target.clade]]="I",110,Table11[[#This Row],[target.clade]]="II",4454,TRUE,4652)</f>
        <v>4454</v>
      </c>
      <c r="N1979" s="26" cm="1">
        <f t="array" ref="N1979">_xlfn.IFS(Table11[[#This Row],[target.clade]]="I",4454,Table11[[#This Row],[target.clade]]="II",110,TRUE,NA())</f>
        <v>110</v>
      </c>
      <c r="O1979" s="20" cm="1">
        <f t="array" ref="O1979">_xlfn.IFS(Table11[[#This Row],[target.clade]]="I",Table11[[#This Row],[hits.I]],Table11[[#This Row],[target.clade]]="II",Table11[[#This Row],[hits.II]],TRUE,SUM(Table11[[#This Row],[hits.I]:[hits.?]]))</f>
        <v>4333</v>
      </c>
      <c r="P1979" s="26">
        <f>Table11[[#This Row],[clade.P]]-Table11[[#This Row],[clade.TP]]</f>
        <v>121</v>
      </c>
      <c r="Q1979" s="26" cm="1">
        <f t="array" ref="Q1979">_xlfn.IFS(Table11[[#This Row],[target.clade]]="I",Table11[[#This Row],[hits.II]],Table11[[#This Row],[target.clade]]="II",Table11[[#This Row],[hits.I]],TRUE,NA())</f>
        <v>43</v>
      </c>
      <c r="R1979" s="26">
        <f>IFERROR(Table11[[#This Row],[clade.N]]-Table11[[#This Row],[clade.FP]], NA())</f>
        <v>67</v>
      </c>
      <c r="S1979" s="24">
        <f>Table11[[#This Row],[clade.TP]]/Table11[[#This Row],[clade.P]]</f>
        <v>0.97283340817242925</v>
      </c>
      <c r="T1979" s="24">
        <f>Table11[[#This Row],[clade.FN]]/Table11[[#This Row],[clade.P]]</f>
        <v>2.7166591827570724E-2</v>
      </c>
      <c r="U1979" s="24">
        <f>IFERROR(Table11[[#This Row],[clade.FP]]/Table11[[#This Row],[clade.N]],NA())</f>
        <v>0.39090909090909093</v>
      </c>
      <c r="V1979" s="24">
        <f>IFERROR(Table11[[#This Row],[clade.TN]]/Table11[[#This Row],[clade.N]],NA())</f>
        <v>0.60909090909090913</v>
      </c>
      <c r="AC1979" s="11"/>
      <c r="AD1979" s="11"/>
    </row>
    <row r="1980" spans="1:30" ht="21" customHeight="1" x14ac:dyDescent="0.2">
      <c r="A1980" s="25" t="s">
        <v>7504</v>
      </c>
      <c r="B1980" s="20">
        <f>LOOKUP(Table11[[#This Row],[id]],'S1 - Assay'!A:A,'S1 - Assay'!B:B)</f>
        <v>10244</v>
      </c>
      <c r="C1980" s="20" t="str">
        <f>LOOKUP(Table11[[#This Row],[id]],'S1 - Assay'!A:A,'S1 - Assay'!C:C)</f>
        <v>II</v>
      </c>
      <c r="D1980" s="20">
        <f>COUNTIF('S6 - Table 1'!$B$3:$B$20,Table11[[#This Row],[id]])</f>
        <v>0</v>
      </c>
      <c r="E1980" s="20">
        <v>6.3240584630000001</v>
      </c>
      <c r="F1980" s="20">
        <v>3333</v>
      </c>
      <c r="G1980" s="20">
        <v>15</v>
      </c>
      <c r="H1980" s="20">
        <v>3</v>
      </c>
      <c r="I1980" s="20">
        <v>231</v>
      </c>
      <c r="J1980" s="20">
        <v>49</v>
      </c>
      <c r="K1980" s="20">
        <v>4346</v>
      </c>
      <c r="L1980" s="20">
        <v>50</v>
      </c>
      <c r="M1980" s="26" cm="1">
        <f t="array" ref="M1980">_xlfn.IFS(Table11[[#This Row],[target.clade]]="I",110,Table11[[#This Row],[target.clade]]="II",4454,TRUE,4652)</f>
        <v>4454</v>
      </c>
      <c r="N1980" s="26" cm="1">
        <f t="array" ref="N1980">_xlfn.IFS(Table11[[#This Row],[target.clade]]="I",4454,Table11[[#This Row],[target.clade]]="II",110,TRUE,NA())</f>
        <v>110</v>
      </c>
      <c r="O1980" s="20" cm="1">
        <f t="array" ref="O1980">_xlfn.IFS(Table11[[#This Row],[target.clade]]="I",Table11[[#This Row],[hits.I]],Table11[[#This Row],[target.clade]]="II",Table11[[#This Row],[hits.II]],TRUE,SUM(Table11[[#This Row],[hits.I]:[hits.?]]))</f>
        <v>4346</v>
      </c>
      <c r="P1980" s="26">
        <f>Table11[[#This Row],[clade.P]]-Table11[[#This Row],[clade.TP]]</f>
        <v>108</v>
      </c>
      <c r="Q1980" s="26" cm="1">
        <f t="array" ref="Q1980">_xlfn.IFS(Table11[[#This Row],[target.clade]]="I",Table11[[#This Row],[hits.II]],Table11[[#This Row],[target.clade]]="II",Table11[[#This Row],[hits.I]],TRUE,NA())</f>
        <v>49</v>
      </c>
      <c r="R1980" s="26">
        <f>IFERROR(Table11[[#This Row],[clade.N]]-Table11[[#This Row],[clade.FP]], NA())</f>
        <v>61</v>
      </c>
      <c r="S1980" s="24">
        <f>Table11[[#This Row],[clade.TP]]/Table11[[#This Row],[clade.P]]</f>
        <v>0.97575213291423435</v>
      </c>
      <c r="T1980" s="24">
        <f>Table11[[#This Row],[clade.FN]]/Table11[[#This Row],[clade.P]]</f>
        <v>2.4247867085765602E-2</v>
      </c>
      <c r="U1980" s="24">
        <f>IFERROR(Table11[[#This Row],[clade.FP]]/Table11[[#This Row],[clade.N]],NA())</f>
        <v>0.44545454545454544</v>
      </c>
      <c r="V1980" s="24">
        <f>IFERROR(Table11[[#This Row],[clade.TN]]/Table11[[#This Row],[clade.N]],NA())</f>
        <v>0.55454545454545456</v>
      </c>
      <c r="AC1980" s="11"/>
      <c r="AD1980" s="11"/>
    </row>
    <row r="1981" spans="1:30" ht="21" customHeight="1" x14ac:dyDescent="0.2">
      <c r="A1981" s="25" t="s">
        <v>7507</v>
      </c>
      <c r="B1981" s="20">
        <f>LOOKUP(Table11[[#This Row],[id]],'S1 - Assay'!A:A,'S1 - Assay'!B:B)</f>
        <v>10244</v>
      </c>
      <c r="C1981" s="20" t="str">
        <f>LOOKUP(Table11[[#This Row],[id]],'S1 - Assay'!A:A,'S1 - Assay'!C:C)</f>
        <v>II</v>
      </c>
      <c r="D1981" s="20">
        <f>COUNTIF('S6 - Table 1'!$B$3:$B$20,Table11[[#This Row],[id]])</f>
        <v>0</v>
      </c>
      <c r="E1981" s="20">
        <v>6.328563344</v>
      </c>
      <c r="F1981" s="20">
        <v>3432</v>
      </c>
      <c r="G1981" s="20">
        <v>2</v>
      </c>
      <c r="H1981" s="20">
        <v>13</v>
      </c>
      <c r="I1981" s="20">
        <v>294</v>
      </c>
      <c r="J1981" s="20">
        <v>43</v>
      </c>
      <c r="K1981" s="20">
        <v>4435</v>
      </c>
      <c r="L1981" s="20">
        <v>66</v>
      </c>
      <c r="M1981" s="26" cm="1">
        <f t="array" ref="M1981">_xlfn.IFS(Table11[[#This Row],[target.clade]]="I",110,Table11[[#This Row],[target.clade]]="II",4454,TRUE,4652)</f>
        <v>4454</v>
      </c>
      <c r="N1981" s="26" cm="1">
        <f t="array" ref="N1981">_xlfn.IFS(Table11[[#This Row],[target.clade]]="I",4454,Table11[[#This Row],[target.clade]]="II",110,TRUE,NA())</f>
        <v>110</v>
      </c>
      <c r="O1981" s="20" cm="1">
        <f t="array" ref="O1981">_xlfn.IFS(Table11[[#This Row],[target.clade]]="I",Table11[[#This Row],[hits.I]],Table11[[#This Row],[target.clade]]="II",Table11[[#This Row],[hits.II]],TRUE,SUM(Table11[[#This Row],[hits.I]:[hits.?]]))</f>
        <v>4435</v>
      </c>
      <c r="P1981" s="26">
        <f>Table11[[#This Row],[clade.P]]-Table11[[#This Row],[clade.TP]]</f>
        <v>19</v>
      </c>
      <c r="Q1981" s="26" cm="1">
        <f t="array" ref="Q1981">_xlfn.IFS(Table11[[#This Row],[target.clade]]="I",Table11[[#This Row],[hits.II]],Table11[[#This Row],[target.clade]]="II",Table11[[#This Row],[hits.I]],TRUE,NA())</f>
        <v>43</v>
      </c>
      <c r="R1981" s="26">
        <f>IFERROR(Table11[[#This Row],[clade.N]]-Table11[[#This Row],[clade.FP]], NA())</f>
        <v>67</v>
      </c>
      <c r="S1981" s="24">
        <f>Table11[[#This Row],[clade.TP]]/Table11[[#This Row],[clade.P]]</f>
        <v>0.99573417153120791</v>
      </c>
      <c r="T1981" s="24">
        <f>Table11[[#This Row],[clade.FN]]/Table11[[#This Row],[clade.P]]</f>
        <v>4.2658284687920973E-3</v>
      </c>
      <c r="U1981" s="24">
        <f>IFERROR(Table11[[#This Row],[clade.FP]]/Table11[[#This Row],[clade.N]],NA())</f>
        <v>0.39090909090909093</v>
      </c>
      <c r="V1981" s="24">
        <f>IFERROR(Table11[[#This Row],[clade.TN]]/Table11[[#This Row],[clade.N]],NA())</f>
        <v>0.60909090909090913</v>
      </c>
      <c r="AC1981" s="11"/>
      <c r="AD1981" s="11"/>
    </row>
    <row r="1982" spans="1:30" ht="21" customHeight="1" x14ac:dyDescent="0.2">
      <c r="A1982" s="25" t="s">
        <v>7510</v>
      </c>
      <c r="B1982" s="20">
        <f>LOOKUP(Table11[[#This Row],[id]],'S1 - Assay'!A:A,'S1 - Assay'!B:B)</f>
        <v>10244</v>
      </c>
      <c r="C1982" s="20" t="str">
        <f>LOOKUP(Table11[[#This Row],[id]],'S1 - Assay'!A:A,'S1 - Assay'!C:C)</f>
        <v>II</v>
      </c>
      <c r="D1982" s="20">
        <f>COUNTIF('S6 - Table 1'!$B$3:$B$20,Table11[[#This Row],[id]])</f>
        <v>0</v>
      </c>
      <c r="E1982" s="20">
        <v>6.3669119959999998</v>
      </c>
      <c r="F1982" s="20">
        <v>3332</v>
      </c>
      <c r="G1982" s="20">
        <v>14</v>
      </c>
      <c r="H1982" s="20">
        <v>0</v>
      </c>
      <c r="I1982" s="20">
        <v>283</v>
      </c>
      <c r="J1982" s="20">
        <v>50</v>
      </c>
      <c r="K1982" s="20">
        <v>4345</v>
      </c>
      <c r="L1982" s="20">
        <v>52</v>
      </c>
      <c r="M1982" s="26" cm="1">
        <f t="array" ref="M1982">_xlfn.IFS(Table11[[#This Row],[target.clade]]="I",110,Table11[[#This Row],[target.clade]]="II",4454,TRUE,4652)</f>
        <v>4454</v>
      </c>
      <c r="N1982" s="26" cm="1">
        <f t="array" ref="N1982">_xlfn.IFS(Table11[[#This Row],[target.clade]]="I",4454,Table11[[#This Row],[target.clade]]="II",110,TRUE,NA())</f>
        <v>110</v>
      </c>
      <c r="O1982" s="20" cm="1">
        <f t="array" ref="O1982">_xlfn.IFS(Table11[[#This Row],[target.clade]]="I",Table11[[#This Row],[hits.I]],Table11[[#This Row],[target.clade]]="II",Table11[[#This Row],[hits.II]],TRUE,SUM(Table11[[#This Row],[hits.I]:[hits.?]]))</f>
        <v>4345</v>
      </c>
      <c r="P1982" s="26">
        <f>Table11[[#This Row],[clade.P]]-Table11[[#This Row],[clade.TP]]</f>
        <v>109</v>
      </c>
      <c r="Q1982" s="26" cm="1">
        <f t="array" ref="Q1982">_xlfn.IFS(Table11[[#This Row],[target.clade]]="I",Table11[[#This Row],[hits.II]],Table11[[#This Row],[target.clade]]="II",Table11[[#This Row],[hits.I]],TRUE,NA())</f>
        <v>50</v>
      </c>
      <c r="R1982" s="26">
        <f>IFERROR(Table11[[#This Row],[clade.N]]-Table11[[#This Row],[clade.FP]], NA())</f>
        <v>60</v>
      </c>
      <c r="S1982" s="24">
        <f>Table11[[#This Row],[clade.TP]]/Table11[[#This Row],[clade.P]]</f>
        <v>0.97552761562640322</v>
      </c>
      <c r="T1982" s="24">
        <f>Table11[[#This Row],[clade.FN]]/Table11[[#This Row],[clade.P]]</f>
        <v>2.4472384373596768E-2</v>
      </c>
      <c r="U1982" s="24">
        <f>IFERROR(Table11[[#This Row],[clade.FP]]/Table11[[#This Row],[clade.N]],NA())</f>
        <v>0.45454545454545453</v>
      </c>
      <c r="V1982" s="24">
        <f>IFERROR(Table11[[#This Row],[clade.TN]]/Table11[[#This Row],[clade.N]],NA())</f>
        <v>0.54545454545454541</v>
      </c>
      <c r="AC1982" s="11"/>
      <c r="AD1982" s="11"/>
    </row>
    <row r="1983" spans="1:30" ht="21" customHeight="1" x14ac:dyDescent="0.2">
      <c r="A1983" s="25" t="s">
        <v>7515</v>
      </c>
      <c r="B1983" s="20">
        <f>LOOKUP(Table11[[#This Row],[id]],'S1 - Assay'!A:A,'S1 - Assay'!B:B)</f>
        <v>10244</v>
      </c>
      <c r="C1983" s="20" t="str">
        <f>LOOKUP(Table11[[#This Row],[id]],'S1 - Assay'!A:A,'S1 - Assay'!C:C)</f>
        <v>II</v>
      </c>
      <c r="D1983" s="20">
        <f>COUNTIF('S6 - Table 1'!$B$3:$B$20,Table11[[#This Row],[id]])</f>
        <v>0</v>
      </c>
      <c r="E1983" s="20">
        <v>6.396343055</v>
      </c>
      <c r="F1983" s="20">
        <v>3408</v>
      </c>
      <c r="G1983" s="20">
        <v>5</v>
      </c>
      <c r="H1983" s="20">
        <v>272</v>
      </c>
      <c r="I1983" s="20">
        <v>18</v>
      </c>
      <c r="J1983" s="20">
        <v>44</v>
      </c>
      <c r="K1983" s="20">
        <v>4411</v>
      </c>
      <c r="L1983" s="20">
        <v>64</v>
      </c>
      <c r="M1983" s="26" cm="1">
        <f t="array" ref="M1983">_xlfn.IFS(Table11[[#This Row],[target.clade]]="I",110,Table11[[#This Row],[target.clade]]="II",4454,TRUE,4652)</f>
        <v>4454</v>
      </c>
      <c r="N1983" s="26" cm="1">
        <f t="array" ref="N1983">_xlfn.IFS(Table11[[#This Row],[target.clade]]="I",4454,Table11[[#This Row],[target.clade]]="II",110,TRUE,NA())</f>
        <v>110</v>
      </c>
      <c r="O1983" s="20" cm="1">
        <f t="array" ref="O1983">_xlfn.IFS(Table11[[#This Row],[target.clade]]="I",Table11[[#This Row],[hits.I]],Table11[[#This Row],[target.clade]]="II",Table11[[#This Row],[hits.II]],TRUE,SUM(Table11[[#This Row],[hits.I]:[hits.?]]))</f>
        <v>4411</v>
      </c>
      <c r="P1983" s="26">
        <f>Table11[[#This Row],[clade.P]]-Table11[[#This Row],[clade.TP]]</f>
        <v>43</v>
      </c>
      <c r="Q1983" s="26" cm="1">
        <f t="array" ref="Q1983">_xlfn.IFS(Table11[[#This Row],[target.clade]]="I",Table11[[#This Row],[hits.II]],Table11[[#This Row],[target.clade]]="II",Table11[[#This Row],[hits.I]],TRUE,NA())</f>
        <v>44</v>
      </c>
      <c r="R1983" s="26">
        <f>IFERROR(Table11[[#This Row],[clade.N]]-Table11[[#This Row],[clade.FP]], NA())</f>
        <v>66</v>
      </c>
      <c r="S1983" s="24">
        <f>Table11[[#This Row],[clade.TP]]/Table11[[#This Row],[clade.P]]</f>
        <v>0.99034575662325997</v>
      </c>
      <c r="T1983" s="24">
        <f>Table11[[#This Row],[clade.FN]]/Table11[[#This Row],[clade.P]]</f>
        <v>9.6542433767400088E-3</v>
      </c>
      <c r="U1983" s="24">
        <f>IFERROR(Table11[[#This Row],[clade.FP]]/Table11[[#This Row],[clade.N]],NA())</f>
        <v>0.4</v>
      </c>
      <c r="V1983" s="24">
        <f>IFERROR(Table11[[#This Row],[clade.TN]]/Table11[[#This Row],[clade.N]],NA())</f>
        <v>0.6</v>
      </c>
      <c r="AC1983" s="11"/>
      <c r="AD1983" s="11"/>
    </row>
    <row r="1984" spans="1:30" ht="21" customHeight="1" x14ac:dyDescent="0.2">
      <c r="A1984" s="25" t="s">
        <v>7518</v>
      </c>
      <c r="B1984" s="20">
        <f>LOOKUP(Table11[[#This Row],[id]],'S1 - Assay'!A:A,'S1 - Assay'!B:B)</f>
        <v>10244</v>
      </c>
      <c r="C1984" s="20" t="str">
        <f>LOOKUP(Table11[[#This Row],[id]],'S1 - Assay'!A:A,'S1 - Assay'!C:C)</f>
        <v>II</v>
      </c>
      <c r="D1984" s="20">
        <f>COUNTIF('S6 - Table 1'!$B$3:$B$20,Table11[[#This Row],[id]])</f>
        <v>0</v>
      </c>
      <c r="E1984" s="20">
        <v>6.3989117210000002</v>
      </c>
      <c r="F1984" s="20">
        <v>3407</v>
      </c>
      <c r="G1984" s="20">
        <v>7</v>
      </c>
      <c r="H1984" s="20">
        <v>159</v>
      </c>
      <c r="I1984" s="20">
        <v>125</v>
      </c>
      <c r="J1984" s="20">
        <v>43</v>
      </c>
      <c r="K1984" s="20">
        <v>4418</v>
      </c>
      <c r="L1984" s="20">
        <v>61</v>
      </c>
      <c r="M1984" s="26" cm="1">
        <f t="array" ref="M1984">_xlfn.IFS(Table11[[#This Row],[target.clade]]="I",110,Table11[[#This Row],[target.clade]]="II",4454,TRUE,4652)</f>
        <v>4454</v>
      </c>
      <c r="N1984" s="26" cm="1">
        <f t="array" ref="N1984">_xlfn.IFS(Table11[[#This Row],[target.clade]]="I",4454,Table11[[#This Row],[target.clade]]="II",110,TRUE,NA())</f>
        <v>110</v>
      </c>
      <c r="O1984" s="20" cm="1">
        <f t="array" ref="O1984">_xlfn.IFS(Table11[[#This Row],[target.clade]]="I",Table11[[#This Row],[hits.I]],Table11[[#This Row],[target.clade]]="II",Table11[[#This Row],[hits.II]],TRUE,SUM(Table11[[#This Row],[hits.I]:[hits.?]]))</f>
        <v>4418</v>
      </c>
      <c r="P1984" s="26">
        <f>Table11[[#This Row],[clade.P]]-Table11[[#This Row],[clade.TP]]</f>
        <v>36</v>
      </c>
      <c r="Q1984" s="26" cm="1">
        <f t="array" ref="Q1984">_xlfn.IFS(Table11[[#This Row],[target.clade]]="I",Table11[[#This Row],[hits.II]],Table11[[#This Row],[target.clade]]="II",Table11[[#This Row],[hits.I]],TRUE,NA())</f>
        <v>43</v>
      </c>
      <c r="R1984" s="26">
        <f>IFERROR(Table11[[#This Row],[clade.N]]-Table11[[#This Row],[clade.FP]], NA())</f>
        <v>67</v>
      </c>
      <c r="S1984" s="24">
        <f>Table11[[#This Row],[clade.TP]]/Table11[[#This Row],[clade.P]]</f>
        <v>0.99191737763807808</v>
      </c>
      <c r="T1984" s="24">
        <f>Table11[[#This Row],[clade.FN]]/Table11[[#This Row],[clade.P]]</f>
        <v>8.0826223619218686E-3</v>
      </c>
      <c r="U1984" s="24">
        <f>IFERROR(Table11[[#This Row],[clade.FP]]/Table11[[#This Row],[clade.N]],NA())</f>
        <v>0.39090909090909093</v>
      </c>
      <c r="V1984" s="24">
        <f>IFERROR(Table11[[#This Row],[clade.TN]]/Table11[[#This Row],[clade.N]],NA())</f>
        <v>0.60909090909090913</v>
      </c>
      <c r="AC1984" s="11"/>
      <c r="AD1984" s="11"/>
    </row>
    <row r="1985" spans="1:30" ht="21" customHeight="1" x14ac:dyDescent="0.2">
      <c r="A1985" s="25" t="s">
        <v>7521</v>
      </c>
      <c r="B1985" s="20">
        <f>LOOKUP(Table11[[#This Row],[id]],'S1 - Assay'!A:A,'S1 - Assay'!B:B)</f>
        <v>10244</v>
      </c>
      <c r="C1985" s="20" t="str">
        <f>LOOKUP(Table11[[#This Row],[id]],'S1 - Assay'!A:A,'S1 - Assay'!C:C)</f>
        <v>II</v>
      </c>
      <c r="D1985" s="20">
        <f>COUNTIF('S6 - Table 1'!$B$3:$B$20,Table11[[#This Row],[id]])</f>
        <v>0</v>
      </c>
      <c r="E1985" s="20">
        <v>6.4326511499999999</v>
      </c>
      <c r="F1985" s="20">
        <v>3409</v>
      </c>
      <c r="G1985" s="20">
        <v>2</v>
      </c>
      <c r="H1985" s="20">
        <v>228</v>
      </c>
      <c r="I1985" s="20">
        <v>73</v>
      </c>
      <c r="J1985" s="20">
        <v>44</v>
      </c>
      <c r="K1985" s="20">
        <v>4421</v>
      </c>
      <c r="L1985" s="20">
        <v>61</v>
      </c>
      <c r="M1985" s="26" cm="1">
        <f t="array" ref="M1985">_xlfn.IFS(Table11[[#This Row],[target.clade]]="I",110,Table11[[#This Row],[target.clade]]="II",4454,TRUE,4652)</f>
        <v>4454</v>
      </c>
      <c r="N1985" s="26" cm="1">
        <f t="array" ref="N1985">_xlfn.IFS(Table11[[#This Row],[target.clade]]="I",4454,Table11[[#This Row],[target.clade]]="II",110,TRUE,NA())</f>
        <v>110</v>
      </c>
      <c r="O1985" s="20" cm="1">
        <f t="array" ref="O1985">_xlfn.IFS(Table11[[#This Row],[target.clade]]="I",Table11[[#This Row],[hits.I]],Table11[[#This Row],[target.clade]]="II",Table11[[#This Row],[hits.II]],TRUE,SUM(Table11[[#This Row],[hits.I]:[hits.?]]))</f>
        <v>4421</v>
      </c>
      <c r="P1985" s="26">
        <f>Table11[[#This Row],[clade.P]]-Table11[[#This Row],[clade.TP]]</f>
        <v>33</v>
      </c>
      <c r="Q1985" s="26" cm="1">
        <f t="array" ref="Q1985">_xlfn.IFS(Table11[[#This Row],[target.clade]]="I",Table11[[#This Row],[hits.II]],Table11[[#This Row],[target.clade]]="II",Table11[[#This Row],[hits.I]],TRUE,NA())</f>
        <v>44</v>
      </c>
      <c r="R1985" s="26">
        <f>IFERROR(Table11[[#This Row],[clade.N]]-Table11[[#This Row],[clade.FP]], NA())</f>
        <v>66</v>
      </c>
      <c r="S1985" s="24">
        <f>Table11[[#This Row],[clade.TP]]/Table11[[#This Row],[clade.P]]</f>
        <v>0.99259092950157157</v>
      </c>
      <c r="T1985" s="24">
        <f>Table11[[#This Row],[clade.FN]]/Table11[[#This Row],[clade.P]]</f>
        <v>7.4090704984283787E-3</v>
      </c>
      <c r="U1985" s="24">
        <f>IFERROR(Table11[[#This Row],[clade.FP]]/Table11[[#This Row],[clade.N]],NA())</f>
        <v>0.4</v>
      </c>
      <c r="V1985" s="24">
        <f>IFERROR(Table11[[#This Row],[clade.TN]]/Table11[[#This Row],[clade.N]],NA())</f>
        <v>0.6</v>
      </c>
      <c r="AC1985" s="11"/>
      <c r="AD1985" s="11"/>
    </row>
    <row r="1986" spans="1:30" ht="21" customHeight="1" x14ac:dyDescent="0.2">
      <c r="A1986" s="25" t="s">
        <v>7524</v>
      </c>
      <c r="B1986" s="20">
        <f>LOOKUP(Table11[[#This Row],[id]],'S1 - Assay'!A:A,'S1 - Assay'!B:B)</f>
        <v>10244</v>
      </c>
      <c r="C1986" s="20" t="str">
        <f>LOOKUP(Table11[[#This Row],[id]],'S1 - Assay'!A:A,'S1 - Assay'!C:C)</f>
        <v>II</v>
      </c>
      <c r="D1986" s="20">
        <f>COUNTIF('S6 - Table 1'!$B$3:$B$20,Table11[[#This Row],[id]])</f>
        <v>0</v>
      </c>
      <c r="E1986" s="20">
        <v>6.437905057</v>
      </c>
      <c r="F1986" s="20">
        <v>3265</v>
      </c>
      <c r="G1986" s="20">
        <v>4</v>
      </c>
      <c r="H1986" s="20">
        <v>0</v>
      </c>
      <c r="I1986" s="20">
        <v>209</v>
      </c>
      <c r="J1986" s="20">
        <v>0</v>
      </c>
      <c r="K1986" s="20">
        <v>4394</v>
      </c>
      <c r="L1986" s="20">
        <v>22</v>
      </c>
      <c r="M1986" s="26" cm="1">
        <f t="array" ref="M1986">_xlfn.IFS(Table11[[#This Row],[target.clade]]="I",110,Table11[[#This Row],[target.clade]]="II",4454,TRUE,4652)</f>
        <v>4454</v>
      </c>
      <c r="N1986" s="26" cm="1">
        <f t="array" ref="N1986">_xlfn.IFS(Table11[[#This Row],[target.clade]]="I",4454,Table11[[#This Row],[target.clade]]="II",110,TRUE,NA())</f>
        <v>110</v>
      </c>
      <c r="O1986" s="20" cm="1">
        <f t="array" ref="O1986">_xlfn.IFS(Table11[[#This Row],[target.clade]]="I",Table11[[#This Row],[hits.I]],Table11[[#This Row],[target.clade]]="II",Table11[[#This Row],[hits.II]],TRUE,SUM(Table11[[#This Row],[hits.I]:[hits.?]]))</f>
        <v>4394</v>
      </c>
      <c r="P1986" s="26">
        <f>Table11[[#This Row],[clade.P]]-Table11[[#This Row],[clade.TP]]</f>
        <v>60</v>
      </c>
      <c r="Q1986" s="26" cm="1">
        <f t="array" ref="Q1986">_xlfn.IFS(Table11[[#This Row],[target.clade]]="I",Table11[[#This Row],[hits.II]],Table11[[#This Row],[target.clade]]="II",Table11[[#This Row],[hits.I]],TRUE,NA())</f>
        <v>0</v>
      </c>
      <c r="R1986" s="26">
        <f>IFERROR(Table11[[#This Row],[clade.N]]-Table11[[#This Row],[clade.FP]], NA())</f>
        <v>110</v>
      </c>
      <c r="S1986" s="24">
        <f>Table11[[#This Row],[clade.TP]]/Table11[[#This Row],[clade.P]]</f>
        <v>0.98652896273013024</v>
      </c>
      <c r="T1986" s="24">
        <f>Table11[[#This Row],[clade.FN]]/Table11[[#This Row],[clade.P]]</f>
        <v>1.3471037269869779E-2</v>
      </c>
      <c r="U1986" s="24">
        <f>IFERROR(Table11[[#This Row],[clade.FP]]/Table11[[#This Row],[clade.N]],NA())</f>
        <v>0</v>
      </c>
      <c r="V1986" s="24">
        <f>IFERROR(Table11[[#This Row],[clade.TN]]/Table11[[#This Row],[clade.N]],NA())</f>
        <v>1</v>
      </c>
      <c r="AC1986" s="11"/>
      <c r="AD1986" s="11"/>
    </row>
    <row r="1987" spans="1:30" ht="21" customHeight="1" x14ac:dyDescent="0.2">
      <c r="A1987" s="25" t="s">
        <v>7525</v>
      </c>
      <c r="B1987" s="20">
        <f>LOOKUP(Table11[[#This Row],[id]],'S1 - Assay'!A:A,'S1 - Assay'!B:B)</f>
        <v>10244</v>
      </c>
      <c r="C1987" s="20" t="str">
        <f>LOOKUP(Table11[[#This Row],[id]],'S1 - Assay'!A:A,'S1 - Assay'!C:C)</f>
        <v>II</v>
      </c>
      <c r="D1987" s="20">
        <f>COUNTIF('S6 - Table 1'!$B$3:$B$20,Table11[[#This Row],[id]])</f>
        <v>0</v>
      </c>
      <c r="E1987" s="20">
        <v>6.437971127</v>
      </c>
      <c r="F1987" s="20">
        <v>3334</v>
      </c>
      <c r="G1987" s="20">
        <v>13</v>
      </c>
      <c r="H1987" s="20">
        <v>0</v>
      </c>
      <c r="I1987" s="20">
        <v>283</v>
      </c>
      <c r="J1987" s="20">
        <v>50</v>
      </c>
      <c r="K1987" s="20">
        <v>4346</v>
      </c>
      <c r="L1987" s="20">
        <v>52</v>
      </c>
      <c r="M1987" s="26" cm="1">
        <f t="array" ref="M1987">_xlfn.IFS(Table11[[#This Row],[target.clade]]="I",110,Table11[[#This Row],[target.clade]]="II",4454,TRUE,4652)</f>
        <v>4454</v>
      </c>
      <c r="N1987" s="26" cm="1">
        <f t="array" ref="N1987">_xlfn.IFS(Table11[[#This Row],[target.clade]]="I",4454,Table11[[#This Row],[target.clade]]="II",110,TRUE,NA())</f>
        <v>110</v>
      </c>
      <c r="O1987" s="20" cm="1">
        <f t="array" ref="O1987">_xlfn.IFS(Table11[[#This Row],[target.clade]]="I",Table11[[#This Row],[hits.I]],Table11[[#This Row],[target.clade]]="II",Table11[[#This Row],[hits.II]],TRUE,SUM(Table11[[#This Row],[hits.I]:[hits.?]]))</f>
        <v>4346</v>
      </c>
      <c r="P1987" s="26">
        <f>Table11[[#This Row],[clade.P]]-Table11[[#This Row],[clade.TP]]</f>
        <v>108</v>
      </c>
      <c r="Q1987" s="26" cm="1">
        <f t="array" ref="Q1987">_xlfn.IFS(Table11[[#This Row],[target.clade]]="I",Table11[[#This Row],[hits.II]],Table11[[#This Row],[target.clade]]="II",Table11[[#This Row],[hits.I]],TRUE,NA())</f>
        <v>50</v>
      </c>
      <c r="R1987" s="26">
        <f>IFERROR(Table11[[#This Row],[clade.N]]-Table11[[#This Row],[clade.FP]], NA())</f>
        <v>60</v>
      </c>
      <c r="S1987" s="24">
        <f>Table11[[#This Row],[clade.TP]]/Table11[[#This Row],[clade.P]]</f>
        <v>0.97575213291423435</v>
      </c>
      <c r="T1987" s="24">
        <f>Table11[[#This Row],[clade.FN]]/Table11[[#This Row],[clade.P]]</f>
        <v>2.4247867085765602E-2</v>
      </c>
      <c r="U1987" s="24">
        <f>IFERROR(Table11[[#This Row],[clade.FP]]/Table11[[#This Row],[clade.N]],NA())</f>
        <v>0.45454545454545453</v>
      </c>
      <c r="V1987" s="24">
        <f>IFERROR(Table11[[#This Row],[clade.TN]]/Table11[[#This Row],[clade.N]],NA())</f>
        <v>0.54545454545454541</v>
      </c>
      <c r="AC1987" s="11"/>
      <c r="AD1987" s="11"/>
    </row>
    <row r="1988" spans="1:30" ht="21" customHeight="1" x14ac:dyDescent="0.2">
      <c r="A1988" s="25" t="s">
        <v>7528</v>
      </c>
      <c r="B1988" s="20">
        <f>LOOKUP(Table11[[#This Row],[id]],'S1 - Assay'!A:A,'S1 - Assay'!B:B)</f>
        <v>10244</v>
      </c>
      <c r="C1988" s="20" t="str">
        <f>LOOKUP(Table11[[#This Row],[id]],'S1 - Assay'!A:A,'S1 - Assay'!C:C)</f>
        <v>II</v>
      </c>
      <c r="D1988" s="20">
        <f>COUNTIF('S6 - Table 1'!$B$3:$B$20,Table11[[#This Row],[id]])</f>
        <v>0</v>
      </c>
      <c r="E1988" s="20">
        <v>6.4468266859999996</v>
      </c>
      <c r="F1988" s="20">
        <v>3407</v>
      </c>
      <c r="G1988" s="20">
        <v>5</v>
      </c>
      <c r="H1988" s="20">
        <v>273</v>
      </c>
      <c r="I1988" s="20">
        <v>267</v>
      </c>
      <c r="J1988" s="20">
        <v>44</v>
      </c>
      <c r="K1988" s="20">
        <v>4410</v>
      </c>
      <c r="L1988" s="20">
        <v>64</v>
      </c>
      <c r="M1988" s="26" cm="1">
        <f t="array" ref="M1988">_xlfn.IFS(Table11[[#This Row],[target.clade]]="I",110,Table11[[#This Row],[target.clade]]="II",4454,TRUE,4652)</f>
        <v>4454</v>
      </c>
      <c r="N1988" s="26" cm="1">
        <f t="array" ref="N1988">_xlfn.IFS(Table11[[#This Row],[target.clade]]="I",4454,Table11[[#This Row],[target.clade]]="II",110,TRUE,NA())</f>
        <v>110</v>
      </c>
      <c r="O1988" s="20" cm="1">
        <f t="array" ref="O1988">_xlfn.IFS(Table11[[#This Row],[target.clade]]="I",Table11[[#This Row],[hits.I]],Table11[[#This Row],[target.clade]]="II",Table11[[#This Row],[hits.II]],TRUE,SUM(Table11[[#This Row],[hits.I]:[hits.?]]))</f>
        <v>4410</v>
      </c>
      <c r="P1988" s="26">
        <f>Table11[[#This Row],[clade.P]]-Table11[[#This Row],[clade.TP]]</f>
        <v>44</v>
      </c>
      <c r="Q1988" s="26" cm="1">
        <f t="array" ref="Q1988">_xlfn.IFS(Table11[[#This Row],[target.clade]]="I",Table11[[#This Row],[hits.II]],Table11[[#This Row],[target.clade]]="II",Table11[[#This Row],[hits.I]],TRUE,NA())</f>
        <v>44</v>
      </c>
      <c r="R1988" s="26">
        <f>IFERROR(Table11[[#This Row],[clade.N]]-Table11[[#This Row],[clade.FP]], NA())</f>
        <v>66</v>
      </c>
      <c r="S1988" s="24">
        <f>Table11[[#This Row],[clade.TP]]/Table11[[#This Row],[clade.P]]</f>
        <v>0.99012123933542884</v>
      </c>
      <c r="T1988" s="24">
        <f>Table11[[#This Row],[clade.FN]]/Table11[[#This Row],[clade.P]]</f>
        <v>9.8787606645711727E-3</v>
      </c>
      <c r="U1988" s="24">
        <f>IFERROR(Table11[[#This Row],[clade.FP]]/Table11[[#This Row],[clade.N]],NA())</f>
        <v>0.4</v>
      </c>
      <c r="V1988" s="24">
        <f>IFERROR(Table11[[#This Row],[clade.TN]]/Table11[[#This Row],[clade.N]],NA())</f>
        <v>0.6</v>
      </c>
      <c r="AC1988" s="11"/>
      <c r="AD1988" s="11"/>
    </row>
    <row r="1989" spans="1:30" ht="21" customHeight="1" x14ac:dyDescent="0.2">
      <c r="A1989" s="25" t="s">
        <v>7532</v>
      </c>
      <c r="B1989" s="20">
        <f>LOOKUP(Table11[[#This Row],[id]],'S1 - Assay'!A:A,'S1 - Assay'!B:B)</f>
        <v>10244</v>
      </c>
      <c r="C1989" s="20" t="str">
        <f>LOOKUP(Table11[[#This Row],[id]],'S1 - Assay'!A:A,'S1 - Assay'!C:C)</f>
        <v>II</v>
      </c>
      <c r="D1989" s="20">
        <f>COUNTIF('S6 - Table 1'!$B$3:$B$20,Table11[[#This Row],[id]])</f>
        <v>0</v>
      </c>
      <c r="E1989" s="20">
        <v>6.4676329160000003</v>
      </c>
      <c r="F1989" s="20">
        <v>3407</v>
      </c>
      <c r="G1989" s="20">
        <v>8</v>
      </c>
      <c r="H1989" s="20">
        <v>159</v>
      </c>
      <c r="I1989" s="20">
        <v>126</v>
      </c>
      <c r="J1989" s="20">
        <v>43</v>
      </c>
      <c r="K1989" s="20">
        <v>4419</v>
      </c>
      <c r="L1989" s="20">
        <v>61</v>
      </c>
      <c r="M1989" s="26" cm="1">
        <f t="array" ref="M1989">_xlfn.IFS(Table11[[#This Row],[target.clade]]="I",110,Table11[[#This Row],[target.clade]]="II",4454,TRUE,4652)</f>
        <v>4454</v>
      </c>
      <c r="N1989" s="26" cm="1">
        <f t="array" ref="N1989">_xlfn.IFS(Table11[[#This Row],[target.clade]]="I",4454,Table11[[#This Row],[target.clade]]="II",110,TRUE,NA())</f>
        <v>110</v>
      </c>
      <c r="O1989" s="20" cm="1">
        <f t="array" ref="O1989">_xlfn.IFS(Table11[[#This Row],[target.clade]]="I",Table11[[#This Row],[hits.I]],Table11[[#This Row],[target.clade]]="II",Table11[[#This Row],[hits.II]],TRUE,SUM(Table11[[#This Row],[hits.I]:[hits.?]]))</f>
        <v>4419</v>
      </c>
      <c r="P1989" s="26">
        <f>Table11[[#This Row],[clade.P]]-Table11[[#This Row],[clade.TP]]</f>
        <v>35</v>
      </c>
      <c r="Q1989" s="26" cm="1">
        <f t="array" ref="Q1989">_xlfn.IFS(Table11[[#This Row],[target.clade]]="I",Table11[[#This Row],[hits.II]],Table11[[#This Row],[target.clade]]="II",Table11[[#This Row],[hits.I]],TRUE,NA())</f>
        <v>43</v>
      </c>
      <c r="R1989" s="26">
        <f>IFERROR(Table11[[#This Row],[clade.N]]-Table11[[#This Row],[clade.FP]], NA())</f>
        <v>67</v>
      </c>
      <c r="S1989" s="24">
        <f>Table11[[#This Row],[clade.TP]]/Table11[[#This Row],[clade.P]]</f>
        <v>0.99214189492590932</v>
      </c>
      <c r="T1989" s="24">
        <f>Table11[[#This Row],[clade.FN]]/Table11[[#This Row],[clade.P]]</f>
        <v>7.8581050740907047E-3</v>
      </c>
      <c r="U1989" s="24">
        <f>IFERROR(Table11[[#This Row],[clade.FP]]/Table11[[#This Row],[clade.N]],NA())</f>
        <v>0.39090909090909093</v>
      </c>
      <c r="V1989" s="24">
        <f>IFERROR(Table11[[#This Row],[clade.TN]]/Table11[[#This Row],[clade.N]],NA())</f>
        <v>0.60909090909090913</v>
      </c>
      <c r="AC1989" s="11"/>
      <c r="AD1989" s="11"/>
    </row>
    <row r="1990" spans="1:30" ht="21" customHeight="1" x14ac:dyDescent="0.2">
      <c r="A1990" s="25" t="s">
        <v>7534</v>
      </c>
      <c r="B1990" s="20">
        <f>LOOKUP(Table11[[#This Row],[id]],'S1 - Assay'!A:A,'S1 - Assay'!B:B)</f>
        <v>10244</v>
      </c>
      <c r="C1990" s="20" t="str">
        <f>LOOKUP(Table11[[#This Row],[id]],'S1 - Assay'!A:A,'S1 - Assay'!C:C)</f>
        <v>II</v>
      </c>
      <c r="D1990" s="20">
        <f>COUNTIF('S6 - Table 1'!$B$3:$B$20,Table11[[#This Row],[id]])</f>
        <v>0</v>
      </c>
      <c r="E1990" s="20">
        <v>6.4969257880000004</v>
      </c>
      <c r="F1990" s="20">
        <v>3353</v>
      </c>
      <c r="G1990" s="20">
        <v>16</v>
      </c>
      <c r="H1990" s="20">
        <v>0</v>
      </c>
      <c r="I1990" s="20">
        <v>127</v>
      </c>
      <c r="J1990" s="20">
        <v>43</v>
      </c>
      <c r="K1990" s="20">
        <v>4392</v>
      </c>
      <c r="L1990" s="20">
        <v>49</v>
      </c>
      <c r="M1990" s="26" cm="1">
        <f t="array" ref="M1990">_xlfn.IFS(Table11[[#This Row],[target.clade]]="I",110,Table11[[#This Row],[target.clade]]="II",4454,TRUE,4652)</f>
        <v>4454</v>
      </c>
      <c r="N1990" s="26" cm="1">
        <f t="array" ref="N1990">_xlfn.IFS(Table11[[#This Row],[target.clade]]="I",4454,Table11[[#This Row],[target.clade]]="II",110,TRUE,NA())</f>
        <v>110</v>
      </c>
      <c r="O1990" s="20" cm="1">
        <f t="array" ref="O1990">_xlfn.IFS(Table11[[#This Row],[target.clade]]="I",Table11[[#This Row],[hits.I]],Table11[[#This Row],[target.clade]]="II",Table11[[#This Row],[hits.II]],TRUE,SUM(Table11[[#This Row],[hits.I]:[hits.?]]))</f>
        <v>4392</v>
      </c>
      <c r="P1990" s="26">
        <f>Table11[[#This Row],[clade.P]]-Table11[[#This Row],[clade.TP]]</f>
        <v>62</v>
      </c>
      <c r="Q1990" s="26" cm="1">
        <f t="array" ref="Q1990">_xlfn.IFS(Table11[[#This Row],[target.clade]]="I",Table11[[#This Row],[hits.II]],Table11[[#This Row],[target.clade]]="II",Table11[[#This Row],[hits.I]],TRUE,NA())</f>
        <v>43</v>
      </c>
      <c r="R1990" s="26">
        <f>IFERROR(Table11[[#This Row],[clade.N]]-Table11[[#This Row],[clade.FP]], NA())</f>
        <v>67</v>
      </c>
      <c r="S1990" s="24">
        <f>Table11[[#This Row],[clade.TP]]/Table11[[#This Row],[clade.P]]</f>
        <v>0.98607992815446788</v>
      </c>
      <c r="T1990" s="24">
        <f>Table11[[#This Row],[clade.FN]]/Table11[[#This Row],[clade.P]]</f>
        <v>1.3920071845532105E-2</v>
      </c>
      <c r="U1990" s="24">
        <f>IFERROR(Table11[[#This Row],[clade.FP]]/Table11[[#This Row],[clade.N]],NA())</f>
        <v>0.39090909090909093</v>
      </c>
      <c r="V1990" s="24">
        <f>IFERROR(Table11[[#This Row],[clade.TN]]/Table11[[#This Row],[clade.N]],NA())</f>
        <v>0.60909090909090913</v>
      </c>
      <c r="AC1990" s="11"/>
      <c r="AD1990" s="11"/>
    </row>
    <row r="1991" spans="1:30" ht="21" customHeight="1" x14ac:dyDescent="0.2">
      <c r="A1991" s="25" t="s">
        <v>7537</v>
      </c>
      <c r="B1991" s="20">
        <f>LOOKUP(Table11[[#This Row],[id]],'S1 - Assay'!A:A,'S1 - Assay'!B:B)</f>
        <v>10244</v>
      </c>
      <c r="C1991" s="20" t="str">
        <f>LOOKUP(Table11[[#This Row],[id]],'S1 - Assay'!A:A,'S1 - Assay'!C:C)</f>
        <v>II</v>
      </c>
      <c r="D1991" s="20">
        <f>COUNTIF('S6 - Table 1'!$B$3:$B$20,Table11[[#This Row],[id]])</f>
        <v>0</v>
      </c>
      <c r="E1991" s="20">
        <v>6.5292469359999998</v>
      </c>
      <c r="F1991" s="20">
        <v>3409</v>
      </c>
      <c r="G1991" s="20">
        <v>2</v>
      </c>
      <c r="H1991" s="20">
        <v>228</v>
      </c>
      <c r="I1991" s="20">
        <v>73</v>
      </c>
      <c r="J1991" s="20">
        <v>44</v>
      </c>
      <c r="K1991" s="20">
        <v>4421</v>
      </c>
      <c r="L1991" s="20">
        <v>61</v>
      </c>
      <c r="M1991" s="26" cm="1">
        <f t="array" ref="M1991">_xlfn.IFS(Table11[[#This Row],[target.clade]]="I",110,Table11[[#This Row],[target.clade]]="II",4454,TRUE,4652)</f>
        <v>4454</v>
      </c>
      <c r="N1991" s="26" cm="1">
        <f t="array" ref="N1991">_xlfn.IFS(Table11[[#This Row],[target.clade]]="I",4454,Table11[[#This Row],[target.clade]]="II",110,TRUE,NA())</f>
        <v>110</v>
      </c>
      <c r="O1991" s="20" cm="1">
        <f t="array" ref="O1991">_xlfn.IFS(Table11[[#This Row],[target.clade]]="I",Table11[[#This Row],[hits.I]],Table11[[#This Row],[target.clade]]="II",Table11[[#This Row],[hits.II]],TRUE,SUM(Table11[[#This Row],[hits.I]:[hits.?]]))</f>
        <v>4421</v>
      </c>
      <c r="P1991" s="26">
        <f>Table11[[#This Row],[clade.P]]-Table11[[#This Row],[clade.TP]]</f>
        <v>33</v>
      </c>
      <c r="Q1991" s="26" cm="1">
        <f t="array" ref="Q1991">_xlfn.IFS(Table11[[#This Row],[target.clade]]="I",Table11[[#This Row],[hits.II]],Table11[[#This Row],[target.clade]]="II",Table11[[#This Row],[hits.I]],TRUE,NA())</f>
        <v>44</v>
      </c>
      <c r="R1991" s="26">
        <f>IFERROR(Table11[[#This Row],[clade.N]]-Table11[[#This Row],[clade.FP]], NA())</f>
        <v>66</v>
      </c>
      <c r="S1991" s="24">
        <f>Table11[[#This Row],[clade.TP]]/Table11[[#This Row],[clade.P]]</f>
        <v>0.99259092950157157</v>
      </c>
      <c r="T1991" s="24">
        <f>Table11[[#This Row],[clade.FN]]/Table11[[#This Row],[clade.P]]</f>
        <v>7.4090704984283787E-3</v>
      </c>
      <c r="U1991" s="24">
        <f>IFERROR(Table11[[#This Row],[clade.FP]]/Table11[[#This Row],[clade.N]],NA())</f>
        <v>0.4</v>
      </c>
      <c r="V1991" s="24">
        <f>IFERROR(Table11[[#This Row],[clade.TN]]/Table11[[#This Row],[clade.N]],NA())</f>
        <v>0.6</v>
      </c>
      <c r="AC1991" s="11"/>
      <c r="AD1991" s="11"/>
    </row>
    <row r="1992" spans="1:30" ht="21" customHeight="1" x14ac:dyDescent="0.2">
      <c r="A1992" s="25" t="s">
        <v>7540</v>
      </c>
      <c r="B1992" s="20">
        <f>LOOKUP(Table11[[#This Row],[id]],'S1 - Assay'!A:A,'S1 - Assay'!B:B)</f>
        <v>10244</v>
      </c>
      <c r="C1992" s="20" t="str">
        <f>LOOKUP(Table11[[#This Row],[id]],'S1 - Assay'!A:A,'S1 - Assay'!C:C)</f>
        <v>II</v>
      </c>
      <c r="D1992" s="20">
        <f>COUNTIF('S6 - Table 1'!$B$3:$B$20,Table11[[#This Row],[id]])</f>
        <v>0</v>
      </c>
      <c r="E1992" s="20">
        <v>6.5417050019999996</v>
      </c>
      <c r="F1992" s="20">
        <v>3334</v>
      </c>
      <c r="G1992" s="20">
        <v>13</v>
      </c>
      <c r="H1992" s="20">
        <v>0</v>
      </c>
      <c r="I1992" s="20">
        <v>283</v>
      </c>
      <c r="J1992" s="20">
        <v>50</v>
      </c>
      <c r="K1992" s="20">
        <v>4346</v>
      </c>
      <c r="L1992" s="20">
        <v>52</v>
      </c>
      <c r="M1992" s="26" cm="1">
        <f t="array" ref="M1992">_xlfn.IFS(Table11[[#This Row],[target.clade]]="I",110,Table11[[#This Row],[target.clade]]="II",4454,TRUE,4652)</f>
        <v>4454</v>
      </c>
      <c r="N1992" s="26" cm="1">
        <f t="array" ref="N1992">_xlfn.IFS(Table11[[#This Row],[target.clade]]="I",4454,Table11[[#This Row],[target.clade]]="II",110,TRUE,NA())</f>
        <v>110</v>
      </c>
      <c r="O1992" s="20" cm="1">
        <f t="array" ref="O1992">_xlfn.IFS(Table11[[#This Row],[target.clade]]="I",Table11[[#This Row],[hits.I]],Table11[[#This Row],[target.clade]]="II",Table11[[#This Row],[hits.II]],TRUE,SUM(Table11[[#This Row],[hits.I]:[hits.?]]))</f>
        <v>4346</v>
      </c>
      <c r="P1992" s="26">
        <f>Table11[[#This Row],[clade.P]]-Table11[[#This Row],[clade.TP]]</f>
        <v>108</v>
      </c>
      <c r="Q1992" s="26" cm="1">
        <f t="array" ref="Q1992">_xlfn.IFS(Table11[[#This Row],[target.clade]]="I",Table11[[#This Row],[hits.II]],Table11[[#This Row],[target.clade]]="II",Table11[[#This Row],[hits.I]],TRUE,NA())</f>
        <v>50</v>
      </c>
      <c r="R1992" s="26">
        <f>IFERROR(Table11[[#This Row],[clade.N]]-Table11[[#This Row],[clade.FP]], NA())</f>
        <v>60</v>
      </c>
      <c r="S1992" s="24">
        <f>Table11[[#This Row],[clade.TP]]/Table11[[#This Row],[clade.P]]</f>
        <v>0.97575213291423435</v>
      </c>
      <c r="T1992" s="24">
        <f>Table11[[#This Row],[clade.FN]]/Table11[[#This Row],[clade.P]]</f>
        <v>2.4247867085765602E-2</v>
      </c>
      <c r="U1992" s="24">
        <f>IFERROR(Table11[[#This Row],[clade.FP]]/Table11[[#This Row],[clade.N]],NA())</f>
        <v>0.45454545454545453</v>
      </c>
      <c r="V1992" s="24">
        <f>IFERROR(Table11[[#This Row],[clade.TN]]/Table11[[#This Row],[clade.N]],NA())</f>
        <v>0.54545454545454541</v>
      </c>
      <c r="AC1992" s="11"/>
      <c r="AD1992" s="11"/>
    </row>
    <row r="1993" spans="1:30" ht="21" customHeight="1" x14ac:dyDescent="0.2">
      <c r="A1993" s="25" t="s">
        <v>7543</v>
      </c>
      <c r="B1993" s="20">
        <f>LOOKUP(Table11[[#This Row],[id]],'S1 - Assay'!A:A,'S1 - Assay'!B:B)</f>
        <v>10244</v>
      </c>
      <c r="C1993" s="20" t="str">
        <f>LOOKUP(Table11[[#This Row],[id]],'S1 - Assay'!A:A,'S1 - Assay'!C:C)</f>
        <v>II</v>
      </c>
      <c r="D1993" s="20">
        <f>COUNTIF('S6 - Table 1'!$B$3:$B$20,Table11[[#This Row],[id]])</f>
        <v>0</v>
      </c>
      <c r="E1993" s="20">
        <v>6.5417050019999996</v>
      </c>
      <c r="F1993" s="20">
        <v>3334</v>
      </c>
      <c r="G1993" s="20">
        <v>13</v>
      </c>
      <c r="H1993" s="20">
        <v>0</v>
      </c>
      <c r="I1993" s="20">
        <v>283</v>
      </c>
      <c r="J1993" s="20">
        <v>50</v>
      </c>
      <c r="K1993" s="20">
        <v>4346</v>
      </c>
      <c r="L1993" s="20">
        <v>52</v>
      </c>
      <c r="M1993" s="26" cm="1">
        <f t="array" ref="M1993">_xlfn.IFS(Table11[[#This Row],[target.clade]]="I",110,Table11[[#This Row],[target.clade]]="II",4454,TRUE,4652)</f>
        <v>4454</v>
      </c>
      <c r="N1993" s="26" cm="1">
        <f t="array" ref="N1993">_xlfn.IFS(Table11[[#This Row],[target.clade]]="I",4454,Table11[[#This Row],[target.clade]]="II",110,TRUE,NA())</f>
        <v>110</v>
      </c>
      <c r="O1993" s="20" cm="1">
        <f t="array" ref="O1993">_xlfn.IFS(Table11[[#This Row],[target.clade]]="I",Table11[[#This Row],[hits.I]],Table11[[#This Row],[target.clade]]="II",Table11[[#This Row],[hits.II]],TRUE,SUM(Table11[[#This Row],[hits.I]:[hits.?]]))</f>
        <v>4346</v>
      </c>
      <c r="P1993" s="26">
        <f>Table11[[#This Row],[clade.P]]-Table11[[#This Row],[clade.TP]]</f>
        <v>108</v>
      </c>
      <c r="Q1993" s="26" cm="1">
        <f t="array" ref="Q1993">_xlfn.IFS(Table11[[#This Row],[target.clade]]="I",Table11[[#This Row],[hits.II]],Table11[[#This Row],[target.clade]]="II",Table11[[#This Row],[hits.I]],TRUE,NA())</f>
        <v>50</v>
      </c>
      <c r="R1993" s="26">
        <f>IFERROR(Table11[[#This Row],[clade.N]]-Table11[[#This Row],[clade.FP]], NA())</f>
        <v>60</v>
      </c>
      <c r="S1993" s="24">
        <f>Table11[[#This Row],[clade.TP]]/Table11[[#This Row],[clade.P]]</f>
        <v>0.97575213291423435</v>
      </c>
      <c r="T1993" s="24">
        <f>Table11[[#This Row],[clade.FN]]/Table11[[#This Row],[clade.P]]</f>
        <v>2.4247867085765602E-2</v>
      </c>
      <c r="U1993" s="24">
        <f>IFERROR(Table11[[#This Row],[clade.FP]]/Table11[[#This Row],[clade.N]],NA())</f>
        <v>0.45454545454545453</v>
      </c>
      <c r="V1993" s="24">
        <f>IFERROR(Table11[[#This Row],[clade.TN]]/Table11[[#This Row],[clade.N]],NA())</f>
        <v>0.54545454545454541</v>
      </c>
      <c r="AC1993" s="11"/>
      <c r="AD1993" s="11"/>
    </row>
    <row r="1994" spans="1:30" ht="21" customHeight="1" x14ac:dyDescent="0.2">
      <c r="A1994" s="25" t="s">
        <v>7546</v>
      </c>
      <c r="B1994" s="20">
        <f>LOOKUP(Table11[[#This Row],[id]],'S1 - Assay'!A:A,'S1 - Assay'!B:B)</f>
        <v>10244</v>
      </c>
      <c r="C1994" s="20" t="str">
        <f>LOOKUP(Table11[[#This Row],[id]],'S1 - Assay'!A:A,'S1 - Assay'!C:C)</f>
        <v>II</v>
      </c>
      <c r="D1994" s="20">
        <f>COUNTIF('S6 - Table 1'!$B$3:$B$20,Table11[[#This Row],[id]])</f>
        <v>0</v>
      </c>
      <c r="E1994" s="20">
        <v>6.573246546</v>
      </c>
      <c r="F1994" s="20">
        <v>3407</v>
      </c>
      <c r="G1994" s="20">
        <v>6</v>
      </c>
      <c r="H1994" s="20">
        <v>273</v>
      </c>
      <c r="I1994" s="20">
        <v>266</v>
      </c>
      <c r="J1994" s="20">
        <v>44</v>
      </c>
      <c r="K1994" s="20">
        <v>4411</v>
      </c>
      <c r="L1994" s="20">
        <v>64</v>
      </c>
      <c r="M1994" s="26" cm="1">
        <f t="array" ref="M1994">_xlfn.IFS(Table11[[#This Row],[target.clade]]="I",110,Table11[[#This Row],[target.clade]]="II",4454,TRUE,4652)</f>
        <v>4454</v>
      </c>
      <c r="N1994" s="26" cm="1">
        <f t="array" ref="N1994">_xlfn.IFS(Table11[[#This Row],[target.clade]]="I",4454,Table11[[#This Row],[target.clade]]="II",110,TRUE,NA())</f>
        <v>110</v>
      </c>
      <c r="O1994" s="20" cm="1">
        <f t="array" ref="O1994">_xlfn.IFS(Table11[[#This Row],[target.clade]]="I",Table11[[#This Row],[hits.I]],Table11[[#This Row],[target.clade]]="II",Table11[[#This Row],[hits.II]],TRUE,SUM(Table11[[#This Row],[hits.I]:[hits.?]]))</f>
        <v>4411</v>
      </c>
      <c r="P1994" s="26">
        <f>Table11[[#This Row],[clade.P]]-Table11[[#This Row],[clade.TP]]</f>
        <v>43</v>
      </c>
      <c r="Q1994" s="26" cm="1">
        <f t="array" ref="Q1994">_xlfn.IFS(Table11[[#This Row],[target.clade]]="I",Table11[[#This Row],[hits.II]],Table11[[#This Row],[target.clade]]="II",Table11[[#This Row],[hits.I]],TRUE,NA())</f>
        <v>44</v>
      </c>
      <c r="R1994" s="26">
        <f>IFERROR(Table11[[#This Row],[clade.N]]-Table11[[#This Row],[clade.FP]], NA())</f>
        <v>66</v>
      </c>
      <c r="S1994" s="24">
        <f>Table11[[#This Row],[clade.TP]]/Table11[[#This Row],[clade.P]]</f>
        <v>0.99034575662325997</v>
      </c>
      <c r="T1994" s="24">
        <f>Table11[[#This Row],[clade.FN]]/Table11[[#This Row],[clade.P]]</f>
        <v>9.6542433767400088E-3</v>
      </c>
      <c r="U1994" s="24">
        <f>IFERROR(Table11[[#This Row],[clade.FP]]/Table11[[#This Row],[clade.N]],NA())</f>
        <v>0.4</v>
      </c>
      <c r="V1994" s="24">
        <f>IFERROR(Table11[[#This Row],[clade.TN]]/Table11[[#This Row],[clade.N]],NA())</f>
        <v>0.6</v>
      </c>
      <c r="AC1994" s="11"/>
      <c r="AD1994" s="11"/>
    </row>
    <row r="1995" spans="1:30" ht="21" customHeight="1" x14ac:dyDescent="0.2">
      <c r="A1995" s="25" t="s">
        <v>7549</v>
      </c>
      <c r="B1995" s="20">
        <f>LOOKUP(Table11[[#This Row],[id]],'S1 - Assay'!A:A,'S1 - Assay'!B:B)</f>
        <v>10244</v>
      </c>
      <c r="C1995" s="20" t="str">
        <f>LOOKUP(Table11[[#This Row],[id]],'S1 - Assay'!A:A,'S1 - Assay'!C:C)</f>
        <v>II</v>
      </c>
      <c r="D1995" s="20">
        <f>COUNTIF('S6 - Table 1'!$B$3:$B$20,Table11[[#This Row],[id]])</f>
        <v>0</v>
      </c>
      <c r="E1995" s="20">
        <v>6.588957969</v>
      </c>
      <c r="F1995" s="20">
        <v>3388</v>
      </c>
      <c r="G1995" s="20">
        <v>3</v>
      </c>
      <c r="H1995" s="20">
        <v>68</v>
      </c>
      <c r="I1995" s="20">
        <v>212</v>
      </c>
      <c r="J1995" s="20">
        <v>50</v>
      </c>
      <c r="K1995" s="20">
        <v>4376</v>
      </c>
      <c r="L1995" s="20">
        <v>59</v>
      </c>
      <c r="M1995" s="26" cm="1">
        <f t="array" ref="M1995">_xlfn.IFS(Table11[[#This Row],[target.clade]]="I",110,Table11[[#This Row],[target.clade]]="II",4454,TRUE,4652)</f>
        <v>4454</v>
      </c>
      <c r="N1995" s="26" cm="1">
        <f t="array" ref="N1995">_xlfn.IFS(Table11[[#This Row],[target.clade]]="I",4454,Table11[[#This Row],[target.clade]]="II",110,TRUE,NA())</f>
        <v>110</v>
      </c>
      <c r="O1995" s="20" cm="1">
        <f t="array" ref="O1995">_xlfn.IFS(Table11[[#This Row],[target.clade]]="I",Table11[[#This Row],[hits.I]],Table11[[#This Row],[target.clade]]="II",Table11[[#This Row],[hits.II]],TRUE,SUM(Table11[[#This Row],[hits.I]:[hits.?]]))</f>
        <v>4376</v>
      </c>
      <c r="P1995" s="26">
        <f>Table11[[#This Row],[clade.P]]-Table11[[#This Row],[clade.TP]]</f>
        <v>78</v>
      </c>
      <c r="Q1995" s="26" cm="1">
        <f t="array" ref="Q1995">_xlfn.IFS(Table11[[#This Row],[target.clade]]="I",Table11[[#This Row],[hits.II]],Table11[[#This Row],[target.clade]]="II",Table11[[#This Row],[hits.I]],TRUE,NA())</f>
        <v>50</v>
      </c>
      <c r="R1995" s="26">
        <f>IFERROR(Table11[[#This Row],[clade.N]]-Table11[[#This Row],[clade.FP]], NA())</f>
        <v>60</v>
      </c>
      <c r="S1995" s="24">
        <f>Table11[[#This Row],[clade.TP]]/Table11[[#This Row],[clade.P]]</f>
        <v>0.98248765154916928</v>
      </c>
      <c r="T1995" s="24">
        <f>Table11[[#This Row],[clade.FN]]/Table11[[#This Row],[clade.P]]</f>
        <v>1.7512348450830714E-2</v>
      </c>
      <c r="U1995" s="24">
        <f>IFERROR(Table11[[#This Row],[clade.FP]]/Table11[[#This Row],[clade.N]],NA())</f>
        <v>0.45454545454545453</v>
      </c>
      <c r="V1995" s="24">
        <f>IFERROR(Table11[[#This Row],[clade.TN]]/Table11[[#This Row],[clade.N]],NA())</f>
        <v>0.54545454545454541</v>
      </c>
      <c r="AC1995" s="11"/>
      <c r="AD1995" s="11"/>
    </row>
    <row r="1996" spans="1:30" ht="21" customHeight="1" x14ac:dyDescent="0.2">
      <c r="A1996" s="25" t="s">
        <v>7554</v>
      </c>
      <c r="B1996" s="20">
        <f>LOOKUP(Table11[[#This Row],[id]],'S1 - Assay'!A:A,'S1 - Assay'!B:B)</f>
        <v>10244</v>
      </c>
      <c r="C1996" s="20" t="str">
        <f>LOOKUP(Table11[[#This Row],[id]],'S1 - Assay'!A:A,'S1 - Assay'!C:C)</f>
        <v>II</v>
      </c>
      <c r="D1996" s="20">
        <f>COUNTIF('S6 - Table 1'!$B$3:$B$20,Table11[[#This Row],[id]])</f>
        <v>0</v>
      </c>
      <c r="E1996" s="20">
        <v>6.6075362440000003</v>
      </c>
      <c r="F1996" s="20">
        <v>3265</v>
      </c>
      <c r="G1996" s="20">
        <v>4</v>
      </c>
      <c r="H1996" s="20">
        <v>0</v>
      </c>
      <c r="I1996" s="20">
        <v>209</v>
      </c>
      <c r="J1996" s="20">
        <v>0</v>
      </c>
      <c r="K1996" s="20">
        <v>4394</v>
      </c>
      <c r="L1996" s="20">
        <v>22</v>
      </c>
      <c r="M1996" s="26" cm="1">
        <f t="array" ref="M1996">_xlfn.IFS(Table11[[#This Row],[target.clade]]="I",110,Table11[[#This Row],[target.clade]]="II",4454,TRUE,4652)</f>
        <v>4454</v>
      </c>
      <c r="N1996" s="26" cm="1">
        <f t="array" ref="N1996">_xlfn.IFS(Table11[[#This Row],[target.clade]]="I",4454,Table11[[#This Row],[target.clade]]="II",110,TRUE,NA())</f>
        <v>110</v>
      </c>
      <c r="O1996" s="20" cm="1">
        <f t="array" ref="O1996">_xlfn.IFS(Table11[[#This Row],[target.clade]]="I",Table11[[#This Row],[hits.I]],Table11[[#This Row],[target.clade]]="II",Table11[[#This Row],[hits.II]],TRUE,SUM(Table11[[#This Row],[hits.I]:[hits.?]]))</f>
        <v>4394</v>
      </c>
      <c r="P1996" s="26">
        <f>Table11[[#This Row],[clade.P]]-Table11[[#This Row],[clade.TP]]</f>
        <v>60</v>
      </c>
      <c r="Q1996" s="26" cm="1">
        <f t="array" ref="Q1996">_xlfn.IFS(Table11[[#This Row],[target.clade]]="I",Table11[[#This Row],[hits.II]],Table11[[#This Row],[target.clade]]="II",Table11[[#This Row],[hits.I]],TRUE,NA())</f>
        <v>0</v>
      </c>
      <c r="R1996" s="26">
        <f>IFERROR(Table11[[#This Row],[clade.N]]-Table11[[#This Row],[clade.FP]], NA())</f>
        <v>110</v>
      </c>
      <c r="S1996" s="24">
        <f>Table11[[#This Row],[clade.TP]]/Table11[[#This Row],[clade.P]]</f>
        <v>0.98652896273013024</v>
      </c>
      <c r="T1996" s="24">
        <f>Table11[[#This Row],[clade.FN]]/Table11[[#This Row],[clade.P]]</f>
        <v>1.3471037269869779E-2</v>
      </c>
      <c r="U1996" s="24">
        <f>IFERROR(Table11[[#This Row],[clade.FP]]/Table11[[#This Row],[clade.N]],NA())</f>
        <v>0</v>
      </c>
      <c r="V1996" s="24">
        <f>IFERROR(Table11[[#This Row],[clade.TN]]/Table11[[#This Row],[clade.N]],NA())</f>
        <v>1</v>
      </c>
      <c r="AC1996" s="11"/>
      <c r="AD1996" s="11"/>
    </row>
    <row r="1997" spans="1:30" ht="21" customHeight="1" x14ac:dyDescent="0.2">
      <c r="A1997" s="25" t="s">
        <v>7555</v>
      </c>
      <c r="B1997" s="20">
        <f>LOOKUP(Table11[[#This Row],[id]],'S1 - Assay'!A:A,'S1 - Assay'!B:B)</f>
        <v>10244</v>
      </c>
      <c r="C1997" s="20" t="str">
        <f>LOOKUP(Table11[[#This Row],[id]],'S1 - Assay'!A:A,'S1 - Assay'!C:C)</f>
        <v>II</v>
      </c>
      <c r="D1997" s="20">
        <f>COUNTIF('S6 - Table 1'!$B$3:$B$20,Table11[[#This Row],[id]])</f>
        <v>0</v>
      </c>
      <c r="E1997" s="20">
        <v>6.6181169740000003</v>
      </c>
      <c r="F1997" s="20">
        <v>3353</v>
      </c>
      <c r="G1997" s="20">
        <v>16</v>
      </c>
      <c r="H1997" s="20">
        <v>0</v>
      </c>
      <c r="I1997" s="20">
        <v>127</v>
      </c>
      <c r="J1997" s="20">
        <v>43</v>
      </c>
      <c r="K1997" s="20">
        <v>4392</v>
      </c>
      <c r="L1997" s="20">
        <v>49</v>
      </c>
      <c r="M1997" s="26" cm="1">
        <f t="array" ref="M1997">_xlfn.IFS(Table11[[#This Row],[target.clade]]="I",110,Table11[[#This Row],[target.clade]]="II",4454,TRUE,4652)</f>
        <v>4454</v>
      </c>
      <c r="N1997" s="26" cm="1">
        <f t="array" ref="N1997">_xlfn.IFS(Table11[[#This Row],[target.clade]]="I",4454,Table11[[#This Row],[target.clade]]="II",110,TRUE,NA())</f>
        <v>110</v>
      </c>
      <c r="O1997" s="20" cm="1">
        <f t="array" ref="O1997">_xlfn.IFS(Table11[[#This Row],[target.clade]]="I",Table11[[#This Row],[hits.I]],Table11[[#This Row],[target.clade]]="II",Table11[[#This Row],[hits.II]],TRUE,SUM(Table11[[#This Row],[hits.I]:[hits.?]]))</f>
        <v>4392</v>
      </c>
      <c r="P1997" s="26">
        <f>Table11[[#This Row],[clade.P]]-Table11[[#This Row],[clade.TP]]</f>
        <v>62</v>
      </c>
      <c r="Q1997" s="26" cm="1">
        <f t="array" ref="Q1997">_xlfn.IFS(Table11[[#This Row],[target.clade]]="I",Table11[[#This Row],[hits.II]],Table11[[#This Row],[target.clade]]="II",Table11[[#This Row],[hits.I]],TRUE,NA())</f>
        <v>43</v>
      </c>
      <c r="R1997" s="26">
        <f>IFERROR(Table11[[#This Row],[clade.N]]-Table11[[#This Row],[clade.FP]], NA())</f>
        <v>67</v>
      </c>
      <c r="S1997" s="24">
        <f>Table11[[#This Row],[clade.TP]]/Table11[[#This Row],[clade.P]]</f>
        <v>0.98607992815446788</v>
      </c>
      <c r="T1997" s="24">
        <f>Table11[[#This Row],[clade.FN]]/Table11[[#This Row],[clade.P]]</f>
        <v>1.3920071845532105E-2</v>
      </c>
      <c r="U1997" s="24">
        <f>IFERROR(Table11[[#This Row],[clade.FP]]/Table11[[#This Row],[clade.N]],NA())</f>
        <v>0.39090909090909093</v>
      </c>
      <c r="V1997" s="24">
        <f>IFERROR(Table11[[#This Row],[clade.TN]]/Table11[[#This Row],[clade.N]],NA())</f>
        <v>0.60909090909090913</v>
      </c>
      <c r="AC1997" s="11"/>
      <c r="AD1997" s="11"/>
    </row>
    <row r="1998" spans="1:30" ht="21" customHeight="1" x14ac:dyDescent="0.2">
      <c r="A1998" s="25" t="s">
        <v>7558</v>
      </c>
      <c r="B1998" s="20">
        <f>LOOKUP(Table11[[#This Row],[id]],'S1 - Assay'!A:A,'S1 - Assay'!B:B)</f>
        <v>10244</v>
      </c>
      <c r="C1998" s="20" t="str">
        <f>LOOKUP(Table11[[#This Row],[id]],'S1 - Assay'!A:A,'S1 - Assay'!C:C)</f>
        <v>II</v>
      </c>
      <c r="D1998" s="20">
        <f>COUNTIF('S6 - Table 1'!$B$3:$B$20,Table11[[#This Row],[id]])</f>
        <v>0</v>
      </c>
      <c r="E1998" s="20">
        <v>6.6224031480000001</v>
      </c>
      <c r="F1998" s="20">
        <v>3365</v>
      </c>
      <c r="G1998" s="20">
        <v>19</v>
      </c>
      <c r="H1998" s="20">
        <v>241</v>
      </c>
      <c r="I1998" s="20">
        <v>34</v>
      </c>
      <c r="J1998" s="20">
        <v>43</v>
      </c>
      <c r="K1998" s="20">
        <v>4412</v>
      </c>
      <c r="L1998" s="20">
        <v>49</v>
      </c>
      <c r="M1998" s="26" cm="1">
        <f t="array" ref="M1998">_xlfn.IFS(Table11[[#This Row],[target.clade]]="I",110,Table11[[#This Row],[target.clade]]="II",4454,TRUE,4652)</f>
        <v>4454</v>
      </c>
      <c r="N1998" s="26" cm="1">
        <f t="array" ref="N1998">_xlfn.IFS(Table11[[#This Row],[target.clade]]="I",4454,Table11[[#This Row],[target.clade]]="II",110,TRUE,NA())</f>
        <v>110</v>
      </c>
      <c r="O1998" s="20" cm="1">
        <f t="array" ref="O1998">_xlfn.IFS(Table11[[#This Row],[target.clade]]="I",Table11[[#This Row],[hits.I]],Table11[[#This Row],[target.clade]]="II",Table11[[#This Row],[hits.II]],TRUE,SUM(Table11[[#This Row],[hits.I]:[hits.?]]))</f>
        <v>4412</v>
      </c>
      <c r="P1998" s="26">
        <f>Table11[[#This Row],[clade.P]]-Table11[[#This Row],[clade.TP]]</f>
        <v>42</v>
      </c>
      <c r="Q1998" s="26" cm="1">
        <f t="array" ref="Q1998">_xlfn.IFS(Table11[[#This Row],[target.clade]]="I",Table11[[#This Row],[hits.II]],Table11[[#This Row],[target.clade]]="II",Table11[[#This Row],[hits.I]],TRUE,NA())</f>
        <v>43</v>
      </c>
      <c r="R1998" s="26">
        <f>IFERROR(Table11[[#This Row],[clade.N]]-Table11[[#This Row],[clade.FP]], NA())</f>
        <v>67</v>
      </c>
      <c r="S1998" s="24">
        <f>Table11[[#This Row],[clade.TP]]/Table11[[#This Row],[clade.P]]</f>
        <v>0.9905702739110912</v>
      </c>
      <c r="T1998" s="24">
        <f>Table11[[#This Row],[clade.FN]]/Table11[[#This Row],[clade.P]]</f>
        <v>9.4297260889088467E-3</v>
      </c>
      <c r="U1998" s="24">
        <f>IFERROR(Table11[[#This Row],[clade.FP]]/Table11[[#This Row],[clade.N]],NA())</f>
        <v>0.39090909090909093</v>
      </c>
      <c r="V1998" s="24">
        <f>IFERROR(Table11[[#This Row],[clade.TN]]/Table11[[#This Row],[clade.N]],NA())</f>
        <v>0.60909090909090913</v>
      </c>
      <c r="AC1998" s="11"/>
      <c r="AD1998" s="11"/>
    </row>
    <row r="1999" spans="1:30" ht="21" customHeight="1" x14ac:dyDescent="0.2">
      <c r="A1999" s="25" t="s">
        <v>7563</v>
      </c>
      <c r="B1999" s="20">
        <f>LOOKUP(Table11[[#This Row],[id]],'S1 - Assay'!A:A,'S1 - Assay'!B:B)</f>
        <v>10244</v>
      </c>
      <c r="C1999" s="20" t="str">
        <f>LOOKUP(Table11[[#This Row],[id]],'S1 - Assay'!A:A,'S1 - Assay'!C:C)</f>
        <v>II</v>
      </c>
      <c r="D1999" s="20">
        <f>COUNTIF('S6 - Table 1'!$B$3:$B$20,Table11[[#This Row],[id]])</f>
        <v>0</v>
      </c>
      <c r="E1999" s="20">
        <v>6.6295885620000004</v>
      </c>
      <c r="F1999" s="20">
        <v>3409</v>
      </c>
      <c r="G1999" s="20">
        <v>2</v>
      </c>
      <c r="H1999" s="20">
        <v>229</v>
      </c>
      <c r="I1999" s="20">
        <v>72</v>
      </c>
      <c r="J1999" s="20">
        <v>44</v>
      </c>
      <c r="K1999" s="20">
        <v>4421</v>
      </c>
      <c r="L1999" s="20">
        <v>61</v>
      </c>
      <c r="M1999" s="26" cm="1">
        <f t="array" ref="M1999">_xlfn.IFS(Table11[[#This Row],[target.clade]]="I",110,Table11[[#This Row],[target.clade]]="II",4454,TRUE,4652)</f>
        <v>4454</v>
      </c>
      <c r="N1999" s="26" cm="1">
        <f t="array" ref="N1999">_xlfn.IFS(Table11[[#This Row],[target.clade]]="I",4454,Table11[[#This Row],[target.clade]]="II",110,TRUE,NA())</f>
        <v>110</v>
      </c>
      <c r="O1999" s="20" cm="1">
        <f t="array" ref="O1999">_xlfn.IFS(Table11[[#This Row],[target.clade]]="I",Table11[[#This Row],[hits.I]],Table11[[#This Row],[target.clade]]="II",Table11[[#This Row],[hits.II]],TRUE,SUM(Table11[[#This Row],[hits.I]:[hits.?]]))</f>
        <v>4421</v>
      </c>
      <c r="P1999" s="26">
        <f>Table11[[#This Row],[clade.P]]-Table11[[#This Row],[clade.TP]]</f>
        <v>33</v>
      </c>
      <c r="Q1999" s="26" cm="1">
        <f t="array" ref="Q1999">_xlfn.IFS(Table11[[#This Row],[target.clade]]="I",Table11[[#This Row],[hits.II]],Table11[[#This Row],[target.clade]]="II",Table11[[#This Row],[hits.I]],TRUE,NA())</f>
        <v>44</v>
      </c>
      <c r="R1999" s="26">
        <f>IFERROR(Table11[[#This Row],[clade.N]]-Table11[[#This Row],[clade.FP]], NA())</f>
        <v>66</v>
      </c>
      <c r="S1999" s="24">
        <f>Table11[[#This Row],[clade.TP]]/Table11[[#This Row],[clade.P]]</f>
        <v>0.99259092950157157</v>
      </c>
      <c r="T1999" s="24">
        <f>Table11[[#This Row],[clade.FN]]/Table11[[#This Row],[clade.P]]</f>
        <v>7.4090704984283787E-3</v>
      </c>
      <c r="U1999" s="24">
        <f>IFERROR(Table11[[#This Row],[clade.FP]]/Table11[[#This Row],[clade.N]],NA())</f>
        <v>0.4</v>
      </c>
      <c r="V1999" s="24">
        <f>IFERROR(Table11[[#This Row],[clade.TN]]/Table11[[#This Row],[clade.N]],NA())</f>
        <v>0.6</v>
      </c>
      <c r="AC1999" s="11"/>
      <c r="AD1999" s="11"/>
    </row>
    <row r="2000" spans="1:30" ht="21" customHeight="1" x14ac:dyDescent="0.2">
      <c r="A2000" s="25" t="s">
        <v>7566</v>
      </c>
      <c r="B2000" s="20">
        <f>LOOKUP(Table11[[#This Row],[id]],'S1 - Assay'!A:A,'S1 - Assay'!B:B)</f>
        <v>10244</v>
      </c>
      <c r="C2000" s="20" t="str">
        <f>LOOKUP(Table11[[#This Row],[id]],'S1 - Assay'!A:A,'S1 - Assay'!C:C)</f>
        <v>II</v>
      </c>
      <c r="D2000" s="20">
        <f>COUNTIF('S6 - Table 1'!$B$3:$B$20,Table11[[#This Row],[id]])</f>
        <v>0</v>
      </c>
      <c r="E2000" s="20">
        <v>6.6366348339999996</v>
      </c>
      <c r="F2000" s="20">
        <v>3409</v>
      </c>
      <c r="G2000" s="20">
        <v>2</v>
      </c>
      <c r="H2000" s="20">
        <v>228</v>
      </c>
      <c r="I2000" s="20">
        <v>73</v>
      </c>
      <c r="J2000" s="20">
        <v>44</v>
      </c>
      <c r="K2000" s="20">
        <v>4421</v>
      </c>
      <c r="L2000" s="20">
        <v>61</v>
      </c>
      <c r="M2000" s="26" cm="1">
        <f t="array" ref="M2000">_xlfn.IFS(Table11[[#This Row],[target.clade]]="I",110,Table11[[#This Row],[target.clade]]="II",4454,TRUE,4652)</f>
        <v>4454</v>
      </c>
      <c r="N2000" s="26" cm="1">
        <f t="array" ref="N2000">_xlfn.IFS(Table11[[#This Row],[target.clade]]="I",4454,Table11[[#This Row],[target.clade]]="II",110,TRUE,NA())</f>
        <v>110</v>
      </c>
      <c r="O2000" s="20" cm="1">
        <f t="array" ref="O2000">_xlfn.IFS(Table11[[#This Row],[target.clade]]="I",Table11[[#This Row],[hits.I]],Table11[[#This Row],[target.clade]]="II",Table11[[#This Row],[hits.II]],TRUE,SUM(Table11[[#This Row],[hits.I]:[hits.?]]))</f>
        <v>4421</v>
      </c>
      <c r="P2000" s="26">
        <f>Table11[[#This Row],[clade.P]]-Table11[[#This Row],[clade.TP]]</f>
        <v>33</v>
      </c>
      <c r="Q2000" s="26" cm="1">
        <f t="array" ref="Q2000">_xlfn.IFS(Table11[[#This Row],[target.clade]]="I",Table11[[#This Row],[hits.II]],Table11[[#This Row],[target.clade]]="II",Table11[[#This Row],[hits.I]],TRUE,NA())</f>
        <v>44</v>
      </c>
      <c r="R2000" s="26">
        <f>IFERROR(Table11[[#This Row],[clade.N]]-Table11[[#This Row],[clade.FP]], NA())</f>
        <v>66</v>
      </c>
      <c r="S2000" s="24">
        <f>Table11[[#This Row],[clade.TP]]/Table11[[#This Row],[clade.P]]</f>
        <v>0.99259092950157157</v>
      </c>
      <c r="T2000" s="24">
        <f>Table11[[#This Row],[clade.FN]]/Table11[[#This Row],[clade.P]]</f>
        <v>7.4090704984283787E-3</v>
      </c>
      <c r="U2000" s="24">
        <f>IFERROR(Table11[[#This Row],[clade.FP]]/Table11[[#This Row],[clade.N]],NA())</f>
        <v>0.4</v>
      </c>
      <c r="V2000" s="24">
        <f>IFERROR(Table11[[#This Row],[clade.TN]]/Table11[[#This Row],[clade.N]],NA())</f>
        <v>0.6</v>
      </c>
      <c r="AC2000" s="11"/>
      <c r="AD2000" s="11"/>
    </row>
    <row r="2001" spans="1:30" ht="21" customHeight="1" x14ac:dyDescent="0.2">
      <c r="A2001" s="25" t="s">
        <v>7569</v>
      </c>
      <c r="B2001" s="20">
        <f>LOOKUP(Table11[[#This Row],[id]],'S1 - Assay'!A:A,'S1 - Assay'!B:B)</f>
        <v>10244</v>
      </c>
      <c r="C2001" s="20" t="str">
        <f>LOOKUP(Table11[[#This Row],[id]],'S1 - Assay'!A:A,'S1 - Assay'!C:C)</f>
        <v>II</v>
      </c>
      <c r="D2001" s="20">
        <f>COUNTIF('S6 - Table 1'!$B$3:$B$20,Table11[[#This Row],[id]])</f>
        <v>0</v>
      </c>
      <c r="E2001" s="20">
        <v>6.7027631430000003</v>
      </c>
      <c r="F2001" s="20">
        <v>3055</v>
      </c>
      <c r="G2001" s="20">
        <v>303</v>
      </c>
      <c r="H2001" s="20">
        <v>299</v>
      </c>
      <c r="I2001" s="20">
        <v>10</v>
      </c>
      <c r="J2001" s="20">
        <v>43</v>
      </c>
      <c r="K2001" s="20">
        <v>4352</v>
      </c>
      <c r="L2001" s="20">
        <v>62</v>
      </c>
      <c r="M2001" s="26" cm="1">
        <f t="array" ref="M2001">_xlfn.IFS(Table11[[#This Row],[target.clade]]="I",110,Table11[[#This Row],[target.clade]]="II",4454,TRUE,4652)</f>
        <v>4454</v>
      </c>
      <c r="N2001" s="26" cm="1">
        <f t="array" ref="N2001">_xlfn.IFS(Table11[[#This Row],[target.clade]]="I",4454,Table11[[#This Row],[target.clade]]="II",110,TRUE,NA())</f>
        <v>110</v>
      </c>
      <c r="O2001" s="20" cm="1">
        <f t="array" ref="O2001">_xlfn.IFS(Table11[[#This Row],[target.clade]]="I",Table11[[#This Row],[hits.I]],Table11[[#This Row],[target.clade]]="II",Table11[[#This Row],[hits.II]],TRUE,SUM(Table11[[#This Row],[hits.I]:[hits.?]]))</f>
        <v>4352</v>
      </c>
      <c r="P2001" s="26">
        <f>Table11[[#This Row],[clade.P]]-Table11[[#This Row],[clade.TP]]</f>
        <v>102</v>
      </c>
      <c r="Q2001" s="26" cm="1">
        <f t="array" ref="Q2001">_xlfn.IFS(Table11[[#This Row],[target.clade]]="I",Table11[[#This Row],[hits.II]],Table11[[#This Row],[target.clade]]="II",Table11[[#This Row],[hits.I]],TRUE,NA())</f>
        <v>43</v>
      </c>
      <c r="R2001" s="26">
        <f>IFERROR(Table11[[#This Row],[clade.N]]-Table11[[#This Row],[clade.FP]], NA())</f>
        <v>67</v>
      </c>
      <c r="S2001" s="24">
        <f>Table11[[#This Row],[clade.TP]]/Table11[[#This Row],[clade.P]]</f>
        <v>0.97709923664122134</v>
      </c>
      <c r="T2001" s="24">
        <f>Table11[[#This Row],[clade.FN]]/Table11[[#This Row],[clade.P]]</f>
        <v>2.2900763358778626E-2</v>
      </c>
      <c r="U2001" s="24">
        <f>IFERROR(Table11[[#This Row],[clade.FP]]/Table11[[#This Row],[clade.N]],NA())</f>
        <v>0.39090909090909093</v>
      </c>
      <c r="V2001" s="24">
        <f>IFERROR(Table11[[#This Row],[clade.TN]]/Table11[[#This Row],[clade.N]],NA())</f>
        <v>0.60909090909090913</v>
      </c>
      <c r="AC2001" s="11"/>
      <c r="AD2001" s="11"/>
    </row>
    <row r="2002" spans="1:30" ht="21" customHeight="1" x14ac:dyDescent="0.2">
      <c r="A2002" s="25" t="s">
        <v>7574</v>
      </c>
      <c r="B2002" s="20">
        <f>LOOKUP(Table11[[#This Row],[id]],'S1 - Assay'!A:A,'S1 - Assay'!B:B)</f>
        <v>10244</v>
      </c>
      <c r="C2002" s="20" t="str">
        <f>LOOKUP(Table11[[#This Row],[id]],'S1 - Assay'!A:A,'S1 - Assay'!C:C)</f>
        <v>II</v>
      </c>
      <c r="D2002" s="20">
        <f>COUNTIF('S6 - Table 1'!$B$3:$B$20,Table11[[#This Row],[id]])</f>
        <v>0</v>
      </c>
      <c r="E2002" s="20">
        <v>6.7142618799999996</v>
      </c>
      <c r="F2002" s="20">
        <v>3374</v>
      </c>
      <c r="G2002" s="20">
        <v>5</v>
      </c>
      <c r="H2002" s="20">
        <v>110</v>
      </c>
      <c r="I2002" s="20">
        <v>115</v>
      </c>
      <c r="J2002" s="20">
        <v>43</v>
      </c>
      <c r="K2002" s="20">
        <v>4405</v>
      </c>
      <c r="L2002" s="20">
        <v>53</v>
      </c>
      <c r="M2002" s="26" cm="1">
        <f t="array" ref="M2002">_xlfn.IFS(Table11[[#This Row],[target.clade]]="I",110,Table11[[#This Row],[target.clade]]="II",4454,TRUE,4652)</f>
        <v>4454</v>
      </c>
      <c r="N2002" s="26" cm="1">
        <f t="array" ref="N2002">_xlfn.IFS(Table11[[#This Row],[target.clade]]="I",4454,Table11[[#This Row],[target.clade]]="II",110,TRUE,NA())</f>
        <v>110</v>
      </c>
      <c r="O2002" s="20" cm="1">
        <f t="array" ref="O2002">_xlfn.IFS(Table11[[#This Row],[target.clade]]="I",Table11[[#This Row],[hits.I]],Table11[[#This Row],[target.clade]]="II",Table11[[#This Row],[hits.II]],TRUE,SUM(Table11[[#This Row],[hits.I]:[hits.?]]))</f>
        <v>4405</v>
      </c>
      <c r="P2002" s="26">
        <f>Table11[[#This Row],[clade.P]]-Table11[[#This Row],[clade.TP]]</f>
        <v>49</v>
      </c>
      <c r="Q2002" s="26" cm="1">
        <f t="array" ref="Q2002">_xlfn.IFS(Table11[[#This Row],[target.clade]]="I",Table11[[#This Row],[hits.II]],Table11[[#This Row],[target.clade]]="II",Table11[[#This Row],[hits.I]],TRUE,NA())</f>
        <v>43</v>
      </c>
      <c r="R2002" s="26">
        <f>IFERROR(Table11[[#This Row],[clade.N]]-Table11[[#This Row],[clade.FP]], NA())</f>
        <v>67</v>
      </c>
      <c r="S2002" s="24">
        <f>Table11[[#This Row],[clade.TP]]/Table11[[#This Row],[clade.P]]</f>
        <v>0.98899865289627298</v>
      </c>
      <c r="T2002" s="24">
        <f>Table11[[#This Row],[clade.FN]]/Table11[[#This Row],[clade.P]]</f>
        <v>1.1001347103726987E-2</v>
      </c>
      <c r="U2002" s="24">
        <f>IFERROR(Table11[[#This Row],[clade.FP]]/Table11[[#This Row],[clade.N]],NA())</f>
        <v>0.39090909090909093</v>
      </c>
      <c r="V2002" s="24">
        <f>IFERROR(Table11[[#This Row],[clade.TN]]/Table11[[#This Row],[clade.N]],NA())</f>
        <v>0.60909090909090913</v>
      </c>
      <c r="AC2002" s="11"/>
      <c r="AD2002" s="11"/>
    </row>
    <row r="2003" spans="1:30" ht="21" customHeight="1" x14ac:dyDescent="0.2">
      <c r="A2003" s="25" t="s">
        <v>7579</v>
      </c>
      <c r="B2003" s="20">
        <f>LOOKUP(Table11[[#This Row],[id]],'S1 - Assay'!A:A,'S1 - Assay'!B:B)</f>
        <v>10244</v>
      </c>
      <c r="C2003" s="20" t="str">
        <f>LOOKUP(Table11[[#This Row],[id]],'S1 - Assay'!A:A,'S1 - Assay'!C:C)</f>
        <v>II</v>
      </c>
      <c r="D2003" s="20">
        <f>COUNTIF('S6 - Table 1'!$B$3:$B$20,Table11[[#This Row],[id]])</f>
        <v>0</v>
      </c>
      <c r="E2003" s="20">
        <v>6.7146719969999999</v>
      </c>
      <c r="F2003" s="20">
        <v>3374</v>
      </c>
      <c r="G2003" s="20">
        <v>5</v>
      </c>
      <c r="H2003" s="20">
        <v>110</v>
      </c>
      <c r="I2003" s="20">
        <v>115</v>
      </c>
      <c r="J2003" s="20">
        <v>43</v>
      </c>
      <c r="K2003" s="20">
        <v>4405</v>
      </c>
      <c r="L2003" s="20">
        <v>53</v>
      </c>
      <c r="M2003" s="26" cm="1">
        <f t="array" ref="M2003">_xlfn.IFS(Table11[[#This Row],[target.clade]]="I",110,Table11[[#This Row],[target.clade]]="II",4454,TRUE,4652)</f>
        <v>4454</v>
      </c>
      <c r="N2003" s="26" cm="1">
        <f t="array" ref="N2003">_xlfn.IFS(Table11[[#This Row],[target.clade]]="I",4454,Table11[[#This Row],[target.clade]]="II",110,TRUE,NA())</f>
        <v>110</v>
      </c>
      <c r="O2003" s="20" cm="1">
        <f t="array" ref="O2003">_xlfn.IFS(Table11[[#This Row],[target.clade]]="I",Table11[[#This Row],[hits.I]],Table11[[#This Row],[target.clade]]="II",Table11[[#This Row],[hits.II]],TRUE,SUM(Table11[[#This Row],[hits.I]:[hits.?]]))</f>
        <v>4405</v>
      </c>
      <c r="P2003" s="26">
        <f>Table11[[#This Row],[clade.P]]-Table11[[#This Row],[clade.TP]]</f>
        <v>49</v>
      </c>
      <c r="Q2003" s="26" cm="1">
        <f t="array" ref="Q2003">_xlfn.IFS(Table11[[#This Row],[target.clade]]="I",Table11[[#This Row],[hits.II]],Table11[[#This Row],[target.clade]]="II",Table11[[#This Row],[hits.I]],TRUE,NA())</f>
        <v>43</v>
      </c>
      <c r="R2003" s="26">
        <f>IFERROR(Table11[[#This Row],[clade.N]]-Table11[[#This Row],[clade.FP]], NA())</f>
        <v>67</v>
      </c>
      <c r="S2003" s="24">
        <f>Table11[[#This Row],[clade.TP]]/Table11[[#This Row],[clade.P]]</f>
        <v>0.98899865289627298</v>
      </c>
      <c r="T2003" s="24">
        <f>Table11[[#This Row],[clade.FN]]/Table11[[#This Row],[clade.P]]</f>
        <v>1.1001347103726987E-2</v>
      </c>
      <c r="U2003" s="24">
        <f>IFERROR(Table11[[#This Row],[clade.FP]]/Table11[[#This Row],[clade.N]],NA())</f>
        <v>0.39090909090909093</v>
      </c>
      <c r="V2003" s="24">
        <f>IFERROR(Table11[[#This Row],[clade.TN]]/Table11[[#This Row],[clade.N]],NA())</f>
        <v>0.60909090909090913</v>
      </c>
      <c r="AC2003" s="11"/>
      <c r="AD2003" s="11"/>
    </row>
    <row r="2004" spans="1:30" ht="21" customHeight="1" x14ac:dyDescent="0.2">
      <c r="A2004" s="25" t="s">
        <v>7582</v>
      </c>
      <c r="B2004" s="20">
        <f>LOOKUP(Table11[[#This Row],[id]],'S1 - Assay'!A:A,'S1 - Assay'!B:B)</f>
        <v>10244</v>
      </c>
      <c r="C2004" s="20" t="str">
        <f>LOOKUP(Table11[[#This Row],[id]],'S1 - Assay'!A:A,'S1 - Assay'!C:C)</f>
        <v>II</v>
      </c>
      <c r="D2004" s="20">
        <f>COUNTIF('S6 - Table 1'!$B$3:$B$20,Table11[[#This Row],[id]])</f>
        <v>1</v>
      </c>
      <c r="E2004" s="20">
        <v>6.7192145400000003</v>
      </c>
      <c r="F2004" s="20">
        <v>3265</v>
      </c>
      <c r="G2004" s="20">
        <v>4</v>
      </c>
      <c r="H2004" s="20">
        <v>0</v>
      </c>
      <c r="I2004" s="20">
        <v>209</v>
      </c>
      <c r="J2004" s="20">
        <v>0</v>
      </c>
      <c r="K2004" s="20">
        <v>4394</v>
      </c>
      <c r="L2004" s="20">
        <v>22</v>
      </c>
      <c r="M2004" s="26" cm="1">
        <f t="array" ref="M2004">_xlfn.IFS(Table11[[#This Row],[target.clade]]="I",110,Table11[[#This Row],[target.clade]]="II",4454,TRUE,4652)</f>
        <v>4454</v>
      </c>
      <c r="N2004" s="26" cm="1">
        <f t="array" ref="N2004">_xlfn.IFS(Table11[[#This Row],[target.clade]]="I",4454,Table11[[#This Row],[target.clade]]="II",110,TRUE,NA())</f>
        <v>110</v>
      </c>
      <c r="O2004" s="20" cm="1">
        <f t="array" ref="O2004">_xlfn.IFS(Table11[[#This Row],[target.clade]]="I",Table11[[#This Row],[hits.I]],Table11[[#This Row],[target.clade]]="II",Table11[[#This Row],[hits.II]],TRUE,SUM(Table11[[#This Row],[hits.I]:[hits.?]]))</f>
        <v>4394</v>
      </c>
      <c r="P2004" s="26">
        <f>Table11[[#This Row],[clade.P]]-Table11[[#This Row],[clade.TP]]</f>
        <v>60</v>
      </c>
      <c r="Q2004" s="26" cm="1">
        <f t="array" ref="Q2004">_xlfn.IFS(Table11[[#This Row],[target.clade]]="I",Table11[[#This Row],[hits.II]],Table11[[#This Row],[target.clade]]="II",Table11[[#This Row],[hits.I]],TRUE,NA())</f>
        <v>0</v>
      </c>
      <c r="R2004" s="26">
        <f>IFERROR(Table11[[#This Row],[clade.N]]-Table11[[#This Row],[clade.FP]], NA())</f>
        <v>110</v>
      </c>
      <c r="S2004" s="24">
        <f>Table11[[#This Row],[clade.TP]]/Table11[[#This Row],[clade.P]]</f>
        <v>0.98652896273013024</v>
      </c>
      <c r="T2004" s="24">
        <f>Table11[[#This Row],[clade.FN]]/Table11[[#This Row],[clade.P]]</f>
        <v>1.3471037269869779E-2</v>
      </c>
      <c r="U2004" s="24">
        <f>IFERROR(Table11[[#This Row],[clade.FP]]/Table11[[#This Row],[clade.N]],NA())</f>
        <v>0</v>
      </c>
      <c r="V2004" s="24">
        <f>IFERROR(Table11[[#This Row],[clade.TN]]/Table11[[#This Row],[clade.N]],NA())</f>
        <v>1</v>
      </c>
      <c r="AC2004" s="11"/>
      <c r="AD2004" s="11"/>
    </row>
    <row r="2005" spans="1:30" ht="21" customHeight="1" x14ac:dyDescent="0.2">
      <c r="A2005" s="25" t="s">
        <v>7583</v>
      </c>
      <c r="B2005" s="20">
        <f>LOOKUP(Table11[[#This Row],[id]],'S1 - Assay'!A:A,'S1 - Assay'!B:B)</f>
        <v>10244</v>
      </c>
      <c r="C2005" s="20" t="str">
        <f>LOOKUP(Table11[[#This Row],[id]],'S1 - Assay'!A:A,'S1 - Assay'!C:C)</f>
        <v>II</v>
      </c>
      <c r="D2005" s="20">
        <f>COUNTIF('S6 - Table 1'!$B$3:$B$20,Table11[[#This Row],[id]])</f>
        <v>0</v>
      </c>
      <c r="E2005" s="20">
        <v>6.7192145400000003</v>
      </c>
      <c r="F2005" s="20">
        <v>3265</v>
      </c>
      <c r="G2005" s="20">
        <v>4</v>
      </c>
      <c r="H2005" s="20">
        <v>0</v>
      </c>
      <c r="I2005" s="20">
        <v>209</v>
      </c>
      <c r="J2005" s="20">
        <v>0</v>
      </c>
      <c r="K2005" s="20">
        <v>4394</v>
      </c>
      <c r="L2005" s="20">
        <v>22</v>
      </c>
      <c r="M2005" s="26" cm="1">
        <f t="array" ref="M2005">_xlfn.IFS(Table11[[#This Row],[target.clade]]="I",110,Table11[[#This Row],[target.clade]]="II",4454,TRUE,4652)</f>
        <v>4454</v>
      </c>
      <c r="N2005" s="26" cm="1">
        <f t="array" ref="N2005">_xlfn.IFS(Table11[[#This Row],[target.clade]]="I",4454,Table11[[#This Row],[target.clade]]="II",110,TRUE,NA())</f>
        <v>110</v>
      </c>
      <c r="O2005" s="20" cm="1">
        <f t="array" ref="O2005">_xlfn.IFS(Table11[[#This Row],[target.clade]]="I",Table11[[#This Row],[hits.I]],Table11[[#This Row],[target.clade]]="II",Table11[[#This Row],[hits.II]],TRUE,SUM(Table11[[#This Row],[hits.I]:[hits.?]]))</f>
        <v>4394</v>
      </c>
      <c r="P2005" s="26">
        <f>Table11[[#This Row],[clade.P]]-Table11[[#This Row],[clade.TP]]</f>
        <v>60</v>
      </c>
      <c r="Q2005" s="26" cm="1">
        <f t="array" ref="Q2005">_xlfn.IFS(Table11[[#This Row],[target.clade]]="I",Table11[[#This Row],[hits.II]],Table11[[#This Row],[target.clade]]="II",Table11[[#This Row],[hits.I]],TRUE,NA())</f>
        <v>0</v>
      </c>
      <c r="R2005" s="26">
        <f>IFERROR(Table11[[#This Row],[clade.N]]-Table11[[#This Row],[clade.FP]], NA())</f>
        <v>110</v>
      </c>
      <c r="S2005" s="24">
        <f>Table11[[#This Row],[clade.TP]]/Table11[[#This Row],[clade.P]]</f>
        <v>0.98652896273013024</v>
      </c>
      <c r="T2005" s="24">
        <f>Table11[[#This Row],[clade.FN]]/Table11[[#This Row],[clade.P]]</f>
        <v>1.3471037269869779E-2</v>
      </c>
      <c r="U2005" s="24">
        <f>IFERROR(Table11[[#This Row],[clade.FP]]/Table11[[#This Row],[clade.N]],NA())</f>
        <v>0</v>
      </c>
      <c r="V2005" s="24">
        <f>IFERROR(Table11[[#This Row],[clade.TN]]/Table11[[#This Row],[clade.N]],NA())</f>
        <v>1</v>
      </c>
      <c r="AC2005" s="11"/>
      <c r="AD2005" s="11"/>
    </row>
    <row r="2006" spans="1:30" ht="21" customHeight="1" x14ac:dyDescent="0.2">
      <c r="A2006" s="25" t="s">
        <v>7584</v>
      </c>
      <c r="B2006" s="20">
        <f>LOOKUP(Table11[[#This Row],[id]],'S1 - Assay'!A:A,'S1 - Assay'!B:B)</f>
        <v>10244</v>
      </c>
      <c r="C2006" s="20" t="str">
        <f>LOOKUP(Table11[[#This Row],[id]],'S1 - Assay'!A:A,'S1 - Assay'!C:C)</f>
        <v>II</v>
      </c>
      <c r="D2006" s="20">
        <f>COUNTIF('S6 - Table 1'!$B$3:$B$20,Table11[[#This Row],[id]])</f>
        <v>0</v>
      </c>
      <c r="E2006" s="20">
        <v>6.7360989709999997</v>
      </c>
      <c r="F2006" s="20">
        <v>3334</v>
      </c>
      <c r="G2006" s="20">
        <v>13</v>
      </c>
      <c r="H2006" s="20">
        <v>0</v>
      </c>
      <c r="I2006" s="20">
        <v>283</v>
      </c>
      <c r="J2006" s="20">
        <v>50</v>
      </c>
      <c r="K2006" s="20">
        <v>4346</v>
      </c>
      <c r="L2006" s="20">
        <v>52</v>
      </c>
      <c r="M2006" s="26" cm="1">
        <f t="array" ref="M2006">_xlfn.IFS(Table11[[#This Row],[target.clade]]="I",110,Table11[[#This Row],[target.clade]]="II",4454,TRUE,4652)</f>
        <v>4454</v>
      </c>
      <c r="N2006" s="26" cm="1">
        <f t="array" ref="N2006">_xlfn.IFS(Table11[[#This Row],[target.clade]]="I",4454,Table11[[#This Row],[target.clade]]="II",110,TRUE,NA())</f>
        <v>110</v>
      </c>
      <c r="O2006" s="20" cm="1">
        <f t="array" ref="O2006">_xlfn.IFS(Table11[[#This Row],[target.clade]]="I",Table11[[#This Row],[hits.I]],Table11[[#This Row],[target.clade]]="II",Table11[[#This Row],[hits.II]],TRUE,SUM(Table11[[#This Row],[hits.I]:[hits.?]]))</f>
        <v>4346</v>
      </c>
      <c r="P2006" s="26">
        <f>Table11[[#This Row],[clade.P]]-Table11[[#This Row],[clade.TP]]</f>
        <v>108</v>
      </c>
      <c r="Q2006" s="26" cm="1">
        <f t="array" ref="Q2006">_xlfn.IFS(Table11[[#This Row],[target.clade]]="I",Table11[[#This Row],[hits.II]],Table11[[#This Row],[target.clade]]="II",Table11[[#This Row],[hits.I]],TRUE,NA())</f>
        <v>50</v>
      </c>
      <c r="R2006" s="26">
        <f>IFERROR(Table11[[#This Row],[clade.N]]-Table11[[#This Row],[clade.FP]], NA())</f>
        <v>60</v>
      </c>
      <c r="S2006" s="24">
        <f>Table11[[#This Row],[clade.TP]]/Table11[[#This Row],[clade.P]]</f>
        <v>0.97575213291423435</v>
      </c>
      <c r="T2006" s="24">
        <f>Table11[[#This Row],[clade.FN]]/Table11[[#This Row],[clade.P]]</f>
        <v>2.4247867085765602E-2</v>
      </c>
      <c r="U2006" s="24">
        <f>IFERROR(Table11[[#This Row],[clade.FP]]/Table11[[#This Row],[clade.N]],NA())</f>
        <v>0.45454545454545453</v>
      </c>
      <c r="V2006" s="24">
        <f>IFERROR(Table11[[#This Row],[clade.TN]]/Table11[[#This Row],[clade.N]],NA())</f>
        <v>0.54545454545454541</v>
      </c>
      <c r="AC2006" s="11"/>
      <c r="AD2006" s="11"/>
    </row>
    <row r="2007" spans="1:30" ht="21" customHeight="1" x14ac:dyDescent="0.2">
      <c r="A2007" s="25" t="s">
        <v>7587</v>
      </c>
      <c r="B2007" s="20">
        <f>LOOKUP(Table11[[#This Row],[id]],'S1 - Assay'!A:A,'S1 - Assay'!B:B)</f>
        <v>10244</v>
      </c>
      <c r="C2007" s="20" t="str">
        <f>LOOKUP(Table11[[#This Row],[id]],'S1 - Assay'!A:A,'S1 - Assay'!C:C)</f>
        <v>II</v>
      </c>
      <c r="D2007" s="20">
        <f>COUNTIF('S6 - Table 1'!$B$3:$B$20,Table11[[#This Row],[id]])</f>
        <v>0</v>
      </c>
      <c r="E2007" s="20">
        <v>6.748023989</v>
      </c>
      <c r="F2007" s="20">
        <v>3353</v>
      </c>
      <c r="G2007" s="20">
        <v>16</v>
      </c>
      <c r="H2007" s="20">
        <v>0</v>
      </c>
      <c r="I2007" s="20">
        <v>127</v>
      </c>
      <c r="J2007" s="20">
        <v>43</v>
      </c>
      <c r="K2007" s="20">
        <v>4392</v>
      </c>
      <c r="L2007" s="20">
        <v>49</v>
      </c>
      <c r="M2007" s="26" cm="1">
        <f t="array" ref="M2007">_xlfn.IFS(Table11[[#This Row],[target.clade]]="I",110,Table11[[#This Row],[target.clade]]="II",4454,TRUE,4652)</f>
        <v>4454</v>
      </c>
      <c r="N2007" s="26" cm="1">
        <f t="array" ref="N2007">_xlfn.IFS(Table11[[#This Row],[target.clade]]="I",4454,Table11[[#This Row],[target.clade]]="II",110,TRUE,NA())</f>
        <v>110</v>
      </c>
      <c r="O2007" s="20" cm="1">
        <f t="array" ref="O2007">_xlfn.IFS(Table11[[#This Row],[target.clade]]="I",Table11[[#This Row],[hits.I]],Table11[[#This Row],[target.clade]]="II",Table11[[#This Row],[hits.II]],TRUE,SUM(Table11[[#This Row],[hits.I]:[hits.?]]))</f>
        <v>4392</v>
      </c>
      <c r="P2007" s="26">
        <f>Table11[[#This Row],[clade.P]]-Table11[[#This Row],[clade.TP]]</f>
        <v>62</v>
      </c>
      <c r="Q2007" s="26" cm="1">
        <f t="array" ref="Q2007">_xlfn.IFS(Table11[[#This Row],[target.clade]]="I",Table11[[#This Row],[hits.II]],Table11[[#This Row],[target.clade]]="II",Table11[[#This Row],[hits.I]],TRUE,NA())</f>
        <v>43</v>
      </c>
      <c r="R2007" s="26">
        <f>IFERROR(Table11[[#This Row],[clade.N]]-Table11[[#This Row],[clade.FP]], NA())</f>
        <v>67</v>
      </c>
      <c r="S2007" s="24">
        <f>Table11[[#This Row],[clade.TP]]/Table11[[#This Row],[clade.P]]</f>
        <v>0.98607992815446788</v>
      </c>
      <c r="T2007" s="24">
        <f>Table11[[#This Row],[clade.FN]]/Table11[[#This Row],[clade.P]]</f>
        <v>1.3920071845532105E-2</v>
      </c>
      <c r="U2007" s="24">
        <f>IFERROR(Table11[[#This Row],[clade.FP]]/Table11[[#This Row],[clade.N]],NA())</f>
        <v>0.39090909090909093</v>
      </c>
      <c r="V2007" s="24">
        <f>IFERROR(Table11[[#This Row],[clade.TN]]/Table11[[#This Row],[clade.N]],NA())</f>
        <v>0.60909090909090913</v>
      </c>
      <c r="AC2007" s="11"/>
      <c r="AD2007" s="11"/>
    </row>
    <row r="2008" spans="1:30" ht="21" customHeight="1" x14ac:dyDescent="0.2">
      <c r="A2008" s="25" t="s">
        <v>7590</v>
      </c>
      <c r="B2008" s="20">
        <f>LOOKUP(Table11[[#This Row],[id]],'S1 - Assay'!A:A,'S1 - Assay'!B:B)</f>
        <v>10244</v>
      </c>
      <c r="C2008" s="20" t="str">
        <f>LOOKUP(Table11[[#This Row],[id]],'S1 - Assay'!A:A,'S1 - Assay'!C:C)</f>
        <v>II</v>
      </c>
      <c r="D2008" s="20">
        <f>COUNTIF('S6 - Table 1'!$B$3:$B$20,Table11[[#This Row],[id]])</f>
        <v>0</v>
      </c>
      <c r="E2008" s="20">
        <v>6.757077346</v>
      </c>
      <c r="F2008" s="20">
        <v>3402</v>
      </c>
      <c r="G2008" s="20">
        <v>4</v>
      </c>
      <c r="H2008" s="20">
        <v>49</v>
      </c>
      <c r="I2008" s="20">
        <v>233</v>
      </c>
      <c r="J2008" s="20">
        <v>43</v>
      </c>
      <c r="K2008" s="20">
        <v>4402</v>
      </c>
      <c r="L2008" s="20">
        <v>64</v>
      </c>
      <c r="M2008" s="26" cm="1">
        <f t="array" ref="M2008">_xlfn.IFS(Table11[[#This Row],[target.clade]]="I",110,Table11[[#This Row],[target.clade]]="II",4454,TRUE,4652)</f>
        <v>4454</v>
      </c>
      <c r="N2008" s="26" cm="1">
        <f t="array" ref="N2008">_xlfn.IFS(Table11[[#This Row],[target.clade]]="I",4454,Table11[[#This Row],[target.clade]]="II",110,TRUE,NA())</f>
        <v>110</v>
      </c>
      <c r="O2008" s="20" cm="1">
        <f t="array" ref="O2008">_xlfn.IFS(Table11[[#This Row],[target.clade]]="I",Table11[[#This Row],[hits.I]],Table11[[#This Row],[target.clade]]="II",Table11[[#This Row],[hits.II]],TRUE,SUM(Table11[[#This Row],[hits.I]:[hits.?]]))</f>
        <v>4402</v>
      </c>
      <c r="P2008" s="26">
        <f>Table11[[#This Row],[clade.P]]-Table11[[#This Row],[clade.TP]]</f>
        <v>52</v>
      </c>
      <c r="Q2008" s="26" cm="1">
        <f t="array" ref="Q2008">_xlfn.IFS(Table11[[#This Row],[target.clade]]="I",Table11[[#This Row],[hits.II]],Table11[[#This Row],[target.clade]]="II",Table11[[#This Row],[hits.I]],TRUE,NA())</f>
        <v>43</v>
      </c>
      <c r="R2008" s="26">
        <f>IFERROR(Table11[[#This Row],[clade.N]]-Table11[[#This Row],[clade.FP]], NA())</f>
        <v>67</v>
      </c>
      <c r="S2008" s="24">
        <f>Table11[[#This Row],[clade.TP]]/Table11[[#This Row],[clade.P]]</f>
        <v>0.98832510103277948</v>
      </c>
      <c r="T2008" s="24">
        <f>Table11[[#This Row],[clade.FN]]/Table11[[#This Row],[clade.P]]</f>
        <v>1.1674898967220475E-2</v>
      </c>
      <c r="U2008" s="24">
        <f>IFERROR(Table11[[#This Row],[clade.FP]]/Table11[[#This Row],[clade.N]],NA())</f>
        <v>0.39090909090909093</v>
      </c>
      <c r="V2008" s="24">
        <f>IFERROR(Table11[[#This Row],[clade.TN]]/Table11[[#This Row],[clade.N]],NA())</f>
        <v>0.60909090909090913</v>
      </c>
      <c r="AC2008" s="11"/>
      <c r="AD2008" s="11"/>
    </row>
    <row r="2009" spans="1:30" ht="21" customHeight="1" x14ac:dyDescent="0.2">
      <c r="A2009" s="25" t="s">
        <v>7595</v>
      </c>
      <c r="B2009" s="20">
        <f>LOOKUP(Table11[[#This Row],[id]],'S1 - Assay'!A:A,'S1 - Assay'!B:B)</f>
        <v>10244</v>
      </c>
      <c r="C2009" s="20" t="str">
        <f>LOOKUP(Table11[[#This Row],[id]],'S1 - Assay'!A:A,'S1 - Assay'!C:C)</f>
        <v>II</v>
      </c>
      <c r="D2009" s="20">
        <f>COUNTIF('S6 - Table 1'!$B$3:$B$20,Table11[[#This Row],[id]])</f>
        <v>0</v>
      </c>
      <c r="E2009" s="20">
        <v>6.7586699179999998</v>
      </c>
      <c r="F2009" s="20">
        <v>3340</v>
      </c>
      <c r="G2009" s="20">
        <v>0</v>
      </c>
      <c r="H2009" s="20">
        <v>196</v>
      </c>
      <c r="I2009" s="20">
        <v>11</v>
      </c>
      <c r="J2009" s="20">
        <v>50</v>
      </c>
      <c r="K2009" s="20">
        <v>4334</v>
      </c>
      <c r="L2009" s="20">
        <v>53</v>
      </c>
      <c r="M2009" s="26" cm="1">
        <f t="array" ref="M2009">_xlfn.IFS(Table11[[#This Row],[target.clade]]="I",110,Table11[[#This Row],[target.clade]]="II",4454,TRUE,4652)</f>
        <v>4454</v>
      </c>
      <c r="N2009" s="26" cm="1">
        <f t="array" ref="N2009">_xlfn.IFS(Table11[[#This Row],[target.clade]]="I",4454,Table11[[#This Row],[target.clade]]="II",110,TRUE,NA())</f>
        <v>110</v>
      </c>
      <c r="O2009" s="20" cm="1">
        <f t="array" ref="O2009">_xlfn.IFS(Table11[[#This Row],[target.clade]]="I",Table11[[#This Row],[hits.I]],Table11[[#This Row],[target.clade]]="II",Table11[[#This Row],[hits.II]],TRUE,SUM(Table11[[#This Row],[hits.I]:[hits.?]]))</f>
        <v>4334</v>
      </c>
      <c r="P2009" s="26">
        <f>Table11[[#This Row],[clade.P]]-Table11[[#This Row],[clade.TP]]</f>
        <v>120</v>
      </c>
      <c r="Q2009" s="26" cm="1">
        <f t="array" ref="Q2009">_xlfn.IFS(Table11[[#This Row],[target.clade]]="I",Table11[[#This Row],[hits.II]],Table11[[#This Row],[target.clade]]="II",Table11[[#This Row],[hits.I]],TRUE,NA())</f>
        <v>50</v>
      </c>
      <c r="R2009" s="26">
        <f>IFERROR(Table11[[#This Row],[clade.N]]-Table11[[#This Row],[clade.FP]], NA())</f>
        <v>60</v>
      </c>
      <c r="S2009" s="24">
        <f>Table11[[#This Row],[clade.TP]]/Table11[[#This Row],[clade.P]]</f>
        <v>0.97305792546026049</v>
      </c>
      <c r="T2009" s="24">
        <f>Table11[[#This Row],[clade.FN]]/Table11[[#This Row],[clade.P]]</f>
        <v>2.6942074539739558E-2</v>
      </c>
      <c r="U2009" s="24">
        <f>IFERROR(Table11[[#This Row],[clade.FP]]/Table11[[#This Row],[clade.N]],NA())</f>
        <v>0.45454545454545453</v>
      </c>
      <c r="V2009" s="24">
        <f>IFERROR(Table11[[#This Row],[clade.TN]]/Table11[[#This Row],[clade.N]],NA())</f>
        <v>0.54545454545454541</v>
      </c>
      <c r="AC2009" s="11"/>
      <c r="AD2009" s="11"/>
    </row>
    <row r="2010" spans="1:30" ht="21" customHeight="1" x14ac:dyDescent="0.2">
      <c r="A2010" s="25" t="s">
        <v>7600</v>
      </c>
      <c r="B2010" s="20">
        <f>LOOKUP(Table11[[#This Row],[id]],'S1 - Assay'!A:A,'S1 - Assay'!B:B)</f>
        <v>10244</v>
      </c>
      <c r="C2010" s="20" t="str">
        <f>LOOKUP(Table11[[#This Row],[id]],'S1 - Assay'!A:A,'S1 - Assay'!C:C)</f>
        <v>II</v>
      </c>
      <c r="D2010" s="20">
        <f>COUNTIF('S6 - Table 1'!$B$3:$B$20,Table11[[#This Row],[id]])</f>
        <v>0</v>
      </c>
      <c r="E2010" s="20">
        <v>6.774844892</v>
      </c>
      <c r="F2010" s="20">
        <v>3431</v>
      </c>
      <c r="G2010" s="20">
        <v>2</v>
      </c>
      <c r="H2010" s="20">
        <v>279</v>
      </c>
      <c r="I2010" s="20">
        <v>294</v>
      </c>
      <c r="J2010" s="20">
        <v>43</v>
      </c>
      <c r="K2010" s="20">
        <v>4432</v>
      </c>
      <c r="L2010" s="20">
        <v>64</v>
      </c>
      <c r="M2010" s="26" cm="1">
        <f t="array" ref="M2010">_xlfn.IFS(Table11[[#This Row],[target.clade]]="I",110,Table11[[#This Row],[target.clade]]="II",4454,TRUE,4652)</f>
        <v>4454</v>
      </c>
      <c r="N2010" s="26" cm="1">
        <f t="array" ref="N2010">_xlfn.IFS(Table11[[#This Row],[target.clade]]="I",4454,Table11[[#This Row],[target.clade]]="II",110,TRUE,NA())</f>
        <v>110</v>
      </c>
      <c r="O2010" s="20" cm="1">
        <f t="array" ref="O2010">_xlfn.IFS(Table11[[#This Row],[target.clade]]="I",Table11[[#This Row],[hits.I]],Table11[[#This Row],[target.clade]]="II",Table11[[#This Row],[hits.II]],TRUE,SUM(Table11[[#This Row],[hits.I]:[hits.?]]))</f>
        <v>4432</v>
      </c>
      <c r="P2010" s="26">
        <f>Table11[[#This Row],[clade.P]]-Table11[[#This Row],[clade.TP]]</f>
        <v>22</v>
      </c>
      <c r="Q2010" s="26" cm="1">
        <f t="array" ref="Q2010">_xlfn.IFS(Table11[[#This Row],[target.clade]]="I",Table11[[#This Row],[hits.II]],Table11[[#This Row],[target.clade]]="II",Table11[[#This Row],[hits.I]],TRUE,NA())</f>
        <v>43</v>
      </c>
      <c r="R2010" s="26">
        <f>IFERROR(Table11[[#This Row],[clade.N]]-Table11[[#This Row],[clade.FP]], NA())</f>
        <v>67</v>
      </c>
      <c r="S2010" s="24">
        <f>Table11[[#This Row],[clade.TP]]/Table11[[#This Row],[clade.P]]</f>
        <v>0.99506061966771442</v>
      </c>
      <c r="T2010" s="24">
        <f>Table11[[#This Row],[clade.FN]]/Table11[[#This Row],[clade.P]]</f>
        <v>4.9393803322855864E-3</v>
      </c>
      <c r="U2010" s="24">
        <f>IFERROR(Table11[[#This Row],[clade.FP]]/Table11[[#This Row],[clade.N]],NA())</f>
        <v>0.39090909090909093</v>
      </c>
      <c r="V2010" s="24">
        <f>IFERROR(Table11[[#This Row],[clade.TN]]/Table11[[#This Row],[clade.N]],NA())</f>
        <v>0.60909090909090913</v>
      </c>
      <c r="AC2010" s="11"/>
      <c r="AD2010" s="11"/>
    </row>
    <row r="2011" spans="1:30" ht="21" customHeight="1" x14ac:dyDescent="0.2">
      <c r="A2011" s="25" t="s">
        <v>7605</v>
      </c>
      <c r="B2011" s="20">
        <f>LOOKUP(Table11[[#This Row],[id]],'S1 - Assay'!A:A,'S1 - Assay'!B:B)</f>
        <v>10244</v>
      </c>
      <c r="C2011" s="20" t="str">
        <f>LOOKUP(Table11[[#This Row],[id]],'S1 - Assay'!A:A,'S1 - Assay'!C:C)</f>
        <v>II</v>
      </c>
      <c r="D2011" s="20">
        <f>COUNTIF('S6 - Table 1'!$B$3:$B$20,Table11[[#This Row],[id]])</f>
        <v>0</v>
      </c>
      <c r="E2011" s="20">
        <v>6.7896076880000003</v>
      </c>
      <c r="F2011" s="20">
        <v>3053</v>
      </c>
      <c r="G2011" s="20">
        <v>272</v>
      </c>
      <c r="H2011" s="20">
        <v>137</v>
      </c>
      <c r="I2011" s="20">
        <v>172</v>
      </c>
      <c r="J2011" s="20">
        <v>43</v>
      </c>
      <c r="K2011" s="20">
        <v>4284</v>
      </c>
      <c r="L2011" s="20">
        <v>62</v>
      </c>
      <c r="M2011" s="26" cm="1">
        <f t="array" ref="M2011">_xlfn.IFS(Table11[[#This Row],[target.clade]]="I",110,Table11[[#This Row],[target.clade]]="II",4454,TRUE,4652)</f>
        <v>4454</v>
      </c>
      <c r="N2011" s="26" cm="1">
        <f t="array" ref="N2011">_xlfn.IFS(Table11[[#This Row],[target.clade]]="I",4454,Table11[[#This Row],[target.clade]]="II",110,TRUE,NA())</f>
        <v>110</v>
      </c>
      <c r="O2011" s="20" cm="1">
        <f t="array" ref="O2011">_xlfn.IFS(Table11[[#This Row],[target.clade]]="I",Table11[[#This Row],[hits.I]],Table11[[#This Row],[target.clade]]="II",Table11[[#This Row],[hits.II]],TRUE,SUM(Table11[[#This Row],[hits.I]:[hits.?]]))</f>
        <v>4284</v>
      </c>
      <c r="P2011" s="26">
        <f>Table11[[#This Row],[clade.P]]-Table11[[#This Row],[clade.TP]]</f>
        <v>170</v>
      </c>
      <c r="Q2011" s="26" cm="1">
        <f t="array" ref="Q2011">_xlfn.IFS(Table11[[#This Row],[target.clade]]="I",Table11[[#This Row],[hits.II]],Table11[[#This Row],[target.clade]]="II",Table11[[#This Row],[hits.I]],TRUE,NA())</f>
        <v>43</v>
      </c>
      <c r="R2011" s="26">
        <f>IFERROR(Table11[[#This Row],[clade.N]]-Table11[[#This Row],[clade.FP]], NA())</f>
        <v>67</v>
      </c>
      <c r="S2011" s="24">
        <f>Table11[[#This Row],[clade.TP]]/Table11[[#This Row],[clade.P]]</f>
        <v>0.96183206106870234</v>
      </c>
      <c r="T2011" s="24">
        <f>Table11[[#This Row],[clade.FN]]/Table11[[#This Row],[clade.P]]</f>
        <v>3.8167938931297711E-2</v>
      </c>
      <c r="U2011" s="24">
        <f>IFERROR(Table11[[#This Row],[clade.FP]]/Table11[[#This Row],[clade.N]],NA())</f>
        <v>0.39090909090909093</v>
      </c>
      <c r="V2011" s="24">
        <f>IFERROR(Table11[[#This Row],[clade.TN]]/Table11[[#This Row],[clade.N]],NA())</f>
        <v>0.60909090909090913</v>
      </c>
      <c r="AC2011" s="11"/>
      <c r="AD2011" s="11"/>
    </row>
    <row r="2012" spans="1:30" ht="21" customHeight="1" x14ac:dyDescent="0.2">
      <c r="A2012" s="25" t="s">
        <v>7608</v>
      </c>
      <c r="B2012" s="20">
        <f>LOOKUP(Table11[[#This Row],[id]],'S1 - Assay'!A:A,'S1 - Assay'!B:B)</f>
        <v>10244</v>
      </c>
      <c r="C2012" s="20" t="str">
        <f>LOOKUP(Table11[[#This Row],[id]],'S1 - Assay'!A:A,'S1 - Assay'!C:C)</f>
        <v>II</v>
      </c>
      <c r="D2012" s="20">
        <f>COUNTIF('S6 - Table 1'!$B$3:$B$20,Table11[[#This Row],[id]])</f>
        <v>0</v>
      </c>
      <c r="E2012" s="20">
        <v>6.792302931</v>
      </c>
      <c r="F2012" s="20">
        <v>3434</v>
      </c>
      <c r="G2012" s="20">
        <v>0</v>
      </c>
      <c r="H2012" s="20">
        <v>224</v>
      </c>
      <c r="I2012" s="20">
        <v>81</v>
      </c>
      <c r="J2012" s="20">
        <v>43</v>
      </c>
      <c r="K2012" s="20">
        <v>4437</v>
      </c>
      <c r="L2012" s="20">
        <v>65</v>
      </c>
      <c r="M2012" s="26" cm="1">
        <f t="array" ref="M2012">_xlfn.IFS(Table11[[#This Row],[target.clade]]="I",110,Table11[[#This Row],[target.clade]]="II",4454,TRUE,4652)</f>
        <v>4454</v>
      </c>
      <c r="N2012" s="26" cm="1">
        <f t="array" ref="N2012">_xlfn.IFS(Table11[[#This Row],[target.clade]]="I",4454,Table11[[#This Row],[target.clade]]="II",110,TRUE,NA())</f>
        <v>110</v>
      </c>
      <c r="O2012" s="20" cm="1">
        <f t="array" ref="O2012">_xlfn.IFS(Table11[[#This Row],[target.clade]]="I",Table11[[#This Row],[hits.I]],Table11[[#This Row],[target.clade]]="II",Table11[[#This Row],[hits.II]],TRUE,SUM(Table11[[#This Row],[hits.I]:[hits.?]]))</f>
        <v>4437</v>
      </c>
      <c r="P2012" s="26">
        <f>Table11[[#This Row],[clade.P]]-Table11[[#This Row],[clade.TP]]</f>
        <v>17</v>
      </c>
      <c r="Q2012" s="26" cm="1">
        <f t="array" ref="Q2012">_xlfn.IFS(Table11[[#This Row],[target.clade]]="I",Table11[[#This Row],[hits.II]],Table11[[#This Row],[target.clade]]="II",Table11[[#This Row],[hits.I]],TRUE,NA())</f>
        <v>43</v>
      </c>
      <c r="R2012" s="26">
        <f>IFERROR(Table11[[#This Row],[clade.N]]-Table11[[#This Row],[clade.FP]], NA())</f>
        <v>67</v>
      </c>
      <c r="S2012" s="24">
        <f>Table11[[#This Row],[clade.TP]]/Table11[[#This Row],[clade.P]]</f>
        <v>0.99618320610687028</v>
      </c>
      <c r="T2012" s="24">
        <f>Table11[[#This Row],[clade.FN]]/Table11[[#This Row],[clade.P]]</f>
        <v>3.8167938931297708E-3</v>
      </c>
      <c r="U2012" s="24">
        <f>IFERROR(Table11[[#This Row],[clade.FP]]/Table11[[#This Row],[clade.N]],NA())</f>
        <v>0.39090909090909093</v>
      </c>
      <c r="V2012" s="24">
        <f>IFERROR(Table11[[#This Row],[clade.TN]]/Table11[[#This Row],[clade.N]],NA())</f>
        <v>0.60909090909090913</v>
      </c>
      <c r="AC2012" s="11"/>
      <c r="AD2012" s="11"/>
    </row>
    <row r="2013" spans="1:30" ht="21" customHeight="1" x14ac:dyDescent="0.2">
      <c r="A2013" s="25" t="s">
        <v>7611</v>
      </c>
      <c r="B2013" s="20">
        <f>LOOKUP(Table11[[#This Row],[id]],'S1 - Assay'!A:A,'S1 - Assay'!B:B)</f>
        <v>10244</v>
      </c>
      <c r="C2013" s="20" t="str">
        <f>LOOKUP(Table11[[#This Row],[id]],'S1 - Assay'!A:A,'S1 - Assay'!C:C)</f>
        <v>II</v>
      </c>
      <c r="D2013" s="20">
        <f>COUNTIF('S6 - Table 1'!$B$3:$B$20,Table11[[#This Row],[id]])</f>
        <v>0</v>
      </c>
      <c r="E2013" s="20">
        <v>6.8276053880000003</v>
      </c>
      <c r="F2013" s="20">
        <v>3364</v>
      </c>
      <c r="G2013" s="20">
        <v>20</v>
      </c>
      <c r="H2013" s="20">
        <v>202</v>
      </c>
      <c r="I2013" s="20">
        <v>73</v>
      </c>
      <c r="J2013" s="20">
        <v>43</v>
      </c>
      <c r="K2013" s="20">
        <v>4412</v>
      </c>
      <c r="L2013" s="20">
        <v>49</v>
      </c>
      <c r="M2013" s="26" cm="1">
        <f t="array" ref="M2013">_xlfn.IFS(Table11[[#This Row],[target.clade]]="I",110,Table11[[#This Row],[target.clade]]="II",4454,TRUE,4652)</f>
        <v>4454</v>
      </c>
      <c r="N2013" s="26" cm="1">
        <f t="array" ref="N2013">_xlfn.IFS(Table11[[#This Row],[target.clade]]="I",4454,Table11[[#This Row],[target.clade]]="II",110,TRUE,NA())</f>
        <v>110</v>
      </c>
      <c r="O2013" s="20" cm="1">
        <f t="array" ref="O2013">_xlfn.IFS(Table11[[#This Row],[target.clade]]="I",Table11[[#This Row],[hits.I]],Table11[[#This Row],[target.clade]]="II",Table11[[#This Row],[hits.II]],TRUE,SUM(Table11[[#This Row],[hits.I]:[hits.?]]))</f>
        <v>4412</v>
      </c>
      <c r="P2013" s="26">
        <f>Table11[[#This Row],[clade.P]]-Table11[[#This Row],[clade.TP]]</f>
        <v>42</v>
      </c>
      <c r="Q2013" s="26" cm="1">
        <f t="array" ref="Q2013">_xlfn.IFS(Table11[[#This Row],[target.clade]]="I",Table11[[#This Row],[hits.II]],Table11[[#This Row],[target.clade]]="II",Table11[[#This Row],[hits.I]],TRUE,NA())</f>
        <v>43</v>
      </c>
      <c r="R2013" s="26">
        <f>IFERROR(Table11[[#This Row],[clade.N]]-Table11[[#This Row],[clade.FP]], NA())</f>
        <v>67</v>
      </c>
      <c r="S2013" s="24">
        <f>Table11[[#This Row],[clade.TP]]/Table11[[#This Row],[clade.P]]</f>
        <v>0.9905702739110912</v>
      </c>
      <c r="T2013" s="24">
        <f>Table11[[#This Row],[clade.FN]]/Table11[[#This Row],[clade.P]]</f>
        <v>9.4297260889088467E-3</v>
      </c>
      <c r="U2013" s="24">
        <f>IFERROR(Table11[[#This Row],[clade.FP]]/Table11[[#This Row],[clade.N]],NA())</f>
        <v>0.39090909090909093</v>
      </c>
      <c r="V2013" s="24">
        <f>IFERROR(Table11[[#This Row],[clade.TN]]/Table11[[#This Row],[clade.N]],NA())</f>
        <v>0.60909090909090913</v>
      </c>
      <c r="AC2013" s="11"/>
      <c r="AD2013" s="11"/>
    </row>
    <row r="2014" spans="1:30" ht="21" customHeight="1" x14ac:dyDescent="0.2">
      <c r="A2014" s="25" t="s">
        <v>7614</v>
      </c>
      <c r="B2014" s="20">
        <f>LOOKUP(Table11[[#This Row],[id]],'S1 - Assay'!A:A,'S1 - Assay'!B:B)</f>
        <v>10244</v>
      </c>
      <c r="C2014" s="20" t="str">
        <f>LOOKUP(Table11[[#This Row],[id]],'S1 - Assay'!A:A,'S1 - Assay'!C:C)</f>
        <v>II</v>
      </c>
      <c r="D2014" s="20">
        <f>COUNTIF('S6 - Table 1'!$B$3:$B$20,Table11[[#This Row],[id]])</f>
        <v>0</v>
      </c>
      <c r="E2014" s="20">
        <v>6.8645756779999996</v>
      </c>
      <c r="F2014" s="20">
        <v>3402</v>
      </c>
      <c r="G2014" s="20">
        <v>4</v>
      </c>
      <c r="H2014" s="20">
        <v>49</v>
      </c>
      <c r="I2014" s="20">
        <v>233</v>
      </c>
      <c r="J2014" s="20">
        <v>43</v>
      </c>
      <c r="K2014" s="20">
        <v>4402</v>
      </c>
      <c r="L2014" s="20">
        <v>64</v>
      </c>
      <c r="M2014" s="26" cm="1">
        <f t="array" ref="M2014">_xlfn.IFS(Table11[[#This Row],[target.clade]]="I",110,Table11[[#This Row],[target.clade]]="II",4454,TRUE,4652)</f>
        <v>4454</v>
      </c>
      <c r="N2014" s="26" cm="1">
        <f t="array" ref="N2014">_xlfn.IFS(Table11[[#This Row],[target.clade]]="I",4454,Table11[[#This Row],[target.clade]]="II",110,TRUE,NA())</f>
        <v>110</v>
      </c>
      <c r="O2014" s="20" cm="1">
        <f t="array" ref="O2014">_xlfn.IFS(Table11[[#This Row],[target.clade]]="I",Table11[[#This Row],[hits.I]],Table11[[#This Row],[target.clade]]="II",Table11[[#This Row],[hits.II]],TRUE,SUM(Table11[[#This Row],[hits.I]:[hits.?]]))</f>
        <v>4402</v>
      </c>
      <c r="P2014" s="26">
        <f>Table11[[#This Row],[clade.P]]-Table11[[#This Row],[clade.TP]]</f>
        <v>52</v>
      </c>
      <c r="Q2014" s="26" cm="1">
        <f t="array" ref="Q2014">_xlfn.IFS(Table11[[#This Row],[target.clade]]="I",Table11[[#This Row],[hits.II]],Table11[[#This Row],[target.clade]]="II",Table11[[#This Row],[hits.I]],TRUE,NA())</f>
        <v>43</v>
      </c>
      <c r="R2014" s="26">
        <f>IFERROR(Table11[[#This Row],[clade.N]]-Table11[[#This Row],[clade.FP]], NA())</f>
        <v>67</v>
      </c>
      <c r="S2014" s="24">
        <f>Table11[[#This Row],[clade.TP]]/Table11[[#This Row],[clade.P]]</f>
        <v>0.98832510103277948</v>
      </c>
      <c r="T2014" s="24">
        <f>Table11[[#This Row],[clade.FN]]/Table11[[#This Row],[clade.P]]</f>
        <v>1.1674898967220475E-2</v>
      </c>
      <c r="U2014" s="24">
        <f>IFERROR(Table11[[#This Row],[clade.FP]]/Table11[[#This Row],[clade.N]],NA())</f>
        <v>0.39090909090909093</v>
      </c>
      <c r="V2014" s="24">
        <f>IFERROR(Table11[[#This Row],[clade.TN]]/Table11[[#This Row],[clade.N]],NA())</f>
        <v>0.60909090909090913</v>
      </c>
      <c r="AC2014" s="11"/>
      <c r="AD2014" s="11"/>
    </row>
    <row r="2015" spans="1:30" ht="21" customHeight="1" x14ac:dyDescent="0.2">
      <c r="A2015" s="25" t="s">
        <v>7617</v>
      </c>
      <c r="B2015" s="20">
        <f>LOOKUP(Table11[[#This Row],[id]],'S1 - Assay'!A:A,'S1 - Assay'!B:B)</f>
        <v>10244</v>
      </c>
      <c r="C2015" s="20" t="str">
        <f>LOOKUP(Table11[[#This Row],[id]],'S1 - Assay'!A:A,'S1 - Assay'!C:C)</f>
        <v>II</v>
      </c>
      <c r="D2015" s="20">
        <f>COUNTIF('S6 - Table 1'!$B$3:$B$20,Table11[[#This Row],[id]])</f>
        <v>0</v>
      </c>
      <c r="E2015" s="20">
        <v>6.8675535820000002</v>
      </c>
      <c r="F2015" s="20">
        <v>3417</v>
      </c>
      <c r="G2015" s="20">
        <v>3</v>
      </c>
      <c r="H2015" s="20">
        <v>97</v>
      </c>
      <c r="I2015" s="20">
        <v>186</v>
      </c>
      <c r="J2015" s="20">
        <v>43</v>
      </c>
      <c r="K2015" s="20">
        <v>4422</v>
      </c>
      <c r="L2015" s="20">
        <v>64</v>
      </c>
      <c r="M2015" s="26" cm="1">
        <f t="array" ref="M2015">_xlfn.IFS(Table11[[#This Row],[target.clade]]="I",110,Table11[[#This Row],[target.clade]]="II",4454,TRUE,4652)</f>
        <v>4454</v>
      </c>
      <c r="N2015" s="26" cm="1">
        <f t="array" ref="N2015">_xlfn.IFS(Table11[[#This Row],[target.clade]]="I",4454,Table11[[#This Row],[target.clade]]="II",110,TRUE,NA())</f>
        <v>110</v>
      </c>
      <c r="O2015" s="20" cm="1">
        <f t="array" ref="O2015">_xlfn.IFS(Table11[[#This Row],[target.clade]]="I",Table11[[#This Row],[hits.I]],Table11[[#This Row],[target.clade]]="II",Table11[[#This Row],[hits.II]],TRUE,SUM(Table11[[#This Row],[hits.I]:[hits.?]]))</f>
        <v>4422</v>
      </c>
      <c r="P2015" s="26">
        <f>Table11[[#This Row],[clade.P]]-Table11[[#This Row],[clade.TP]]</f>
        <v>32</v>
      </c>
      <c r="Q2015" s="26" cm="1">
        <f t="array" ref="Q2015">_xlfn.IFS(Table11[[#This Row],[target.clade]]="I",Table11[[#This Row],[hits.II]],Table11[[#This Row],[target.clade]]="II",Table11[[#This Row],[hits.I]],TRUE,NA())</f>
        <v>43</v>
      </c>
      <c r="R2015" s="26">
        <f>IFERROR(Table11[[#This Row],[clade.N]]-Table11[[#This Row],[clade.FP]], NA())</f>
        <v>67</v>
      </c>
      <c r="S2015" s="24">
        <f>Table11[[#This Row],[clade.TP]]/Table11[[#This Row],[clade.P]]</f>
        <v>0.99281544678940281</v>
      </c>
      <c r="T2015" s="24">
        <f>Table11[[#This Row],[clade.FN]]/Table11[[#This Row],[clade.P]]</f>
        <v>7.1845532105972157E-3</v>
      </c>
      <c r="U2015" s="24">
        <f>IFERROR(Table11[[#This Row],[clade.FP]]/Table11[[#This Row],[clade.N]],NA())</f>
        <v>0.39090909090909093</v>
      </c>
      <c r="V2015" s="24">
        <f>IFERROR(Table11[[#This Row],[clade.TN]]/Table11[[#This Row],[clade.N]],NA())</f>
        <v>0.60909090909090913</v>
      </c>
      <c r="AC2015" s="11"/>
      <c r="AD2015" s="11"/>
    </row>
    <row r="2016" spans="1:30" ht="21" customHeight="1" x14ac:dyDescent="0.2">
      <c r="A2016" s="25" t="s">
        <v>7622</v>
      </c>
      <c r="B2016" s="20">
        <f>LOOKUP(Table11[[#This Row],[id]],'S1 - Assay'!A:A,'S1 - Assay'!B:B)</f>
        <v>10244</v>
      </c>
      <c r="C2016" s="20" t="str">
        <f>LOOKUP(Table11[[#This Row],[id]],'S1 - Assay'!A:A,'S1 - Assay'!C:C)</f>
        <v>II</v>
      </c>
      <c r="D2016" s="20">
        <f>COUNTIF('S6 - Table 1'!$B$3:$B$20,Table11[[#This Row],[id]])</f>
        <v>0</v>
      </c>
      <c r="E2016" s="20">
        <v>6.884677473</v>
      </c>
      <c r="F2016" s="20">
        <v>3388</v>
      </c>
      <c r="G2016" s="20">
        <v>5</v>
      </c>
      <c r="H2016" s="20">
        <v>68</v>
      </c>
      <c r="I2016" s="20">
        <v>212</v>
      </c>
      <c r="J2016" s="20">
        <v>50</v>
      </c>
      <c r="K2016" s="20">
        <v>4378</v>
      </c>
      <c r="L2016" s="20">
        <v>59</v>
      </c>
      <c r="M2016" s="26" cm="1">
        <f t="array" ref="M2016">_xlfn.IFS(Table11[[#This Row],[target.clade]]="I",110,Table11[[#This Row],[target.clade]]="II",4454,TRUE,4652)</f>
        <v>4454</v>
      </c>
      <c r="N2016" s="26" cm="1">
        <f t="array" ref="N2016">_xlfn.IFS(Table11[[#This Row],[target.clade]]="I",4454,Table11[[#This Row],[target.clade]]="II",110,TRUE,NA())</f>
        <v>110</v>
      </c>
      <c r="O2016" s="20" cm="1">
        <f t="array" ref="O2016">_xlfn.IFS(Table11[[#This Row],[target.clade]]="I",Table11[[#This Row],[hits.I]],Table11[[#This Row],[target.clade]]="II",Table11[[#This Row],[hits.II]],TRUE,SUM(Table11[[#This Row],[hits.I]:[hits.?]]))</f>
        <v>4378</v>
      </c>
      <c r="P2016" s="26">
        <f>Table11[[#This Row],[clade.P]]-Table11[[#This Row],[clade.TP]]</f>
        <v>76</v>
      </c>
      <c r="Q2016" s="26" cm="1">
        <f t="array" ref="Q2016">_xlfn.IFS(Table11[[#This Row],[target.clade]]="I",Table11[[#This Row],[hits.II]],Table11[[#This Row],[target.clade]]="II",Table11[[#This Row],[hits.I]],TRUE,NA())</f>
        <v>50</v>
      </c>
      <c r="R2016" s="26">
        <f>IFERROR(Table11[[#This Row],[clade.N]]-Table11[[#This Row],[clade.FP]], NA())</f>
        <v>60</v>
      </c>
      <c r="S2016" s="24">
        <f>Table11[[#This Row],[clade.TP]]/Table11[[#This Row],[clade.P]]</f>
        <v>0.98293668612483165</v>
      </c>
      <c r="T2016" s="24">
        <f>Table11[[#This Row],[clade.FN]]/Table11[[#This Row],[clade.P]]</f>
        <v>1.7063313875168389E-2</v>
      </c>
      <c r="U2016" s="24">
        <f>IFERROR(Table11[[#This Row],[clade.FP]]/Table11[[#This Row],[clade.N]],NA())</f>
        <v>0.45454545454545453</v>
      </c>
      <c r="V2016" s="24">
        <f>IFERROR(Table11[[#This Row],[clade.TN]]/Table11[[#This Row],[clade.N]],NA())</f>
        <v>0.54545454545454541</v>
      </c>
      <c r="AC2016" s="11"/>
      <c r="AD2016" s="11"/>
    </row>
    <row r="2017" spans="1:30" ht="21" customHeight="1" x14ac:dyDescent="0.2">
      <c r="A2017" s="25" t="s">
        <v>7625</v>
      </c>
      <c r="B2017" s="20">
        <f>LOOKUP(Table11[[#This Row],[id]],'S1 - Assay'!A:A,'S1 - Assay'!B:B)</f>
        <v>10244</v>
      </c>
      <c r="C2017" s="20" t="str">
        <f>LOOKUP(Table11[[#This Row],[id]],'S1 - Assay'!A:A,'S1 - Assay'!C:C)</f>
        <v>II</v>
      </c>
      <c r="D2017" s="20">
        <f>COUNTIF('S6 - Table 1'!$B$3:$B$20,Table11[[#This Row],[id]])</f>
        <v>0</v>
      </c>
      <c r="E2017" s="20">
        <v>6.8925255840000004</v>
      </c>
      <c r="F2017" s="20">
        <v>3388</v>
      </c>
      <c r="G2017" s="20">
        <v>3</v>
      </c>
      <c r="H2017" s="20">
        <v>68</v>
      </c>
      <c r="I2017" s="20">
        <v>212</v>
      </c>
      <c r="J2017" s="20">
        <v>50</v>
      </c>
      <c r="K2017" s="20">
        <v>4376</v>
      </c>
      <c r="L2017" s="20">
        <v>59</v>
      </c>
      <c r="M2017" s="26" cm="1">
        <f t="array" ref="M2017">_xlfn.IFS(Table11[[#This Row],[target.clade]]="I",110,Table11[[#This Row],[target.clade]]="II",4454,TRUE,4652)</f>
        <v>4454</v>
      </c>
      <c r="N2017" s="26" cm="1">
        <f t="array" ref="N2017">_xlfn.IFS(Table11[[#This Row],[target.clade]]="I",4454,Table11[[#This Row],[target.clade]]="II",110,TRUE,NA())</f>
        <v>110</v>
      </c>
      <c r="O2017" s="20" cm="1">
        <f t="array" ref="O2017">_xlfn.IFS(Table11[[#This Row],[target.clade]]="I",Table11[[#This Row],[hits.I]],Table11[[#This Row],[target.clade]]="II",Table11[[#This Row],[hits.II]],TRUE,SUM(Table11[[#This Row],[hits.I]:[hits.?]]))</f>
        <v>4376</v>
      </c>
      <c r="P2017" s="26">
        <f>Table11[[#This Row],[clade.P]]-Table11[[#This Row],[clade.TP]]</f>
        <v>78</v>
      </c>
      <c r="Q2017" s="26" cm="1">
        <f t="array" ref="Q2017">_xlfn.IFS(Table11[[#This Row],[target.clade]]="I",Table11[[#This Row],[hits.II]],Table11[[#This Row],[target.clade]]="II",Table11[[#This Row],[hits.I]],TRUE,NA())</f>
        <v>50</v>
      </c>
      <c r="R2017" s="26">
        <f>IFERROR(Table11[[#This Row],[clade.N]]-Table11[[#This Row],[clade.FP]], NA())</f>
        <v>60</v>
      </c>
      <c r="S2017" s="24">
        <f>Table11[[#This Row],[clade.TP]]/Table11[[#This Row],[clade.P]]</f>
        <v>0.98248765154916928</v>
      </c>
      <c r="T2017" s="24">
        <f>Table11[[#This Row],[clade.FN]]/Table11[[#This Row],[clade.P]]</f>
        <v>1.7512348450830714E-2</v>
      </c>
      <c r="U2017" s="24">
        <f>IFERROR(Table11[[#This Row],[clade.FP]]/Table11[[#This Row],[clade.N]],NA())</f>
        <v>0.45454545454545453</v>
      </c>
      <c r="V2017" s="24">
        <f>IFERROR(Table11[[#This Row],[clade.TN]]/Table11[[#This Row],[clade.N]],NA())</f>
        <v>0.54545454545454541</v>
      </c>
      <c r="AC2017" s="11"/>
      <c r="AD2017" s="11"/>
    </row>
    <row r="2018" spans="1:30" ht="21" customHeight="1" x14ac:dyDescent="0.2">
      <c r="A2018" s="25" t="s">
        <v>7628</v>
      </c>
      <c r="B2018" s="20">
        <f>LOOKUP(Table11[[#This Row],[id]],'S1 - Assay'!A:A,'S1 - Assay'!B:B)</f>
        <v>10244</v>
      </c>
      <c r="C2018" s="20" t="str">
        <f>LOOKUP(Table11[[#This Row],[id]],'S1 - Assay'!A:A,'S1 - Assay'!C:C)</f>
        <v>II</v>
      </c>
      <c r="D2018" s="20">
        <f>COUNTIF('S6 - Table 1'!$B$3:$B$20,Table11[[#This Row],[id]])</f>
        <v>0</v>
      </c>
      <c r="E2018" s="20">
        <v>6.8925255840000004</v>
      </c>
      <c r="F2018" s="20">
        <v>3388</v>
      </c>
      <c r="G2018" s="20">
        <v>3</v>
      </c>
      <c r="H2018" s="20">
        <v>68</v>
      </c>
      <c r="I2018" s="20">
        <v>212</v>
      </c>
      <c r="J2018" s="20">
        <v>50</v>
      </c>
      <c r="K2018" s="20">
        <v>4376</v>
      </c>
      <c r="L2018" s="20">
        <v>59</v>
      </c>
      <c r="M2018" s="26" cm="1">
        <f t="array" ref="M2018">_xlfn.IFS(Table11[[#This Row],[target.clade]]="I",110,Table11[[#This Row],[target.clade]]="II",4454,TRUE,4652)</f>
        <v>4454</v>
      </c>
      <c r="N2018" s="26" cm="1">
        <f t="array" ref="N2018">_xlfn.IFS(Table11[[#This Row],[target.clade]]="I",4454,Table11[[#This Row],[target.clade]]="II",110,TRUE,NA())</f>
        <v>110</v>
      </c>
      <c r="O2018" s="20" cm="1">
        <f t="array" ref="O2018">_xlfn.IFS(Table11[[#This Row],[target.clade]]="I",Table11[[#This Row],[hits.I]],Table11[[#This Row],[target.clade]]="II",Table11[[#This Row],[hits.II]],TRUE,SUM(Table11[[#This Row],[hits.I]:[hits.?]]))</f>
        <v>4376</v>
      </c>
      <c r="P2018" s="26">
        <f>Table11[[#This Row],[clade.P]]-Table11[[#This Row],[clade.TP]]</f>
        <v>78</v>
      </c>
      <c r="Q2018" s="26" cm="1">
        <f t="array" ref="Q2018">_xlfn.IFS(Table11[[#This Row],[target.clade]]="I",Table11[[#This Row],[hits.II]],Table11[[#This Row],[target.clade]]="II",Table11[[#This Row],[hits.I]],TRUE,NA())</f>
        <v>50</v>
      </c>
      <c r="R2018" s="26">
        <f>IFERROR(Table11[[#This Row],[clade.N]]-Table11[[#This Row],[clade.FP]], NA())</f>
        <v>60</v>
      </c>
      <c r="S2018" s="24">
        <f>Table11[[#This Row],[clade.TP]]/Table11[[#This Row],[clade.P]]</f>
        <v>0.98248765154916928</v>
      </c>
      <c r="T2018" s="24">
        <f>Table11[[#This Row],[clade.FN]]/Table11[[#This Row],[clade.P]]</f>
        <v>1.7512348450830714E-2</v>
      </c>
      <c r="U2018" s="24">
        <f>IFERROR(Table11[[#This Row],[clade.FP]]/Table11[[#This Row],[clade.N]],NA())</f>
        <v>0.45454545454545453</v>
      </c>
      <c r="V2018" s="24">
        <f>IFERROR(Table11[[#This Row],[clade.TN]]/Table11[[#This Row],[clade.N]],NA())</f>
        <v>0.54545454545454541</v>
      </c>
      <c r="AC2018" s="11"/>
      <c r="AD2018" s="11"/>
    </row>
    <row r="2019" spans="1:30" ht="21" customHeight="1" x14ac:dyDescent="0.2">
      <c r="A2019" s="25" t="s">
        <v>7631</v>
      </c>
      <c r="B2019" s="20">
        <f>LOOKUP(Table11[[#This Row],[id]],'S1 - Assay'!A:A,'S1 - Assay'!B:B)</f>
        <v>10244</v>
      </c>
      <c r="C2019" s="20" t="str">
        <f>LOOKUP(Table11[[#This Row],[id]],'S1 - Assay'!A:A,'S1 - Assay'!C:C)</f>
        <v>II</v>
      </c>
      <c r="D2019" s="20">
        <f>COUNTIF('S6 - Table 1'!$B$3:$B$20,Table11[[#This Row],[id]])</f>
        <v>0</v>
      </c>
      <c r="E2019" s="20">
        <v>6.8938049680000004</v>
      </c>
      <c r="F2019" s="20">
        <v>3431</v>
      </c>
      <c r="G2019" s="20">
        <v>2</v>
      </c>
      <c r="H2019" s="20">
        <v>279</v>
      </c>
      <c r="I2019" s="20">
        <v>291</v>
      </c>
      <c r="J2019" s="20">
        <v>43</v>
      </c>
      <c r="K2019" s="20">
        <v>4433</v>
      </c>
      <c r="L2019" s="20">
        <v>64</v>
      </c>
      <c r="M2019" s="26" cm="1">
        <f t="array" ref="M2019">_xlfn.IFS(Table11[[#This Row],[target.clade]]="I",110,Table11[[#This Row],[target.clade]]="II",4454,TRUE,4652)</f>
        <v>4454</v>
      </c>
      <c r="N2019" s="26" cm="1">
        <f t="array" ref="N2019">_xlfn.IFS(Table11[[#This Row],[target.clade]]="I",4454,Table11[[#This Row],[target.clade]]="II",110,TRUE,NA())</f>
        <v>110</v>
      </c>
      <c r="O2019" s="20" cm="1">
        <f t="array" ref="O2019">_xlfn.IFS(Table11[[#This Row],[target.clade]]="I",Table11[[#This Row],[hits.I]],Table11[[#This Row],[target.clade]]="II",Table11[[#This Row],[hits.II]],TRUE,SUM(Table11[[#This Row],[hits.I]:[hits.?]]))</f>
        <v>4433</v>
      </c>
      <c r="P2019" s="26">
        <f>Table11[[#This Row],[clade.P]]-Table11[[#This Row],[clade.TP]]</f>
        <v>21</v>
      </c>
      <c r="Q2019" s="26" cm="1">
        <f t="array" ref="Q2019">_xlfn.IFS(Table11[[#This Row],[target.clade]]="I",Table11[[#This Row],[hits.II]],Table11[[#This Row],[target.clade]]="II",Table11[[#This Row],[hits.I]],TRUE,NA())</f>
        <v>43</v>
      </c>
      <c r="R2019" s="26">
        <f>IFERROR(Table11[[#This Row],[clade.N]]-Table11[[#This Row],[clade.FP]], NA())</f>
        <v>67</v>
      </c>
      <c r="S2019" s="24">
        <f>Table11[[#This Row],[clade.TP]]/Table11[[#This Row],[clade.P]]</f>
        <v>0.99528513695554555</v>
      </c>
      <c r="T2019" s="24">
        <f>Table11[[#This Row],[clade.FN]]/Table11[[#This Row],[clade.P]]</f>
        <v>4.7148630444544233E-3</v>
      </c>
      <c r="U2019" s="24">
        <f>IFERROR(Table11[[#This Row],[clade.FP]]/Table11[[#This Row],[clade.N]],NA())</f>
        <v>0.39090909090909093</v>
      </c>
      <c r="V2019" s="24">
        <f>IFERROR(Table11[[#This Row],[clade.TN]]/Table11[[#This Row],[clade.N]],NA())</f>
        <v>0.60909090909090913</v>
      </c>
      <c r="AC2019" s="11"/>
      <c r="AD2019" s="11"/>
    </row>
    <row r="2020" spans="1:30" ht="21" customHeight="1" x14ac:dyDescent="0.2">
      <c r="A2020" s="25" t="s">
        <v>7634</v>
      </c>
      <c r="B2020" s="20">
        <f>LOOKUP(Table11[[#This Row],[id]],'S1 - Assay'!A:A,'S1 - Assay'!B:B)</f>
        <v>10244</v>
      </c>
      <c r="C2020" s="20" t="str">
        <f>LOOKUP(Table11[[#This Row],[id]],'S1 - Assay'!A:A,'S1 - Assay'!C:C)</f>
        <v>II</v>
      </c>
      <c r="D2020" s="20">
        <f>COUNTIF('S6 - Table 1'!$B$3:$B$20,Table11[[#This Row],[id]])</f>
        <v>0</v>
      </c>
      <c r="E2020" s="20">
        <v>6.907050838</v>
      </c>
      <c r="F2020" s="20">
        <v>3389</v>
      </c>
      <c r="G2020" s="20">
        <v>5</v>
      </c>
      <c r="H2020" s="20">
        <v>68</v>
      </c>
      <c r="I2020" s="20">
        <v>212</v>
      </c>
      <c r="J2020" s="20">
        <v>50</v>
      </c>
      <c r="K2020" s="20">
        <v>4379</v>
      </c>
      <c r="L2020" s="20">
        <v>59</v>
      </c>
      <c r="M2020" s="26" cm="1">
        <f t="array" ref="M2020">_xlfn.IFS(Table11[[#This Row],[target.clade]]="I",110,Table11[[#This Row],[target.clade]]="II",4454,TRUE,4652)</f>
        <v>4454</v>
      </c>
      <c r="N2020" s="26" cm="1">
        <f t="array" ref="N2020">_xlfn.IFS(Table11[[#This Row],[target.clade]]="I",4454,Table11[[#This Row],[target.clade]]="II",110,TRUE,NA())</f>
        <v>110</v>
      </c>
      <c r="O2020" s="20" cm="1">
        <f t="array" ref="O2020">_xlfn.IFS(Table11[[#This Row],[target.clade]]="I",Table11[[#This Row],[hits.I]],Table11[[#This Row],[target.clade]]="II",Table11[[#This Row],[hits.II]],TRUE,SUM(Table11[[#This Row],[hits.I]:[hits.?]]))</f>
        <v>4379</v>
      </c>
      <c r="P2020" s="26">
        <f>Table11[[#This Row],[clade.P]]-Table11[[#This Row],[clade.TP]]</f>
        <v>75</v>
      </c>
      <c r="Q2020" s="26" cm="1">
        <f t="array" ref="Q2020">_xlfn.IFS(Table11[[#This Row],[target.clade]]="I",Table11[[#This Row],[hits.II]],Table11[[#This Row],[target.clade]]="II",Table11[[#This Row],[hits.I]],TRUE,NA())</f>
        <v>50</v>
      </c>
      <c r="R2020" s="26">
        <f>IFERROR(Table11[[#This Row],[clade.N]]-Table11[[#This Row],[clade.FP]], NA())</f>
        <v>60</v>
      </c>
      <c r="S2020" s="24">
        <f>Table11[[#This Row],[clade.TP]]/Table11[[#This Row],[clade.P]]</f>
        <v>0.98316120341266278</v>
      </c>
      <c r="T2020" s="24">
        <f>Table11[[#This Row],[clade.FN]]/Table11[[#This Row],[clade.P]]</f>
        <v>1.6838796587337224E-2</v>
      </c>
      <c r="U2020" s="24">
        <f>IFERROR(Table11[[#This Row],[clade.FP]]/Table11[[#This Row],[clade.N]],NA())</f>
        <v>0.45454545454545453</v>
      </c>
      <c r="V2020" s="24">
        <f>IFERROR(Table11[[#This Row],[clade.TN]]/Table11[[#This Row],[clade.N]],NA())</f>
        <v>0.54545454545454541</v>
      </c>
      <c r="AC2020" s="11"/>
      <c r="AD2020" s="11"/>
    </row>
    <row r="2021" spans="1:30" ht="21" customHeight="1" x14ac:dyDescent="0.2">
      <c r="A2021" s="25" t="s">
        <v>7637</v>
      </c>
      <c r="B2021" s="20">
        <f>LOOKUP(Table11[[#This Row],[id]],'S1 - Assay'!A:A,'S1 - Assay'!B:B)</f>
        <v>10244</v>
      </c>
      <c r="C2021" s="20" t="str">
        <f>LOOKUP(Table11[[#This Row],[id]],'S1 - Assay'!A:A,'S1 - Assay'!C:C)</f>
        <v>II</v>
      </c>
      <c r="D2021" s="20">
        <f>COUNTIF('S6 - Table 1'!$B$3:$B$20,Table11[[#This Row],[id]])</f>
        <v>0</v>
      </c>
      <c r="E2021" s="20">
        <v>6.9080648269999996</v>
      </c>
      <c r="F2021" s="20">
        <v>3356</v>
      </c>
      <c r="G2021" s="20">
        <v>13</v>
      </c>
      <c r="H2021" s="20">
        <v>0</v>
      </c>
      <c r="I2021" s="20">
        <v>127</v>
      </c>
      <c r="J2021" s="20">
        <v>43</v>
      </c>
      <c r="K2021" s="20">
        <v>4392</v>
      </c>
      <c r="L2021" s="20">
        <v>49</v>
      </c>
      <c r="M2021" s="26" cm="1">
        <f t="array" ref="M2021">_xlfn.IFS(Table11[[#This Row],[target.clade]]="I",110,Table11[[#This Row],[target.clade]]="II",4454,TRUE,4652)</f>
        <v>4454</v>
      </c>
      <c r="N2021" s="26" cm="1">
        <f t="array" ref="N2021">_xlfn.IFS(Table11[[#This Row],[target.clade]]="I",4454,Table11[[#This Row],[target.clade]]="II",110,TRUE,NA())</f>
        <v>110</v>
      </c>
      <c r="O2021" s="20" cm="1">
        <f t="array" ref="O2021">_xlfn.IFS(Table11[[#This Row],[target.clade]]="I",Table11[[#This Row],[hits.I]],Table11[[#This Row],[target.clade]]="II",Table11[[#This Row],[hits.II]],TRUE,SUM(Table11[[#This Row],[hits.I]:[hits.?]]))</f>
        <v>4392</v>
      </c>
      <c r="P2021" s="26">
        <f>Table11[[#This Row],[clade.P]]-Table11[[#This Row],[clade.TP]]</f>
        <v>62</v>
      </c>
      <c r="Q2021" s="26" cm="1">
        <f t="array" ref="Q2021">_xlfn.IFS(Table11[[#This Row],[target.clade]]="I",Table11[[#This Row],[hits.II]],Table11[[#This Row],[target.clade]]="II",Table11[[#This Row],[hits.I]],TRUE,NA())</f>
        <v>43</v>
      </c>
      <c r="R2021" s="26">
        <f>IFERROR(Table11[[#This Row],[clade.N]]-Table11[[#This Row],[clade.FP]], NA())</f>
        <v>67</v>
      </c>
      <c r="S2021" s="24">
        <f>Table11[[#This Row],[clade.TP]]/Table11[[#This Row],[clade.P]]</f>
        <v>0.98607992815446788</v>
      </c>
      <c r="T2021" s="24">
        <f>Table11[[#This Row],[clade.FN]]/Table11[[#This Row],[clade.P]]</f>
        <v>1.3920071845532105E-2</v>
      </c>
      <c r="U2021" s="24">
        <f>IFERROR(Table11[[#This Row],[clade.FP]]/Table11[[#This Row],[clade.N]],NA())</f>
        <v>0.39090909090909093</v>
      </c>
      <c r="V2021" s="24">
        <f>IFERROR(Table11[[#This Row],[clade.TN]]/Table11[[#This Row],[clade.N]],NA())</f>
        <v>0.60909090909090913</v>
      </c>
      <c r="AC2021" s="11"/>
      <c r="AD2021" s="11"/>
    </row>
    <row r="2022" spans="1:30" ht="21" customHeight="1" x14ac:dyDescent="0.2">
      <c r="A2022" s="25" t="s">
        <v>7640</v>
      </c>
      <c r="B2022" s="20">
        <f>LOOKUP(Table11[[#This Row],[id]],'S1 - Assay'!A:A,'S1 - Assay'!B:B)</f>
        <v>10244</v>
      </c>
      <c r="C2022" s="20" t="str">
        <f>LOOKUP(Table11[[#This Row],[id]],'S1 - Assay'!A:A,'S1 - Assay'!C:C)</f>
        <v>II</v>
      </c>
      <c r="D2022" s="20">
        <f>COUNTIF('S6 - Table 1'!$B$3:$B$20,Table11[[#This Row],[id]])</f>
        <v>0</v>
      </c>
      <c r="E2022" s="20">
        <v>6.9088535469999997</v>
      </c>
      <c r="F2022" s="20">
        <v>3375</v>
      </c>
      <c r="G2022" s="20">
        <v>7</v>
      </c>
      <c r="H2022" s="20">
        <v>184</v>
      </c>
      <c r="I2022" s="20">
        <v>91</v>
      </c>
      <c r="J2022" s="20">
        <v>43</v>
      </c>
      <c r="K2022" s="20">
        <v>4414</v>
      </c>
      <c r="L2022" s="20">
        <v>49</v>
      </c>
      <c r="M2022" s="26" cm="1">
        <f t="array" ref="M2022">_xlfn.IFS(Table11[[#This Row],[target.clade]]="I",110,Table11[[#This Row],[target.clade]]="II",4454,TRUE,4652)</f>
        <v>4454</v>
      </c>
      <c r="N2022" s="26" cm="1">
        <f t="array" ref="N2022">_xlfn.IFS(Table11[[#This Row],[target.clade]]="I",4454,Table11[[#This Row],[target.clade]]="II",110,TRUE,NA())</f>
        <v>110</v>
      </c>
      <c r="O2022" s="20" cm="1">
        <f t="array" ref="O2022">_xlfn.IFS(Table11[[#This Row],[target.clade]]="I",Table11[[#This Row],[hits.I]],Table11[[#This Row],[target.clade]]="II",Table11[[#This Row],[hits.II]],TRUE,SUM(Table11[[#This Row],[hits.I]:[hits.?]]))</f>
        <v>4414</v>
      </c>
      <c r="P2022" s="26">
        <f>Table11[[#This Row],[clade.P]]-Table11[[#This Row],[clade.TP]]</f>
        <v>40</v>
      </c>
      <c r="Q2022" s="26" cm="1">
        <f t="array" ref="Q2022">_xlfn.IFS(Table11[[#This Row],[target.clade]]="I",Table11[[#This Row],[hits.II]],Table11[[#This Row],[target.clade]]="II",Table11[[#This Row],[hits.I]],TRUE,NA())</f>
        <v>43</v>
      </c>
      <c r="R2022" s="26">
        <f>IFERROR(Table11[[#This Row],[clade.N]]-Table11[[#This Row],[clade.FP]], NA())</f>
        <v>67</v>
      </c>
      <c r="S2022" s="24">
        <f>Table11[[#This Row],[clade.TP]]/Table11[[#This Row],[clade.P]]</f>
        <v>0.99101930848675346</v>
      </c>
      <c r="T2022" s="24">
        <f>Table11[[#This Row],[clade.FN]]/Table11[[#This Row],[clade.P]]</f>
        <v>8.9806915132465207E-3</v>
      </c>
      <c r="U2022" s="24">
        <f>IFERROR(Table11[[#This Row],[clade.FP]]/Table11[[#This Row],[clade.N]],NA())</f>
        <v>0.39090909090909093</v>
      </c>
      <c r="V2022" s="24">
        <f>IFERROR(Table11[[#This Row],[clade.TN]]/Table11[[#This Row],[clade.N]],NA())</f>
        <v>0.60909090909090913</v>
      </c>
      <c r="AC2022" s="11"/>
      <c r="AD2022" s="11"/>
    </row>
    <row r="2023" spans="1:30" ht="21" customHeight="1" x14ac:dyDescent="0.2">
      <c r="A2023" s="25" t="s">
        <v>7645</v>
      </c>
      <c r="B2023" s="20">
        <f>LOOKUP(Table11[[#This Row],[id]],'S1 - Assay'!A:A,'S1 - Assay'!B:B)</f>
        <v>10244</v>
      </c>
      <c r="C2023" s="20" t="str">
        <f>LOOKUP(Table11[[#This Row],[id]],'S1 - Assay'!A:A,'S1 - Assay'!C:C)</f>
        <v>II</v>
      </c>
      <c r="D2023" s="20">
        <f>COUNTIF('S6 - Table 1'!$B$3:$B$20,Table11[[#This Row],[id]])</f>
        <v>0</v>
      </c>
      <c r="E2023" s="20">
        <v>6.9141133379999999</v>
      </c>
      <c r="F2023" s="20">
        <v>3374</v>
      </c>
      <c r="G2023" s="20">
        <v>5</v>
      </c>
      <c r="H2023" s="20">
        <v>110</v>
      </c>
      <c r="I2023" s="20">
        <v>115</v>
      </c>
      <c r="J2023" s="20">
        <v>43</v>
      </c>
      <c r="K2023" s="20">
        <v>4405</v>
      </c>
      <c r="L2023" s="20">
        <v>53</v>
      </c>
      <c r="M2023" s="26" cm="1">
        <f t="array" ref="M2023">_xlfn.IFS(Table11[[#This Row],[target.clade]]="I",110,Table11[[#This Row],[target.clade]]="II",4454,TRUE,4652)</f>
        <v>4454</v>
      </c>
      <c r="N2023" s="26" cm="1">
        <f t="array" ref="N2023">_xlfn.IFS(Table11[[#This Row],[target.clade]]="I",4454,Table11[[#This Row],[target.clade]]="II",110,TRUE,NA())</f>
        <v>110</v>
      </c>
      <c r="O2023" s="20" cm="1">
        <f t="array" ref="O2023">_xlfn.IFS(Table11[[#This Row],[target.clade]]="I",Table11[[#This Row],[hits.I]],Table11[[#This Row],[target.clade]]="II",Table11[[#This Row],[hits.II]],TRUE,SUM(Table11[[#This Row],[hits.I]:[hits.?]]))</f>
        <v>4405</v>
      </c>
      <c r="P2023" s="26">
        <f>Table11[[#This Row],[clade.P]]-Table11[[#This Row],[clade.TP]]</f>
        <v>49</v>
      </c>
      <c r="Q2023" s="26" cm="1">
        <f t="array" ref="Q2023">_xlfn.IFS(Table11[[#This Row],[target.clade]]="I",Table11[[#This Row],[hits.II]],Table11[[#This Row],[target.clade]]="II",Table11[[#This Row],[hits.I]],TRUE,NA())</f>
        <v>43</v>
      </c>
      <c r="R2023" s="26">
        <f>IFERROR(Table11[[#This Row],[clade.N]]-Table11[[#This Row],[clade.FP]], NA())</f>
        <v>67</v>
      </c>
      <c r="S2023" s="24">
        <f>Table11[[#This Row],[clade.TP]]/Table11[[#This Row],[clade.P]]</f>
        <v>0.98899865289627298</v>
      </c>
      <c r="T2023" s="24">
        <f>Table11[[#This Row],[clade.FN]]/Table11[[#This Row],[clade.P]]</f>
        <v>1.1001347103726987E-2</v>
      </c>
      <c r="U2023" s="24">
        <f>IFERROR(Table11[[#This Row],[clade.FP]]/Table11[[#This Row],[clade.N]],NA())</f>
        <v>0.39090909090909093</v>
      </c>
      <c r="V2023" s="24">
        <f>IFERROR(Table11[[#This Row],[clade.TN]]/Table11[[#This Row],[clade.N]],NA())</f>
        <v>0.60909090909090913</v>
      </c>
      <c r="AC2023" s="11"/>
      <c r="AD2023" s="11"/>
    </row>
    <row r="2024" spans="1:30" ht="21" customHeight="1" x14ac:dyDescent="0.2">
      <c r="A2024" s="25" t="s">
        <v>7648</v>
      </c>
      <c r="B2024" s="20">
        <f>LOOKUP(Table11[[#This Row],[id]],'S1 - Assay'!A:A,'S1 - Assay'!B:B)</f>
        <v>10244</v>
      </c>
      <c r="C2024" s="20" t="str">
        <f>LOOKUP(Table11[[#This Row],[id]],'S1 - Assay'!A:A,'S1 - Assay'!C:C)</f>
        <v>II</v>
      </c>
      <c r="D2024" s="20">
        <f>COUNTIF('S6 - Table 1'!$B$3:$B$20,Table11[[#This Row],[id]])</f>
        <v>0</v>
      </c>
      <c r="E2024" s="20">
        <v>6.9181663809999998</v>
      </c>
      <c r="F2024" s="20">
        <v>3374</v>
      </c>
      <c r="G2024" s="20">
        <v>5</v>
      </c>
      <c r="H2024" s="20">
        <v>111</v>
      </c>
      <c r="I2024" s="20">
        <v>114</v>
      </c>
      <c r="J2024" s="20">
        <v>43</v>
      </c>
      <c r="K2024" s="20">
        <v>4405</v>
      </c>
      <c r="L2024" s="20">
        <v>53</v>
      </c>
      <c r="M2024" s="26" cm="1">
        <f t="array" ref="M2024">_xlfn.IFS(Table11[[#This Row],[target.clade]]="I",110,Table11[[#This Row],[target.clade]]="II",4454,TRUE,4652)</f>
        <v>4454</v>
      </c>
      <c r="N2024" s="26" cm="1">
        <f t="array" ref="N2024">_xlfn.IFS(Table11[[#This Row],[target.clade]]="I",4454,Table11[[#This Row],[target.clade]]="II",110,TRUE,NA())</f>
        <v>110</v>
      </c>
      <c r="O2024" s="20" cm="1">
        <f t="array" ref="O2024">_xlfn.IFS(Table11[[#This Row],[target.clade]]="I",Table11[[#This Row],[hits.I]],Table11[[#This Row],[target.clade]]="II",Table11[[#This Row],[hits.II]],TRUE,SUM(Table11[[#This Row],[hits.I]:[hits.?]]))</f>
        <v>4405</v>
      </c>
      <c r="P2024" s="26">
        <f>Table11[[#This Row],[clade.P]]-Table11[[#This Row],[clade.TP]]</f>
        <v>49</v>
      </c>
      <c r="Q2024" s="26" cm="1">
        <f t="array" ref="Q2024">_xlfn.IFS(Table11[[#This Row],[target.clade]]="I",Table11[[#This Row],[hits.II]],Table11[[#This Row],[target.clade]]="II",Table11[[#This Row],[hits.I]],TRUE,NA())</f>
        <v>43</v>
      </c>
      <c r="R2024" s="26">
        <f>IFERROR(Table11[[#This Row],[clade.N]]-Table11[[#This Row],[clade.FP]], NA())</f>
        <v>67</v>
      </c>
      <c r="S2024" s="24">
        <f>Table11[[#This Row],[clade.TP]]/Table11[[#This Row],[clade.P]]</f>
        <v>0.98899865289627298</v>
      </c>
      <c r="T2024" s="24">
        <f>Table11[[#This Row],[clade.FN]]/Table11[[#This Row],[clade.P]]</f>
        <v>1.1001347103726987E-2</v>
      </c>
      <c r="U2024" s="24">
        <f>IFERROR(Table11[[#This Row],[clade.FP]]/Table11[[#This Row],[clade.N]],NA())</f>
        <v>0.39090909090909093</v>
      </c>
      <c r="V2024" s="24">
        <f>IFERROR(Table11[[#This Row],[clade.TN]]/Table11[[#This Row],[clade.N]],NA())</f>
        <v>0.60909090909090913</v>
      </c>
      <c r="AC2024" s="11"/>
      <c r="AD2024" s="11"/>
    </row>
    <row r="2025" spans="1:30" ht="21" customHeight="1" x14ac:dyDescent="0.2">
      <c r="A2025" s="25" t="s">
        <v>7651</v>
      </c>
      <c r="B2025" s="20">
        <f>LOOKUP(Table11[[#This Row],[id]],'S1 - Assay'!A:A,'S1 - Assay'!B:B)</f>
        <v>10244</v>
      </c>
      <c r="C2025" s="20" t="str">
        <f>LOOKUP(Table11[[#This Row],[id]],'S1 - Assay'!A:A,'S1 - Assay'!C:C)</f>
        <v>II</v>
      </c>
      <c r="D2025" s="20">
        <f>COUNTIF('S6 - Table 1'!$B$3:$B$20,Table11[[#This Row],[id]])</f>
        <v>0</v>
      </c>
      <c r="E2025" s="20">
        <v>6.9228394499999997</v>
      </c>
      <c r="F2025" s="20">
        <v>3265</v>
      </c>
      <c r="G2025" s="20">
        <v>4</v>
      </c>
      <c r="H2025" s="20">
        <v>0</v>
      </c>
      <c r="I2025" s="20">
        <v>209</v>
      </c>
      <c r="J2025" s="20">
        <v>0</v>
      </c>
      <c r="K2025" s="20">
        <v>4394</v>
      </c>
      <c r="L2025" s="20">
        <v>22</v>
      </c>
      <c r="M2025" s="26" cm="1">
        <f t="array" ref="M2025">_xlfn.IFS(Table11[[#This Row],[target.clade]]="I",110,Table11[[#This Row],[target.clade]]="II",4454,TRUE,4652)</f>
        <v>4454</v>
      </c>
      <c r="N2025" s="26" cm="1">
        <f t="array" ref="N2025">_xlfn.IFS(Table11[[#This Row],[target.clade]]="I",4454,Table11[[#This Row],[target.clade]]="II",110,TRUE,NA())</f>
        <v>110</v>
      </c>
      <c r="O2025" s="20" cm="1">
        <f t="array" ref="O2025">_xlfn.IFS(Table11[[#This Row],[target.clade]]="I",Table11[[#This Row],[hits.I]],Table11[[#This Row],[target.clade]]="II",Table11[[#This Row],[hits.II]],TRUE,SUM(Table11[[#This Row],[hits.I]:[hits.?]]))</f>
        <v>4394</v>
      </c>
      <c r="P2025" s="26">
        <f>Table11[[#This Row],[clade.P]]-Table11[[#This Row],[clade.TP]]</f>
        <v>60</v>
      </c>
      <c r="Q2025" s="26" cm="1">
        <f t="array" ref="Q2025">_xlfn.IFS(Table11[[#This Row],[target.clade]]="I",Table11[[#This Row],[hits.II]],Table11[[#This Row],[target.clade]]="II",Table11[[#This Row],[hits.I]],TRUE,NA())</f>
        <v>0</v>
      </c>
      <c r="R2025" s="26">
        <f>IFERROR(Table11[[#This Row],[clade.N]]-Table11[[#This Row],[clade.FP]], NA())</f>
        <v>110</v>
      </c>
      <c r="S2025" s="24">
        <f>Table11[[#This Row],[clade.TP]]/Table11[[#This Row],[clade.P]]</f>
        <v>0.98652896273013024</v>
      </c>
      <c r="T2025" s="24">
        <f>Table11[[#This Row],[clade.FN]]/Table11[[#This Row],[clade.P]]</f>
        <v>1.3471037269869779E-2</v>
      </c>
      <c r="U2025" s="24">
        <f>IFERROR(Table11[[#This Row],[clade.FP]]/Table11[[#This Row],[clade.N]],NA())</f>
        <v>0</v>
      </c>
      <c r="V2025" s="24">
        <f>IFERROR(Table11[[#This Row],[clade.TN]]/Table11[[#This Row],[clade.N]],NA())</f>
        <v>1</v>
      </c>
      <c r="AC2025" s="11"/>
      <c r="AD2025" s="11"/>
    </row>
    <row r="2026" spans="1:30" ht="21" customHeight="1" x14ac:dyDescent="0.2">
      <c r="A2026" s="25" t="s">
        <v>7652</v>
      </c>
      <c r="B2026" s="20">
        <f>LOOKUP(Table11[[#This Row],[id]],'S1 - Assay'!A:A,'S1 - Assay'!B:B)</f>
        <v>10244</v>
      </c>
      <c r="C2026" s="20" t="str">
        <f>LOOKUP(Table11[[#This Row],[id]],'S1 - Assay'!A:A,'S1 - Assay'!C:C)</f>
        <v>II</v>
      </c>
      <c r="D2026" s="20">
        <f>COUNTIF('S6 - Table 1'!$B$3:$B$20,Table11[[#This Row],[id]])</f>
        <v>0</v>
      </c>
      <c r="E2026" s="20">
        <v>6.9272357490000003</v>
      </c>
      <c r="F2026" s="20">
        <v>3276</v>
      </c>
      <c r="G2026" s="20">
        <v>2</v>
      </c>
      <c r="H2026" s="20">
        <v>115</v>
      </c>
      <c r="I2026" s="20">
        <v>105</v>
      </c>
      <c r="J2026" s="20">
        <v>0</v>
      </c>
      <c r="K2026" s="20">
        <v>4417</v>
      </c>
      <c r="L2026" s="20">
        <v>22</v>
      </c>
      <c r="M2026" s="26" cm="1">
        <f t="array" ref="M2026">_xlfn.IFS(Table11[[#This Row],[target.clade]]="I",110,Table11[[#This Row],[target.clade]]="II",4454,TRUE,4652)</f>
        <v>4454</v>
      </c>
      <c r="N2026" s="26" cm="1">
        <f t="array" ref="N2026">_xlfn.IFS(Table11[[#This Row],[target.clade]]="I",4454,Table11[[#This Row],[target.clade]]="II",110,TRUE,NA())</f>
        <v>110</v>
      </c>
      <c r="O2026" s="20" cm="1">
        <f t="array" ref="O2026">_xlfn.IFS(Table11[[#This Row],[target.clade]]="I",Table11[[#This Row],[hits.I]],Table11[[#This Row],[target.clade]]="II",Table11[[#This Row],[hits.II]],TRUE,SUM(Table11[[#This Row],[hits.I]:[hits.?]]))</f>
        <v>4417</v>
      </c>
      <c r="P2026" s="26">
        <f>Table11[[#This Row],[clade.P]]-Table11[[#This Row],[clade.TP]]</f>
        <v>37</v>
      </c>
      <c r="Q2026" s="26" cm="1">
        <f t="array" ref="Q2026">_xlfn.IFS(Table11[[#This Row],[target.clade]]="I",Table11[[#This Row],[hits.II]],Table11[[#This Row],[target.clade]]="II",Table11[[#This Row],[hits.I]],TRUE,NA())</f>
        <v>0</v>
      </c>
      <c r="R2026" s="26">
        <f>IFERROR(Table11[[#This Row],[clade.N]]-Table11[[#This Row],[clade.FP]], NA())</f>
        <v>110</v>
      </c>
      <c r="S2026" s="24">
        <f>Table11[[#This Row],[clade.TP]]/Table11[[#This Row],[clade.P]]</f>
        <v>0.99169286035024695</v>
      </c>
      <c r="T2026" s="24">
        <f>Table11[[#This Row],[clade.FN]]/Table11[[#This Row],[clade.P]]</f>
        <v>8.3071396497530307E-3</v>
      </c>
      <c r="U2026" s="24">
        <f>IFERROR(Table11[[#This Row],[clade.FP]]/Table11[[#This Row],[clade.N]],NA())</f>
        <v>0</v>
      </c>
      <c r="V2026" s="24">
        <f>IFERROR(Table11[[#This Row],[clade.TN]]/Table11[[#This Row],[clade.N]],NA())</f>
        <v>1</v>
      </c>
      <c r="AC2026" s="11"/>
      <c r="AD2026" s="11"/>
    </row>
    <row r="2027" spans="1:30" ht="21" customHeight="1" x14ac:dyDescent="0.2">
      <c r="A2027" s="25" t="s">
        <v>7657</v>
      </c>
      <c r="B2027" s="20">
        <f>LOOKUP(Table11[[#This Row],[id]],'S1 - Assay'!A:A,'S1 - Assay'!B:B)</f>
        <v>10244</v>
      </c>
      <c r="C2027" s="20" t="str">
        <f>LOOKUP(Table11[[#This Row],[id]],'S1 - Assay'!A:A,'S1 - Assay'!C:C)</f>
        <v>II</v>
      </c>
      <c r="D2027" s="20">
        <f>COUNTIF('S6 - Table 1'!$B$3:$B$20,Table11[[#This Row],[id]])</f>
        <v>0</v>
      </c>
      <c r="E2027" s="20">
        <v>7.0036008379999997</v>
      </c>
      <c r="F2027" s="20">
        <v>3374</v>
      </c>
      <c r="G2027" s="20">
        <v>5</v>
      </c>
      <c r="H2027" s="20">
        <v>110</v>
      </c>
      <c r="I2027" s="20">
        <v>115</v>
      </c>
      <c r="J2027" s="20">
        <v>43</v>
      </c>
      <c r="K2027" s="20">
        <v>4405</v>
      </c>
      <c r="L2027" s="20">
        <v>53</v>
      </c>
      <c r="M2027" s="26" cm="1">
        <f t="array" ref="M2027">_xlfn.IFS(Table11[[#This Row],[target.clade]]="I",110,Table11[[#This Row],[target.clade]]="II",4454,TRUE,4652)</f>
        <v>4454</v>
      </c>
      <c r="N2027" s="26" cm="1">
        <f t="array" ref="N2027">_xlfn.IFS(Table11[[#This Row],[target.clade]]="I",4454,Table11[[#This Row],[target.clade]]="II",110,TRUE,NA())</f>
        <v>110</v>
      </c>
      <c r="O2027" s="20" cm="1">
        <f t="array" ref="O2027">_xlfn.IFS(Table11[[#This Row],[target.clade]]="I",Table11[[#This Row],[hits.I]],Table11[[#This Row],[target.clade]]="II",Table11[[#This Row],[hits.II]],TRUE,SUM(Table11[[#This Row],[hits.I]:[hits.?]]))</f>
        <v>4405</v>
      </c>
      <c r="P2027" s="26">
        <f>Table11[[#This Row],[clade.P]]-Table11[[#This Row],[clade.TP]]</f>
        <v>49</v>
      </c>
      <c r="Q2027" s="26" cm="1">
        <f t="array" ref="Q2027">_xlfn.IFS(Table11[[#This Row],[target.clade]]="I",Table11[[#This Row],[hits.II]],Table11[[#This Row],[target.clade]]="II",Table11[[#This Row],[hits.I]],TRUE,NA())</f>
        <v>43</v>
      </c>
      <c r="R2027" s="26">
        <f>IFERROR(Table11[[#This Row],[clade.N]]-Table11[[#This Row],[clade.FP]], NA())</f>
        <v>67</v>
      </c>
      <c r="S2027" s="24">
        <f>Table11[[#This Row],[clade.TP]]/Table11[[#This Row],[clade.P]]</f>
        <v>0.98899865289627298</v>
      </c>
      <c r="T2027" s="24">
        <f>Table11[[#This Row],[clade.FN]]/Table11[[#This Row],[clade.P]]</f>
        <v>1.1001347103726987E-2</v>
      </c>
      <c r="U2027" s="24">
        <f>IFERROR(Table11[[#This Row],[clade.FP]]/Table11[[#This Row],[clade.N]],NA())</f>
        <v>0.39090909090909093</v>
      </c>
      <c r="V2027" s="24">
        <f>IFERROR(Table11[[#This Row],[clade.TN]]/Table11[[#This Row],[clade.N]],NA())</f>
        <v>0.60909090909090913</v>
      </c>
      <c r="AC2027" s="11"/>
      <c r="AD2027" s="11"/>
    </row>
    <row r="2028" spans="1:30" ht="21" customHeight="1" x14ac:dyDescent="0.2">
      <c r="A2028" s="25" t="s">
        <v>7660</v>
      </c>
      <c r="B2028" s="20">
        <f>LOOKUP(Table11[[#This Row],[id]],'S1 - Assay'!A:A,'S1 - Assay'!B:B)</f>
        <v>10244</v>
      </c>
      <c r="C2028" s="20" t="str">
        <f>LOOKUP(Table11[[#This Row],[id]],'S1 - Assay'!A:A,'S1 - Assay'!C:C)</f>
        <v>II</v>
      </c>
      <c r="D2028" s="20">
        <f>COUNTIF('S6 - Table 1'!$B$3:$B$20,Table11[[#This Row],[id]])</f>
        <v>0</v>
      </c>
      <c r="E2028" s="20">
        <v>7.0190667080000004</v>
      </c>
      <c r="F2028" s="20">
        <v>3400</v>
      </c>
      <c r="G2028" s="20">
        <v>7</v>
      </c>
      <c r="H2028" s="20">
        <v>270</v>
      </c>
      <c r="I2028" s="20">
        <v>30</v>
      </c>
      <c r="J2028" s="20">
        <v>44</v>
      </c>
      <c r="K2028" s="20">
        <v>4386</v>
      </c>
      <c r="L2028" s="20">
        <v>63</v>
      </c>
      <c r="M2028" s="26" cm="1">
        <f t="array" ref="M2028">_xlfn.IFS(Table11[[#This Row],[target.clade]]="I",110,Table11[[#This Row],[target.clade]]="II",4454,TRUE,4652)</f>
        <v>4454</v>
      </c>
      <c r="N2028" s="26" cm="1">
        <f t="array" ref="N2028">_xlfn.IFS(Table11[[#This Row],[target.clade]]="I",4454,Table11[[#This Row],[target.clade]]="II",110,TRUE,NA())</f>
        <v>110</v>
      </c>
      <c r="O2028" s="20" cm="1">
        <f t="array" ref="O2028">_xlfn.IFS(Table11[[#This Row],[target.clade]]="I",Table11[[#This Row],[hits.I]],Table11[[#This Row],[target.clade]]="II",Table11[[#This Row],[hits.II]],TRUE,SUM(Table11[[#This Row],[hits.I]:[hits.?]]))</f>
        <v>4386</v>
      </c>
      <c r="P2028" s="26">
        <f>Table11[[#This Row],[clade.P]]-Table11[[#This Row],[clade.TP]]</f>
        <v>68</v>
      </c>
      <c r="Q2028" s="26" cm="1">
        <f t="array" ref="Q2028">_xlfn.IFS(Table11[[#This Row],[target.clade]]="I",Table11[[#This Row],[hits.II]],Table11[[#This Row],[target.clade]]="II",Table11[[#This Row],[hits.I]],TRUE,NA())</f>
        <v>44</v>
      </c>
      <c r="R2028" s="26">
        <f>IFERROR(Table11[[#This Row],[clade.N]]-Table11[[#This Row],[clade.FP]], NA())</f>
        <v>66</v>
      </c>
      <c r="S2028" s="24">
        <f>Table11[[#This Row],[clade.TP]]/Table11[[#This Row],[clade.P]]</f>
        <v>0.98473282442748089</v>
      </c>
      <c r="T2028" s="24">
        <f>Table11[[#This Row],[clade.FN]]/Table11[[#This Row],[clade.P]]</f>
        <v>1.5267175572519083E-2</v>
      </c>
      <c r="U2028" s="24">
        <f>IFERROR(Table11[[#This Row],[clade.FP]]/Table11[[#This Row],[clade.N]],NA())</f>
        <v>0.4</v>
      </c>
      <c r="V2028" s="24">
        <f>IFERROR(Table11[[#This Row],[clade.TN]]/Table11[[#This Row],[clade.N]],NA())</f>
        <v>0.6</v>
      </c>
      <c r="AC2028" s="11"/>
      <c r="AD2028" s="11"/>
    </row>
    <row r="2029" spans="1:30" ht="21" customHeight="1" x14ac:dyDescent="0.2">
      <c r="A2029" s="25" t="s">
        <v>7665</v>
      </c>
      <c r="B2029" s="20">
        <f>LOOKUP(Table11[[#This Row],[id]],'S1 - Assay'!A:A,'S1 - Assay'!B:B)</f>
        <v>10244</v>
      </c>
      <c r="C2029" s="20" t="str">
        <f>LOOKUP(Table11[[#This Row],[id]],'S1 - Assay'!A:A,'S1 - Assay'!C:C)</f>
        <v>II</v>
      </c>
      <c r="D2029" s="20">
        <f>COUNTIF('S6 - Table 1'!$B$3:$B$20,Table11[[#This Row],[id]])</f>
        <v>0</v>
      </c>
      <c r="E2029" s="20">
        <v>7.0195760370000002</v>
      </c>
      <c r="F2029" s="20">
        <v>3400</v>
      </c>
      <c r="G2029" s="20">
        <v>7</v>
      </c>
      <c r="H2029" s="20">
        <v>126</v>
      </c>
      <c r="I2029" s="20">
        <v>174</v>
      </c>
      <c r="J2029" s="20">
        <v>44</v>
      </c>
      <c r="K2029" s="20">
        <v>4386</v>
      </c>
      <c r="L2029" s="20">
        <v>63</v>
      </c>
      <c r="M2029" s="26" cm="1">
        <f t="array" ref="M2029">_xlfn.IFS(Table11[[#This Row],[target.clade]]="I",110,Table11[[#This Row],[target.clade]]="II",4454,TRUE,4652)</f>
        <v>4454</v>
      </c>
      <c r="N2029" s="26" cm="1">
        <f t="array" ref="N2029">_xlfn.IFS(Table11[[#This Row],[target.clade]]="I",4454,Table11[[#This Row],[target.clade]]="II",110,TRUE,NA())</f>
        <v>110</v>
      </c>
      <c r="O2029" s="20" cm="1">
        <f t="array" ref="O2029">_xlfn.IFS(Table11[[#This Row],[target.clade]]="I",Table11[[#This Row],[hits.I]],Table11[[#This Row],[target.clade]]="II",Table11[[#This Row],[hits.II]],TRUE,SUM(Table11[[#This Row],[hits.I]:[hits.?]]))</f>
        <v>4386</v>
      </c>
      <c r="P2029" s="26">
        <f>Table11[[#This Row],[clade.P]]-Table11[[#This Row],[clade.TP]]</f>
        <v>68</v>
      </c>
      <c r="Q2029" s="26" cm="1">
        <f t="array" ref="Q2029">_xlfn.IFS(Table11[[#This Row],[target.clade]]="I",Table11[[#This Row],[hits.II]],Table11[[#This Row],[target.clade]]="II",Table11[[#This Row],[hits.I]],TRUE,NA())</f>
        <v>44</v>
      </c>
      <c r="R2029" s="26">
        <f>IFERROR(Table11[[#This Row],[clade.N]]-Table11[[#This Row],[clade.FP]], NA())</f>
        <v>66</v>
      </c>
      <c r="S2029" s="24">
        <f>Table11[[#This Row],[clade.TP]]/Table11[[#This Row],[clade.P]]</f>
        <v>0.98473282442748089</v>
      </c>
      <c r="T2029" s="24">
        <f>Table11[[#This Row],[clade.FN]]/Table11[[#This Row],[clade.P]]</f>
        <v>1.5267175572519083E-2</v>
      </c>
      <c r="U2029" s="24">
        <f>IFERROR(Table11[[#This Row],[clade.FP]]/Table11[[#This Row],[clade.N]],NA())</f>
        <v>0.4</v>
      </c>
      <c r="V2029" s="24">
        <f>IFERROR(Table11[[#This Row],[clade.TN]]/Table11[[#This Row],[clade.N]],NA())</f>
        <v>0.6</v>
      </c>
      <c r="AC2029" s="11"/>
      <c r="AD2029" s="11"/>
    </row>
    <row r="2030" spans="1:30" ht="21" customHeight="1" x14ac:dyDescent="0.2">
      <c r="A2030" s="25" t="s">
        <v>7668</v>
      </c>
      <c r="B2030" s="20">
        <f>LOOKUP(Table11[[#This Row],[id]],'S1 - Assay'!A:A,'S1 - Assay'!B:B)</f>
        <v>10244</v>
      </c>
      <c r="C2030" s="20" t="str">
        <f>LOOKUP(Table11[[#This Row],[id]],'S1 - Assay'!A:A,'S1 - Assay'!C:C)</f>
        <v>II</v>
      </c>
      <c r="D2030" s="20">
        <f>COUNTIF('S6 - Table 1'!$B$3:$B$20,Table11[[#This Row],[id]])</f>
        <v>0</v>
      </c>
      <c r="E2030" s="20">
        <v>7.0233742660000003</v>
      </c>
      <c r="F2030" s="20">
        <v>3365</v>
      </c>
      <c r="G2030" s="20">
        <v>19</v>
      </c>
      <c r="H2030" s="20">
        <v>241</v>
      </c>
      <c r="I2030" s="20">
        <v>34</v>
      </c>
      <c r="J2030" s="20">
        <v>43</v>
      </c>
      <c r="K2030" s="20">
        <v>4412</v>
      </c>
      <c r="L2030" s="20">
        <v>49</v>
      </c>
      <c r="M2030" s="26" cm="1">
        <f t="array" ref="M2030">_xlfn.IFS(Table11[[#This Row],[target.clade]]="I",110,Table11[[#This Row],[target.clade]]="II",4454,TRUE,4652)</f>
        <v>4454</v>
      </c>
      <c r="N2030" s="26" cm="1">
        <f t="array" ref="N2030">_xlfn.IFS(Table11[[#This Row],[target.clade]]="I",4454,Table11[[#This Row],[target.clade]]="II",110,TRUE,NA())</f>
        <v>110</v>
      </c>
      <c r="O2030" s="20" cm="1">
        <f t="array" ref="O2030">_xlfn.IFS(Table11[[#This Row],[target.clade]]="I",Table11[[#This Row],[hits.I]],Table11[[#This Row],[target.clade]]="II",Table11[[#This Row],[hits.II]],TRUE,SUM(Table11[[#This Row],[hits.I]:[hits.?]]))</f>
        <v>4412</v>
      </c>
      <c r="P2030" s="26">
        <f>Table11[[#This Row],[clade.P]]-Table11[[#This Row],[clade.TP]]</f>
        <v>42</v>
      </c>
      <c r="Q2030" s="26" cm="1">
        <f t="array" ref="Q2030">_xlfn.IFS(Table11[[#This Row],[target.clade]]="I",Table11[[#This Row],[hits.II]],Table11[[#This Row],[target.clade]]="II",Table11[[#This Row],[hits.I]],TRUE,NA())</f>
        <v>43</v>
      </c>
      <c r="R2030" s="26">
        <f>IFERROR(Table11[[#This Row],[clade.N]]-Table11[[#This Row],[clade.FP]], NA())</f>
        <v>67</v>
      </c>
      <c r="S2030" s="24">
        <f>Table11[[#This Row],[clade.TP]]/Table11[[#This Row],[clade.P]]</f>
        <v>0.9905702739110912</v>
      </c>
      <c r="T2030" s="24">
        <f>Table11[[#This Row],[clade.FN]]/Table11[[#This Row],[clade.P]]</f>
        <v>9.4297260889088467E-3</v>
      </c>
      <c r="U2030" s="24">
        <f>IFERROR(Table11[[#This Row],[clade.FP]]/Table11[[#This Row],[clade.N]],NA())</f>
        <v>0.39090909090909093</v>
      </c>
      <c r="V2030" s="24">
        <f>IFERROR(Table11[[#This Row],[clade.TN]]/Table11[[#This Row],[clade.N]],NA())</f>
        <v>0.60909090909090913</v>
      </c>
      <c r="AC2030" s="11"/>
      <c r="AD2030" s="11"/>
    </row>
    <row r="2031" spans="1:30" ht="21" customHeight="1" x14ac:dyDescent="0.2">
      <c r="A2031" s="25" t="s">
        <v>7672</v>
      </c>
      <c r="B2031" s="20">
        <f>LOOKUP(Table11[[#This Row],[id]],'S1 - Assay'!A:A,'S1 - Assay'!B:B)</f>
        <v>10244</v>
      </c>
      <c r="C2031" s="20" t="str">
        <f>LOOKUP(Table11[[#This Row],[id]],'S1 - Assay'!A:A,'S1 - Assay'!C:C)</f>
        <v>II</v>
      </c>
      <c r="D2031" s="20">
        <f>COUNTIF('S6 - Table 1'!$B$3:$B$20,Table11[[#This Row],[id]])</f>
        <v>0</v>
      </c>
      <c r="E2031" s="20">
        <v>7.024053984</v>
      </c>
      <c r="F2031" s="20">
        <v>3365</v>
      </c>
      <c r="G2031" s="20">
        <v>19</v>
      </c>
      <c r="H2031" s="20">
        <v>241</v>
      </c>
      <c r="I2031" s="20">
        <v>34</v>
      </c>
      <c r="J2031" s="20">
        <v>43</v>
      </c>
      <c r="K2031" s="20">
        <v>4412</v>
      </c>
      <c r="L2031" s="20">
        <v>49</v>
      </c>
      <c r="M2031" s="26" cm="1">
        <f t="array" ref="M2031">_xlfn.IFS(Table11[[#This Row],[target.clade]]="I",110,Table11[[#This Row],[target.clade]]="II",4454,TRUE,4652)</f>
        <v>4454</v>
      </c>
      <c r="N2031" s="26" cm="1">
        <f t="array" ref="N2031">_xlfn.IFS(Table11[[#This Row],[target.clade]]="I",4454,Table11[[#This Row],[target.clade]]="II",110,TRUE,NA())</f>
        <v>110</v>
      </c>
      <c r="O2031" s="20" cm="1">
        <f t="array" ref="O2031">_xlfn.IFS(Table11[[#This Row],[target.clade]]="I",Table11[[#This Row],[hits.I]],Table11[[#This Row],[target.clade]]="II",Table11[[#This Row],[hits.II]],TRUE,SUM(Table11[[#This Row],[hits.I]:[hits.?]]))</f>
        <v>4412</v>
      </c>
      <c r="P2031" s="26">
        <f>Table11[[#This Row],[clade.P]]-Table11[[#This Row],[clade.TP]]</f>
        <v>42</v>
      </c>
      <c r="Q2031" s="26" cm="1">
        <f t="array" ref="Q2031">_xlfn.IFS(Table11[[#This Row],[target.clade]]="I",Table11[[#This Row],[hits.II]],Table11[[#This Row],[target.clade]]="II",Table11[[#This Row],[hits.I]],TRUE,NA())</f>
        <v>43</v>
      </c>
      <c r="R2031" s="26">
        <f>IFERROR(Table11[[#This Row],[clade.N]]-Table11[[#This Row],[clade.FP]], NA())</f>
        <v>67</v>
      </c>
      <c r="S2031" s="24">
        <f>Table11[[#This Row],[clade.TP]]/Table11[[#This Row],[clade.P]]</f>
        <v>0.9905702739110912</v>
      </c>
      <c r="T2031" s="24">
        <f>Table11[[#This Row],[clade.FN]]/Table11[[#This Row],[clade.P]]</f>
        <v>9.4297260889088467E-3</v>
      </c>
      <c r="U2031" s="24">
        <f>IFERROR(Table11[[#This Row],[clade.FP]]/Table11[[#This Row],[clade.N]],NA())</f>
        <v>0.39090909090909093</v>
      </c>
      <c r="V2031" s="24">
        <f>IFERROR(Table11[[#This Row],[clade.TN]]/Table11[[#This Row],[clade.N]],NA())</f>
        <v>0.60909090909090913</v>
      </c>
      <c r="AC2031" s="11"/>
      <c r="AD2031" s="11"/>
    </row>
    <row r="2032" spans="1:30" ht="21" customHeight="1" x14ac:dyDescent="0.2">
      <c r="A2032" s="25" t="s">
        <v>7675</v>
      </c>
      <c r="B2032" s="20">
        <f>LOOKUP(Table11[[#This Row],[id]],'S1 - Assay'!A:A,'S1 - Assay'!B:B)</f>
        <v>10244</v>
      </c>
      <c r="C2032" s="20" t="str">
        <f>LOOKUP(Table11[[#This Row],[id]],'S1 - Assay'!A:A,'S1 - Assay'!C:C)</f>
        <v>II</v>
      </c>
      <c r="D2032" s="20">
        <f>COUNTIF('S6 - Table 1'!$B$3:$B$20,Table11[[#This Row],[id]])</f>
        <v>0</v>
      </c>
      <c r="E2032" s="20">
        <v>7.0246771949999998</v>
      </c>
      <c r="F2032" s="20">
        <v>3434</v>
      </c>
      <c r="G2032" s="20">
        <v>1</v>
      </c>
      <c r="H2032" s="20">
        <v>209</v>
      </c>
      <c r="I2032" s="20">
        <v>96</v>
      </c>
      <c r="J2032" s="20">
        <v>43</v>
      </c>
      <c r="K2032" s="20">
        <v>4437</v>
      </c>
      <c r="L2032" s="20">
        <v>66</v>
      </c>
      <c r="M2032" s="26" cm="1">
        <f t="array" ref="M2032">_xlfn.IFS(Table11[[#This Row],[target.clade]]="I",110,Table11[[#This Row],[target.clade]]="II",4454,TRUE,4652)</f>
        <v>4454</v>
      </c>
      <c r="N2032" s="26" cm="1">
        <f t="array" ref="N2032">_xlfn.IFS(Table11[[#This Row],[target.clade]]="I",4454,Table11[[#This Row],[target.clade]]="II",110,TRUE,NA())</f>
        <v>110</v>
      </c>
      <c r="O2032" s="20" cm="1">
        <f t="array" ref="O2032">_xlfn.IFS(Table11[[#This Row],[target.clade]]="I",Table11[[#This Row],[hits.I]],Table11[[#This Row],[target.clade]]="II",Table11[[#This Row],[hits.II]],TRUE,SUM(Table11[[#This Row],[hits.I]:[hits.?]]))</f>
        <v>4437</v>
      </c>
      <c r="P2032" s="26">
        <f>Table11[[#This Row],[clade.P]]-Table11[[#This Row],[clade.TP]]</f>
        <v>17</v>
      </c>
      <c r="Q2032" s="26" cm="1">
        <f t="array" ref="Q2032">_xlfn.IFS(Table11[[#This Row],[target.clade]]="I",Table11[[#This Row],[hits.II]],Table11[[#This Row],[target.clade]]="II",Table11[[#This Row],[hits.I]],TRUE,NA())</f>
        <v>43</v>
      </c>
      <c r="R2032" s="26">
        <f>IFERROR(Table11[[#This Row],[clade.N]]-Table11[[#This Row],[clade.FP]], NA())</f>
        <v>67</v>
      </c>
      <c r="S2032" s="24">
        <f>Table11[[#This Row],[clade.TP]]/Table11[[#This Row],[clade.P]]</f>
        <v>0.99618320610687028</v>
      </c>
      <c r="T2032" s="24">
        <f>Table11[[#This Row],[clade.FN]]/Table11[[#This Row],[clade.P]]</f>
        <v>3.8167938931297708E-3</v>
      </c>
      <c r="U2032" s="24">
        <f>IFERROR(Table11[[#This Row],[clade.FP]]/Table11[[#This Row],[clade.N]],NA())</f>
        <v>0.39090909090909093</v>
      </c>
      <c r="V2032" s="24">
        <f>IFERROR(Table11[[#This Row],[clade.TN]]/Table11[[#This Row],[clade.N]],NA())</f>
        <v>0.60909090909090913</v>
      </c>
      <c r="AC2032" s="11"/>
      <c r="AD2032" s="11"/>
    </row>
    <row r="2033" spans="1:30" ht="21" customHeight="1" x14ac:dyDescent="0.2">
      <c r="A2033" s="25" t="s">
        <v>7679</v>
      </c>
      <c r="B2033" s="20">
        <f>LOOKUP(Table11[[#This Row],[id]],'S1 - Assay'!A:A,'S1 - Assay'!B:B)</f>
        <v>10244</v>
      </c>
      <c r="C2033" s="20" t="str">
        <f>LOOKUP(Table11[[#This Row],[id]],'S1 - Assay'!A:A,'S1 - Assay'!C:C)</f>
        <v>II</v>
      </c>
      <c r="D2033" s="20">
        <f>COUNTIF('S6 - Table 1'!$B$3:$B$20,Table11[[#This Row],[id]])</f>
        <v>0</v>
      </c>
      <c r="E2033" s="20">
        <v>7.0277996839999997</v>
      </c>
      <c r="F2033" s="20">
        <v>2715</v>
      </c>
      <c r="G2033" s="20">
        <v>85</v>
      </c>
      <c r="H2033" s="20">
        <v>289</v>
      </c>
      <c r="I2033" s="20">
        <v>155</v>
      </c>
      <c r="J2033" s="20">
        <v>44</v>
      </c>
      <c r="K2033" s="20">
        <v>3774</v>
      </c>
      <c r="L2033" s="20">
        <v>33</v>
      </c>
      <c r="M2033" s="26" cm="1">
        <f t="array" ref="M2033">_xlfn.IFS(Table11[[#This Row],[target.clade]]="I",110,Table11[[#This Row],[target.clade]]="II",4454,TRUE,4652)</f>
        <v>4454</v>
      </c>
      <c r="N2033" s="26" cm="1">
        <f t="array" ref="N2033">_xlfn.IFS(Table11[[#This Row],[target.clade]]="I",4454,Table11[[#This Row],[target.clade]]="II",110,TRUE,NA())</f>
        <v>110</v>
      </c>
      <c r="O2033" s="20" cm="1">
        <f t="array" ref="O2033">_xlfn.IFS(Table11[[#This Row],[target.clade]]="I",Table11[[#This Row],[hits.I]],Table11[[#This Row],[target.clade]]="II",Table11[[#This Row],[hits.II]],TRUE,SUM(Table11[[#This Row],[hits.I]:[hits.?]]))</f>
        <v>3774</v>
      </c>
      <c r="P2033" s="26">
        <f>Table11[[#This Row],[clade.P]]-Table11[[#This Row],[clade.TP]]</f>
        <v>680</v>
      </c>
      <c r="Q2033" s="26" cm="1">
        <f t="array" ref="Q2033">_xlfn.IFS(Table11[[#This Row],[target.clade]]="I",Table11[[#This Row],[hits.II]],Table11[[#This Row],[target.clade]]="II",Table11[[#This Row],[hits.I]],TRUE,NA())</f>
        <v>44</v>
      </c>
      <c r="R2033" s="26">
        <f>IFERROR(Table11[[#This Row],[clade.N]]-Table11[[#This Row],[clade.FP]], NA())</f>
        <v>66</v>
      </c>
      <c r="S2033" s="24">
        <f>Table11[[#This Row],[clade.TP]]/Table11[[#This Row],[clade.P]]</f>
        <v>0.84732824427480913</v>
      </c>
      <c r="T2033" s="24">
        <f>Table11[[#This Row],[clade.FN]]/Table11[[#This Row],[clade.P]]</f>
        <v>0.15267175572519084</v>
      </c>
      <c r="U2033" s="24">
        <f>IFERROR(Table11[[#This Row],[clade.FP]]/Table11[[#This Row],[clade.N]],NA())</f>
        <v>0.4</v>
      </c>
      <c r="V2033" s="24">
        <f>IFERROR(Table11[[#This Row],[clade.TN]]/Table11[[#This Row],[clade.N]],NA())</f>
        <v>0.6</v>
      </c>
      <c r="AC2033" s="11"/>
      <c r="AD2033" s="11"/>
    </row>
    <row r="2034" spans="1:30" ht="21" customHeight="1" x14ac:dyDescent="0.2">
      <c r="A2034" s="25" t="s">
        <v>7684</v>
      </c>
      <c r="B2034" s="20">
        <f>LOOKUP(Table11[[#This Row],[id]],'S1 - Assay'!A:A,'S1 - Assay'!B:B)</f>
        <v>10244</v>
      </c>
      <c r="C2034" s="20" t="str">
        <f>LOOKUP(Table11[[#This Row],[id]],'S1 - Assay'!A:A,'S1 - Assay'!C:C)</f>
        <v>II</v>
      </c>
      <c r="D2034" s="20">
        <f>COUNTIF('S6 - Table 1'!$B$3:$B$20,Table11[[#This Row],[id]])</f>
        <v>0</v>
      </c>
      <c r="E2034" s="20">
        <v>7.0673349810000001</v>
      </c>
      <c r="F2034" s="20">
        <v>3340</v>
      </c>
      <c r="G2034" s="20">
        <v>0</v>
      </c>
      <c r="H2034" s="20">
        <v>196</v>
      </c>
      <c r="I2034" s="20">
        <v>11</v>
      </c>
      <c r="J2034" s="20">
        <v>50</v>
      </c>
      <c r="K2034" s="20">
        <v>4334</v>
      </c>
      <c r="L2034" s="20">
        <v>53</v>
      </c>
      <c r="M2034" s="26" cm="1">
        <f t="array" ref="M2034">_xlfn.IFS(Table11[[#This Row],[target.clade]]="I",110,Table11[[#This Row],[target.clade]]="II",4454,TRUE,4652)</f>
        <v>4454</v>
      </c>
      <c r="N2034" s="26" cm="1">
        <f t="array" ref="N2034">_xlfn.IFS(Table11[[#This Row],[target.clade]]="I",4454,Table11[[#This Row],[target.clade]]="II",110,TRUE,NA())</f>
        <v>110</v>
      </c>
      <c r="O2034" s="20" cm="1">
        <f t="array" ref="O2034">_xlfn.IFS(Table11[[#This Row],[target.clade]]="I",Table11[[#This Row],[hits.I]],Table11[[#This Row],[target.clade]]="II",Table11[[#This Row],[hits.II]],TRUE,SUM(Table11[[#This Row],[hits.I]:[hits.?]]))</f>
        <v>4334</v>
      </c>
      <c r="P2034" s="26">
        <f>Table11[[#This Row],[clade.P]]-Table11[[#This Row],[clade.TP]]</f>
        <v>120</v>
      </c>
      <c r="Q2034" s="26" cm="1">
        <f t="array" ref="Q2034">_xlfn.IFS(Table11[[#This Row],[target.clade]]="I",Table11[[#This Row],[hits.II]],Table11[[#This Row],[target.clade]]="II",Table11[[#This Row],[hits.I]],TRUE,NA())</f>
        <v>50</v>
      </c>
      <c r="R2034" s="26">
        <f>IFERROR(Table11[[#This Row],[clade.N]]-Table11[[#This Row],[clade.FP]], NA())</f>
        <v>60</v>
      </c>
      <c r="S2034" s="24">
        <f>Table11[[#This Row],[clade.TP]]/Table11[[#This Row],[clade.P]]</f>
        <v>0.97305792546026049</v>
      </c>
      <c r="T2034" s="24">
        <f>Table11[[#This Row],[clade.FN]]/Table11[[#This Row],[clade.P]]</f>
        <v>2.6942074539739558E-2</v>
      </c>
      <c r="U2034" s="24">
        <f>IFERROR(Table11[[#This Row],[clade.FP]]/Table11[[#This Row],[clade.N]],NA())</f>
        <v>0.45454545454545453</v>
      </c>
      <c r="V2034" s="24">
        <f>IFERROR(Table11[[#This Row],[clade.TN]]/Table11[[#This Row],[clade.N]],NA())</f>
        <v>0.54545454545454541</v>
      </c>
      <c r="AC2034" s="11"/>
      <c r="AD2034" s="11"/>
    </row>
    <row r="2035" spans="1:30" ht="21" customHeight="1" x14ac:dyDescent="0.2">
      <c r="A2035" s="25" t="s">
        <v>7687</v>
      </c>
      <c r="B2035" s="20">
        <f>LOOKUP(Table11[[#This Row],[id]],'S1 - Assay'!A:A,'S1 - Assay'!B:B)</f>
        <v>10244</v>
      </c>
      <c r="C2035" s="20" t="str">
        <f>LOOKUP(Table11[[#This Row],[id]],'S1 - Assay'!A:A,'S1 - Assay'!C:C)</f>
        <v>II</v>
      </c>
      <c r="D2035" s="20">
        <f>COUNTIF('S6 - Table 1'!$B$3:$B$20,Table11[[#This Row],[id]])</f>
        <v>0</v>
      </c>
      <c r="E2035" s="20">
        <v>7.0682061569999997</v>
      </c>
      <c r="F2035" s="20">
        <v>3055</v>
      </c>
      <c r="G2035" s="20">
        <v>303</v>
      </c>
      <c r="H2035" s="20">
        <v>299</v>
      </c>
      <c r="I2035" s="20">
        <v>10</v>
      </c>
      <c r="J2035" s="20">
        <v>43</v>
      </c>
      <c r="K2035" s="20">
        <v>4352</v>
      </c>
      <c r="L2035" s="20">
        <v>62</v>
      </c>
      <c r="M2035" s="26" cm="1">
        <f t="array" ref="M2035">_xlfn.IFS(Table11[[#This Row],[target.clade]]="I",110,Table11[[#This Row],[target.clade]]="II",4454,TRUE,4652)</f>
        <v>4454</v>
      </c>
      <c r="N2035" s="26" cm="1">
        <f t="array" ref="N2035">_xlfn.IFS(Table11[[#This Row],[target.clade]]="I",4454,Table11[[#This Row],[target.clade]]="II",110,TRUE,NA())</f>
        <v>110</v>
      </c>
      <c r="O2035" s="20" cm="1">
        <f t="array" ref="O2035">_xlfn.IFS(Table11[[#This Row],[target.clade]]="I",Table11[[#This Row],[hits.I]],Table11[[#This Row],[target.clade]]="II",Table11[[#This Row],[hits.II]],TRUE,SUM(Table11[[#This Row],[hits.I]:[hits.?]]))</f>
        <v>4352</v>
      </c>
      <c r="P2035" s="26">
        <f>Table11[[#This Row],[clade.P]]-Table11[[#This Row],[clade.TP]]</f>
        <v>102</v>
      </c>
      <c r="Q2035" s="26" cm="1">
        <f t="array" ref="Q2035">_xlfn.IFS(Table11[[#This Row],[target.clade]]="I",Table11[[#This Row],[hits.II]],Table11[[#This Row],[target.clade]]="II",Table11[[#This Row],[hits.I]],TRUE,NA())</f>
        <v>43</v>
      </c>
      <c r="R2035" s="26">
        <f>IFERROR(Table11[[#This Row],[clade.N]]-Table11[[#This Row],[clade.FP]], NA())</f>
        <v>67</v>
      </c>
      <c r="S2035" s="24">
        <f>Table11[[#This Row],[clade.TP]]/Table11[[#This Row],[clade.P]]</f>
        <v>0.97709923664122134</v>
      </c>
      <c r="T2035" s="24">
        <f>Table11[[#This Row],[clade.FN]]/Table11[[#This Row],[clade.P]]</f>
        <v>2.2900763358778626E-2</v>
      </c>
      <c r="U2035" s="24">
        <f>IFERROR(Table11[[#This Row],[clade.FP]]/Table11[[#This Row],[clade.N]],NA())</f>
        <v>0.39090909090909093</v>
      </c>
      <c r="V2035" s="24">
        <f>IFERROR(Table11[[#This Row],[clade.TN]]/Table11[[#This Row],[clade.N]],NA())</f>
        <v>0.60909090909090913</v>
      </c>
      <c r="AC2035" s="11"/>
      <c r="AD2035" s="11"/>
    </row>
    <row r="2036" spans="1:30" ht="21" customHeight="1" x14ac:dyDescent="0.2">
      <c r="A2036" s="25" t="s">
        <v>7690</v>
      </c>
      <c r="B2036" s="20">
        <f>LOOKUP(Table11[[#This Row],[id]],'S1 - Assay'!A:A,'S1 - Assay'!B:B)</f>
        <v>10244</v>
      </c>
      <c r="C2036" s="20" t="str">
        <f>LOOKUP(Table11[[#This Row],[id]],'S1 - Assay'!A:A,'S1 - Assay'!C:C)</f>
        <v>II</v>
      </c>
      <c r="D2036" s="20">
        <f>COUNTIF('S6 - Table 1'!$B$3:$B$20,Table11[[#This Row],[id]])</f>
        <v>0</v>
      </c>
      <c r="E2036" s="20">
        <v>7.0751001709999999</v>
      </c>
      <c r="F2036" s="20">
        <v>3425</v>
      </c>
      <c r="G2036" s="20">
        <v>1</v>
      </c>
      <c r="H2036" s="20">
        <v>283</v>
      </c>
      <c r="I2036" s="20">
        <v>155</v>
      </c>
      <c r="J2036" s="20">
        <v>44</v>
      </c>
      <c r="K2036" s="20">
        <v>4420</v>
      </c>
      <c r="L2036" s="20">
        <v>63</v>
      </c>
      <c r="M2036" s="26" cm="1">
        <f t="array" ref="M2036">_xlfn.IFS(Table11[[#This Row],[target.clade]]="I",110,Table11[[#This Row],[target.clade]]="II",4454,TRUE,4652)</f>
        <v>4454</v>
      </c>
      <c r="N2036" s="26" cm="1">
        <f t="array" ref="N2036">_xlfn.IFS(Table11[[#This Row],[target.clade]]="I",4454,Table11[[#This Row],[target.clade]]="II",110,TRUE,NA())</f>
        <v>110</v>
      </c>
      <c r="O2036" s="20" cm="1">
        <f t="array" ref="O2036">_xlfn.IFS(Table11[[#This Row],[target.clade]]="I",Table11[[#This Row],[hits.I]],Table11[[#This Row],[target.clade]]="II",Table11[[#This Row],[hits.II]],TRUE,SUM(Table11[[#This Row],[hits.I]:[hits.?]]))</f>
        <v>4420</v>
      </c>
      <c r="P2036" s="26">
        <f>Table11[[#This Row],[clade.P]]-Table11[[#This Row],[clade.TP]]</f>
        <v>34</v>
      </c>
      <c r="Q2036" s="26" cm="1">
        <f t="array" ref="Q2036">_xlfn.IFS(Table11[[#This Row],[target.clade]]="I",Table11[[#This Row],[hits.II]],Table11[[#This Row],[target.clade]]="II",Table11[[#This Row],[hits.I]],TRUE,NA())</f>
        <v>44</v>
      </c>
      <c r="R2036" s="26">
        <f>IFERROR(Table11[[#This Row],[clade.N]]-Table11[[#This Row],[clade.FP]], NA())</f>
        <v>66</v>
      </c>
      <c r="S2036" s="24">
        <f>Table11[[#This Row],[clade.TP]]/Table11[[#This Row],[clade.P]]</f>
        <v>0.99236641221374045</v>
      </c>
      <c r="T2036" s="24">
        <f>Table11[[#This Row],[clade.FN]]/Table11[[#This Row],[clade.P]]</f>
        <v>7.6335877862595417E-3</v>
      </c>
      <c r="U2036" s="24">
        <f>IFERROR(Table11[[#This Row],[clade.FP]]/Table11[[#This Row],[clade.N]],NA())</f>
        <v>0.4</v>
      </c>
      <c r="V2036" s="24">
        <f>IFERROR(Table11[[#This Row],[clade.TN]]/Table11[[#This Row],[clade.N]],NA())</f>
        <v>0.6</v>
      </c>
      <c r="AC2036" s="11"/>
      <c r="AD2036" s="11"/>
    </row>
    <row r="2037" spans="1:30" ht="21" customHeight="1" x14ac:dyDescent="0.2">
      <c r="A2037" s="25" t="s">
        <v>7695</v>
      </c>
      <c r="B2037" s="20">
        <f>LOOKUP(Table11[[#This Row],[id]],'S1 - Assay'!A:A,'S1 - Assay'!B:B)</f>
        <v>10244</v>
      </c>
      <c r="C2037" s="20" t="str">
        <f>LOOKUP(Table11[[#This Row],[id]],'S1 - Assay'!A:A,'S1 - Assay'!C:C)</f>
        <v>II</v>
      </c>
      <c r="D2037" s="20">
        <f>COUNTIF('S6 - Table 1'!$B$3:$B$20,Table11[[#This Row],[id]])</f>
        <v>0</v>
      </c>
      <c r="E2037" s="20">
        <v>7.0998705739999997</v>
      </c>
      <c r="F2037" s="20">
        <v>3402</v>
      </c>
      <c r="G2037" s="20">
        <v>4</v>
      </c>
      <c r="H2037" s="20">
        <v>49</v>
      </c>
      <c r="I2037" s="20">
        <v>233</v>
      </c>
      <c r="J2037" s="20">
        <v>43</v>
      </c>
      <c r="K2037" s="20">
        <v>4402</v>
      </c>
      <c r="L2037" s="20">
        <v>64</v>
      </c>
      <c r="M2037" s="26" cm="1">
        <f t="array" ref="M2037">_xlfn.IFS(Table11[[#This Row],[target.clade]]="I",110,Table11[[#This Row],[target.clade]]="II",4454,TRUE,4652)</f>
        <v>4454</v>
      </c>
      <c r="N2037" s="26" cm="1">
        <f t="array" ref="N2037">_xlfn.IFS(Table11[[#This Row],[target.clade]]="I",4454,Table11[[#This Row],[target.clade]]="II",110,TRUE,NA())</f>
        <v>110</v>
      </c>
      <c r="O2037" s="20" cm="1">
        <f t="array" ref="O2037">_xlfn.IFS(Table11[[#This Row],[target.clade]]="I",Table11[[#This Row],[hits.I]],Table11[[#This Row],[target.clade]]="II",Table11[[#This Row],[hits.II]],TRUE,SUM(Table11[[#This Row],[hits.I]:[hits.?]]))</f>
        <v>4402</v>
      </c>
      <c r="P2037" s="26">
        <f>Table11[[#This Row],[clade.P]]-Table11[[#This Row],[clade.TP]]</f>
        <v>52</v>
      </c>
      <c r="Q2037" s="26" cm="1">
        <f t="array" ref="Q2037">_xlfn.IFS(Table11[[#This Row],[target.clade]]="I",Table11[[#This Row],[hits.II]],Table11[[#This Row],[target.clade]]="II",Table11[[#This Row],[hits.I]],TRUE,NA())</f>
        <v>43</v>
      </c>
      <c r="R2037" s="26">
        <f>IFERROR(Table11[[#This Row],[clade.N]]-Table11[[#This Row],[clade.FP]], NA())</f>
        <v>67</v>
      </c>
      <c r="S2037" s="24">
        <f>Table11[[#This Row],[clade.TP]]/Table11[[#This Row],[clade.P]]</f>
        <v>0.98832510103277948</v>
      </c>
      <c r="T2037" s="24">
        <f>Table11[[#This Row],[clade.FN]]/Table11[[#This Row],[clade.P]]</f>
        <v>1.1674898967220475E-2</v>
      </c>
      <c r="U2037" s="24">
        <f>IFERROR(Table11[[#This Row],[clade.FP]]/Table11[[#This Row],[clade.N]],NA())</f>
        <v>0.39090909090909093</v>
      </c>
      <c r="V2037" s="24">
        <f>IFERROR(Table11[[#This Row],[clade.TN]]/Table11[[#This Row],[clade.N]],NA())</f>
        <v>0.60909090909090913</v>
      </c>
      <c r="AC2037" s="11"/>
      <c r="AD2037" s="11"/>
    </row>
    <row r="2038" spans="1:30" ht="21" customHeight="1" x14ac:dyDescent="0.2">
      <c r="A2038" s="25" t="s">
        <v>7698</v>
      </c>
      <c r="B2038" s="20">
        <f>LOOKUP(Table11[[#This Row],[id]],'S1 - Assay'!A:A,'S1 - Assay'!B:B)</f>
        <v>10244</v>
      </c>
      <c r="C2038" s="20" t="str">
        <f>LOOKUP(Table11[[#This Row],[id]],'S1 - Assay'!A:A,'S1 - Assay'!C:C)</f>
        <v>II</v>
      </c>
      <c r="D2038" s="20">
        <f>COUNTIF('S6 - Table 1'!$B$3:$B$20,Table11[[#This Row],[id]])</f>
        <v>0</v>
      </c>
      <c r="E2038" s="20">
        <v>7.102749835</v>
      </c>
      <c r="F2038" s="20">
        <v>3053</v>
      </c>
      <c r="G2038" s="20">
        <v>272</v>
      </c>
      <c r="H2038" s="20">
        <v>217</v>
      </c>
      <c r="I2038" s="20">
        <v>92</v>
      </c>
      <c r="J2038" s="20">
        <v>43</v>
      </c>
      <c r="K2038" s="20">
        <v>4284</v>
      </c>
      <c r="L2038" s="20">
        <v>62</v>
      </c>
      <c r="M2038" s="26" cm="1">
        <f t="array" ref="M2038">_xlfn.IFS(Table11[[#This Row],[target.clade]]="I",110,Table11[[#This Row],[target.clade]]="II",4454,TRUE,4652)</f>
        <v>4454</v>
      </c>
      <c r="N2038" s="26" cm="1">
        <f t="array" ref="N2038">_xlfn.IFS(Table11[[#This Row],[target.clade]]="I",4454,Table11[[#This Row],[target.clade]]="II",110,TRUE,NA())</f>
        <v>110</v>
      </c>
      <c r="O2038" s="20" cm="1">
        <f t="array" ref="O2038">_xlfn.IFS(Table11[[#This Row],[target.clade]]="I",Table11[[#This Row],[hits.I]],Table11[[#This Row],[target.clade]]="II",Table11[[#This Row],[hits.II]],TRUE,SUM(Table11[[#This Row],[hits.I]:[hits.?]]))</f>
        <v>4284</v>
      </c>
      <c r="P2038" s="26">
        <f>Table11[[#This Row],[clade.P]]-Table11[[#This Row],[clade.TP]]</f>
        <v>170</v>
      </c>
      <c r="Q2038" s="26" cm="1">
        <f t="array" ref="Q2038">_xlfn.IFS(Table11[[#This Row],[target.clade]]="I",Table11[[#This Row],[hits.II]],Table11[[#This Row],[target.clade]]="II",Table11[[#This Row],[hits.I]],TRUE,NA())</f>
        <v>43</v>
      </c>
      <c r="R2038" s="26">
        <f>IFERROR(Table11[[#This Row],[clade.N]]-Table11[[#This Row],[clade.FP]], NA())</f>
        <v>67</v>
      </c>
      <c r="S2038" s="24">
        <f>Table11[[#This Row],[clade.TP]]/Table11[[#This Row],[clade.P]]</f>
        <v>0.96183206106870234</v>
      </c>
      <c r="T2038" s="24">
        <f>Table11[[#This Row],[clade.FN]]/Table11[[#This Row],[clade.P]]</f>
        <v>3.8167938931297711E-2</v>
      </c>
      <c r="U2038" s="24">
        <f>IFERROR(Table11[[#This Row],[clade.FP]]/Table11[[#This Row],[clade.N]],NA())</f>
        <v>0.39090909090909093</v>
      </c>
      <c r="V2038" s="24">
        <f>IFERROR(Table11[[#This Row],[clade.TN]]/Table11[[#This Row],[clade.N]],NA())</f>
        <v>0.60909090909090913</v>
      </c>
      <c r="AC2038" s="11"/>
      <c r="AD2038" s="11"/>
    </row>
    <row r="2039" spans="1:30" ht="21" customHeight="1" x14ac:dyDescent="0.2">
      <c r="A2039" s="25" t="s">
        <v>7701</v>
      </c>
      <c r="B2039" s="20">
        <f>LOOKUP(Table11[[#This Row],[id]],'S1 - Assay'!A:A,'S1 - Assay'!B:B)</f>
        <v>10244</v>
      </c>
      <c r="C2039" s="20" t="str">
        <f>LOOKUP(Table11[[#This Row],[id]],'S1 - Assay'!A:A,'S1 - Assay'!C:C)</f>
        <v>II</v>
      </c>
      <c r="D2039" s="20">
        <f>COUNTIF('S6 - Table 1'!$B$3:$B$20,Table11[[#This Row],[id]])</f>
        <v>0</v>
      </c>
      <c r="E2039" s="20">
        <v>7.1217241339999999</v>
      </c>
      <c r="F2039" s="20">
        <v>3386</v>
      </c>
      <c r="G2039" s="20">
        <v>8</v>
      </c>
      <c r="H2039" s="20">
        <v>198</v>
      </c>
      <c r="I2039" s="20">
        <v>73</v>
      </c>
      <c r="J2039" s="20">
        <v>50</v>
      </c>
      <c r="K2039" s="20">
        <v>4410</v>
      </c>
      <c r="L2039" s="20">
        <v>51</v>
      </c>
      <c r="M2039" s="26" cm="1">
        <f t="array" ref="M2039">_xlfn.IFS(Table11[[#This Row],[target.clade]]="I",110,Table11[[#This Row],[target.clade]]="II",4454,TRUE,4652)</f>
        <v>4454</v>
      </c>
      <c r="N2039" s="26" cm="1">
        <f t="array" ref="N2039">_xlfn.IFS(Table11[[#This Row],[target.clade]]="I",4454,Table11[[#This Row],[target.clade]]="II",110,TRUE,NA())</f>
        <v>110</v>
      </c>
      <c r="O2039" s="20" cm="1">
        <f t="array" ref="O2039">_xlfn.IFS(Table11[[#This Row],[target.clade]]="I",Table11[[#This Row],[hits.I]],Table11[[#This Row],[target.clade]]="II",Table11[[#This Row],[hits.II]],TRUE,SUM(Table11[[#This Row],[hits.I]:[hits.?]]))</f>
        <v>4410</v>
      </c>
      <c r="P2039" s="26">
        <f>Table11[[#This Row],[clade.P]]-Table11[[#This Row],[clade.TP]]</f>
        <v>44</v>
      </c>
      <c r="Q2039" s="26" cm="1">
        <f t="array" ref="Q2039">_xlfn.IFS(Table11[[#This Row],[target.clade]]="I",Table11[[#This Row],[hits.II]],Table11[[#This Row],[target.clade]]="II",Table11[[#This Row],[hits.I]],TRUE,NA())</f>
        <v>50</v>
      </c>
      <c r="R2039" s="26">
        <f>IFERROR(Table11[[#This Row],[clade.N]]-Table11[[#This Row],[clade.FP]], NA())</f>
        <v>60</v>
      </c>
      <c r="S2039" s="24">
        <f>Table11[[#This Row],[clade.TP]]/Table11[[#This Row],[clade.P]]</f>
        <v>0.99012123933542884</v>
      </c>
      <c r="T2039" s="24">
        <f>Table11[[#This Row],[clade.FN]]/Table11[[#This Row],[clade.P]]</f>
        <v>9.8787606645711727E-3</v>
      </c>
      <c r="U2039" s="24">
        <f>IFERROR(Table11[[#This Row],[clade.FP]]/Table11[[#This Row],[clade.N]],NA())</f>
        <v>0.45454545454545453</v>
      </c>
      <c r="V2039" s="24">
        <f>IFERROR(Table11[[#This Row],[clade.TN]]/Table11[[#This Row],[clade.N]],NA())</f>
        <v>0.54545454545454541</v>
      </c>
      <c r="AC2039" s="11"/>
      <c r="AD2039" s="11"/>
    </row>
    <row r="2040" spans="1:30" ht="21" customHeight="1" x14ac:dyDescent="0.2">
      <c r="A2040" s="25" t="s">
        <v>7706</v>
      </c>
      <c r="B2040" s="20">
        <f>LOOKUP(Table11[[#This Row],[id]],'S1 - Assay'!A:A,'S1 - Assay'!B:B)</f>
        <v>10244</v>
      </c>
      <c r="C2040" s="20" t="str">
        <f>LOOKUP(Table11[[#This Row],[id]],'S1 - Assay'!A:A,'S1 - Assay'!C:C)</f>
        <v>II</v>
      </c>
      <c r="D2040" s="20">
        <f>COUNTIF('S6 - Table 1'!$B$3:$B$20,Table11[[#This Row],[id]])</f>
        <v>0</v>
      </c>
      <c r="E2040" s="20">
        <v>7.1226468819999997</v>
      </c>
      <c r="F2040" s="20">
        <v>3388</v>
      </c>
      <c r="G2040" s="20">
        <v>6</v>
      </c>
      <c r="H2040" s="20">
        <v>198</v>
      </c>
      <c r="I2040" s="20">
        <v>73</v>
      </c>
      <c r="J2040" s="20">
        <v>50</v>
      </c>
      <c r="K2040" s="20">
        <v>4410</v>
      </c>
      <c r="L2040" s="20">
        <v>51</v>
      </c>
      <c r="M2040" s="26" cm="1">
        <f t="array" ref="M2040">_xlfn.IFS(Table11[[#This Row],[target.clade]]="I",110,Table11[[#This Row],[target.clade]]="II",4454,TRUE,4652)</f>
        <v>4454</v>
      </c>
      <c r="N2040" s="26" cm="1">
        <f t="array" ref="N2040">_xlfn.IFS(Table11[[#This Row],[target.clade]]="I",4454,Table11[[#This Row],[target.clade]]="II",110,TRUE,NA())</f>
        <v>110</v>
      </c>
      <c r="O2040" s="20" cm="1">
        <f t="array" ref="O2040">_xlfn.IFS(Table11[[#This Row],[target.clade]]="I",Table11[[#This Row],[hits.I]],Table11[[#This Row],[target.clade]]="II",Table11[[#This Row],[hits.II]],TRUE,SUM(Table11[[#This Row],[hits.I]:[hits.?]]))</f>
        <v>4410</v>
      </c>
      <c r="P2040" s="26">
        <f>Table11[[#This Row],[clade.P]]-Table11[[#This Row],[clade.TP]]</f>
        <v>44</v>
      </c>
      <c r="Q2040" s="26" cm="1">
        <f t="array" ref="Q2040">_xlfn.IFS(Table11[[#This Row],[target.clade]]="I",Table11[[#This Row],[hits.II]],Table11[[#This Row],[target.clade]]="II",Table11[[#This Row],[hits.I]],TRUE,NA())</f>
        <v>50</v>
      </c>
      <c r="R2040" s="26">
        <f>IFERROR(Table11[[#This Row],[clade.N]]-Table11[[#This Row],[clade.FP]], NA())</f>
        <v>60</v>
      </c>
      <c r="S2040" s="24">
        <f>Table11[[#This Row],[clade.TP]]/Table11[[#This Row],[clade.P]]</f>
        <v>0.99012123933542884</v>
      </c>
      <c r="T2040" s="24">
        <f>Table11[[#This Row],[clade.FN]]/Table11[[#This Row],[clade.P]]</f>
        <v>9.8787606645711727E-3</v>
      </c>
      <c r="U2040" s="24">
        <f>IFERROR(Table11[[#This Row],[clade.FP]]/Table11[[#This Row],[clade.N]],NA())</f>
        <v>0.45454545454545453</v>
      </c>
      <c r="V2040" s="24">
        <f>IFERROR(Table11[[#This Row],[clade.TN]]/Table11[[#This Row],[clade.N]],NA())</f>
        <v>0.54545454545454541</v>
      </c>
      <c r="AC2040" s="11"/>
      <c r="AD2040" s="11"/>
    </row>
    <row r="2041" spans="1:30" ht="21" customHeight="1" x14ac:dyDescent="0.2">
      <c r="A2041" s="25" t="s">
        <v>7709</v>
      </c>
      <c r="B2041" s="20">
        <f>LOOKUP(Table11[[#This Row],[id]],'S1 - Assay'!A:A,'S1 - Assay'!B:B)</f>
        <v>10244</v>
      </c>
      <c r="C2041" s="20" t="str">
        <f>LOOKUP(Table11[[#This Row],[id]],'S1 - Assay'!A:A,'S1 - Assay'!C:C)</f>
        <v>II</v>
      </c>
      <c r="D2041" s="20">
        <f>COUNTIF('S6 - Table 1'!$B$3:$B$20,Table11[[#This Row],[id]])</f>
        <v>0</v>
      </c>
      <c r="E2041" s="20">
        <v>7.129801702</v>
      </c>
      <c r="F2041" s="20">
        <v>3431</v>
      </c>
      <c r="G2041" s="20">
        <v>2</v>
      </c>
      <c r="H2041" s="20">
        <v>278</v>
      </c>
      <c r="I2041" s="20">
        <v>260</v>
      </c>
      <c r="J2041" s="20">
        <v>43</v>
      </c>
      <c r="K2041" s="20">
        <v>4432</v>
      </c>
      <c r="L2041" s="20">
        <v>64</v>
      </c>
      <c r="M2041" s="26" cm="1">
        <f t="array" ref="M2041">_xlfn.IFS(Table11[[#This Row],[target.clade]]="I",110,Table11[[#This Row],[target.clade]]="II",4454,TRUE,4652)</f>
        <v>4454</v>
      </c>
      <c r="N2041" s="26" cm="1">
        <f t="array" ref="N2041">_xlfn.IFS(Table11[[#This Row],[target.clade]]="I",4454,Table11[[#This Row],[target.clade]]="II",110,TRUE,NA())</f>
        <v>110</v>
      </c>
      <c r="O2041" s="20" cm="1">
        <f t="array" ref="O2041">_xlfn.IFS(Table11[[#This Row],[target.clade]]="I",Table11[[#This Row],[hits.I]],Table11[[#This Row],[target.clade]]="II",Table11[[#This Row],[hits.II]],TRUE,SUM(Table11[[#This Row],[hits.I]:[hits.?]]))</f>
        <v>4432</v>
      </c>
      <c r="P2041" s="26">
        <f>Table11[[#This Row],[clade.P]]-Table11[[#This Row],[clade.TP]]</f>
        <v>22</v>
      </c>
      <c r="Q2041" s="26" cm="1">
        <f t="array" ref="Q2041">_xlfn.IFS(Table11[[#This Row],[target.clade]]="I",Table11[[#This Row],[hits.II]],Table11[[#This Row],[target.clade]]="II",Table11[[#This Row],[hits.I]],TRUE,NA())</f>
        <v>43</v>
      </c>
      <c r="R2041" s="26">
        <f>IFERROR(Table11[[#This Row],[clade.N]]-Table11[[#This Row],[clade.FP]], NA())</f>
        <v>67</v>
      </c>
      <c r="S2041" s="24">
        <f>Table11[[#This Row],[clade.TP]]/Table11[[#This Row],[clade.P]]</f>
        <v>0.99506061966771442</v>
      </c>
      <c r="T2041" s="24">
        <f>Table11[[#This Row],[clade.FN]]/Table11[[#This Row],[clade.P]]</f>
        <v>4.9393803322855864E-3</v>
      </c>
      <c r="U2041" s="24">
        <f>IFERROR(Table11[[#This Row],[clade.FP]]/Table11[[#This Row],[clade.N]],NA())</f>
        <v>0.39090909090909093</v>
      </c>
      <c r="V2041" s="24">
        <f>IFERROR(Table11[[#This Row],[clade.TN]]/Table11[[#This Row],[clade.N]],NA())</f>
        <v>0.60909090909090913</v>
      </c>
      <c r="AC2041" s="11"/>
      <c r="AD2041" s="11"/>
    </row>
    <row r="2042" spans="1:30" ht="21" customHeight="1" x14ac:dyDescent="0.2">
      <c r="A2042" s="25" t="s">
        <v>7712</v>
      </c>
      <c r="B2042" s="20">
        <f>LOOKUP(Table11[[#This Row],[id]],'S1 - Assay'!A:A,'S1 - Assay'!B:B)</f>
        <v>10244</v>
      </c>
      <c r="C2042" s="20" t="str">
        <f>LOOKUP(Table11[[#This Row],[id]],'S1 - Assay'!A:A,'S1 - Assay'!C:C)</f>
        <v>II</v>
      </c>
      <c r="D2042" s="20">
        <f>COUNTIF('S6 - Table 1'!$B$3:$B$20,Table11[[#This Row],[id]])</f>
        <v>0</v>
      </c>
      <c r="E2042" s="20">
        <v>7.1370075829999999</v>
      </c>
      <c r="F2042" s="20">
        <v>3277</v>
      </c>
      <c r="G2042" s="20">
        <v>1</v>
      </c>
      <c r="H2042" s="20">
        <v>115</v>
      </c>
      <c r="I2042" s="20">
        <v>105</v>
      </c>
      <c r="J2042" s="20">
        <v>0</v>
      </c>
      <c r="K2042" s="20">
        <v>4417</v>
      </c>
      <c r="L2042" s="20">
        <v>22</v>
      </c>
      <c r="M2042" s="26" cm="1">
        <f t="array" ref="M2042">_xlfn.IFS(Table11[[#This Row],[target.clade]]="I",110,Table11[[#This Row],[target.clade]]="II",4454,TRUE,4652)</f>
        <v>4454</v>
      </c>
      <c r="N2042" s="26" cm="1">
        <f t="array" ref="N2042">_xlfn.IFS(Table11[[#This Row],[target.clade]]="I",4454,Table11[[#This Row],[target.clade]]="II",110,TRUE,NA())</f>
        <v>110</v>
      </c>
      <c r="O2042" s="20" cm="1">
        <f t="array" ref="O2042">_xlfn.IFS(Table11[[#This Row],[target.clade]]="I",Table11[[#This Row],[hits.I]],Table11[[#This Row],[target.clade]]="II",Table11[[#This Row],[hits.II]],TRUE,SUM(Table11[[#This Row],[hits.I]:[hits.?]]))</f>
        <v>4417</v>
      </c>
      <c r="P2042" s="26">
        <f>Table11[[#This Row],[clade.P]]-Table11[[#This Row],[clade.TP]]</f>
        <v>37</v>
      </c>
      <c r="Q2042" s="26" cm="1">
        <f t="array" ref="Q2042">_xlfn.IFS(Table11[[#This Row],[target.clade]]="I",Table11[[#This Row],[hits.II]],Table11[[#This Row],[target.clade]]="II",Table11[[#This Row],[hits.I]],TRUE,NA())</f>
        <v>0</v>
      </c>
      <c r="R2042" s="26">
        <f>IFERROR(Table11[[#This Row],[clade.N]]-Table11[[#This Row],[clade.FP]], NA())</f>
        <v>110</v>
      </c>
      <c r="S2042" s="24">
        <f>Table11[[#This Row],[clade.TP]]/Table11[[#This Row],[clade.P]]</f>
        <v>0.99169286035024695</v>
      </c>
      <c r="T2042" s="24">
        <f>Table11[[#This Row],[clade.FN]]/Table11[[#This Row],[clade.P]]</f>
        <v>8.3071396497530307E-3</v>
      </c>
      <c r="U2042" s="24">
        <f>IFERROR(Table11[[#This Row],[clade.FP]]/Table11[[#This Row],[clade.N]],NA())</f>
        <v>0</v>
      </c>
      <c r="V2042" s="24">
        <f>IFERROR(Table11[[#This Row],[clade.TN]]/Table11[[#This Row],[clade.N]],NA())</f>
        <v>1</v>
      </c>
      <c r="AC2042" s="11"/>
      <c r="AD2042" s="11"/>
    </row>
    <row r="2043" spans="1:30" ht="21" customHeight="1" x14ac:dyDescent="0.2">
      <c r="A2043" s="25" t="s">
        <v>7715</v>
      </c>
      <c r="B2043" s="20">
        <f>LOOKUP(Table11[[#This Row],[id]],'S1 - Assay'!A:A,'S1 - Assay'!B:B)</f>
        <v>10244</v>
      </c>
      <c r="C2043" s="20" t="str">
        <f>LOOKUP(Table11[[#This Row],[id]],'S1 - Assay'!A:A,'S1 - Assay'!C:C)</f>
        <v>II</v>
      </c>
      <c r="D2043" s="20">
        <f>COUNTIF('S6 - Table 1'!$B$3:$B$20,Table11[[#This Row],[id]])</f>
        <v>0</v>
      </c>
      <c r="E2043" s="20">
        <v>7.1404992460000001</v>
      </c>
      <c r="F2043" s="20">
        <v>3402</v>
      </c>
      <c r="G2043" s="20">
        <v>4</v>
      </c>
      <c r="H2043" s="20">
        <v>49</v>
      </c>
      <c r="I2043" s="20">
        <v>233</v>
      </c>
      <c r="J2043" s="20">
        <v>43</v>
      </c>
      <c r="K2043" s="20">
        <v>4402</v>
      </c>
      <c r="L2043" s="20">
        <v>64</v>
      </c>
      <c r="M2043" s="26" cm="1">
        <f t="array" ref="M2043">_xlfn.IFS(Table11[[#This Row],[target.clade]]="I",110,Table11[[#This Row],[target.clade]]="II",4454,TRUE,4652)</f>
        <v>4454</v>
      </c>
      <c r="N2043" s="26" cm="1">
        <f t="array" ref="N2043">_xlfn.IFS(Table11[[#This Row],[target.clade]]="I",4454,Table11[[#This Row],[target.clade]]="II",110,TRUE,NA())</f>
        <v>110</v>
      </c>
      <c r="O2043" s="20" cm="1">
        <f t="array" ref="O2043">_xlfn.IFS(Table11[[#This Row],[target.clade]]="I",Table11[[#This Row],[hits.I]],Table11[[#This Row],[target.clade]]="II",Table11[[#This Row],[hits.II]],TRUE,SUM(Table11[[#This Row],[hits.I]:[hits.?]]))</f>
        <v>4402</v>
      </c>
      <c r="P2043" s="26">
        <f>Table11[[#This Row],[clade.P]]-Table11[[#This Row],[clade.TP]]</f>
        <v>52</v>
      </c>
      <c r="Q2043" s="26" cm="1">
        <f t="array" ref="Q2043">_xlfn.IFS(Table11[[#This Row],[target.clade]]="I",Table11[[#This Row],[hits.II]],Table11[[#This Row],[target.clade]]="II",Table11[[#This Row],[hits.I]],TRUE,NA())</f>
        <v>43</v>
      </c>
      <c r="R2043" s="26">
        <f>IFERROR(Table11[[#This Row],[clade.N]]-Table11[[#This Row],[clade.FP]], NA())</f>
        <v>67</v>
      </c>
      <c r="S2043" s="24">
        <f>Table11[[#This Row],[clade.TP]]/Table11[[#This Row],[clade.P]]</f>
        <v>0.98832510103277948</v>
      </c>
      <c r="T2043" s="24">
        <f>Table11[[#This Row],[clade.FN]]/Table11[[#This Row],[clade.P]]</f>
        <v>1.1674898967220475E-2</v>
      </c>
      <c r="U2043" s="24">
        <f>IFERROR(Table11[[#This Row],[clade.FP]]/Table11[[#This Row],[clade.N]],NA())</f>
        <v>0.39090909090909093</v>
      </c>
      <c r="V2043" s="24">
        <f>IFERROR(Table11[[#This Row],[clade.TN]]/Table11[[#This Row],[clade.N]],NA())</f>
        <v>0.60909090909090913</v>
      </c>
      <c r="AC2043" s="11"/>
      <c r="AD2043" s="11"/>
    </row>
    <row r="2044" spans="1:30" ht="21" customHeight="1" x14ac:dyDescent="0.2">
      <c r="A2044" s="25" t="s">
        <v>7719</v>
      </c>
      <c r="B2044" s="20">
        <f>LOOKUP(Table11[[#This Row],[id]],'S1 - Assay'!A:A,'S1 - Assay'!B:B)</f>
        <v>10244</v>
      </c>
      <c r="C2044" s="20" t="str">
        <f>LOOKUP(Table11[[#This Row],[id]],'S1 - Assay'!A:A,'S1 - Assay'!C:C)</f>
        <v>II</v>
      </c>
      <c r="D2044" s="20">
        <f>COUNTIF('S6 - Table 1'!$B$3:$B$20,Table11[[#This Row],[id]])</f>
        <v>0</v>
      </c>
      <c r="E2044" s="20">
        <v>7.1456224820000003</v>
      </c>
      <c r="F2044" s="20">
        <v>3055</v>
      </c>
      <c r="G2044" s="20">
        <v>303</v>
      </c>
      <c r="H2044" s="20">
        <v>299</v>
      </c>
      <c r="I2044" s="20">
        <v>10</v>
      </c>
      <c r="J2044" s="20">
        <v>43</v>
      </c>
      <c r="K2044" s="20">
        <v>4352</v>
      </c>
      <c r="L2044" s="20">
        <v>62</v>
      </c>
      <c r="M2044" s="26" cm="1">
        <f t="array" ref="M2044">_xlfn.IFS(Table11[[#This Row],[target.clade]]="I",110,Table11[[#This Row],[target.clade]]="II",4454,TRUE,4652)</f>
        <v>4454</v>
      </c>
      <c r="N2044" s="26" cm="1">
        <f t="array" ref="N2044">_xlfn.IFS(Table11[[#This Row],[target.clade]]="I",4454,Table11[[#This Row],[target.clade]]="II",110,TRUE,NA())</f>
        <v>110</v>
      </c>
      <c r="O2044" s="20" cm="1">
        <f t="array" ref="O2044">_xlfn.IFS(Table11[[#This Row],[target.clade]]="I",Table11[[#This Row],[hits.I]],Table11[[#This Row],[target.clade]]="II",Table11[[#This Row],[hits.II]],TRUE,SUM(Table11[[#This Row],[hits.I]:[hits.?]]))</f>
        <v>4352</v>
      </c>
      <c r="P2044" s="26">
        <f>Table11[[#This Row],[clade.P]]-Table11[[#This Row],[clade.TP]]</f>
        <v>102</v>
      </c>
      <c r="Q2044" s="26" cm="1">
        <f t="array" ref="Q2044">_xlfn.IFS(Table11[[#This Row],[target.clade]]="I",Table11[[#This Row],[hits.II]],Table11[[#This Row],[target.clade]]="II",Table11[[#This Row],[hits.I]],TRUE,NA())</f>
        <v>43</v>
      </c>
      <c r="R2044" s="26">
        <f>IFERROR(Table11[[#This Row],[clade.N]]-Table11[[#This Row],[clade.FP]], NA())</f>
        <v>67</v>
      </c>
      <c r="S2044" s="24">
        <f>Table11[[#This Row],[clade.TP]]/Table11[[#This Row],[clade.P]]</f>
        <v>0.97709923664122134</v>
      </c>
      <c r="T2044" s="24">
        <f>Table11[[#This Row],[clade.FN]]/Table11[[#This Row],[clade.P]]</f>
        <v>2.2900763358778626E-2</v>
      </c>
      <c r="U2044" s="24">
        <f>IFERROR(Table11[[#This Row],[clade.FP]]/Table11[[#This Row],[clade.N]],NA())</f>
        <v>0.39090909090909093</v>
      </c>
      <c r="V2044" s="24">
        <f>IFERROR(Table11[[#This Row],[clade.TN]]/Table11[[#This Row],[clade.N]],NA())</f>
        <v>0.60909090909090913</v>
      </c>
      <c r="AC2044" s="11"/>
      <c r="AD2044" s="11"/>
    </row>
    <row r="2045" spans="1:30" ht="21" customHeight="1" x14ac:dyDescent="0.2">
      <c r="A2045" s="25" t="s">
        <v>7722</v>
      </c>
      <c r="B2045" s="20">
        <f>LOOKUP(Table11[[#This Row],[id]],'S1 - Assay'!A:A,'S1 - Assay'!B:B)</f>
        <v>10244</v>
      </c>
      <c r="C2045" s="20" t="str">
        <f>LOOKUP(Table11[[#This Row],[id]],'S1 - Assay'!A:A,'S1 - Assay'!C:C)</f>
        <v>II</v>
      </c>
      <c r="D2045" s="20">
        <f>COUNTIF('S6 - Table 1'!$B$3:$B$20,Table11[[#This Row],[id]])</f>
        <v>0</v>
      </c>
      <c r="E2045" s="20">
        <v>7.1521278429999997</v>
      </c>
      <c r="F2045" s="20">
        <v>3400</v>
      </c>
      <c r="G2045" s="20">
        <v>7</v>
      </c>
      <c r="H2045" s="20">
        <v>126</v>
      </c>
      <c r="I2045" s="20">
        <v>174</v>
      </c>
      <c r="J2045" s="20">
        <v>44</v>
      </c>
      <c r="K2045" s="20">
        <v>4386</v>
      </c>
      <c r="L2045" s="20">
        <v>63</v>
      </c>
      <c r="M2045" s="26" cm="1">
        <f t="array" ref="M2045">_xlfn.IFS(Table11[[#This Row],[target.clade]]="I",110,Table11[[#This Row],[target.clade]]="II",4454,TRUE,4652)</f>
        <v>4454</v>
      </c>
      <c r="N2045" s="26" cm="1">
        <f t="array" ref="N2045">_xlfn.IFS(Table11[[#This Row],[target.clade]]="I",4454,Table11[[#This Row],[target.clade]]="II",110,TRUE,NA())</f>
        <v>110</v>
      </c>
      <c r="O2045" s="20" cm="1">
        <f t="array" ref="O2045">_xlfn.IFS(Table11[[#This Row],[target.clade]]="I",Table11[[#This Row],[hits.I]],Table11[[#This Row],[target.clade]]="II",Table11[[#This Row],[hits.II]],TRUE,SUM(Table11[[#This Row],[hits.I]:[hits.?]]))</f>
        <v>4386</v>
      </c>
      <c r="P2045" s="26">
        <f>Table11[[#This Row],[clade.P]]-Table11[[#This Row],[clade.TP]]</f>
        <v>68</v>
      </c>
      <c r="Q2045" s="26" cm="1">
        <f t="array" ref="Q2045">_xlfn.IFS(Table11[[#This Row],[target.clade]]="I",Table11[[#This Row],[hits.II]],Table11[[#This Row],[target.clade]]="II",Table11[[#This Row],[hits.I]],TRUE,NA())</f>
        <v>44</v>
      </c>
      <c r="R2045" s="26">
        <f>IFERROR(Table11[[#This Row],[clade.N]]-Table11[[#This Row],[clade.FP]], NA())</f>
        <v>66</v>
      </c>
      <c r="S2045" s="24">
        <f>Table11[[#This Row],[clade.TP]]/Table11[[#This Row],[clade.P]]</f>
        <v>0.98473282442748089</v>
      </c>
      <c r="T2045" s="24">
        <f>Table11[[#This Row],[clade.FN]]/Table11[[#This Row],[clade.P]]</f>
        <v>1.5267175572519083E-2</v>
      </c>
      <c r="U2045" s="24">
        <f>IFERROR(Table11[[#This Row],[clade.FP]]/Table11[[#This Row],[clade.N]],NA())</f>
        <v>0.4</v>
      </c>
      <c r="V2045" s="24">
        <f>IFERROR(Table11[[#This Row],[clade.TN]]/Table11[[#This Row],[clade.N]],NA())</f>
        <v>0.6</v>
      </c>
      <c r="AC2045" s="11"/>
      <c r="AD2045" s="11"/>
    </row>
    <row r="2046" spans="1:30" ht="21" customHeight="1" x14ac:dyDescent="0.2">
      <c r="A2046" s="25" t="s">
        <v>7725</v>
      </c>
      <c r="B2046" s="20">
        <f>LOOKUP(Table11[[#This Row],[id]],'S1 - Assay'!A:A,'S1 - Assay'!B:B)</f>
        <v>10244</v>
      </c>
      <c r="C2046" s="20" t="str">
        <f>LOOKUP(Table11[[#This Row],[id]],'S1 - Assay'!A:A,'S1 - Assay'!C:C)</f>
        <v>II</v>
      </c>
      <c r="D2046" s="20">
        <f>COUNTIF('S6 - Table 1'!$B$3:$B$20,Table11[[#This Row],[id]])</f>
        <v>0</v>
      </c>
      <c r="E2046" s="20">
        <v>7.1610447580000001</v>
      </c>
      <c r="F2046" s="20">
        <v>3431</v>
      </c>
      <c r="G2046" s="20">
        <v>2</v>
      </c>
      <c r="H2046" s="20">
        <v>278</v>
      </c>
      <c r="I2046" s="20">
        <v>260</v>
      </c>
      <c r="J2046" s="20">
        <v>43</v>
      </c>
      <c r="K2046" s="20">
        <v>4432</v>
      </c>
      <c r="L2046" s="20">
        <v>64</v>
      </c>
      <c r="M2046" s="26" cm="1">
        <f t="array" ref="M2046">_xlfn.IFS(Table11[[#This Row],[target.clade]]="I",110,Table11[[#This Row],[target.clade]]="II",4454,TRUE,4652)</f>
        <v>4454</v>
      </c>
      <c r="N2046" s="26" cm="1">
        <f t="array" ref="N2046">_xlfn.IFS(Table11[[#This Row],[target.clade]]="I",4454,Table11[[#This Row],[target.clade]]="II",110,TRUE,NA())</f>
        <v>110</v>
      </c>
      <c r="O2046" s="20" cm="1">
        <f t="array" ref="O2046">_xlfn.IFS(Table11[[#This Row],[target.clade]]="I",Table11[[#This Row],[hits.I]],Table11[[#This Row],[target.clade]]="II",Table11[[#This Row],[hits.II]],TRUE,SUM(Table11[[#This Row],[hits.I]:[hits.?]]))</f>
        <v>4432</v>
      </c>
      <c r="P2046" s="26">
        <f>Table11[[#This Row],[clade.P]]-Table11[[#This Row],[clade.TP]]</f>
        <v>22</v>
      </c>
      <c r="Q2046" s="26" cm="1">
        <f t="array" ref="Q2046">_xlfn.IFS(Table11[[#This Row],[target.clade]]="I",Table11[[#This Row],[hits.II]],Table11[[#This Row],[target.clade]]="II",Table11[[#This Row],[hits.I]],TRUE,NA())</f>
        <v>43</v>
      </c>
      <c r="R2046" s="26">
        <f>IFERROR(Table11[[#This Row],[clade.N]]-Table11[[#This Row],[clade.FP]], NA())</f>
        <v>67</v>
      </c>
      <c r="S2046" s="24">
        <f>Table11[[#This Row],[clade.TP]]/Table11[[#This Row],[clade.P]]</f>
        <v>0.99506061966771442</v>
      </c>
      <c r="T2046" s="24">
        <f>Table11[[#This Row],[clade.FN]]/Table11[[#This Row],[clade.P]]</f>
        <v>4.9393803322855864E-3</v>
      </c>
      <c r="U2046" s="24">
        <f>IFERROR(Table11[[#This Row],[clade.FP]]/Table11[[#This Row],[clade.N]],NA())</f>
        <v>0.39090909090909093</v>
      </c>
      <c r="V2046" s="24">
        <f>IFERROR(Table11[[#This Row],[clade.TN]]/Table11[[#This Row],[clade.N]],NA())</f>
        <v>0.60909090909090913</v>
      </c>
      <c r="AC2046" s="11"/>
      <c r="AD2046" s="11"/>
    </row>
    <row r="2047" spans="1:30" ht="21" customHeight="1" x14ac:dyDescent="0.2">
      <c r="A2047" s="25" t="s">
        <v>7728</v>
      </c>
      <c r="B2047" s="20">
        <f>LOOKUP(Table11[[#This Row],[id]],'S1 - Assay'!A:A,'S1 - Assay'!B:B)</f>
        <v>10244</v>
      </c>
      <c r="C2047" s="20" t="str">
        <f>LOOKUP(Table11[[#This Row],[id]],'S1 - Assay'!A:A,'S1 - Assay'!C:C)</f>
        <v>II</v>
      </c>
      <c r="D2047" s="20">
        <f>COUNTIF('S6 - Table 1'!$B$3:$B$20,Table11[[#This Row],[id]])</f>
        <v>0</v>
      </c>
      <c r="E2047" s="20">
        <v>7.1616729189999999</v>
      </c>
      <c r="F2047" s="20">
        <v>3431</v>
      </c>
      <c r="G2047" s="20">
        <v>2</v>
      </c>
      <c r="H2047" s="20">
        <v>278</v>
      </c>
      <c r="I2047" s="20">
        <v>260</v>
      </c>
      <c r="J2047" s="20">
        <v>43</v>
      </c>
      <c r="K2047" s="20">
        <v>4432</v>
      </c>
      <c r="L2047" s="20">
        <v>64</v>
      </c>
      <c r="M2047" s="26" cm="1">
        <f t="array" ref="M2047">_xlfn.IFS(Table11[[#This Row],[target.clade]]="I",110,Table11[[#This Row],[target.clade]]="II",4454,TRUE,4652)</f>
        <v>4454</v>
      </c>
      <c r="N2047" s="26" cm="1">
        <f t="array" ref="N2047">_xlfn.IFS(Table11[[#This Row],[target.clade]]="I",4454,Table11[[#This Row],[target.clade]]="II",110,TRUE,NA())</f>
        <v>110</v>
      </c>
      <c r="O2047" s="20" cm="1">
        <f t="array" ref="O2047">_xlfn.IFS(Table11[[#This Row],[target.clade]]="I",Table11[[#This Row],[hits.I]],Table11[[#This Row],[target.clade]]="II",Table11[[#This Row],[hits.II]],TRUE,SUM(Table11[[#This Row],[hits.I]:[hits.?]]))</f>
        <v>4432</v>
      </c>
      <c r="P2047" s="26">
        <f>Table11[[#This Row],[clade.P]]-Table11[[#This Row],[clade.TP]]</f>
        <v>22</v>
      </c>
      <c r="Q2047" s="26" cm="1">
        <f t="array" ref="Q2047">_xlfn.IFS(Table11[[#This Row],[target.clade]]="I",Table11[[#This Row],[hits.II]],Table11[[#This Row],[target.clade]]="II",Table11[[#This Row],[hits.I]],TRUE,NA())</f>
        <v>43</v>
      </c>
      <c r="R2047" s="26">
        <f>IFERROR(Table11[[#This Row],[clade.N]]-Table11[[#This Row],[clade.FP]], NA())</f>
        <v>67</v>
      </c>
      <c r="S2047" s="24">
        <f>Table11[[#This Row],[clade.TP]]/Table11[[#This Row],[clade.P]]</f>
        <v>0.99506061966771442</v>
      </c>
      <c r="T2047" s="24">
        <f>Table11[[#This Row],[clade.FN]]/Table11[[#This Row],[clade.P]]</f>
        <v>4.9393803322855864E-3</v>
      </c>
      <c r="U2047" s="24">
        <f>IFERROR(Table11[[#This Row],[clade.FP]]/Table11[[#This Row],[clade.N]],NA())</f>
        <v>0.39090909090909093</v>
      </c>
      <c r="V2047" s="24">
        <f>IFERROR(Table11[[#This Row],[clade.TN]]/Table11[[#This Row],[clade.N]],NA())</f>
        <v>0.60909090909090913</v>
      </c>
      <c r="AC2047" s="11"/>
      <c r="AD2047" s="11"/>
    </row>
    <row r="2048" spans="1:30" ht="21" customHeight="1" x14ac:dyDescent="0.2">
      <c r="A2048" s="25" t="s">
        <v>7731</v>
      </c>
      <c r="B2048" s="20">
        <f>LOOKUP(Table11[[#This Row],[id]],'S1 - Assay'!A:A,'S1 - Assay'!B:B)</f>
        <v>10244</v>
      </c>
      <c r="C2048" s="20" t="str">
        <f>LOOKUP(Table11[[#This Row],[id]],'S1 - Assay'!A:A,'S1 - Assay'!C:C)</f>
        <v>II</v>
      </c>
      <c r="D2048" s="20">
        <f>COUNTIF('S6 - Table 1'!$B$3:$B$20,Table11[[#This Row],[id]])</f>
        <v>0</v>
      </c>
      <c r="E2048" s="20">
        <v>7.1629370449999996</v>
      </c>
      <c r="F2048" s="20">
        <v>3400</v>
      </c>
      <c r="G2048" s="20">
        <v>7</v>
      </c>
      <c r="H2048" s="20">
        <v>279</v>
      </c>
      <c r="I2048" s="20">
        <v>21</v>
      </c>
      <c r="J2048" s="20">
        <v>44</v>
      </c>
      <c r="K2048" s="20">
        <v>4386</v>
      </c>
      <c r="L2048" s="20">
        <v>63</v>
      </c>
      <c r="M2048" s="26" cm="1">
        <f t="array" ref="M2048">_xlfn.IFS(Table11[[#This Row],[target.clade]]="I",110,Table11[[#This Row],[target.clade]]="II",4454,TRUE,4652)</f>
        <v>4454</v>
      </c>
      <c r="N2048" s="26" cm="1">
        <f t="array" ref="N2048">_xlfn.IFS(Table11[[#This Row],[target.clade]]="I",4454,Table11[[#This Row],[target.clade]]="II",110,TRUE,NA())</f>
        <v>110</v>
      </c>
      <c r="O2048" s="20" cm="1">
        <f t="array" ref="O2048">_xlfn.IFS(Table11[[#This Row],[target.clade]]="I",Table11[[#This Row],[hits.I]],Table11[[#This Row],[target.clade]]="II",Table11[[#This Row],[hits.II]],TRUE,SUM(Table11[[#This Row],[hits.I]:[hits.?]]))</f>
        <v>4386</v>
      </c>
      <c r="P2048" s="26">
        <f>Table11[[#This Row],[clade.P]]-Table11[[#This Row],[clade.TP]]</f>
        <v>68</v>
      </c>
      <c r="Q2048" s="26" cm="1">
        <f t="array" ref="Q2048">_xlfn.IFS(Table11[[#This Row],[target.clade]]="I",Table11[[#This Row],[hits.II]],Table11[[#This Row],[target.clade]]="II",Table11[[#This Row],[hits.I]],TRUE,NA())</f>
        <v>44</v>
      </c>
      <c r="R2048" s="26">
        <f>IFERROR(Table11[[#This Row],[clade.N]]-Table11[[#This Row],[clade.FP]], NA())</f>
        <v>66</v>
      </c>
      <c r="S2048" s="24">
        <f>Table11[[#This Row],[clade.TP]]/Table11[[#This Row],[clade.P]]</f>
        <v>0.98473282442748089</v>
      </c>
      <c r="T2048" s="24">
        <f>Table11[[#This Row],[clade.FN]]/Table11[[#This Row],[clade.P]]</f>
        <v>1.5267175572519083E-2</v>
      </c>
      <c r="U2048" s="24">
        <f>IFERROR(Table11[[#This Row],[clade.FP]]/Table11[[#This Row],[clade.N]],NA())</f>
        <v>0.4</v>
      </c>
      <c r="V2048" s="24">
        <f>IFERROR(Table11[[#This Row],[clade.TN]]/Table11[[#This Row],[clade.N]],NA())</f>
        <v>0.6</v>
      </c>
      <c r="AC2048" s="11"/>
      <c r="AD2048" s="11"/>
    </row>
    <row r="2049" spans="1:30" ht="21" customHeight="1" x14ac:dyDescent="0.2">
      <c r="A2049" s="25" t="s">
        <v>7734</v>
      </c>
      <c r="B2049" s="20">
        <f>LOOKUP(Table11[[#This Row],[id]],'S1 - Assay'!A:A,'S1 - Assay'!B:B)</f>
        <v>10244</v>
      </c>
      <c r="C2049" s="20" t="str">
        <f>LOOKUP(Table11[[#This Row],[id]],'S1 - Assay'!A:A,'S1 - Assay'!C:C)</f>
        <v>II</v>
      </c>
      <c r="D2049" s="20">
        <f>COUNTIF('S6 - Table 1'!$B$3:$B$20,Table11[[#This Row],[id]])</f>
        <v>0</v>
      </c>
      <c r="E2049" s="20">
        <v>7.1807094280000001</v>
      </c>
      <c r="F2049" s="20">
        <v>3402</v>
      </c>
      <c r="G2049" s="20">
        <v>4</v>
      </c>
      <c r="H2049" s="20">
        <v>49</v>
      </c>
      <c r="I2049" s="20">
        <v>233</v>
      </c>
      <c r="J2049" s="20">
        <v>43</v>
      </c>
      <c r="K2049" s="20">
        <v>4402</v>
      </c>
      <c r="L2049" s="20">
        <v>64</v>
      </c>
      <c r="M2049" s="26" cm="1">
        <f t="array" ref="M2049">_xlfn.IFS(Table11[[#This Row],[target.clade]]="I",110,Table11[[#This Row],[target.clade]]="II",4454,TRUE,4652)</f>
        <v>4454</v>
      </c>
      <c r="N2049" s="26" cm="1">
        <f t="array" ref="N2049">_xlfn.IFS(Table11[[#This Row],[target.clade]]="I",4454,Table11[[#This Row],[target.clade]]="II",110,TRUE,NA())</f>
        <v>110</v>
      </c>
      <c r="O2049" s="20" cm="1">
        <f t="array" ref="O2049">_xlfn.IFS(Table11[[#This Row],[target.clade]]="I",Table11[[#This Row],[hits.I]],Table11[[#This Row],[target.clade]]="II",Table11[[#This Row],[hits.II]],TRUE,SUM(Table11[[#This Row],[hits.I]:[hits.?]]))</f>
        <v>4402</v>
      </c>
      <c r="P2049" s="26">
        <f>Table11[[#This Row],[clade.P]]-Table11[[#This Row],[clade.TP]]</f>
        <v>52</v>
      </c>
      <c r="Q2049" s="26" cm="1">
        <f t="array" ref="Q2049">_xlfn.IFS(Table11[[#This Row],[target.clade]]="I",Table11[[#This Row],[hits.II]],Table11[[#This Row],[target.clade]]="II",Table11[[#This Row],[hits.I]],TRUE,NA())</f>
        <v>43</v>
      </c>
      <c r="R2049" s="26">
        <f>IFERROR(Table11[[#This Row],[clade.N]]-Table11[[#This Row],[clade.FP]], NA())</f>
        <v>67</v>
      </c>
      <c r="S2049" s="24">
        <f>Table11[[#This Row],[clade.TP]]/Table11[[#This Row],[clade.P]]</f>
        <v>0.98832510103277948</v>
      </c>
      <c r="T2049" s="24">
        <f>Table11[[#This Row],[clade.FN]]/Table11[[#This Row],[clade.P]]</f>
        <v>1.1674898967220475E-2</v>
      </c>
      <c r="U2049" s="24">
        <f>IFERROR(Table11[[#This Row],[clade.FP]]/Table11[[#This Row],[clade.N]],NA())</f>
        <v>0.39090909090909093</v>
      </c>
      <c r="V2049" s="24">
        <f>IFERROR(Table11[[#This Row],[clade.TN]]/Table11[[#This Row],[clade.N]],NA())</f>
        <v>0.60909090909090913</v>
      </c>
      <c r="AC2049" s="11"/>
      <c r="AD2049" s="11"/>
    </row>
    <row r="2050" spans="1:30" ht="21" customHeight="1" x14ac:dyDescent="0.2">
      <c r="A2050" s="25" t="s">
        <v>7738</v>
      </c>
      <c r="B2050" s="20">
        <f>LOOKUP(Table11[[#This Row],[id]],'S1 - Assay'!A:A,'S1 - Assay'!B:B)</f>
        <v>10244</v>
      </c>
      <c r="C2050" s="20" t="str">
        <f>LOOKUP(Table11[[#This Row],[id]],'S1 - Assay'!A:A,'S1 - Assay'!C:C)</f>
        <v>II</v>
      </c>
      <c r="D2050" s="20">
        <f>COUNTIF('S6 - Table 1'!$B$3:$B$20,Table11[[#This Row],[id]])</f>
        <v>0</v>
      </c>
      <c r="E2050" s="20">
        <v>7.2089467220000003</v>
      </c>
      <c r="F2050" s="20">
        <v>3325</v>
      </c>
      <c r="G2050" s="20">
        <v>13</v>
      </c>
      <c r="H2050" s="20">
        <v>252</v>
      </c>
      <c r="I2050" s="20">
        <v>20</v>
      </c>
      <c r="J2050" s="20">
        <v>50</v>
      </c>
      <c r="K2050" s="20">
        <v>4319</v>
      </c>
      <c r="L2050" s="20">
        <v>57</v>
      </c>
      <c r="M2050" s="26" cm="1">
        <f t="array" ref="M2050">_xlfn.IFS(Table11[[#This Row],[target.clade]]="I",110,Table11[[#This Row],[target.clade]]="II",4454,TRUE,4652)</f>
        <v>4454</v>
      </c>
      <c r="N2050" s="26" cm="1">
        <f t="array" ref="N2050">_xlfn.IFS(Table11[[#This Row],[target.clade]]="I",4454,Table11[[#This Row],[target.clade]]="II",110,TRUE,NA())</f>
        <v>110</v>
      </c>
      <c r="O2050" s="20" cm="1">
        <f t="array" ref="O2050">_xlfn.IFS(Table11[[#This Row],[target.clade]]="I",Table11[[#This Row],[hits.I]],Table11[[#This Row],[target.clade]]="II",Table11[[#This Row],[hits.II]],TRUE,SUM(Table11[[#This Row],[hits.I]:[hits.?]]))</f>
        <v>4319</v>
      </c>
      <c r="P2050" s="26">
        <f>Table11[[#This Row],[clade.P]]-Table11[[#This Row],[clade.TP]]</f>
        <v>135</v>
      </c>
      <c r="Q2050" s="26" cm="1">
        <f t="array" ref="Q2050">_xlfn.IFS(Table11[[#This Row],[target.clade]]="I",Table11[[#This Row],[hits.II]],Table11[[#This Row],[target.clade]]="II",Table11[[#This Row],[hits.I]],TRUE,NA())</f>
        <v>50</v>
      </c>
      <c r="R2050" s="26">
        <f>IFERROR(Table11[[#This Row],[clade.N]]-Table11[[#This Row],[clade.FP]], NA())</f>
        <v>60</v>
      </c>
      <c r="S2050" s="24">
        <f>Table11[[#This Row],[clade.TP]]/Table11[[#This Row],[clade.P]]</f>
        <v>0.96969016614279302</v>
      </c>
      <c r="T2050" s="24">
        <f>Table11[[#This Row],[clade.FN]]/Table11[[#This Row],[clade.P]]</f>
        <v>3.0309833857207005E-2</v>
      </c>
      <c r="U2050" s="24">
        <f>IFERROR(Table11[[#This Row],[clade.FP]]/Table11[[#This Row],[clade.N]],NA())</f>
        <v>0.45454545454545453</v>
      </c>
      <c r="V2050" s="24">
        <f>IFERROR(Table11[[#This Row],[clade.TN]]/Table11[[#This Row],[clade.N]],NA())</f>
        <v>0.54545454545454541</v>
      </c>
      <c r="AC2050" s="11"/>
      <c r="AD2050" s="11"/>
    </row>
    <row r="2051" spans="1:30" ht="21" customHeight="1" x14ac:dyDescent="0.2">
      <c r="A2051" s="25" t="s">
        <v>7743</v>
      </c>
      <c r="B2051" s="20">
        <f>LOOKUP(Table11[[#This Row],[id]],'S1 - Assay'!A:A,'S1 - Assay'!B:B)</f>
        <v>10244</v>
      </c>
      <c r="C2051" s="20" t="str">
        <f>LOOKUP(Table11[[#This Row],[id]],'S1 - Assay'!A:A,'S1 - Assay'!C:C)</f>
        <v>II</v>
      </c>
      <c r="D2051" s="20">
        <f>COUNTIF('S6 - Table 1'!$B$3:$B$20,Table11[[#This Row],[id]])</f>
        <v>0</v>
      </c>
      <c r="E2051" s="20">
        <v>7.2570245880000002</v>
      </c>
      <c r="F2051" s="20">
        <v>3400</v>
      </c>
      <c r="G2051" s="20">
        <v>7</v>
      </c>
      <c r="H2051" s="20">
        <v>270</v>
      </c>
      <c r="I2051" s="20">
        <v>30</v>
      </c>
      <c r="J2051" s="20">
        <v>44</v>
      </c>
      <c r="K2051" s="20">
        <v>4386</v>
      </c>
      <c r="L2051" s="20">
        <v>63</v>
      </c>
      <c r="M2051" s="26" cm="1">
        <f t="array" ref="M2051">_xlfn.IFS(Table11[[#This Row],[target.clade]]="I",110,Table11[[#This Row],[target.clade]]="II",4454,TRUE,4652)</f>
        <v>4454</v>
      </c>
      <c r="N2051" s="26" cm="1">
        <f t="array" ref="N2051">_xlfn.IFS(Table11[[#This Row],[target.clade]]="I",4454,Table11[[#This Row],[target.clade]]="II",110,TRUE,NA())</f>
        <v>110</v>
      </c>
      <c r="O2051" s="20" cm="1">
        <f t="array" ref="O2051">_xlfn.IFS(Table11[[#This Row],[target.clade]]="I",Table11[[#This Row],[hits.I]],Table11[[#This Row],[target.clade]]="II",Table11[[#This Row],[hits.II]],TRUE,SUM(Table11[[#This Row],[hits.I]:[hits.?]]))</f>
        <v>4386</v>
      </c>
      <c r="P2051" s="26">
        <f>Table11[[#This Row],[clade.P]]-Table11[[#This Row],[clade.TP]]</f>
        <v>68</v>
      </c>
      <c r="Q2051" s="26" cm="1">
        <f t="array" ref="Q2051">_xlfn.IFS(Table11[[#This Row],[target.clade]]="I",Table11[[#This Row],[hits.II]],Table11[[#This Row],[target.clade]]="II",Table11[[#This Row],[hits.I]],TRUE,NA())</f>
        <v>44</v>
      </c>
      <c r="R2051" s="26">
        <f>IFERROR(Table11[[#This Row],[clade.N]]-Table11[[#This Row],[clade.FP]], NA())</f>
        <v>66</v>
      </c>
      <c r="S2051" s="24">
        <f>Table11[[#This Row],[clade.TP]]/Table11[[#This Row],[clade.P]]</f>
        <v>0.98473282442748089</v>
      </c>
      <c r="T2051" s="24">
        <f>Table11[[#This Row],[clade.FN]]/Table11[[#This Row],[clade.P]]</f>
        <v>1.5267175572519083E-2</v>
      </c>
      <c r="U2051" s="24">
        <f>IFERROR(Table11[[#This Row],[clade.FP]]/Table11[[#This Row],[clade.N]],NA())</f>
        <v>0.4</v>
      </c>
      <c r="V2051" s="24">
        <f>IFERROR(Table11[[#This Row],[clade.TN]]/Table11[[#This Row],[clade.N]],NA())</f>
        <v>0.6</v>
      </c>
      <c r="AC2051" s="11"/>
      <c r="AD2051" s="11"/>
    </row>
    <row r="2052" spans="1:30" ht="21" customHeight="1" x14ac:dyDescent="0.2">
      <c r="A2052" s="25" t="s">
        <v>7746</v>
      </c>
      <c r="B2052" s="20">
        <f>LOOKUP(Table11[[#This Row],[id]],'S1 - Assay'!A:A,'S1 - Assay'!B:B)</f>
        <v>10244</v>
      </c>
      <c r="C2052" s="20" t="str">
        <f>LOOKUP(Table11[[#This Row],[id]],'S1 - Assay'!A:A,'S1 - Assay'!C:C)</f>
        <v>II</v>
      </c>
      <c r="D2052" s="20">
        <f>COUNTIF('S6 - Table 1'!$B$3:$B$20,Table11[[#This Row],[id]])</f>
        <v>0</v>
      </c>
      <c r="E2052" s="20">
        <v>7.2649966920000004</v>
      </c>
      <c r="F2052" s="20">
        <v>3425</v>
      </c>
      <c r="G2052" s="20">
        <v>1</v>
      </c>
      <c r="H2052" s="20">
        <v>283</v>
      </c>
      <c r="I2052" s="20">
        <v>155</v>
      </c>
      <c r="J2052" s="20">
        <v>44</v>
      </c>
      <c r="K2052" s="20">
        <v>4420</v>
      </c>
      <c r="L2052" s="20">
        <v>63</v>
      </c>
      <c r="M2052" s="26" cm="1">
        <f t="array" ref="M2052">_xlfn.IFS(Table11[[#This Row],[target.clade]]="I",110,Table11[[#This Row],[target.clade]]="II",4454,TRUE,4652)</f>
        <v>4454</v>
      </c>
      <c r="N2052" s="26" cm="1">
        <f t="array" ref="N2052">_xlfn.IFS(Table11[[#This Row],[target.clade]]="I",4454,Table11[[#This Row],[target.clade]]="II",110,TRUE,NA())</f>
        <v>110</v>
      </c>
      <c r="O2052" s="20" cm="1">
        <f t="array" ref="O2052">_xlfn.IFS(Table11[[#This Row],[target.clade]]="I",Table11[[#This Row],[hits.I]],Table11[[#This Row],[target.clade]]="II",Table11[[#This Row],[hits.II]],TRUE,SUM(Table11[[#This Row],[hits.I]:[hits.?]]))</f>
        <v>4420</v>
      </c>
      <c r="P2052" s="26">
        <f>Table11[[#This Row],[clade.P]]-Table11[[#This Row],[clade.TP]]</f>
        <v>34</v>
      </c>
      <c r="Q2052" s="26" cm="1">
        <f t="array" ref="Q2052">_xlfn.IFS(Table11[[#This Row],[target.clade]]="I",Table11[[#This Row],[hits.II]],Table11[[#This Row],[target.clade]]="II",Table11[[#This Row],[hits.I]],TRUE,NA())</f>
        <v>44</v>
      </c>
      <c r="R2052" s="26">
        <f>IFERROR(Table11[[#This Row],[clade.N]]-Table11[[#This Row],[clade.FP]], NA())</f>
        <v>66</v>
      </c>
      <c r="S2052" s="24">
        <f>Table11[[#This Row],[clade.TP]]/Table11[[#This Row],[clade.P]]</f>
        <v>0.99236641221374045</v>
      </c>
      <c r="T2052" s="24">
        <f>Table11[[#This Row],[clade.FN]]/Table11[[#This Row],[clade.P]]</f>
        <v>7.6335877862595417E-3</v>
      </c>
      <c r="U2052" s="24">
        <f>IFERROR(Table11[[#This Row],[clade.FP]]/Table11[[#This Row],[clade.N]],NA())</f>
        <v>0.4</v>
      </c>
      <c r="V2052" s="24">
        <f>IFERROR(Table11[[#This Row],[clade.TN]]/Table11[[#This Row],[clade.N]],NA())</f>
        <v>0.6</v>
      </c>
      <c r="AC2052" s="11"/>
      <c r="AD2052" s="11"/>
    </row>
    <row r="2053" spans="1:30" ht="21" customHeight="1" x14ac:dyDescent="0.2">
      <c r="A2053" s="25" t="s">
        <v>7749</v>
      </c>
      <c r="B2053" s="20">
        <f>LOOKUP(Table11[[#This Row],[id]],'S1 - Assay'!A:A,'S1 - Assay'!B:B)</f>
        <v>10244</v>
      </c>
      <c r="C2053" s="20" t="str">
        <f>LOOKUP(Table11[[#This Row],[id]],'S1 - Assay'!A:A,'S1 - Assay'!C:C)</f>
        <v>II</v>
      </c>
      <c r="D2053" s="20">
        <f>COUNTIF('S6 - Table 1'!$B$3:$B$20,Table11[[#This Row],[id]])</f>
        <v>0</v>
      </c>
      <c r="E2053" s="20">
        <v>7.2682678349999996</v>
      </c>
      <c r="F2053" s="20">
        <v>3360</v>
      </c>
      <c r="G2053" s="20">
        <v>1</v>
      </c>
      <c r="H2053" s="20">
        <v>133</v>
      </c>
      <c r="I2053" s="20">
        <v>7</v>
      </c>
      <c r="J2053" s="20">
        <v>43</v>
      </c>
      <c r="K2053" s="20">
        <v>4360</v>
      </c>
      <c r="L2053" s="20">
        <v>66</v>
      </c>
      <c r="M2053" s="26" cm="1">
        <f t="array" ref="M2053">_xlfn.IFS(Table11[[#This Row],[target.clade]]="I",110,Table11[[#This Row],[target.clade]]="II",4454,TRUE,4652)</f>
        <v>4454</v>
      </c>
      <c r="N2053" s="26" cm="1">
        <f t="array" ref="N2053">_xlfn.IFS(Table11[[#This Row],[target.clade]]="I",4454,Table11[[#This Row],[target.clade]]="II",110,TRUE,NA())</f>
        <v>110</v>
      </c>
      <c r="O2053" s="20" cm="1">
        <f t="array" ref="O2053">_xlfn.IFS(Table11[[#This Row],[target.clade]]="I",Table11[[#This Row],[hits.I]],Table11[[#This Row],[target.clade]]="II",Table11[[#This Row],[hits.II]],TRUE,SUM(Table11[[#This Row],[hits.I]:[hits.?]]))</f>
        <v>4360</v>
      </c>
      <c r="P2053" s="26">
        <f>Table11[[#This Row],[clade.P]]-Table11[[#This Row],[clade.TP]]</f>
        <v>94</v>
      </c>
      <c r="Q2053" s="26" cm="1">
        <f t="array" ref="Q2053">_xlfn.IFS(Table11[[#This Row],[target.clade]]="I",Table11[[#This Row],[hits.II]],Table11[[#This Row],[target.clade]]="II",Table11[[#This Row],[hits.I]],TRUE,NA())</f>
        <v>43</v>
      </c>
      <c r="R2053" s="26">
        <f>IFERROR(Table11[[#This Row],[clade.N]]-Table11[[#This Row],[clade.FP]], NA())</f>
        <v>67</v>
      </c>
      <c r="S2053" s="24">
        <f>Table11[[#This Row],[clade.TP]]/Table11[[#This Row],[clade.P]]</f>
        <v>0.97889537494387069</v>
      </c>
      <c r="T2053" s="24">
        <f>Table11[[#This Row],[clade.FN]]/Table11[[#This Row],[clade.P]]</f>
        <v>2.1104625056129322E-2</v>
      </c>
      <c r="U2053" s="24">
        <f>IFERROR(Table11[[#This Row],[clade.FP]]/Table11[[#This Row],[clade.N]],NA())</f>
        <v>0.39090909090909093</v>
      </c>
      <c r="V2053" s="24">
        <f>IFERROR(Table11[[#This Row],[clade.TN]]/Table11[[#This Row],[clade.N]],NA())</f>
        <v>0.60909090909090913</v>
      </c>
      <c r="AC2053" s="11"/>
      <c r="AD2053" s="11"/>
    </row>
    <row r="2054" spans="1:30" ht="21" customHeight="1" x14ac:dyDescent="0.2">
      <c r="A2054" s="25" t="s">
        <v>7754</v>
      </c>
      <c r="B2054" s="20">
        <f>LOOKUP(Table11[[#This Row],[id]],'S1 - Assay'!A:A,'S1 - Assay'!B:B)</f>
        <v>10244</v>
      </c>
      <c r="C2054" s="20" t="str">
        <f>LOOKUP(Table11[[#This Row],[id]],'S1 - Assay'!A:A,'S1 - Assay'!C:C)</f>
        <v>II</v>
      </c>
      <c r="D2054" s="20">
        <f>COUNTIF('S6 - Table 1'!$B$3:$B$20,Table11[[#This Row],[id]])</f>
        <v>0</v>
      </c>
      <c r="E2054" s="20">
        <v>7.2706998260000004</v>
      </c>
      <c r="F2054" s="20">
        <v>3340</v>
      </c>
      <c r="G2054" s="20">
        <v>0</v>
      </c>
      <c r="H2054" s="20">
        <v>196</v>
      </c>
      <c r="I2054" s="20">
        <v>11</v>
      </c>
      <c r="J2054" s="20">
        <v>50</v>
      </c>
      <c r="K2054" s="20">
        <v>4334</v>
      </c>
      <c r="L2054" s="20">
        <v>53</v>
      </c>
      <c r="M2054" s="26" cm="1">
        <f t="array" ref="M2054">_xlfn.IFS(Table11[[#This Row],[target.clade]]="I",110,Table11[[#This Row],[target.clade]]="II",4454,TRUE,4652)</f>
        <v>4454</v>
      </c>
      <c r="N2054" s="26" cm="1">
        <f t="array" ref="N2054">_xlfn.IFS(Table11[[#This Row],[target.clade]]="I",4454,Table11[[#This Row],[target.clade]]="II",110,TRUE,NA())</f>
        <v>110</v>
      </c>
      <c r="O2054" s="20" cm="1">
        <f t="array" ref="O2054">_xlfn.IFS(Table11[[#This Row],[target.clade]]="I",Table11[[#This Row],[hits.I]],Table11[[#This Row],[target.clade]]="II",Table11[[#This Row],[hits.II]],TRUE,SUM(Table11[[#This Row],[hits.I]:[hits.?]]))</f>
        <v>4334</v>
      </c>
      <c r="P2054" s="26">
        <f>Table11[[#This Row],[clade.P]]-Table11[[#This Row],[clade.TP]]</f>
        <v>120</v>
      </c>
      <c r="Q2054" s="26" cm="1">
        <f t="array" ref="Q2054">_xlfn.IFS(Table11[[#This Row],[target.clade]]="I",Table11[[#This Row],[hits.II]],Table11[[#This Row],[target.clade]]="II",Table11[[#This Row],[hits.I]],TRUE,NA())</f>
        <v>50</v>
      </c>
      <c r="R2054" s="26">
        <f>IFERROR(Table11[[#This Row],[clade.N]]-Table11[[#This Row],[clade.FP]], NA())</f>
        <v>60</v>
      </c>
      <c r="S2054" s="24">
        <f>Table11[[#This Row],[clade.TP]]/Table11[[#This Row],[clade.P]]</f>
        <v>0.97305792546026049</v>
      </c>
      <c r="T2054" s="24">
        <f>Table11[[#This Row],[clade.FN]]/Table11[[#This Row],[clade.P]]</f>
        <v>2.6942074539739558E-2</v>
      </c>
      <c r="U2054" s="24">
        <f>IFERROR(Table11[[#This Row],[clade.FP]]/Table11[[#This Row],[clade.N]],NA())</f>
        <v>0.45454545454545453</v>
      </c>
      <c r="V2054" s="24">
        <f>IFERROR(Table11[[#This Row],[clade.TN]]/Table11[[#This Row],[clade.N]],NA())</f>
        <v>0.54545454545454541</v>
      </c>
      <c r="AC2054" s="11"/>
      <c r="AD2054" s="11"/>
    </row>
    <row r="2055" spans="1:30" ht="21" customHeight="1" x14ac:dyDescent="0.2">
      <c r="A2055" s="25" t="s">
        <v>7757</v>
      </c>
      <c r="B2055" s="20">
        <f>LOOKUP(Table11[[#This Row],[id]],'S1 - Assay'!A:A,'S1 - Assay'!B:B)</f>
        <v>10244</v>
      </c>
      <c r="C2055" s="20" t="str">
        <f>LOOKUP(Table11[[#This Row],[id]],'S1 - Assay'!A:A,'S1 - Assay'!C:C)</f>
        <v>II</v>
      </c>
      <c r="D2055" s="20">
        <f>COUNTIF('S6 - Table 1'!$B$3:$B$20,Table11[[#This Row],[id]])</f>
        <v>0</v>
      </c>
      <c r="E2055" s="20">
        <v>7.2974050139999997</v>
      </c>
      <c r="F2055" s="20">
        <v>2733</v>
      </c>
      <c r="G2055" s="20">
        <v>64</v>
      </c>
      <c r="H2055" s="20">
        <v>293</v>
      </c>
      <c r="I2055" s="20">
        <v>183</v>
      </c>
      <c r="J2055" s="20">
        <v>44</v>
      </c>
      <c r="K2055" s="20">
        <v>3770</v>
      </c>
      <c r="L2055" s="20">
        <v>33</v>
      </c>
      <c r="M2055" s="26" cm="1">
        <f t="array" ref="M2055">_xlfn.IFS(Table11[[#This Row],[target.clade]]="I",110,Table11[[#This Row],[target.clade]]="II",4454,TRUE,4652)</f>
        <v>4454</v>
      </c>
      <c r="N2055" s="26" cm="1">
        <f t="array" ref="N2055">_xlfn.IFS(Table11[[#This Row],[target.clade]]="I",4454,Table11[[#This Row],[target.clade]]="II",110,TRUE,NA())</f>
        <v>110</v>
      </c>
      <c r="O2055" s="20" cm="1">
        <f t="array" ref="O2055">_xlfn.IFS(Table11[[#This Row],[target.clade]]="I",Table11[[#This Row],[hits.I]],Table11[[#This Row],[target.clade]]="II",Table11[[#This Row],[hits.II]],TRUE,SUM(Table11[[#This Row],[hits.I]:[hits.?]]))</f>
        <v>3770</v>
      </c>
      <c r="P2055" s="26">
        <f>Table11[[#This Row],[clade.P]]-Table11[[#This Row],[clade.TP]]</f>
        <v>684</v>
      </c>
      <c r="Q2055" s="26" cm="1">
        <f t="array" ref="Q2055">_xlfn.IFS(Table11[[#This Row],[target.clade]]="I",Table11[[#This Row],[hits.II]],Table11[[#This Row],[target.clade]]="II",Table11[[#This Row],[hits.I]],TRUE,NA())</f>
        <v>44</v>
      </c>
      <c r="R2055" s="26">
        <f>IFERROR(Table11[[#This Row],[clade.N]]-Table11[[#This Row],[clade.FP]], NA())</f>
        <v>66</v>
      </c>
      <c r="S2055" s="24">
        <f>Table11[[#This Row],[clade.TP]]/Table11[[#This Row],[clade.P]]</f>
        <v>0.84643017512348451</v>
      </c>
      <c r="T2055" s="24">
        <f>Table11[[#This Row],[clade.FN]]/Table11[[#This Row],[clade.P]]</f>
        <v>0.15356982487651549</v>
      </c>
      <c r="U2055" s="24">
        <f>IFERROR(Table11[[#This Row],[clade.FP]]/Table11[[#This Row],[clade.N]],NA())</f>
        <v>0.4</v>
      </c>
      <c r="V2055" s="24">
        <f>IFERROR(Table11[[#This Row],[clade.TN]]/Table11[[#This Row],[clade.N]],NA())</f>
        <v>0.6</v>
      </c>
      <c r="AC2055" s="11"/>
      <c r="AD2055" s="11"/>
    </row>
    <row r="2056" spans="1:30" ht="21" customHeight="1" x14ac:dyDescent="0.2">
      <c r="A2056" s="25" t="s">
        <v>7760</v>
      </c>
      <c r="B2056" s="20">
        <f>LOOKUP(Table11[[#This Row],[id]],'S1 - Assay'!A:A,'S1 - Assay'!B:B)</f>
        <v>10244</v>
      </c>
      <c r="C2056" s="20" t="str">
        <f>LOOKUP(Table11[[#This Row],[id]],'S1 - Assay'!A:A,'S1 - Assay'!C:C)</f>
        <v>II</v>
      </c>
      <c r="D2056" s="20">
        <f>COUNTIF('S6 - Table 1'!$B$3:$B$20,Table11[[#This Row],[id]])</f>
        <v>0</v>
      </c>
      <c r="E2056" s="20">
        <v>7.3018142780000002</v>
      </c>
      <c r="F2056" s="20">
        <v>3329</v>
      </c>
      <c r="G2056" s="20">
        <v>12</v>
      </c>
      <c r="H2056" s="20">
        <v>0</v>
      </c>
      <c r="I2056" s="20">
        <v>273</v>
      </c>
      <c r="J2056" s="20">
        <v>50</v>
      </c>
      <c r="K2056" s="20">
        <v>4341</v>
      </c>
      <c r="L2056" s="20">
        <v>54</v>
      </c>
      <c r="M2056" s="26" cm="1">
        <f t="array" ref="M2056">_xlfn.IFS(Table11[[#This Row],[target.clade]]="I",110,Table11[[#This Row],[target.clade]]="II",4454,TRUE,4652)</f>
        <v>4454</v>
      </c>
      <c r="N2056" s="26" cm="1">
        <f t="array" ref="N2056">_xlfn.IFS(Table11[[#This Row],[target.clade]]="I",4454,Table11[[#This Row],[target.clade]]="II",110,TRUE,NA())</f>
        <v>110</v>
      </c>
      <c r="O2056" s="20" cm="1">
        <f t="array" ref="O2056">_xlfn.IFS(Table11[[#This Row],[target.clade]]="I",Table11[[#This Row],[hits.I]],Table11[[#This Row],[target.clade]]="II",Table11[[#This Row],[hits.II]],TRUE,SUM(Table11[[#This Row],[hits.I]:[hits.?]]))</f>
        <v>4341</v>
      </c>
      <c r="P2056" s="26">
        <f>Table11[[#This Row],[clade.P]]-Table11[[#This Row],[clade.TP]]</f>
        <v>113</v>
      </c>
      <c r="Q2056" s="26" cm="1">
        <f t="array" ref="Q2056">_xlfn.IFS(Table11[[#This Row],[target.clade]]="I",Table11[[#This Row],[hits.II]],Table11[[#This Row],[target.clade]]="II",Table11[[#This Row],[hits.I]],TRUE,NA())</f>
        <v>50</v>
      </c>
      <c r="R2056" s="26">
        <f>IFERROR(Table11[[#This Row],[clade.N]]-Table11[[#This Row],[clade.FP]], NA())</f>
        <v>60</v>
      </c>
      <c r="S2056" s="24">
        <f>Table11[[#This Row],[clade.TP]]/Table11[[#This Row],[clade.P]]</f>
        <v>0.9746295464750786</v>
      </c>
      <c r="T2056" s="24">
        <f>Table11[[#This Row],[clade.FN]]/Table11[[#This Row],[clade.P]]</f>
        <v>2.537045352492142E-2</v>
      </c>
      <c r="U2056" s="24">
        <f>IFERROR(Table11[[#This Row],[clade.FP]]/Table11[[#This Row],[clade.N]],NA())</f>
        <v>0.45454545454545453</v>
      </c>
      <c r="V2056" s="24">
        <f>IFERROR(Table11[[#This Row],[clade.TN]]/Table11[[#This Row],[clade.N]],NA())</f>
        <v>0.54545454545454541</v>
      </c>
      <c r="AC2056" s="11"/>
      <c r="AD2056" s="11"/>
    </row>
    <row r="2057" spans="1:30" ht="21" customHeight="1" x14ac:dyDescent="0.2">
      <c r="A2057" s="25" t="s">
        <v>7765</v>
      </c>
      <c r="B2057" s="20">
        <f>LOOKUP(Table11[[#This Row],[id]],'S1 - Assay'!A:A,'S1 - Assay'!B:B)</f>
        <v>10244</v>
      </c>
      <c r="C2057" s="20" t="str">
        <f>LOOKUP(Table11[[#This Row],[id]],'S1 - Assay'!A:A,'S1 - Assay'!C:C)</f>
        <v>II</v>
      </c>
      <c r="D2057" s="20">
        <f>COUNTIF('S6 - Table 1'!$B$3:$B$20,Table11[[#This Row],[id]])</f>
        <v>0</v>
      </c>
      <c r="E2057" s="20">
        <v>7.3042229230000002</v>
      </c>
      <c r="F2057" s="20">
        <v>3417</v>
      </c>
      <c r="G2057" s="20">
        <v>3</v>
      </c>
      <c r="H2057" s="20">
        <v>97</v>
      </c>
      <c r="I2057" s="20">
        <v>186</v>
      </c>
      <c r="J2057" s="20">
        <v>43</v>
      </c>
      <c r="K2057" s="20">
        <v>4422</v>
      </c>
      <c r="L2057" s="20">
        <v>64</v>
      </c>
      <c r="M2057" s="26" cm="1">
        <f t="array" ref="M2057">_xlfn.IFS(Table11[[#This Row],[target.clade]]="I",110,Table11[[#This Row],[target.clade]]="II",4454,TRUE,4652)</f>
        <v>4454</v>
      </c>
      <c r="N2057" s="26" cm="1">
        <f t="array" ref="N2057">_xlfn.IFS(Table11[[#This Row],[target.clade]]="I",4454,Table11[[#This Row],[target.clade]]="II",110,TRUE,NA())</f>
        <v>110</v>
      </c>
      <c r="O2057" s="20" cm="1">
        <f t="array" ref="O2057">_xlfn.IFS(Table11[[#This Row],[target.clade]]="I",Table11[[#This Row],[hits.I]],Table11[[#This Row],[target.clade]]="II",Table11[[#This Row],[hits.II]],TRUE,SUM(Table11[[#This Row],[hits.I]:[hits.?]]))</f>
        <v>4422</v>
      </c>
      <c r="P2057" s="26">
        <f>Table11[[#This Row],[clade.P]]-Table11[[#This Row],[clade.TP]]</f>
        <v>32</v>
      </c>
      <c r="Q2057" s="26" cm="1">
        <f t="array" ref="Q2057">_xlfn.IFS(Table11[[#This Row],[target.clade]]="I",Table11[[#This Row],[hits.II]],Table11[[#This Row],[target.clade]]="II",Table11[[#This Row],[hits.I]],TRUE,NA())</f>
        <v>43</v>
      </c>
      <c r="R2057" s="26">
        <f>IFERROR(Table11[[#This Row],[clade.N]]-Table11[[#This Row],[clade.FP]], NA())</f>
        <v>67</v>
      </c>
      <c r="S2057" s="24">
        <f>Table11[[#This Row],[clade.TP]]/Table11[[#This Row],[clade.P]]</f>
        <v>0.99281544678940281</v>
      </c>
      <c r="T2057" s="24">
        <f>Table11[[#This Row],[clade.FN]]/Table11[[#This Row],[clade.P]]</f>
        <v>7.1845532105972157E-3</v>
      </c>
      <c r="U2057" s="24">
        <f>IFERROR(Table11[[#This Row],[clade.FP]]/Table11[[#This Row],[clade.N]],NA())</f>
        <v>0.39090909090909093</v>
      </c>
      <c r="V2057" s="24">
        <f>IFERROR(Table11[[#This Row],[clade.TN]]/Table11[[#This Row],[clade.N]],NA())</f>
        <v>0.60909090909090913</v>
      </c>
      <c r="AC2057" s="11"/>
      <c r="AD2057" s="11"/>
    </row>
    <row r="2058" spans="1:30" ht="21" customHeight="1" x14ac:dyDescent="0.2">
      <c r="A2058" s="25" t="s">
        <v>7768</v>
      </c>
      <c r="B2058" s="20">
        <f>LOOKUP(Table11[[#This Row],[id]],'S1 - Assay'!A:A,'S1 - Assay'!B:B)</f>
        <v>10244</v>
      </c>
      <c r="C2058" s="20" t="str">
        <f>LOOKUP(Table11[[#This Row],[id]],'S1 - Assay'!A:A,'S1 - Assay'!C:C)</f>
        <v>II</v>
      </c>
      <c r="D2058" s="20">
        <f>COUNTIF('S6 - Table 1'!$B$3:$B$20,Table11[[#This Row],[id]])</f>
        <v>0</v>
      </c>
      <c r="E2058" s="20">
        <v>7.3090116700000003</v>
      </c>
      <c r="F2058" s="20">
        <v>3340</v>
      </c>
      <c r="G2058" s="20">
        <v>0</v>
      </c>
      <c r="H2058" s="20">
        <v>196</v>
      </c>
      <c r="I2058" s="20">
        <v>11</v>
      </c>
      <c r="J2058" s="20">
        <v>50</v>
      </c>
      <c r="K2058" s="20">
        <v>4334</v>
      </c>
      <c r="L2058" s="20">
        <v>53</v>
      </c>
      <c r="M2058" s="26" cm="1">
        <f t="array" ref="M2058">_xlfn.IFS(Table11[[#This Row],[target.clade]]="I",110,Table11[[#This Row],[target.clade]]="II",4454,TRUE,4652)</f>
        <v>4454</v>
      </c>
      <c r="N2058" s="26" cm="1">
        <f t="array" ref="N2058">_xlfn.IFS(Table11[[#This Row],[target.clade]]="I",4454,Table11[[#This Row],[target.clade]]="II",110,TRUE,NA())</f>
        <v>110</v>
      </c>
      <c r="O2058" s="20" cm="1">
        <f t="array" ref="O2058">_xlfn.IFS(Table11[[#This Row],[target.clade]]="I",Table11[[#This Row],[hits.I]],Table11[[#This Row],[target.clade]]="II",Table11[[#This Row],[hits.II]],TRUE,SUM(Table11[[#This Row],[hits.I]:[hits.?]]))</f>
        <v>4334</v>
      </c>
      <c r="P2058" s="26">
        <f>Table11[[#This Row],[clade.P]]-Table11[[#This Row],[clade.TP]]</f>
        <v>120</v>
      </c>
      <c r="Q2058" s="26" cm="1">
        <f t="array" ref="Q2058">_xlfn.IFS(Table11[[#This Row],[target.clade]]="I",Table11[[#This Row],[hits.II]],Table11[[#This Row],[target.clade]]="II",Table11[[#This Row],[hits.I]],TRUE,NA())</f>
        <v>50</v>
      </c>
      <c r="R2058" s="26">
        <f>IFERROR(Table11[[#This Row],[clade.N]]-Table11[[#This Row],[clade.FP]], NA())</f>
        <v>60</v>
      </c>
      <c r="S2058" s="24">
        <f>Table11[[#This Row],[clade.TP]]/Table11[[#This Row],[clade.P]]</f>
        <v>0.97305792546026049</v>
      </c>
      <c r="T2058" s="24">
        <f>Table11[[#This Row],[clade.FN]]/Table11[[#This Row],[clade.P]]</f>
        <v>2.6942074539739558E-2</v>
      </c>
      <c r="U2058" s="24">
        <f>IFERROR(Table11[[#This Row],[clade.FP]]/Table11[[#This Row],[clade.N]],NA())</f>
        <v>0.45454545454545453</v>
      </c>
      <c r="V2058" s="24">
        <f>IFERROR(Table11[[#This Row],[clade.TN]]/Table11[[#This Row],[clade.N]],NA())</f>
        <v>0.54545454545454541</v>
      </c>
      <c r="AC2058" s="11"/>
      <c r="AD2058" s="11"/>
    </row>
    <row r="2059" spans="1:30" ht="21" customHeight="1" x14ac:dyDescent="0.2">
      <c r="A2059" s="25" t="s">
        <v>7771</v>
      </c>
      <c r="B2059" s="20">
        <f>LOOKUP(Table11[[#This Row],[id]],'S1 - Assay'!A:A,'S1 - Assay'!B:B)</f>
        <v>10244</v>
      </c>
      <c r="C2059" s="20" t="str">
        <f>LOOKUP(Table11[[#This Row],[id]],'S1 - Assay'!A:A,'S1 - Assay'!C:C)</f>
        <v>II</v>
      </c>
      <c r="D2059" s="20">
        <f>COUNTIF('S6 - Table 1'!$B$3:$B$20,Table11[[#This Row],[id]])</f>
        <v>0</v>
      </c>
      <c r="E2059" s="20">
        <v>7.3176203900000001</v>
      </c>
      <c r="F2059" s="20">
        <v>3340</v>
      </c>
      <c r="G2059" s="20">
        <v>0</v>
      </c>
      <c r="H2059" s="20">
        <v>196</v>
      </c>
      <c r="I2059" s="20">
        <v>11</v>
      </c>
      <c r="J2059" s="20">
        <v>50</v>
      </c>
      <c r="K2059" s="20">
        <v>4334</v>
      </c>
      <c r="L2059" s="20">
        <v>53</v>
      </c>
      <c r="M2059" s="26" cm="1">
        <f t="array" ref="M2059">_xlfn.IFS(Table11[[#This Row],[target.clade]]="I",110,Table11[[#This Row],[target.clade]]="II",4454,TRUE,4652)</f>
        <v>4454</v>
      </c>
      <c r="N2059" s="26" cm="1">
        <f t="array" ref="N2059">_xlfn.IFS(Table11[[#This Row],[target.clade]]="I",4454,Table11[[#This Row],[target.clade]]="II",110,TRUE,NA())</f>
        <v>110</v>
      </c>
      <c r="O2059" s="20" cm="1">
        <f t="array" ref="O2059">_xlfn.IFS(Table11[[#This Row],[target.clade]]="I",Table11[[#This Row],[hits.I]],Table11[[#This Row],[target.clade]]="II",Table11[[#This Row],[hits.II]],TRUE,SUM(Table11[[#This Row],[hits.I]:[hits.?]]))</f>
        <v>4334</v>
      </c>
      <c r="P2059" s="26">
        <f>Table11[[#This Row],[clade.P]]-Table11[[#This Row],[clade.TP]]</f>
        <v>120</v>
      </c>
      <c r="Q2059" s="26" cm="1">
        <f t="array" ref="Q2059">_xlfn.IFS(Table11[[#This Row],[target.clade]]="I",Table11[[#This Row],[hits.II]],Table11[[#This Row],[target.clade]]="II",Table11[[#This Row],[hits.I]],TRUE,NA())</f>
        <v>50</v>
      </c>
      <c r="R2059" s="26">
        <f>IFERROR(Table11[[#This Row],[clade.N]]-Table11[[#This Row],[clade.FP]], NA())</f>
        <v>60</v>
      </c>
      <c r="S2059" s="24">
        <f>Table11[[#This Row],[clade.TP]]/Table11[[#This Row],[clade.P]]</f>
        <v>0.97305792546026049</v>
      </c>
      <c r="T2059" s="24">
        <f>Table11[[#This Row],[clade.FN]]/Table11[[#This Row],[clade.P]]</f>
        <v>2.6942074539739558E-2</v>
      </c>
      <c r="U2059" s="24">
        <f>IFERROR(Table11[[#This Row],[clade.FP]]/Table11[[#This Row],[clade.N]],NA())</f>
        <v>0.45454545454545453</v>
      </c>
      <c r="V2059" s="24">
        <f>IFERROR(Table11[[#This Row],[clade.TN]]/Table11[[#This Row],[clade.N]],NA())</f>
        <v>0.54545454545454541</v>
      </c>
      <c r="AC2059" s="11"/>
      <c r="AD2059" s="11"/>
    </row>
    <row r="2060" spans="1:30" ht="21" customHeight="1" x14ac:dyDescent="0.2">
      <c r="A2060" s="25" t="s">
        <v>7774</v>
      </c>
      <c r="B2060" s="20">
        <f>LOOKUP(Table11[[#This Row],[id]],'S1 - Assay'!A:A,'S1 - Assay'!B:B)</f>
        <v>10244</v>
      </c>
      <c r="C2060" s="20" t="str">
        <f>LOOKUP(Table11[[#This Row],[id]],'S1 - Assay'!A:A,'S1 - Assay'!C:C)</f>
        <v>II</v>
      </c>
      <c r="D2060" s="20">
        <f>COUNTIF('S6 - Table 1'!$B$3:$B$20,Table11[[#This Row],[id]])</f>
        <v>0</v>
      </c>
      <c r="E2060" s="20">
        <v>7.3234218799999997</v>
      </c>
      <c r="F2060" s="20">
        <v>3420</v>
      </c>
      <c r="G2060" s="20">
        <v>4</v>
      </c>
      <c r="H2060" s="20">
        <v>12</v>
      </c>
      <c r="I2060" s="20">
        <v>295</v>
      </c>
      <c r="J2060" s="20">
        <v>49</v>
      </c>
      <c r="K2060" s="20">
        <v>4426</v>
      </c>
      <c r="L2060" s="20">
        <v>60</v>
      </c>
      <c r="M2060" s="26" cm="1">
        <f t="array" ref="M2060">_xlfn.IFS(Table11[[#This Row],[target.clade]]="I",110,Table11[[#This Row],[target.clade]]="II",4454,TRUE,4652)</f>
        <v>4454</v>
      </c>
      <c r="N2060" s="26" cm="1">
        <f t="array" ref="N2060">_xlfn.IFS(Table11[[#This Row],[target.clade]]="I",4454,Table11[[#This Row],[target.clade]]="II",110,TRUE,NA())</f>
        <v>110</v>
      </c>
      <c r="O2060" s="20" cm="1">
        <f t="array" ref="O2060">_xlfn.IFS(Table11[[#This Row],[target.clade]]="I",Table11[[#This Row],[hits.I]],Table11[[#This Row],[target.clade]]="II",Table11[[#This Row],[hits.II]],TRUE,SUM(Table11[[#This Row],[hits.I]:[hits.?]]))</f>
        <v>4426</v>
      </c>
      <c r="P2060" s="26">
        <f>Table11[[#This Row],[clade.P]]-Table11[[#This Row],[clade.TP]]</f>
        <v>28</v>
      </c>
      <c r="Q2060" s="26" cm="1">
        <f t="array" ref="Q2060">_xlfn.IFS(Table11[[#This Row],[target.clade]]="I",Table11[[#This Row],[hits.II]],Table11[[#This Row],[target.clade]]="II",Table11[[#This Row],[hits.I]],TRUE,NA())</f>
        <v>49</v>
      </c>
      <c r="R2060" s="26">
        <f>IFERROR(Table11[[#This Row],[clade.N]]-Table11[[#This Row],[clade.FP]], NA())</f>
        <v>61</v>
      </c>
      <c r="S2060" s="24">
        <f>Table11[[#This Row],[clade.TP]]/Table11[[#This Row],[clade.P]]</f>
        <v>0.99371351594072743</v>
      </c>
      <c r="T2060" s="24">
        <f>Table11[[#This Row],[clade.FN]]/Table11[[#This Row],[clade.P]]</f>
        <v>6.2864840592725636E-3</v>
      </c>
      <c r="U2060" s="24">
        <f>IFERROR(Table11[[#This Row],[clade.FP]]/Table11[[#This Row],[clade.N]],NA())</f>
        <v>0.44545454545454544</v>
      </c>
      <c r="V2060" s="24">
        <f>IFERROR(Table11[[#This Row],[clade.TN]]/Table11[[#This Row],[clade.N]],NA())</f>
        <v>0.55454545454545456</v>
      </c>
      <c r="AC2060" s="11"/>
      <c r="AD2060" s="11"/>
    </row>
    <row r="2061" spans="1:30" ht="21" customHeight="1" x14ac:dyDescent="0.2">
      <c r="A2061" s="25" t="s">
        <v>7779</v>
      </c>
      <c r="B2061" s="20">
        <f>LOOKUP(Table11[[#This Row],[id]],'S1 - Assay'!A:A,'S1 - Assay'!B:B)</f>
        <v>10244</v>
      </c>
      <c r="C2061" s="20" t="str">
        <f>LOOKUP(Table11[[#This Row],[id]],'S1 - Assay'!A:A,'S1 - Assay'!C:C)</f>
        <v>II</v>
      </c>
      <c r="D2061" s="20">
        <f>COUNTIF('S6 - Table 1'!$B$3:$B$20,Table11[[#This Row],[id]])</f>
        <v>0</v>
      </c>
      <c r="E2061" s="20">
        <v>7.3506006890000002</v>
      </c>
      <c r="F2061" s="20">
        <v>3385</v>
      </c>
      <c r="G2061" s="20">
        <v>9</v>
      </c>
      <c r="H2061" s="20">
        <v>198</v>
      </c>
      <c r="I2061" s="20">
        <v>73</v>
      </c>
      <c r="J2061" s="20">
        <v>50</v>
      </c>
      <c r="K2061" s="20">
        <v>4410</v>
      </c>
      <c r="L2061" s="20">
        <v>51</v>
      </c>
      <c r="M2061" s="26" cm="1">
        <f t="array" ref="M2061">_xlfn.IFS(Table11[[#This Row],[target.clade]]="I",110,Table11[[#This Row],[target.clade]]="II",4454,TRUE,4652)</f>
        <v>4454</v>
      </c>
      <c r="N2061" s="26" cm="1">
        <f t="array" ref="N2061">_xlfn.IFS(Table11[[#This Row],[target.clade]]="I",4454,Table11[[#This Row],[target.clade]]="II",110,TRUE,NA())</f>
        <v>110</v>
      </c>
      <c r="O2061" s="20" cm="1">
        <f t="array" ref="O2061">_xlfn.IFS(Table11[[#This Row],[target.clade]]="I",Table11[[#This Row],[hits.I]],Table11[[#This Row],[target.clade]]="II",Table11[[#This Row],[hits.II]],TRUE,SUM(Table11[[#This Row],[hits.I]:[hits.?]]))</f>
        <v>4410</v>
      </c>
      <c r="P2061" s="26">
        <f>Table11[[#This Row],[clade.P]]-Table11[[#This Row],[clade.TP]]</f>
        <v>44</v>
      </c>
      <c r="Q2061" s="26" cm="1">
        <f t="array" ref="Q2061">_xlfn.IFS(Table11[[#This Row],[target.clade]]="I",Table11[[#This Row],[hits.II]],Table11[[#This Row],[target.clade]]="II",Table11[[#This Row],[hits.I]],TRUE,NA())</f>
        <v>50</v>
      </c>
      <c r="R2061" s="26">
        <f>IFERROR(Table11[[#This Row],[clade.N]]-Table11[[#This Row],[clade.FP]], NA())</f>
        <v>60</v>
      </c>
      <c r="S2061" s="24">
        <f>Table11[[#This Row],[clade.TP]]/Table11[[#This Row],[clade.P]]</f>
        <v>0.99012123933542884</v>
      </c>
      <c r="T2061" s="24">
        <f>Table11[[#This Row],[clade.FN]]/Table11[[#This Row],[clade.P]]</f>
        <v>9.8787606645711727E-3</v>
      </c>
      <c r="U2061" s="24">
        <f>IFERROR(Table11[[#This Row],[clade.FP]]/Table11[[#This Row],[clade.N]],NA())</f>
        <v>0.45454545454545453</v>
      </c>
      <c r="V2061" s="24">
        <f>IFERROR(Table11[[#This Row],[clade.TN]]/Table11[[#This Row],[clade.N]],NA())</f>
        <v>0.54545454545454541</v>
      </c>
      <c r="AC2061" s="11"/>
      <c r="AD2061" s="11"/>
    </row>
    <row r="2062" spans="1:30" ht="21" customHeight="1" x14ac:dyDescent="0.2">
      <c r="A2062" s="25" t="s">
        <v>7782</v>
      </c>
      <c r="B2062" s="20">
        <f>LOOKUP(Table11[[#This Row],[id]],'S1 - Assay'!A:A,'S1 - Assay'!B:B)</f>
        <v>10244</v>
      </c>
      <c r="C2062" s="20" t="str">
        <f>LOOKUP(Table11[[#This Row],[id]],'S1 - Assay'!A:A,'S1 - Assay'!C:C)</f>
        <v>II</v>
      </c>
      <c r="D2062" s="20">
        <f>COUNTIF('S6 - Table 1'!$B$3:$B$20,Table11[[#This Row],[id]])</f>
        <v>0</v>
      </c>
      <c r="E2062" s="20">
        <v>7.3724942579999997</v>
      </c>
      <c r="F2062" s="20">
        <v>2716</v>
      </c>
      <c r="G2062" s="20">
        <v>85</v>
      </c>
      <c r="H2062" s="20">
        <v>289</v>
      </c>
      <c r="I2062" s="20">
        <v>155</v>
      </c>
      <c r="J2062" s="20">
        <v>44</v>
      </c>
      <c r="K2062" s="20">
        <v>3775</v>
      </c>
      <c r="L2062" s="20">
        <v>33</v>
      </c>
      <c r="M2062" s="26" cm="1">
        <f t="array" ref="M2062">_xlfn.IFS(Table11[[#This Row],[target.clade]]="I",110,Table11[[#This Row],[target.clade]]="II",4454,TRUE,4652)</f>
        <v>4454</v>
      </c>
      <c r="N2062" s="26" cm="1">
        <f t="array" ref="N2062">_xlfn.IFS(Table11[[#This Row],[target.clade]]="I",4454,Table11[[#This Row],[target.clade]]="II",110,TRUE,NA())</f>
        <v>110</v>
      </c>
      <c r="O2062" s="20" cm="1">
        <f t="array" ref="O2062">_xlfn.IFS(Table11[[#This Row],[target.clade]]="I",Table11[[#This Row],[hits.I]],Table11[[#This Row],[target.clade]]="II",Table11[[#This Row],[hits.II]],TRUE,SUM(Table11[[#This Row],[hits.I]:[hits.?]]))</f>
        <v>3775</v>
      </c>
      <c r="P2062" s="26">
        <f>Table11[[#This Row],[clade.P]]-Table11[[#This Row],[clade.TP]]</f>
        <v>679</v>
      </c>
      <c r="Q2062" s="26" cm="1">
        <f t="array" ref="Q2062">_xlfn.IFS(Table11[[#This Row],[target.clade]]="I",Table11[[#This Row],[hits.II]],Table11[[#This Row],[target.clade]]="II",Table11[[#This Row],[hits.I]],TRUE,NA())</f>
        <v>44</v>
      </c>
      <c r="R2062" s="26">
        <f>IFERROR(Table11[[#This Row],[clade.N]]-Table11[[#This Row],[clade.FP]], NA())</f>
        <v>66</v>
      </c>
      <c r="S2062" s="24">
        <f>Table11[[#This Row],[clade.TP]]/Table11[[#This Row],[clade.P]]</f>
        <v>0.84755276156264037</v>
      </c>
      <c r="T2062" s="24">
        <f>Table11[[#This Row],[clade.FN]]/Table11[[#This Row],[clade.P]]</f>
        <v>0.15244723843735969</v>
      </c>
      <c r="U2062" s="24">
        <f>IFERROR(Table11[[#This Row],[clade.FP]]/Table11[[#This Row],[clade.N]],NA())</f>
        <v>0.4</v>
      </c>
      <c r="V2062" s="24">
        <f>IFERROR(Table11[[#This Row],[clade.TN]]/Table11[[#This Row],[clade.N]],NA())</f>
        <v>0.6</v>
      </c>
      <c r="AC2062" s="11"/>
      <c r="AD2062" s="11"/>
    </row>
    <row r="2063" spans="1:30" ht="21" customHeight="1" x14ac:dyDescent="0.2">
      <c r="A2063" s="25" t="s">
        <v>7785</v>
      </c>
      <c r="B2063" s="20">
        <f>LOOKUP(Table11[[#This Row],[id]],'S1 - Assay'!A:A,'S1 - Assay'!B:B)</f>
        <v>10244</v>
      </c>
      <c r="C2063" s="20" t="str">
        <f>LOOKUP(Table11[[#This Row],[id]],'S1 - Assay'!A:A,'S1 - Assay'!C:C)</f>
        <v>II</v>
      </c>
      <c r="D2063" s="20">
        <f>COUNTIF('S6 - Table 1'!$B$3:$B$20,Table11[[#This Row],[id]])</f>
        <v>0</v>
      </c>
      <c r="E2063" s="20">
        <v>7.3736154740000002</v>
      </c>
      <c r="F2063" s="20">
        <v>3427</v>
      </c>
      <c r="G2063" s="20">
        <v>1</v>
      </c>
      <c r="H2063" s="20">
        <v>6</v>
      </c>
      <c r="I2063" s="20">
        <v>111</v>
      </c>
      <c r="J2063" s="20">
        <v>43</v>
      </c>
      <c r="K2063" s="20">
        <v>4430</v>
      </c>
      <c r="L2063" s="20">
        <v>67</v>
      </c>
      <c r="M2063" s="26" cm="1">
        <f t="array" ref="M2063">_xlfn.IFS(Table11[[#This Row],[target.clade]]="I",110,Table11[[#This Row],[target.clade]]="II",4454,TRUE,4652)</f>
        <v>4454</v>
      </c>
      <c r="N2063" s="26" cm="1">
        <f t="array" ref="N2063">_xlfn.IFS(Table11[[#This Row],[target.clade]]="I",4454,Table11[[#This Row],[target.clade]]="II",110,TRUE,NA())</f>
        <v>110</v>
      </c>
      <c r="O2063" s="20" cm="1">
        <f t="array" ref="O2063">_xlfn.IFS(Table11[[#This Row],[target.clade]]="I",Table11[[#This Row],[hits.I]],Table11[[#This Row],[target.clade]]="II",Table11[[#This Row],[hits.II]],TRUE,SUM(Table11[[#This Row],[hits.I]:[hits.?]]))</f>
        <v>4430</v>
      </c>
      <c r="P2063" s="26">
        <f>Table11[[#This Row],[clade.P]]-Table11[[#This Row],[clade.TP]]</f>
        <v>24</v>
      </c>
      <c r="Q2063" s="26" cm="1">
        <f t="array" ref="Q2063">_xlfn.IFS(Table11[[#This Row],[target.clade]]="I",Table11[[#This Row],[hits.II]],Table11[[#This Row],[target.clade]]="II",Table11[[#This Row],[hits.I]],TRUE,NA())</f>
        <v>43</v>
      </c>
      <c r="R2063" s="26">
        <f>IFERROR(Table11[[#This Row],[clade.N]]-Table11[[#This Row],[clade.FP]], NA())</f>
        <v>67</v>
      </c>
      <c r="S2063" s="24">
        <f>Table11[[#This Row],[clade.TP]]/Table11[[#This Row],[clade.P]]</f>
        <v>0.99461158509205205</v>
      </c>
      <c r="T2063" s="24">
        <f>Table11[[#This Row],[clade.FN]]/Table11[[#This Row],[clade.P]]</f>
        <v>5.3884149079479124E-3</v>
      </c>
      <c r="U2063" s="24">
        <f>IFERROR(Table11[[#This Row],[clade.FP]]/Table11[[#This Row],[clade.N]],NA())</f>
        <v>0.39090909090909093</v>
      </c>
      <c r="V2063" s="24">
        <f>IFERROR(Table11[[#This Row],[clade.TN]]/Table11[[#This Row],[clade.N]],NA())</f>
        <v>0.60909090909090913</v>
      </c>
      <c r="AC2063" s="11"/>
      <c r="AD2063" s="11"/>
    </row>
    <row r="2064" spans="1:30" ht="21" customHeight="1" x14ac:dyDescent="0.2">
      <c r="A2064" s="25" t="s">
        <v>7790</v>
      </c>
      <c r="B2064" s="20">
        <f>LOOKUP(Table11[[#This Row],[id]],'S1 - Assay'!A:A,'S1 - Assay'!B:B)</f>
        <v>10244</v>
      </c>
      <c r="C2064" s="20" t="str">
        <f>LOOKUP(Table11[[#This Row],[id]],'S1 - Assay'!A:A,'S1 - Assay'!C:C)</f>
        <v>II</v>
      </c>
      <c r="D2064" s="20">
        <f>COUNTIF('S6 - Table 1'!$B$3:$B$20,Table11[[#This Row],[id]])</f>
        <v>0</v>
      </c>
      <c r="E2064" s="20">
        <v>7.3774333040000002</v>
      </c>
      <c r="F2064" s="20">
        <v>2715</v>
      </c>
      <c r="G2064" s="20">
        <v>85</v>
      </c>
      <c r="H2064" s="20">
        <v>289</v>
      </c>
      <c r="I2064" s="20">
        <v>155</v>
      </c>
      <c r="J2064" s="20">
        <v>44</v>
      </c>
      <c r="K2064" s="20">
        <v>3774</v>
      </c>
      <c r="L2064" s="20">
        <v>33</v>
      </c>
      <c r="M2064" s="26" cm="1">
        <f t="array" ref="M2064">_xlfn.IFS(Table11[[#This Row],[target.clade]]="I",110,Table11[[#This Row],[target.clade]]="II",4454,TRUE,4652)</f>
        <v>4454</v>
      </c>
      <c r="N2064" s="26" cm="1">
        <f t="array" ref="N2064">_xlfn.IFS(Table11[[#This Row],[target.clade]]="I",4454,Table11[[#This Row],[target.clade]]="II",110,TRUE,NA())</f>
        <v>110</v>
      </c>
      <c r="O2064" s="20" cm="1">
        <f t="array" ref="O2064">_xlfn.IFS(Table11[[#This Row],[target.clade]]="I",Table11[[#This Row],[hits.I]],Table11[[#This Row],[target.clade]]="II",Table11[[#This Row],[hits.II]],TRUE,SUM(Table11[[#This Row],[hits.I]:[hits.?]]))</f>
        <v>3774</v>
      </c>
      <c r="P2064" s="26">
        <f>Table11[[#This Row],[clade.P]]-Table11[[#This Row],[clade.TP]]</f>
        <v>680</v>
      </c>
      <c r="Q2064" s="26" cm="1">
        <f t="array" ref="Q2064">_xlfn.IFS(Table11[[#This Row],[target.clade]]="I",Table11[[#This Row],[hits.II]],Table11[[#This Row],[target.clade]]="II",Table11[[#This Row],[hits.I]],TRUE,NA())</f>
        <v>44</v>
      </c>
      <c r="R2064" s="26">
        <f>IFERROR(Table11[[#This Row],[clade.N]]-Table11[[#This Row],[clade.FP]], NA())</f>
        <v>66</v>
      </c>
      <c r="S2064" s="24">
        <f>Table11[[#This Row],[clade.TP]]/Table11[[#This Row],[clade.P]]</f>
        <v>0.84732824427480913</v>
      </c>
      <c r="T2064" s="24">
        <f>Table11[[#This Row],[clade.FN]]/Table11[[#This Row],[clade.P]]</f>
        <v>0.15267175572519084</v>
      </c>
      <c r="U2064" s="24">
        <f>IFERROR(Table11[[#This Row],[clade.FP]]/Table11[[#This Row],[clade.N]],NA())</f>
        <v>0.4</v>
      </c>
      <c r="V2064" s="24">
        <f>IFERROR(Table11[[#This Row],[clade.TN]]/Table11[[#This Row],[clade.N]],NA())</f>
        <v>0.6</v>
      </c>
      <c r="AC2064" s="11"/>
      <c r="AD2064" s="11"/>
    </row>
    <row r="2065" spans="1:30" ht="21" customHeight="1" x14ac:dyDescent="0.2">
      <c r="A2065" s="25" t="s">
        <v>7793</v>
      </c>
      <c r="B2065" s="20">
        <f>LOOKUP(Table11[[#This Row],[id]],'S1 - Assay'!A:A,'S1 - Assay'!B:B)</f>
        <v>10244</v>
      </c>
      <c r="C2065" s="20" t="str">
        <f>LOOKUP(Table11[[#This Row],[id]],'S1 - Assay'!A:A,'S1 - Assay'!C:C)</f>
        <v>II</v>
      </c>
      <c r="D2065" s="20">
        <f>COUNTIF('S6 - Table 1'!$B$3:$B$20,Table11[[#This Row],[id]])</f>
        <v>0</v>
      </c>
      <c r="E2065" s="20">
        <v>7.3796694939999998</v>
      </c>
      <c r="F2065" s="20">
        <v>3328</v>
      </c>
      <c r="G2065" s="20">
        <v>21</v>
      </c>
      <c r="H2065" s="20">
        <v>129</v>
      </c>
      <c r="I2065" s="20">
        <v>148</v>
      </c>
      <c r="J2065" s="20">
        <v>50</v>
      </c>
      <c r="K2065" s="20">
        <v>4299</v>
      </c>
      <c r="L2065" s="20">
        <v>59</v>
      </c>
      <c r="M2065" s="26" cm="1">
        <f t="array" ref="M2065">_xlfn.IFS(Table11[[#This Row],[target.clade]]="I",110,Table11[[#This Row],[target.clade]]="II",4454,TRUE,4652)</f>
        <v>4454</v>
      </c>
      <c r="N2065" s="26" cm="1">
        <f t="array" ref="N2065">_xlfn.IFS(Table11[[#This Row],[target.clade]]="I",4454,Table11[[#This Row],[target.clade]]="II",110,TRUE,NA())</f>
        <v>110</v>
      </c>
      <c r="O2065" s="20" cm="1">
        <f t="array" ref="O2065">_xlfn.IFS(Table11[[#This Row],[target.clade]]="I",Table11[[#This Row],[hits.I]],Table11[[#This Row],[target.clade]]="II",Table11[[#This Row],[hits.II]],TRUE,SUM(Table11[[#This Row],[hits.I]:[hits.?]]))</f>
        <v>4299</v>
      </c>
      <c r="P2065" s="26">
        <f>Table11[[#This Row],[clade.P]]-Table11[[#This Row],[clade.TP]]</f>
        <v>155</v>
      </c>
      <c r="Q2065" s="26" cm="1">
        <f t="array" ref="Q2065">_xlfn.IFS(Table11[[#This Row],[target.clade]]="I",Table11[[#This Row],[hits.II]],Table11[[#This Row],[target.clade]]="II",Table11[[#This Row],[hits.I]],TRUE,NA())</f>
        <v>50</v>
      </c>
      <c r="R2065" s="26">
        <f>IFERROR(Table11[[#This Row],[clade.N]]-Table11[[#This Row],[clade.FP]], NA())</f>
        <v>60</v>
      </c>
      <c r="S2065" s="24">
        <f>Table11[[#This Row],[clade.TP]]/Table11[[#This Row],[clade.P]]</f>
        <v>0.96519982038616969</v>
      </c>
      <c r="T2065" s="24">
        <f>Table11[[#This Row],[clade.FN]]/Table11[[#This Row],[clade.P]]</f>
        <v>3.4800179613830265E-2</v>
      </c>
      <c r="U2065" s="24">
        <f>IFERROR(Table11[[#This Row],[clade.FP]]/Table11[[#This Row],[clade.N]],NA())</f>
        <v>0.45454545454545453</v>
      </c>
      <c r="V2065" s="24">
        <f>IFERROR(Table11[[#This Row],[clade.TN]]/Table11[[#This Row],[clade.N]],NA())</f>
        <v>0.54545454545454541</v>
      </c>
      <c r="AC2065" s="11"/>
      <c r="AD2065" s="11"/>
    </row>
    <row r="2066" spans="1:30" ht="21" customHeight="1" x14ac:dyDescent="0.2">
      <c r="A2066" s="25" t="s">
        <v>7798</v>
      </c>
      <c r="B2066" s="20">
        <f>LOOKUP(Table11[[#This Row],[id]],'S1 - Assay'!A:A,'S1 - Assay'!B:B)</f>
        <v>10244</v>
      </c>
      <c r="C2066" s="20" t="str">
        <f>LOOKUP(Table11[[#This Row],[id]],'S1 - Assay'!A:A,'S1 - Assay'!C:C)</f>
        <v>II</v>
      </c>
      <c r="D2066" s="20">
        <f>COUNTIF('S6 - Table 1'!$B$3:$B$20,Table11[[#This Row],[id]])</f>
        <v>0</v>
      </c>
      <c r="E2066" s="20">
        <v>7.4029543609999999</v>
      </c>
      <c r="F2066" s="20">
        <v>3251</v>
      </c>
      <c r="G2066" s="20">
        <v>6</v>
      </c>
      <c r="H2066" s="20">
        <v>1</v>
      </c>
      <c r="I2066" s="20">
        <v>236</v>
      </c>
      <c r="J2066" s="20">
        <v>43</v>
      </c>
      <c r="K2066" s="20">
        <v>4312</v>
      </c>
      <c r="L2066" s="20">
        <v>18</v>
      </c>
      <c r="M2066" s="26" cm="1">
        <f t="array" ref="M2066">_xlfn.IFS(Table11[[#This Row],[target.clade]]="I",110,Table11[[#This Row],[target.clade]]="II",4454,TRUE,4652)</f>
        <v>4454</v>
      </c>
      <c r="N2066" s="26" cm="1">
        <f t="array" ref="N2066">_xlfn.IFS(Table11[[#This Row],[target.clade]]="I",4454,Table11[[#This Row],[target.clade]]="II",110,TRUE,NA())</f>
        <v>110</v>
      </c>
      <c r="O2066" s="20" cm="1">
        <f t="array" ref="O2066">_xlfn.IFS(Table11[[#This Row],[target.clade]]="I",Table11[[#This Row],[hits.I]],Table11[[#This Row],[target.clade]]="II",Table11[[#This Row],[hits.II]],TRUE,SUM(Table11[[#This Row],[hits.I]:[hits.?]]))</f>
        <v>4312</v>
      </c>
      <c r="P2066" s="26">
        <f>Table11[[#This Row],[clade.P]]-Table11[[#This Row],[clade.TP]]</f>
        <v>142</v>
      </c>
      <c r="Q2066" s="26" cm="1">
        <f t="array" ref="Q2066">_xlfn.IFS(Table11[[#This Row],[target.clade]]="I",Table11[[#This Row],[hits.II]],Table11[[#This Row],[target.clade]]="II",Table11[[#This Row],[hits.I]],TRUE,NA())</f>
        <v>43</v>
      </c>
      <c r="R2066" s="26">
        <f>IFERROR(Table11[[#This Row],[clade.N]]-Table11[[#This Row],[clade.FP]], NA())</f>
        <v>67</v>
      </c>
      <c r="S2066" s="24">
        <f>Table11[[#This Row],[clade.TP]]/Table11[[#This Row],[clade.P]]</f>
        <v>0.96811854512797491</v>
      </c>
      <c r="T2066" s="24">
        <f>Table11[[#This Row],[clade.FN]]/Table11[[#This Row],[clade.P]]</f>
        <v>3.1881454872025143E-2</v>
      </c>
      <c r="U2066" s="24">
        <f>IFERROR(Table11[[#This Row],[clade.FP]]/Table11[[#This Row],[clade.N]],NA())</f>
        <v>0.39090909090909093</v>
      </c>
      <c r="V2066" s="24">
        <f>IFERROR(Table11[[#This Row],[clade.TN]]/Table11[[#This Row],[clade.N]],NA())</f>
        <v>0.60909090909090913</v>
      </c>
      <c r="AC2066" s="11"/>
      <c r="AD2066" s="11"/>
    </row>
    <row r="2067" spans="1:30" ht="21" customHeight="1" x14ac:dyDescent="0.2">
      <c r="A2067" s="25" t="s">
        <v>7803</v>
      </c>
      <c r="B2067" s="20">
        <f>LOOKUP(Table11[[#This Row],[id]],'S1 - Assay'!A:A,'S1 - Assay'!B:B)</f>
        <v>10244</v>
      </c>
      <c r="C2067" s="20" t="str">
        <f>LOOKUP(Table11[[#This Row],[id]],'S1 - Assay'!A:A,'S1 - Assay'!C:C)</f>
        <v>II</v>
      </c>
      <c r="D2067" s="20">
        <f>COUNTIF('S6 - Table 1'!$B$3:$B$20,Table11[[#This Row],[id]])</f>
        <v>0</v>
      </c>
      <c r="E2067" s="20">
        <v>7.4029543609999999</v>
      </c>
      <c r="F2067" s="20">
        <v>3251</v>
      </c>
      <c r="G2067" s="20">
        <v>6</v>
      </c>
      <c r="H2067" s="20">
        <v>1</v>
      </c>
      <c r="I2067" s="20">
        <v>236</v>
      </c>
      <c r="J2067" s="20">
        <v>43</v>
      </c>
      <c r="K2067" s="20">
        <v>4312</v>
      </c>
      <c r="L2067" s="20">
        <v>18</v>
      </c>
      <c r="M2067" s="26" cm="1">
        <f t="array" ref="M2067">_xlfn.IFS(Table11[[#This Row],[target.clade]]="I",110,Table11[[#This Row],[target.clade]]="II",4454,TRUE,4652)</f>
        <v>4454</v>
      </c>
      <c r="N2067" s="26" cm="1">
        <f t="array" ref="N2067">_xlfn.IFS(Table11[[#This Row],[target.clade]]="I",4454,Table11[[#This Row],[target.clade]]="II",110,TRUE,NA())</f>
        <v>110</v>
      </c>
      <c r="O2067" s="20" cm="1">
        <f t="array" ref="O2067">_xlfn.IFS(Table11[[#This Row],[target.clade]]="I",Table11[[#This Row],[hits.I]],Table11[[#This Row],[target.clade]]="II",Table11[[#This Row],[hits.II]],TRUE,SUM(Table11[[#This Row],[hits.I]:[hits.?]]))</f>
        <v>4312</v>
      </c>
      <c r="P2067" s="26">
        <f>Table11[[#This Row],[clade.P]]-Table11[[#This Row],[clade.TP]]</f>
        <v>142</v>
      </c>
      <c r="Q2067" s="26" cm="1">
        <f t="array" ref="Q2067">_xlfn.IFS(Table11[[#This Row],[target.clade]]="I",Table11[[#This Row],[hits.II]],Table11[[#This Row],[target.clade]]="II",Table11[[#This Row],[hits.I]],TRUE,NA())</f>
        <v>43</v>
      </c>
      <c r="R2067" s="26">
        <f>IFERROR(Table11[[#This Row],[clade.N]]-Table11[[#This Row],[clade.FP]], NA())</f>
        <v>67</v>
      </c>
      <c r="S2067" s="24">
        <f>Table11[[#This Row],[clade.TP]]/Table11[[#This Row],[clade.P]]</f>
        <v>0.96811854512797491</v>
      </c>
      <c r="T2067" s="24">
        <f>Table11[[#This Row],[clade.FN]]/Table11[[#This Row],[clade.P]]</f>
        <v>3.1881454872025143E-2</v>
      </c>
      <c r="U2067" s="24">
        <f>IFERROR(Table11[[#This Row],[clade.FP]]/Table11[[#This Row],[clade.N]],NA())</f>
        <v>0.39090909090909093</v>
      </c>
      <c r="V2067" s="24">
        <f>IFERROR(Table11[[#This Row],[clade.TN]]/Table11[[#This Row],[clade.N]],NA())</f>
        <v>0.60909090909090913</v>
      </c>
      <c r="AC2067" s="11"/>
      <c r="AD2067" s="11"/>
    </row>
    <row r="2068" spans="1:30" ht="21" customHeight="1" x14ac:dyDescent="0.2">
      <c r="A2068" s="25" t="s">
        <v>7806</v>
      </c>
      <c r="B2068" s="20">
        <f>LOOKUP(Table11[[#This Row],[id]],'S1 - Assay'!A:A,'S1 - Assay'!B:B)</f>
        <v>10244</v>
      </c>
      <c r="C2068" s="20" t="str">
        <f>LOOKUP(Table11[[#This Row],[id]],'S1 - Assay'!A:A,'S1 - Assay'!C:C)</f>
        <v>II</v>
      </c>
      <c r="D2068" s="20">
        <f>COUNTIF('S6 - Table 1'!$B$3:$B$20,Table11[[#This Row],[id]])</f>
        <v>0</v>
      </c>
      <c r="E2068" s="20">
        <v>7.4170953190000004</v>
      </c>
      <c r="F2068" s="20">
        <v>3251</v>
      </c>
      <c r="G2068" s="20">
        <v>5</v>
      </c>
      <c r="H2068" s="20">
        <v>37</v>
      </c>
      <c r="I2068" s="20">
        <v>200</v>
      </c>
      <c r="J2068" s="20">
        <v>43</v>
      </c>
      <c r="K2068" s="20">
        <v>4311</v>
      </c>
      <c r="L2068" s="20">
        <v>18</v>
      </c>
      <c r="M2068" s="26" cm="1">
        <f t="array" ref="M2068">_xlfn.IFS(Table11[[#This Row],[target.clade]]="I",110,Table11[[#This Row],[target.clade]]="II",4454,TRUE,4652)</f>
        <v>4454</v>
      </c>
      <c r="N2068" s="26" cm="1">
        <f t="array" ref="N2068">_xlfn.IFS(Table11[[#This Row],[target.clade]]="I",4454,Table11[[#This Row],[target.clade]]="II",110,TRUE,NA())</f>
        <v>110</v>
      </c>
      <c r="O2068" s="20" cm="1">
        <f t="array" ref="O2068">_xlfn.IFS(Table11[[#This Row],[target.clade]]="I",Table11[[#This Row],[hits.I]],Table11[[#This Row],[target.clade]]="II",Table11[[#This Row],[hits.II]],TRUE,SUM(Table11[[#This Row],[hits.I]:[hits.?]]))</f>
        <v>4311</v>
      </c>
      <c r="P2068" s="26">
        <f>Table11[[#This Row],[clade.P]]-Table11[[#This Row],[clade.TP]]</f>
        <v>143</v>
      </c>
      <c r="Q2068" s="26" cm="1">
        <f t="array" ref="Q2068">_xlfn.IFS(Table11[[#This Row],[target.clade]]="I",Table11[[#This Row],[hits.II]],Table11[[#This Row],[target.clade]]="II",Table11[[#This Row],[hits.I]],TRUE,NA())</f>
        <v>43</v>
      </c>
      <c r="R2068" s="26">
        <f>IFERROR(Table11[[#This Row],[clade.N]]-Table11[[#This Row],[clade.FP]], NA())</f>
        <v>67</v>
      </c>
      <c r="S2068" s="24">
        <f>Table11[[#This Row],[clade.TP]]/Table11[[#This Row],[clade.P]]</f>
        <v>0.96789402784014367</v>
      </c>
      <c r="T2068" s="24">
        <f>Table11[[#This Row],[clade.FN]]/Table11[[#This Row],[clade.P]]</f>
        <v>3.2105972159856312E-2</v>
      </c>
      <c r="U2068" s="24">
        <f>IFERROR(Table11[[#This Row],[clade.FP]]/Table11[[#This Row],[clade.N]],NA())</f>
        <v>0.39090909090909093</v>
      </c>
      <c r="V2068" s="24">
        <f>IFERROR(Table11[[#This Row],[clade.TN]]/Table11[[#This Row],[clade.N]],NA())</f>
        <v>0.60909090909090913</v>
      </c>
      <c r="AC2068" s="11"/>
      <c r="AD2068" s="11"/>
    </row>
    <row r="2069" spans="1:30" ht="21" customHeight="1" x14ac:dyDescent="0.2">
      <c r="A2069" s="25" t="s">
        <v>7809</v>
      </c>
      <c r="B2069" s="20">
        <f>LOOKUP(Table11[[#This Row],[id]],'S1 - Assay'!A:A,'S1 - Assay'!B:B)</f>
        <v>10244</v>
      </c>
      <c r="C2069" s="20" t="str">
        <f>LOOKUP(Table11[[#This Row],[id]],'S1 - Assay'!A:A,'S1 - Assay'!C:C)</f>
        <v>II</v>
      </c>
      <c r="D2069" s="20">
        <f>COUNTIF('S6 - Table 1'!$B$3:$B$20,Table11[[#This Row],[id]])</f>
        <v>0</v>
      </c>
      <c r="E2069" s="20">
        <v>7.4170953190000004</v>
      </c>
      <c r="F2069" s="20">
        <v>3251</v>
      </c>
      <c r="G2069" s="20">
        <v>5</v>
      </c>
      <c r="H2069" s="20">
        <v>37</v>
      </c>
      <c r="I2069" s="20">
        <v>200</v>
      </c>
      <c r="J2069" s="20">
        <v>43</v>
      </c>
      <c r="K2069" s="20">
        <v>4311</v>
      </c>
      <c r="L2069" s="20">
        <v>18</v>
      </c>
      <c r="M2069" s="26" cm="1">
        <f t="array" ref="M2069">_xlfn.IFS(Table11[[#This Row],[target.clade]]="I",110,Table11[[#This Row],[target.clade]]="II",4454,TRUE,4652)</f>
        <v>4454</v>
      </c>
      <c r="N2069" s="26" cm="1">
        <f t="array" ref="N2069">_xlfn.IFS(Table11[[#This Row],[target.clade]]="I",4454,Table11[[#This Row],[target.clade]]="II",110,TRUE,NA())</f>
        <v>110</v>
      </c>
      <c r="O2069" s="20" cm="1">
        <f t="array" ref="O2069">_xlfn.IFS(Table11[[#This Row],[target.clade]]="I",Table11[[#This Row],[hits.I]],Table11[[#This Row],[target.clade]]="II",Table11[[#This Row],[hits.II]],TRUE,SUM(Table11[[#This Row],[hits.I]:[hits.?]]))</f>
        <v>4311</v>
      </c>
      <c r="P2069" s="26">
        <f>Table11[[#This Row],[clade.P]]-Table11[[#This Row],[clade.TP]]</f>
        <v>143</v>
      </c>
      <c r="Q2069" s="26" cm="1">
        <f t="array" ref="Q2069">_xlfn.IFS(Table11[[#This Row],[target.clade]]="I",Table11[[#This Row],[hits.II]],Table11[[#This Row],[target.clade]]="II",Table11[[#This Row],[hits.I]],TRUE,NA())</f>
        <v>43</v>
      </c>
      <c r="R2069" s="26">
        <f>IFERROR(Table11[[#This Row],[clade.N]]-Table11[[#This Row],[clade.FP]], NA())</f>
        <v>67</v>
      </c>
      <c r="S2069" s="24">
        <f>Table11[[#This Row],[clade.TP]]/Table11[[#This Row],[clade.P]]</f>
        <v>0.96789402784014367</v>
      </c>
      <c r="T2069" s="24">
        <f>Table11[[#This Row],[clade.FN]]/Table11[[#This Row],[clade.P]]</f>
        <v>3.2105972159856312E-2</v>
      </c>
      <c r="U2069" s="24">
        <f>IFERROR(Table11[[#This Row],[clade.FP]]/Table11[[#This Row],[clade.N]],NA())</f>
        <v>0.39090909090909093</v>
      </c>
      <c r="V2069" s="24">
        <f>IFERROR(Table11[[#This Row],[clade.TN]]/Table11[[#This Row],[clade.N]],NA())</f>
        <v>0.60909090909090913</v>
      </c>
      <c r="AC2069" s="11"/>
      <c r="AD2069" s="11"/>
    </row>
    <row r="2070" spans="1:30" ht="21" customHeight="1" x14ac:dyDescent="0.2">
      <c r="A2070" s="25" t="s">
        <v>7811</v>
      </c>
      <c r="B2070" s="20">
        <f>LOOKUP(Table11[[#This Row],[id]],'S1 - Assay'!A:A,'S1 - Assay'!B:B)</f>
        <v>10244</v>
      </c>
      <c r="C2070" s="20" t="str">
        <f>LOOKUP(Table11[[#This Row],[id]],'S1 - Assay'!A:A,'S1 - Assay'!C:C)</f>
        <v>II</v>
      </c>
      <c r="D2070" s="20">
        <f>COUNTIF('S6 - Table 1'!$B$3:$B$20,Table11[[#This Row],[id]])</f>
        <v>0</v>
      </c>
      <c r="E2070" s="20">
        <v>7.4203055349999998</v>
      </c>
      <c r="F2070" s="20">
        <v>3360</v>
      </c>
      <c r="G2070" s="20">
        <v>1</v>
      </c>
      <c r="H2070" s="20">
        <v>133</v>
      </c>
      <c r="I2070" s="20">
        <v>7</v>
      </c>
      <c r="J2070" s="20">
        <v>43</v>
      </c>
      <c r="K2070" s="20">
        <v>4360</v>
      </c>
      <c r="L2070" s="20">
        <v>66</v>
      </c>
      <c r="M2070" s="26" cm="1">
        <f t="array" ref="M2070">_xlfn.IFS(Table11[[#This Row],[target.clade]]="I",110,Table11[[#This Row],[target.clade]]="II",4454,TRUE,4652)</f>
        <v>4454</v>
      </c>
      <c r="N2070" s="26" cm="1">
        <f t="array" ref="N2070">_xlfn.IFS(Table11[[#This Row],[target.clade]]="I",4454,Table11[[#This Row],[target.clade]]="II",110,TRUE,NA())</f>
        <v>110</v>
      </c>
      <c r="O2070" s="20" cm="1">
        <f t="array" ref="O2070">_xlfn.IFS(Table11[[#This Row],[target.clade]]="I",Table11[[#This Row],[hits.I]],Table11[[#This Row],[target.clade]]="II",Table11[[#This Row],[hits.II]],TRUE,SUM(Table11[[#This Row],[hits.I]:[hits.?]]))</f>
        <v>4360</v>
      </c>
      <c r="P2070" s="26">
        <f>Table11[[#This Row],[clade.P]]-Table11[[#This Row],[clade.TP]]</f>
        <v>94</v>
      </c>
      <c r="Q2070" s="26" cm="1">
        <f t="array" ref="Q2070">_xlfn.IFS(Table11[[#This Row],[target.clade]]="I",Table11[[#This Row],[hits.II]],Table11[[#This Row],[target.clade]]="II",Table11[[#This Row],[hits.I]],TRUE,NA())</f>
        <v>43</v>
      </c>
      <c r="R2070" s="26">
        <f>IFERROR(Table11[[#This Row],[clade.N]]-Table11[[#This Row],[clade.FP]], NA())</f>
        <v>67</v>
      </c>
      <c r="S2070" s="24">
        <f>Table11[[#This Row],[clade.TP]]/Table11[[#This Row],[clade.P]]</f>
        <v>0.97889537494387069</v>
      </c>
      <c r="T2070" s="24">
        <f>Table11[[#This Row],[clade.FN]]/Table11[[#This Row],[clade.P]]</f>
        <v>2.1104625056129322E-2</v>
      </c>
      <c r="U2070" s="24">
        <f>IFERROR(Table11[[#This Row],[clade.FP]]/Table11[[#This Row],[clade.N]],NA())</f>
        <v>0.39090909090909093</v>
      </c>
      <c r="V2070" s="24">
        <f>IFERROR(Table11[[#This Row],[clade.TN]]/Table11[[#This Row],[clade.N]],NA())</f>
        <v>0.60909090909090913</v>
      </c>
      <c r="AC2070" s="11"/>
      <c r="AD2070" s="11"/>
    </row>
    <row r="2071" spans="1:30" ht="21" customHeight="1" x14ac:dyDescent="0.2">
      <c r="A2071" s="25" t="s">
        <v>7814</v>
      </c>
      <c r="B2071" s="20">
        <f>LOOKUP(Table11[[#This Row],[id]],'S1 - Assay'!A:A,'S1 - Assay'!B:B)</f>
        <v>10244</v>
      </c>
      <c r="C2071" s="20" t="str">
        <f>LOOKUP(Table11[[#This Row],[id]],'S1 - Assay'!A:A,'S1 - Assay'!C:C)</f>
        <v>II</v>
      </c>
      <c r="D2071" s="20">
        <f>COUNTIF('S6 - Table 1'!$B$3:$B$20,Table11[[#This Row],[id]])</f>
        <v>0</v>
      </c>
      <c r="E2071" s="20">
        <v>7.4231204809999998</v>
      </c>
      <c r="F2071" s="20">
        <v>3360</v>
      </c>
      <c r="G2071" s="20">
        <v>1</v>
      </c>
      <c r="H2071" s="20">
        <v>133</v>
      </c>
      <c r="I2071" s="20">
        <v>7</v>
      </c>
      <c r="J2071" s="20">
        <v>43</v>
      </c>
      <c r="K2071" s="20">
        <v>4360</v>
      </c>
      <c r="L2071" s="20">
        <v>66</v>
      </c>
      <c r="M2071" s="26" cm="1">
        <f t="array" ref="M2071">_xlfn.IFS(Table11[[#This Row],[target.clade]]="I",110,Table11[[#This Row],[target.clade]]="II",4454,TRUE,4652)</f>
        <v>4454</v>
      </c>
      <c r="N2071" s="26" cm="1">
        <f t="array" ref="N2071">_xlfn.IFS(Table11[[#This Row],[target.clade]]="I",4454,Table11[[#This Row],[target.clade]]="II",110,TRUE,NA())</f>
        <v>110</v>
      </c>
      <c r="O2071" s="20" cm="1">
        <f t="array" ref="O2071">_xlfn.IFS(Table11[[#This Row],[target.clade]]="I",Table11[[#This Row],[hits.I]],Table11[[#This Row],[target.clade]]="II",Table11[[#This Row],[hits.II]],TRUE,SUM(Table11[[#This Row],[hits.I]:[hits.?]]))</f>
        <v>4360</v>
      </c>
      <c r="P2071" s="26">
        <f>Table11[[#This Row],[clade.P]]-Table11[[#This Row],[clade.TP]]</f>
        <v>94</v>
      </c>
      <c r="Q2071" s="26" cm="1">
        <f t="array" ref="Q2071">_xlfn.IFS(Table11[[#This Row],[target.clade]]="I",Table11[[#This Row],[hits.II]],Table11[[#This Row],[target.clade]]="II",Table11[[#This Row],[hits.I]],TRUE,NA())</f>
        <v>43</v>
      </c>
      <c r="R2071" s="26">
        <f>IFERROR(Table11[[#This Row],[clade.N]]-Table11[[#This Row],[clade.FP]], NA())</f>
        <v>67</v>
      </c>
      <c r="S2071" s="24">
        <f>Table11[[#This Row],[clade.TP]]/Table11[[#This Row],[clade.P]]</f>
        <v>0.97889537494387069</v>
      </c>
      <c r="T2071" s="24">
        <f>Table11[[#This Row],[clade.FN]]/Table11[[#This Row],[clade.P]]</f>
        <v>2.1104625056129322E-2</v>
      </c>
      <c r="U2071" s="24">
        <f>IFERROR(Table11[[#This Row],[clade.FP]]/Table11[[#This Row],[clade.N]],NA())</f>
        <v>0.39090909090909093</v>
      </c>
      <c r="V2071" s="24">
        <f>IFERROR(Table11[[#This Row],[clade.TN]]/Table11[[#This Row],[clade.N]],NA())</f>
        <v>0.60909090909090913</v>
      </c>
      <c r="AC2071" s="11"/>
      <c r="AD2071" s="11"/>
    </row>
    <row r="2072" spans="1:30" ht="21" customHeight="1" x14ac:dyDescent="0.2">
      <c r="A2072" s="25" t="s">
        <v>7817</v>
      </c>
      <c r="B2072" s="20">
        <f>LOOKUP(Table11[[#This Row],[id]],'S1 - Assay'!A:A,'S1 - Assay'!B:B)</f>
        <v>10244</v>
      </c>
      <c r="C2072" s="20" t="str">
        <f>LOOKUP(Table11[[#This Row],[id]],'S1 - Assay'!A:A,'S1 - Assay'!C:C)</f>
        <v>II</v>
      </c>
      <c r="D2072" s="20">
        <f>COUNTIF('S6 - Table 1'!$B$3:$B$20,Table11[[#This Row],[id]])</f>
        <v>0</v>
      </c>
      <c r="E2072" s="20">
        <v>7.4604259969999998</v>
      </c>
      <c r="F2072" s="20">
        <v>3325</v>
      </c>
      <c r="G2072" s="20">
        <v>12</v>
      </c>
      <c r="H2072" s="20">
        <v>252</v>
      </c>
      <c r="I2072" s="20">
        <v>20</v>
      </c>
      <c r="J2072" s="20">
        <v>50</v>
      </c>
      <c r="K2072" s="20">
        <v>4318</v>
      </c>
      <c r="L2072" s="20">
        <v>57</v>
      </c>
      <c r="M2072" s="26" cm="1">
        <f t="array" ref="M2072">_xlfn.IFS(Table11[[#This Row],[target.clade]]="I",110,Table11[[#This Row],[target.clade]]="II",4454,TRUE,4652)</f>
        <v>4454</v>
      </c>
      <c r="N2072" s="26" cm="1">
        <f t="array" ref="N2072">_xlfn.IFS(Table11[[#This Row],[target.clade]]="I",4454,Table11[[#This Row],[target.clade]]="II",110,TRUE,NA())</f>
        <v>110</v>
      </c>
      <c r="O2072" s="20" cm="1">
        <f t="array" ref="O2072">_xlfn.IFS(Table11[[#This Row],[target.clade]]="I",Table11[[#This Row],[hits.I]],Table11[[#This Row],[target.clade]]="II",Table11[[#This Row],[hits.II]],TRUE,SUM(Table11[[#This Row],[hits.I]:[hits.?]]))</f>
        <v>4318</v>
      </c>
      <c r="P2072" s="26">
        <f>Table11[[#This Row],[clade.P]]-Table11[[#This Row],[clade.TP]]</f>
        <v>136</v>
      </c>
      <c r="Q2072" s="26" cm="1">
        <f t="array" ref="Q2072">_xlfn.IFS(Table11[[#This Row],[target.clade]]="I",Table11[[#This Row],[hits.II]],Table11[[#This Row],[target.clade]]="II",Table11[[#This Row],[hits.I]],TRUE,NA())</f>
        <v>50</v>
      </c>
      <c r="R2072" s="26">
        <f>IFERROR(Table11[[#This Row],[clade.N]]-Table11[[#This Row],[clade.FP]], NA())</f>
        <v>60</v>
      </c>
      <c r="S2072" s="24">
        <f>Table11[[#This Row],[clade.TP]]/Table11[[#This Row],[clade.P]]</f>
        <v>0.96946564885496178</v>
      </c>
      <c r="T2072" s="24">
        <f>Table11[[#This Row],[clade.FN]]/Table11[[#This Row],[clade.P]]</f>
        <v>3.0534351145038167E-2</v>
      </c>
      <c r="U2072" s="24">
        <f>IFERROR(Table11[[#This Row],[clade.FP]]/Table11[[#This Row],[clade.N]],NA())</f>
        <v>0.45454545454545453</v>
      </c>
      <c r="V2072" s="24">
        <f>IFERROR(Table11[[#This Row],[clade.TN]]/Table11[[#This Row],[clade.N]],NA())</f>
        <v>0.54545454545454541</v>
      </c>
      <c r="AC2072" s="11"/>
      <c r="AD2072" s="11"/>
    </row>
    <row r="2073" spans="1:30" ht="21" customHeight="1" x14ac:dyDescent="0.2">
      <c r="A2073" s="25" t="s">
        <v>7821</v>
      </c>
      <c r="B2073" s="20">
        <f>LOOKUP(Table11[[#This Row],[id]],'S1 - Assay'!A:A,'S1 - Assay'!B:B)</f>
        <v>10244</v>
      </c>
      <c r="C2073" s="20" t="str">
        <f>LOOKUP(Table11[[#This Row],[id]],'S1 - Assay'!A:A,'S1 - Assay'!C:C)</f>
        <v>II</v>
      </c>
      <c r="D2073" s="20">
        <f>COUNTIF('S6 - Table 1'!$B$3:$B$20,Table11[[#This Row],[id]])</f>
        <v>0</v>
      </c>
      <c r="E2073" s="20">
        <v>7.4693882650000001</v>
      </c>
      <c r="F2073" s="20">
        <v>2945</v>
      </c>
      <c r="G2073" s="20">
        <v>87</v>
      </c>
      <c r="H2073" s="20">
        <v>291</v>
      </c>
      <c r="I2073" s="20">
        <v>134</v>
      </c>
      <c r="J2073" s="20">
        <v>44</v>
      </c>
      <c r="K2073" s="20">
        <v>4034</v>
      </c>
      <c r="L2073" s="20">
        <v>34</v>
      </c>
      <c r="M2073" s="26" cm="1">
        <f t="array" ref="M2073">_xlfn.IFS(Table11[[#This Row],[target.clade]]="I",110,Table11[[#This Row],[target.clade]]="II",4454,TRUE,4652)</f>
        <v>4454</v>
      </c>
      <c r="N2073" s="26" cm="1">
        <f t="array" ref="N2073">_xlfn.IFS(Table11[[#This Row],[target.clade]]="I",4454,Table11[[#This Row],[target.clade]]="II",110,TRUE,NA())</f>
        <v>110</v>
      </c>
      <c r="O2073" s="20" cm="1">
        <f t="array" ref="O2073">_xlfn.IFS(Table11[[#This Row],[target.clade]]="I",Table11[[#This Row],[hits.I]],Table11[[#This Row],[target.clade]]="II",Table11[[#This Row],[hits.II]],TRUE,SUM(Table11[[#This Row],[hits.I]:[hits.?]]))</f>
        <v>4034</v>
      </c>
      <c r="P2073" s="26">
        <f>Table11[[#This Row],[clade.P]]-Table11[[#This Row],[clade.TP]]</f>
        <v>420</v>
      </c>
      <c r="Q2073" s="26" cm="1">
        <f t="array" ref="Q2073">_xlfn.IFS(Table11[[#This Row],[target.clade]]="I",Table11[[#This Row],[hits.II]],Table11[[#This Row],[target.clade]]="II",Table11[[#This Row],[hits.I]],TRUE,NA())</f>
        <v>44</v>
      </c>
      <c r="R2073" s="26">
        <f>IFERROR(Table11[[#This Row],[clade.N]]-Table11[[#This Row],[clade.FP]], NA())</f>
        <v>66</v>
      </c>
      <c r="S2073" s="24">
        <f>Table11[[#This Row],[clade.TP]]/Table11[[#This Row],[clade.P]]</f>
        <v>0.90570273911091159</v>
      </c>
      <c r="T2073" s="24">
        <f>Table11[[#This Row],[clade.FN]]/Table11[[#This Row],[clade.P]]</f>
        <v>9.4297260889088463E-2</v>
      </c>
      <c r="U2073" s="24">
        <f>IFERROR(Table11[[#This Row],[clade.FP]]/Table11[[#This Row],[clade.N]],NA())</f>
        <v>0.4</v>
      </c>
      <c r="V2073" s="24">
        <f>IFERROR(Table11[[#This Row],[clade.TN]]/Table11[[#This Row],[clade.N]],NA())</f>
        <v>0.6</v>
      </c>
      <c r="AC2073" s="11"/>
      <c r="AD2073" s="11"/>
    </row>
    <row r="2074" spans="1:30" ht="21" customHeight="1" x14ac:dyDescent="0.2">
      <c r="A2074" s="25" t="s">
        <v>7825</v>
      </c>
      <c r="B2074" s="20">
        <f>LOOKUP(Table11[[#This Row],[id]],'S1 - Assay'!A:A,'S1 - Assay'!B:B)</f>
        <v>10244</v>
      </c>
      <c r="C2074" s="20" t="str">
        <f>LOOKUP(Table11[[#This Row],[id]],'S1 - Assay'!A:A,'S1 - Assay'!C:C)</f>
        <v>II</v>
      </c>
      <c r="D2074" s="20">
        <f>COUNTIF('S6 - Table 1'!$B$3:$B$20,Table11[[#This Row],[id]])</f>
        <v>0</v>
      </c>
      <c r="E2074" s="20">
        <v>7.4830043320000001</v>
      </c>
      <c r="F2074" s="20">
        <v>3362</v>
      </c>
      <c r="G2074" s="20">
        <v>12</v>
      </c>
      <c r="H2074" s="20">
        <v>280</v>
      </c>
      <c r="I2074" s="20">
        <v>125</v>
      </c>
      <c r="J2074" s="20">
        <v>44</v>
      </c>
      <c r="K2074" s="20">
        <v>4363</v>
      </c>
      <c r="L2074" s="20">
        <v>62</v>
      </c>
      <c r="M2074" s="26" cm="1">
        <f t="array" ref="M2074">_xlfn.IFS(Table11[[#This Row],[target.clade]]="I",110,Table11[[#This Row],[target.clade]]="II",4454,TRUE,4652)</f>
        <v>4454</v>
      </c>
      <c r="N2074" s="26" cm="1">
        <f t="array" ref="N2074">_xlfn.IFS(Table11[[#This Row],[target.clade]]="I",4454,Table11[[#This Row],[target.clade]]="II",110,TRUE,NA())</f>
        <v>110</v>
      </c>
      <c r="O2074" s="20" cm="1">
        <f t="array" ref="O2074">_xlfn.IFS(Table11[[#This Row],[target.clade]]="I",Table11[[#This Row],[hits.I]],Table11[[#This Row],[target.clade]]="II",Table11[[#This Row],[hits.II]],TRUE,SUM(Table11[[#This Row],[hits.I]:[hits.?]]))</f>
        <v>4363</v>
      </c>
      <c r="P2074" s="26">
        <f>Table11[[#This Row],[clade.P]]-Table11[[#This Row],[clade.TP]]</f>
        <v>91</v>
      </c>
      <c r="Q2074" s="26" cm="1">
        <f t="array" ref="Q2074">_xlfn.IFS(Table11[[#This Row],[target.clade]]="I",Table11[[#This Row],[hits.II]],Table11[[#This Row],[target.clade]]="II",Table11[[#This Row],[hits.I]],TRUE,NA())</f>
        <v>44</v>
      </c>
      <c r="R2074" s="26">
        <f>IFERROR(Table11[[#This Row],[clade.N]]-Table11[[#This Row],[clade.FP]], NA())</f>
        <v>66</v>
      </c>
      <c r="S2074" s="24">
        <f>Table11[[#This Row],[clade.TP]]/Table11[[#This Row],[clade.P]]</f>
        <v>0.97956892680736418</v>
      </c>
      <c r="T2074" s="24">
        <f>Table11[[#This Row],[clade.FN]]/Table11[[#This Row],[clade.P]]</f>
        <v>2.0431073192635832E-2</v>
      </c>
      <c r="U2074" s="24">
        <f>IFERROR(Table11[[#This Row],[clade.FP]]/Table11[[#This Row],[clade.N]],NA())</f>
        <v>0.4</v>
      </c>
      <c r="V2074" s="24">
        <f>IFERROR(Table11[[#This Row],[clade.TN]]/Table11[[#This Row],[clade.N]],NA())</f>
        <v>0.6</v>
      </c>
      <c r="AC2074" s="11"/>
      <c r="AD2074" s="11"/>
    </row>
    <row r="2075" spans="1:30" ht="21" customHeight="1" x14ac:dyDescent="0.2">
      <c r="A2075" s="25" t="s">
        <v>7830</v>
      </c>
      <c r="B2075" s="20">
        <f>LOOKUP(Table11[[#This Row],[id]],'S1 - Assay'!A:A,'S1 - Assay'!B:B)</f>
        <v>10244</v>
      </c>
      <c r="C2075" s="20" t="str">
        <f>LOOKUP(Table11[[#This Row],[id]],'S1 - Assay'!A:A,'S1 - Assay'!C:C)</f>
        <v>II</v>
      </c>
      <c r="D2075" s="20">
        <f>COUNTIF('S6 - Table 1'!$B$3:$B$20,Table11[[#This Row],[id]])</f>
        <v>0</v>
      </c>
      <c r="E2075" s="20">
        <v>7.48629867</v>
      </c>
      <c r="F2075" s="20">
        <v>3386</v>
      </c>
      <c r="G2075" s="20">
        <v>8</v>
      </c>
      <c r="H2075" s="20">
        <v>198</v>
      </c>
      <c r="I2075" s="20">
        <v>73</v>
      </c>
      <c r="J2075" s="20">
        <v>50</v>
      </c>
      <c r="K2075" s="20">
        <v>4410</v>
      </c>
      <c r="L2075" s="20">
        <v>51</v>
      </c>
      <c r="M2075" s="26" cm="1">
        <f t="array" ref="M2075">_xlfn.IFS(Table11[[#This Row],[target.clade]]="I",110,Table11[[#This Row],[target.clade]]="II",4454,TRUE,4652)</f>
        <v>4454</v>
      </c>
      <c r="N2075" s="26" cm="1">
        <f t="array" ref="N2075">_xlfn.IFS(Table11[[#This Row],[target.clade]]="I",4454,Table11[[#This Row],[target.clade]]="II",110,TRUE,NA())</f>
        <v>110</v>
      </c>
      <c r="O2075" s="20" cm="1">
        <f t="array" ref="O2075">_xlfn.IFS(Table11[[#This Row],[target.clade]]="I",Table11[[#This Row],[hits.I]],Table11[[#This Row],[target.clade]]="II",Table11[[#This Row],[hits.II]],TRUE,SUM(Table11[[#This Row],[hits.I]:[hits.?]]))</f>
        <v>4410</v>
      </c>
      <c r="P2075" s="26">
        <f>Table11[[#This Row],[clade.P]]-Table11[[#This Row],[clade.TP]]</f>
        <v>44</v>
      </c>
      <c r="Q2075" s="26" cm="1">
        <f t="array" ref="Q2075">_xlfn.IFS(Table11[[#This Row],[target.clade]]="I",Table11[[#This Row],[hits.II]],Table11[[#This Row],[target.clade]]="II",Table11[[#This Row],[hits.I]],TRUE,NA())</f>
        <v>50</v>
      </c>
      <c r="R2075" s="26">
        <f>IFERROR(Table11[[#This Row],[clade.N]]-Table11[[#This Row],[clade.FP]], NA())</f>
        <v>60</v>
      </c>
      <c r="S2075" s="24">
        <f>Table11[[#This Row],[clade.TP]]/Table11[[#This Row],[clade.P]]</f>
        <v>0.99012123933542884</v>
      </c>
      <c r="T2075" s="24">
        <f>Table11[[#This Row],[clade.FN]]/Table11[[#This Row],[clade.P]]</f>
        <v>9.8787606645711727E-3</v>
      </c>
      <c r="U2075" s="24">
        <f>IFERROR(Table11[[#This Row],[clade.FP]]/Table11[[#This Row],[clade.N]],NA())</f>
        <v>0.45454545454545453</v>
      </c>
      <c r="V2075" s="24">
        <f>IFERROR(Table11[[#This Row],[clade.TN]]/Table11[[#This Row],[clade.N]],NA())</f>
        <v>0.54545454545454541</v>
      </c>
      <c r="AC2075" s="11"/>
      <c r="AD2075" s="11"/>
    </row>
    <row r="2076" spans="1:30" ht="21" customHeight="1" x14ac:dyDescent="0.2">
      <c r="A2076" s="25" t="s">
        <v>7833</v>
      </c>
      <c r="B2076" s="20">
        <f>LOOKUP(Table11[[#This Row],[id]],'S1 - Assay'!A:A,'S1 - Assay'!B:B)</f>
        <v>10244</v>
      </c>
      <c r="C2076" s="20" t="str">
        <f>LOOKUP(Table11[[#This Row],[id]],'S1 - Assay'!A:A,'S1 - Assay'!C:C)</f>
        <v>II</v>
      </c>
      <c r="D2076" s="20">
        <f>COUNTIF('S6 - Table 1'!$B$3:$B$20,Table11[[#This Row],[id]])</f>
        <v>0</v>
      </c>
      <c r="E2076" s="20">
        <v>7.4867884140000003</v>
      </c>
      <c r="F2076" s="20">
        <v>3388</v>
      </c>
      <c r="G2076" s="20">
        <v>6</v>
      </c>
      <c r="H2076" s="20">
        <v>198</v>
      </c>
      <c r="I2076" s="20">
        <v>73</v>
      </c>
      <c r="J2076" s="20">
        <v>50</v>
      </c>
      <c r="K2076" s="20">
        <v>4410</v>
      </c>
      <c r="L2076" s="20">
        <v>51</v>
      </c>
      <c r="M2076" s="26" cm="1">
        <f t="array" ref="M2076">_xlfn.IFS(Table11[[#This Row],[target.clade]]="I",110,Table11[[#This Row],[target.clade]]="II",4454,TRUE,4652)</f>
        <v>4454</v>
      </c>
      <c r="N2076" s="26" cm="1">
        <f t="array" ref="N2076">_xlfn.IFS(Table11[[#This Row],[target.clade]]="I",4454,Table11[[#This Row],[target.clade]]="II",110,TRUE,NA())</f>
        <v>110</v>
      </c>
      <c r="O2076" s="20" cm="1">
        <f t="array" ref="O2076">_xlfn.IFS(Table11[[#This Row],[target.clade]]="I",Table11[[#This Row],[hits.I]],Table11[[#This Row],[target.clade]]="II",Table11[[#This Row],[hits.II]],TRUE,SUM(Table11[[#This Row],[hits.I]:[hits.?]]))</f>
        <v>4410</v>
      </c>
      <c r="P2076" s="26">
        <f>Table11[[#This Row],[clade.P]]-Table11[[#This Row],[clade.TP]]</f>
        <v>44</v>
      </c>
      <c r="Q2076" s="26" cm="1">
        <f t="array" ref="Q2076">_xlfn.IFS(Table11[[#This Row],[target.clade]]="I",Table11[[#This Row],[hits.II]],Table11[[#This Row],[target.clade]]="II",Table11[[#This Row],[hits.I]],TRUE,NA())</f>
        <v>50</v>
      </c>
      <c r="R2076" s="26">
        <f>IFERROR(Table11[[#This Row],[clade.N]]-Table11[[#This Row],[clade.FP]], NA())</f>
        <v>60</v>
      </c>
      <c r="S2076" s="24">
        <f>Table11[[#This Row],[clade.TP]]/Table11[[#This Row],[clade.P]]</f>
        <v>0.99012123933542884</v>
      </c>
      <c r="T2076" s="24">
        <f>Table11[[#This Row],[clade.FN]]/Table11[[#This Row],[clade.P]]</f>
        <v>9.8787606645711727E-3</v>
      </c>
      <c r="U2076" s="24">
        <f>IFERROR(Table11[[#This Row],[clade.FP]]/Table11[[#This Row],[clade.N]],NA())</f>
        <v>0.45454545454545453</v>
      </c>
      <c r="V2076" s="24">
        <f>IFERROR(Table11[[#This Row],[clade.TN]]/Table11[[#This Row],[clade.N]],NA())</f>
        <v>0.54545454545454541</v>
      </c>
      <c r="AC2076" s="11"/>
      <c r="AD2076" s="11"/>
    </row>
    <row r="2077" spans="1:30" ht="21" customHeight="1" x14ac:dyDescent="0.2">
      <c r="A2077" s="25" t="s">
        <v>7836</v>
      </c>
      <c r="B2077" s="20">
        <f>LOOKUP(Table11[[#This Row],[id]],'S1 - Assay'!A:A,'S1 - Assay'!B:B)</f>
        <v>10244</v>
      </c>
      <c r="C2077" s="20" t="str">
        <f>LOOKUP(Table11[[#This Row],[id]],'S1 - Assay'!A:A,'S1 - Assay'!C:C)</f>
        <v>II</v>
      </c>
      <c r="D2077" s="20">
        <f>COUNTIF('S6 - Table 1'!$B$3:$B$20,Table11[[#This Row],[id]])</f>
        <v>0</v>
      </c>
      <c r="E2077" s="20">
        <v>7.489644438</v>
      </c>
      <c r="F2077" s="20">
        <v>3359</v>
      </c>
      <c r="G2077" s="20">
        <v>2</v>
      </c>
      <c r="H2077" s="20">
        <v>133</v>
      </c>
      <c r="I2077" s="20">
        <v>7</v>
      </c>
      <c r="J2077" s="20">
        <v>43</v>
      </c>
      <c r="K2077" s="20">
        <v>4359</v>
      </c>
      <c r="L2077" s="20">
        <v>66</v>
      </c>
      <c r="M2077" s="26" cm="1">
        <f t="array" ref="M2077">_xlfn.IFS(Table11[[#This Row],[target.clade]]="I",110,Table11[[#This Row],[target.clade]]="II",4454,TRUE,4652)</f>
        <v>4454</v>
      </c>
      <c r="N2077" s="26" cm="1">
        <f t="array" ref="N2077">_xlfn.IFS(Table11[[#This Row],[target.clade]]="I",4454,Table11[[#This Row],[target.clade]]="II",110,TRUE,NA())</f>
        <v>110</v>
      </c>
      <c r="O2077" s="20" cm="1">
        <f t="array" ref="O2077">_xlfn.IFS(Table11[[#This Row],[target.clade]]="I",Table11[[#This Row],[hits.I]],Table11[[#This Row],[target.clade]]="II",Table11[[#This Row],[hits.II]],TRUE,SUM(Table11[[#This Row],[hits.I]:[hits.?]]))</f>
        <v>4359</v>
      </c>
      <c r="P2077" s="26">
        <f>Table11[[#This Row],[clade.P]]-Table11[[#This Row],[clade.TP]]</f>
        <v>95</v>
      </c>
      <c r="Q2077" s="26" cm="1">
        <f t="array" ref="Q2077">_xlfn.IFS(Table11[[#This Row],[target.clade]]="I",Table11[[#This Row],[hits.II]],Table11[[#This Row],[target.clade]]="II",Table11[[#This Row],[hits.I]],TRUE,NA())</f>
        <v>43</v>
      </c>
      <c r="R2077" s="26">
        <f>IFERROR(Table11[[#This Row],[clade.N]]-Table11[[#This Row],[clade.FP]], NA())</f>
        <v>67</v>
      </c>
      <c r="S2077" s="24">
        <f>Table11[[#This Row],[clade.TP]]/Table11[[#This Row],[clade.P]]</f>
        <v>0.97867085765603956</v>
      </c>
      <c r="T2077" s="24">
        <f>Table11[[#This Row],[clade.FN]]/Table11[[#This Row],[clade.P]]</f>
        <v>2.1329142343960484E-2</v>
      </c>
      <c r="U2077" s="24">
        <f>IFERROR(Table11[[#This Row],[clade.FP]]/Table11[[#This Row],[clade.N]],NA())</f>
        <v>0.39090909090909093</v>
      </c>
      <c r="V2077" s="24">
        <f>IFERROR(Table11[[#This Row],[clade.TN]]/Table11[[#This Row],[clade.N]],NA())</f>
        <v>0.60909090909090913</v>
      </c>
      <c r="AC2077" s="11"/>
      <c r="AD2077" s="11"/>
    </row>
    <row r="2078" spans="1:30" ht="21" customHeight="1" x14ac:dyDescent="0.2">
      <c r="A2078" s="25" t="s">
        <v>7839</v>
      </c>
      <c r="B2078" s="20">
        <f>LOOKUP(Table11[[#This Row],[id]],'S1 - Assay'!A:A,'S1 - Assay'!B:B)</f>
        <v>10244</v>
      </c>
      <c r="C2078" s="20" t="str">
        <f>LOOKUP(Table11[[#This Row],[id]],'S1 - Assay'!A:A,'S1 - Assay'!C:C)</f>
        <v>II</v>
      </c>
      <c r="D2078" s="20">
        <f>COUNTIF('S6 - Table 1'!$B$3:$B$20,Table11[[#This Row],[id]])</f>
        <v>0</v>
      </c>
      <c r="E2078" s="20">
        <v>7.4971031440000004</v>
      </c>
      <c r="F2078" s="20">
        <v>3276</v>
      </c>
      <c r="G2078" s="20">
        <v>2</v>
      </c>
      <c r="H2078" s="20">
        <v>115</v>
      </c>
      <c r="I2078" s="20">
        <v>105</v>
      </c>
      <c r="J2078" s="20">
        <v>0</v>
      </c>
      <c r="K2078" s="20">
        <v>4417</v>
      </c>
      <c r="L2078" s="20">
        <v>22</v>
      </c>
      <c r="M2078" s="26" cm="1">
        <f t="array" ref="M2078">_xlfn.IFS(Table11[[#This Row],[target.clade]]="I",110,Table11[[#This Row],[target.clade]]="II",4454,TRUE,4652)</f>
        <v>4454</v>
      </c>
      <c r="N2078" s="26" cm="1">
        <f t="array" ref="N2078">_xlfn.IFS(Table11[[#This Row],[target.clade]]="I",4454,Table11[[#This Row],[target.clade]]="II",110,TRUE,NA())</f>
        <v>110</v>
      </c>
      <c r="O2078" s="20" cm="1">
        <f t="array" ref="O2078">_xlfn.IFS(Table11[[#This Row],[target.clade]]="I",Table11[[#This Row],[hits.I]],Table11[[#This Row],[target.clade]]="II",Table11[[#This Row],[hits.II]],TRUE,SUM(Table11[[#This Row],[hits.I]:[hits.?]]))</f>
        <v>4417</v>
      </c>
      <c r="P2078" s="26">
        <f>Table11[[#This Row],[clade.P]]-Table11[[#This Row],[clade.TP]]</f>
        <v>37</v>
      </c>
      <c r="Q2078" s="26" cm="1">
        <f t="array" ref="Q2078">_xlfn.IFS(Table11[[#This Row],[target.clade]]="I",Table11[[#This Row],[hits.II]],Table11[[#This Row],[target.clade]]="II",Table11[[#This Row],[hits.I]],TRUE,NA())</f>
        <v>0</v>
      </c>
      <c r="R2078" s="26">
        <f>IFERROR(Table11[[#This Row],[clade.N]]-Table11[[#This Row],[clade.FP]], NA())</f>
        <v>110</v>
      </c>
      <c r="S2078" s="24">
        <f>Table11[[#This Row],[clade.TP]]/Table11[[#This Row],[clade.P]]</f>
        <v>0.99169286035024695</v>
      </c>
      <c r="T2078" s="24">
        <f>Table11[[#This Row],[clade.FN]]/Table11[[#This Row],[clade.P]]</f>
        <v>8.3071396497530307E-3</v>
      </c>
      <c r="U2078" s="24">
        <f>IFERROR(Table11[[#This Row],[clade.FP]]/Table11[[#This Row],[clade.N]],NA())</f>
        <v>0</v>
      </c>
      <c r="V2078" s="24">
        <f>IFERROR(Table11[[#This Row],[clade.TN]]/Table11[[#This Row],[clade.N]],NA())</f>
        <v>1</v>
      </c>
      <c r="AC2078" s="11"/>
      <c r="AD2078" s="11"/>
    </row>
    <row r="2079" spans="1:30" ht="21" customHeight="1" x14ac:dyDescent="0.2">
      <c r="A2079" s="25" t="s">
        <v>7842</v>
      </c>
      <c r="B2079" s="20">
        <f>LOOKUP(Table11[[#This Row],[id]],'S1 - Assay'!A:A,'S1 - Assay'!B:B)</f>
        <v>10244</v>
      </c>
      <c r="C2079" s="20" t="str">
        <f>LOOKUP(Table11[[#This Row],[id]],'S1 - Assay'!A:A,'S1 - Assay'!C:C)</f>
        <v>II</v>
      </c>
      <c r="D2079" s="20">
        <f>COUNTIF('S6 - Table 1'!$B$3:$B$20,Table11[[#This Row],[id]])</f>
        <v>0</v>
      </c>
      <c r="E2079" s="20">
        <v>7.5348734610000001</v>
      </c>
      <c r="F2079" s="20">
        <v>3276</v>
      </c>
      <c r="G2079" s="20">
        <v>2</v>
      </c>
      <c r="H2079" s="20">
        <v>115</v>
      </c>
      <c r="I2079" s="20">
        <v>105</v>
      </c>
      <c r="J2079" s="20">
        <v>0</v>
      </c>
      <c r="K2079" s="20">
        <v>4417</v>
      </c>
      <c r="L2079" s="20">
        <v>22</v>
      </c>
      <c r="M2079" s="26" cm="1">
        <f t="array" ref="M2079">_xlfn.IFS(Table11[[#This Row],[target.clade]]="I",110,Table11[[#This Row],[target.clade]]="II",4454,TRUE,4652)</f>
        <v>4454</v>
      </c>
      <c r="N2079" s="26" cm="1">
        <f t="array" ref="N2079">_xlfn.IFS(Table11[[#This Row],[target.clade]]="I",4454,Table11[[#This Row],[target.clade]]="II",110,TRUE,NA())</f>
        <v>110</v>
      </c>
      <c r="O2079" s="20" cm="1">
        <f t="array" ref="O2079">_xlfn.IFS(Table11[[#This Row],[target.clade]]="I",Table11[[#This Row],[hits.I]],Table11[[#This Row],[target.clade]]="II",Table11[[#This Row],[hits.II]],TRUE,SUM(Table11[[#This Row],[hits.I]:[hits.?]]))</f>
        <v>4417</v>
      </c>
      <c r="P2079" s="26">
        <f>Table11[[#This Row],[clade.P]]-Table11[[#This Row],[clade.TP]]</f>
        <v>37</v>
      </c>
      <c r="Q2079" s="26" cm="1">
        <f t="array" ref="Q2079">_xlfn.IFS(Table11[[#This Row],[target.clade]]="I",Table11[[#This Row],[hits.II]],Table11[[#This Row],[target.clade]]="II",Table11[[#This Row],[hits.I]],TRUE,NA())</f>
        <v>0</v>
      </c>
      <c r="R2079" s="26">
        <f>IFERROR(Table11[[#This Row],[clade.N]]-Table11[[#This Row],[clade.FP]], NA())</f>
        <v>110</v>
      </c>
      <c r="S2079" s="24">
        <f>Table11[[#This Row],[clade.TP]]/Table11[[#This Row],[clade.P]]</f>
        <v>0.99169286035024695</v>
      </c>
      <c r="T2079" s="24">
        <f>Table11[[#This Row],[clade.FN]]/Table11[[#This Row],[clade.P]]</f>
        <v>8.3071396497530307E-3</v>
      </c>
      <c r="U2079" s="24">
        <f>IFERROR(Table11[[#This Row],[clade.FP]]/Table11[[#This Row],[clade.N]],NA())</f>
        <v>0</v>
      </c>
      <c r="V2079" s="24">
        <f>IFERROR(Table11[[#This Row],[clade.TN]]/Table11[[#This Row],[clade.N]],NA())</f>
        <v>1</v>
      </c>
      <c r="AC2079" s="11"/>
      <c r="AD2079" s="11"/>
    </row>
    <row r="2080" spans="1:30" ht="21" customHeight="1" x14ac:dyDescent="0.2">
      <c r="A2080" s="25" t="s">
        <v>7845</v>
      </c>
      <c r="B2080" s="20">
        <f>LOOKUP(Table11[[#This Row],[id]],'S1 - Assay'!A:A,'S1 - Assay'!B:B)</f>
        <v>10244</v>
      </c>
      <c r="C2080" s="20" t="str">
        <f>LOOKUP(Table11[[#This Row],[id]],'S1 - Assay'!A:A,'S1 - Assay'!C:C)</f>
        <v>II</v>
      </c>
      <c r="D2080" s="20">
        <f>COUNTIF('S6 - Table 1'!$B$3:$B$20,Table11[[#This Row],[id]])</f>
        <v>0</v>
      </c>
      <c r="E2080" s="20">
        <v>7.5586015360000003</v>
      </c>
      <c r="F2080" s="20">
        <v>3325</v>
      </c>
      <c r="G2080" s="20">
        <v>13</v>
      </c>
      <c r="H2080" s="20">
        <v>243</v>
      </c>
      <c r="I2080" s="20">
        <v>29</v>
      </c>
      <c r="J2080" s="20">
        <v>50</v>
      </c>
      <c r="K2080" s="20">
        <v>4319</v>
      </c>
      <c r="L2080" s="20">
        <v>57</v>
      </c>
      <c r="M2080" s="26" cm="1">
        <f t="array" ref="M2080">_xlfn.IFS(Table11[[#This Row],[target.clade]]="I",110,Table11[[#This Row],[target.clade]]="II",4454,TRUE,4652)</f>
        <v>4454</v>
      </c>
      <c r="N2080" s="26" cm="1">
        <f t="array" ref="N2080">_xlfn.IFS(Table11[[#This Row],[target.clade]]="I",4454,Table11[[#This Row],[target.clade]]="II",110,TRUE,NA())</f>
        <v>110</v>
      </c>
      <c r="O2080" s="20" cm="1">
        <f t="array" ref="O2080">_xlfn.IFS(Table11[[#This Row],[target.clade]]="I",Table11[[#This Row],[hits.I]],Table11[[#This Row],[target.clade]]="II",Table11[[#This Row],[hits.II]],TRUE,SUM(Table11[[#This Row],[hits.I]:[hits.?]]))</f>
        <v>4319</v>
      </c>
      <c r="P2080" s="26">
        <f>Table11[[#This Row],[clade.P]]-Table11[[#This Row],[clade.TP]]</f>
        <v>135</v>
      </c>
      <c r="Q2080" s="26" cm="1">
        <f t="array" ref="Q2080">_xlfn.IFS(Table11[[#This Row],[target.clade]]="I",Table11[[#This Row],[hits.II]],Table11[[#This Row],[target.clade]]="II",Table11[[#This Row],[hits.I]],TRUE,NA())</f>
        <v>50</v>
      </c>
      <c r="R2080" s="26">
        <f>IFERROR(Table11[[#This Row],[clade.N]]-Table11[[#This Row],[clade.FP]], NA())</f>
        <v>60</v>
      </c>
      <c r="S2080" s="24">
        <f>Table11[[#This Row],[clade.TP]]/Table11[[#This Row],[clade.P]]</f>
        <v>0.96969016614279302</v>
      </c>
      <c r="T2080" s="24">
        <f>Table11[[#This Row],[clade.FN]]/Table11[[#This Row],[clade.P]]</f>
        <v>3.0309833857207005E-2</v>
      </c>
      <c r="U2080" s="24">
        <f>IFERROR(Table11[[#This Row],[clade.FP]]/Table11[[#This Row],[clade.N]],NA())</f>
        <v>0.45454545454545453</v>
      </c>
      <c r="V2080" s="24">
        <f>IFERROR(Table11[[#This Row],[clade.TN]]/Table11[[#This Row],[clade.N]],NA())</f>
        <v>0.54545454545454541</v>
      </c>
      <c r="AC2080" s="11"/>
      <c r="AD2080" s="11"/>
    </row>
    <row r="2081" spans="1:30" ht="21" customHeight="1" x14ac:dyDescent="0.2">
      <c r="A2081" s="25" t="s">
        <v>7848</v>
      </c>
      <c r="B2081" s="20">
        <f>LOOKUP(Table11[[#This Row],[id]],'S1 - Assay'!A:A,'S1 - Assay'!B:B)</f>
        <v>10244</v>
      </c>
      <c r="C2081" s="20" t="str">
        <f>LOOKUP(Table11[[#This Row],[id]],'S1 - Assay'!A:A,'S1 - Assay'!C:C)</f>
        <v>II</v>
      </c>
      <c r="D2081" s="20">
        <f>COUNTIF('S6 - Table 1'!$B$3:$B$20,Table11[[#This Row],[id]])</f>
        <v>0</v>
      </c>
      <c r="E2081" s="20">
        <v>7.559189312</v>
      </c>
      <c r="F2081" s="20">
        <v>3425</v>
      </c>
      <c r="G2081" s="20">
        <v>1</v>
      </c>
      <c r="H2081" s="20">
        <v>283</v>
      </c>
      <c r="I2081" s="20">
        <v>155</v>
      </c>
      <c r="J2081" s="20">
        <v>44</v>
      </c>
      <c r="K2081" s="20">
        <v>4420</v>
      </c>
      <c r="L2081" s="20">
        <v>63</v>
      </c>
      <c r="M2081" s="26" cm="1">
        <f t="array" ref="M2081">_xlfn.IFS(Table11[[#This Row],[target.clade]]="I",110,Table11[[#This Row],[target.clade]]="II",4454,TRUE,4652)</f>
        <v>4454</v>
      </c>
      <c r="N2081" s="26" cm="1">
        <f t="array" ref="N2081">_xlfn.IFS(Table11[[#This Row],[target.clade]]="I",4454,Table11[[#This Row],[target.clade]]="II",110,TRUE,NA())</f>
        <v>110</v>
      </c>
      <c r="O2081" s="20" cm="1">
        <f t="array" ref="O2081">_xlfn.IFS(Table11[[#This Row],[target.clade]]="I",Table11[[#This Row],[hits.I]],Table11[[#This Row],[target.clade]]="II",Table11[[#This Row],[hits.II]],TRUE,SUM(Table11[[#This Row],[hits.I]:[hits.?]]))</f>
        <v>4420</v>
      </c>
      <c r="P2081" s="26">
        <f>Table11[[#This Row],[clade.P]]-Table11[[#This Row],[clade.TP]]</f>
        <v>34</v>
      </c>
      <c r="Q2081" s="26" cm="1">
        <f t="array" ref="Q2081">_xlfn.IFS(Table11[[#This Row],[target.clade]]="I",Table11[[#This Row],[hits.II]],Table11[[#This Row],[target.clade]]="II",Table11[[#This Row],[hits.I]],TRUE,NA())</f>
        <v>44</v>
      </c>
      <c r="R2081" s="26">
        <f>IFERROR(Table11[[#This Row],[clade.N]]-Table11[[#This Row],[clade.FP]], NA())</f>
        <v>66</v>
      </c>
      <c r="S2081" s="24">
        <f>Table11[[#This Row],[clade.TP]]/Table11[[#This Row],[clade.P]]</f>
        <v>0.99236641221374045</v>
      </c>
      <c r="T2081" s="24">
        <f>Table11[[#This Row],[clade.FN]]/Table11[[#This Row],[clade.P]]</f>
        <v>7.6335877862595417E-3</v>
      </c>
      <c r="U2081" s="24">
        <f>IFERROR(Table11[[#This Row],[clade.FP]]/Table11[[#This Row],[clade.N]],NA())</f>
        <v>0.4</v>
      </c>
      <c r="V2081" s="24">
        <f>IFERROR(Table11[[#This Row],[clade.TN]]/Table11[[#This Row],[clade.N]],NA())</f>
        <v>0.6</v>
      </c>
      <c r="AC2081" s="11"/>
      <c r="AD2081" s="11"/>
    </row>
    <row r="2082" spans="1:30" ht="21" customHeight="1" x14ac:dyDescent="0.2">
      <c r="A2082" s="25" t="s">
        <v>7851</v>
      </c>
      <c r="B2082" s="20">
        <f>LOOKUP(Table11[[#This Row],[id]],'S1 - Assay'!A:A,'S1 - Assay'!B:B)</f>
        <v>10244</v>
      </c>
      <c r="C2082" s="20" t="str">
        <f>LOOKUP(Table11[[#This Row],[id]],'S1 - Assay'!A:A,'S1 - Assay'!C:C)</f>
        <v>II</v>
      </c>
      <c r="D2082" s="20">
        <f>COUNTIF('S6 - Table 1'!$B$3:$B$20,Table11[[#This Row],[id]])</f>
        <v>0</v>
      </c>
      <c r="E2082" s="20">
        <v>7.559189312</v>
      </c>
      <c r="F2082" s="20">
        <v>3425</v>
      </c>
      <c r="G2082" s="20">
        <v>1</v>
      </c>
      <c r="H2082" s="20">
        <v>283</v>
      </c>
      <c r="I2082" s="20">
        <v>155</v>
      </c>
      <c r="J2082" s="20">
        <v>44</v>
      </c>
      <c r="K2082" s="20">
        <v>4420</v>
      </c>
      <c r="L2082" s="20">
        <v>63</v>
      </c>
      <c r="M2082" s="26" cm="1">
        <f t="array" ref="M2082">_xlfn.IFS(Table11[[#This Row],[target.clade]]="I",110,Table11[[#This Row],[target.clade]]="II",4454,TRUE,4652)</f>
        <v>4454</v>
      </c>
      <c r="N2082" s="26" cm="1">
        <f t="array" ref="N2082">_xlfn.IFS(Table11[[#This Row],[target.clade]]="I",4454,Table11[[#This Row],[target.clade]]="II",110,TRUE,NA())</f>
        <v>110</v>
      </c>
      <c r="O2082" s="20" cm="1">
        <f t="array" ref="O2082">_xlfn.IFS(Table11[[#This Row],[target.clade]]="I",Table11[[#This Row],[hits.I]],Table11[[#This Row],[target.clade]]="II",Table11[[#This Row],[hits.II]],TRUE,SUM(Table11[[#This Row],[hits.I]:[hits.?]]))</f>
        <v>4420</v>
      </c>
      <c r="P2082" s="26">
        <f>Table11[[#This Row],[clade.P]]-Table11[[#This Row],[clade.TP]]</f>
        <v>34</v>
      </c>
      <c r="Q2082" s="26" cm="1">
        <f t="array" ref="Q2082">_xlfn.IFS(Table11[[#This Row],[target.clade]]="I",Table11[[#This Row],[hits.II]],Table11[[#This Row],[target.clade]]="II",Table11[[#This Row],[hits.I]],TRUE,NA())</f>
        <v>44</v>
      </c>
      <c r="R2082" s="26">
        <f>IFERROR(Table11[[#This Row],[clade.N]]-Table11[[#This Row],[clade.FP]], NA())</f>
        <v>66</v>
      </c>
      <c r="S2082" s="24">
        <f>Table11[[#This Row],[clade.TP]]/Table11[[#This Row],[clade.P]]</f>
        <v>0.99236641221374045</v>
      </c>
      <c r="T2082" s="24">
        <f>Table11[[#This Row],[clade.FN]]/Table11[[#This Row],[clade.P]]</f>
        <v>7.6335877862595417E-3</v>
      </c>
      <c r="U2082" s="24">
        <f>IFERROR(Table11[[#This Row],[clade.FP]]/Table11[[#This Row],[clade.N]],NA())</f>
        <v>0.4</v>
      </c>
      <c r="V2082" s="24">
        <f>IFERROR(Table11[[#This Row],[clade.TN]]/Table11[[#This Row],[clade.N]],NA())</f>
        <v>0.6</v>
      </c>
      <c r="AC2082" s="11"/>
      <c r="AD2082" s="11"/>
    </row>
    <row r="2083" spans="1:30" ht="21" customHeight="1" x14ac:dyDescent="0.2">
      <c r="A2083" s="25" t="s">
        <v>7854</v>
      </c>
      <c r="B2083" s="20">
        <f>LOOKUP(Table11[[#This Row],[id]],'S1 - Assay'!A:A,'S1 - Assay'!B:B)</f>
        <v>10244</v>
      </c>
      <c r="C2083" s="20" t="str">
        <f>LOOKUP(Table11[[#This Row],[id]],'S1 - Assay'!A:A,'S1 - Assay'!C:C)</f>
        <v>II</v>
      </c>
      <c r="D2083" s="20">
        <f>COUNTIF('S6 - Table 1'!$B$3:$B$20,Table11[[#This Row],[id]])</f>
        <v>0</v>
      </c>
      <c r="E2083" s="20">
        <v>7.5782287820000001</v>
      </c>
      <c r="F2083" s="20">
        <v>2923</v>
      </c>
      <c r="G2083" s="20">
        <v>47</v>
      </c>
      <c r="H2083" s="20">
        <v>257</v>
      </c>
      <c r="I2083" s="20">
        <v>31</v>
      </c>
      <c r="J2083" s="20">
        <v>43</v>
      </c>
      <c r="K2083" s="20">
        <v>3886</v>
      </c>
      <c r="L2083" s="20">
        <v>60</v>
      </c>
      <c r="M2083" s="26" cm="1">
        <f t="array" ref="M2083">_xlfn.IFS(Table11[[#This Row],[target.clade]]="I",110,Table11[[#This Row],[target.clade]]="II",4454,TRUE,4652)</f>
        <v>4454</v>
      </c>
      <c r="N2083" s="26" cm="1">
        <f t="array" ref="N2083">_xlfn.IFS(Table11[[#This Row],[target.clade]]="I",4454,Table11[[#This Row],[target.clade]]="II",110,TRUE,NA())</f>
        <v>110</v>
      </c>
      <c r="O2083" s="20" cm="1">
        <f t="array" ref="O2083">_xlfn.IFS(Table11[[#This Row],[target.clade]]="I",Table11[[#This Row],[hits.I]],Table11[[#This Row],[target.clade]]="II",Table11[[#This Row],[hits.II]],TRUE,SUM(Table11[[#This Row],[hits.I]:[hits.?]]))</f>
        <v>3886</v>
      </c>
      <c r="P2083" s="26">
        <f>Table11[[#This Row],[clade.P]]-Table11[[#This Row],[clade.TP]]</f>
        <v>568</v>
      </c>
      <c r="Q2083" s="26" cm="1">
        <f t="array" ref="Q2083">_xlfn.IFS(Table11[[#This Row],[target.clade]]="I",Table11[[#This Row],[hits.II]],Table11[[#This Row],[target.clade]]="II",Table11[[#This Row],[hits.I]],TRUE,NA())</f>
        <v>43</v>
      </c>
      <c r="R2083" s="26">
        <f>IFERROR(Table11[[#This Row],[clade.N]]-Table11[[#This Row],[clade.FP]], NA())</f>
        <v>67</v>
      </c>
      <c r="S2083" s="24">
        <f>Table11[[#This Row],[clade.TP]]/Table11[[#This Row],[clade.P]]</f>
        <v>0.8724741805118994</v>
      </c>
      <c r="T2083" s="24">
        <f>Table11[[#This Row],[clade.FN]]/Table11[[#This Row],[clade.P]]</f>
        <v>0.12752581948810057</v>
      </c>
      <c r="U2083" s="24">
        <f>IFERROR(Table11[[#This Row],[clade.FP]]/Table11[[#This Row],[clade.N]],NA())</f>
        <v>0.39090909090909093</v>
      </c>
      <c r="V2083" s="24">
        <f>IFERROR(Table11[[#This Row],[clade.TN]]/Table11[[#This Row],[clade.N]],NA())</f>
        <v>0.60909090909090913</v>
      </c>
      <c r="AC2083" s="11"/>
      <c r="AD2083" s="11"/>
    </row>
    <row r="2084" spans="1:30" ht="21" customHeight="1" x14ac:dyDescent="0.2">
      <c r="A2084" s="25" t="s">
        <v>7859</v>
      </c>
      <c r="B2084" s="20">
        <f>LOOKUP(Table11[[#This Row],[id]],'S1 - Assay'!A:A,'S1 - Assay'!B:B)</f>
        <v>10244</v>
      </c>
      <c r="C2084" s="20" t="str">
        <f>LOOKUP(Table11[[#This Row],[id]],'S1 - Assay'!A:A,'S1 - Assay'!C:C)</f>
        <v>II</v>
      </c>
      <c r="D2084" s="20">
        <f>COUNTIF('S6 - Table 1'!$B$3:$B$20,Table11[[#This Row],[id]])</f>
        <v>0</v>
      </c>
      <c r="E2084" s="20">
        <v>7.5850387159999997</v>
      </c>
      <c r="F2084" s="20">
        <v>3417</v>
      </c>
      <c r="G2084" s="20">
        <v>3</v>
      </c>
      <c r="H2084" s="20">
        <v>97</v>
      </c>
      <c r="I2084" s="20">
        <v>186</v>
      </c>
      <c r="J2084" s="20">
        <v>43</v>
      </c>
      <c r="K2084" s="20">
        <v>4422</v>
      </c>
      <c r="L2084" s="20">
        <v>64</v>
      </c>
      <c r="M2084" s="26" cm="1">
        <f t="array" ref="M2084">_xlfn.IFS(Table11[[#This Row],[target.clade]]="I",110,Table11[[#This Row],[target.clade]]="II",4454,TRUE,4652)</f>
        <v>4454</v>
      </c>
      <c r="N2084" s="26" cm="1">
        <f t="array" ref="N2084">_xlfn.IFS(Table11[[#This Row],[target.clade]]="I",4454,Table11[[#This Row],[target.clade]]="II",110,TRUE,NA())</f>
        <v>110</v>
      </c>
      <c r="O2084" s="20" cm="1">
        <f t="array" ref="O2084">_xlfn.IFS(Table11[[#This Row],[target.clade]]="I",Table11[[#This Row],[hits.I]],Table11[[#This Row],[target.clade]]="II",Table11[[#This Row],[hits.II]],TRUE,SUM(Table11[[#This Row],[hits.I]:[hits.?]]))</f>
        <v>4422</v>
      </c>
      <c r="P2084" s="26">
        <f>Table11[[#This Row],[clade.P]]-Table11[[#This Row],[clade.TP]]</f>
        <v>32</v>
      </c>
      <c r="Q2084" s="26" cm="1">
        <f t="array" ref="Q2084">_xlfn.IFS(Table11[[#This Row],[target.clade]]="I",Table11[[#This Row],[hits.II]],Table11[[#This Row],[target.clade]]="II",Table11[[#This Row],[hits.I]],TRUE,NA())</f>
        <v>43</v>
      </c>
      <c r="R2084" s="26">
        <f>IFERROR(Table11[[#This Row],[clade.N]]-Table11[[#This Row],[clade.FP]], NA())</f>
        <v>67</v>
      </c>
      <c r="S2084" s="24">
        <f>Table11[[#This Row],[clade.TP]]/Table11[[#This Row],[clade.P]]</f>
        <v>0.99281544678940281</v>
      </c>
      <c r="T2084" s="24">
        <f>Table11[[#This Row],[clade.FN]]/Table11[[#This Row],[clade.P]]</f>
        <v>7.1845532105972157E-3</v>
      </c>
      <c r="U2084" s="24">
        <f>IFERROR(Table11[[#This Row],[clade.FP]]/Table11[[#This Row],[clade.N]],NA())</f>
        <v>0.39090909090909093</v>
      </c>
      <c r="V2084" s="24">
        <f>IFERROR(Table11[[#This Row],[clade.TN]]/Table11[[#This Row],[clade.N]],NA())</f>
        <v>0.60909090909090913</v>
      </c>
      <c r="AC2084" s="11"/>
      <c r="AD2084" s="11"/>
    </row>
    <row r="2085" spans="1:30" ht="21" customHeight="1" x14ac:dyDescent="0.2">
      <c r="A2085" s="25" t="s">
        <v>7862</v>
      </c>
      <c r="B2085" s="20">
        <f>LOOKUP(Table11[[#This Row],[id]],'S1 - Assay'!A:A,'S1 - Assay'!B:B)</f>
        <v>10244</v>
      </c>
      <c r="C2085" s="20" t="str">
        <f>LOOKUP(Table11[[#This Row],[id]],'S1 - Assay'!A:A,'S1 - Assay'!C:C)</f>
        <v>II</v>
      </c>
      <c r="D2085" s="20">
        <f>COUNTIF('S6 - Table 1'!$B$3:$B$20,Table11[[#This Row],[id]])</f>
        <v>0</v>
      </c>
      <c r="E2085" s="20">
        <v>7.5884814340000002</v>
      </c>
      <c r="F2085" s="20">
        <v>2940</v>
      </c>
      <c r="G2085" s="20">
        <v>48</v>
      </c>
      <c r="H2085" s="20">
        <v>132</v>
      </c>
      <c r="I2085" s="20">
        <v>154</v>
      </c>
      <c r="J2085" s="20">
        <v>43</v>
      </c>
      <c r="K2085" s="20">
        <v>3904</v>
      </c>
      <c r="L2085" s="20">
        <v>60</v>
      </c>
      <c r="M2085" s="26" cm="1">
        <f t="array" ref="M2085">_xlfn.IFS(Table11[[#This Row],[target.clade]]="I",110,Table11[[#This Row],[target.clade]]="II",4454,TRUE,4652)</f>
        <v>4454</v>
      </c>
      <c r="N2085" s="26" cm="1">
        <f t="array" ref="N2085">_xlfn.IFS(Table11[[#This Row],[target.clade]]="I",4454,Table11[[#This Row],[target.clade]]="II",110,TRUE,NA())</f>
        <v>110</v>
      </c>
      <c r="O2085" s="20" cm="1">
        <f t="array" ref="O2085">_xlfn.IFS(Table11[[#This Row],[target.clade]]="I",Table11[[#This Row],[hits.I]],Table11[[#This Row],[target.clade]]="II",Table11[[#This Row],[hits.II]],TRUE,SUM(Table11[[#This Row],[hits.I]:[hits.?]]))</f>
        <v>3904</v>
      </c>
      <c r="P2085" s="26">
        <f>Table11[[#This Row],[clade.P]]-Table11[[#This Row],[clade.TP]]</f>
        <v>550</v>
      </c>
      <c r="Q2085" s="26" cm="1">
        <f t="array" ref="Q2085">_xlfn.IFS(Table11[[#This Row],[target.clade]]="I",Table11[[#This Row],[hits.II]],Table11[[#This Row],[target.clade]]="II",Table11[[#This Row],[hits.I]],TRUE,NA())</f>
        <v>43</v>
      </c>
      <c r="R2085" s="26">
        <f>IFERROR(Table11[[#This Row],[clade.N]]-Table11[[#This Row],[clade.FP]], NA())</f>
        <v>67</v>
      </c>
      <c r="S2085" s="24">
        <f>Table11[[#This Row],[clade.TP]]/Table11[[#This Row],[clade.P]]</f>
        <v>0.87651549169286036</v>
      </c>
      <c r="T2085" s="24">
        <f>Table11[[#This Row],[clade.FN]]/Table11[[#This Row],[clade.P]]</f>
        <v>0.12348450830713965</v>
      </c>
      <c r="U2085" s="24">
        <f>IFERROR(Table11[[#This Row],[clade.FP]]/Table11[[#This Row],[clade.N]],NA())</f>
        <v>0.39090909090909093</v>
      </c>
      <c r="V2085" s="24">
        <f>IFERROR(Table11[[#This Row],[clade.TN]]/Table11[[#This Row],[clade.N]],NA())</f>
        <v>0.60909090909090913</v>
      </c>
      <c r="AC2085" s="11"/>
      <c r="AD2085" s="11"/>
    </row>
    <row r="2086" spans="1:30" ht="21" customHeight="1" x14ac:dyDescent="0.2">
      <c r="A2086" s="25" t="s">
        <v>7866</v>
      </c>
      <c r="B2086" s="20">
        <f>LOOKUP(Table11[[#This Row],[id]],'S1 - Assay'!A:A,'S1 - Assay'!B:B)</f>
        <v>10244</v>
      </c>
      <c r="C2086" s="20" t="str">
        <f>LOOKUP(Table11[[#This Row],[id]],'S1 - Assay'!A:A,'S1 - Assay'!C:C)</f>
        <v>II</v>
      </c>
      <c r="D2086" s="20">
        <f>COUNTIF('S6 - Table 1'!$B$3:$B$20,Table11[[#This Row],[id]])</f>
        <v>0</v>
      </c>
      <c r="E2086" s="20">
        <v>7.5991140079999999</v>
      </c>
      <c r="F2086" s="20">
        <v>3329</v>
      </c>
      <c r="G2086" s="20">
        <v>12</v>
      </c>
      <c r="H2086" s="20">
        <v>2</v>
      </c>
      <c r="I2086" s="20">
        <v>271</v>
      </c>
      <c r="J2086" s="20">
        <v>50</v>
      </c>
      <c r="K2086" s="20">
        <v>4341</v>
      </c>
      <c r="L2086" s="20">
        <v>54</v>
      </c>
      <c r="M2086" s="26" cm="1">
        <f t="array" ref="M2086">_xlfn.IFS(Table11[[#This Row],[target.clade]]="I",110,Table11[[#This Row],[target.clade]]="II",4454,TRUE,4652)</f>
        <v>4454</v>
      </c>
      <c r="N2086" s="26" cm="1">
        <f t="array" ref="N2086">_xlfn.IFS(Table11[[#This Row],[target.clade]]="I",4454,Table11[[#This Row],[target.clade]]="II",110,TRUE,NA())</f>
        <v>110</v>
      </c>
      <c r="O2086" s="20" cm="1">
        <f t="array" ref="O2086">_xlfn.IFS(Table11[[#This Row],[target.clade]]="I",Table11[[#This Row],[hits.I]],Table11[[#This Row],[target.clade]]="II",Table11[[#This Row],[hits.II]],TRUE,SUM(Table11[[#This Row],[hits.I]:[hits.?]]))</f>
        <v>4341</v>
      </c>
      <c r="P2086" s="26">
        <f>Table11[[#This Row],[clade.P]]-Table11[[#This Row],[clade.TP]]</f>
        <v>113</v>
      </c>
      <c r="Q2086" s="26" cm="1">
        <f t="array" ref="Q2086">_xlfn.IFS(Table11[[#This Row],[target.clade]]="I",Table11[[#This Row],[hits.II]],Table11[[#This Row],[target.clade]]="II",Table11[[#This Row],[hits.I]],TRUE,NA())</f>
        <v>50</v>
      </c>
      <c r="R2086" s="26">
        <f>IFERROR(Table11[[#This Row],[clade.N]]-Table11[[#This Row],[clade.FP]], NA())</f>
        <v>60</v>
      </c>
      <c r="S2086" s="24">
        <f>Table11[[#This Row],[clade.TP]]/Table11[[#This Row],[clade.P]]</f>
        <v>0.9746295464750786</v>
      </c>
      <c r="T2086" s="24">
        <f>Table11[[#This Row],[clade.FN]]/Table11[[#This Row],[clade.P]]</f>
        <v>2.537045352492142E-2</v>
      </c>
      <c r="U2086" s="24">
        <f>IFERROR(Table11[[#This Row],[clade.FP]]/Table11[[#This Row],[clade.N]],NA())</f>
        <v>0.45454545454545453</v>
      </c>
      <c r="V2086" s="24">
        <f>IFERROR(Table11[[#This Row],[clade.TN]]/Table11[[#This Row],[clade.N]],NA())</f>
        <v>0.54545454545454541</v>
      </c>
      <c r="AC2086" s="11"/>
      <c r="AD2086" s="11"/>
    </row>
    <row r="2087" spans="1:30" ht="21" customHeight="1" x14ac:dyDescent="0.2">
      <c r="A2087" s="25" t="s">
        <v>7869</v>
      </c>
      <c r="B2087" s="20">
        <f>LOOKUP(Table11[[#This Row],[id]],'S1 - Assay'!A:A,'S1 - Assay'!B:B)</f>
        <v>10244</v>
      </c>
      <c r="C2087" s="20" t="str">
        <f>LOOKUP(Table11[[#This Row],[id]],'S1 - Assay'!A:A,'S1 - Assay'!C:C)</f>
        <v>II</v>
      </c>
      <c r="D2087" s="20">
        <f>COUNTIF('S6 - Table 1'!$B$3:$B$20,Table11[[#This Row],[id]])</f>
        <v>0</v>
      </c>
      <c r="E2087" s="20">
        <v>7.6189303949999996</v>
      </c>
      <c r="F2087" s="20">
        <v>3425</v>
      </c>
      <c r="G2087" s="20">
        <v>1</v>
      </c>
      <c r="H2087" s="20">
        <v>283</v>
      </c>
      <c r="I2087" s="20">
        <v>155</v>
      </c>
      <c r="J2087" s="20">
        <v>44</v>
      </c>
      <c r="K2087" s="20">
        <v>4420</v>
      </c>
      <c r="L2087" s="20">
        <v>63</v>
      </c>
      <c r="M2087" s="26" cm="1">
        <f t="array" ref="M2087">_xlfn.IFS(Table11[[#This Row],[target.clade]]="I",110,Table11[[#This Row],[target.clade]]="II",4454,TRUE,4652)</f>
        <v>4454</v>
      </c>
      <c r="N2087" s="26" cm="1">
        <f t="array" ref="N2087">_xlfn.IFS(Table11[[#This Row],[target.clade]]="I",4454,Table11[[#This Row],[target.clade]]="II",110,TRUE,NA())</f>
        <v>110</v>
      </c>
      <c r="O2087" s="20" cm="1">
        <f t="array" ref="O2087">_xlfn.IFS(Table11[[#This Row],[target.clade]]="I",Table11[[#This Row],[hits.I]],Table11[[#This Row],[target.clade]]="II",Table11[[#This Row],[hits.II]],TRUE,SUM(Table11[[#This Row],[hits.I]:[hits.?]]))</f>
        <v>4420</v>
      </c>
      <c r="P2087" s="26">
        <f>Table11[[#This Row],[clade.P]]-Table11[[#This Row],[clade.TP]]</f>
        <v>34</v>
      </c>
      <c r="Q2087" s="26" cm="1">
        <f t="array" ref="Q2087">_xlfn.IFS(Table11[[#This Row],[target.clade]]="I",Table11[[#This Row],[hits.II]],Table11[[#This Row],[target.clade]]="II",Table11[[#This Row],[hits.I]],TRUE,NA())</f>
        <v>44</v>
      </c>
      <c r="R2087" s="26">
        <f>IFERROR(Table11[[#This Row],[clade.N]]-Table11[[#This Row],[clade.FP]], NA())</f>
        <v>66</v>
      </c>
      <c r="S2087" s="24">
        <f>Table11[[#This Row],[clade.TP]]/Table11[[#This Row],[clade.P]]</f>
        <v>0.99236641221374045</v>
      </c>
      <c r="T2087" s="24">
        <f>Table11[[#This Row],[clade.FN]]/Table11[[#This Row],[clade.P]]</f>
        <v>7.6335877862595417E-3</v>
      </c>
      <c r="U2087" s="24">
        <f>IFERROR(Table11[[#This Row],[clade.FP]]/Table11[[#This Row],[clade.N]],NA())</f>
        <v>0.4</v>
      </c>
      <c r="V2087" s="24">
        <f>IFERROR(Table11[[#This Row],[clade.TN]]/Table11[[#This Row],[clade.N]],NA())</f>
        <v>0.6</v>
      </c>
      <c r="AC2087" s="11"/>
      <c r="AD2087" s="11"/>
    </row>
    <row r="2088" spans="1:30" ht="21" customHeight="1" x14ac:dyDescent="0.2">
      <c r="A2088" s="25" t="s">
        <v>7872</v>
      </c>
      <c r="B2088" s="20">
        <f>LOOKUP(Table11[[#This Row],[id]],'S1 - Assay'!A:A,'S1 - Assay'!B:B)</f>
        <v>10244</v>
      </c>
      <c r="C2088" s="20" t="str">
        <f>LOOKUP(Table11[[#This Row],[id]],'S1 - Assay'!A:A,'S1 - Assay'!C:C)</f>
        <v>II</v>
      </c>
      <c r="D2088" s="20">
        <f>COUNTIF('S6 - Table 1'!$B$3:$B$20,Table11[[#This Row],[id]])</f>
        <v>0</v>
      </c>
      <c r="E2088" s="20">
        <v>7.6204856029999997</v>
      </c>
      <c r="F2088" s="20">
        <v>3362</v>
      </c>
      <c r="G2088" s="20">
        <v>12</v>
      </c>
      <c r="H2088" s="20">
        <v>280</v>
      </c>
      <c r="I2088" s="20">
        <v>125</v>
      </c>
      <c r="J2088" s="20">
        <v>44</v>
      </c>
      <c r="K2088" s="20">
        <v>4363</v>
      </c>
      <c r="L2088" s="20">
        <v>62</v>
      </c>
      <c r="M2088" s="26" cm="1">
        <f t="array" ref="M2088">_xlfn.IFS(Table11[[#This Row],[target.clade]]="I",110,Table11[[#This Row],[target.clade]]="II",4454,TRUE,4652)</f>
        <v>4454</v>
      </c>
      <c r="N2088" s="26" cm="1">
        <f t="array" ref="N2088">_xlfn.IFS(Table11[[#This Row],[target.clade]]="I",4454,Table11[[#This Row],[target.clade]]="II",110,TRUE,NA())</f>
        <v>110</v>
      </c>
      <c r="O2088" s="20" cm="1">
        <f t="array" ref="O2088">_xlfn.IFS(Table11[[#This Row],[target.clade]]="I",Table11[[#This Row],[hits.I]],Table11[[#This Row],[target.clade]]="II",Table11[[#This Row],[hits.II]],TRUE,SUM(Table11[[#This Row],[hits.I]:[hits.?]]))</f>
        <v>4363</v>
      </c>
      <c r="P2088" s="26">
        <f>Table11[[#This Row],[clade.P]]-Table11[[#This Row],[clade.TP]]</f>
        <v>91</v>
      </c>
      <c r="Q2088" s="26" cm="1">
        <f t="array" ref="Q2088">_xlfn.IFS(Table11[[#This Row],[target.clade]]="I",Table11[[#This Row],[hits.II]],Table11[[#This Row],[target.clade]]="II",Table11[[#This Row],[hits.I]],TRUE,NA())</f>
        <v>44</v>
      </c>
      <c r="R2088" s="26">
        <f>IFERROR(Table11[[#This Row],[clade.N]]-Table11[[#This Row],[clade.FP]], NA())</f>
        <v>66</v>
      </c>
      <c r="S2088" s="24">
        <f>Table11[[#This Row],[clade.TP]]/Table11[[#This Row],[clade.P]]</f>
        <v>0.97956892680736418</v>
      </c>
      <c r="T2088" s="24">
        <f>Table11[[#This Row],[clade.FN]]/Table11[[#This Row],[clade.P]]</f>
        <v>2.0431073192635832E-2</v>
      </c>
      <c r="U2088" s="24">
        <f>IFERROR(Table11[[#This Row],[clade.FP]]/Table11[[#This Row],[clade.N]],NA())</f>
        <v>0.4</v>
      </c>
      <c r="V2088" s="24">
        <f>IFERROR(Table11[[#This Row],[clade.TN]]/Table11[[#This Row],[clade.N]],NA())</f>
        <v>0.6</v>
      </c>
      <c r="AC2088" s="11"/>
      <c r="AD2088" s="11"/>
    </row>
    <row r="2089" spans="1:30" ht="21" customHeight="1" x14ac:dyDescent="0.2">
      <c r="A2089" s="25" t="s">
        <v>7875</v>
      </c>
      <c r="B2089" s="20">
        <f>LOOKUP(Table11[[#This Row],[id]],'S1 - Assay'!A:A,'S1 - Assay'!B:B)</f>
        <v>10244</v>
      </c>
      <c r="C2089" s="20" t="str">
        <f>LOOKUP(Table11[[#This Row],[id]],'S1 - Assay'!A:A,'S1 - Assay'!C:C)</f>
        <v>II</v>
      </c>
      <c r="D2089" s="20">
        <f>COUNTIF('S6 - Table 1'!$B$3:$B$20,Table11[[#This Row],[id]])</f>
        <v>0</v>
      </c>
      <c r="E2089" s="20">
        <v>7.6204856029999997</v>
      </c>
      <c r="F2089" s="20">
        <v>3362</v>
      </c>
      <c r="G2089" s="20">
        <v>12</v>
      </c>
      <c r="H2089" s="20">
        <v>280</v>
      </c>
      <c r="I2089" s="20">
        <v>125</v>
      </c>
      <c r="J2089" s="20">
        <v>44</v>
      </c>
      <c r="K2089" s="20">
        <v>4363</v>
      </c>
      <c r="L2089" s="20">
        <v>62</v>
      </c>
      <c r="M2089" s="26" cm="1">
        <f t="array" ref="M2089">_xlfn.IFS(Table11[[#This Row],[target.clade]]="I",110,Table11[[#This Row],[target.clade]]="II",4454,TRUE,4652)</f>
        <v>4454</v>
      </c>
      <c r="N2089" s="26" cm="1">
        <f t="array" ref="N2089">_xlfn.IFS(Table11[[#This Row],[target.clade]]="I",4454,Table11[[#This Row],[target.clade]]="II",110,TRUE,NA())</f>
        <v>110</v>
      </c>
      <c r="O2089" s="20" cm="1">
        <f t="array" ref="O2089">_xlfn.IFS(Table11[[#This Row],[target.clade]]="I",Table11[[#This Row],[hits.I]],Table11[[#This Row],[target.clade]]="II",Table11[[#This Row],[hits.II]],TRUE,SUM(Table11[[#This Row],[hits.I]:[hits.?]]))</f>
        <v>4363</v>
      </c>
      <c r="P2089" s="26">
        <f>Table11[[#This Row],[clade.P]]-Table11[[#This Row],[clade.TP]]</f>
        <v>91</v>
      </c>
      <c r="Q2089" s="26" cm="1">
        <f t="array" ref="Q2089">_xlfn.IFS(Table11[[#This Row],[target.clade]]="I",Table11[[#This Row],[hits.II]],Table11[[#This Row],[target.clade]]="II",Table11[[#This Row],[hits.I]],TRUE,NA())</f>
        <v>44</v>
      </c>
      <c r="R2089" s="26">
        <f>IFERROR(Table11[[#This Row],[clade.N]]-Table11[[#This Row],[clade.FP]], NA())</f>
        <v>66</v>
      </c>
      <c r="S2089" s="24">
        <f>Table11[[#This Row],[clade.TP]]/Table11[[#This Row],[clade.P]]</f>
        <v>0.97956892680736418</v>
      </c>
      <c r="T2089" s="24">
        <f>Table11[[#This Row],[clade.FN]]/Table11[[#This Row],[clade.P]]</f>
        <v>2.0431073192635832E-2</v>
      </c>
      <c r="U2089" s="24">
        <f>IFERROR(Table11[[#This Row],[clade.FP]]/Table11[[#This Row],[clade.N]],NA())</f>
        <v>0.4</v>
      </c>
      <c r="V2089" s="24">
        <f>IFERROR(Table11[[#This Row],[clade.TN]]/Table11[[#This Row],[clade.N]],NA())</f>
        <v>0.6</v>
      </c>
      <c r="AC2089" s="11"/>
      <c r="AD2089" s="11"/>
    </row>
    <row r="2090" spans="1:30" ht="21" customHeight="1" x14ac:dyDescent="0.2">
      <c r="A2090" s="25" t="s">
        <v>7878</v>
      </c>
      <c r="B2090" s="20">
        <f>LOOKUP(Table11[[#This Row],[id]],'S1 - Assay'!A:A,'S1 - Assay'!B:B)</f>
        <v>10244</v>
      </c>
      <c r="C2090" s="20" t="str">
        <f>LOOKUP(Table11[[#This Row],[id]],'S1 - Assay'!A:A,'S1 - Assay'!C:C)</f>
        <v>II</v>
      </c>
      <c r="D2090" s="20">
        <f>COUNTIF('S6 - Table 1'!$B$3:$B$20,Table11[[#This Row],[id]])</f>
        <v>0</v>
      </c>
      <c r="E2090" s="20">
        <v>7.6416821380000002</v>
      </c>
      <c r="F2090" s="20">
        <v>3359</v>
      </c>
      <c r="G2090" s="20">
        <v>2</v>
      </c>
      <c r="H2090" s="20">
        <v>133</v>
      </c>
      <c r="I2090" s="20">
        <v>7</v>
      </c>
      <c r="J2090" s="20">
        <v>43</v>
      </c>
      <c r="K2090" s="20">
        <v>4359</v>
      </c>
      <c r="L2090" s="20">
        <v>66</v>
      </c>
      <c r="M2090" s="26" cm="1">
        <f t="array" ref="M2090">_xlfn.IFS(Table11[[#This Row],[target.clade]]="I",110,Table11[[#This Row],[target.clade]]="II",4454,TRUE,4652)</f>
        <v>4454</v>
      </c>
      <c r="N2090" s="26" cm="1">
        <f t="array" ref="N2090">_xlfn.IFS(Table11[[#This Row],[target.clade]]="I",4454,Table11[[#This Row],[target.clade]]="II",110,TRUE,NA())</f>
        <v>110</v>
      </c>
      <c r="O2090" s="20" cm="1">
        <f t="array" ref="O2090">_xlfn.IFS(Table11[[#This Row],[target.clade]]="I",Table11[[#This Row],[hits.I]],Table11[[#This Row],[target.clade]]="II",Table11[[#This Row],[hits.II]],TRUE,SUM(Table11[[#This Row],[hits.I]:[hits.?]]))</f>
        <v>4359</v>
      </c>
      <c r="P2090" s="26">
        <f>Table11[[#This Row],[clade.P]]-Table11[[#This Row],[clade.TP]]</f>
        <v>95</v>
      </c>
      <c r="Q2090" s="26" cm="1">
        <f t="array" ref="Q2090">_xlfn.IFS(Table11[[#This Row],[target.clade]]="I",Table11[[#This Row],[hits.II]],Table11[[#This Row],[target.clade]]="II",Table11[[#This Row],[hits.I]],TRUE,NA())</f>
        <v>43</v>
      </c>
      <c r="R2090" s="26">
        <f>IFERROR(Table11[[#This Row],[clade.N]]-Table11[[#This Row],[clade.FP]], NA())</f>
        <v>67</v>
      </c>
      <c r="S2090" s="24">
        <f>Table11[[#This Row],[clade.TP]]/Table11[[#This Row],[clade.P]]</f>
        <v>0.97867085765603956</v>
      </c>
      <c r="T2090" s="24">
        <f>Table11[[#This Row],[clade.FN]]/Table11[[#This Row],[clade.P]]</f>
        <v>2.1329142343960484E-2</v>
      </c>
      <c r="U2090" s="24">
        <f>IFERROR(Table11[[#This Row],[clade.FP]]/Table11[[#This Row],[clade.N]],NA())</f>
        <v>0.39090909090909093</v>
      </c>
      <c r="V2090" s="24">
        <f>IFERROR(Table11[[#This Row],[clade.TN]]/Table11[[#This Row],[clade.N]],NA())</f>
        <v>0.60909090909090913</v>
      </c>
      <c r="AC2090" s="11"/>
      <c r="AD2090" s="11"/>
    </row>
    <row r="2091" spans="1:30" ht="21" customHeight="1" x14ac:dyDescent="0.2">
      <c r="A2091" s="25" t="s">
        <v>7880</v>
      </c>
      <c r="B2091" s="20">
        <f>LOOKUP(Table11[[#This Row],[id]],'S1 - Assay'!A:A,'S1 - Assay'!B:B)</f>
        <v>10244</v>
      </c>
      <c r="C2091" s="20" t="str">
        <f>LOOKUP(Table11[[#This Row],[id]],'S1 - Assay'!A:A,'S1 - Assay'!C:C)</f>
        <v>II</v>
      </c>
      <c r="D2091" s="20">
        <f>COUNTIF('S6 - Table 1'!$B$3:$B$20,Table11[[#This Row],[id]])</f>
        <v>0</v>
      </c>
      <c r="E2091" s="20">
        <v>7.6556241199999997</v>
      </c>
      <c r="F2091" s="20">
        <v>3251</v>
      </c>
      <c r="G2091" s="20">
        <v>6</v>
      </c>
      <c r="H2091" s="20">
        <v>25</v>
      </c>
      <c r="I2091" s="20">
        <v>212</v>
      </c>
      <c r="J2091" s="20">
        <v>43</v>
      </c>
      <c r="K2091" s="20">
        <v>4312</v>
      </c>
      <c r="L2091" s="20">
        <v>18</v>
      </c>
      <c r="M2091" s="26" cm="1">
        <f t="array" ref="M2091">_xlfn.IFS(Table11[[#This Row],[target.clade]]="I",110,Table11[[#This Row],[target.clade]]="II",4454,TRUE,4652)</f>
        <v>4454</v>
      </c>
      <c r="N2091" s="26" cm="1">
        <f t="array" ref="N2091">_xlfn.IFS(Table11[[#This Row],[target.clade]]="I",4454,Table11[[#This Row],[target.clade]]="II",110,TRUE,NA())</f>
        <v>110</v>
      </c>
      <c r="O2091" s="20" cm="1">
        <f t="array" ref="O2091">_xlfn.IFS(Table11[[#This Row],[target.clade]]="I",Table11[[#This Row],[hits.I]],Table11[[#This Row],[target.clade]]="II",Table11[[#This Row],[hits.II]],TRUE,SUM(Table11[[#This Row],[hits.I]:[hits.?]]))</f>
        <v>4312</v>
      </c>
      <c r="P2091" s="26">
        <f>Table11[[#This Row],[clade.P]]-Table11[[#This Row],[clade.TP]]</f>
        <v>142</v>
      </c>
      <c r="Q2091" s="26" cm="1">
        <f t="array" ref="Q2091">_xlfn.IFS(Table11[[#This Row],[target.clade]]="I",Table11[[#This Row],[hits.II]],Table11[[#This Row],[target.clade]]="II",Table11[[#This Row],[hits.I]],TRUE,NA())</f>
        <v>43</v>
      </c>
      <c r="R2091" s="26">
        <f>IFERROR(Table11[[#This Row],[clade.N]]-Table11[[#This Row],[clade.FP]], NA())</f>
        <v>67</v>
      </c>
      <c r="S2091" s="24">
        <f>Table11[[#This Row],[clade.TP]]/Table11[[#This Row],[clade.P]]</f>
        <v>0.96811854512797491</v>
      </c>
      <c r="T2091" s="24">
        <f>Table11[[#This Row],[clade.FN]]/Table11[[#This Row],[clade.P]]</f>
        <v>3.1881454872025143E-2</v>
      </c>
      <c r="U2091" s="24">
        <f>IFERROR(Table11[[#This Row],[clade.FP]]/Table11[[#This Row],[clade.N]],NA())</f>
        <v>0.39090909090909093</v>
      </c>
      <c r="V2091" s="24">
        <f>IFERROR(Table11[[#This Row],[clade.TN]]/Table11[[#This Row],[clade.N]],NA())</f>
        <v>0.60909090909090913</v>
      </c>
      <c r="AC2091" s="11"/>
      <c r="AD2091" s="11"/>
    </row>
    <row r="2092" spans="1:30" ht="21" customHeight="1" x14ac:dyDescent="0.2">
      <c r="A2092" s="25" t="s">
        <v>7883</v>
      </c>
      <c r="B2092" s="20">
        <f>LOOKUP(Table11[[#This Row],[id]],'S1 - Assay'!A:A,'S1 - Assay'!B:B)</f>
        <v>10244</v>
      </c>
      <c r="C2092" s="20" t="str">
        <f>LOOKUP(Table11[[#This Row],[id]],'S1 - Assay'!A:A,'S1 - Assay'!C:C)</f>
        <v>II</v>
      </c>
      <c r="D2092" s="20">
        <f>COUNTIF('S6 - Table 1'!$B$3:$B$20,Table11[[#This Row],[id]])</f>
        <v>0</v>
      </c>
      <c r="E2092" s="20">
        <v>7.6635303920000002</v>
      </c>
      <c r="F2092" s="20">
        <v>3417</v>
      </c>
      <c r="G2092" s="20">
        <v>3</v>
      </c>
      <c r="H2092" s="20">
        <v>97</v>
      </c>
      <c r="I2092" s="20">
        <v>186</v>
      </c>
      <c r="J2092" s="20">
        <v>43</v>
      </c>
      <c r="K2092" s="20">
        <v>4422</v>
      </c>
      <c r="L2092" s="20">
        <v>64</v>
      </c>
      <c r="M2092" s="26" cm="1">
        <f t="array" ref="M2092">_xlfn.IFS(Table11[[#This Row],[target.clade]]="I",110,Table11[[#This Row],[target.clade]]="II",4454,TRUE,4652)</f>
        <v>4454</v>
      </c>
      <c r="N2092" s="26" cm="1">
        <f t="array" ref="N2092">_xlfn.IFS(Table11[[#This Row],[target.clade]]="I",4454,Table11[[#This Row],[target.clade]]="II",110,TRUE,NA())</f>
        <v>110</v>
      </c>
      <c r="O2092" s="20" cm="1">
        <f t="array" ref="O2092">_xlfn.IFS(Table11[[#This Row],[target.clade]]="I",Table11[[#This Row],[hits.I]],Table11[[#This Row],[target.clade]]="II",Table11[[#This Row],[hits.II]],TRUE,SUM(Table11[[#This Row],[hits.I]:[hits.?]]))</f>
        <v>4422</v>
      </c>
      <c r="P2092" s="26">
        <f>Table11[[#This Row],[clade.P]]-Table11[[#This Row],[clade.TP]]</f>
        <v>32</v>
      </c>
      <c r="Q2092" s="26" cm="1">
        <f t="array" ref="Q2092">_xlfn.IFS(Table11[[#This Row],[target.clade]]="I",Table11[[#This Row],[hits.II]],Table11[[#This Row],[target.clade]]="II",Table11[[#This Row],[hits.I]],TRUE,NA())</f>
        <v>43</v>
      </c>
      <c r="R2092" s="26">
        <f>IFERROR(Table11[[#This Row],[clade.N]]-Table11[[#This Row],[clade.FP]], NA())</f>
        <v>67</v>
      </c>
      <c r="S2092" s="24">
        <f>Table11[[#This Row],[clade.TP]]/Table11[[#This Row],[clade.P]]</f>
        <v>0.99281544678940281</v>
      </c>
      <c r="T2092" s="24">
        <f>Table11[[#This Row],[clade.FN]]/Table11[[#This Row],[clade.P]]</f>
        <v>7.1845532105972157E-3</v>
      </c>
      <c r="U2092" s="24">
        <f>IFERROR(Table11[[#This Row],[clade.FP]]/Table11[[#This Row],[clade.N]],NA())</f>
        <v>0.39090909090909093</v>
      </c>
      <c r="V2092" s="24">
        <f>IFERROR(Table11[[#This Row],[clade.TN]]/Table11[[#This Row],[clade.N]],NA())</f>
        <v>0.60909090909090913</v>
      </c>
      <c r="AC2092" s="11"/>
      <c r="AD2092" s="11"/>
    </row>
    <row r="2093" spans="1:30" ht="21" customHeight="1" x14ac:dyDescent="0.2">
      <c r="A2093" s="25" t="s">
        <v>7886</v>
      </c>
      <c r="B2093" s="20">
        <f>LOOKUP(Table11[[#This Row],[id]],'S1 - Assay'!A:A,'S1 - Assay'!B:B)</f>
        <v>10244</v>
      </c>
      <c r="C2093" s="20" t="str">
        <f>LOOKUP(Table11[[#This Row],[id]],'S1 - Assay'!A:A,'S1 - Assay'!C:C)</f>
        <v>II</v>
      </c>
      <c r="D2093" s="20">
        <f>COUNTIF('S6 - Table 1'!$B$3:$B$20,Table11[[#This Row],[id]])</f>
        <v>0</v>
      </c>
      <c r="E2093" s="20">
        <v>7.6666612629999999</v>
      </c>
      <c r="F2093" s="20">
        <v>3427</v>
      </c>
      <c r="G2093" s="20">
        <v>1</v>
      </c>
      <c r="H2093" s="20">
        <v>2</v>
      </c>
      <c r="I2093" s="20">
        <v>115</v>
      </c>
      <c r="J2093" s="20">
        <v>43</v>
      </c>
      <c r="K2093" s="20">
        <v>4430</v>
      </c>
      <c r="L2093" s="20">
        <v>67</v>
      </c>
      <c r="M2093" s="26" cm="1">
        <f t="array" ref="M2093">_xlfn.IFS(Table11[[#This Row],[target.clade]]="I",110,Table11[[#This Row],[target.clade]]="II",4454,TRUE,4652)</f>
        <v>4454</v>
      </c>
      <c r="N2093" s="26" cm="1">
        <f t="array" ref="N2093">_xlfn.IFS(Table11[[#This Row],[target.clade]]="I",4454,Table11[[#This Row],[target.clade]]="II",110,TRUE,NA())</f>
        <v>110</v>
      </c>
      <c r="O2093" s="20" cm="1">
        <f t="array" ref="O2093">_xlfn.IFS(Table11[[#This Row],[target.clade]]="I",Table11[[#This Row],[hits.I]],Table11[[#This Row],[target.clade]]="II",Table11[[#This Row],[hits.II]],TRUE,SUM(Table11[[#This Row],[hits.I]:[hits.?]]))</f>
        <v>4430</v>
      </c>
      <c r="P2093" s="26">
        <f>Table11[[#This Row],[clade.P]]-Table11[[#This Row],[clade.TP]]</f>
        <v>24</v>
      </c>
      <c r="Q2093" s="26" cm="1">
        <f t="array" ref="Q2093">_xlfn.IFS(Table11[[#This Row],[target.clade]]="I",Table11[[#This Row],[hits.II]],Table11[[#This Row],[target.clade]]="II",Table11[[#This Row],[hits.I]],TRUE,NA())</f>
        <v>43</v>
      </c>
      <c r="R2093" s="26">
        <f>IFERROR(Table11[[#This Row],[clade.N]]-Table11[[#This Row],[clade.FP]], NA())</f>
        <v>67</v>
      </c>
      <c r="S2093" s="24">
        <f>Table11[[#This Row],[clade.TP]]/Table11[[#This Row],[clade.P]]</f>
        <v>0.99461158509205205</v>
      </c>
      <c r="T2093" s="24">
        <f>Table11[[#This Row],[clade.FN]]/Table11[[#This Row],[clade.P]]</f>
        <v>5.3884149079479124E-3</v>
      </c>
      <c r="U2093" s="24">
        <f>IFERROR(Table11[[#This Row],[clade.FP]]/Table11[[#This Row],[clade.N]],NA())</f>
        <v>0.39090909090909093</v>
      </c>
      <c r="V2093" s="24">
        <f>IFERROR(Table11[[#This Row],[clade.TN]]/Table11[[#This Row],[clade.N]],NA())</f>
        <v>0.60909090909090913</v>
      </c>
      <c r="AC2093" s="11"/>
      <c r="AD2093" s="11"/>
    </row>
    <row r="2094" spans="1:30" ht="21" customHeight="1" x14ac:dyDescent="0.2">
      <c r="A2094" s="25" t="s">
        <v>7890</v>
      </c>
      <c r="B2094" s="20">
        <f>LOOKUP(Table11[[#This Row],[id]],'S1 - Assay'!A:A,'S1 - Assay'!B:B)</f>
        <v>10244</v>
      </c>
      <c r="C2094" s="20" t="str">
        <f>LOOKUP(Table11[[#This Row],[id]],'S1 - Assay'!A:A,'S1 - Assay'!C:C)</f>
        <v>II</v>
      </c>
      <c r="D2094" s="20">
        <f>COUNTIF('S6 - Table 1'!$B$3:$B$20,Table11[[#This Row],[id]])</f>
        <v>0</v>
      </c>
      <c r="E2094" s="20">
        <v>7.6885409310000004</v>
      </c>
      <c r="F2094" s="20">
        <v>3420</v>
      </c>
      <c r="G2094" s="20">
        <v>4</v>
      </c>
      <c r="H2094" s="20">
        <v>12</v>
      </c>
      <c r="I2094" s="20">
        <v>295</v>
      </c>
      <c r="J2094" s="20">
        <v>49</v>
      </c>
      <c r="K2094" s="20">
        <v>4426</v>
      </c>
      <c r="L2094" s="20">
        <v>60</v>
      </c>
      <c r="M2094" s="26" cm="1">
        <f t="array" ref="M2094">_xlfn.IFS(Table11[[#This Row],[target.clade]]="I",110,Table11[[#This Row],[target.clade]]="II",4454,TRUE,4652)</f>
        <v>4454</v>
      </c>
      <c r="N2094" s="26" cm="1">
        <f t="array" ref="N2094">_xlfn.IFS(Table11[[#This Row],[target.clade]]="I",4454,Table11[[#This Row],[target.clade]]="II",110,TRUE,NA())</f>
        <v>110</v>
      </c>
      <c r="O2094" s="20" cm="1">
        <f t="array" ref="O2094">_xlfn.IFS(Table11[[#This Row],[target.clade]]="I",Table11[[#This Row],[hits.I]],Table11[[#This Row],[target.clade]]="II",Table11[[#This Row],[hits.II]],TRUE,SUM(Table11[[#This Row],[hits.I]:[hits.?]]))</f>
        <v>4426</v>
      </c>
      <c r="P2094" s="26">
        <f>Table11[[#This Row],[clade.P]]-Table11[[#This Row],[clade.TP]]</f>
        <v>28</v>
      </c>
      <c r="Q2094" s="26" cm="1">
        <f t="array" ref="Q2094">_xlfn.IFS(Table11[[#This Row],[target.clade]]="I",Table11[[#This Row],[hits.II]],Table11[[#This Row],[target.clade]]="II",Table11[[#This Row],[hits.I]],TRUE,NA())</f>
        <v>49</v>
      </c>
      <c r="R2094" s="26">
        <f>IFERROR(Table11[[#This Row],[clade.N]]-Table11[[#This Row],[clade.FP]], NA())</f>
        <v>61</v>
      </c>
      <c r="S2094" s="24">
        <f>Table11[[#This Row],[clade.TP]]/Table11[[#This Row],[clade.P]]</f>
        <v>0.99371351594072743</v>
      </c>
      <c r="T2094" s="24">
        <f>Table11[[#This Row],[clade.FN]]/Table11[[#This Row],[clade.P]]</f>
        <v>6.2864840592725636E-3</v>
      </c>
      <c r="U2094" s="24">
        <f>IFERROR(Table11[[#This Row],[clade.FP]]/Table11[[#This Row],[clade.N]],NA())</f>
        <v>0.44545454545454544</v>
      </c>
      <c r="V2094" s="24">
        <f>IFERROR(Table11[[#This Row],[clade.TN]]/Table11[[#This Row],[clade.N]],NA())</f>
        <v>0.55454545454545456</v>
      </c>
      <c r="AC2094" s="11"/>
      <c r="AD2094" s="11"/>
    </row>
    <row r="2095" spans="1:30" ht="21" customHeight="1" x14ac:dyDescent="0.2">
      <c r="A2095" s="25" t="s">
        <v>7893</v>
      </c>
      <c r="B2095" s="20">
        <f>LOOKUP(Table11[[#This Row],[id]],'S1 - Assay'!A:A,'S1 - Assay'!B:B)</f>
        <v>10244</v>
      </c>
      <c r="C2095" s="20" t="str">
        <f>LOOKUP(Table11[[#This Row],[id]],'S1 - Assay'!A:A,'S1 - Assay'!C:C)</f>
        <v>II</v>
      </c>
      <c r="D2095" s="20">
        <f>COUNTIF('S6 - Table 1'!$B$3:$B$20,Table11[[#This Row],[id]])</f>
        <v>0</v>
      </c>
      <c r="E2095" s="20">
        <v>7.6921516089999997</v>
      </c>
      <c r="F2095" s="20">
        <v>3325</v>
      </c>
      <c r="G2095" s="20">
        <v>12</v>
      </c>
      <c r="H2095" s="20">
        <v>252</v>
      </c>
      <c r="I2095" s="20">
        <v>20</v>
      </c>
      <c r="J2095" s="20">
        <v>50</v>
      </c>
      <c r="K2095" s="20">
        <v>4318</v>
      </c>
      <c r="L2095" s="20">
        <v>57</v>
      </c>
      <c r="M2095" s="26" cm="1">
        <f t="array" ref="M2095">_xlfn.IFS(Table11[[#This Row],[target.clade]]="I",110,Table11[[#This Row],[target.clade]]="II",4454,TRUE,4652)</f>
        <v>4454</v>
      </c>
      <c r="N2095" s="26" cm="1">
        <f t="array" ref="N2095">_xlfn.IFS(Table11[[#This Row],[target.clade]]="I",4454,Table11[[#This Row],[target.clade]]="II",110,TRUE,NA())</f>
        <v>110</v>
      </c>
      <c r="O2095" s="20" cm="1">
        <f t="array" ref="O2095">_xlfn.IFS(Table11[[#This Row],[target.clade]]="I",Table11[[#This Row],[hits.I]],Table11[[#This Row],[target.clade]]="II",Table11[[#This Row],[hits.II]],TRUE,SUM(Table11[[#This Row],[hits.I]:[hits.?]]))</f>
        <v>4318</v>
      </c>
      <c r="P2095" s="26">
        <f>Table11[[#This Row],[clade.P]]-Table11[[#This Row],[clade.TP]]</f>
        <v>136</v>
      </c>
      <c r="Q2095" s="26" cm="1">
        <f t="array" ref="Q2095">_xlfn.IFS(Table11[[#This Row],[target.clade]]="I",Table11[[#This Row],[hits.II]],Table11[[#This Row],[target.clade]]="II",Table11[[#This Row],[hits.I]],TRUE,NA())</f>
        <v>50</v>
      </c>
      <c r="R2095" s="26">
        <f>IFERROR(Table11[[#This Row],[clade.N]]-Table11[[#This Row],[clade.FP]], NA())</f>
        <v>60</v>
      </c>
      <c r="S2095" s="24">
        <f>Table11[[#This Row],[clade.TP]]/Table11[[#This Row],[clade.P]]</f>
        <v>0.96946564885496178</v>
      </c>
      <c r="T2095" s="24">
        <f>Table11[[#This Row],[clade.FN]]/Table11[[#This Row],[clade.P]]</f>
        <v>3.0534351145038167E-2</v>
      </c>
      <c r="U2095" s="24">
        <f>IFERROR(Table11[[#This Row],[clade.FP]]/Table11[[#This Row],[clade.N]],NA())</f>
        <v>0.45454545454545453</v>
      </c>
      <c r="V2095" s="24">
        <f>IFERROR(Table11[[#This Row],[clade.TN]]/Table11[[#This Row],[clade.N]],NA())</f>
        <v>0.54545454545454541</v>
      </c>
      <c r="AC2095" s="11"/>
      <c r="AD2095" s="11"/>
    </row>
    <row r="2096" spans="1:30" ht="21" customHeight="1" x14ac:dyDescent="0.2">
      <c r="A2096" s="25" t="s">
        <v>7896</v>
      </c>
      <c r="B2096" s="20">
        <f>LOOKUP(Table11[[#This Row],[id]],'S1 - Assay'!A:A,'S1 - Assay'!B:B)</f>
        <v>10244</v>
      </c>
      <c r="C2096" s="20" t="str">
        <f>LOOKUP(Table11[[#This Row],[id]],'S1 - Assay'!A:A,'S1 - Assay'!C:C)</f>
        <v>II</v>
      </c>
      <c r="D2096" s="20">
        <f>COUNTIF('S6 - Table 1'!$B$3:$B$20,Table11[[#This Row],[id]])</f>
        <v>0</v>
      </c>
      <c r="E2096" s="20">
        <v>7.6930394629999999</v>
      </c>
      <c r="F2096" s="20">
        <v>3417</v>
      </c>
      <c r="G2096" s="20">
        <v>3</v>
      </c>
      <c r="H2096" s="20">
        <v>97</v>
      </c>
      <c r="I2096" s="20">
        <v>186</v>
      </c>
      <c r="J2096" s="20">
        <v>43</v>
      </c>
      <c r="K2096" s="20">
        <v>4422</v>
      </c>
      <c r="L2096" s="20">
        <v>64</v>
      </c>
      <c r="M2096" s="26" cm="1">
        <f t="array" ref="M2096">_xlfn.IFS(Table11[[#This Row],[target.clade]]="I",110,Table11[[#This Row],[target.clade]]="II",4454,TRUE,4652)</f>
        <v>4454</v>
      </c>
      <c r="N2096" s="26" cm="1">
        <f t="array" ref="N2096">_xlfn.IFS(Table11[[#This Row],[target.clade]]="I",4454,Table11[[#This Row],[target.clade]]="II",110,TRUE,NA())</f>
        <v>110</v>
      </c>
      <c r="O2096" s="20" cm="1">
        <f t="array" ref="O2096">_xlfn.IFS(Table11[[#This Row],[target.clade]]="I",Table11[[#This Row],[hits.I]],Table11[[#This Row],[target.clade]]="II",Table11[[#This Row],[hits.II]],TRUE,SUM(Table11[[#This Row],[hits.I]:[hits.?]]))</f>
        <v>4422</v>
      </c>
      <c r="P2096" s="26">
        <f>Table11[[#This Row],[clade.P]]-Table11[[#This Row],[clade.TP]]</f>
        <v>32</v>
      </c>
      <c r="Q2096" s="26" cm="1">
        <f t="array" ref="Q2096">_xlfn.IFS(Table11[[#This Row],[target.clade]]="I",Table11[[#This Row],[hits.II]],Table11[[#This Row],[target.clade]]="II",Table11[[#This Row],[hits.I]],TRUE,NA())</f>
        <v>43</v>
      </c>
      <c r="R2096" s="26">
        <f>IFERROR(Table11[[#This Row],[clade.N]]-Table11[[#This Row],[clade.FP]], NA())</f>
        <v>67</v>
      </c>
      <c r="S2096" s="24">
        <f>Table11[[#This Row],[clade.TP]]/Table11[[#This Row],[clade.P]]</f>
        <v>0.99281544678940281</v>
      </c>
      <c r="T2096" s="24">
        <f>Table11[[#This Row],[clade.FN]]/Table11[[#This Row],[clade.P]]</f>
        <v>7.1845532105972157E-3</v>
      </c>
      <c r="U2096" s="24">
        <f>IFERROR(Table11[[#This Row],[clade.FP]]/Table11[[#This Row],[clade.N]],NA())</f>
        <v>0.39090909090909093</v>
      </c>
      <c r="V2096" s="24">
        <f>IFERROR(Table11[[#This Row],[clade.TN]]/Table11[[#This Row],[clade.N]],NA())</f>
        <v>0.60909090909090913</v>
      </c>
      <c r="AC2096" s="11"/>
      <c r="AD2096" s="11"/>
    </row>
    <row r="2097" spans="1:30" ht="21" customHeight="1" x14ac:dyDescent="0.2">
      <c r="A2097" s="25" t="s">
        <v>7899</v>
      </c>
      <c r="B2097" s="20">
        <f>LOOKUP(Table11[[#This Row],[id]],'S1 - Assay'!A:A,'S1 - Assay'!B:B)</f>
        <v>10244</v>
      </c>
      <c r="C2097" s="20" t="str">
        <f>LOOKUP(Table11[[#This Row],[id]],'S1 - Assay'!A:A,'S1 - Assay'!C:C)</f>
        <v>II</v>
      </c>
      <c r="D2097" s="20">
        <f>COUNTIF('S6 - Table 1'!$B$3:$B$20,Table11[[#This Row],[id]])</f>
        <v>0</v>
      </c>
      <c r="E2097" s="20">
        <v>7.6957259899999997</v>
      </c>
      <c r="F2097" s="20">
        <v>3277</v>
      </c>
      <c r="G2097" s="20">
        <v>1</v>
      </c>
      <c r="H2097" s="20">
        <v>115</v>
      </c>
      <c r="I2097" s="20">
        <v>105</v>
      </c>
      <c r="J2097" s="20">
        <v>0</v>
      </c>
      <c r="K2097" s="20">
        <v>4417</v>
      </c>
      <c r="L2097" s="20">
        <v>22</v>
      </c>
      <c r="M2097" s="26" cm="1">
        <f t="array" ref="M2097">_xlfn.IFS(Table11[[#This Row],[target.clade]]="I",110,Table11[[#This Row],[target.clade]]="II",4454,TRUE,4652)</f>
        <v>4454</v>
      </c>
      <c r="N2097" s="26" cm="1">
        <f t="array" ref="N2097">_xlfn.IFS(Table11[[#This Row],[target.clade]]="I",4454,Table11[[#This Row],[target.clade]]="II",110,TRUE,NA())</f>
        <v>110</v>
      </c>
      <c r="O2097" s="20" cm="1">
        <f t="array" ref="O2097">_xlfn.IFS(Table11[[#This Row],[target.clade]]="I",Table11[[#This Row],[hits.I]],Table11[[#This Row],[target.clade]]="II",Table11[[#This Row],[hits.II]],TRUE,SUM(Table11[[#This Row],[hits.I]:[hits.?]]))</f>
        <v>4417</v>
      </c>
      <c r="P2097" s="26">
        <f>Table11[[#This Row],[clade.P]]-Table11[[#This Row],[clade.TP]]</f>
        <v>37</v>
      </c>
      <c r="Q2097" s="26" cm="1">
        <f t="array" ref="Q2097">_xlfn.IFS(Table11[[#This Row],[target.clade]]="I",Table11[[#This Row],[hits.II]],Table11[[#This Row],[target.clade]]="II",Table11[[#This Row],[hits.I]],TRUE,NA())</f>
        <v>0</v>
      </c>
      <c r="R2097" s="26">
        <f>IFERROR(Table11[[#This Row],[clade.N]]-Table11[[#This Row],[clade.FP]], NA())</f>
        <v>110</v>
      </c>
      <c r="S2097" s="24">
        <f>Table11[[#This Row],[clade.TP]]/Table11[[#This Row],[clade.P]]</f>
        <v>0.99169286035024695</v>
      </c>
      <c r="T2097" s="24">
        <f>Table11[[#This Row],[clade.FN]]/Table11[[#This Row],[clade.P]]</f>
        <v>8.3071396497530307E-3</v>
      </c>
      <c r="U2097" s="24">
        <f>IFERROR(Table11[[#This Row],[clade.FP]]/Table11[[#This Row],[clade.N]],NA())</f>
        <v>0</v>
      </c>
      <c r="V2097" s="24">
        <f>IFERROR(Table11[[#This Row],[clade.TN]]/Table11[[#This Row],[clade.N]],NA())</f>
        <v>1</v>
      </c>
      <c r="AC2097" s="11"/>
      <c r="AD2097" s="11"/>
    </row>
    <row r="2098" spans="1:30" ht="21" customHeight="1" x14ac:dyDescent="0.2">
      <c r="A2098" s="25" t="s">
        <v>7902</v>
      </c>
      <c r="B2098" s="20">
        <f>LOOKUP(Table11[[#This Row],[id]],'S1 - Assay'!A:A,'S1 - Assay'!B:B)</f>
        <v>10244</v>
      </c>
      <c r="C2098" s="20" t="str">
        <f>LOOKUP(Table11[[#This Row],[id]],'S1 - Assay'!A:A,'S1 - Assay'!C:C)</f>
        <v>II</v>
      </c>
      <c r="D2098" s="20">
        <f>COUNTIF('S6 - Table 1'!$B$3:$B$20,Table11[[#This Row],[id]])</f>
        <v>0</v>
      </c>
      <c r="E2098" s="20">
        <v>7.6957726309999996</v>
      </c>
      <c r="F2098" s="20">
        <v>2748</v>
      </c>
      <c r="G2098" s="20">
        <v>57</v>
      </c>
      <c r="H2098" s="20">
        <v>294</v>
      </c>
      <c r="I2098" s="20">
        <v>17</v>
      </c>
      <c r="J2098" s="20">
        <v>43</v>
      </c>
      <c r="K2098" s="20">
        <v>3657</v>
      </c>
      <c r="L2098" s="20">
        <v>62</v>
      </c>
      <c r="M2098" s="26" cm="1">
        <f t="array" ref="M2098">_xlfn.IFS(Table11[[#This Row],[target.clade]]="I",110,Table11[[#This Row],[target.clade]]="II",4454,TRUE,4652)</f>
        <v>4454</v>
      </c>
      <c r="N2098" s="26" cm="1">
        <f t="array" ref="N2098">_xlfn.IFS(Table11[[#This Row],[target.clade]]="I",4454,Table11[[#This Row],[target.clade]]="II",110,TRUE,NA())</f>
        <v>110</v>
      </c>
      <c r="O2098" s="20" cm="1">
        <f t="array" ref="O2098">_xlfn.IFS(Table11[[#This Row],[target.clade]]="I",Table11[[#This Row],[hits.I]],Table11[[#This Row],[target.clade]]="II",Table11[[#This Row],[hits.II]],TRUE,SUM(Table11[[#This Row],[hits.I]:[hits.?]]))</f>
        <v>3657</v>
      </c>
      <c r="P2098" s="26">
        <f>Table11[[#This Row],[clade.P]]-Table11[[#This Row],[clade.TP]]</f>
        <v>797</v>
      </c>
      <c r="Q2098" s="26" cm="1">
        <f t="array" ref="Q2098">_xlfn.IFS(Table11[[#This Row],[target.clade]]="I",Table11[[#This Row],[hits.II]],Table11[[#This Row],[target.clade]]="II",Table11[[#This Row],[hits.I]],TRUE,NA())</f>
        <v>43</v>
      </c>
      <c r="R2098" s="26">
        <f>IFERROR(Table11[[#This Row],[clade.N]]-Table11[[#This Row],[clade.FP]], NA())</f>
        <v>67</v>
      </c>
      <c r="S2098" s="24">
        <f>Table11[[#This Row],[clade.TP]]/Table11[[#This Row],[clade.P]]</f>
        <v>0.82105972159856311</v>
      </c>
      <c r="T2098" s="24">
        <f>Table11[[#This Row],[clade.FN]]/Table11[[#This Row],[clade.P]]</f>
        <v>0.17894027840143692</v>
      </c>
      <c r="U2098" s="24">
        <f>IFERROR(Table11[[#This Row],[clade.FP]]/Table11[[#This Row],[clade.N]],NA())</f>
        <v>0.39090909090909093</v>
      </c>
      <c r="V2098" s="24">
        <f>IFERROR(Table11[[#This Row],[clade.TN]]/Table11[[#This Row],[clade.N]],NA())</f>
        <v>0.60909090909090913</v>
      </c>
      <c r="AC2098" s="11"/>
      <c r="AD2098" s="11"/>
    </row>
    <row r="2099" spans="1:30" ht="21" customHeight="1" x14ac:dyDescent="0.2">
      <c r="A2099" s="25" t="s">
        <v>7907</v>
      </c>
      <c r="B2099" s="20">
        <f>LOOKUP(Table11[[#This Row],[id]],'S1 - Assay'!A:A,'S1 - Assay'!B:B)</f>
        <v>10244</v>
      </c>
      <c r="C2099" s="20" t="str">
        <f>LOOKUP(Table11[[#This Row],[id]],'S1 - Assay'!A:A,'S1 - Assay'!C:C)</f>
        <v>II</v>
      </c>
      <c r="D2099" s="20">
        <f>COUNTIF('S6 - Table 1'!$B$3:$B$20,Table11[[#This Row],[id]])</f>
        <v>0</v>
      </c>
      <c r="E2099" s="20">
        <v>7.6957726309999996</v>
      </c>
      <c r="F2099" s="20">
        <v>2748</v>
      </c>
      <c r="G2099" s="20">
        <v>57</v>
      </c>
      <c r="H2099" s="20">
        <v>294</v>
      </c>
      <c r="I2099" s="20">
        <v>17</v>
      </c>
      <c r="J2099" s="20">
        <v>43</v>
      </c>
      <c r="K2099" s="20">
        <v>3657</v>
      </c>
      <c r="L2099" s="20">
        <v>62</v>
      </c>
      <c r="M2099" s="26" cm="1">
        <f t="array" ref="M2099">_xlfn.IFS(Table11[[#This Row],[target.clade]]="I",110,Table11[[#This Row],[target.clade]]="II",4454,TRUE,4652)</f>
        <v>4454</v>
      </c>
      <c r="N2099" s="26" cm="1">
        <f t="array" ref="N2099">_xlfn.IFS(Table11[[#This Row],[target.clade]]="I",4454,Table11[[#This Row],[target.clade]]="II",110,TRUE,NA())</f>
        <v>110</v>
      </c>
      <c r="O2099" s="20" cm="1">
        <f t="array" ref="O2099">_xlfn.IFS(Table11[[#This Row],[target.clade]]="I",Table11[[#This Row],[hits.I]],Table11[[#This Row],[target.clade]]="II",Table11[[#This Row],[hits.II]],TRUE,SUM(Table11[[#This Row],[hits.I]:[hits.?]]))</f>
        <v>3657</v>
      </c>
      <c r="P2099" s="26">
        <f>Table11[[#This Row],[clade.P]]-Table11[[#This Row],[clade.TP]]</f>
        <v>797</v>
      </c>
      <c r="Q2099" s="26" cm="1">
        <f t="array" ref="Q2099">_xlfn.IFS(Table11[[#This Row],[target.clade]]="I",Table11[[#This Row],[hits.II]],Table11[[#This Row],[target.clade]]="II",Table11[[#This Row],[hits.I]],TRUE,NA())</f>
        <v>43</v>
      </c>
      <c r="R2099" s="26">
        <f>IFERROR(Table11[[#This Row],[clade.N]]-Table11[[#This Row],[clade.FP]], NA())</f>
        <v>67</v>
      </c>
      <c r="S2099" s="24">
        <f>Table11[[#This Row],[clade.TP]]/Table11[[#This Row],[clade.P]]</f>
        <v>0.82105972159856311</v>
      </c>
      <c r="T2099" s="24">
        <f>Table11[[#This Row],[clade.FN]]/Table11[[#This Row],[clade.P]]</f>
        <v>0.17894027840143692</v>
      </c>
      <c r="U2099" s="24">
        <f>IFERROR(Table11[[#This Row],[clade.FP]]/Table11[[#This Row],[clade.N]],NA())</f>
        <v>0.39090909090909093</v>
      </c>
      <c r="V2099" s="24">
        <f>IFERROR(Table11[[#This Row],[clade.TN]]/Table11[[#This Row],[clade.N]],NA())</f>
        <v>0.60909090909090913</v>
      </c>
      <c r="AC2099" s="11"/>
      <c r="AD2099" s="11"/>
    </row>
    <row r="2100" spans="1:30" ht="21" customHeight="1" x14ac:dyDescent="0.2">
      <c r="A2100" s="25" t="s">
        <v>7910</v>
      </c>
      <c r="B2100" s="20">
        <f>LOOKUP(Table11[[#This Row],[id]],'S1 - Assay'!A:A,'S1 - Assay'!B:B)</f>
        <v>10244</v>
      </c>
      <c r="C2100" s="20" t="str">
        <f>LOOKUP(Table11[[#This Row],[id]],'S1 - Assay'!A:A,'S1 - Assay'!C:C)</f>
        <v>II</v>
      </c>
      <c r="D2100" s="20">
        <f>COUNTIF('S6 - Table 1'!$B$3:$B$20,Table11[[#This Row],[id]])</f>
        <v>0</v>
      </c>
      <c r="E2100" s="20">
        <v>7.6991402349999998</v>
      </c>
      <c r="F2100" s="20">
        <v>3325</v>
      </c>
      <c r="G2100" s="20">
        <v>12</v>
      </c>
      <c r="H2100" s="20">
        <v>252</v>
      </c>
      <c r="I2100" s="20">
        <v>20</v>
      </c>
      <c r="J2100" s="20">
        <v>50</v>
      </c>
      <c r="K2100" s="20">
        <v>4318</v>
      </c>
      <c r="L2100" s="20">
        <v>57</v>
      </c>
      <c r="M2100" s="26" cm="1">
        <f t="array" ref="M2100">_xlfn.IFS(Table11[[#This Row],[target.clade]]="I",110,Table11[[#This Row],[target.clade]]="II",4454,TRUE,4652)</f>
        <v>4454</v>
      </c>
      <c r="N2100" s="26" cm="1">
        <f t="array" ref="N2100">_xlfn.IFS(Table11[[#This Row],[target.clade]]="I",4454,Table11[[#This Row],[target.clade]]="II",110,TRUE,NA())</f>
        <v>110</v>
      </c>
      <c r="O2100" s="20" cm="1">
        <f t="array" ref="O2100">_xlfn.IFS(Table11[[#This Row],[target.clade]]="I",Table11[[#This Row],[hits.I]],Table11[[#This Row],[target.clade]]="II",Table11[[#This Row],[hits.II]],TRUE,SUM(Table11[[#This Row],[hits.I]:[hits.?]]))</f>
        <v>4318</v>
      </c>
      <c r="P2100" s="26">
        <f>Table11[[#This Row],[clade.P]]-Table11[[#This Row],[clade.TP]]</f>
        <v>136</v>
      </c>
      <c r="Q2100" s="26" cm="1">
        <f t="array" ref="Q2100">_xlfn.IFS(Table11[[#This Row],[target.clade]]="I",Table11[[#This Row],[hits.II]],Table11[[#This Row],[target.clade]]="II",Table11[[#This Row],[hits.I]],TRUE,NA())</f>
        <v>50</v>
      </c>
      <c r="R2100" s="26">
        <f>IFERROR(Table11[[#This Row],[clade.N]]-Table11[[#This Row],[clade.FP]], NA())</f>
        <v>60</v>
      </c>
      <c r="S2100" s="24">
        <f>Table11[[#This Row],[clade.TP]]/Table11[[#This Row],[clade.P]]</f>
        <v>0.96946564885496178</v>
      </c>
      <c r="T2100" s="24">
        <f>Table11[[#This Row],[clade.FN]]/Table11[[#This Row],[clade.P]]</f>
        <v>3.0534351145038167E-2</v>
      </c>
      <c r="U2100" s="24">
        <f>IFERROR(Table11[[#This Row],[clade.FP]]/Table11[[#This Row],[clade.N]],NA())</f>
        <v>0.45454545454545453</v>
      </c>
      <c r="V2100" s="24">
        <f>IFERROR(Table11[[#This Row],[clade.TN]]/Table11[[#This Row],[clade.N]],NA())</f>
        <v>0.54545454545454541</v>
      </c>
      <c r="AC2100" s="11"/>
      <c r="AD2100" s="11"/>
    </row>
    <row r="2101" spans="1:30" ht="21" customHeight="1" x14ac:dyDescent="0.2">
      <c r="A2101" s="25" t="s">
        <v>7913</v>
      </c>
      <c r="B2101" s="20">
        <f>LOOKUP(Table11[[#This Row],[id]],'S1 - Assay'!A:A,'S1 - Assay'!B:B)</f>
        <v>10244</v>
      </c>
      <c r="C2101" s="20" t="str">
        <f>LOOKUP(Table11[[#This Row],[id]],'S1 - Assay'!A:A,'S1 - Assay'!C:C)</f>
        <v>II</v>
      </c>
      <c r="D2101" s="20">
        <f>COUNTIF('S6 - Table 1'!$B$3:$B$20,Table11[[#This Row],[id]])</f>
        <v>0</v>
      </c>
      <c r="E2101" s="20">
        <v>7.7027247870000002</v>
      </c>
      <c r="F2101" s="20">
        <v>3427</v>
      </c>
      <c r="G2101" s="20">
        <v>1</v>
      </c>
      <c r="H2101" s="20">
        <v>70</v>
      </c>
      <c r="I2101" s="20">
        <v>47</v>
      </c>
      <c r="J2101" s="20">
        <v>43</v>
      </c>
      <c r="K2101" s="20">
        <v>4430</v>
      </c>
      <c r="L2101" s="20">
        <v>67</v>
      </c>
      <c r="M2101" s="26" cm="1">
        <f t="array" ref="M2101">_xlfn.IFS(Table11[[#This Row],[target.clade]]="I",110,Table11[[#This Row],[target.clade]]="II",4454,TRUE,4652)</f>
        <v>4454</v>
      </c>
      <c r="N2101" s="26" cm="1">
        <f t="array" ref="N2101">_xlfn.IFS(Table11[[#This Row],[target.clade]]="I",4454,Table11[[#This Row],[target.clade]]="II",110,TRUE,NA())</f>
        <v>110</v>
      </c>
      <c r="O2101" s="20" cm="1">
        <f t="array" ref="O2101">_xlfn.IFS(Table11[[#This Row],[target.clade]]="I",Table11[[#This Row],[hits.I]],Table11[[#This Row],[target.clade]]="II",Table11[[#This Row],[hits.II]],TRUE,SUM(Table11[[#This Row],[hits.I]:[hits.?]]))</f>
        <v>4430</v>
      </c>
      <c r="P2101" s="26">
        <f>Table11[[#This Row],[clade.P]]-Table11[[#This Row],[clade.TP]]</f>
        <v>24</v>
      </c>
      <c r="Q2101" s="26" cm="1">
        <f t="array" ref="Q2101">_xlfn.IFS(Table11[[#This Row],[target.clade]]="I",Table11[[#This Row],[hits.II]],Table11[[#This Row],[target.clade]]="II",Table11[[#This Row],[hits.I]],TRUE,NA())</f>
        <v>43</v>
      </c>
      <c r="R2101" s="26">
        <f>IFERROR(Table11[[#This Row],[clade.N]]-Table11[[#This Row],[clade.FP]], NA())</f>
        <v>67</v>
      </c>
      <c r="S2101" s="24">
        <f>Table11[[#This Row],[clade.TP]]/Table11[[#This Row],[clade.P]]</f>
        <v>0.99461158509205205</v>
      </c>
      <c r="T2101" s="24">
        <f>Table11[[#This Row],[clade.FN]]/Table11[[#This Row],[clade.P]]</f>
        <v>5.3884149079479124E-3</v>
      </c>
      <c r="U2101" s="24">
        <f>IFERROR(Table11[[#This Row],[clade.FP]]/Table11[[#This Row],[clade.N]],NA())</f>
        <v>0.39090909090909093</v>
      </c>
      <c r="V2101" s="24">
        <f>IFERROR(Table11[[#This Row],[clade.TN]]/Table11[[#This Row],[clade.N]],NA())</f>
        <v>0.60909090909090913</v>
      </c>
      <c r="AC2101" s="11"/>
      <c r="AD2101" s="11"/>
    </row>
    <row r="2102" spans="1:30" ht="21" customHeight="1" x14ac:dyDescent="0.2">
      <c r="A2102" s="25" t="s">
        <v>7916</v>
      </c>
      <c r="B2102" s="20">
        <f>LOOKUP(Table11[[#This Row],[id]],'S1 - Assay'!A:A,'S1 - Assay'!B:B)</f>
        <v>10244</v>
      </c>
      <c r="C2102" s="20" t="str">
        <f>LOOKUP(Table11[[#This Row],[id]],'S1 - Assay'!A:A,'S1 - Assay'!C:C)</f>
        <v>II</v>
      </c>
      <c r="D2102" s="20">
        <f>COUNTIF('S6 - Table 1'!$B$3:$B$20,Table11[[#This Row],[id]])</f>
        <v>0</v>
      </c>
      <c r="E2102" s="20">
        <v>7.708076621</v>
      </c>
      <c r="F2102" s="20">
        <v>3125</v>
      </c>
      <c r="G2102" s="20">
        <v>49</v>
      </c>
      <c r="H2102" s="20">
        <v>279</v>
      </c>
      <c r="I2102" s="20">
        <v>282</v>
      </c>
      <c r="J2102" s="20">
        <v>44</v>
      </c>
      <c r="K2102" s="20">
        <v>4117</v>
      </c>
      <c r="L2102" s="20">
        <v>64</v>
      </c>
      <c r="M2102" s="26" cm="1">
        <f t="array" ref="M2102">_xlfn.IFS(Table11[[#This Row],[target.clade]]="I",110,Table11[[#This Row],[target.clade]]="II",4454,TRUE,4652)</f>
        <v>4454</v>
      </c>
      <c r="N2102" s="26" cm="1">
        <f t="array" ref="N2102">_xlfn.IFS(Table11[[#This Row],[target.clade]]="I",4454,Table11[[#This Row],[target.clade]]="II",110,TRUE,NA())</f>
        <v>110</v>
      </c>
      <c r="O2102" s="20" cm="1">
        <f t="array" ref="O2102">_xlfn.IFS(Table11[[#This Row],[target.clade]]="I",Table11[[#This Row],[hits.I]],Table11[[#This Row],[target.clade]]="II",Table11[[#This Row],[hits.II]],TRUE,SUM(Table11[[#This Row],[hits.I]:[hits.?]]))</f>
        <v>4117</v>
      </c>
      <c r="P2102" s="26">
        <f>Table11[[#This Row],[clade.P]]-Table11[[#This Row],[clade.TP]]</f>
        <v>337</v>
      </c>
      <c r="Q2102" s="26" cm="1">
        <f t="array" ref="Q2102">_xlfn.IFS(Table11[[#This Row],[target.clade]]="I",Table11[[#This Row],[hits.II]],Table11[[#This Row],[target.clade]]="II",Table11[[#This Row],[hits.I]],TRUE,NA())</f>
        <v>44</v>
      </c>
      <c r="R2102" s="26">
        <f>IFERROR(Table11[[#This Row],[clade.N]]-Table11[[#This Row],[clade.FP]], NA())</f>
        <v>66</v>
      </c>
      <c r="S2102" s="24">
        <f>Table11[[#This Row],[clade.TP]]/Table11[[#This Row],[clade.P]]</f>
        <v>0.92433767400089806</v>
      </c>
      <c r="T2102" s="24">
        <f>Table11[[#This Row],[clade.FN]]/Table11[[#This Row],[clade.P]]</f>
        <v>7.5662325999101929E-2</v>
      </c>
      <c r="U2102" s="24">
        <f>IFERROR(Table11[[#This Row],[clade.FP]]/Table11[[#This Row],[clade.N]],NA())</f>
        <v>0.4</v>
      </c>
      <c r="V2102" s="24">
        <f>IFERROR(Table11[[#This Row],[clade.TN]]/Table11[[#This Row],[clade.N]],NA())</f>
        <v>0.6</v>
      </c>
      <c r="AC2102" s="11"/>
      <c r="AD2102" s="11"/>
    </row>
    <row r="2103" spans="1:30" ht="21" customHeight="1" x14ac:dyDescent="0.2">
      <c r="A2103" s="25" t="s">
        <v>7921</v>
      </c>
      <c r="B2103" s="20">
        <f>LOOKUP(Table11[[#This Row],[id]],'S1 - Assay'!A:A,'S1 - Assay'!B:B)</f>
        <v>10244</v>
      </c>
      <c r="C2103" s="20" t="str">
        <f>LOOKUP(Table11[[#This Row],[id]],'S1 - Assay'!A:A,'S1 - Assay'!C:C)</f>
        <v>II</v>
      </c>
      <c r="D2103" s="20">
        <f>COUNTIF('S6 - Table 1'!$B$3:$B$20,Table11[[#This Row],[id]])</f>
        <v>0</v>
      </c>
      <c r="E2103" s="20">
        <v>7.7512239559999996</v>
      </c>
      <c r="F2103" s="20">
        <v>3420</v>
      </c>
      <c r="G2103" s="20">
        <v>4</v>
      </c>
      <c r="H2103" s="20">
        <v>12</v>
      </c>
      <c r="I2103" s="20">
        <v>295</v>
      </c>
      <c r="J2103" s="20">
        <v>49</v>
      </c>
      <c r="K2103" s="20">
        <v>4426</v>
      </c>
      <c r="L2103" s="20">
        <v>60</v>
      </c>
      <c r="M2103" s="26" cm="1">
        <f t="array" ref="M2103">_xlfn.IFS(Table11[[#This Row],[target.clade]]="I",110,Table11[[#This Row],[target.clade]]="II",4454,TRUE,4652)</f>
        <v>4454</v>
      </c>
      <c r="N2103" s="26" cm="1">
        <f t="array" ref="N2103">_xlfn.IFS(Table11[[#This Row],[target.clade]]="I",4454,Table11[[#This Row],[target.clade]]="II",110,TRUE,NA())</f>
        <v>110</v>
      </c>
      <c r="O2103" s="20" cm="1">
        <f t="array" ref="O2103">_xlfn.IFS(Table11[[#This Row],[target.clade]]="I",Table11[[#This Row],[hits.I]],Table11[[#This Row],[target.clade]]="II",Table11[[#This Row],[hits.II]],TRUE,SUM(Table11[[#This Row],[hits.I]:[hits.?]]))</f>
        <v>4426</v>
      </c>
      <c r="P2103" s="26">
        <f>Table11[[#This Row],[clade.P]]-Table11[[#This Row],[clade.TP]]</f>
        <v>28</v>
      </c>
      <c r="Q2103" s="26" cm="1">
        <f t="array" ref="Q2103">_xlfn.IFS(Table11[[#This Row],[target.clade]]="I",Table11[[#This Row],[hits.II]],Table11[[#This Row],[target.clade]]="II",Table11[[#This Row],[hits.I]],TRUE,NA())</f>
        <v>49</v>
      </c>
      <c r="R2103" s="26">
        <f>IFERROR(Table11[[#This Row],[clade.N]]-Table11[[#This Row],[clade.FP]], NA())</f>
        <v>61</v>
      </c>
      <c r="S2103" s="24">
        <f>Table11[[#This Row],[clade.TP]]/Table11[[#This Row],[clade.P]]</f>
        <v>0.99371351594072743</v>
      </c>
      <c r="T2103" s="24">
        <f>Table11[[#This Row],[clade.FN]]/Table11[[#This Row],[clade.P]]</f>
        <v>6.2864840592725636E-3</v>
      </c>
      <c r="U2103" s="24">
        <f>IFERROR(Table11[[#This Row],[clade.FP]]/Table11[[#This Row],[clade.N]],NA())</f>
        <v>0.44545454545454544</v>
      </c>
      <c r="V2103" s="24">
        <f>IFERROR(Table11[[#This Row],[clade.TN]]/Table11[[#This Row],[clade.N]],NA())</f>
        <v>0.55454545454545456</v>
      </c>
      <c r="AC2103" s="11"/>
      <c r="AD2103" s="11"/>
    </row>
    <row r="2104" spans="1:30" ht="21" customHeight="1" x14ac:dyDescent="0.2">
      <c r="A2104" s="25" t="s">
        <v>7924</v>
      </c>
      <c r="B2104" s="20">
        <f>LOOKUP(Table11[[#This Row],[id]],'S1 - Assay'!A:A,'S1 - Assay'!B:B)</f>
        <v>10244</v>
      </c>
      <c r="C2104" s="20" t="str">
        <f>LOOKUP(Table11[[#This Row],[id]],'S1 - Assay'!A:A,'S1 - Assay'!C:C)</f>
        <v>II</v>
      </c>
      <c r="D2104" s="20">
        <f>COUNTIF('S6 - Table 1'!$B$3:$B$20,Table11[[#This Row],[id]])</f>
        <v>0</v>
      </c>
      <c r="E2104" s="20">
        <v>7.7559630579999999</v>
      </c>
      <c r="F2104" s="20">
        <v>3404</v>
      </c>
      <c r="G2104" s="20">
        <v>10</v>
      </c>
      <c r="H2104" s="20">
        <v>0</v>
      </c>
      <c r="I2104" s="20">
        <v>291</v>
      </c>
      <c r="J2104" s="20">
        <v>50</v>
      </c>
      <c r="K2104" s="20">
        <v>4417</v>
      </c>
      <c r="L2104" s="20">
        <v>61</v>
      </c>
      <c r="M2104" s="26" cm="1">
        <f t="array" ref="M2104">_xlfn.IFS(Table11[[#This Row],[target.clade]]="I",110,Table11[[#This Row],[target.clade]]="II",4454,TRUE,4652)</f>
        <v>4454</v>
      </c>
      <c r="N2104" s="26" cm="1">
        <f t="array" ref="N2104">_xlfn.IFS(Table11[[#This Row],[target.clade]]="I",4454,Table11[[#This Row],[target.clade]]="II",110,TRUE,NA())</f>
        <v>110</v>
      </c>
      <c r="O2104" s="20" cm="1">
        <f t="array" ref="O2104">_xlfn.IFS(Table11[[#This Row],[target.clade]]="I",Table11[[#This Row],[hits.I]],Table11[[#This Row],[target.clade]]="II",Table11[[#This Row],[hits.II]],TRUE,SUM(Table11[[#This Row],[hits.I]:[hits.?]]))</f>
        <v>4417</v>
      </c>
      <c r="P2104" s="26">
        <f>Table11[[#This Row],[clade.P]]-Table11[[#This Row],[clade.TP]]</f>
        <v>37</v>
      </c>
      <c r="Q2104" s="26" cm="1">
        <f t="array" ref="Q2104">_xlfn.IFS(Table11[[#This Row],[target.clade]]="I",Table11[[#This Row],[hits.II]],Table11[[#This Row],[target.clade]]="II",Table11[[#This Row],[hits.I]],TRUE,NA())</f>
        <v>50</v>
      </c>
      <c r="R2104" s="26">
        <f>IFERROR(Table11[[#This Row],[clade.N]]-Table11[[#This Row],[clade.FP]], NA())</f>
        <v>60</v>
      </c>
      <c r="S2104" s="24">
        <f>Table11[[#This Row],[clade.TP]]/Table11[[#This Row],[clade.P]]</f>
        <v>0.99169286035024695</v>
      </c>
      <c r="T2104" s="24">
        <f>Table11[[#This Row],[clade.FN]]/Table11[[#This Row],[clade.P]]</f>
        <v>8.3071396497530307E-3</v>
      </c>
      <c r="U2104" s="24">
        <f>IFERROR(Table11[[#This Row],[clade.FP]]/Table11[[#This Row],[clade.N]],NA())</f>
        <v>0.45454545454545453</v>
      </c>
      <c r="V2104" s="24">
        <f>IFERROR(Table11[[#This Row],[clade.TN]]/Table11[[#This Row],[clade.N]],NA())</f>
        <v>0.54545454545454541</v>
      </c>
      <c r="AC2104" s="11"/>
      <c r="AD2104" s="11"/>
    </row>
    <row r="2105" spans="1:30" ht="21" customHeight="1" x14ac:dyDescent="0.2">
      <c r="A2105" s="25" t="s">
        <v>7929</v>
      </c>
      <c r="B2105" s="20">
        <f>LOOKUP(Table11[[#This Row],[id]],'S1 - Assay'!A:A,'S1 - Assay'!B:B)</f>
        <v>10244</v>
      </c>
      <c r="C2105" s="20" t="str">
        <f>LOOKUP(Table11[[#This Row],[id]],'S1 - Assay'!A:A,'S1 - Assay'!C:C)</f>
        <v>II</v>
      </c>
      <c r="D2105" s="20">
        <f>COUNTIF('S6 - Table 1'!$B$3:$B$20,Table11[[#This Row],[id]])</f>
        <v>0</v>
      </c>
      <c r="E2105" s="20">
        <v>7.7708009149999997</v>
      </c>
      <c r="F2105" s="20">
        <v>3362</v>
      </c>
      <c r="G2105" s="20">
        <v>12</v>
      </c>
      <c r="H2105" s="20">
        <v>280</v>
      </c>
      <c r="I2105" s="20">
        <v>125</v>
      </c>
      <c r="J2105" s="20">
        <v>44</v>
      </c>
      <c r="K2105" s="20">
        <v>4363</v>
      </c>
      <c r="L2105" s="20">
        <v>62</v>
      </c>
      <c r="M2105" s="26" cm="1">
        <f t="array" ref="M2105">_xlfn.IFS(Table11[[#This Row],[target.clade]]="I",110,Table11[[#This Row],[target.clade]]="II",4454,TRUE,4652)</f>
        <v>4454</v>
      </c>
      <c r="N2105" s="26" cm="1">
        <f t="array" ref="N2105">_xlfn.IFS(Table11[[#This Row],[target.clade]]="I",4454,Table11[[#This Row],[target.clade]]="II",110,TRUE,NA())</f>
        <v>110</v>
      </c>
      <c r="O2105" s="20" cm="1">
        <f t="array" ref="O2105">_xlfn.IFS(Table11[[#This Row],[target.clade]]="I",Table11[[#This Row],[hits.I]],Table11[[#This Row],[target.clade]]="II",Table11[[#This Row],[hits.II]],TRUE,SUM(Table11[[#This Row],[hits.I]:[hits.?]]))</f>
        <v>4363</v>
      </c>
      <c r="P2105" s="26">
        <f>Table11[[#This Row],[clade.P]]-Table11[[#This Row],[clade.TP]]</f>
        <v>91</v>
      </c>
      <c r="Q2105" s="26" cm="1">
        <f t="array" ref="Q2105">_xlfn.IFS(Table11[[#This Row],[target.clade]]="I",Table11[[#This Row],[hits.II]],Table11[[#This Row],[target.clade]]="II",Table11[[#This Row],[hits.I]],TRUE,NA())</f>
        <v>44</v>
      </c>
      <c r="R2105" s="26">
        <f>IFERROR(Table11[[#This Row],[clade.N]]-Table11[[#This Row],[clade.FP]], NA())</f>
        <v>66</v>
      </c>
      <c r="S2105" s="24">
        <f>Table11[[#This Row],[clade.TP]]/Table11[[#This Row],[clade.P]]</f>
        <v>0.97956892680736418</v>
      </c>
      <c r="T2105" s="24">
        <f>Table11[[#This Row],[clade.FN]]/Table11[[#This Row],[clade.P]]</f>
        <v>2.0431073192635832E-2</v>
      </c>
      <c r="U2105" s="24">
        <f>IFERROR(Table11[[#This Row],[clade.FP]]/Table11[[#This Row],[clade.N]],NA())</f>
        <v>0.4</v>
      </c>
      <c r="V2105" s="24">
        <f>IFERROR(Table11[[#This Row],[clade.TN]]/Table11[[#This Row],[clade.N]],NA())</f>
        <v>0.6</v>
      </c>
      <c r="AC2105" s="11"/>
      <c r="AD2105" s="11"/>
    </row>
    <row r="2106" spans="1:30" ht="21" customHeight="1" x14ac:dyDescent="0.2">
      <c r="A2106" s="25" t="s">
        <v>7932</v>
      </c>
      <c r="B2106" s="20">
        <f>LOOKUP(Table11[[#This Row],[id]],'S1 - Assay'!A:A,'S1 - Assay'!B:B)</f>
        <v>10244</v>
      </c>
      <c r="C2106" s="20" t="str">
        <f>LOOKUP(Table11[[#This Row],[id]],'S1 - Assay'!A:A,'S1 - Assay'!C:C)</f>
        <v>II</v>
      </c>
      <c r="D2106" s="20">
        <f>COUNTIF('S6 - Table 1'!$B$3:$B$20,Table11[[#This Row],[id]])</f>
        <v>0</v>
      </c>
      <c r="E2106" s="20">
        <v>7.7952842999999996</v>
      </c>
      <c r="F2106" s="20">
        <v>2932</v>
      </c>
      <c r="G2106" s="20">
        <v>51</v>
      </c>
      <c r="H2106" s="20">
        <v>13</v>
      </c>
      <c r="I2106" s="20">
        <v>272</v>
      </c>
      <c r="J2106" s="20">
        <v>43</v>
      </c>
      <c r="K2106" s="20">
        <v>3900</v>
      </c>
      <c r="L2106" s="20">
        <v>60</v>
      </c>
      <c r="M2106" s="26" cm="1">
        <f t="array" ref="M2106">_xlfn.IFS(Table11[[#This Row],[target.clade]]="I",110,Table11[[#This Row],[target.clade]]="II",4454,TRUE,4652)</f>
        <v>4454</v>
      </c>
      <c r="N2106" s="26" cm="1">
        <f t="array" ref="N2106">_xlfn.IFS(Table11[[#This Row],[target.clade]]="I",4454,Table11[[#This Row],[target.clade]]="II",110,TRUE,NA())</f>
        <v>110</v>
      </c>
      <c r="O2106" s="20" cm="1">
        <f t="array" ref="O2106">_xlfn.IFS(Table11[[#This Row],[target.clade]]="I",Table11[[#This Row],[hits.I]],Table11[[#This Row],[target.clade]]="II",Table11[[#This Row],[hits.II]],TRUE,SUM(Table11[[#This Row],[hits.I]:[hits.?]]))</f>
        <v>3900</v>
      </c>
      <c r="P2106" s="26">
        <f>Table11[[#This Row],[clade.P]]-Table11[[#This Row],[clade.TP]]</f>
        <v>554</v>
      </c>
      <c r="Q2106" s="26" cm="1">
        <f t="array" ref="Q2106">_xlfn.IFS(Table11[[#This Row],[target.clade]]="I",Table11[[#This Row],[hits.II]],Table11[[#This Row],[target.clade]]="II",Table11[[#This Row],[hits.I]],TRUE,NA())</f>
        <v>43</v>
      </c>
      <c r="R2106" s="26">
        <f>IFERROR(Table11[[#This Row],[clade.N]]-Table11[[#This Row],[clade.FP]], NA())</f>
        <v>67</v>
      </c>
      <c r="S2106" s="24">
        <f>Table11[[#This Row],[clade.TP]]/Table11[[#This Row],[clade.P]]</f>
        <v>0.87561742254153574</v>
      </c>
      <c r="T2106" s="24">
        <f>Table11[[#This Row],[clade.FN]]/Table11[[#This Row],[clade.P]]</f>
        <v>0.1243825774584643</v>
      </c>
      <c r="U2106" s="24">
        <f>IFERROR(Table11[[#This Row],[clade.FP]]/Table11[[#This Row],[clade.N]],NA())</f>
        <v>0.39090909090909093</v>
      </c>
      <c r="V2106" s="24">
        <f>IFERROR(Table11[[#This Row],[clade.TN]]/Table11[[#This Row],[clade.N]],NA())</f>
        <v>0.60909090909090913</v>
      </c>
      <c r="AC2106" s="11"/>
      <c r="AD2106" s="11"/>
    </row>
    <row r="2107" spans="1:30" ht="21" customHeight="1" x14ac:dyDescent="0.2">
      <c r="A2107" s="25" t="s">
        <v>7935</v>
      </c>
      <c r="B2107" s="20">
        <f>LOOKUP(Table11[[#This Row],[id]],'S1 - Assay'!A:A,'S1 - Assay'!B:B)</f>
        <v>10244</v>
      </c>
      <c r="C2107" s="20" t="str">
        <f>LOOKUP(Table11[[#This Row],[id]],'S1 - Assay'!A:A,'S1 - Assay'!C:C)</f>
        <v>II</v>
      </c>
      <c r="D2107" s="20">
        <f>COUNTIF('S6 - Table 1'!$B$3:$B$20,Table11[[#This Row],[id]])</f>
        <v>0</v>
      </c>
      <c r="E2107" s="20">
        <v>7.7952842999999996</v>
      </c>
      <c r="F2107" s="20">
        <v>2933</v>
      </c>
      <c r="G2107" s="20">
        <v>50</v>
      </c>
      <c r="H2107" s="20">
        <v>1</v>
      </c>
      <c r="I2107" s="20">
        <v>284</v>
      </c>
      <c r="J2107" s="20">
        <v>43</v>
      </c>
      <c r="K2107" s="20">
        <v>3900</v>
      </c>
      <c r="L2107" s="20">
        <v>60</v>
      </c>
      <c r="M2107" s="26" cm="1">
        <f t="array" ref="M2107">_xlfn.IFS(Table11[[#This Row],[target.clade]]="I",110,Table11[[#This Row],[target.clade]]="II",4454,TRUE,4652)</f>
        <v>4454</v>
      </c>
      <c r="N2107" s="26" cm="1">
        <f t="array" ref="N2107">_xlfn.IFS(Table11[[#This Row],[target.clade]]="I",4454,Table11[[#This Row],[target.clade]]="II",110,TRUE,NA())</f>
        <v>110</v>
      </c>
      <c r="O2107" s="20" cm="1">
        <f t="array" ref="O2107">_xlfn.IFS(Table11[[#This Row],[target.clade]]="I",Table11[[#This Row],[hits.I]],Table11[[#This Row],[target.clade]]="II",Table11[[#This Row],[hits.II]],TRUE,SUM(Table11[[#This Row],[hits.I]:[hits.?]]))</f>
        <v>3900</v>
      </c>
      <c r="P2107" s="26">
        <f>Table11[[#This Row],[clade.P]]-Table11[[#This Row],[clade.TP]]</f>
        <v>554</v>
      </c>
      <c r="Q2107" s="26" cm="1">
        <f t="array" ref="Q2107">_xlfn.IFS(Table11[[#This Row],[target.clade]]="I",Table11[[#This Row],[hits.II]],Table11[[#This Row],[target.clade]]="II",Table11[[#This Row],[hits.I]],TRUE,NA())</f>
        <v>43</v>
      </c>
      <c r="R2107" s="26">
        <f>IFERROR(Table11[[#This Row],[clade.N]]-Table11[[#This Row],[clade.FP]], NA())</f>
        <v>67</v>
      </c>
      <c r="S2107" s="24">
        <f>Table11[[#This Row],[clade.TP]]/Table11[[#This Row],[clade.P]]</f>
        <v>0.87561742254153574</v>
      </c>
      <c r="T2107" s="24">
        <f>Table11[[#This Row],[clade.FN]]/Table11[[#This Row],[clade.P]]</f>
        <v>0.1243825774584643</v>
      </c>
      <c r="U2107" s="24">
        <f>IFERROR(Table11[[#This Row],[clade.FP]]/Table11[[#This Row],[clade.N]],NA())</f>
        <v>0.39090909090909093</v>
      </c>
      <c r="V2107" s="24">
        <f>IFERROR(Table11[[#This Row],[clade.TN]]/Table11[[#This Row],[clade.N]],NA())</f>
        <v>0.60909090909090913</v>
      </c>
      <c r="AC2107" s="11"/>
      <c r="AD2107" s="11"/>
    </row>
    <row r="2108" spans="1:30" ht="21" customHeight="1" x14ac:dyDescent="0.2">
      <c r="A2108" s="25" t="s">
        <v>7938</v>
      </c>
      <c r="B2108" s="20">
        <f>LOOKUP(Table11[[#This Row],[id]],'S1 - Assay'!A:A,'S1 - Assay'!B:B)</f>
        <v>10244</v>
      </c>
      <c r="C2108" s="20" t="str">
        <f>LOOKUP(Table11[[#This Row],[id]],'S1 - Assay'!A:A,'S1 - Assay'!C:C)</f>
        <v>II</v>
      </c>
      <c r="D2108" s="20">
        <f>COUNTIF('S6 - Table 1'!$B$3:$B$20,Table11[[#This Row],[id]])</f>
        <v>0</v>
      </c>
      <c r="E2108" s="20">
        <v>7.7965704889999996</v>
      </c>
      <c r="F2108" s="20">
        <v>2923</v>
      </c>
      <c r="G2108" s="20">
        <v>48</v>
      </c>
      <c r="H2108" s="20">
        <v>257</v>
      </c>
      <c r="I2108" s="20">
        <v>31</v>
      </c>
      <c r="J2108" s="20">
        <v>43</v>
      </c>
      <c r="K2108" s="20">
        <v>3887</v>
      </c>
      <c r="L2108" s="20">
        <v>60</v>
      </c>
      <c r="M2108" s="26" cm="1">
        <f t="array" ref="M2108">_xlfn.IFS(Table11[[#This Row],[target.clade]]="I",110,Table11[[#This Row],[target.clade]]="II",4454,TRUE,4652)</f>
        <v>4454</v>
      </c>
      <c r="N2108" s="26" cm="1">
        <f t="array" ref="N2108">_xlfn.IFS(Table11[[#This Row],[target.clade]]="I",4454,Table11[[#This Row],[target.clade]]="II",110,TRUE,NA())</f>
        <v>110</v>
      </c>
      <c r="O2108" s="20" cm="1">
        <f t="array" ref="O2108">_xlfn.IFS(Table11[[#This Row],[target.clade]]="I",Table11[[#This Row],[hits.I]],Table11[[#This Row],[target.clade]]="II",Table11[[#This Row],[hits.II]],TRUE,SUM(Table11[[#This Row],[hits.I]:[hits.?]]))</f>
        <v>3887</v>
      </c>
      <c r="P2108" s="26">
        <f>Table11[[#This Row],[clade.P]]-Table11[[#This Row],[clade.TP]]</f>
        <v>567</v>
      </c>
      <c r="Q2108" s="26" cm="1">
        <f t="array" ref="Q2108">_xlfn.IFS(Table11[[#This Row],[target.clade]]="I",Table11[[#This Row],[hits.II]],Table11[[#This Row],[target.clade]]="II",Table11[[#This Row],[hits.I]],TRUE,NA())</f>
        <v>43</v>
      </c>
      <c r="R2108" s="26">
        <f>IFERROR(Table11[[#This Row],[clade.N]]-Table11[[#This Row],[clade.FP]], NA())</f>
        <v>67</v>
      </c>
      <c r="S2108" s="24">
        <f>Table11[[#This Row],[clade.TP]]/Table11[[#This Row],[clade.P]]</f>
        <v>0.87269869779973053</v>
      </c>
      <c r="T2108" s="24">
        <f>Table11[[#This Row],[clade.FN]]/Table11[[#This Row],[clade.P]]</f>
        <v>0.12730130220026942</v>
      </c>
      <c r="U2108" s="24">
        <f>IFERROR(Table11[[#This Row],[clade.FP]]/Table11[[#This Row],[clade.N]],NA())</f>
        <v>0.39090909090909093</v>
      </c>
      <c r="V2108" s="24">
        <f>IFERROR(Table11[[#This Row],[clade.TN]]/Table11[[#This Row],[clade.N]],NA())</f>
        <v>0.60909090909090913</v>
      </c>
      <c r="AC2108" s="11"/>
      <c r="AD2108" s="11"/>
    </row>
    <row r="2109" spans="1:30" ht="21" customHeight="1" x14ac:dyDescent="0.2">
      <c r="A2109" s="25" t="s">
        <v>7941</v>
      </c>
      <c r="B2109" s="20">
        <f>LOOKUP(Table11[[#This Row],[id]],'S1 - Assay'!A:A,'S1 - Assay'!B:B)</f>
        <v>10244</v>
      </c>
      <c r="C2109" s="20" t="str">
        <f>LOOKUP(Table11[[#This Row],[id]],'S1 - Assay'!A:A,'S1 - Assay'!C:C)</f>
        <v>II</v>
      </c>
      <c r="D2109" s="20">
        <f>COUNTIF('S6 - Table 1'!$B$3:$B$20,Table11[[#This Row],[id]])</f>
        <v>0</v>
      </c>
      <c r="E2109" s="20">
        <v>7.8010569260000002</v>
      </c>
      <c r="F2109" s="20">
        <v>3423</v>
      </c>
      <c r="G2109" s="20">
        <v>3</v>
      </c>
      <c r="H2109" s="20">
        <v>12</v>
      </c>
      <c r="I2109" s="20">
        <v>296</v>
      </c>
      <c r="J2109" s="20">
        <v>49</v>
      </c>
      <c r="K2109" s="20">
        <v>4428</v>
      </c>
      <c r="L2109" s="20">
        <v>61</v>
      </c>
      <c r="M2109" s="26" cm="1">
        <f t="array" ref="M2109">_xlfn.IFS(Table11[[#This Row],[target.clade]]="I",110,Table11[[#This Row],[target.clade]]="II",4454,TRUE,4652)</f>
        <v>4454</v>
      </c>
      <c r="N2109" s="26" cm="1">
        <f t="array" ref="N2109">_xlfn.IFS(Table11[[#This Row],[target.clade]]="I",4454,Table11[[#This Row],[target.clade]]="II",110,TRUE,NA())</f>
        <v>110</v>
      </c>
      <c r="O2109" s="20" cm="1">
        <f t="array" ref="O2109">_xlfn.IFS(Table11[[#This Row],[target.clade]]="I",Table11[[#This Row],[hits.I]],Table11[[#This Row],[target.clade]]="II",Table11[[#This Row],[hits.II]],TRUE,SUM(Table11[[#This Row],[hits.I]:[hits.?]]))</f>
        <v>4428</v>
      </c>
      <c r="P2109" s="26">
        <f>Table11[[#This Row],[clade.P]]-Table11[[#This Row],[clade.TP]]</f>
        <v>26</v>
      </c>
      <c r="Q2109" s="26" cm="1">
        <f t="array" ref="Q2109">_xlfn.IFS(Table11[[#This Row],[target.clade]]="I",Table11[[#This Row],[hits.II]],Table11[[#This Row],[target.clade]]="II",Table11[[#This Row],[hits.I]],TRUE,NA())</f>
        <v>49</v>
      </c>
      <c r="R2109" s="26">
        <f>IFERROR(Table11[[#This Row],[clade.N]]-Table11[[#This Row],[clade.FP]], NA())</f>
        <v>61</v>
      </c>
      <c r="S2109" s="24">
        <f>Table11[[#This Row],[clade.TP]]/Table11[[#This Row],[clade.P]]</f>
        <v>0.9941625505163898</v>
      </c>
      <c r="T2109" s="24">
        <f>Table11[[#This Row],[clade.FN]]/Table11[[#This Row],[clade.P]]</f>
        <v>5.8374494836102376E-3</v>
      </c>
      <c r="U2109" s="24">
        <f>IFERROR(Table11[[#This Row],[clade.FP]]/Table11[[#This Row],[clade.N]],NA())</f>
        <v>0.44545454545454544</v>
      </c>
      <c r="V2109" s="24">
        <f>IFERROR(Table11[[#This Row],[clade.TN]]/Table11[[#This Row],[clade.N]],NA())</f>
        <v>0.55454545454545456</v>
      </c>
      <c r="AC2109" s="11"/>
      <c r="AD2109" s="11"/>
    </row>
    <row r="2110" spans="1:30" ht="21" customHeight="1" x14ac:dyDescent="0.2">
      <c r="A2110" s="25" t="s">
        <v>7944</v>
      </c>
      <c r="B2110" s="20">
        <f>LOOKUP(Table11[[#This Row],[id]],'S1 - Assay'!A:A,'S1 - Assay'!B:B)</f>
        <v>10244</v>
      </c>
      <c r="C2110" s="20" t="str">
        <f>LOOKUP(Table11[[#This Row],[id]],'S1 - Assay'!A:A,'S1 - Assay'!C:C)</f>
        <v>II</v>
      </c>
      <c r="D2110" s="20">
        <f>COUNTIF('S6 - Table 1'!$B$3:$B$20,Table11[[#This Row],[id]])</f>
        <v>0</v>
      </c>
      <c r="E2110" s="20">
        <v>7.8200296649999999</v>
      </c>
      <c r="F2110" s="20">
        <v>3362</v>
      </c>
      <c r="G2110" s="20">
        <v>12</v>
      </c>
      <c r="H2110" s="20">
        <v>280</v>
      </c>
      <c r="I2110" s="20">
        <v>125</v>
      </c>
      <c r="J2110" s="20">
        <v>44</v>
      </c>
      <c r="K2110" s="20">
        <v>4363</v>
      </c>
      <c r="L2110" s="20">
        <v>62</v>
      </c>
      <c r="M2110" s="26" cm="1">
        <f t="array" ref="M2110">_xlfn.IFS(Table11[[#This Row],[target.clade]]="I",110,Table11[[#This Row],[target.clade]]="II",4454,TRUE,4652)</f>
        <v>4454</v>
      </c>
      <c r="N2110" s="26" cm="1">
        <f t="array" ref="N2110">_xlfn.IFS(Table11[[#This Row],[target.clade]]="I",4454,Table11[[#This Row],[target.clade]]="II",110,TRUE,NA())</f>
        <v>110</v>
      </c>
      <c r="O2110" s="20" cm="1">
        <f t="array" ref="O2110">_xlfn.IFS(Table11[[#This Row],[target.clade]]="I",Table11[[#This Row],[hits.I]],Table11[[#This Row],[target.clade]]="II",Table11[[#This Row],[hits.II]],TRUE,SUM(Table11[[#This Row],[hits.I]:[hits.?]]))</f>
        <v>4363</v>
      </c>
      <c r="P2110" s="26">
        <f>Table11[[#This Row],[clade.P]]-Table11[[#This Row],[clade.TP]]</f>
        <v>91</v>
      </c>
      <c r="Q2110" s="26" cm="1">
        <f t="array" ref="Q2110">_xlfn.IFS(Table11[[#This Row],[target.clade]]="I",Table11[[#This Row],[hits.II]],Table11[[#This Row],[target.clade]]="II",Table11[[#This Row],[hits.I]],TRUE,NA())</f>
        <v>44</v>
      </c>
      <c r="R2110" s="26">
        <f>IFERROR(Table11[[#This Row],[clade.N]]-Table11[[#This Row],[clade.FP]], NA())</f>
        <v>66</v>
      </c>
      <c r="S2110" s="24">
        <f>Table11[[#This Row],[clade.TP]]/Table11[[#This Row],[clade.P]]</f>
        <v>0.97956892680736418</v>
      </c>
      <c r="T2110" s="24">
        <f>Table11[[#This Row],[clade.FN]]/Table11[[#This Row],[clade.P]]</f>
        <v>2.0431073192635832E-2</v>
      </c>
      <c r="U2110" s="24">
        <f>IFERROR(Table11[[#This Row],[clade.FP]]/Table11[[#This Row],[clade.N]],NA())</f>
        <v>0.4</v>
      </c>
      <c r="V2110" s="24">
        <f>IFERROR(Table11[[#This Row],[clade.TN]]/Table11[[#This Row],[clade.N]],NA())</f>
        <v>0.6</v>
      </c>
      <c r="AC2110" s="11"/>
      <c r="AD2110" s="11"/>
    </row>
    <row r="2111" spans="1:30" ht="21" customHeight="1" x14ac:dyDescent="0.2">
      <c r="A2111" s="25" t="s">
        <v>7947</v>
      </c>
      <c r="B2111" s="20">
        <f>LOOKUP(Table11[[#This Row],[id]],'S1 - Assay'!A:A,'S1 - Assay'!B:B)</f>
        <v>10244</v>
      </c>
      <c r="C2111" s="20" t="str">
        <f>LOOKUP(Table11[[#This Row],[id]],'S1 - Assay'!A:A,'S1 - Assay'!C:C)</f>
        <v>II</v>
      </c>
      <c r="D2111" s="20">
        <f>COUNTIF('S6 - Table 1'!$B$3:$B$20,Table11[[#This Row],[id]])</f>
        <v>0</v>
      </c>
      <c r="E2111" s="20">
        <v>7.8211124959999996</v>
      </c>
      <c r="F2111" s="20">
        <v>3409</v>
      </c>
      <c r="G2111" s="20">
        <v>5</v>
      </c>
      <c r="H2111" s="20">
        <v>133</v>
      </c>
      <c r="I2111" s="20">
        <v>163</v>
      </c>
      <c r="J2111" s="20">
        <v>50</v>
      </c>
      <c r="K2111" s="20">
        <v>4417</v>
      </c>
      <c r="L2111" s="20">
        <v>61</v>
      </c>
      <c r="M2111" s="26" cm="1">
        <f t="array" ref="M2111">_xlfn.IFS(Table11[[#This Row],[target.clade]]="I",110,Table11[[#This Row],[target.clade]]="II",4454,TRUE,4652)</f>
        <v>4454</v>
      </c>
      <c r="N2111" s="26" cm="1">
        <f t="array" ref="N2111">_xlfn.IFS(Table11[[#This Row],[target.clade]]="I",4454,Table11[[#This Row],[target.clade]]="II",110,TRUE,NA())</f>
        <v>110</v>
      </c>
      <c r="O2111" s="20" cm="1">
        <f t="array" ref="O2111">_xlfn.IFS(Table11[[#This Row],[target.clade]]="I",Table11[[#This Row],[hits.I]],Table11[[#This Row],[target.clade]]="II",Table11[[#This Row],[hits.II]],TRUE,SUM(Table11[[#This Row],[hits.I]:[hits.?]]))</f>
        <v>4417</v>
      </c>
      <c r="P2111" s="26">
        <f>Table11[[#This Row],[clade.P]]-Table11[[#This Row],[clade.TP]]</f>
        <v>37</v>
      </c>
      <c r="Q2111" s="26" cm="1">
        <f t="array" ref="Q2111">_xlfn.IFS(Table11[[#This Row],[target.clade]]="I",Table11[[#This Row],[hits.II]],Table11[[#This Row],[target.clade]]="II",Table11[[#This Row],[hits.I]],TRUE,NA())</f>
        <v>50</v>
      </c>
      <c r="R2111" s="26">
        <f>IFERROR(Table11[[#This Row],[clade.N]]-Table11[[#This Row],[clade.FP]], NA())</f>
        <v>60</v>
      </c>
      <c r="S2111" s="24">
        <f>Table11[[#This Row],[clade.TP]]/Table11[[#This Row],[clade.P]]</f>
        <v>0.99169286035024695</v>
      </c>
      <c r="T2111" s="24">
        <f>Table11[[#This Row],[clade.FN]]/Table11[[#This Row],[clade.P]]</f>
        <v>8.3071396497530307E-3</v>
      </c>
      <c r="U2111" s="24">
        <f>IFERROR(Table11[[#This Row],[clade.FP]]/Table11[[#This Row],[clade.N]],NA())</f>
        <v>0.45454545454545453</v>
      </c>
      <c r="V2111" s="24">
        <f>IFERROR(Table11[[#This Row],[clade.TN]]/Table11[[#This Row],[clade.N]],NA())</f>
        <v>0.54545454545454541</v>
      </c>
      <c r="AC2111" s="11"/>
      <c r="AD2111" s="11"/>
    </row>
    <row r="2112" spans="1:30" ht="21" customHeight="1" x14ac:dyDescent="0.2">
      <c r="A2112" s="25" t="s">
        <v>7950</v>
      </c>
      <c r="B2112" s="20">
        <f>LOOKUP(Table11[[#This Row],[id]],'S1 - Assay'!A:A,'S1 - Assay'!B:B)</f>
        <v>10244</v>
      </c>
      <c r="C2112" s="20" t="str">
        <f>LOOKUP(Table11[[#This Row],[id]],'S1 - Assay'!A:A,'S1 - Assay'!C:C)</f>
        <v>II</v>
      </c>
      <c r="D2112" s="20">
        <f>COUNTIF('S6 - Table 1'!$B$3:$B$20,Table11[[#This Row],[id]])</f>
        <v>0</v>
      </c>
      <c r="E2112" s="20">
        <v>7.8211124959999996</v>
      </c>
      <c r="F2112" s="20">
        <v>3408</v>
      </c>
      <c r="G2112" s="20">
        <v>6</v>
      </c>
      <c r="H2112" s="20">
        <v>1</v>
      </c>
      <c r="I2112" s="20">
        <v>294</v>
      </c>
      <c r="J2112" s="20">
        <v>50</v>
      </c>
      <c r="K2112" s="20">
        <v>4417</v>
      </c>
      <c r="L2112" s="20">
        <v>61</v>
      </c>
      <c r="M2112" s="26" cm="1">
        <f t="array" ref="M2112">_xlfn.IFS(Table11[[#This Row],[target.clade]]="I",110,Table11[[#This Row],[target.clade]]="II",4454,TRUE,4652)</f>
        <v>4454</v>
      </c>
      <c r="N2112" s="26" cm="1">
        <f t="array" ref="N2112">_xlfn.IFS(Table11[[#This Row],[target.clade]]="I",4454,Table11[[#This Row],[target.clade]]="II",110,TRUE,NA())</f>
        <v>110</v>
      </c>
      <c r="O2112" s="20" cm="1">
        <f t="array" ref="O2112">_xlfn.IFS(Table11[[#This Row],[target.clade]]="I",Table11[[#This Row],[hits.I]],Table11[[#This Row],[target.clade]]="II",Table11[[#This Row],[hits.II]],TRUE,SUM(Table11[[#This Row],[hits.I]:[hits.?]]))</f>
        <v>4417</v>
      </c>
      <c r="P2112" s="26">
        <f>Table11[[#This Row],[clade.P]]-Table11[[#This Row],[clade.TP]]</f>
        <v>37</v>
      </c>
      <c r="Q2112" s="26" cm="1">
        <f t="array" ref="Q2112">_xlfn.IFS(Table11[[#This Row],[target.clade]]="I",Table11[[#This Row],[hits.II]],Table11[[#This Row],[target.clade]]="II",Table11[[#This Row],[hits.I]],TRUE,NA())</f>
        <v>50</v>
      </c>
      <c r="R2112" s="26">
        <f>IFERROR(Table11[[#This Row],[clade.N]]-Table11[[#This Row],[clade.FP]], NA())</f>
        <v>60</v>
      </c>
      <c r="S2112" s="24">
        <f>Table11[[#This Row],[clade.TP]]/Table11[[#This Row],[clade.P]]</f>
        <v>0.99169286035024695</v>
      </c>
      <c r="T2112" s="24">
        <f>Table11[[#This Row],[clade.FN]]/Table11[[#This Row],[clade.P]]</f>
        <v>8.3071396497530307E-3</v>
      </c>
      <c r="U2112" s="24">
        <f>IFERROR(Table11[[#This Row],[clade.FP]]/Table11[[#This Row],[clade.N]],NA())</f>
        <v>0.45454545454545453</v>
      </c>
      <c r="V2112" s="24">
        <f>IFERROR(Table11[[#This Row],[clade.TN]]/Table11[[#This Row],[clade.N]],NA())</f>
        <v>0.54545454545454541</v>
      </c>
      <c r="AC2112" s="11"/>
      <c r="AD2112" s="11"/>
    </row>
    <row r="2113" spans="1:30" ht="21" customHeight="1" x14ac:dyDescent="0.2">
      <c r="A2113" s="25" t="s">
        <v>7953</v>
      </c>
      <c r="B2113" s="20">
        <f>LOOKUP(Table11[[#This Row],[id]],'S1 - Assay'!A:A,'S1 - Assay'!B:B)</f>
        <v>10244</v>
      </c>
      <c r="C2113" s="20" t="str">
        <f>LOOKUP(Table11[[#This Row],[id]],'S1 - Assay'!A:A,'S1 - Assay'!C:C)</f>
        <v>II</v>
      </c>
      <c r="D2113" s="20">
        <f>COUNTIF('S6 - Table 1'!$B$3:$B$20,Table11[[#This Row],[id]])</f>
        <v>0</v>
      </c>
      <c r="E2113" s="20">
        <v>7.8319591839999996</v>
      </c>
      <c r="F2113" s="20">
        <v>3329</v>
      </c>
      <c r="G2113" s="20">
        <v>12</v>
      </c>
      <c r="H2113" s="20">
        <v>0</v>
      </c>
      <c r="I2113" s="20">
        <v>273</v>
      </c>
      <c r="J2113" s="20">
        <v>50</v>
      </c>
      <c r="K2113" s="20">
        <v>4341</v>
      </c>
      <c r="L2113" s="20">
        <v>54</v>
      </c>
      <c r="M2113" s="26" cm="1">
        <f t="array" ref="M2113">_xlfn.IFS(Table11[[#This Row],[target.clade]]="I",110,Table11[[#This Row],[target.clade]]="II",4454,TRUE,4652)</f>
        <v>4454</v>
      </c>
      <c r="N2113" s="26" cm="1">
        <f t="array" ref="N2113">_xlfn.IFS(Table11[[#This Row],[target.clade]]="I",4454,Table11[[#This Row],[target.clade]]="II",110,TRUE,NA())</f>
        <v>110</v>
      </c>
      <c r="O2113" s="20" cm="1">
        <f t="array" ref="O2113">_xlfn.IFS(Table11[[#This Row],[target.clade]]="I",Table11[[#This Row],[hits.I]],Table11[[#This Row],[target.clade]]="II",Table11[[#This Row],[hits.II]],TRUE,SUM(Table11[[#This Row],[hits.I]:[hits.?]]))</f>
        <v>4341</v>
      </c>
      <c r="P2113" s="26">
        <f>Table11[[#This Row],[clade.P]]-Table11[[#This Row],[clade.TP]]</f>
        <v>113</v>
      </c>
      <c r="Q2113" s="26" cm="1">
        <f t="array" ref="Q2113">_xlfn.IFS(Table11[[#This Row],[target.clade]]="I",Table11[[#This Row],[hits.II]],Table11[[#This Row],[target.clade]]="II",Table11[[#This Row],[hits.I]],TRUE,NA())</f>
        <v>50</v>
      </c>
      <c r="R2113" s="26">
        <f>IFERROR(Table11[[#This Row],[clade.N]]-Table11[[#This Row],[clade.FP]], NA())</f>
        <v>60</v>
      </c>
      <c r="S2113" s="24">
        <f>Table11[[#This Row],[clade.TP]]/Table11[[#This Row],[clade.P]]</f>
        <v>0.9746295464750786</v>
      </c>
      <c r="T2113" s="24">
        <f>Table11[[#This Row],[clade.FN]]/Table11[[#This Row],[clade.P]]</f>
        <v>2.537045352492142E-2</v>
      </c>
      <c r="U2113" s="24">
        <f>IFERROR(Table11[[#This Row],[clade.FP]]/Table11[[#This Row],[clade.N]],NA())</f>
        <v>0.45454545454545453</v>
      </c>
      <c r="V2113" s="24">
        <f>IFERROR(Table11[[#This Row],[clade.TN]]/Table11[[#This Row],[clade.N]],NA())</f>
        <v>0.54545454545454541</v>
      </c>
      <c r="AC2113" s="11"/>
      <c r="AD2113" s="11"/>
    </row>
    <row r="2114" spans="1:30" ht="21" customHeight="1" x14ac:dyDescent="0.2">
      <c r="A2114" s="25" t="s">
        <v>7956</v>
      </c>
      <c r="B2114" s="20">
        <f>LOOKUP(Table11[[#This Row],[id]],'S1 - Assay'!A:A,'S1 - Assay'!B:B)</f>
        <v>10244</v>
      </c>
      <c r="C2114" s="20" t="str">
        <f>LOOKUP(Table11[[#This Row],[id]],'S1 - Assay'!A:A,'S1 - Assay'!C:C)</f>
        <v>II</v>
      </c>
      <c r="D2114" s="20">
        <f>COUNTIF('S6 - Table 1'!$B$3:$B$20,Table11[[#This Row],[id]])</f>
        <v>0</v>
      </c>
      <c r="E2114" s="20">
        <v>7.8757362139999998</v>
      </c>
      <c r="F2114" s="20">
        <v>3420</v>
      </c>
      <c r="G2114" s="20">
        <v>4</v>
      </c>
      <c r="H2114" s="20">
        <v>12</v>
      </c>
      <c r="I2114" s="20">
        <v>295</v>
      </c>
      <c r="J2114" s="20">
        <v>49</v>
      </c>
      <c r="K2114" s="20">
        <v>4426</v>
      </c>
      <c r="L2114" s="20">
        <v>60</v>
      </c>
      <c r="M2114" s="26" cm="1">
        <f t="array" ref="M2114">_xlfn.IFS(Table11[[#This Row],[target.clade]]="I",110,Table11[[#This Row],[target.clade]]="II",4454,TRUE,4652)</f>
        <v>4454</v>
      </c>
      <c r="N2114" s="26" cm="1">
        <f t="array" ref="N2114">_xlfn.IFS(Table11[[#This Row],[target.clade]]="I",4454,Table11[[#This Row],[target.clade]]="II",110,TRUE,NA())</f>
        <v>110</v>
      </c>
      <c r="O2114" s="20" cm="1">
        <f t="array" ref="O2114">_xlfn.IFS(Table11[[#This Row],[target.clade]]="I",Table11[[#This Row],[hits.I]],Table11[[#This Row],[target.clade]]="II",Table11[[#This Row],[hits.II]],TRUE,SUM(Table11[[#This Row],[hits.I]:[hits.?]]))</f>
        <v>4426</v>
      </c>
      <c r="P2114" s="26">
        <f>Table11[[#This Row],[clade.P]]-Table11[[#This Row],[clade.TP]]</f>
        <v>28</v>
      </c>
      <c r="Q2114" s="26" cm="1">
        <f t="array" ref="Q2114">_xlfn.IFS(Table11[[#This Row],[target.clade]]="I",Table11[[#This Row],[hits.II]],Table11[[#This Row],[target.clade]]="II",Table11[[#This Row],[hits.I]],TRUE,NA())</f>
        <v>49</v>
      </c>
      <c r="R2114" s="26">
        <f>IFERROR(Table11[[#This Row],[clade.N]]-Table11[[#This Row],[clade.FP]], NA())</f>
        <v>61</v>
      </c>
      <c r="S2114" s="24">
        <f>Table11[[#This Row],[clade.TP]]/Table11[[#This Row],[clade.P]]</f>
        <v>0.99371351594072743</v>
      </c>
      <c r="T2114" s="24">
        <f>Table11[[#This Row],[clade.FN]]/Table11[[#This Row],[clade.P]]</f>
        <v>6.2864840592725636E-3</v>
      </c>
      <c r="U2114" s="24">
        <f>IFERROR(Table11[[#This Row],[clade.FP]]/Table11[[#This Row],[clade.N]],NA())</f>
        <v>0.44545454545454544</v>
      </c>
      <c r="V2114" s="24">
        <f>IFERROR(Table11[[#This Row],[clade.TN]]/Table11[[#This Row],[clade.N]],NA())</f>
        <v>0.55454545454545456</v>
      </c>
      <c r="AC2114" s="11"/>
      <c r="AD2114" s="11"/>
    </row>
    <row r="2115" spans="1:30" ht="21" customHeight="1" x14ac:dyDescent="0.2">
      <c r="A2115" s="25" t="s">
        <v>7959</v>
      </c>
      <c r="B2115" s="20">
        <f>LOOKUP(Table11[[#This Row],[id]],'S1 - Assay'!A:A,'S1 - Assay'!B:B)</f>
        <v>10244</v>
      </c>
      <c r="C2115" s="20" t="str">
        <f>LOOKUP(Table11[[#This Row],[id]],'S1 - Assay'!A:A,'S1 - Assay'!C:C)</f>
        <v>II</v>
      </c>
      <c r="D2115" s="20">
        <f>COUNTIF('S6 - Table 1'!$B$3:$B$20,Table11[[#This Row],[id]])</f>
        <v>0</v>
      </c>
      <c r="E2115" s="20">
        <v>7.8761818210000003</v>
      </c>
      <c r="F2115" s="20">
        <v>3408</v>
      </c>
      <c r="G2115" s="20">
        <v>6</v>
      </c>
      <c r="H2115" s="20">
        <v>1</v>
      </c>
      <c r="I2115" s="20">
        <v>294</v>
      </c>
      <c r="J2115" s="20">
        <v>50</v>
      </c>
      <c r="K2115" s="20">
        <v>4417</v>
      </c>
      <c r="L2115" s="20">
        <v>61</v>
      </c>
      <c r="M2115" s="26" cm="1">
        <f t="array" ref="M2115">_xlfn.IFS(Table11[[#This Row],[target.clade]]="I",110,Table11[[#This Row],[target.clade]]="II",4454,TRUE,4652)</f>
        <v>4454</v>
      </c>
      <c r="N2115" s="26" cm="1">
        <f t="array" ref="N2115">_xlfn.IFS(Table11[[#This Row],[target.clade]]="I",4454,Table11[[#This Row],[target.clade]]="II",110,TRUE,NA())</f>
        <v>110</v>
      </c>
      <c r="O2115" s="20" cm="1">
        <f t="array" ref="O2115">_xlfn.IFS(Table11[[#This Row],[target.clade]]="I",Table11[[#This Row],[hits.I]],Table11[[#This Row],[target.clade]]="II",Table11[[#This Row],[hits.II]],TRUE,SUM(Table11[[#This Row],[hits.I]:[hits.?]]))</f>
        <v>4417</v>
      </c>
      <c r="P2115" s="26">
        <f>Table11[[#This Row],[clade.P]]-Table11[[#This Row],[clade.TP]]</f>
        <v>37</v>
      </c>
      <c r="Q2115" s="26" cm="1">
        <f t="array" ref="Q2115">_xlfn.IFS(Table11[[#This Row],[target.clade]]="I",Table11[[#This Row],[hits.II]],Table11[[#This Row],[target.clade]]="II",Table11[[#This Row],[hits.I]],TRUE,NA())</f>
        <v>50</v>
      </c>
      <c r="R2115" s="26">
        <f>IFERROR(Table11[[#This Row],[clade.N]]-Table11[[#This Row],[clade.FP]], NA())</f>
        <v>60</v>
      </c>
      <c r="S2115" s="24">
        <f>Table11[[#This Row],[clade.TP]]/Table11[[#This Row],[clade.P]]</f>
        <v>0.99169286035024695</v>
      </c>
      <c r="T2115" s="24">
        <f>Table11[[#This Row],[clade.FN]]/Table11[[#This Row],[clade.P]]</f>
        <v>8.3071396497530307E-3</v>
      </c>
      <c r="U2115" s="24">
        <f>IFERROR(Table11[[#This Row],[clade.FP]]/Table11[[#This Row],[clade.N]],NA())</f>
        <v>0.45454545454545453</v>
      </c>
      <c r="V2115" s="24">
        <f>IFERROR(Table11[[#This Row],[clade.TN]]/Table11[[#This Row],[clade.N]],NA())</f>
        <v>0.54545454545454541</v>
      </c>
      <c r="AC2115" s="11"/>
      <c r="AD2115" s="11"/>
    </row>
    <row r="2116" spans="1:30" ht="21" customHeight="1" x14ac:dyDescent="0.2">
      <c r="A2116" s="25" t="s">
        <v>7962</v>
      </c>
      <c r="B2116" s="20">
        <f>LOOKUP(Table11[[#This Row],[id]],'S1 - Assay'!A:A,'S1 - Assay'!B:B)</f>
        <v>10244</v>
      </c>
      <c r="C2116" s="20" t="str">
        <f>LOOKUP(Table11[[#This Row],[id]],'S1 - Assay'!A:A,'S1 - Assay'!C:C)</f>
        <v>II</v>
      </c>
      <c r="D2116" s="20">
        <f>COUNTIF('S6 - Table 1'!$B$3:$B$20,Table11[[#This Row],[id]])</f>
        <v>0</v>
      </c>
      <c r="E2116" s="20">
        <v>7.8772861289999998</v>
      </c>
      <c r="F2116" s="20">
        <v>3408</v>
      </c>
      <c r="G2116" s="20">
        <v>6</v>
      </c>
      <c r="H2116" s="20">
        <v>1</v>
      </c>
      <c r="I2116" s="20">
        <v>294</v>
      </c>
      <c r="J2116" s="20">
        <v>50</v>
      </c>
      <c r="K2116" s="20">
        <v>4417</v>
      </c>
      <c r="L2116" s="20">
        <v>61</v>
      </c>
      <c r="M2116" s="26" cm="1">
        <f t="array" ref="M2116">_xlfn.IFS(Table11[[#This Row],[target.clade]]="I",110,Table11[[#This Row],[target.clade]]="II",4454,TRUE,4652)</f>
        <v>4454</v>
      </c>
      <c r="N2116" s="26" cm="1">
        <f t="array" ref="N2116">_xlfn.IFS(Table11[[#This Row],[target.clade]]="I",4454,Table11[[#This Row],[target.clade]]="II",110,TRUE,NA())</f>
        <v>110</v>
      </c>
      <c r="O2116" s="20" cm="1">
        <f t="array" ref="O2116">_xlfn.IFS(Table11[[#This Row],[target.clade]]="I",Table11[[#This Row],[hits.I]],Table11[[#This Row],[target.clade]]="II",Table11[[#This Row],[hits.II]],TRUE,SUM(Table11[[#This Row],[hits.I]:[hits.?]]))</f>
        <v>4417</v>
      </c>
      <c r="P2116" s="26">
        <f>Table11[[#This Row],[clade.P]]-Table11[[#This Row],[clade.TP]]</f>
        <v>37</v>
      </c>
      <c r="Q2116" s="26" cm="1">
        <f t="array" ref="Q2116">_xlfn.IFS(Table11[[#This Row],[target.clade]]="I",Table11[[#This Row],[hits.II]],Table11[[#This Row],[target.clade]]="II",Table11[[#This Row],[hits.I]],TRUE,NA())</f>
        <v>50</v>
      </c>
      <c r="R2116" s="26">
        <f>IFERROR(Table11[[#This Row],[clade.N]]-Table11[[#This Row],[clade.FP]], NA())</f>
        <v>60</v>
      </c>
      <c r="S2116" s="24">
        <f>Table11[[#This Row],[clade.TP]]/Table11[[#This Row],[clade.P]]</f>
        <v>0.99169286035024695</v>
      </c>
      <c r="T2116" s="24">
        <f>Table11[[#This Row],[clade.FN]]/Table11[[#This Row],[clade.P]]</f>
        <v>8.3071396497530307E-3</v>
      </c>
      <c r="U2116" s="24">
        <f>IFERROR(Table11[[#This Row],[clade.FP]]/Table11[[#This Row],[clade.N]],NA())</f>
        <v>0.45454545454545453</v>
      </c>
      <c r="V2116" s="24">
        <f>IFERROR(Table11[[#This Row],[clade.TN]]/Table11[[#This Row],[clade.N]],NA())</f>
        <v>0.54545454545454541</v>
      </c>
      <c r="AC2116" s="11"/>
      <c r="AD2116" s="11"/>
    </row>
    <row r="2117" spans="1:30" ht="21" customHeight="1" x14ac:dyDescent="0.2">
      <c r="A2117" s="25" t="s">
        <v>7965</v>
      </c>
      <c r="B2117" s="20">
        <f>LOOKUP(Table11[[#This Row],[id]],'S1 - Assay'!A:A,'S1 - Assay'!B:B)</f>
        <v>10244</v>
      </c>
      <c r="C2117" s="20" t="str">
        <f>LOOKUP(Table11[[#This Row],[id]],'S1 - Assay'!A:A,'S1 - Assay'!C:C)</f>
        <v>II</v>
      </c>
      <c r="D2117" s="20">
        <f>COUNTIF('S6 - Table 1'!$B$3:$B$20,Table11[[#This Row],[id]])</f>
        <v>0</v>
      </c>
      <c r="E2117" s="20">
        <v>7.8965098319999996</v>
      </c>
      <c r="F2117" s="20">
        <v>3329</v>
      </c>
      <c r="G2117" s="20">
        <v>12</v>
      </c>
      <c r="H2117" s="20">
        <v>0</v>
      </c>
      <c r="I2117" s="20">
        <v>273</v>
      </c>
      <c r="J2117" s="20">
        <v>50</v>
      </c>
      <c r="K2117" s="20">
        <v>4341</v>
      </c>
      <c r="L2117" s="20">
        <v>54</v>
      </c>
      <c r="M2117" s="26" cm="1">
        <f t="array" ref="M2117">_xlfn.IFS(Table11[[#This Row],[target.clade]]="I",110,Table11[[#This Row],[target.clade]]="II",4454,TRUE,4652)</f>
        <v>4454</v>
      </c>
      <c r="N2117" s="26" cm="1">
        <f t="array" ref="N2117">_xlfn.IFS(Table11[[#This Row],[target.clade]]="I",4454,Table11[[#This Row],[target.clade]]="II",110,TRUE,NA())</f>
        <v>110</v>
      </c>
      <c r="O2117" s="20" cm="1">
        <f t="array" ref="O2117">_xlfn.IFS(Table11[[#This Row],[target.clade]]="I",Table11[[#This Row],[hits.I]],Table11[[#This Row],[target.clade]]="II",Table11[[#This Row],[hits.II]],TRUE,SUM(Table11[[#This Row],[hits.I]:[hits.?]]))</f>
        <v>4341</v>
      </c>
      <c r="P2117" s="26">
        <f>Table11[[#This Row],[clade.P]]-Table11[[#This Row],[clade.TP]]</f>
        <v>113</v>
      </c>
      <c r="Q2117" s="26" cm="1">
        <f t="array" ref="Q2117">_xlfn.IFS(Table11[[#This Row],[target.clade]]="I",Table11[[#This Row],[hits.II]],Table11[[#This Row],[target.clade]]="II",Table11[[#This Row],[hits.I]],TRUE,NA())</f>
        <v>50</v>
      </c>
      <c r="R2117" s="26">
        <f>IFERROR(Table11[[#This Row],[clade.N]]-Table11[[#This Row],[clade.FP]], NA())</f>
        <v>60</v>
      </c>
      <c r="S2117" s="24">
        <f>Table11[[#This Row],[clade.TP]]/Table11[[#This Row],[clade.P]]</f>
        <v>0.9746295464750786</v>
      </c>
      <c r="T2117" s="24">
        <f>Table11[[#This Row],[clade.FN]]/Table11[[#This Row],[clade.P]]</f>
        <v>2.537045352492142E-2</v>
      </c>
      <c r="U2117" s="24">
        <f>IFERROR(Table11[[#This Row],[clade.FP]]/Table11[[#This Row],[clade.N]],NA())</f>
        <v>0.45454545454545453</v>
      </c>
      <c r="V2117" s="24">
        <f>IFERROR(Table11[[#This Row],[clade.TN]]/Table11[[#This Row],[clade.N]],NA())</f>
        <v>0.54545454545454541</v>
      </c>
      <c r="AC2117" s="11"/>
      <c r="AD2117" s="11"/>
    </row>
    <row r="2118" spans="1:30" ht="21" customHeight="1" x14ac:dyDescent="0.2">
      <c r="A2118" s="25" t="s">
        <v>7968</v>
      </c>
      <c r="B2118" s="20">
        <f>LOOKUP(Table11[[#This Row],[id]],'S1 - Assay'!A:A,'S1 - Assay'!B:B)</f>
        <v>10244</v>
      </c>
      <c r="C2118" s="20" t="str">
        <f>LOOKUP(Table11[[#This Row],[id]],'S1 - Assay'!A:A,'S1 - Assay'!C:C)</f>
        <v>II</v>
      </c>
      <c r="D2118" s="20">
        <f>COUNTIF('S6 - Table 1'!$B$3:$B$20,Table11[[#This Row],[id]])</f>
        <v>0</v>
      </c>
      <c r="E2118" s="20">
        <v>7.8972244140000001</v>
      </c>
      <c r="F2118" s="20">
        <v>3257</v>
      </c>
      <c r="G2118" s="20">
        <v>7</v>
      </c>
      <c r="H2118" s="20">
        <v>107</v>
      </c>
      <c r="I2118" s="20">
        <v>179</v>
      </c>
      <c r="J2118" s="20">
        <v>43</v>
      </c>
      <c r="K2118" s="20">
        <v>4322</v>
      </c>
      <c r="L2118" s="20">
        <v>17</v>
      </c>
      <c r="M2118" s="26" cm="1">
        <f t="array" ref="M2118">_xlfn.IFS(Table11[[#This Row],[target.clade]]="I",110,Table11[[#This Row],[target.clade]]="II",4454,TRUE,4652)</f>
        <v>4454</v>
      </c>
      <c r="N2118" s="26" cm="1">
        <f t="array" ref="N2118">_xlfn.IFS(Table11[[#This Row],[target.clade]]="I",4454,Table11[[#This Row],[target.clade]]="II",110,TRUE,NA())</f>
        <v>110</v>
      </c>
      <c r="O2118" s="20" cm="1">
        <f t="array" ref="O2118">_xlfn.IFS(Table11[[#This Row],[target.clade]]="I",Table11[[#This Row],[hits.I]],Table11[[#This Row],[target.clade]]="II",Table11[[#This Row],[hits.II]],TRUE,SUM(Table11[[#This Row],[hits.I]:[hits.?]]))</f>
        <v>4322</v>
      </c>
      <c r="P2118" s="26">
        <f>Table11[[#This Row],[clade.P]]-Table11[[#This Row],[clade.TP]]</f>
        <v>132</v>
      </c>
      <c r="Q2118" s="26" cm="1">
        <f t="array" ref="Q2118">_xlfn.IFS(Table11[[#This Row],[target.clade]]="I",Table11[[#This Row],[hits.II]],Table11[[#This Row],[target.clade]]="II",Table11[[#This Row],[hits.I]],TRUE,NA())</f>
        <v>43</v>
      </c>
      <c r="R2118" s="26">
        <f>IFERROR(Table11[[#This Row],[clade.N]]-Table11[[#This Row],[clade.FP]], NA())</f>
        <v>67</v>
      </c>
      <c r="S2118" s="24">
        <f>Table11[[#This Row],[clade.TP]]/Table11[[#This Row],[clade.P]]</f>
        <v>0.97036371800628651</v>
      </c>
      <c r="T2118" s="24">
        <f>Table11[[#This Row],[clade.FN]]/Table11[[#This Row],[clade.P]]</f>
        <v>2.9636281993713515E-2</v>
      </c>
      <c r="U2118" s="24">
        <f>IFERROR(Table11[[#This Row],[clade.FP]]/Table11[[#This Row],[clade.N]],NA())</f>
        <v>0.39090909090909093</v>
      </c>
      <c r="V2118" s="24">
        <f>IFERROR(Table11[[#This Row],[clade.TN]]/Table11[[#This Row],[clade.N]],NA())</f>
        <v>0.60909090909090913</v>
      </c>
      <c r="AC2118" s="11"/>
      <c r="AD2118" s="11"/>
    </row>
    <row r="2119" spans="1:30" ht="21" customHeight="1" x14ac:dyDescent="0.2">
      <c r="A2119" s="25" t="s">
        <v>7973</v>
      </c>
      <c r="B2119" s="20">
        <f>LOOKUP(Table11[[#This Row],[id]],'S1 - Assay'!A:A,'S1 - Assay'!B:B)</f>
        <v>10244</v>
      </c>
      <c r="C2119" s="20" t="str">
        <f>LOOKUP(Table11[[#This Row],[id]],'S1 - Assay'!A:A,'S1 - Assay'!C:C)</f>
        <v>II</v>
      </c>
      <c r="D2119" s="20">
        <f>COUNTIF('S6 - Table 1'!$B$3:$B$20,Table11[[#This Row],[id]])</f>
        <v>0</v>
      </c>
      <c r="E2119" s="20">
        <v>7.9102057700000001</v>
      </c>
      <c r="F2119" s="20">
        <v>3328</v>
      </c>
      <c r="G2119" s="20">
        <v>21</v>
      </c>
      <c r="H2119" s="20">
        <v>129</v>
      </c>
      <c r="I2119" s="20">
        <v>148</v>
      </c>
      <c r="J2119" s="20">
        <v>50</v>
      </c>
      <c r="K2119" s="20">
        <v>4299</v>
      </c>
      <c r="L2119" s="20">
        <v>59</v>
      </c>
      <c r="M2119" s="26" cm="1">
        <f t="array" ref="M2119">_xlfn.IFS(Table11[[#This Row],[target.clade]]="I",110,Table11[[#This Row],[target.clade]]="II",4454,TRUE,4652)</f>
        <v>4454</v>
      </c>
      <c r="N2119" s="26" cm="1">
        <f t="array" ref="N2119">_xlfn.IFS(Table11[[#This Row],[target.clade]]="I",4454,Table11[[#This Row],[target.clade]]="II",110,TRUE,NA())</f>
        <v>110</v>
      </c>
      <c r="O2119" s="20" cm="1">
        <f t="array" ref="O2119">_xlfn.IFS(Table11[[#This Row],[target.clade]]="I",Table11[[#This Row],[hits.I]],Table11[[#This Row],[target.clade]]="II",Table11[[#This Row],[hits.II]],TRUE,SUM(Table11[[#This Row],[hits.I]:[hits.?]]))</f>
        <v>4299</v>
      </c>
      <c r="P2119" s="26">
        <f>Table11[[#This Row],[clade.P]]-Table11[[#This Row],[clade.TP]]</f>
        <v>155</v>
      </c>
      <c r="Q2119" s="26" cm="1">
        <f t="array" ref="Q2119">_xlfn.IFS(Table11[[#This Row],[target.clade]]="I",Table11[[#This Row],[hits.II]],Table11[[#This Row],[target.clade]]="II",Table11[[#This Row],[hits.I]],TRUE,NA())</f>
        <v>50</v>
      </c>
      <c r="R2119" s="26">
        <f>IFERROR(Table11[[#This Row],[clade.N]]-Table11[[#This Row],[clade.FP]], NA())</f>
        <v>60</v>
      </c>
      <c r="S2119" s="24">
        <f>Table11[[#This Row],[clade.TP]]/Table11[[#This Row],[clade.P]]</f>
        <v>0.96519982038616969</v>
      </c>
      <c r="T2119" s="24">
        <f>Table11[[#This Row],[clade.FN]]/Table11[[#This Row],[clade.P]]</f>
        <v>3.4800179613830265E-2</v>
      </c>
      <c r="U2119" s="24">
        <f>IFERROR(Table11[[#This Row],[clade.FP]]/Table11[[#This Row],[clade.N]],NA())</f>
        <v>0.45454545454545453</v>
      </c>
      <c r="V2119" s="24">
        <f>IFERROR(Table11[[#This Row],[clade.TN]]/Table11[[#This Row],[clade.N]],NA())</f>
        <v>0.54545454545454541</v>
      </c>
      <c r="AC2119" s="11"/>
      <c r="AD2119" s="11"/>
    </row>
    <row r="2120" spans="1:30" ht="21" customHeight="1" x14ac:dyDescent="0.2">
      <c r="A2120" s="25" t="s">
        <v>7976</v>
      </c>
      <c r="B2120" s="20">
        <f>LOOKUP(Table11[[#This Row],[id]],'S1 - Assay'!A:A,'S1 - Assay'!B:B)</f>
        <v>10244</v>
      </c>
      <c r="C2120" s="20" t="str">
        <f>LOOKUP(Table11[[#This Row],[id]],'S1 - Assay'!A:A,'S1 - Assay'!C:C)</f>
        <v>II</v>
      </c>
      <c r="D2120" s="20">
        <f>COUNTIF('S6 - Table 1'!$B$3:$B$20,Table11[[#This Row],[id]])</f>
        <v>0</v>
      </c>
      <c r="E2120" s="20">
        <v>7.9336754520000001</v>
      </c>
      <c r="F2120" s="20">
        <v>3427</v>
      </c>
      <c r="G2120" s="20">
        <v>1</v>
      </c>
      <c r="H2120" s="20">
        <v>70</v>
      </c>
      <c r="I2120" s="20">
        <v>47</v>
      </c>
      <c r="J2120" s="20">
        <v>43</v>
      </c>
      <c r="K2120" s="20">
        <v>4430</v>
      </c>
      <c r="L2120" s="20">
        <v>67</v>
      </c>
      <c r="M2120" s="26" cm="1">
        <f t="array" ref="M2120">_xlfn.IFS(Table11[[#This Row],[target.clade]]="I",110,Table11[[#This Row],[target.clade]]="II",4454,TRUE,4652)</f>
        <v>4454</v>
      </c>
      <c r="N2120" s="26" cm="1">
        <f t="array" ref="N2120">_xlfn.IFS(Table11[[#This Row],[target.clade]]="I",4454,Table11[[#This Row],[target.clade]]="II",110,TRUE,NA())</f>
        <v>110</v>
      </c>
      <c r="O2120" s="20" cm="1">
        <f t="array" ref="O2120">_xlfn.IFS(Table11[[#This Row],[target.clade]]="I",Table11[[#This Row],[hits.I]],Table11[[#This Row],[target.clade]]="II",Table11[[#This Row],[hits.II]],TRUE,SUM(Table11[[#This Row],[hits.I]:[hits.?]]))</f>
        <v>4430</v>
      </c>
      <c r="P2120" s="26">
        <f>Table11[[#This Row],[clade.P]]-Table11[[#This Row],[clade.TP]]</f>
        <v>24</v>
      </c>
      <c r="Q2120" s="26" cm="1">
        <f t="array" ref="Q2120">_xlfn.IFS(Table11[[#This Row],[target.clade]]="I",Table11[[#This Row],[hits.II]],Table11[[#This Row],[target.clade]]="II",Table11[[#This Row],[hits.I]],TRUE,NA())</f>
        <v>43</v>
      </c>
      <c r="R2120" s="26">
        <f>IFERROR(Table11[[#This Row],[clade.N]]-Table11[[#This Row],[clade.FP]], NA())</f>
        <v>67</v>
      </c>
      <c r="S2120" s="24">
        <f>Table11[[#This Row],[clade.TP]]/Table11[[#This Row],[clade.P]]</f>
        <v>0.99461158509205205</v>
      </c>
      <c r="T2120" s="24">
        <f>Table11[[#This Row],[clade.FN]]/Table11[[#This Row],[clade.P]]</f>
        <v>5.3884149079479124E-3</v>
      </c>
      <c r="U2120" s="24">
        <f>IFERROR(Table11[[#This Row],[clade.FP]]/Table11[[#This Row],[clade.N]],NA())</f>
        <v>0.39090909090909093</v>
      </c>
      <c r="V2120" s="24">
        <f>IFERROR(Table11[[#This Row],[clade.TN]]/Table11[[#This Row],[clade.N]],NA())</f>
        <v>0.60909090909090913</v>
      </c>
      <c r="AC2120" s="11"/>
      <c r="AD2120" s="11"/>
    </row>
    <row r="2121" spans="1:30" ht="21" customHeight="1" x14ac:dyDescent="0.2">
      <c r="A2121" s="25" t="s">
        <v>7979</v>
      </c>
      <c r="B2121" s="20">
        <f>LOOKUP(Table11[[#This Row],[id]],'S1 - Assay'!A:A,'S1 - Assay'!B:B)</f>
        <v>10244</v>
      </c>
      <c r="C2121" s="20" t="str">
        <f>LOOKUP(Table11[[#This Row],[id]],'S1 - Assay'!A:A,'S1 - Assay'!C:C)</f>
        <v>II</v>
      </c>
      <c r="D2121" s="20">
        <f>COUNTIF('S6 - Table 1'!$B$3:$B$20,Table11[[#This Row],[id]])</f>
        <v>0</v>
      </c>
      <c r="E2121" s="20">
        <v>7.940957483</v>
      </c>
      <c r="F2121" s="20">
        <v>3396</v>
      </c>
      <c r="G2121" s="20">
        <v>5</v>
      </c>
      <c r="H2121" s="20">
        <v>140</v>
      </c>
      <c r="I2121" s="20">
        <v>168</v>
      </c>
      <c r="J2121" s="20">
        <v>43</v>
      </c>
      <c r="K2121" s="20">
        <v>4419</v>
      </c>
      <c r="L2121" s="20">
        <v>50</v>
      </c>
      <c r="M2121" s="26" cm="1">
        <f t="array" ref="M2121">_xlfn.IFS(Table11[[#This Row],[target.clade]]="I",110,Table11[[#This Row],[target.clade]]="II",4454,TRUE,4652)</f>
        <v>4454</v>
      </c>
      <c r="N2121" s="26" cm="1">
        <f t="array" ref="N2121">_xlfn.IFS(Table11[[#This Row],[target.clade]]="I",4454,Table11[[#This Row],[target.clade]]="II",110,TRUE,NA())</f>
        <v>110</v>
      </c>
      <c r="O2121" s="20" cm="1">
        <f t="array" ref="O2121">_xlfn.IFS(Table11[[#This Row],[target.clade]]="I",Table11[[#This Row],[hits.I]],Table11[[#This Row],[target.clade]]="II",Table11[[#This Row],[hits.II]],TRUE,SUM(Table11[[#This Row],[hits.I]:[hits.?]]))</f>
        <v>4419</v>
      </c>
      <c r="P2121" s="26">
        <f>Table11[[#This Row],[clade.P]]-Table11[[#This Row],[clade.TP]]</f>
        <v>35</v>
      </c>
      <c r="Q2121" s="26" cm="1">
        <f t="array" ref="Q2121">_xlfn.IFS(Table11[[#This Row],[target.clade]]="I",Table11[[#This Row],[hits.II]],Table11[[#This Row],[target.clade]]="II",Table11[[#This Row],[hits.I]],TRUE,NA())</f>
        <v>43</v>
      </c>
      <c r="R2121" s="26">
        <f>IFERROR(Table11[[#This Row],[clade.N]]-Table11[[#This Row],[clade.FP]], NA())</f>
        <v>67</v>
      </c>
      <c r="S2121" s="24">
        <f>Table11[[#This Row],[clade.TP]]/Table11[[#This Row],[clade.P]]</f>
        <v>0.99214189492590932</v>
      </c>
      <c r="T2121" s="24">
        <f>Table11[[#This Row],[clade.FN]]/Table11[[#This Row],[clade.P]]</f>
        <v>7.8581050740907047E-3</v>
      </c>
      <c r="U2121" s="24">
        <f>IFERROR(Table11[[#This Row],[clade.FP]]/Table11[[#This Row],[clade.N]],NA())</f>
        <v>0.39090909090909093</v>
      </c>
      <c r="V2121" s="24">
        <f>IFERROR(Table11[[#This Row],[clade.TN]]/Table11[[#This Row],[clade.N]],NA())</f>
        <v>0.60909090909090913</v>
      </c>
      <c r="AC2121" s="11"/>
      <c r="AD2121" s="11"/>
    </row>
    <row r="2122" spans="1:30" ht="21" customHeight="1" x14ac:dyDescent="0.2">
      <c r="A2122" s="25" t="s">
        <v>7984</v>
      </c>
      <c r="B2122" s="20">
        <f>LOOKUP(Table11[[#This Row],[id]],'S1 - Assay'!A:A,'S1 - Assay'!B:B)</f>
        <v>10244</v>
      </c>
      <c r="C2122" s="20" t="str">
        <f>LOOKUP(Table11[[#This Row],[id]],'S1 - Assay'!A:A,'S1 - Assay'!C:C)</f>
        <v>II</v>
      </c>
      <c r="D2122" s="20">
        <f>COUNTIF('S6 - Table 1'!$B$3:$B$20,Table11[[#This Row],[id]])</f>
        <v>0</v>
      </c>
      <c r="E2122" s="20">
        <v>7.9860420039999997</v>
      </c>
      <c r="F2122" s="20">
        <v>3270</v>
      </c>
      <c r="G2122" s="20">
        <v>56</v>
      </c>
      <c r="H2122" s="20">
        <v>24</v>
      </c>
      <c r="I2122" s="20">
        <v>65</v>
      </c>
      <c r="J2122" s="20">
        <v>36</v>
      </c>
      <c r="K2122" s="20">
        <v>4354</v>
      </c>
      <c r="L2122" s="20">
        <v>52</v>
      </c>
      <c r="M2122" s="26" cm="1">
        <f t="array" ref="M2122">_xlfn.IFS(Table11[[#This Row],[target.clade]]="I",110,Table11[[#This Row],[target.clade]]="II",4454,TRUE,4652)</f>
        <v>4454</v>
      </c>
      <c r="N2122" s="26" cm="1">
        <f t="array" ref="N2122">_xlfn.IFS(Table11[[#This Row],[target.clade]]="I",4454,Table11[[#This Row],[target.clade]]="II",110,TRUE,NA())</f>
        <v>110</v>
      </c>
      <c r="O2122" s="20" cm="1">
        <f t="array" ref="O2122">_xlfn.IFS(Table11[[#This Row],[target.clade]]="I",Table11[[#This Row],[hits.I]],Table11[[#This Row],[target.clade]]="II",Table11[[#This Row],[hits.II]],TRUE,SUM(Table11[[#This Row],[hits.I]:[hits.?]]))</f>
        <v>4354</v>
      </c>
      <c r="P2122" s="26">
        <f>Table11[[#This Row],[clade.P]]-Table11[[#This Row],[clade.TP]]</f>
        <v>100</v>
      </c>
      <c r="Q2122" s="26" cm="1">
        <f t="array" ref="Q2122">_xlfn.IFS(Table11[[#This Row],[target.clade]]="I",Table11[[#This Row],[hits.II]],Table11[[#This Row],[target.clade]]="II",Table11[[#This Row],[hits.I]],TRUE,NA())</f>
        <v>36</v>
      </c>
      <c r="R2122" s="26">
        <f>IFERROR(Table11[[#This Row],[clade.N]]-Table11[[#This Row],[clade.FP]], NA())</f>
        <v>74</v>
      </c>
      <c r="S2122" s="24">
        <f>Table11[[#This Row],[clade.TP]]/Table11[[#This Row],[clade.P]]</f>
        <v>0.9775482712168837</v>
      </c>
      <c r="T2122" s="24">
        <f>Table11[[#This Row],[clade.FN]]/Table11[[#This Row],[clade.P]]</f>
        <v>2.2451728783116302E-2</v>
      </c>
      <c r="U2122" s="24">
        <f>IFERROR(Table11[[#This Row],[clade.FP]]/Table11[[#This Row],[clade.N]],NA())</f>
        <v>0.32727272727272727</v>
      </c>
      <c r="V2122" s="24">
        <f>IFERROR(Table11[[#This Row],[clade.TN]]/Table11[[#This Row],[clade.N]],NA())</f>
        <v>0.67272727272727273</v>
      </c>
      <c r="AC2122" s="11"/>
      <c r="AD2122" s="11"/>
    </row>
    <row r="2123" spans="1:30" ht="21" customHeight="1" x14ac:dyDescent="0.2">
      <c r="A2123" s="25" t="s">
        <v>7989</v>
      </c>
      <c r="B2123" s="20">
        <f>LOOKUP(Table11[[#This Row],[id]],'S1 - Assay'!A:A,'S1 - Assay'!B:B)</f>
        <v>10244</v>
      </c>
      <c r="C2123" s="20" t="str">
        <f>LOOKUP(Table11[[#This Row],[id]],'S1 - Assay'!A:A,'S1 - Assay'!C:C)</f>
        <v>II</v>
      </c>
      <c r="D2123" s="20">
        <f>COUNTIF('S6 - Table 1'!$B$3:$B$20,Table11[[#This Row],[id]])</f>
        <v>0</v>
      </c>
      <c r="E2123" s="20">
        <v>7.9860420039999997</v>
      </c>
      <c r="F2123" s="20">
        <v>3270</v>
      </c>
      <c r="G2123" s="20">
        <v>56</v>
      </c>
      <c r="H2123" s="20">
        <v>24</v>
      </c>
      <c r="I2123" s="20">
        <v>65</v>
      </c>
      <c r="J2123" s="20">
        <v>36</v>
      </c>
      <c r="K2123" s="20">
        <v>4354</v>
      </c>
      <c r="L2123" s="20">
        <v>52</v>
      </c>
      <c r="M2123" s="26" cm="1">
        <f t="array" ref="M2123">_xlfn.IFS(Table11[[#This Row],[target.clade]]="I",110,Table11[[#This Row],[target.clade]]="II",4454,TRUE,4652)</f>
        <v>4454</v>
      </c>
      <c r="N2123" s="26" cm="1">
        <f t="array" ref="N2123">_xlfn.IFS(Table11[[#This Row],[target.clade]]="I",4454,Table11[[#This Row],[target.clade]]="II",110,TRUE,NA())</f>
        <v>110</v>
      </c>
      <c r="O2123" s="20" cm="1">
        <f t="array" ref="O2123">_xlfn.IFS(Table11[[#This Row],[target.clade]]="I",Table11[[#This Row],[hits.I]],Table11[[#This Row],[target.clade]]="II",Table11[[#This Row],[hits.II]],TRUE,SUM(Table11[[#This Row],[hits.I]:[hits.?]]))</f>
        <v>4354</v>
      </c>
      <c r="P2123" s="26">
        <f>Table11[[#This Row],[clade.P]]-Table11[[#This Row],[clade.TP]]</f>
        <v>100</v>
      </c>
      <c r="Q2123" s="26" cm="1">
        <f t="array" ref="Q2123">_xlfn.IFS(Table11[[#This Row],[target.clade]]="I",Table11[[#This Row],[hits.II]],Table11[[#This Row],[target.clade]]="II",Table11[[#This Row],[hits.I]],TRUE,NA())</f>
        <v>36</v>
      </c>
      <c r="R2123" s="26">
        <f>IFERROR(Table11[[#This Row],[clade.N]]-Table11[[#This Row],[clade.FP]], NA())</f>
        <v>74</v>
      </c>
      <c r="S2123" s="24">
        <f>Table11[[#This Row],[clade.TP]]/Table11[[#This Row],[clade.P]]</f>
        <v>0.9775482712168837</v>
      </c>
      <c r="T2123" s="24">
        <f>Table11[[#This Row],[clade.FN]]/Table11[[#This Row],[clade.P]]</f>
        <v>2.2451728783116302E-2</v>
      </c>
      <c r="U2123" s="24">
        <f>IFERROR(Table11[[#This Row],[clade.FP]]/Table11[[#This Row],[clade.N]],NA())</f>
        <v>0.32727272727272727</v>
      </c>
      <c r="V2123" s="24">
        <f>IFERROR(Table11[[#This Row],[clade.TN]]/Table11[[#This Row],[clade.N]],NA())</f>
        <v>0.67272727272727273</v>
      </c>
      <c r="AC2123" s="11"/>
      <c r="AD2123" s="11"/>
    </row>
    <row r="2124" spans="1:30" ht="21" customHeight="1" x14ac:dyDescent="0.2">
      <c r="A2124" s="25" t="s">
        <v>7992</v>
      </c>
      <c r="B2124" s="20">
        <f>LOOKUP(Table11[[#This Row],[id]],'S1 - Assay'!A:A,'S1 - Assay'!B:B)</f>
        <v>10244</v>
      </c>
      <c r="C2124" s="20" t="str">
        <f>LOOKUP(Table11[[#This Row],[id]],'S1 - Assay'!A:A,'S1 - Assay'!C:C)</f>
        <v>II</v>
      </c>
      <c r="D2124" s="20">
        <f>COUNTIF('S6 - Table 1'!$B$3:$B$20,Table11[[#This Row],[id]])</f>
        <v>0</v>
      </c>
      <c r="E2124" s="20">
        <v>8.007399307</v>
      </c>
      <c r="F2124" s="20">
        <v>3427</v>
      </c>
      <c r="G2124" s="20">
        <v>1</v>
      </c>
      <c r="H2124" s="20">
        <v>6</v>
      </c>
      <c r="I2124" s="20">
        <v>111</v>
      </c>
      <c r="J2124" s="20">
        <v>43</v>
      </c>
      <c r="K2124" s="20">
        <v>4430</v>
      </c>
      <c r="L2124" s="20">
        <v>67</v>
      </c>
      <c r="M2124" s="26" cm="1">
        <f t="array" ref="M2124">_xlfn.IFS(Table11[[#This Row],[target.clade]]="I",110,Table11[[#This Row],[target.clade]]="II",4454,TRUE,4652)</f>
        <v>4454</v>
      </c>
      <c r="N2124" s="26" cm="1">
        <f t="array" ref="N2124">_xlfn.IFS(Table11[[#This Row],[target.clade]]="I",4454,Table11[[#This Row],[target.clade]]="II",110,TRUE,NA())</f>
        <v>110</v>
      </c>
      <c r="O2124" s="20" cm="1">
        <f t="array" ref="O2124">_xlfn.IFS(Table11[[#This Row],[target.clade]]="I",Table11[[#This Row],[hits.I]],Table11[[#This Row],[target.clade]]="II",Table11[[#This Row],[hits.II]],TRUE,SUM(Table11[[#This Row],[hits.I]:[hits.?]]))</f>
        <v>4430</v>
      </c>
      <c r="P2124" s="26">
        <f>Table11[[#This Row],[clade.P]]-Table11[[#This Row],[clade.TP]]</f>
        <v>24</v>
      </c>
      <c r="Q2124" s="26" cm="1">
        <f t="array" ref="Q2124">_xlfn.IFS(Table11[[#This Row],[target.clade]]="I",Table11[[#This Row],[hits.II]],Table11[[#This Row],[target.clade]]="II",Table11[[#This Row],[hits.I]],TRUE,NA())</f>
        <v>43</v>
      </c>
      <c r="R2124" s="26">
        <f>IFERROR(Table11[[#This Row],[clade.N]]-Table11[[#This Row],[clade.FP]], NA())</f>
        <v>67</v>
      </c>
      <c r="S2124" s="24">
        <f>Table11[[#This Row],[clade.TP]]/Table11[[#This Row],[clade.P]]</f>
        <v>0.99461158509205205</v>
      </c>
      <c r="T2124" s="24">
        <f>Table11[[#This Row],[clade.FN]]/Table11[[#This Row],[clade.P]]</f>
        <v>5.3884149079479124E-3</v>
      </c>
      <c r="U2124" s="24">
        <f>IFERROR(Table11[[#This Row],[clade.FP]]/Table11[[#This Row],[clade.N]],NA())</f>
        <v>0.39090909090909093</v>
      </c>
      <c r="V2124" s="24">
        <f>IFERROR(Table11[[#This Row],[clade.TN]]/Table11[[#This Row],[clade.N]],NA())</f>
        <v>0.60909090909090913</v>
      </c>
      <c r="AC2124" s="11"/>
      <c r="AD2124" s="11"/>
    </row>
    <row r="2125" spans="1:30" ht="21" customHeight="1" x14ac:dyDescent="0.2">
      <c r="A2125" s="25" t="s">
        <v>7995</v>
      </c>
      <c r="B2125" s="20">
        <f>LOOKUP(Table11[[#This Row],[id]],'S1 - Assay'!A:A,'S1 - Assay'!B:B)</f>
        <v>10244</v>
      </c>
      <c r="C2125" s="20" t="str">
        <f>LOOKUP(Table11[[#This Row],[id]],'S1 - Assay'!A:A,'S1 - Assay'!C:C)</f>
        <v>II</v>
      </c>
      <c r="D2125" s="20">
        <f>COUNTIF('S6 - Table 1'!$B$3:$B$20,Table11[[#This Row],[id]])</f>
        <v>0</v>
      </c>
      <c r="E2125" s="20">
        <v>8.0218106010000003</v>
      </c>
      <c r="F2125" s="20">
        <v>3268</v>
      </c>
      <c r="G2125" s="20">
        <v>1</v>
      </c>
      <c r="H2125" s="20">
        <v>202</v>
      </c>
      <c r="I2125" s="20">
        <v>75</v>
      </c>
      <c r="J2125" s="20">
        <v>0</v>
      </c>
      <c r="K2125" s="20">
        <v>4401</v>
      </c>
      <c r="L2125" s="20">
        <v>23</v>
      </c>
      <c r="M2125" s="26" cm="1">
        <f t="array" ref="M2125">_xlfn.IFS(Table11[[#This Row],[target.clade]]="I",110,Table11[[#This Row],[target.clade]]="II",4454,TRUE,4652)</f>
        <v>4454</v>
      </c>
      <c r="N2125" s="26" cm="1">
        <f t="array" ref="N2125">_xlfn.IFS(Table11[[#This Row],[target.clade]]="I",4454,Table11[[#This Row],[target.clade]]="II",110,TRUE,NA())</f>
        <v>110</v>
      </c>
      <c r="O2125" s="20" cm="1">
        <f t="array" ref="O2125">_xlfn.IFS(Table11[[#This Row],[target.clade]]="I",Table11[[#This Row],[hits.I]],Table11[[#This Row],[target.clade]]="II",Table11[[#This Row],[hits.II]],TRUE,SUM(Table11[[#This Row],[hits.I]:[hits.?]]))</f>
        <v>4401</v>
      </c>
      <c r="P2125" s="26">
        <f>Table11[[#This Row],[clade.P]]-Table11[[#This Row],[clade.TP]]</f>
        <v>53</v>
      </c>
      <c r="Q2125" s="26" cm="1">
        <f t="array" ref="Q2125">_xlfn.IFS(Table11[[#This Row],[target.clade]]="I",Table11[[#This Row],[hits.II]],Table11[[#This Row],[target.clade]]="II",Table11[[#This Row],[hits.I]],TRUE,NA())</f>
        <v>0</v>
      </c>
      <c r="R2125" s="26">
        <f>IFERROR(Table11[[#This Row],[clade.N]]-Table11[[#This Row],[clade.FP]], NA())</f>
        <v>110</v>
      </c>
      <c r="S2125" s="24">
        <f>Table11[[#This Row],[clade.TP]]/Table11[[#This Row],[clade.P]]</f>
        <v>0.98810058374494836</v>
      </c>
      <c r="T2125" s="24">
        <f>Table11[[#This Row],[clade.FN]]/Table11[[#This Row],[clade.P]]</f>
        <v>1.1899416255051639E-2</v>
      </c>
      <c r="U2125" s="24">
        <f>IFERROR(Table11[[#This Row],[clade.FP]]/Table11[[#This Row],[clade.N]],NA())</f>
        <v>0</v>
      </c>
      <c r="V2125" s="24">
        <f>IFERROR(Table11[[#This Row],[clade.TN]]/Table11[[#This Row],[clade.N]],NA())</f>
        <v>1</v>
      </c>
      <c r="AC2125" s="11"/>
      <c r="AD2125" s="11"/>
    </row>
    <row r="2126" spans="1:30" ht="21" customHeight="1" x14ac:dyDescent="0.2">
      <c r="A2126" s="25" t="s">
        <v>7998</v>
      </c>
      <c r="B2126" s="20">
        <f>LOOKUP(Table11[[#This Row],[id]],'S1 - Assay'!A:A,'S1 - Assay'!B:B)</f>
        <v>10244</v>
      </c>
      <c r="C2126" s="20" t="str">
        <f>LOOKUP(Table11[[#This Row],[id]],'S1 - Assay'!A:A,'S1 - Assay'!C:C)</f>
        <v>II</v>
      </c>
      <c r="D2126" s="20">
        <f>COUNTIF('S6 - Table 1'!$B$3:$B$20,Table11[[#This Row],[id]])</f>
        <v>0</v>
      </c>
      <c r="E2126" s="20">
        <v>8.0235467790000001</v>
      </c>
      <c r="F2126" s="20">
        <v>2748</v>
      </c>
      <c r="G2126" s="20">
        <v>57</v>
      </c>
      <c r="H2126" s="20">
        <v>294</v>
      </c>
      <c r="I2126" s="20">
        <v>17</v>
      </c>
      <c r="J2126" s="20">
        <v>43</v>
      </c>
      <c r="K2126" s="20">
        <v>3657</v>
      </c>
      <c r="L2126" s="20">
        <v>62</v>
      </c>
      <c r="M2126" s="26" cm="1">
        <f t="array" ref="M2126">_xlfn.IFS(Table11[[#This Row],[target.clade]]="I",110,Table11[[#This Row],[target.clade]]="II",4454,TRUE,4652)</f>
        <v>4454</v>
      </c>
      <c r="N2126" s="26" cm="1">
        <f t="array" ref="N2126">_xlfn.IFS(Table11[[#This Row],[target.clade]]="I",4454,Table11[[#This Row],[target.clade]]="II",110,TRUE,NA())</f>
        <v>110</v>
      </c>
      <c r="O2126" s="20" cm="1">
        <f t="array" ref="O2126">_xlfn.IFS(Table11[[#This Row],[target.clade]]="I",Table11[[#This Row],[hits.I]],Table11[[#This Row],[target.clade]]="II",Table11[[#This Row],[hits.II]],TRUE,SUM(Table11[[#This Row],[hits.I]:[hits.?]]))</f>
        <v>3657</v>
      </c>
      <c r="P2126" s="26">
        <f>Table11[[#This Row],[clade.P]]-Table11[[#This Row],[clade.TP]]</f>
        <v>797</v>
      </c>
      <c r="Q2126" s="26" cm="1">
        <f t="array" ref="Q2126">_xlfn.IFS(Table11[[#This Row],[target.clade]]="I",Table11[[#This Row],[hits.II]],Table11[[#This Row],[target.clade]]="II",Table11[[#This Row],[hits.I]],TRUE,NA())</f>
        <v>43</v>
      </c>
      <c r="R2126" s="26">
        <f>IFERROR(Table11[[#This Row],[clade.N]]-Table11[[#This Row],[clade.FP]], NA())</f>
        <v>67</v>
      </c>
      <c r="S2126" s="24">
        <f>Table11[[#This Row],[clade.TP]]/Table11[[#This Row],[clade.P]]</f>
        <v>0.82105972159856311</v>
      </c>
      <c r="T2126" s="24">
        <f>Table11[[#This Row],[clade.FN]]/Table11[[#This Row],[clade.P]]</f>
        <v>0.17894027840143692</v>
      </c>
      <c r="U2126" s="24">
        <f>IFERROR(Table11[[#This Row],[clade.FP]]/Table11[[#This Row],[clade.N]],NA())</f>
        <v>0.39090909090909093</v>
      </c>
      <c r="V2126" s="24">
        <f>IFERROR(Table11[[#This Row],[clade.TN]]/Table11[[#This Row],[clade.N]],NA())</f>
        <v>0.60909090909090913</v>
      </c>
      <c r="AC2126" s="11"/>
      <c r="AD2126" s="11"/>
    </row>
    <row r="2127" spans="1:30" ht="21" customHeight="1" x14ac:dyDescent="0.2">
      <c r="A2127" s="25" t="s">
        <v>8001</v>
      </c>
      <c r="B2127" s="20">
        <f>LOOKUP(Table11[[#This Row],[id]],'S1 - Assay'!A:A,'S1 - Assay'!B:B)</f>
        <v>10244</v>
      </c>
      <c r="C2127" s="20" t="str">
        <f>LOOKUP(Table11[[#This Row],[id]],'S1 - Assay'!A:A,'S1 - Assay'!C:C)</f>
        <v>II</v>
      </c>
      <c r="D2127" s="20">
        <f>COUNTIF('S6 - Table 1'!$B$3:$B$20,Table11[[#This Row],[id]])</f>
        <v>0</v>
      </c>
      <c r="E2127" s="20">
        <v>8.0513191880000008</v>
      </c>
      <c r="F2127" s="20">
        <v>3330</v>
      </c>
      <c r="G2127" s="20">
        <v>11</v>
      </c>
      <c r="H2127" s="20">
        <v>2</v>
      </c>
      <c r="I2127" s="20">
        <v>271</v>
      </c>
      <c r="J2127" s="20">
        <v>50</v>
      </c>
      <c r="K2127" s="20">
        <v>4341</v>
      </c>
      <c r="L2127" s="20">
        <v>54</v>
      </c>
      <c r="M2127" s="26" cm="1">
        <f t="array" ref="M2127">_xlfn.IFS(Table11[[#This Row],[target.clade]]="I",110,Table11[[#This Row],[target.clade]]="II",4454,TRUE,4652)</f>
        <v>4454</v>
      </c>
      <c r="N2127" s="26" cm="1">
        <f t="array" ref="N2127">_xlfn.IFS(Table11[[#This Row],[target.clade]]="I",4454,Table11[[#This Row],[target.clade]]="II",110,TRUE,NA())</f>
        <v>110</v>
      </c>
      <c r="O2127" s="20" cm="1">
        <f t="array" ref="O2127">_xlfn.IFS(Table11[[#This Row],[target.clade]]="I",Table11[[#This Row],[hits.I]],Table11[[#This Row],[target.clade]]="II",Table11[[#This Row],[hits.II]],TRUE,SUM(Table11[[#This Row],[hits.I]:[hits.?]]))</f>
        <v>4341</v>
      </c>
      <c r="P2127" s="26">
        <f>Table11[[#This Row],[clade.P]]-Table11[[#This Row],[clade.TP]]</f>
        <v>113</v>
      </c>
      <c r="Q2127" s="26" cm="1">
        <f t="array" ref="Q2127">_xlfn.IFS(Table11[[#This Row],[target.clade]]="I",Table11[[#This Row],[hits.II]],Table11[[#This Row],[target.clade]]="II",Table11[[#This Row],[hits.I]],TRUE,NA())</f>
        <v>50</v>
      </c>
      <c r="R2127" s="26">
        <f>IFERROR(Table11[[#This Row],[clade.N]]-Table11[[#This Row],[clade.FP]], NA())</f>
        <v>60</v>
      </c>
      <c r="S2127" s="24">
        <f>Table11[[#This Row],[clade.TP]]/Table11[[#This Row],[clade.P]]</f>
        <v>0.9746295464750786</v>
      </c>
      <c r="T2127" s="24">
        <f>Table11[[#This Row],[clade.FN]]/Table11[[#This Row],[clade.P]]</f>
        <v>2.537045352492142E-2</v>
      </c>
      <c r="U2127" s="24">
        <f>IFERROR(Table11[[#This Row],[clade.FP]]/Table11[[#This Row],[clade.N]],NA())</f>
        <v>0.45454545454545453</v>
      </c>
      <c r="V2127" s="24">
        <f>IFERROR(Table11[[#This Row],[clade.TN]]/Table11[[#This Row],[clade.N]],NA())</f>
        <v>0.54545454545454541</v>
      </c>
      <c r="AC2127" s="11"/>
      <c r="AD2127" s="11"/>
    </row>
    <row r="2128" spans="1:30" ht="21" customHeight="1" x14ac:dyDescent="0.2">
      <c r="A2128" s="25" t="s">
        <v>8004</v>
      </c>
      <c r="B2128" s="20">
        <f>LOOKUP(Table11[[#This Row],[id]],'S1 - Assay'!A:A,'S1 - Assay'!B:B)</f>
        <v>10244</v>
      </c>
      <c r="C2128" s="20" t="str">
        <f>LOOKUP(Table11[[#This Row],[id]],'S1 - Assay'!A:A,'S1 - Assay'!C:C)</f>
        <v>II</v>
      </c>
      <c r="D2128" s="20">
        <f>COUNTIF('S6 - Table 1'!$B$3:$B$20,Table11[[#This Row],[id]])</f>
        <v>0</v>
      </c>
      <c r="E2128" s="20">
        <v>8.0617366789999991</v>
      </c>
      <c r="F2128" s="20">
        <v>3125</v>
      </c>
      <c r="G2128" s="20">
        <v>49</v>
      </c>
      <c r="H2128" s="20">
        <v>279</v>
      </c>
      <c r="I2128" s="20">
        <v>282</v>
      </c>
      <c r="J2128" s="20">
        <v>44</v>
      </c>
      <c r="K2128" s="20">
        <v>4117</v>
      </c>
      <c r="L2128" s="20">
        <v>64</v>
      </c>
      <c r="M2128" s="26" cm="1">
        <f t="array" ref="M2128">_xlfn.IFS(Table11[[#This Row],[target.clade]]="I",110,Table11[[#This Row],[target.clade]]="II",4454,TRUE,4652)</f>
        <v>4454</v>
      </c>
      <c r="N2128" s="26" cm="1">
        <f t="array" ref="N2128">_xlfn.IFS(Table11[[#This Row],[target.clade]]="I",4454,Table11[[#This Row],[target.clade]]="II",110,TRUE,NA())</f>
        <v>110</v>
      </c>
      <c r="O2128" s="20" cm="1">
        <f t="array" ref="O2128">_xlfn.IFS(Table11[[#This Row],[target.clade]]="I",Table11[[#This Row],[hits.I]],Table11[[#This Row],[target.clade]]="II",Table11[[#This Row],[hits.II]],TRUE,SUM(Table11[[#This Row],[hits.I]:[hits.?]]))</f>
        <v>4117</v>
      </c>
      <c r="P2128" s="26">
        <f>Table11[[#This Row],[clade.P]]-Table11[[#This Row],[clade.TP]]</f>
        <v>337</v>
      </c>
      <c r="Q2128" s="26" cm="1">
        <f t="array" ref="Q2128">_xlfn.IFS(Table11[[#This Row],[target.clade]]="I",Table11[[#This Row],[hits.II]],Table11[[#This Row],[target.clade]]="II",Table11[[#This Row],[hits.I]],TRUE,NA())</f>
        <v>44</v>
      </c>
      <c r="R2128" s="26">
        <f>IFERROR(Table11[[#This Row],[clade.N]]-Table11[[#This Row],[clade.FP]], NA())</f>
        <v>66</v>
      </c>
      <c r="S2128" s="24">
        <f>Table11[[#This Row],[clade.TP]]/Table11[[#This Row],[clade.P]]</f>
        <v>0.92433767400089806</v>
      </c>
      <c r="T2128" s="24">
        <f>Table11[[#This Row],[clade.FN]]/Table11[[#This Row],[clade.P]]</f>
        <v>7.5662325999101929E-2</v>
      </c>
      <c r="U2128" s="24">
        <f>IFERROR(Table11[[#This Row],[clade.FP]]/Table11[[#This Row],[clade.N]],NA())</f>
        <v>0.4</v>
      </c>
      <c r="V2128" s="24">
        <f>IFERROR(Table11[[#This Row],[clade.TN]]/Table11[[#This Row],[clade.N]],NA())</f>
        <v>0.6</v>
      </c>
      <c r="AC2128" s="11"/>
      <c r="AD2128" s="11"/>
    </row>
    <row r="2129" spans="1:30" ht="21" customHeight="1" x14ac:dyDescent="0.2">
      <c r="A2129" s="25" t="s">
        <v>8007</v>
      </c>
      <c r="B2129" s="20">
        <f>LOOKUP(Table11[[#This Row],[id]],'S1 - Assay'!A:A,'S1 - Assay'!B:B)</f>
        <v>10244</v>
      </c>
      <c r="C2129" s="20" t="str">
        <f>LOOKUP(Table11[[#This Row],[id]],'S1 - Assay'!A:A,'S1 - Assay'!C:C)</f>
        <v>II</v>
      </c>
      <c r="D2129" s="20">
        <f>COUNTIF('S6 - Table 1'!$B$3:$B$20,Table11[[#This Row],[id]])</f>
        <v>0</v>
      </c>
      <c r="E2129" s="20">
        <v>8.064767818</v>
      </c>
      <c r="F2129" s="20">
        <v>2748</v>
      </c>
      <c r="G2129" s="20">
        <v>57</v>
      </c>
      <c r="H2129" s="20">
        <v>294</v>
      </c>
      <c r="I2129" s="20">
        <v>17</v>
      </c>
      <c r="J2129" s="20">
        <v>43</v>
      </c>
      <c r="K2129" s="20">
        <v>3657</v>
      </c>
      <c r="L2129" s="20">
        <v>62</v>
      </c>
      <c r="M2129" s="26" cm="1">
        <f t="array" ref="M2129">_xlfn.IFS(Table11[[#This Row],[target.clade]]="I",110,Table11[[#This Row],[target.clade]]="II",4454,TRUE,4652)</f>
        <v>4454</v>
      </c>
      <c r="N2129" s="26" cm="1">
        <f t="array" ref="N2129">_xlfn.IFS(Table11[[#This Row],[target.clade]]="I",4454,Table11[[#This Row],[target.clade]]="II",110,TRUE,NA())</f>
        <v>110</v>
      </c>
      <c r="O2129" s="20" cm="1">
        <f t="array" ref="O2129">_xlfn.IFS(Table11[[#This Row],[target.clade]]="I",Table11[[#This Row],[hits.I]],Table11[[#This Row],[target.clade]]="II",Table11[[#This Row],[hits.II]],TRUE,SUM(Table11[[#This Row],[hits.I]:[hits.?]]))</f>
        <v>3657</v>
      </c>
      <c r="P2129" s="26">
        <f>Table11[[#This Row],[clade.P]]-Table11[[#This Row],[clade.TP]]</f>
        <v>797</v>
      </c>
      <c r="Q2129" s="26" cm="1">
        <f t="array" ref="Q2129">_xlfn.IFS(Table11[[#This Row],[target.clade]]="I",Table11[[#This Row],[hits.II]],Table11[[#This Row],[target.clade]]="II",Table11[[#This Row],[hits.I]],TRUE,NA())</f>
        <v>43</v>
      </c>
      <c r="R2129" s="26">
        <f>IFERROR(Table11[[#This Row],[clade.N]]-Table11[[#This Row],[clade.FP]], NA())</f>
        <v>67</v>
      </c>
      <c r="S2129" s="24">
        <f>Table11[[#This Row],[clade.TP]]/Table11[[#This Row],[clade.P]]</f>
        <v>0.82105972159856311</v>
      </c>
      <c r="T2129" s="24">
        <f>Table11[[#This Row],[clade.FN]]/Table11[[#This Row],[clade.P]]</f>
        <v>0.17894027840143692</v>
      </c>
      <c r="U2129" s="24">
        <f>IFERROR(Table11[[#This Row],[clade.FP]]/Table11[[#This Row],[clade.N]],NA())</f>
        <v>0.39090909090909093</v>
      </c>
      <c r="V2129" s="24">
        <f>IFERROR(Table11[[#This Row],[clade.TN]]/Table11[[#This Row],[clade.N]],NA())</f>
        <v>0.60909090909090913</v>
      </c>
      <c r="AC2129" s="11"/>
      <c r="AD2129" s="11"/>
    </row>
    <row r="2130" spans="1:30" ht="21" customHeight="1" x14ac:dyDescent="0.2">
      <c r="A2130" s="25" t="s">
        <v>8010</v>
      </c>
      <c r="B2130" s="20">
        <f>LOOKUP(Table11[[#This Row],[id]],'S1 - Assay'!A:A,'S1 - Assay'!B:B)</f>
        <v>10244</v>
      </c>
      <c r="C2130" s="20" t="str">
        <f>LOOKUP(Table11[[#This Row],[id]],'S1 - Assay'!A:A,'S1 - Assay'!C:C)</f>
        <v>II</v>
      </c>
      <c r="D2130" s="20">
        <f>COUNTIF('S6 - Table 1'!$B$3:$B$20,Table11[[#This Row],[id]])</f>
        <v>0</v>
      </c>
      <c r="E2130" s="20">
        <v>8.064767818</v>
      </c>
      <c r="F2130" s="20">
        <v>2748</v>
      </c>
      <c r="G2130" s="20">
        <v>57</v>
      </c>
      <c r="H2130" s="20">
        <v>294</v>
      </c>
      <c r="I2130" s="20">
        <v>17</v>
      </c>
      <c r="J2130" s="20">
        <v>43</v>
      </c>
      <c r="K2130" s="20">
        <v>3657</v>
      </c>
      <c r="L2130" s="20">
        <v>62</v>
      </c>
      <c r="M2130" s="26" cm="1">
        <f t="array" ref="M2130">_xlfn.IFS(Table11[[#This Row],[target.clade]]="I",110,Table11[[#This Row],[target.clade]]="II",4454,TRUE,4652)</f>
        <v>4454</v>
      </c>
      <c r="N2130" s="26" cm="1">
        <f t="array" ref="N2130">_xlfn.IFS(Table11[[#This Row],[target.clade]]="I",4454,Table11[[#This Row],[target.clade]]="II",110,TRUE,NA())</f>
        <v>110</v>
      </c>
      <c r="O2130" s="20" cm="1">
        <f t="array" ref="O2130">_xlfn.IFS(Table11[[#This Row],[target.clade]]="I",Table11[[#This Row],[hits.I]],Table11[[#This Row],[target.clade]]="II",Table11[[#This Row],[hits.II]],TRUE,SUM(Table11[[#This Row],[hits.I]:[hits.?]]))</f>
        <v>3657</v>
      </c>
      <c r="P2130" s="26">
        <f>Table11[[#This Row],[clade.P]]-Table11[[#This Row],[clade.TP]]</f>
        <v>797</v>
      </c>
      <c r="Q2130" s="26" cm="1">
        <f t="array" ref="Q2130">_xlfn.IFS(Table11[[#This Row],[target.clade]]="I",Table11[[#This Row],[hits.II]],Table11[[#This Row],[target.clade]]="II",Table11[[#This Row],[hits.I]],TRUE,NA())</f>
        <v>43</v>
      </c>
      <c r="R2130" s="26">
        <f>IFERROR(Table11[[#This Row],[clade.N]]-Table11[[#This Row],[clade.FP]], NA())</f>
        <v>67</v>
      </c>
      <c r="S2130" s="24">
        <f>Table11[[#This Row],[clade.TP]]/Table11[[#This Row],[clade.P]]</f>
        <v>0.82105972159856311</v>
      </c>
      <c r="T2130" s="24">
        <f>Table11[[#This Row],[clade.FN]]/Table11[[#This Row],[clade.P]]</f>
        <v>0.17894027840143692</v>
      </c>
      <c r="U2130" s="24">
        <f>IFERROR(Table11[[#This Row],[clade.FP]]/Table11[[#This Row],[clade.N]],NA())</f>
        <v>0.39090909090909093</v>
      </c>
      <c r="V2130" s="24">
        <f>IFERROR(Table11[[#This Row],[clade.TN]]/Table11[[#This Row],[clade.N]],NA())</f>
        <v>0.60909090909090913</v>
      </c>
      <c r="AC2130" s="11"/>
      <c r="AD2130" s="11"/>
    </row>
    <row r="2131" spans="1:30" ht="21" customHeight="1" x14ac:dyDescent="0.2">
      <c r="A2131" s="25" t="s">
        <v>8012</v>
      </c>
      <c r="B2131" s="20">
        <f>LOOKUP(Table11[[#This Row],[id]],'S1 - Assay'!A:A,'S1 - Assay'!B:B)</f>
        <v>10244</v>
      </c>
      <c r="C2131" s="20" t="str">
        <f>LOOKUP(Table11[[#This Row],[id]],'S1 - Assay'!A:A,'S1 - Assay'!C:C)</f>
        <v>II</v>
      </c>
      <c r="D2131" s="20">
        <f>COUNTIF('S6 - Table 1'!$B$3:$B$20,Table11[[#This Row],[id]])</f>
        <v>0</v>
      </c>
      <c r="E2131" s="20">
        <v>8.0799560610000007</v>
      </c>
      <c r="F2131" s="20">
        <v>3125</v>
      </c>
      <c r="G2131" s="20">
        <v>49</v>
      </c>
      <c r="H2131" s="20">
        <v>279</v>
      </c>
      <c r="I2131" s="20">
        <v>282</v>
      </c>
      <c r="J2131" s="20">
        <v>44</v>
      </c>
      <c r="K2131" s="20">
        <v>4117</v>
      </c>
      <c r="L2131" s="20">
        <v>64</v>
      </c>
      <c r="M2131" s="26" cm="1">
        <f t="array" ref="M2131">_xlfn.IFS(Table11[[#This Row],[target.clade]]="I",110,Table11[[#This Row],[target.clade]]="II",4454,TRUE,4652)</f>
        <v>4454</v>
      </c>
      <c r="N2131" s="26" cm="1">
        <f t="array" ref="N2131">_xlfn.IFS(Table11[[#This Row],[target.clade]]="I",4454,Table11[[#This Row],[target.clade]]="II",110,TRUE,NA())</f>
        <v>110</v>
      </c>
      <c r="O2131" s="20" cm="1">
        <f t="array" ref="O2131">_xlfn.IFS(Table11[[#This Row],[target.clade]]="I",Table11[[#This Row],[hits.I]],Table11[[#This Row],[target.clade]]="II",Table11[[#This Row],[hits.II]],TRUE,SUM(Table11[[#This Row],[hits.I]:[hits.?]]))</f>
        <v>4117</v>
      </c>
      <c r="P2131" s="26">
        <f>Table11[[#This Row],[clade.P]]-Table11[[#This Row],[clade.TP]]</f>
        <v>337</v>
      </c>
      <c r="Q2131" s="26" cm="1">
        <f t="array" ref="Q2131">_xlfn.IFS(Table11[[#This Row],[target.clade]]="I",Table11[[#This Row],[hits.II]],Table11[[#This Row],[target.clade]]="II",Table11[[#This Row],[hits.I]],TRUE,NA())</f>
        <v>44</v>
      </c>
      <c r="R2131" s="26">
        <f>IFERROR(Table11[[#This Row],[clade.N]]-Table11[[#This Row],[clade.FP]], NA())</f>
        <v>66</v>
      </c>
      <c r="S2131" s="24">
        <f>Table11[[#This Row],[clade.TP]]/Table11[[#This Row],[clade.P]]</f>
        <v>0.92433767400089806</v>
      </c>
      <c r="T2131" s="24">
        <f>Table11[[#This Row],[clade.FN]]/Table11[[#This Row],[clade.P]]</f>
        <v>7.5662325999101929E-2</v>
      </c>
      <c r="U2131" s="24">
        <f>IFERROR(Table11[[#This Row],[clade.FP]]/Table11[[#This Row],[clade.N]],NA())</f>
        <v>0.4</v>
      </c>
      <c r="V2131" s="24">
        <f>IFERROR(Table11[[#This Row],[clade.TN]]/Table11[[#This Row],[clade.N]],NA())</f>
        <v>0.6</v>
      </c>
      <c r="AC2131" s="11"/>
      <c r="AD2131" s="11"/>
    </row>
    <row r="2132" spans="1:30" ht="21" customHeight="1" x14ac:dyDescent="0.2">
      <c r="A2132" s="25" t="s">
        <v>8015</v>
      </c>
      <c r="B2132" s="20">
        <f>LOOKUP(Table11[[#This Row],[id]],'S1 - Assay'!A:A,'S1 - Assay'!B:B)</f>
        <v>10244</v>
      </c>
      <c r="C2132" s="20" t="str">
        <f>LOOKUP(Table11[[#This Row],[id]],'S1 - Assay'!A:A,'S1 - Assay'!C:C)</f>
        <v>II</v>
      </c>
      <c r="D2132" s="20">
        <f>COUNTIF('S6 - Table 1'!$B$3:$B$20,Table11[[#This Row],[id]])</f>
        <v>0</v>
      </c>
      <c r="E2132" s="20">
        <v>8.0931268379999999</v>
      </c>
      <c r="F2132" s="20">
        <v>3328</v>
      </c>
      <c r="G2132" s="20">
        <v>20</v>
      </c>
      <c r="H2132" s="20">
        <v>128</v>
      </c>
      <c r="I2132" s="20">
        <v>147</v>
      </c>
      <c r="J2132" s="20">
        <v>50</v>
      </c>
      <c r="K2132" s="20">
        <v>4298</v>
      </c>
      <c r="L2132" s="20">
        <v>59</v>
      </c>
      <c r="M2132" s="26" cm="1">
        <f t="array" ref="M2132">_xlfn.IFS(Table11[[#This Row],[target.clade]]="I",110,Table11[[#This Row],[target.clade]]="II",4454,TRUE,4652)</f>
        <v>4454</v>
      </c>
      <c r="N2132" s="26" cm="1">
        <f t="array" ref="N2132">_xlfn.IFS(Table11[[#This Row],[target.clade]]="I",4454,Table11[[#This Row],[target.clade]]="II",110,TRUE,NA())</f>
        <v>110</v>
      </c>
      <c r="O2132" s="20" cm="1">
        <f t="array" ref="O2132">_xlfn.IFS(Table11[[#This Row],[target.clade]]="I",Table11[[#This Row],[hits.I]],Table11[[#This Row],[target.clade]]="II",Table11[[#This Row],[hits.II]],TRUE,SUM(Table11[[#This Row],[hits.I]:[hits.?]]))</f>
        <v>4298</v>
      </c>
      <c r="P2132" s="26">
        <f>Table11[[#This Row],[clade.P]]-Table11[[#This Row],[clade.TP]]</f>
        <v>156</v>
      </c>
      <c r="Q2132" s="26" cm="1">
        <f t="array" ref="Q2132">_xlfn.IFS(Table11[[#This Row],[target.clade]]="I",Table11[[#This Row],[hits.II]],Table11[[#This Row],[target.clade]]="II",Table11[[#This Row],[hits.I]],TRUE,NA())</f>
        <v>50</v>
      </c>
      <c r="R2132" s="26">
        <f>IFERROR(Table11[[#This Row],[clade.N]]-Table11[[#This Row],[clade.FP]], NA())</f>
        <v>60</v>
      </c>
      <c r="S2132" s="24">
        <f>Table11[[#This Row],[clade.TP]]/Table11[[#This Row],[clade.P]]</f>
        <v>0.96497530309833857</v>
      </c>
      <c r="T2132" s="24">
        <f>Table11[[#This Row],[clade.FN]]/Table11[[#This Row],[clade.P]]</f>
        <v>3.5024696901661427E-2</v>
      </c>
      <c r="U2132" s="24">
        <f>IFERROR(Table11[[#This Row],[clade.FP]]/Table11[[#This Row],[clade.N]],NA())</f>
        <v>0.45454545454545453</v>
      </c>
      <c r="V2132" s="24">
        <f>IFERROR(Table11[[#This Row],[clade.TN]]/Table11[[#This Row],[clade.N]],NA())</f>
        <v>0.54545454545454541</v>
      </c>
      <c r="AC2132" s="11"/>
      <c r="AD2132" s="11"/>
    </row>
    <row r="2133" spans="1:30" ht="21" customHeight="1" x14ac:dyDescent="0.2">
      <c r="A2133" s="25" t="s">
        <v>8018</v>
      </c>
      <c r="B2133" s="20">
        <f>LOOKUP(Table11[[#This Row],[id]],'S1 - Assay'!A:A,'S1 - Assay'!B:B)</f>
        <v>10244</v>
      </c>
      <c r="C2133" s="20" t="str">
        <f>LOOKUP(Table11[[#This Row],[id]],'S1 - Assay'!A:A,'S1 - Assay'!C:C)</f>
        <v>II</v>
      </c>
      <c r="D2133" s="20">
        <f>COUNTIF('S6 - Table 1'!$B$3:$B$20,Table11[[#This Row],[id]])</f>
        <v>0</v>
      </c>
      <c r="E2133" s="20">
        <v>8.1651172810000006</v>
      </c>
      <c r="F2133" s="20">
        <v>3257</v>
      </c>
      <c r="G2133" s="20">
        <v>7</v>
      </c>
      <c r="H2133" s="20">
        <v>107</v>
      </c>
      <c r="I2133" s="20">
        <v>179</v>
      </c>
      <c r="J2133" s="20">
        <v>43</v>
      </c>
      <c r="K2133" s="20">
        <v>4322</v>
      </c>
      <c r="L2133" s="20">
        <v>17</v>
      </c>
      <c r="M2133" s="26" cm="1">
        <f t="array" ref="M2133">_xlfn.IFS(Table11[[#This Row],[target.clade]]="I",110,Table11[[#This Row],[target.clade]]="II",4454,TRUE,4652)</f>
        <v>4454</v>
      </c>
      <c r="N2133" s="26" cm="1">
        <f t="array" ref="N2133">_xlfn.IFS(Table11[[#This Row],[target.clade]]="I",4454,Table11[[#This Row],[target.clade]]="II",110,TRUE,NA())</f>
        <v>110</v>
      </c>
      <c r="O2133" s="20" cm="1">
        <f t="array" ref="O2133">_xlfn.IFS(Table11[[#This Row],[target.clade]]="I",Table11[[#This Row],[hits.I]],Table11[[#This Row],[target.clade]]="II",Table11[[#This Row],[hits.II]],TRUE,SUM(Table11[[#This Row],[hits.I]:[hits.?]]))</f>
        <v>4322</v>
      </c>
      <c r="P2133" s="26">
        <f>Table11[[#This Row],[clade.P]]-Table11[[#This Row],[clade.TP]]</f>
        <v>132</v>
      </c>
      <c r="Q2133" s="26" cm="1">
        <f t="array" ref="Q2133">_xlfn.IFS(Table11[[#This Row],[target.clade]]="I",Table11[[#This Row],[hits.II]],Table11[[#This Row],[target.clade]]="II",Table11[[#This Row],[hits.I]],TRUE,NA())</f>
        <v>43</v>
      </c>
      <c r="R2133" s="26">
        <f>IFERROR(Table11[[#This Row],[clade.N]]-Table11[[#This Row],[clade.FP]], NA())</f>
        <v>67</v>
      </c>
      <c r="S2133" s="24">
        <f>Table11[[#This Row],[clade.TP]]/Table11[[#This Row],[clade.P]]</f>
        <v>0.97036371800628651</v>
      </c>
      <c r="T2133" s="24">
        <f>Table11[[#This Row],[clade.FN]]/Table11[[#This Row],[clade.P]]</f>
        <v>2.9636281993713515E-2</v>
      </c>
      <c r="U2133" s="24">
        <f>IFERROR(Table11[[#This Row],[clade.FP]]/Table11[[#This Row],[clade.N]],NA())</f>
        <v>0.39090909090909093</v>
      </c>
      <c r="V2133" s="24">
        <f>IFERROR(Table11[[#This Row],[clade.TN]]/Table11[[#This Row],[clade.N]],NA())</f>
        <v>0.60909090909090913</v>
      </c>
      <c r="AC2133" s="11"/>
      <c r="AD2133" s="11"/>
    </row>
    <row r="2134" spans="1:30" ht="21" customHeight="1" x14ac:dyDescent="0.2">
      <c r="A2134" s="25" t="s">
        <v>8021</v>
      </c>
      <c r="B2134" s="20">
        <f>LOOKUP(Table11[[#This Row],[id]],'S1 - Assay'!A:A,'S1 - Assay'!B:B)</f>
        <v>10244</v>
      </c>
      <c r="C2134" s="20" t="str">
        <f>LOOKUP(Table11[[#This Row],[id]],'S1 - Assay'!A:A,'S1 - Assay'!C:C)</f>
        <v>II</v>
      </c>
      <c r="D2134" s="20">
        <f>COUNTIF('S6 - Table 1'!$B$3:$B$20,Table11[[#This Row],[id]])</f>
        <v>0</v>
      </c>
      <c r="E2134" s="20">
        <v>8.1651172810000006</v>
      </c>
      <c r="F2134" s="20">
        <v>3256</v>
      </c>
      <c r="G2134" s="20">
        <v>8</v>
      </c>
      <c r="H2134" s="20">
        <v>107</v>
      </c>
      <c r="I2134" s="20">
        <v>179</v>
      </c>
      <c r="J2134" s="20">
        <v>43</v>
      </c>
      <c r="K2134" s="20">
        <v>4322</v>
      </c>
      <c r="L2134" s="20">
        <v>17</v>
      </c>
      <c r="M2134" s="26" cm="1">
        <f t="array" ref="M2134">_xlfn.IFS(Table11[[#This Row],[target.clade]]="I",110,Table11[[#This Row],[target.clade]]="II",4454,TRUE,4652)</f>
        <v>4454</v>
      </c>
      <c r="N2134" s="26" cm="1">
        <f t="array" ref="N2134">_xlfn.IFS(Table11[[#This Row],[target.clade]]="I",4454,Table11[[#This Row],[target.clade]]="II",110,TRUE,NA())</f>
        <v>110</v>
      </c>
      <c r="O2134" s="20" cm="1">
        <f t="array" ref="O2134">_xlfn.IFS(Table11[[#This Row],[target.clade]]="I",Table11[[#This Row],[hits.I]],Table11[[#This Row],[target.clade]]="II",Table11[[#This Row],[hits.II]],TRUE,SUM(Table11[[#This Row],[hits.I]:[hits.?]]))</f>
        <v>4322</v>
      </c>
      <c r="P2134" s="26">
        <f>Table11[[#This Row],[clade.P]]-Table11[[#This Row],[clade.TP]]</f>
        <v>132</v>
      </c>
      <c r="Q2134" s="26" cm="1">
        <f t="array" ref="Q2134">_xlfn.IFS(Table11[[#This Row],[target.clade]]="I",Table11[[#This Row],[hits.II]],Table11[[#This Row],[target.clade]]="II",Table11[[#This Row],[hits.I]],TRUE,NA())</f>
        <v>43</v>
      </c>
      <c r="R2134" s="26">
        <f>IFERROR(Table11[[#This Row],[clade.N]]-Table11[[#This Row],[clade.FP]], NA())</f>
        <v>67</v>
      </c>
      <c r="S2134" s="24">
        <f>Table11[[#This Row],[clade.TP]]/Table11[[#This Row],[clade.P]]</f>
        <v>0.97036371800628651</v>
      </c>
      <c r="T2134" s="24">
        <f>Table11[[#This Row],[clade.FN]]/Table11[[#This Row],[clade.P]]</f>
        <v>2.9636281993713515E-2</v>
      </c>
      <c r="U2134" s="24">
        <f>IFERROR(Table11[[#This Row],[clade.FP]]/Table11[[#This Row],[clade.N]],NA())</f>
        <v>0.39090909090909093</v>
      </c>
      <c r="V2134" s="24">
        <f>IFERROR(Table11[[#This Row],[clade.TN]]/Table11[[#This Row],[clade.N]],NA())</f>
        <v>0.60909090909090913</v>
      </c>
      <c r="AC2134" s="11"/>
      <c r="AD2134" s="11"/>
    </row>
    <row r="2135" spans="1:30" ht="21" customHeight="1" x14ac:dyDescent="0.2">
      <c r="A2135" s="25" t="s">
        <v>8025</v>
      </c>
      <c r="B2135" s="20">
        <f>LOOKUP(Table11[[#This Row],[id]],'S1 - Assay'!A:A,'S1 - Assay'!B:B)</f>
        <v>10244</v>
      </c>
      <c r="C2135" s="20" t="str">
        <f>LOOKUP(Table11[[#This Row],[id]],'S1 - Assay'!A:A,'S1 - Assay'!C:C)</f>
        <v>II</v>
      </c>
      <c r="D2135" s="20">
        <f>COUNTIF('S6 - Table 1'!$B$3:$B$20,Table11[[#This Row],[id]])</f>
        <v>0</v>
      </c>
      <c r="E2135" s="20">
        <v>8.1762207419999999</v>
      </c>
      <c r="F2135" s="20">
        <v>3293</v>
      </c>
      <c r="G2135" s="20">
        <v>2</v>
      </c>
      <c r="H2135" s="20">
        <v>276</v>
      </c>
      <c r="I2135" s="20">
        <v>30</v>
      </c>
      <c r="J2135" s="20">
        <v>43</v>
      </c>
      <c r="K2135" s="20">
        <v>4381</v>
      </c>
      <c r="L2135" s="20">
        <v>26</v>
      </c>
      <c r="M2135" s="26" cm="1">
        <f t="array" ref="M2135">_xlfn.IFS(Table11[[#This Row],[target.clade]]="I",110,Table11[[#This Row],[target.clade]]="II",4454,TRUE,4652)</f>
        <v>4454</v>
      </c>
      <c r="N2135" s="26" cm="1">
        <f t="array" ref="N2135">_xlfn.IFS(Table11[[#This Row],[target.clade]]="I",4454,Table11[[#This Row],[target.clade]]="II",110,TRUE,NA())</f>
        <v>110</v>
      </c>
      <c r="O2135" s="20" cm="1">
        <f t="array" ref="O2135">_xlfn.IFS(Table11[[#This Row],[target.clade]]="I",Table11[[#This Row],[hits.I]],Table11[[#This Row],[target.clade]]="II",Table11[[#This Row],[hits.II]],TRUE,SUM(Table11[[#This Row],[hits.I]:[hits.?]]))</f>
        <v>4381</v>
      </c>
      <c r="P2135" s="26">
        <f>Table11[[#This Row],[clade.P]]-Table11[[#This Row],[clade.TP]]</f>
        <v>73</v>
      </c>
      <c r="Q2135" s="26" cm="1">
        <f t="array" ref="Q2135">_xlfn.IFS(Table11[[#This Row],[target.clade]]="I",Table11[[#This Row],[hits.II]],Table11[[#This Row],[target.clade]]="II",Table11[[#This Row],[hits.I]],TRUE,NA())</f>
        <v>43</v>
      </c>
      <c r="R2135" s="26">
        <f>IFERROR(Table11[[#This Row],[clade.N]]-Table11[[#This Row],[clade.FP]], NA())</f>
        <v>67</v>
      </c>
      <c r="S2135" s="24">
        <f>Table11[[#This Row],[clade.TP]]/Table11[[#This Row],[clade.P]]</f>
        <v>0.98361023798832514</v>
      </c>
      <c r="T2135" s="24">
        <f>Table11[[#This Row],[clade.FN]]/Table11[[#This Row],[clade.P]]</f>
        <v>1.6389762011674899E-2</v>
      </c>
      <c r="U2135" s="24">
        <f>IFERROR(Table11[[#This Row],[clade.FP]]/Table11[[#This Row],[clade.N]],NA())</f>
        <v>0.39090909090909093</v>
      </c>
      <c r="V2135" s="24">
        <f>IFERROR(Table11[[#This Row],[clade.TN]]/Table11[[#This Row],[clade.N]],NA())</f>
        <v>0.60909090909090913</v>
      </c>
      <c r="AC2135" s="11"/>
      <c r="AD2135" s="11"/>
    </row>
    <row r="2136" spans="1:30" ht="21" customHeight="1" x14ac:dyDescent="0.2">
      <c r="A2136" s="25" t="s">
        <v>8030</v>
      </c>
      <c r="B2136" s="20">
        <f>LOOKUP(Table11[[#This Row],[id]],'S1 - Assay'!A:A,'S1 - Assay'!B:B)</f>
        <v>10244</v>
      </c>
      <c r="C2136" s="20" t="str">
        <f>LOOKUP(Table11[[#This Row],[id]],'S1 - Assay'!A:A,'S1 - Assay'!C:C)</f>
        <v>II</v>
      </c>
      <c r="D2136" s="20">
        <f>COUNTIF('S6 - Table 1'!$B$3:$B$20,Table11[[#This Row],[id]])</f>
        <v>0</v>
      </c>
      <c r="E2136" s="20">
        <v>8.1772568660000005</v>
      </c>
      <c r="F2136" s="20">
        <v>3268</v>
      </c>
      <c r="G2136" s="20">
        <v>1</v>
      </c>
      <c r="H2136" s="20">
        <v>202</v>
      </c>
      <c r="I2136" s="20">
        <v>75</v>
      </c>
      <c r="J2136" s="20">
        <v>0</v>
      </c>
      <c r="K2136" s="20">
        <v>4401</v>
      </c>
      <c r="L2136" s="20">
        <v>23</v>
      </c>
      <c r="M2136" s="26" cm="1">
        <f t="array" ref="M2136">_xlfn.IFS(Table11[[#This Row],[target.clade]]="I",110,Table11[[#This Row],[target.clade]]="II",4454,TRUE,4652)</f>
        <v>4454</v>
      </c>
      <c r="N2136" s="26" cm="1">
        <f t="array" ref="N2136">_xlfn.IFS(Table11[[#This Row],[target.clade]]="I",4454,Table11[[#This Row],[target.clade]]="II",110,TRUE,NA())</f>
        <v>110</v>
      </c>
      <c r="O2136" s="20" cm="1">
        <f t="array" ref="O2136">_xlfn.IFS(Table11[[#This Row],[target.clade]]="I",Table11[[#This Row],[hits.I]],Table11[[#This Row],[target.clade]]="II",Table11[[#This Row],[hits.II]],TRUE,SUM(Table11[[#This Row],[hits.I]:[hits.?]]))</f>
        <v>4401</v>
      </c>
      <c r="P2136" s="26">
        <f>Table11[[#This Row],[clade.P]]-Table11[[#This Row],[clade.TP]]</f>
        <v>53</v>
      </c>
      <c r="Q2136" s="26" cm="1">
        <f t="array" ref="Q2136">_xlfn.IFS(Table11[[#This Row],[target.clade]]="I",Table11[[#This Row],[hits.II]],Table11[[#This Row],[target.clade]]="II",Table11[[#This Row],[hits.I]],TRUE,NA())</f>
        <v>0</v>
      </c>
      <c r="R2136" s="26">
        <f>IFERROR(Table11[[#This Row],[clade.N]]-Table11[[#This Row],[clade.FP]], NA())</f>
        <v>110</v>
      </c>
      <c r="S2136" s="24">
        <f>Table11[[#This Row],[clade.TP]]/Table11[[#This Row],[clade.P]]</f>
        <v>0.98810058374494836</v>
      </c>
      <c r="T2136" s="24">
        <f>Table11[[#This Row],[clade.FN]]/Table11[[#This Row],[clade.P]]</f>
        <v>1.1899416255051639E-2</v>
      </c>
      <c r="U2136" s="24">
        <f>IFERROR(Table11[[#This Row],[clade.FP]]/Table11[[#This Row],[clade.N]],NA())</f>
        <v>0</v>
      </c>
      <c r="V2136" s="24">
        <f>IFERROR(Table11[[#This Row],[clade.TN]]/Table11[[#This Row],[clade.N]],NA())</f>
        <v>1</v>
      </c>
      <c r="AC2136" s="11"/>
      <c r="AD2136" s="11"/>
    </row>
    <row r="2137" spans="1:30" ht="21" customHeight="1" x14ac:dyDescent="0.2">
      <c r="A2137" s="25" t="s">
        <v>8033</v>
      </c>
      <c r="B2137" s="20">
        <f>LOOKUP(Table11[[#This Row],[id]],'S1 - Assay'!A:A,'S1 - Assay'!B:B)</f>
        <v>10244</v>
      </c>
      <c r="C2137" s="20" t="str">
        <f>LOOKUP(Table11[[#This Row],[id]],'S1 - Assay'!A:A,'S1 - Assay'!C:C)</f>
        <v>II</v>
      </c>
      <c r="D2137" s="20">
        <f>COUNTIF('S6 - Table 1'!$B$3:$B$20,Table11[[#This Row],[id]])</f>
        <v>0</v>
      </c>
      <c r="E2137" s="20">
        <v>8.2746537730000007</v>
      </c>
      <c r="F2137" s="20">
        <v>3328</v>
      </c>
      <c r="G2137" s="20">
        <v>20</v>
      </c>
      <c r="H2137" s="20">
        <v>128</v>
      </c>
      <c r="I2137" s="20">
        <v>147</v>
      </c>
      <c r="J2137" s="20">
        <v>50</v>
      </c>
      <c r="K2137" s="20">
        <v>4298</v>
      </c>
      <c r="L2137" s="20">
        <v>59</v>
      </c>
      <c r="M2137" s="26" cm="1">
        <f t="array" ref="M2137">_xlfn.IFS(Table11[[#This Row],[target.clade]]="I",110,Table11[[#This Row],[target.clade]]="II",4454,TRUE,4652)</f>
        <v>4454</v>
      </c>
      <c r="N2137" s="26" cm="1">
        <f t="array" ref="N2137">_xlfn.IFS(Table11[[#This Row],[target.clade]]="I",4454,Table11[[#This Row],[target.clade]]="II",110,TRUE,NA())</f>
        <v>110</v>
      </c>
      <c r="O2137" s="20" cm="1">
        <f t="array" ref="O2137">_xlfn.IFS(Table11[[#This Row],[target.clade]]="I",Table11[[#This Row],[hits.I]],Table11[[#This Row],[target.clade]]="II",Table11[[#This Row],[hits.II]],TRUE,SUM(Table11[[#This Row],[hits.I]:[hits.?]]))</f>
        <v>4298</v>
      </c>
      <c r="P2137" s="26">
        <f>Table11[[#This Row],[clade.P]]-Table11[[#This Row],[clade.TP]]</f>
        <v>156</v>
      </c>
      <c r="Q2137" s="26" cm="1">
        <f t="array" ref="Q2137">_xlfn.IFS(Table11[[#This Row],[target.clade]]="I",Table11[[#This Row],[hits.II]],Table11[[#This Row],[target.clade]]="II",Table11[[#This Row],[hits.I]],TRUE,NA())</f>
        <v>50</v>
      </c>
      <c r="R2137" s="26">
        <f>IFERROR(Table11[[#This Row],[clade.N]]-Table11[[#This Row],[clade.FP]], NA())</f>
        <v>60</v>
      </c>
      <c r="S2137" s="24">
        <f>Table11[[#This Row],[clade.TP]]/Table11[[#This Row],[clade.P]]</f>
        <v>0.96497530309833857</v>
      </c>
      <c r="T2137" s="24">
        <f>Table11[[#This Row],[clade.FN]]/Table11[[#This Row],[clade.P]]</f>
        <v>3.5024696901661427E-2</v>
      </c>
      <c r="U2137" s="24">
        <f>IFERROR(Table11[[#This Row],[clade.FP]]/Table11[[#This Row],[clade.N]],NA())</f>
        <v>0.45454545454545453</v>
      </c>
      <c r="V2137" s="24">
        <f>IFERROR(Table11[[#This Row],[clade.TN]]/Table11[[#This Row],[clade.N]],NA())</f>
        <v>0.54545454545454541</v>
      </c>
      <c r="AC2137" s="11"/>
      <c r="AD2137" s="11"/>
    </row>
    <row r="2138" spans="1:30" ht="21" customHeight="1" x14ac:dyDescent="0.2">
      <c r="A2138" s="25" t="s">
        <v>8036</v>
      </c>
      <c r="B2138" s="20">
        <f>LOOKUP(Table11[[#This Row],[id]],'S1 - Assay'!A:A,'S1 - Assay'!B:B)</f>
        <v>10244</v>
      </c>
      <c r="C2138" s="20" t="str">
        <f>LOOKUP(Table11[[#This Row],[id]],'S1 - Assay'!A:A,'S1 - Assay'!C:C)</f>
        <v>II</v>
      </c>
      <c r="D2138" s="20">
        <f>COUNTIF('S6 - Table 1'!$B$3:$B$20,Table11[[#This Row],[id]])</f>
        <v>0</v>
      </c>
      <c r="E2138" s="20">
        <v>8.285925829</v>
      </c>
      <c r="F2138" s="20">
        <v>3328</v>
      </c>
      <c r="G2138" s="20">
        <v>21</v>
      </c>
      <c r="H2138" s="20">
        <v>127</v>
      </c>
      <c r="I2138" s="20">
        <v>150</v>
      </c>
      <c r="J2138" s="20">
        <v>50</v>
      </c>
      <c r="K2138" s="20">
        <v>4299</v>
      </c>
      <c r="L2138" s="20">
        <v>59</v>
      </c>
      <c r="M2138" s="26" cm="1">
        <f t="array" ref="M2138">_xlfn.IFS(Table11[[#This Row],[target.clade]]="I",110,Table11[[#This Row],[target.clade]]="II",4454,TRUE,4652)</f>
        <v>4454</v>
      </c>
      <c r="N2138" s="26" cm="1">
        <f t="array" ref="N2138">_xlfn.IFS(Table11[[#This Row],[target.clade]]="I",4454,Table11[[#This Row],[target.clade]]="II",110,TRUE,NA())</f>
        <v>110</v>
      </c>
      <c r="O2138" s="20" cm="1">
        <f t="array" ref="O2138">_xlfn.IFS(Table11[[#This Row],[target.clade]]="I",Table11[[#This Row],[hits.I]],Table11[[#This Row],[target.clade]]="II",Table11[[#This Row],[hits.II]],TRUE,SUM(Table11[[#This Row],[hits.I]:[hits.?]]))</f>
        <v>4299</v>
      </c>
      <c r="P2138" s="26">
        <f>Table11[[#This Row],[clade.P]]-Table11[[#This Row],[clade.TP]]</f>
        <v>155</v>
      </c>
      <c r="Q2138" s="26" cm="1">
        <f t="array" ref="Q2138">_xlfn.IFS(Table11[[#This Row],[target.clade]]="I",Table11[[#This Row],[hits.II]],Table11[[#This Row],[target.clade]]="II",Table11[[#This Row],[hits.I]],TRUE,NA())</f>
        <v>50</v>
      </c>
      <c r="R2138" s="26">
        <f>IFERROR(Table11[[#This Row],[clade.N]]-Table11[[#This Row],[clade.FP]], NA())</f>
        <v>60</v>
      </c>
      <c r="S2138" s="24">
        <f>Table11[[#This Row],[clade.TP]]/Table11[[#This Row],[clade.P]]</f>
        <v>0.96519982038616969</v>
      </c>
      <c r="T2138" s="24">
        <f>Table11[[#This Row],[clade.FN]]/Table11[[#This Row],[clade.P]]</f>
        <v>3.4800179613830265E-2</v>
      </c>
      <c r="U2138" s="24">
        <f>IFERROR(Table11[[#This Row],[clade.FP]]/Table11[[#This Row],[clade.N]],NA())</f>
        <v>0.45454545454545453</v>
      </c>
      <c r="V2138" s="24">
        <f>IFERROR(Table11[[#This Row],[clade.TN]]/Table11[[#This Row],[clade.N]],NA())</f>
        <v>0.54545454545454541</v>
      </c>
      <c r="AC2138" s="11"/>
      <c r="AD2138" s="11"/>
    </row>
    <row r="2139" spans="1:30" ht="21" customHeight="1" x14ac:dyDescent="0.2">
      <c r="A2139" s="25" t="s">
        <v>8039</v>
      </c>
      <c r="B2139" s="20">
        <f>LOOKUP(Table11[[#This Row],[id]],'S1 - Assay'!A:A,'S1 - Assay'!B:B)</f>
        <v>10244</v>
      </c>
      <c r="C2139" s="20" t="str">
        <f>LOOKUP(Table11[[#This Row],[id]],'S1 - Assay'!A:A,'S1 - Assay'!C:C)</f>
        <v>II</v>
      </c>
      <c r="D2139" s="20">
        <f>COUNTIF('S6 - Table 1'!$B$3:$B$20,Table11[[#This Row],[id]])</f>
        <v>0</v>
      </c>
      <c r="E2139" s="20">
        <v>8.2963422429999998</v>
      </c>
      <c r="F2139" s="20">
        <v>3270</v>
      </c>
      <c r="G2139" s="20">
        <v>56</v>
      </c>
      <c r="H2139" s="20">
        <v>24</v>
      </c>
      <c r="I2139" s="20">
        <v>65</v>
      </c>
      <c r="J2139" s="20">
        <v>36</v>
      </c>
      <c r="K2139" s="20">
        <v>4354</v>
      </c>
      <c r="L2139" s="20">
        <v>52</v>
      </c>
      <c r="M2139" s="26" cm="1">
        <f t="array" ref="M2139">_xlfn.IFS(Table11[[#This Row],[target.clade]]="I",110,Table11[[#This Row],[target.clade]]="II",4454,TRUE,4652)</f>
        <v>4454</v>
      </c>
      <c r="N2139" s="26" cm="1">
        <f t="array" ref="N2139">_xlfn.IFS(Table11[[#This Row],[target.clade]]="I",4454,Table11[[#This Row],[target.clade]]="II",110,TRUE,NA())</f>
        <v>110</v>
      </c>
      <c r="O2139" s="20" cm="1">
        <f t="array" ref="O2139">_xlfn.IFS(Table11[[#This Row],[target.clade]]="I",Table11[[#This Row],[hits.I]],Table11[[#This Row],[target.clade]]="II",Table11[[#This Row],[hits.II]],TRUE,SUM(Table11[[#This Row],[hits.I]:[hits.?]]))</f>
        <v>4354</v>
      </c>
      <c r="P2139" s="26">
        <f>Table11[[#This Row],[clade.P]]-Table11[[#This Row],[clade.TP]]</f>
        <v>100</v>
      </c>
      <c r="Q2139" s="26" cm="1">
        <f t="array" ref="Q2139">_xlfn.IFS(Table11[[#This Row],[target.clade]]="I",Table11[[#This Row],[hits.II]],Table11[[#This Row],[target.clade]]="II",Table11[[#This Row],[hits.I]],TRUE,NA())</f>
        <v>36</v>
      </c>
      <c r="R2139" s="26">
        <f>IFERROR(Table11[[#This Row],[clade.N]]-Table11[[#This Row],[clade.FP]], NA())</f>
        <v>74</v>
      </c>
      <c r="S2139" s="24">
        <f>Table11[[#This Row],[clade.TP]]/Table11[[#This Row],[clade.P]]</f>
        <v>0.9775482712168837</v>
      </c>
      <c r="T2139" s="24">
        <f>Table11[[#This Row],[clade.FN]]/Table11[[#This Row],[clade.P]]</f>
        <v>2.2451728783116302E-2</v>
      </c>
      <c r="U2139" s="24">
        <f>IFERROR(Table11[[#This Row],[clade.FP]]/Table11[[#This Row],[clade.N]],NA())</f>
        <v>0.32727272727272727</v>
      </c>
      <c r="V2139" s="24">
        <f>IFERROR(Table11[[#This Row],[clade.TN]]/Table11[[#This Row],[clade.N]],NA())</f>
        <v>0.67272727272727273</v>
      </c>
      <c r="AC2139" s="11"/>
      <c r="AD2139" s="11"/>
    </row>
    <row r="2140" spans="1:30" ht="21" customHeight="1" x14ac:dyDescent="0.2">
      <c r="A2140" s="25" t="s">
        <v>8042</v>
      </c>
      <c r="B2140" s="20">
        <f>LOOKUP(Table11[[#This Row],[id]],'S1 - Assay'!A:A,'S1 - Assay'!B:B)</f>
        <v>10244</v>
      </c>
      <c r="C2140" s="20" t="str">
        <f>LOOKUP(Table11[[#This Row],[id]],'S1 - Assay'!A:A,'S1 - Assay'!C:C)</f>
        <v>II</v>
      </c>
      <c r="D2140" s="20">
        <f>COUNTIF('S6 - Table 1'!$B$3:$B$20,Table11[[#This Row],[id]])</f>
        <v>0</v>
      </c>
      <c r="E2140" s="20">
        <v>8.2963422429999998</v>
      </c>
      <c r="F2140" s="20">
        <v>3270</v>
      </c>
      <c r="G2140" s="20">
        <v>56</v>
      </c>
      <c r="H2140" s="20">
        <v>24</v>
      </c>
      <c r="I2140" s="20">
        <v>65</v>
      </c>
      <c r="J2140" s="20">
        <v>36</v>
      </c>
      <c r="K2140" s="20">
        <v>4354</v>
      </c>
      <c r="L2140" s="20">
        <v>52</v>
      </c>
      <c r="M2140" s="26" cm="1">
        <f t="array" ref="M2140">_xlfn.IFS(Table11[[#This Row],[target.clade]]="I",110,Table11[[#This Row],[target.clade]]="II",4454,TRUE,4652)</f>
        <v>4454</v>
      </c>
      <c r="N2140" s="26" cm="1">
        <f t="array" ref="N2140">_xlfn.IFS(Table11[[#This Row],[target.clade]]="I",4454,Table11[[#This Row],[target.clade]]="II",110,TRUE,NA())</f>
        <v>110</v>
      </c>
      <c r="O2140" s="20" cm="1">
        <f t="array" ref="O2140">_xlfn.IFS(Table11[[#This Row],[target.clade]]="I",Table11[[#This Row],[hits.I]],Table11[[#This Row],[target.clade]]="II",Table11[[#This Row],[hits.II]],TRUE,SUM(Table11[[#This Row],[hits.I]:[hits.?]]))</f>
        <v>4354</v>
      </c>
      <c r="P2140" s="26">
        <f>Table11[[#This Row],[clade.P]]-Table11[[#This Row],[clade.TP]]</f>
        <v>100</v>
      </c>
      <c r="Q2140" s="26" cm="1">
        <f t="array" ref="Q2140">_xlfn.IFS(Table11[[#This Row],[target.clade]]="I",Table11[[#This Row],[hits.II]],Table11[[#This Row],[target.clade]]="II",Table11[[#This Row],[hits.I]],TRUE,NA())</f>
        <v>36</v>
      </c>
      <c r="R2140" s="26">
        <f>IFERROR(Table11[[#This Row],[clade.N]]-Table11[[#This Row],[clade.FP]], NA())</f>
        <v>74</v>
      </c>
      <c r="S2140" s="24">
        <f>Table11[[#This Row],[clade.TP]]/Table11[[#This Row],[clade.P]]</f>
        <v>0.9775482712168837</v>
      </c>
      <c r="T2140" s="24">
        <f>Table11[[#This Row],[clade.FN]]/Table11[[#This Row],[clade.P]]</f>
        <v>2.2451728783116302E-2</v>
      </c>
      <c r="U2140" s="24">
        <f>IFERROR(Table11[[#This Row],[clade.FP]]/Table11[[#This Row],[clade.N]],NA())</f>
        <v>0.32727272727272727</v>
      </c>
      <c r="V2140" s="24">
        <f>IFERROR(Table11[[#This Row],[clade.TN]]/Table11[[#This Row],[clade.N]],NA())</f>
        <v>0.67272727272727273</v>
      </c>
      <c r="AC2140" s="11"/>
      <c r="AD2140" s="11"/>
    </row>
    <row r="2141" spans="1:30" ht="21" customHeight="1" x14ac:dyDescent="0.2">
      <c r="A2141" s="25" t="s">
        <v>8044</v>
      </c>
      <c r="B2141" s="20">
        <f>LOOKUP(Table11[[#This Row],[id]],'S1 - Assay'!A:A,'S1 - Assay'!B:B)</f>
        <v>10244</v>
      </c>
      <c r="C2141" s="20" t="str">
        <f>LOOKUP(Table11[[#This Row],[id]],'S1 - Assay'!A:A,'S1 - Assay'!C:C)</f>
        <v>II</v>
      </c>
      <c r="D2141" s="20">
        <f>COUNTIF('S6 - Table 1'!$B$3:$B$20,Table11[[#This Row],[id]])</f>
        <v>0</v>
      </c>
      <c r="E2141" s="20">
        <v>8.3693941380000005</v>
      </c>
      <c r="F2141" s="20">
        <v>3268</v>
      </c>
      <c r="G2141" s="20">
        <v>1</v>
      </c>
      <c r="H2141" s="20">
        <v>268</v>
      </c>
      <c r="I2141" s="20">
        <v>9</v>
      </c>
      <c r="J2141" s="20">
        <v>0</v>
      </c>
      <c r="K2141" s="20">
        <v>4401</v>
      </c>
      <c r="L2141" s="20">
        <v>23</v>
      </c>
      <c r="M2141" s="26" cm="1">
        <f t="array" ref="M2141">_xlfn.IFS(Table11[[#This Row],[target.clade]]="I",110,Table11[[#This Row],[target.clade]]="II",4454,TRUE,4652)</f>
        <v>4454</v>
      </c>
      <c r="N2141" s="26" cm="1">
        <f t="array" ref="N2141">_xlfn.IFS(Table11[[#This Row],[target.clade]]="I",4454,Table11[[#This Row],[target.clade]]="II",110,TRUE,NA())</f>
        <v>110</v>
      </c>
      <c r="O2141" s="20" cm="1">
        <f t="array" ref="O2141">_xlfn.IFS(Table11[[#This Row],[target.clade]]="I",Table11[[#This Row],[hits.I]],Table11[[#This Row],[target.clade]]="II",Table11[[#This Row],[hits.II]],TRUE,SUM(Table11[[#This Row],[hits.I]:[hits.?]]))</f>
        <v>4401</v>
      </c>
      <c r="P2141" s="26">
        <f>Table11[[#This Row],[clade.P]]-Table11[[#This Row],[clade.TP]]</f>
        <v>53</v>
      </c>
      <c r="Q2141" s="26" cm="1">
        <f t="array" ref="Q2141">_xlfn.IFS(Table11[[#This Row],[target.clade]]="I",Table11[[#This Row],[hits.II]],Table11[[#This Row],[target.clade]]="II",Table11[[#This Row],[hits.I]],TRUE,NA())</f>
        <v>0</v>
      </c>
      <c r="R2141" s="26">
        <f>IFERROR(Table11[[#This Row],[clade.N]]-Table11[[#This Row],[clade.FP]], NA())</f>
        <v>110</v>
      </c>
      <c r="S2141" s="24">
        <f>Table11[[#This Row],[clade.TP]]/Table11[[#This Row],[clade.P]]</f>
        <v>0.98810058374494836</v>
      </c>
      <c r="T2141" s="24">
        <f>Table11[[#This Row],[clade.FN]]/Table11[[#This Row],[clade.P]]</f>
        <v>1.1899416255051639E-2</v>
      </c>
      <c r="U2141" s="24">
        <f>IFERROR(Table11[[#This Row],[clade.FP]]/Table11[[#This Row],[clade.N]],NA())</f>
        <v>0</v>
      </c>
      <c r="V2141" s="24">
        <f>IFERROR(Table11[[#This Row],[clade.TN]]/Table11[[#This Row],[clade.N]],NA())</f>
        <v>1</v>
      </c>
      <c r="AC2141" s="11"/>
      <c r="AD2141" s="11"/>
    </row>
    <row r="2142" spans="1:30" ht="21" customHeight="1" x14ac:dyDescent="0.2">
      <c r="A2142" s="25" t="s">
        <v>8046</v>
      </c>
      <c r="B2142" s="20">
        <f>LOOKUP(Table11[[#This Row],[id]],'S1 - Assay'!A:A,'S1 - Assay'!B:B)</f>
        <v>10244</v>
      </c>
      <c r="C2142" s="20" t="str">
        <f>LOOKUP(Table11[[#This Row],[id]],'S1 - Assay'!A:A,'S1 - Assay'!C:C)</f>
        <v>II</v>
      </c>
      <c r="D2142" s="20">
        <f>COUNTIF('S6 - Table 1'!$B$3:$B$20,Table11[[#This Row],[id]])</f>
        <v>0</v>
      </c>
      <c r="E2142" s="20">
        <v>8.3698648329999994</v>
      </c>
      <c r="F2142" s="20">
        <v>3396</v>
      </c>
      <c r="G2142" s="20">
        <v>5</v>
      </c>
      <c r="H2142" s="20">
        <v>149</v>
      </c>
      <c r="I2142" s="20">
        <v>159</v>
      </c>
      <c r="J2142" s="20">
        <v>43</v>
      </c>
      <c r="K2142" s="20">
        <v>4419</v>
      </c>
      <c r="L2142" s="20">
        <v>50</v>
      </c>
      <c r="M2142" s="26" cm="1">
        <f t="array" ref="M2142">_xlfn.IFS(Table11[[#This Row],[target.clade]]="I",110,Table11[[#This Row],[target.clade]]="II",4454,TRUE,4652)</f>
        <v>4454</v>
      </c>
      <c r="N2142" s="26" cm="1">
        <f t="array" ref="N2142">_xlfn.IFS(Table11[[#This Row],[target.clade]]="I",4454,Table11[[#This Row],[target.clade]]="II",110,TRUE,NA())</f>
        <v>110</v>
      </c>
      <c r="O2142" s="20" cm="1">
        <f t="array" ref="O2142">_xlfn.IFS(Table11[[#This Row],[target.clade]]="I",Table11[[#This Row],[hits.I]],Table11[[#This Row],[target.clade]]="II",Table11[[#This Row],[hits.II]],TRUE,SUM(Table11[[#This Row],[hits.I]:[hits.?]]))</f>
        <v>4419</v>
      </c>
      <c r="P2142" s="26">
        <f>Table11[[#This Row],[clade.P]]-Table11[[#This Row],[clade.TP]]</f>
        <v>35</v>
      </c>
      <c r="Q2142" s="26" cm="1">
        <f t="array" ref="Q2142">_xlfn.IFS(Table11[[#This Row],[target.clade]]="I",Table11[[#This Row],[hits.II]],Table11[[#This Row],[target.clade]]="II",Table11[[#This Row],[hits.I]],TRUE,NA())</f>
        <v>43</v>
      </c>
      <c r="R2142" s="26">
        <f>IFERROR(Table11[[#This Row],[clade.N]]-Table11[[#This Row],[clade.FP]], NA())</f>
        <v>67</v>
      </c>
      <c r="S2142" s="24">
        <f>Table11[[#This Row],[clade.TP]]/Table11[[#This Row],[clade.P]]</f>
        <v>0.99214189492590932</v>
      </c>
      <c r="T2142" s="24">
        <f>Table11[[#This Row],[clade.FN]]/Table11[[#This Row],[clade.P]]</f>
        <v>7.8581050740907047E-3</v>
      </c>
      <c r="U2142" s="24">
        <f>IFERROR(Table11[[#This Row],[clade.FP]]/Table11[[#This Row],[clade.N]],NA())</f>
        <v>0.39090909090909093</v>
      </c>
      <c r="V2142" s="24">
        <f>IFERROR(Table11[[#This Row],[clade.TN]]/Table11[[#This Row],[clade.N]],NA())</f>
        <v>0.60909090909090913</v>
      </c>
      <c r="AC2142" s="11"/>
      <c r="AD2142" s="11"/>
    </row>
    <row r="2143" spans="1:30" ht="21" customHeight="1" x14ac:dyDescent="0.2">
      <c r="A2143" s="25" t="s">
        <v>8049</v>
      </c>
      <c r="B2143" s="20">
        <f>LOOKUP(Table11[[#This Row],[id]],'S1 - Assay'!A:A,'S1 - Assay'!B:B)</f>
        <v>10244</v>
      </c>
      <c r="C2143" s="20" t="str">
        <f>LOOKUP(Table11[[#This Row],[id]],'S1 - Assay'!A:A,'S1 - Assay'!C:C)</f>
        <v>II</v>
      </c>
      <c r="D2143" s="20">
        <f>COUNTIF('S6 - Table 1'!$B$3:$B$20,Table11[[#This Row],[id]])</f>
        <v>0</v>
      </c>
      <c r="E2143" s="20">
        <v>8.4020364000000001</v>
      </c>
      <c r="F2143" s="20">
        <v>2846</v>
      </c>
      <c r="G2143" s="20">
        <v>270</v>
      </c>
      <c r="H2143" s="20">
        <v>234</v>
      </c>
      <c r="I2143" s="20">
        <v>58</v>
      </c>
      <c r="J2143" s="20">
        <v>44</v>
      </c>
      <c r="K2143" s="20">
        <v>4047</v>
      </c>
      <c r="L2143" s="20">
        <v>62</v>
      </c>
      <c r="M2143" s="26" cm="1">
        <f t="array" ref="M2143">_xlfn.IFS(Table11[[#This Row],[target.clade]]="I",110,Table11[[#This Row],[target.clade]]="II",4454,TRUE,4652)</f>
        <v>4454</v>
      </c>
      <c r="N2143" s="26" cm="1">
        <f t="array" ref="N2143">_xlfn.IFS(Table11[[#This Row],[target.clade]]="I",4454,Table11[[#This Row],[target.clade]]="II",110,TRUE,NA())</f>
        <v>110</v>
      </c>
      <c r="O2143" s="20" cm="1">
        <f t="array" ref="O2143">_xlfn.IFS(Table11[[#This Row],[target.clade]]="I",Table11[[#This Row],[hits.I]],Table11[[#This Row],[target.clade]]="II",Table11[[#This Row],[hits.II]],TRUE,SUM(Table11[[#This Row],[hits.I]:[hits.?]]))</f>
        <v>4047</v>
      </c>
      <c r="P2143" s="26">
        <f>Table11[[#This Row],[clade.P]]-Table11[[#This Row],[clade.TP]]</f>
        <v>407</v>
      </c>
      <c r="Q2143" s="26" cm="1">
        <f t="array" ref="Q2143">_xlfn.IFS(Table11[[#This Row],[target.clade]]="I",Table11[[#This Row],[hits.II]],Table11[[#This Row],[target.clade]]="II",Table11[[#This Row],[hits.I]],TRUE,NA())</f>
        <v>44</v>
      </c>
      <c r="R2143" s="26">
        <f>IFERROR(Table11[[#This Row],[clade.N]]-Table11[[#This Row],[clade.FP]], NA())</f>
        <v>66</v>
      </c>
      <c r="S2143" s="24">
        <f>Table11[[#This Row],[clade.TP]]/Table11[[#This Row],[clade.P]]</f>
        <v>0.90862146385271669</v>
      </c>
      <c r="T2143" s="24">
        <f>Table11[[#This Row],[clade.FN]]/Table11[[#This Row],[clade.P]]</f>
        <v>9.1378536147283335E-2</v>
      </c>
      <c r="U2143" s="24">
        <f>IFERROR(Table11[[#This Row],[clade.FP]]/Table11[[#This Row],[clade.N]],NA())</f>
        <v>0.4</v>
      </c>
      <c r="V2143" s="24">
        <f>IFERROR(Table11[[#This Row],[clade.TN]]/Table11[[#This Row],[clade.N]],NA())</f>
        <v>0.6</v>
      </c>
      <c r="AC2143" s="11"/>
      <c r="AD2143" s="11"/>
    </row>
    <row r="2144" spans="1:30" ht="21" customHeight="1" x14ac:dyDescent="0.2">
      <c r="A2144" s="25" t="s">
        <v>8054</v>
      </c>
      <c r="B2144" s="20">
        <f>LOOKUP(Table11[[#This Row],[id]],'S1 - Assay'!A:A,'S1 - Assay'!B:B)</f>
        <v>10244</v>
      </c>
      <c r="C2144" s="20" t="str">
        <f>LOOKUP(Table11[[#This Row],[id]],'S1 - Assay'!A:A,'S1 - Assay'!C:C)</f>
        <v>II</v>
      </c>
      <c r="D2144" s="20">
        <f>COUNTIF('S6 - Table 1'!$B$3:$B$20,Table11[[#This Row],[id]])</f>
        <v>0</v>
      </c>
      <c r="E2144" s="20">
        <v>8.4026757060000001</v>
      </c>
      <c r="F2144" s="20">
        <v>2846</v>
      </c>
      <c r="G2144" s="20">
        <v>273</v>
      </c>
      <c r="H2144" s="20">
        <v>234</v>
      </c>
      <c r="I2144" s="20">
        <v>58</v>
      </c>
      <c r="J2144" s="20">
        <v>44</v>
      </c>
      <c r="K2144" s="20">
        <v>4050</v>
      </c>
      <c r="L2144" s="20">
        <v>62</v>
      </c>
      <c r="M2144" s="26" cm="1">
        <f t="array" ref="M2144">_xlfn.IFS(Table11[[#This Row],[target.clade]]="I",110,Table11[[#This Row],[target.clade]]="II",4454,TRUE,4652)</f>
        <v>4454</v>
      </c>
      <c r="N2144" s="26" cm="1">
        <f t="array" ref="N2144">_xlfn.IFS(Table11[[#This Row],[target.clade]]="I",4454,Table11[[#This Row],[target.clade]]="II",110,TRUE,NA())</f>
        <v>110</v>
      </c>
      <c r="O2144" s="20" cm="1">
        <f t="array" ref="O2144">_xlfn.IFS(Table11[[#This Row],[target.clade]]="I",Table11[[#This Row],[hits.I]],Table11[[#This Row],[target.clade]]="II",Table11[[#This Row],[hits.II]],TRUE,SUM(Table11[[#This Row],[hits.I]:[hits.?]]))</f>
        <v>4050</v>
      </c>
      <c r="P2144" s="26">
        <f>Table11[[#This Row],[clade.P]]-Table11[[#This Row],[clade.TP]]</f>
        <v>404</v>
      </c>
      <c r="Q2144" s="26" cm="1">
        <f t="array" ref="Q2144">_xlfn.IFS(Table11[[#This Row],[target.clade]]="I",Table11[[#This Row],[hits.II]],Table11[[#This Row],[target.clade]]="II",Table11[[#This Row],[hits.I]],TRUE,NA())</f>
        <v>44</v>
      </c>
      <c r="R2144" s="26">
        <f>IFERROR(Table11[[#This Row],[clade.N]]-Table11[[#This Row],[clade.FP]], NA())</f>
        <v>66</v>
      </c>
      <c r="S2144" s="24">
        <f>Table11[[#This Row],[clade.TP]]/Table11[[#This Row],[clade.P]]</f>
        <v>0.90929501571621019</v>
      </c>
      <c r="T2144" s="24">
        <f>Table11[[#This Row],[clade.FN]]/Table11[[#This Row],[clade.P]]</f>
        <v>9.0704984283789855E-2</v>
      </c>
      <c r="U2144" s="24">
        <f>IFERROR(Table11[[#This Row],[clade.FP]]/Table11[[#This Row],[clade.N]],NA())</f>
        <v>0.4</v>
      </c>
      <c r="V2144" s="24">
        <f>IFERROR(Table11[[#This Row],[clade.TN]]/Table11[[#This Row],[clade.N]],NA())</f>
        <v>0.6</v>
      </c>
      <c r="AC2144" s="11"/>
      <c r="AD2144" s="11"/>
    </row>
    <row r="2145" spans="1:30" ht="21" customHeight="1" x14ac:dyDescent="0.2">
      <c r="A2145" s="25" t="s">
        <v>8057</v>
      </c>
      <c r="B2145" s="20">
        <f>LOOKUP(Table11[[#This Row],[id]],'S1 - Assay'!A:A,'S1 - Assay'!B:B)</f>
        <v>10244</v>
      </c>
      <c r="C2145" s="20" t="str">
        <f>LOOKUP(Table11[[#This Row],[id]],'S1 - Assay'!A:A,'S1 - Assay'!C:C)</f>
        <v>II</v>
      </c>
      <c r="D2145" s="20">
        <f>COUNTIF('S6 - Table 1'!$B$3:$B$20,Table11[[#This Row],[id]])</f>
        <v>0</v>
      </c>
      <c r="E2145" s="20">
        <v>8.4336161189999999</v>
      </c>
      <c r="F2145" s="20">
        <v>3125</v>
      </c>
      <c r="G2145" s="20">
        <v>49</v>
      </c>
      <c r="H2145" s="20">
        <v>279</v>
      </c>
      <c r="I2145" s="20">
        <v>282</v>
      </c>
      <c r="J2145" s="20">
        <v>44</v>
      </c>
      <c r="K2145" s="20">
        <v>4117</v>
      </c>
      <c r="L2145" s="20">
        <v>64</v>
      </c>
      <c r="M2145" s="26" cm="1">
        <f t="array" ref="M2145">_xlfn.IFS(Table11[[#This Row],[target.clade]]="I",110,Table11[[#This Row],[target.clade]]="II",4454,TRUE,4652)</f>
        <v>4454</v>
      </c>
      <c r="N2145" s="26" cm="1">
        <f t="array" ref="N2145">_xlfn.IFS(Table11[[#This Row],[target.clade]]="I",4454,Table11[[#This Row],[target.clade]]="II",110,TRUE,NA())</f>
        <v>110</v>
      </c>
      <c r="O2145" s="20" cm="1">
        <f t="array" ref="O2145">_xlfn.IFS(Table11[[#This Row],[target.clade]]="I",Table11[[#This Row],[hits.I]],Table11[[#This Row],[target.clade]]="II",Table11[[#This Row],[hits.II]],TRUE,SUM(Table11[[#This Row],[hits.I]:[hits.?]]))</f>
        <v>4117</v>
      </c>
      <c r="P2145" s="26">
        <f>Table11[[#This Row],[clade.P]]-Table11[[#This Row],[clade.TP]]</f>
        <v>337</v>
      </c>
      <c r="Q2145" s="26" cm="1">
        <f t="array" ref="Q2145">_xlfn.IFS(Table11[[#This Row],[target.clade]]="I",Table11[[#This Row],[hits.II]],Table11[[#This Row],[target.clade]]="II",Table11[[#This Row],[hits.I]],TRUE,NA())</f>
        <v>44</v>
      </c>
      <c r="R2145" s="26">
        <f>IFERROR(Table11[[#This Row],[clade.N]]-Table11[[#This Row],[clade.FP]], NA())</f>
        <v>66</v>
      </c>
      <c r="S2145" s="24">
        <f>Table11[[#This Row],[clade.TP]]/Table11[[#This Row],[clade.P]]</f>
        <v>0.92433767400089806</v>
      </c>
      <c r="T2145" s="24">
        <f>Table11[[#This Row],[clade.FN]]/Table11[[#This Row],[clade.P]]</f>
        <v>7.5662325999101929E-2</v>
      </c>
      <c r="U2145" s="24">
        <f>IFERROR(Table11[[#This Row],[clade.FP]]/Table11[[#This Row],[clade.N]],NA())</f>
        <v>0.4</v>
      </c>
      <c r="V2145" s="24">
        <f>IFERROR(Table11[[#This Row],[clade.TN]]/Table11[[#This Row],[clade.N]],NA())</f>
        <v>0.6</v>
      </c>
      <c r="AC2145" s="11"/>
      <c r="AD2145" s="11"/>
    </row>
    <row r="2146" spans="1:30" ht="21" customHeight="1" x14ac:dyDescent="0.2">
      <c r="A2146" s="25" t="s">
        <v>8059</v>
      </c>
      <c r="B2146" s="20">
        <f>LOOKUP(Table11[[#This Row],[id]],'S1 - Assay'!A:A,'S1 - Assay'!B:B)</f>
        <v>10244</v>
      </c>
      <c r="C2146" s="20" t="str">
        <f>LOOKUP(Table11[[#This Row],[id]],'S1 - Assay'!A:A,'S1 - Assay'!C:C)</f>
        <v>II</v>
      </c>
      <c r="D2146" s="20">
        <f>COUNTIF('S6 - Table 1'!$B$3:$B$20,Table11[[#This Row],[id]])</f>
        <v>0</v>
      </c>
      <c r="E2146" s="20">
        <v>8.4431822370000003</v>
      </c>
      <c r="F2146" s="20">
        <v>3203</v>
      </c>
      <c r="G2146" s="20">
        <v>123</v>
      </c>
      <c r="H2146" s="20">
        <v>24</v>
      </c>
      <c r="I2146" s="20">
        <v>85</v>
      </c>
      <c r="J2146" s="20">
        <v>36</v>
      </c>
      <c r="K2146" s="20">
        <v>4353</v>
      </c>
      <c r="L2146" s="20">
        <v>52</v>
      </c>
      <c r="M2146" s="26" cm="1">
        <f t="array" ref="M2146">_xlfn.IFS(Table11[[#This Row],[target.clade]]="I",110,Table11[[#This Row],[target.clade]]="II",4454,TRUE,4652)</f>
        <v>4454</v>
      </c>
      <c r="N2146" s="26" cm="1">
        <f t="array" ref="N2146">_xlfn.IFS(Table11[[#This Row],[target.clade]]="I",4454,Table11[[#This Row],[target.clade]]="II",110,TRUE,NA())</f>
        <v>110</v>
      </c>
      <c r="O2146" s="20" cm="1">
        <f t="array" ref="O2146">_xlfn.IFS(Table11[[#This Row],[target.clade]]="I",Table11[[#This Row],[hits.I]],Table11[[#This Row],[target.clade]]="II",Table11[[#This Row],[hits.II]],TRUE,SUM(Table11[[#This Row],[hits.I]:[hits.?]]))</f>
        <v>4353</v>
      </c>
      <c r="P2146" s="26">
        <f>Table11[[#This Row],[clade.P]]-Table11[[#This Row],[clade.TP]]</f>
        <v>101</v>
      </c>
      <c r="Q2146" s="26" cm="1">
        <f t="array" ref="Q2146">_xlfn.IFS(Table11[[#This Row],[target.clade]]="I",Table11[[#This Row],[hits.II]],Table11[[#This Row],[target.clade]]="II",Table11[[#This Row],[hits.I]],TRUE,NA())</f>
        <v>36</v>
      </c>
      <c r="R2146" s="26">
        <f>IFERROR(Table11[[#This Row],[clade.N]]-Table11[[#This Row],[clade.FP]], NA())</f>
        <v>74</v>
      </c>
      <c r="S2146" s="24">
        <f>Table11[[#This Row],[clade.TP]]/Table11[[#This Row],[clade.P]]</f>
        <v>0.97732375392905257</v>
      </c>
      <c r="T2146" s="24">
        <f>Table11[[#This Row],[clade.FN]]/Table11[[#This Row],[clade.P]]</f>
        <v>2.2676246070947464E-2</v>
      </c>
      <c r="U2146" s="24">
        <f>IFERROR(Table11[[#This Row],[clade.FP]]/Table11[[#This Row],[clade.N]],NA())</f>
        <v>0.32727272727272727</v>
      </c>
      <c r="V2146" s="24">
        <f>IFERROR(Table11[[#This Row],[clade.TN]]/Table11[[#This Row],[clade.N]],NA())</f>
        <v>0.67272727272727273</v>
      </c>
      <c r="AC2146" s="11"/>
      <c r="AD2146" s="11"/>
    </row>
    <row r="2147" spans="1:30" ht="21" customHeight="1" x14ac:dyDescent="0.2">
      <c r="A2147" s="25" t="s">
        <v>8062</v>
      </c>
      <c r="B2147" s="20">
        <f>LOOKUP(Table11[[#This Row],[id]],'S1 - Assay'!A:A,'S1 - Assay'!B:B)</f>
        <v>10244</v>
      </c>
      <c r="C2147" s="20" t="str">
        <f>LOOKUP(Table11[[#This Row],[id]],'S1 - Assay'!A:A,'S1 - Assay'!C:C)</f>
        <v>II</v>
      </c>
      <c r="D2147" s="20">
        <f>COUNTIF('S6 - Table 1'!$B$3:$B$20,Table11[[#This Row],[id]])</f>
        <v>0</v>
      </c>
      <c r="E2147" s="20">
        <v>8.4431822370000003</v>
      </c>
      <c r="F2147" s="20">
        <v>3203</v>
      </c>
      <c r="G2147" s="20">
        <v>123</v>
      </c>
      <c r="H2147" s="20">
        <v>24</v>
      </c>
      <c r="I2147" s="20">
        <v>85</v>
      </c>
      <c r="J2147" s="20">
        <v>36</v>
      </c>
      <c r="K2147" s="20">
        <v>4353</v>
      </c>
      <c r="L2147" s="20">
        <v>52</v>
      </c>
      <c r="M2147" s="26" cm="1">
        <f t="array" ref="M2147">_xlfn.IFS(Table11[[#This Row],[target.clade]]="I",110,Table11[[#This Row],[target.clade]]="II",4454,TRUE,4652)</f>
        <v>4454</v>
      </c>
      <c r="N2147" s="26" cm="1">
        <f t="array" ref="N2147">_xlfn.IFS(Table11[[#This Row],[target.clade]]="I",4454,Table11[[#This Row],[target.clade]]="II",110,TRUE,NA())</f>
        <v>110</v>
      </c>
      <c r="O2147" s="20" cm="1">
        <f t="array" ref="O2147">_xlfn.IFS(Table11[[#This Row],[target.clade]]="I",Table11[[#This Row],[hits.I]],Table11[[#This Row],[target.clade]]="II",Table11[[#This Row],[hits.II]],TRUE,SUM(Table11[[#This Row],[hits.I]:[hits.?]]))</f>
        <v>4353</v>
      </c>
      <c r="P2147" s="26">
        <f>Table11[[#This Row],[clade.P]]-Table11[[#This Row],[clade.TP]]</f>
        <v>101</v>
      </c>
      <c r="Q2147" s="26" cm="1">
        <f t="array" ref="Q2147">_xlfn.IFS(Table11[[#This Row],[target.clade]]="I",Table11[[#This Row],[hits.II]],Table11[[#This Row],[target.clade]]="II",Table11[[#This Row],[hits.I]],TRUE,NA())</f>
        <v>36</v>
      </c>
      <c r="R2147" s="26">
        <f>IFERROR(Table11[[#This Row],[clade.N]]-Table11[[#This Row],[clade.FP]], NA())</f>
        <v>74</v>
      </c>
      <c r="S2147" s="24">
        <f>Table11[[#This Row],[clade.TP]]/Table11[[#This Row],[clade.P]]</f>
        <v>0.97732375392905257</v>
      </c>
      <c r="T2147" s="24">
        <f>Table11[[#This Row],[clade.FN]]/Table11[[#This Row],[clade.P]]</f>
        <v>2.2676246070947464E-2</v>
      </c>
      <c r="U2147" s="24">
        <f>IFERROR(Table11[[#This Row],[clade.FP]]/Table11[[#This Row],[clade.N]],NA())</f>
        <v>0.32727272727272727</v>
      </c>
      <c r="V2147" s="24">
        <f>IFERROR(Table11[[#This Row],[clade.TN]]/Table11[[#This Row],[clade.N]],NA())</f>
        <v>0.67272727272727273</v>
      </c>
      <c r="AC2147" s="11"/>
      <c r="AD2147" s="11"/>
    </row>
    <row r="2148" spans="1:30" ht="21" customHeight="1" x14ac:dyDescent="0.2">
      <c r="A2148" s="25" t="s">
        <v>8064</v>
      </c>
      <c r="B2148" s="20">
        <f>LOOKUP(Table11[[#This Row],[id]],'S1 - Assay'!A:A,'S1 - Assay'!B:B)</f>
        <v>10244</v>
      </c>
      <c r="C2148" s="20" t="str">
        <f>LOOKUP(Table11[[#This Row],[id]],'S1 - Assay'!A:A,'S1 - Assay'!C:C)</f>
        <v>II</v>
      </c>
      <c r="D2148" s="20">
        <f>COUNTIF('S6 - Table 1'!$B$3:$B$20,Table11[[#This Row],[id]])</f>
        <v>0</v>
      </c>
      <c r="E2148" s="20">
        <v>8.4590240960000003</v>
      </c>
      <c r="F2148" s="20">
        <v>3270</v>
      </c>
      <c r="G2148" s="20">
        <v>56</v>
      </c>
      <c r="H2148" s="20">
        <v>24</v>
      </c>
      <c r="I2148" s="20">
        <v>65</v>
      </c>
      <c r="J2148" s="20">
        <v>36</v>
      </c>
      <c r="K2148" s="20">
        <v>4354</v>
      </c>
      <c r="L2148" s="20">
        <v>52</v>
      </c>
      <c r="M2148" s="26" cm="1">
        <f t="array" ref="M2148">_xlfn.IFS(Table11[[#This Row],[target.clade]]="I",110,Table11[[#This Row],[target.clade]]="II",4454,TRUE,4652)</f>
        <v>4454</v>
      </c>
      <c r="N2148" s="26" cm="1">
        <f t="array" ref="N2148">_xlfn.IFS(Table11[[#This Row],[target.clade]]="I",4454,Table11[[#This Row],[target.clade]]="II",110,TRUE,NA())</f>
        <v>110</v>
      </c>
      <c r="O2148" s="20" cm="1">
        <f t="array" ref="O2148">_xlfn.IFS(Table11[[#This Row],[target.clade]]="I",Table11[[#This Row],[hits.I]],Table11[[#This Row],[target.clade]]="II",Table11[[#This Row],[hits.II]],TRUE,SUM(Table11[[#This Row],[hits.I]:[hits.?]]))</f>
        <v>4354</v>
      </c>
      <c r="P2148" s="26">
        <f>Table11[[#This Row],[clade.P]]-Table11[[#This Row],[clade.TP]]</f>
        <v>100</v>
      </c>
      <c r="Q2148" s="26" cm="1">
        <f t="array" ref="Q2148">_xlfn.IFS(Table11[[#This Row],[target.clade]]="I",Table11[[#This Row],[hits.II]],Table11[[#This Row],[target.clade]]="II",Table11[[#This Row],[hits.I]],TRUE,NA())</f>
        <v>36</v>
      </c>
      <c r="R2148" s="26">
        <f>IFERROR(Table11[[#This Row],[clade.N]]-Table11[[#This Row],[clade.FP]], NA())</f>
        <v>74</v>
      </c>
      <c r="S2148" s="24">
        <f>Table11[[#This Row],[clade.TP]]/Table11[[#This Row],[clade.P]]</f>
        <v>0.9775482712168837</v>
      </c>
      <c r="T2148" s="24">
        <f>Table11[[#This Row],[clade.FN]]/Table11[[#This Row],[clade.P]]</f>
        <v>2.2451728783116302E-2</v>
      </c>
      <c r="U2148" s="24">
        <f>IFERROR(Table11[[#This Row],[clade.FP]]/Table11[[#This Row],[clade.N]],NA())</f>
        <v>0.32727272727272727</v>
      </c>
      <c r="V2148" s="24">
        <f>IFERROR(Table11[[#This Row],[clade.TN]]/Table11[[#This Row],[clade.N]],NA())</f>
        <v>0.67272727272727273</v>
      </c>
      <c r="AC2148" s="11"/>
      <c r="AD2148" s="11"/>
    </row>
    <row r="2149" spans="1:30" ht="21" customHeight="1" x14ac:dyDescent="0.2">
      <c r="A2149" s="25" t="s">
        <v>8067</v>
      </c>
      <c r="B2149" s="20">
        <f>LOOKUP(Table11[[#This Row],[id]],'S1 - Assay'!A:A,'S1 - Assay'!B:B)</f>
        <v>10244</v>
      </c>
      <c r="C2149" s="20" t="str">
        <f>LOOKUP(Table11[[#This Row],[id]],'S1 - Assay'!A:A,'S1 - Assay'!C:C)</f>
        <v>II</v>
      </c>
      <c r="D2149" s="20">
        <f>COUNTIF('S6 - Table 1'!$B$3:$B$20,Table11[[#This Row],[id]])</f>
        <v>0</v>
      </c>
      <c r="E2149" s="20">
        <v>8.4590240960000003</v>
      </c>
      <c r="F2149" s="20">
        <v>3270</v>
      </c>
      <c r="G2149" s="20">
        <v>56</v>
      </c>
      <c r="H2149" s="20">
        <v>24</v>
      </c>
      <c r="I2149" s="20">
        <v>65</v>
      </c>
      <c r="J2149" s="20">
        <v>36</v>
      </c>
      <c r="K2149" s="20">
        <v>4354</v>
      </c>
      <c r="L2149" s="20">
        <v>52</v>
      </c>
      <c r="M2149" s="26" cm="1">
        <f t="array" ref="M2149">_xlfn.IFS(Table11[[#This Row],[target.clade]]="I",110,Table11[[#This Row],[target.clade]]="II",4454,TRUE,4652)</f>
        <v>4454</v>
      </c>
      <c r="N2149" s="26" cm="1">
        <f t="array" ref="N2149">_xlfn.IFS(Table11[[#This Row],[target.clade]]="I",4454,Table11[[#This Row],[target.clade]]="II",110,TRUE,NA())</f>
        <v>110</v>
      </c>
      <c r="O2149" s="20" cm="1">
        <f t="array" ref="O2149">_xlfn.IFS(Table11[[#This Row],[target.clade]]="I",Table11[[#This Row],[hits.I]],Table11[[#This Row],[target.clade]]="II",Table11[[#This Row],[hits.II]],TRUE,SUM(Table11[[#This Row],[hits.I]:[hits.?]]))</f>
        <v>4354</v>
      </c>
      <c r="P2149" s="26">
        <f>Table11[[#This Row],[clade.P]]-Table11[[#This Row],[clade.TP]]</f>
        <v>100</v>
      </c>
      <c r="Q2149" s="26" cm="1">
        <f t="array" ref="Q2149">_xlfn.IFS(Table11[[#This Row],[target.clade]]="I",Table11[[#This Row],[hits.II]],Table11[[#This Row],[target.clade]]="II",Table11[[#This Row],[hits.I]],TRUE,NA())</f>
        <v>36</v>
      </c>
      <c r="R2149" s="26">
        <f>IFERROR(Table11[[#This Row],[clade.N]]-Table11[[#This Row],[clade.FP]], NA())</f>
        <v>74</v>
      </c>
      <c r="S2149" s="24">
        <f>Table11[[#This Row],[clade.TP]]/Table11[[#This Row],[clade.P]]</f>
        <v>0.9775482712168837</v>
      </c>
      <c r="T2149" s="24">
        <f>Table11[[#This Row],[clade.FN]]/Table11[[#This Row],[clade.P]]</f>
        <v>2.2451728783116302E-2</v>
      </c>
      <c r="U2149" s="24">
        <f>IFERROR(Table11[[#This Row],[clade.FP]]/Table11[[#This Row],[clade.N]],NA())</f>
        <v>0.32727272727272727</v>
      </c>
      <c r="V2149" s="24">
        <f>IFERROR(Table11[[#This Row],[clade.TN]]/Table11[[#This Row],[clade.N]],NA())</f>
        <v>0.67272727272727273</v>
      </c>
      <c r="AC2149" s="11"/>
      <c r="AD2149" s="11"/>
    </row>
    <row r="2150" spans="1:30" ht="21" customHeight="1" x14ac:dyDescent="0.2">
      <c r="A2150" s="25" t="s">
        <v>8069</v>
      </c>
      <c r="B2150" s="20">
        <f>LOOKUP(Table11[[#This Row],[id]],'S1 - Assay'!A:A,'S1 - Assay'!B:B)</f>
        <v>10244</v>
      </c>
      <c r="C2150" s="20" t="str">
        <f>LOOKUP(Table11[[#This Row],[id]],'S1 - Assay'!A:A,'S1 - Assay'!C:C)</f>
        <v>II</v>
      </c>
      <c r="D2150" s="20">
        <f>COUNTIF('S6 - Table 1'!$B$3:$B$20,Table11[[#This Row],[id]])</f>
        <v>0</v>
      </c>
      <c r="E2150" s="20">
        <v>8.4602291899999997</v>
      </c>
      <c r="F2150" s="20">
        <v>3271</v>
      </c>
      <c r="G2150" s="20">
        <v>55</v>
      </c>
      <c r="H2150" s="20">
        <v>24</v>
      </c>
      <c r="I2150" s="20">
        <v>65</v>
      </c>
      <c r="J2150" s="20">
        <v>36</v>
      </c>
      <c r="K2150" s="20">
        <v>4354</v>
      </c>
      <c r="L2150" s="20">
        <v>52</v>
      </c>
      <c r="M2150" s="26" cm="1">
        <f t="array" ref="M2150">_xlfn.IFS(Table11[[#This Row],[target.clade]]="I",110,Table11[[#This Row],[target.clade]]="II",4454,TRUE,4652)</f>
        <v>4454</v>
      </c>
      <c r="N2150" s="26" cm="1">
        <f t="array" ref="N2150">_xlfn.IFS(Table11[[#This Row],[target.clade]]="I",4454,Table11[[#This Row],[target.clade]]="II",110,TRUE,NA())</f>
        <v>110</v>
      </c>
      <c r="O2150" s="20" cm="1">
        <f t="array" ref="O2150">_xlfn.IFS(Table11[[#This Row],[target.clade]]="I",Table11[[#This Row],[hits.I]],Table11[[#This Row],[target.clade]]="II",Table11[[#This Row],[hits.II]],TRUE,SUM(Table11[[#This Row],[hits.I]:[hits.?]]))</f>
        <v>4354</v>
      </c>
      <c r="P2150" s="26">
        <f>Table11[[#This Row],[clade.P]]-Table11[[#This Row],[clade.TP]]</f>
        <v>100</v>
      </c>
      <c r="Q2150" s="26" cm="1">
        <f t="array" ref="Q2150">_xlfn.IFS(Table11[[#This Row],[target.clade]]="I",Table11[[#This Row],[hits.II]],Table11[[#This Row],[target.clade]]="II",Table11[[#This Row],[hits.I]],TRUE,NA())</f>
        <v>36</v>
      </c>
      <c r="R2150" s="26">
        <f>IFERROR(Table11[[#This Row],[clade.N]]-Table11[[#This Row],[clade.FP]], NA())</f>
        <v>74</v>
      </c>
      <c r="S2150" s="24">
        <f>Table11[[#This Row],[clade.TP]]/Table11[[#This Row],[clade.P]]</f>
        <v>0.9775482712168837</v>
      </c>
      <c r="T2150" s="24">
        <f>Table11[[#This Row],[clade.FN]]/Table11[[#This Row],[clade.P]]</f>
        <v>2.2451728783116302E-2</v>
      </c>
      <c r="U2150" s="24">
        <f>IFERROR(Table11[[#This Row],[clade.FP]]/Table11[[#This Row],[clade.N]],NA())</f>
        <v>0.32727272727272727</v>
      </c>
      <c r="V2150" s="24">
        <f>IFERROR(Table11[[#This Row],[clade.TN]]/Table11[[#This Row],[clade.N]],NA())</f>
        <v>0.67272727272727273</v>
      </c>
      <c r="AC2150" s="11"/>
      <c r="AD2150" s="11"/>
    </row>
    <row r="2151" spans="1:30" ht="21" customHeight="1" x14ac:dyDescent="0.2">
      <c r="A2151" s="25" t="s">
        <v>8072</v>
      </c>
      <c r="B2151" s="20">
        <f>LOOKUP(Table11[[#This Row],[id]],'S1 - Assay'!A:A,'S1 - Assay'!B:B)</f>
        <v>10244</v>
      </c>
      <c r="C2151" s="20" t="str">
        <f>LOOKUP(Table11[[#This Row],[id]],'S1 - Assay'!A:A,'S1 - Assay'!C:C)</f>
        <v>II</v>
      </c>
      <c r="D2151" s="20">
        <f>COUNTIF('S6 - Table 1'!$B$3:$B$20,Table11[[#This Row],[id]])</f>
        <v>0</v>
      </c>
      <c r="E2151" s="20">
        <v>8.4602291899999997</v>
      </c>
      <c r="F2151" s="20">
        <v>3270</v>
      </c>
      <c r="G2151" s="20">
        <v>55</v>
      </c>
      <c r="H2151" s="20">
        <v>24</v>
      </c>
      <c r="I2151" s="20">
        <v>64</v>
      </c>
      <c r="J2151" s="20">
        <v>36</v>
      </c>
      <c r="K2151" s="20">
        <v>4353</v>
      </c>
      <c r="L2151" s="20">
        <v>52</v>
      </c>
      <c r="M2151" s="26" cm="1">
        <f t="array" ref="M2151">_xlfn.IFS(Table11[[#This Row],[target.clade]]="I",110,Table11[[#This Row],[target.clade]]="II",4454,TRUE,4652)</f>
        <v>4454</v>
      </c>
      <c r="N2151" s="26" cm="1">
        <f t="array" ref="N2151">_xlfn.IFS(Table11[[#This Row],[target.clade]]="I",4454,Table11[[#This Row],[target.clade]]="II",110,TRUE,NA())</f>
        <v>110</v>
      </c>
      <c r="O2151" s="20" cm="1">
        <f t="array" ref="O2151">_xlfn.IFS(Table11[[#This Row],[target.clade]]="I",Table11[[#This Row],[hits.I]],Table11[[#This Row],[target.clade]]="II",Table11[[#This Row],[hits.II]],TRUE,SUM(Table11[[#This Row],[hits.I]:[hits.?]]))</f>
        <v>4353</v>
      </c>
      <c r="P2151" s="26">
        <f>Table11[[#This Row],[clade.P]]-Table11[[#This Row],[clade.TP]]</f>
        <v>101</v>
      </c>
      <c r="Q2151" s="26" cm="1">
        <f t="array" ref="Q2151">_xlfn.IFS(Table11[[#This Row],[target.clade]]="I",Table11[[#This Row],[hits.II]],Table11[[#This Row],[target.clade]]="II",Table11[[#This Row],[hits.I]],TRUE,NA())</f>
        <v>36</v>
      </c>
      <c r="R2151" s="26">
        <f>IFERROR(Table11[[#This Row],[clade.N]]-Table11[[#This Row],[clade.FP]], NA())</f>
        <v>74</v>
      </c>
      <c r="S2151" s="24">
        <f>Table11[[#This Row],[clade.TP]]/Table11[[#This Row],[clade.P]]</f>
        <v>0.97732375392905257</v>
      </c>
      <c r="T2151" s="24">
        <f>Table11[[#This Row],[clade.FN]]/Table11[[#This Row],[clade.P]]</f>
        <v>2.2676246070947464E-2</v>
      </c>
      <c r="U2151" s="24">
        <f>IFERROR(Table11[[#This Row],[clade.FP]]/Table11[[#This Row],[clade.N]],NA())</f>
        <v>0.32727272727272727</v>
      </c>
      <c r="V2151" s="24">
        <f>IFERROR(Table11[[#This Row],[clade.TN]]/Table11[[#This Row],[clade.N]],NA())</f>
        <v>0.67272727272727273</v>
      </c>
      <c r="AC2151" s="11"/>
      <c r="AD2151" s="11"/>
    </row>
    <row r="2152" spans="1:30" ht="21" customHeight="1" x14ac:dyDescent="0.2">
      <c r="A2152" s="25" t="s">
        <v>8074</v>
      </c>
      <c r="B2152" s="20">
        <f>LOOKUP(Table11[[#This Row],[id]],'S1 - Assay'!A:A,'S1 - Assay'!B:B)</f>
        <v>10244</v>
      </c>
      <c r="C2152" s="20" t="str">
        <f>LOOKUP(Table11[[#This Row],[id]],'S1 - Assay'!A:A,'S1 - Assay'!C:C)</f>
        <v>II</v>
      </c>
      <c r="D2152" s="20">
        <f>COUNTIF('S6 - Table 1'!$B$3:$B$20,Table11[[#This Row],[id]])</f>
        <v>0</v>
      </c>
      <c r="E2152" s="20">
        <v>8.4758161960000002</v>
      </c>
      <c r="F2152" s="20">
        <v>3396</v>
      </c>
      <c r="G2152" s="20">
        <v>5</v>
      </c>
      <c r="H2152" s="20">
        <v>139</v>
      </c>
      <c r="I2152" s="20">
        <v>169</v>
      </c>
      <c r="J2152" s="20">
        <v>43</v>
      </c>
      <c r="K2152" s="20">
        <v>4419</v>
      </c>
      <c r="L2152" s="20">
        <v>50</v>
      </c>
      <c r="M2152" s="26" cm="1">
        <f t="array" ref="M2152">_xlfn.IFS(Table11[[#This Row],[target.clade]]="I",110,Table11[[#This Row],[target.clade]]="II",4454,TRUE,4652)</f>
        <v>4454</v>
      </c>
      <c r="N2152" s="26" cm="1">
        <f t="array" ref="N2152">_xlfn.IFS(Table11[[#This Row],[target.clade]]="I",4454,Table11[[#This Row],[target.clade]]="II",110,TRUE,NA())</f>
        <v>110</v>
      </c>
      <c r="O2152" s="20" cm="1">
        <f t="array" ref="O2152">_xlfn.IFS(Table11[[#This Row],[target.clade]]="I",Table11[[#This Row],[hits.I]],Table11[[#This Row],[target.clade]]="II",Table11[[#This Row],[hits.II]],TRUE,SUM(Table11[[#This Row],[hits.I]:[hits.?]]))</f>
        <v>4419</v>
      </c>
      <c r="P2152" s="26">
        <f>Table11[[#This Row],[clade.P]]-Table11[[#This Row],[clade.TP]]</f>
        <v>35</v>
      </c>
      <c r="Q2152" s="26" cm="1">
        <f t="array" ref="Q2152">_xlfn.IFS(Table11[[#This Row],[target.clade]]="I",Table11[[#This Row],[hits.II]],Table11[[#This Row],[target.clade]]="II",Table11[[#This Row],[hits.I]],TRUE,NA())</f>
        <v>43</v>
      </c>
      <c r="R2152" s="26">
        <f>IFERROR(Table11[[#This Row],[clade.N]]-Table11[[#This Row],[clade.FP]], NA())</f>
        <v>67</v>
      </c>
      <c r="S2152" s="24">
        <f>Table11[[#This Row],[clade.TP]]/Table11[[#This Row],[clade.P]]</f>
        <v>0.99214189492590932</v>
      </c>
      <c r="T2152" s="24">
        <f>Table11[[#This Row],[clade.FN]]/Table11[[#This Row],[clade.P]]</f>
        <v>7.8581050740907047E-3</v>
      </c>
      <c r="U2152" s="24">
        <f>IFERROR(Table11[[#This Row],[clade.FP]]/Table11[[#This Row],[clade.N]],NA())</f>
        <v>0.39090909090909093</v>
      </c>
      <c r="V2152" s="24">
        <f>IFERROR(Table11[[#This Row],[clade.TN]]/Table11[[#This Row],[clade.N]],NA())</f>
        <v>0.60909090909090913</v>
      </c>
      <c r="AC2152" s="11"/>
      <c r="AD2152" s="11"/>
    </row>
    <row r="2153" spans="1:30" ht="21" customHeight="1" x14ac:dyDescent="0.2">
      <c r="A2153" s="25" t="s">
        <v>8077</v>
      </c>
      <c r="B2153" s="20">
        <f>LOOKUP(Table11[[#This Row],[id]],'S1 - Assay'!A:A,'S1 - Assay'!B:B)</f>
        <v>10244</v>
      </c>
      <c r="C2153" s="20" t="str">
        <f>LOOKUP(Table11[[#This Row],[id]],'S1 - Assay'!A:A,'S1 - Assay'!C:C)</f>
        <v>II</v>
      </c>
      <c r="D2153" s="20">
        <f>COUNTIF('S6 - Table 1'!$B$3:$B$20,Table11[[#This Row],[id]])</f>
        <v>0</v>
      </c>
      <c r="E2153" s="20">
        <v>8.4964030069999996</v>
      </c>
      <c r="F2153" s="20">
        <v>2846</v>
      </c>
      <c r="G2153" s="20">
        <v>274</v>
      </c>
      <c r="H2153" s="20">
        <v>234</v>
      </c>
      <c r="I2153" s="20">
        <v>58</v>
      </c>
      <c r="J2153" s="20">
        <v>44</v>
      </c>
      <c r="K2153" s="20">
        <v>4051</v>
      </c>
      <c r="L2153" s="20">
        <v>62</v>
      </c>
      <c r="M2153" s="26" cm="1">
        <f t="array" ref="M2153">_xlfn.IFS(Table11[[#This Row],[target.clade]]="I",110,Table11[[#This Row],[target.clade]]="II",4454,TRUE,4652)</f>
        <v>4454</v>
      </c>
      <c r="N2153" s="26" cm="1">
        <f t="array" ref="N2153">_xlfn.IFS(Table11[[#This Row],[target.clade]]="I",4454,Table11[[#This Row],[target.clade]]="II",110,TRUE,NA())</f>
        <v>110</v>
      </c>
      <c r="O2153" s="20" cm="1">
        <f t="array" ref="O2153">_xlfn.IFS(Table11[[#This Row],[target.clade]]="I",Table11[[#This Row],[hits.I]],Table11[[#This Row],[target.clade]]="II",Table11[[#This Row],[hits.II]],TRUE,SUM(Table11[[#This Row],[hits.I]:[hits.?]]))</f>
        <v>4051</v>
      </c>
      <c r="P2153" s="26">
        <f>Table11[[#This Row],[clade.P]]-Table11[[#This Row],[clade.TP]]</f>
        <v>403</v>
      </c>
      <c r="Q2153" s="26" cm="1">
        <f t="array" ref="Q2153">_xlfn.IFS(Table11[[#This Row],[target.clade]]="I",Table11[[#This Row],[hits.II]],Table11[[#This Row],[target.clade]]="II",Table11[[#This Row],[hits.I]],TRUE,NA())</f>
        <v>44</v>
      </c>
      <c r="R2153" s="26">
        <f>IFERROR(Table11[[#This Row],[clade.N]]-Table11[[#This Row],[clade.FP]], NA())</f>
        <v>66</v>
      </c>
      <c r="S2153" s="24">
        <f>Table11[[#This Row],[clade.TP]]/Table11[[#This Row],[clade.P]]</f>
        <v>0.90951953300404131</v>
      </c>
      <c r="T2153" s="24">
        <f>Table11[[#This Row],[clade.FN]]/Table11[[#This Row],[clade.P]]</f>
        <v>9.0480466995958686E-2</v>
      </c>
      <c r="U2153" s="24">
        <f>IFERROR(Table11[[#This Row],[clade.FP]]/Table11[[#This Row],[clade.N]],NA())</f>
        <v>0.4</v>
      </c>
      <c r="V2153" s="24">
        <f>IFERROR(Table11[[#This Row],[clade.TN]]/Table11[[#This Row],[clade.N]],NA())</f>
        <v>0.6</v>
      </c>
      <c r="AC2153" s="11"/>
      <c r="AD2153" s="11"/>
    </row>
    <row r="2154" spans="1:30" ht="21" customHeight="1" x14ac:dyDescent="0.2">
      <c r="A2154" s="25" t="s">
        <v>8080</v>
      </c>
      <c r="B2154" s="20">
        <f>LOOKUP(Table11[[#This Row],[id]],'S1 - Assay'!A:A,'S1 - Assay'!B:B)</f>
        <v>10244</v>
      </c>
      <c r="C2154" s="20" t="str">
        <f>LOOKUP(Table11[[#This Row],[id]],'S1 - Assay'!A:A,'S1 - Assay'!C:C)</f>
        <v>II</v>
      </c>
      <c r="D2154" s="20">
        <f>COUNTIF('S6 - Table 1'!$B$3:$B$20,Table11[[#This Row],[id]])</f>
        <v>0</v>
      </c>
      <c r="E2154" s="20">
        <v>8.5025261130000001</v>
      </c>
      <c r="F2154" s="20">
        <v>3125</v>
      </c>
      <c r="G2154" s="20">
        <v>49</v>
      </c>
      <c r="H2154" s="20">
        <v>279</v>
      </c>
      <c r="I2154" s="20">
        <v>282</v>
      </c>
      <c r="J2154" s="20">
        <v>44</v>
      </c>
      <c r="K2154" s="20">
        <v>4117</v>
      </c>
      <c r="L2154" s="20">
        <v>64</v>
      </c>
      <c r="M2154" s="26" cm="1">
        <f t="array" ref="M2154">_xlfn.IFS(Table11[[#This Row],[target.clade]]="I",110,Table11[[#This Row],[target.clade]]="II",4454,TRUE,4652)</f>
        <v>4454</v>
      </c>
      <c r="N2154" s="26" cm="1">
        <f t="array" ref="N2154">_xlfn.IFS(Table11[[#This Row],[target.clade]]="I",4454,Table11[[#This Row],[target.clade]]="II",110,TRUE,NA())</f>
        <v>110</v>
      </c>
      <c r="O2154" s="20" cm="1">
        <f t="array" ref="O2154">_xlfn.IFS(Table11[[#This Row],[target.clade]]="I",Table11[[#This Row],[hits.I]],Table11[[#This Row],[target.clade]]="II",Table11[[#This Row],[hits.II]],TRUE,SUM(Table11[[#This Row],[hits.I]:[hits.?]]))</f>
        <v>4117</v>
      </c>
      <c r="P2154" s="26">
        <f>Table11[[#This Row],[clade.P]]-Table11[[#This Row],[clade.TP]]</f>
        <v>337</v>
      </c>
      <c r="Q2154" s="26" cm="1">
        <f t="array" ref="Q2154">_xlfn.IFS(Table11[[#This Row],[target.clade]]="I",Table11[[#This Row],[hits.II]],Table11[[#This Row],[target.clade]]="II",Table11[[#This Row],[hits.I]],TRUE,NA())</f>
        <v>44</v>
      </c>
      <c r="R2154" s="26">
        <f>IFERROR(Table11[[#This Row],[clade.N]]-Table11[[#This Row],[clade.FP]], NA())</f>
        <v>66</v>
      </c>
      <c r="S2154" s="24">
        <f>Table11[[#This Row],[clade.TP]]/Table11[[#This Row],[clade.P]]</f>
        <v>0.92433767400089806</v>
      </c>
      <c r="T2154" s="24">
        <f>Table11[[#This Row],[clade.FN]]/Table11[[#This Row],[clade.P]]</f>
        <v>7.5662325999101929E-2</v>
      </c>
      <c r="U2154" s="24">
        <f>IFERROR(Table11[[#This Row],[clade.FP]]/Table11[[#This Row],[clade.N]],NA())</f>
        <v>0.4</v>
      </c>
      <c r="V2154" s="24">
        <f>IFERROR(Table11[[#This Row],[clade.TN]]/Table11[[#This Row],[clade.N]],NA())</f>
        <v>0.6</v>
      </c>
      <c r="AC2154" s="11"/>
      <c r="AD2154" s="11"/>
    </row>
    <row r="2155" spans="1:30" ht="21" customHeight="1" x14ac:dyDescent="0.2">
      <c r="A2155" s="25" t="s">
        <v>8083</v>
      </c>
      <c r="B2155" s="20">
        <f>LOOKUP(Table11[[#This Row],[id]],'S1 - Assay'!A:A,'S1 - Assay'!B:B)</f>
        <v>10244</v>
      </c>
      <c r="C2155" s="20" t="str">
        <f>LOOKUP(Table11[[#This Row],[id]],'S1 - Assay'!A:A,'S1 - Assay'!C:C)</f>
        <v>II</v>
      </c>
      <c r="D2155" s="20">
        <f>COUNTIF('S6 - Table 1'!$B$3:$B$20,Table11[[#This Row],[id]])</f>
        <v>0</v>
      </c>
      <c r="E2155" s="20">
        <v>8.5248404030000007</v>
      </c>
      <c r="F2155" s="20">
        <v>3268</v>
      </c>
      <c r="G2155" s="20">
        <v>1</v>
      </c>
      <c r="H2155" s="20">
        <v>268</v>
      </c>
      <c r="I2155" s="20">
        <v>9</v>
      </c>
      <c r="J2155" s="20">
        <v>0</v>
      </c>
      <c r="K2155" s="20">
        <v>4401</v>
      </c>
      <c r="L2155" s="20">
        <v>23</v>
      </c>
      <c r="M2155" s="26" cm="1">
        <f t="array" ref="M2155">_xlfn.IFS(Table11[[#This Row],[target.clade]]="I",110,Table11[[#This Row],[target.clade]]="II",4454,TRUE,4652)</f>
        <v>4454</v>
      </c>
      <c r="N2155" s="26" cm="1">
        <f t="array" ref="N2155">_xlfn.IFS(Table11[[#This Row],[target.clade]]="I",4454,Table11[[#This Row],[target.clade]]="II",110,TRUE,NA())</f>
        <v>110</v>
      </c>
      <c r="O2155" s="20" cm="1">
        <f t="array" ref="O2155">_xlfn.IFS(Table11[[#This Row],[target.clade]]="I",Table11[[#This Row],[hits.I]],Table11[[#This Row],[target.clade]]="II",Table11[[#This Row],[hits.II]],TRUE,SUM(Table11[[#This Row],[hits.I]:[hits.?]]))</f>
        <v>4401</v>
      </c>
      <c r="P2155" s="26">
        <f>Table11[[#This Row],[clade.P]]-Table11[[#This Row],[clade.TP]]</f>
        <v>53</v>
      </c>
      <c r="Q2155" s="26" cm="1">
        <f t="array" ref="Q2155">_xlfn.IFS(Table11[[#This Row],[target.clade]]="I",Table11[[#This Row],[hits.II]],Table11[[#This Row],[target.clade]]="II",Table11[[#This Row],[hits.I]],TRUE,NA())</f>
        <v>0</v>
      </c>
      <c r="R2155" s="26">
        <f>IFERROR(Table11[[#This Row],[clade.N]]-Table11[[#This Row],[clade.FP]], NA())</f>
        <v>110</v>
      </c>
      <c r="S2155" s="24">
        <f>Table11[[#This Row],[clade.TP]]/Table11[[#This Row],[clade.P]]</f>
        <v>0.98810058374494836</v>
      </c>
      <c r="T2155" s="24">
        <f>Table11[[#This Row],[clade.FN]]/Table11[[#This Row],[clade.P]]</f>
        <v>1.1899416255051639E-2</v>
      </c>
      <c r="U2155" s="24">
        <f>IFERROR(Table11[[#This Row],[clade.FP]]/Table11[[#This Row],[clade.N]],NA())</f>
        <v>0</v>
      </c>
      <c r="V2155" s="24">
        <f>IFERROR(Table11[[#This Row],[clade.TN]]/Table11[[#This Row],[clade.N]],NA())</f>
        <v>1</v>
      </c>
      <c r="AC2155" s="11"/>
      <c r="AD2155" s="11"/>
    </row>
    <row r="2156" spans="1:30" ht="21" customHeight="1" x14ac:dyDescent="0.2">
      <c r="A2156" s="25" t="s">
        <v>8085</v>
      </c>
      <c r="B2156" s="20">
        <f>LOOKUP(Table11[[#This Row],[id]],'S1 - Assay'!A:A,'S1 - Assay'!B:B)</f>
        <v>10244</v>
      </c>
      <c r="C2156" s="20" t="str">
        <f>LOOKUP(Table11[[#This Row],[id]],'S1 - Assay'!A:A,'S1 - Assay'!C:C)</f>
        <v>II</v>
      </c>
      <c r="D2156" s="20">
        <f>COUNTIF('S6 - Table 1'!$B$3:$B$20,Table11[[#This Row],[id]])</f>
        <v>0</v>
      </c>
      <c r="E2156" s="20">
        <v>8.5317330709999997</v>
      </c>
      <c r="F2156" s="20">
        <v>3257</v>
      </c>
      <c r="G2156" s="20">
        <v>7</v>
      </c>
      <c r="H2156" s="20">
        <v>107</v>
      </c>
      <c r="I2156" s="20">
        <v>179</v>
      </c>
      <c r="J2156" s="20">
        <v>43</v>
      </c>
      <c r="K2156" s="20">
        <v>4322</v>
      </c>
      <c r="L2156" s="20">
        <v>17</v>
      </c>
      <c r="M2156" s="26" cm="1">
        <f t="array" ref="M2156">_xlfn.IFS(Table11[[#This Row],[target.clade]]="I",110,Table11[[#This Row],[target.clade]]="II",4454,TRUE,4652)</f>
        <v>4454</v>
      </c>
      <c r="N2156" s="26" cm="1">
        <f t="array" ref="N2156">_xlfn.IFS(Table11[[#This Row],[target.clade]]="I",4454,Table11[[#This Row],[target.clade]]="II",110,TRUE,NA())</f>
        <v>110</v>
      </c>
      <c r="O2156" s="20" cm="1">
        <f t="array" ref="O2156">_xlfn.IFS(Table11[[#This Row],[target.clade]]="I",Table11[[#This Row],[hits.I]],Table11[[#This Row],[target.clade]]="II",Table11[[#This Row],[hits.II]],TRUE,SUM(Table11[[#This Row],[hits.I]:[hits.?]]))</f>
        <v>4322</v>
      </c>
      <c r="P2156" s="26">
        <f>Table11[[#This Row],[clade.P]]-Table11[[#This Row],[clade.TP]]</f>
        <v>132</v>
      </c>
      <c r="Q2156" s="26" cm="1">
        <f t="array" ref="Q2156">_xlfn.IFS(Table11[[#This Row],[target.clade]]="I",Table11[[#This Row],[hits.II]],Table11[[#This Row],[target.clade]]="II",Table11[[#This Row],[hits.I]],TRUE,NA())</f>
        <v>43</v>
      </c>
      <c r="R2156" s="26">
        <f>IFERROR(Table11[[#This Row],[clade.N]]-Table11[[#This Row],[clade.FP]], NA())</f>
        <v>67</v>
      </c>
      <c r="S2156" s="24">
        <f>Table11[[#This Row],[clade.TP]]/Table11[[#This Row],[clade.P]]</f>
        <v>0.97036371800628651</v>
      </c>
      <c r="T2156" s="24">
        <f>Table11[[#This Row],[clade.FN]]/Table11[[#This Row],[clade.P]]</f>
        <v>2.9636281993713515E-2</v>
      </c>
      <c r="U2156" s="24">
        <f>IFERROR(Table11[[#This Row],[clade.FP]]/Table11[[#This Row],[clade.N]],NA())</f>
        <v>0.39090909090909093</v>
      </c>
      <c r="V2156" s="24">
        <f>IFERROR(Table11[[#This Row],[clade.TN]]/Table11[[#This Row],[clade.N]],NA())</f>
        <v>0.60909090909090913</v>
      </c>
      <c r="AC2156" s="11"/>
      <c r="AD2156" s="11"/>
    </row>
    <row r="2157" spans="1:30" ht="21" customHeight="1" x14ac:dyDescent="0.2">
      <c r="A2157" s="25" t="s">
        <v>8088</v>
      </c>
      <c r="B2157" s="20">
        <f>LOOKUP(Table11[[#This Row],[id]],'S1 - Assay'!A:A,'S1 - Assay'!B:B)</f>
        <v>10244</v>
      </c>
      <c r="C2157" s="20" t="str">
        <f>LOOKUP(Table11[[#This Row],[id]],'S1 - Assay'!A:A,'S1 - Assay'!C:C)</f>
        <v>II</v>
      </c>
      <c r="D2157" s="20">
        <f>COUNTIF('S6 - Table 1'!$B$3:$B$20,Table11[[#This Row],[id]])</f>
        <v>0</v>
      </c>
      <c r="E2157" s="20">
        <v>8.5354318130000006</v>
      </c>
      <c r="F2157" s="20">
        <v>3395</v>
      </c>
      <c r="G2157" s="20">
        <v>5</v>
      </c>
      <c r="H2157" s="20">
        <v>72</v>
      </c>
      <c r="I2157" s="20">
        <v>237</v>
      </c>
      <c r="J2157" s="20">
        <v>43</v>
      </c>
      <c r="K2157" s="20">
        <v>4418</v>
      </c>
      <c r="L2157" s="20">
        <v>50</v>
      </c>
      <c r="M2157" s="26" cm="1">
        <f t="array" ref="M2157">_xlfn.IFS(Table11[[#This Row],[target.clade]]="I",110,Table11[[#This Row],[target.clade]]="II",4454,TRUE,4652)</f>
        <v>4454</v>
      </c>
      <c r="N2157" s="26" cm="1">
        <f t="array" ref="N2157">_xlfn.IFS(Table11[[#This Row],[target.clade]]="I",4454,Table11[[#This Row],[target.clade]]="II",110,TRUE,NA())</f>
        <v>110</v>
      </c>
      <c r="O2157" s="20" cm="1">
        <f t="array" ref="O2157">_xlfn.IFS(Table11[[#This Row],[target.clade]]="I",Table11[[#This Row],[hits.I]],Table11[[#This Row],[target.clade]]="II",Table11[[#This Row],[hits.II]],TRUE,SUM(Table11[[#This Row],[hits.I]:[hits.?]]))</f>
        <v>4418</v>
      </c>
      <c r="P2157" s="26">
        <f>Table11[[#This Row],[clade.P]]-Table11[[#This Row],[clade.TP]]</f>
        <v>36</v>
      </c>
      <c r="Q2157" s="26" cm="1">
        <f t="array" ref="Q2157">_xlfn.IFS(Table11[[#This Row],[target.clade]]="I",Table11[[#This Row],[hits.II]],Table11[[#This Row],[target.clade]]="II",Table11[[#This Row],[hits.I]],TRUE,NA())</f>
        <v>43</v>
      </c>
      <c r="R2157" s="26">
        <f>IFERROR(Table11[[#This Row],[clade.N]]-Table11[[#This Row],[clade.FP]], NA())</f>
        <v>67</v>
      </c>
      <c r="S2157" s="24">
        <f>Table11[[#This Row],[clade.TP]]/Table11[[#This Row],[clade.P]]</f>
        <v>0.99191737763807808</v>
      </c>
      <c r="T2157" s="24">
        <f>Table11[[#This Row],[clade.FN]]/Table11[[#This Row],[clade.P]]</f>
        <v>8.0826223619218686E-3</v>
      </c>
      <c r="U2157" s="24">
        <f>IFERROR(Table11[[#This Row],[clade.FP]]/Table11[[#This Row],[clade.N]],NA())</f>
        <v>0.39090909090909093</v>
      </c>
      <c r="V2157" s="24">
        <f>IFERROR(Table11[[#This Row],[clade.TN]]/Table11[[#This Row],[clade.N]],NA())</f>
        <v>0.60909090909090913</v>
      </c>
      <c r="AC2157" s="11"/>
      <c r="AD2157" s="11"/>
    </row>
    <row r="2158" spans="1:30" ht="21" customHeight="1" x14ac:dyDescent="0.2">
      <c r="A2158" s="25" t="s">
        <v>8091</v>
      </c>
      <c r="B2158" s="20">
        <f>LOOKUP(Table11[[#This Row],[id]],'S1 - Assay'!A:A,'S1 - Assay'!B:B)</f>
        <v>10244</v>
      </c>
      <c r="C2158" s="20" t="str">
        <f>LOOKUP(Table11[[#This Row],[id]],'S1 - Assay'!A:A,'S1 - Assay'!C:C)</f>
        <v>II</v>
      </c>
      <c r="D2158" s="20">
        <f>COUNTIF('S6 - Table 1'!$B$3:$B$20,Table11[[#This Row],[id]])</f>
        <v>0</v>
      </c>
      <c r="E2158" s="20">
        <v>8.5536991310000001</v>
      </c>
      <c r="F2158" s="20">
        <v>3396</v>
      </c>
      <c r="G2158" s="20">
        <v>5</v>
      </c>
      <c r="H2158" s="20">
        <v>140</v>
      </c>
      <c r="I2158" s="20">
        <v>168</v>
      </c>
      <c r="J2158" s="20">
        <v>43</v>
      </c>
      <c r="K2158" s="20">
        <v>4419</v>
      </c>
      <c r="L2158" s="20">
        <v>50</v>
      </c>
      <c r="M2158" s="26" cm="1">
        <f t="array" ref="M2158">_xlfn.IFS(Table11[[#This Row],[target.clade]]="I",110,Table11[[#This Row],[target.clade]]="II",4454,TRUE,4652)</f>
        <v>4454</v>
      </c>
      <c r="N2158" s="26" cm="1">
        <f t="array" ref="N2158">_xlfn.IFS(Table11[[#This Row],[target.clade]]="I",4454,Table11[[#This Row],[target.clade]]="II",110,TRUE,NA())</f>
        <v>110</v>
      </c>
      <c r="O2158" s="20" cm="1">
        <f t="array" ref="O2158">_xlfn.IFS(Table11[[#This Row],[target.clade]]="I",Table11[[#This Row],[hits.I]],Table11[[#This Row],[target.clade]]="II",Table11[[#This Row],[hits.II]],TRUE,SUM(Table11[[#This Row],[hits.I]:[hits.?]]))</f>
        <v>4419</v>
      </c>
      <c r="P2158" s="26">
        <f>Table11[[#This Row],[clade.P]]-Table11[[#This Row],[clade.TP]]</f>
        <v>35</v>
      </c>
      <c r="Q2158" s="26" cm="1">
        <f t="array" ref="Q2158">_xlfn.IFS(Table11[[#This Row],[target.clade]]="I",Table11[[#This Row],[hits.II]],Table11[[#This Row],[target.clade]]="II",Table11[[#This Row],[hits.I]],TRUE,NA())</f>
        <v>43</v>
      </c>
      <c r="R2158" s="26">
        <f>IFERROR(Table11[[#This Row],[clade.N]]-Table11[[#This Row],[clade.FP]], NA())</f>
        <v>67</v>
      </c>
      <c r="S2158" s="24">
        <f>Table11[[#This Row],[clade.TP]]/Table11[[#This Row],[clade.P]]</f>
        <v>0.99214189492590932</v>
      </c>
      <c r="T2158" s="24">
        <f>Table11[[#This Row],[clade.FN]]/Table11[[#This Row],[clade.P]]</f>
        <v>7.8581050740907047E-3</v>
      </c>
      <c r="U2158" s="24">
        <f>IFERROR(Table11[[#This Row],[clade.FP]]/Table11[[#This Row],[clade.N]],NA())</f>
        <v>0.39090909090909093</v>
      </c>
      <c r="V2158" s="24">
        <f>IFERROR(Table11[[#This Row],[clade.TN]]/Table11[[#This Row],[clade.N]],NA())</f>
        <v>0.60909090909090913</v>
      </c>
      <c r="AC2158" s="11"/>
      <c r="AD2158" s="11"/>
    </row>
    <row r="2159" spans="1:30" ht="21" customHeight="1" x14ac:dyDescent="0.2">
      <c r="A2159" s="25" t="s">
        <v>8094</v>
      </c>
      <c r="B2159" s="20">
        <f>LOOKUP(Table11[[#This Row],[id]],'S1 - Assay'!A:A,'S1 - Assay'!B:B)</f>
        <v>10244</v>
      </c>
      <c r="C2159" s="20" t="str">
        <f>LOOKUP(Table11[[#This Row],[id]],'S1 - Assay'!A:A,'S1 - Assay'!C:C)</f>
        <v>II</v>
      </c>
      <c r="D2159" s="20">
        <f>COUNTIF('S6 - Table 1'!$B$3:$B$20,Table11[[#This Row],[id]])</f>
        <v>0</v>
      </c>
      <c r="E2159" s="20">
        <v>8.6147095480000004</v>
      </c>
      <c r="F2159" s="20">
        <v>3257</v>
      </c>
      <c r="G2159" s="20">
        <v>7</v>
      </c>
      <c r="H2159" s="20">
        <v>107</v>
      </c>
      <c r="I2159" s="20">
        <v>179</v>
      </c>
      <c r="J2159" s="20">
        <v>43</v>
      </c>
      <c r="K2159" s="20">
        <v>4322</v>
      </c>
      <c r="L2159" s="20">
        <v>17</v>
      </c>
      <c r="M2159" s="26" cm="1">
        <f t="array" ref="M2159">_xlfn.IFS(Table11[[#This Row],[target.clade]]="I",110,Table11[[#This Row],[target.clade]]="II",4454,TRUE,4652)</f>
        <v>4454</v>
      </c>
      <c r="N2159" s="26" cm="1">
        <f t="array" ref="N2159">_xlfn.IFS(Table11[[#This Row],[target.clade]]="I",4454,Table11[[#This Row],[target.clade]]="II",110,TRUE,NA())</f>
        <v>110</v>
      </c>
      <c r="O2159" s="20" cm="1">
        <f t="array" ref="O2159">_xlfn.IFS(Table11[[#This Row],[target.clade]]="I",Table11[[#This Row],[hits.I]],Table11[[#This Row],[target.clade]]="II",Table11[[#This Row],[hits.II]],TRUE,SUM(Table11[[#This Row],[hits.I]:[hits.?]]))</f>
        <v>4322</v>
      </c>
      <c r="P2159" s="26">
        <f>Table11[[#This Row],[clade.P]]-Table11[[#This Row],[clade.TP]]</f>
        <v>132</v>
      </c>
      <c r="Q2159" s="26" cm="1">
        <f t="array" ref="Q2159">_xlfn.IFS(Table11[[#This Row],[target.clade]]="I",Table11[[#This Row],[hits.II]],Table11[[#This Row],[target.clade]]="II",Table11[[#This Row],[hits.I]],TRUE,NA())</f>
        <v>43</v>
      </c>
      <c r="R2159" s="26">
        <f>IFERROR(Table11[[#This Row],[clade.N]]-Table11[[#This Row],[clade.FP]], NA())</f>
        <v>67</v>
      </c>
      <c r="S2159" s="24">
        <f>Table11[[#This Row],[clade.TP]]/Table11[[#This Row],[clade.P]]</f>
        <v>0.97036371800628651</v>
      </c>
      <c r="T2159" s="24">
        <f>Table11[[#This Row],[clade.FN]]/Table11[[#This Row],[clade.P]]</f>
        <v>2.9636281993713515E-2</v>
      </c>
      <c r="U2159" s="24">
        <f>IFERROR(Table11[[#This Row],[clade.FP]]/Table11[[#This Row],[clade.N]],NA())</f>
        <v>0.39090909090909093</v>
      </c>
      <c r="V2159" s="24">
        <f>IFERROR(Table11[[#This Row],[clade.TN]]/Table11[[#This Row],[clade.N]],NA())</f>
        <v>0.60909090909090913</v>
      </c>
      <c r="AC2159" s="11"/>
      <c r="AD2159" s="11"/>
    </row>
    <row r="2160" spans="1:30" ht="21" customHeight="1" x14ac:dyDescent="0.2">
      <c r="A2160" s="25" t="s">
        <v>8097</v>
      </c>
      <c r="B2160" s="20">
        <f>LOOKUP(Table11[[#This Row],[id]],'S1 - Assay'!A:A,'S1 - Assay'!B:B)</f>
        <v>10244</v>
      </c>
      <c r="C2160" s="20" t="str">
        <f>LOOKUP(Table11[[#This Row],[id]],'S1 - Assay'!A:A,'S1 - Assay'!C:C)</f>
        <v>II</v>
      </c>
      <c r="D2160" s="20">
        <f>COUNTIF('S6 - Table 1'!$B$3:$B$20,Table11[[#This Row],[id]])</f>
        <v>0</v>
      </c>
      <c r="E2160" s="20">
        <v>8.6183981060000008</v>
      </c>
      <c r="F2160" s="20">
        <v>3201</v>
      </c>
      <c r="G2160" s="20">
        <v>55</v>
      </c>
      <c r="H2160" s="20">
        <v>203</v>
      </c>
      <c r="I2160" s="20">
        <v>59</v>
      </c>
      <c r="J2160" s="20">
        <v>43</v>
      </c>
      <c r="K2160" s="20">
        <v>4286</v>
      </c>
      <c r="L2160" s="20">
        <v>14</v>
      </c>
      <c r="M2160" s="26" cm="1">
        <f t="array" ref="M2160">_xlfn.IFS(Table11[[#This Row],[target.clade]]="I",110,Table11[[#This Row],[target.clade]]="II",4454,TRUE,4652)</f>
        <v>4454</v>
      </c>
      <c r="N2160" s="26" cm="1">
        <f t="array" ref="N2160">_xlfn.IFS(Table11[[#This Row],[target.clade]]="I",4454,Table11[[#This Row],[target.clade]]="II",110,TRUE,NA())</f>
        <v>110</v>
      </c>
      <c r="O2160" s="20" cm="1">
        <f t="array" ref="O2160">_xlfn.IFS(Table11[[#This Row],[target.clade]]="I",Table11[[#This Row],[hits.I]],Table11[[#This Row],[target.clade]]="II",Table11[[#This Row],[hits.II]],TRUE,SUM(Table11[[#This Row],[hits.I]:[hits.?]]))</f>
        <v>4286</v>
      </c>
      <c r="P2160" s="26">
        <f>Table11[[#This Row],[clade.P]]-Table11[[#This Row],[clade.TP]]</f>
        <v>168</v>
      </c>
      <c r="Q2160" s="26" cm="1">
        <f t="array" ref="Q2160">_xlfn.IFS(Table11[[#This Row],[target.clade]]="I",Table11[[#This Row],[hits.II]],Table11[[#This Row],[target.clade]]="II",Table11[[#This Row],[hits.I]],TRUE,NA())</f>
        <v>43</v>
      </c>
      <c r="R2160" s="26">
        <f>IFERROR(Table11[[#This Row],[clade.N]]-Table11[[#This Row],[clade.FP]], NA())</f>
        <v>67</v>
      </c>
      <c r="S2160" s="24">
        <f>Table11[[#This Row],[clade.TP]]/Table11[[#This Row],[clade.P]]</f>
        <v>0.96228109564436459</v>
      </c>
      <c r="T2160" s="24">
        <f>Table11[[#This Row],[clade.FN]]/Table11[[#This Row],[clade.P]]</f>
        <v>3.7718904355635387E-2</v>
      </c>
      <c r="U2160" s="24">
        <f>IFERROR(Table11[[#This Row],[clade.FP]]/Table11[[#This Row],[clade.N]],NA())</f>
        <v>0.39090909090909093</v>
      </c>
      <c r="V2160" s="24">
        <f>IFERROR(Table11[[#This Row],[clade.TN]]/Table11[[#This Row],[clade.N]],NA())</f>
        <v>0.60909090909090913</v>
      </c>
      <c r="AC2160" s="11"/>
      <c r="AD2160" s="11"/>
    </row>
    <row r="2161" spans="1:30" ht="21" customHeight="1" x14ac:dyDescent="0.2">
      <c r="A2161" s="25" t="s">
        <v>8102</v>
      </c>
      <c r="B2161" s="20">
        <f>LOOKUP(Table11[[#This Row],[id]],'S1 - Assay'!A:A,'S1 - Assay'!B:B)</f>
        <v>10244</v>
      </c>
      <c r="C2161" s="20" t="str">
        <f>LOOKUP(Table11[[#This Row],[id]],'S1 - Assay'!A:A,'S1 - Assay'!C:C)</f>
        <v>II</v>
      </c>
      <c r="D2161" s="20">
        <f>COUNTIF('S6 - Table 1'!$B$3:$B$20,Table11[[#This Row],[id]])</f>
        <v>0</v>
      </c>
      <c r="E2161" s="20">
        <v>8.7241187050000004</v>
      </c>
      <c r="F2161" s="20">
        <v>3430</v>
      </c>
      <c r="G2161" s="20">
        <v>0</v>
      </c>
      <c r="H2161" s="20">
        <v>182</v>
      </c>
      <c r="I2161" s="20">
        <v>102</v>
      </c>
      <c r="J2161" s="20">
        <v>43</v>
      </c>
      <c r="K2161" s="20">
        <v>4427</v>
      </c>
      <c r="L2161" s="20">
        <v>65</v>
      </c>
      <c r="M2161" s="26" cm="1">
        <f t="array" ref="M2161">_xlfn.IFS(Table11[[#This Row],[target.clade]]="I",110,Table11[[#This Row],[target.clade]]="II",4454,TRUE,4652)</f>
        <v>4454</v>
      </c>
      <c r="N2161" s="26" cm="1">
        <f t="array" ref="N2161">_xlfn.IFS(Table11[[#This Row],[target.clade]]="I",4454,Table11[[#This Row],[target.clade]]="II",110,TRUE,NA())</f>
        <v>110</v>
      </c>
      <c r="O2161" s="20" cm="1">
        <f t="array" ref="O2161">_xlfn.IFS(Table11[[#This Row],[target.clade]]="I",Table11[[#This Row],[hits.I]],Table11[[#This Row],[target.clade]]="II",Table11[[#This Row],[hits.II]],TRUE,SUM(Table11[[#This Row],[hits.I]:[hits.?]]))</f>
        <v>4427</v>
      </c>
      <c r="P2161" s="26">
        <f>Table11[[#This Row],[clade.P]]-Table11[[#This Row],[clade.TP]]</f>
        <v>27</v>
      </c>
      <c r="Q2161" s="26" cm="1">
        <f t="array" ref="Q2161">_xlfn.IFS(Table11[[#This Row],[target.clade]]="I",Table11[[#This Row],[hits.II]],Table11[[#This Row],[target.clade]]="II",Table11[[#This Row],[hits.I]],TRUE,NA())</f>
        <v>43</v>
      </c>
      <c r="R2161" s="26">
        <f>IFERROR(Table11[[#This Row],[clade.N]]-Table11[[#This Row],[clade.FP]], NA())</f>
        <v>67</v>
      </c>
      <c r="S2161" s="24">
        <f>Table11[[#This Row],[clade.TP]]/Table11[[#This Row],[clade.P]]</f>
        <v>0.99393803322855856</v>
      </c>
      <c r="T2161" s="24">
        <f>Table11[[#This Row],[clade.FN]]/Table11[[#This Row],[clade.P]]</f>
        <v>6.0619667714414006E-3</v>
      </c>
      <c r="U2161" s="24">
        <f>IFERROR(Table11[[#This Row],[clade.FP]]/Table11[[#This Row],[clade.N]],NA())</f>
        <v>0.39090909090909093</v>
      </c>
      <c r="V2161" s="24">
        <f>IFERROR(Table11[[#This Row],[clade.TN]]/Table11[[#This Row],[clade.N]],NA())</f>
        <v>0.60909090909090913</v>
      </c>
      <c r="AC2161" s="11"/>
      <c r="AD2161" s="11"/>
    </row>
    <row r="2162" spans="1:30" ht="21" customHeight="1" x14ac:dyDescent="0.2">
      <c r="A2162" s="25" t="s">
        <v>8107</v>
      </c>
      <c r="B2162" s="20">
        <f>LOOKUP(Table11[[#This Row],[id]],'S1 - Assay'!A:A,'S1 - Assay'!B:B)</f>
        <v>10244</v>
      </c>
      <c r="C2162" s="20" t="str">
        <f>LOOKUP(Table11[[#This Row],[id]],'S1 - Assay'!A:A,'S1 - Assay'!C:C)</f>
        <v>II</v>
      </c>
      <c r="D2162" s="20">
        <f>COUNTIF('S6 - Table 1'!$B$3:$B$20,Table11[[#This Row],[id]])</f>
        <v>0</v>
      </c>
      <c r="E2162" s="20">
        <v>8.7294325209999997</v>
      </c>
      <c r="F2162" s="20">
        <v>3293</v>
      </c>
      <c r="G2162" s="20">
        <v>2</v>
      </c>
      <c r="H2162" s="20">
        <v>276</v>
      </c>
      <c r="I2162" s="20">
        <v>30</v>
      </c>
      <c r="J2162" s="20">
        <v>43</v>
      </c>
      <c r="K2162" s="20">
        <v>4381</v>
      </c>
      <c r="L2162" s="20">
        <v>26</v>
      </c>
      <c r="M2162" s="26" cm="1">
        <f t="array" ref="M2162">_xlfn.IFS(Table11[[#This Row],[target.clade]]="I",110,Table11[[#This Row],[target.clade]]="II",4454,TRUE,4652)</f>
        <v>4454</v>
      </c>
      <c r="N2162" s="26" cm="1">
        <f t="array" ref="N2162">_xlfn.IFS(Table11[[#This Row],[target.clade]]="I",4454,Table11[[#This Row],[target.clade]]="II",110,TRUE,NA())</f>
        <v>110</v>
      </c>
      <c r="O2162" s="20" cm="1">
        <f t="array" ref="O2162">_xlfn.IFS(Table11[[#This Row],[target.clade]]="I",Table11[[#This Row],[hits.I]],Table11[[#This Row],[target.clade]]="II",Table11[[#This Row],[hits.II]],TRUE,SUM(Table11[[#This Row],[hits.I]:[hits.?]]))</f>
        <v>4381</v>
      </c>
      <c r="P2162" s="26">
        <f>Table11[[#This Row],[clade.P]]-Table11[[#This Row],[clade.TP]]</f>
        <v>73</v>
      </c>
      <c r="Q2162" s="26" cm="1">
        <f t="array" ref="Q2162">_xlfn.IFS(Table11[[#This Row],[target.clade]]="I",Table11[[#This Row],[hits.II]],Table11[[#This Row],[target.clade]]="II",Table11[[#This Row],[hits.I]],TRUE,NA())</f>
        <v>43</v>
      </c>
      <c r="R2162" s="26">
        <f>IFERROR(Table11[[#This Row],[clade.N]]-Table11[[#This Row],[clade.FP]], NA())</f>
        <v>67</v>
      </c>
      <c r="S2162" s="24">
        <f>Table11[[#This Row],[clade.TP]]/Table11[[#This Row],[clade.P]]</f>
        <v>0.98361023798832514</v>
      </c>
      <c r="T2162" s="24">
        <f>Table11[[#This Row],[clade.FN]]/Table11[[#This Row],[clade.P]]</f>
        <v>1.6389762011674899E-2</v>
      </c>
      <c r="U2162" s="24">
        <f>IFERROR(Table11[[#This Row],[clade.FP]]/Table11[[#This Row],[clade.N]],NA())</f>
        <v>0.39090909090909093</v>
      </c>
      <c r="V2162" s="24">
        <f>IFERROR(Table11[[#This Row],[clade.TN]]/Table11[[#This Row],[clade.N]],NA())</f>
        <v>0.60909090909090913</v>
      </c>
      <c r="AC2162" s="11"/>
      <c r="AD2162" s="11"/>
    </row>
    <row r="2163" spans="1:30" ht="21" customHeight="1" x14ac:dyDescent="0.2">
      <c r="A2163" s="25" t="s">
        <v>8110</v>
      </c>
      <c r="B2163" s="20">
        <f>LOOKUP(Table11[[#This Row],[id]],'S1 - Assay'!A:A,'S1 - Assay'!B:B)</f>
        <v>10244</v>
      </c>
      <c r="C2163" s="20" t="str">
        <f>LOOKUP(Table11[[#This Row],[id]],'S1 - Assay'!A:A,'S1 - Assay'!C:C)</f>
        <v>II</v>
      </c>
      <c r="D2163" s="20">
        <f>COUNTIF('S6 - Table 1'!$B$3:$B$20,Table11[[#This Row],[id]])</f>
        <v>0</v>
      </c>
      <c r="E2163" s="20">
        <v>8.7294325209999997</v>
      </c>
      <c r="F2163" s="20">
        <v>3293</v>
      </c>
      <c r="G2163" s="20">
        <v>2</v>
      </c>
      <c r="H2163" s="20">
        <v>276</v>
      </c>
      <c r="I2163" s="20">
        <v>30</v>
      </c>
      <c r="J2163" s="20">
        <v>43</v>
      </c>
      <c r="K2163" s="20">
        <v>4381</v>
      </c>
      <c r="L2163" s="20">
        <v>26</v>
      </c>
      <c r="M2163" s="26" cm="1">
        <f t="array" ref="M2163">_xlfn.IFS(Table11[[#This Row],[target.clade]]="I",110,Table11[[#This Row],[target.clade]]="II",4454,TRUE,4652)</f>
        <v>4454</v>
      </c>
      <c r="N2163" s="26" cm="1">
        <f t="array" ref="N2163">_xlfn.IFS(Table11[[#This Row],[target.clade]]="I",4454,Table11[[#This Row],[target.clade]]="II",110,TRUE,NA())</f>
        <v>110</v>
      </c>
      <c r="O2163" s="20" cm="1">
        <f t="array" ref="O2163">_xlfn.IFS(Table11[[#This Row],[target.clade]]="I",Table11[[#This Row],[hits.I]],Table11[[#This Row],[target.clade]]="II",Table11[[#This Row],[hits.II]],TRUE,SUM(Table11[[#This Row],[hits.I]:[hits.?]]))</f>
        <v>4381</v>
      </c>
      <c r="P2163" s="26">
        <f>Table11[[#This Row],[clade.P]]-Table11[[#This Row],[clade.TP]]</f>
        <v>73</v>
      </c>
      <c r="Q2163" s="26" cm="1">
        <f t="array" ref="Q2163">_xlfn.IFS(Table11[[#This Row],[target.clade]]="I",Table11[[#This Row],[hits.II]],Table11[[#This Row],[target.clade]]="II",Table11[[#This Row],[hits.I]],TRUE,NA())</f>
        <v>43</v>
      </c>
      <c r="R2163" s="26">
        <f>IFERROR(Table11[[#This Row],[clade.N]]-Table11[[#This Row],[clade.FP]], NA())</f>
        <v>67</v>
      </c>
      <c r="S2163" s="24">
        <f>Table11[[#This Row],[clade.TP]]/Table11[[#This Row],[clade.P]]</f>
        <v>0.98361023798832514</v>
      </c>
      <c r="T2163" s="24">
        <f>Table11[[#This Row],[clade.FN]]/Table11[[#This Row],[clade.P]]</f>
        <v>1.6389762011674899E-2</v>
      </c>
      <c r="U2163" s="24">
        <f>IFERROR(Table11[[#This Row],[clade.FP]]/Table11[[#This Row],[clade.N]],NA())</f>
        <v>0.39090909090909093</v>
      </c>
      <c r="V2163" s="24">
        <f>IFERROR(Table11[[#This Row],[clade.TN]]/Table11[[#This Row],[clade.N]],NA())</f>
        <v>0.60909090909090913</v>
      </c>
      <c r="AC2163" s="11"/>
      <c r="AD2163" s="11"/>
    </row>
    <row r="2164" spans="1:30" ht="21" customHeight="1" x14ac:dyDescent="0.2">
      <c r="A2164" s="25" t="s">
        <v>8113</v>
      </c>
      <c r="B2164" s="20">
        <f>LOOKUP(Table11[[#This Row],[id]],'S1 - Assay'!A:A,'S1 - Assay'!B:B)</f>
        <v>10244</v>
      </c>
      <c r="C2164" s="20" t="str">
        <f>LOOKUP(Table11[[#This Row],[id]],'S1 - Assay'!A:A,'S1 - Assay'!C:C)</f>
        <v>II</v>
      </c>
      <c r="D2164" s="20">
        <f>COUNTIF('S6 - Table 1'!$B$3:$B$20,Table11[[#This Row],[id]])</f>
        <v>0</v>
      </c>
      <c r="E2164" s="20">
        <v>8.7468007270000001</v>
      </c>
      <c r="F2164" s="20">
        <v>3268</v>
      </c>
      <c r="G2164" s="20">
        <v>1</v>
      </c>
      <c r="H2164" s="20">
        <v>268</v>
      </c>
      <c r="I2164" s="20">
        <v>9</v>
      </c>
      <c r="J2164" s="20">
        <v>0</v>
      </c>
      <c r="K2164" s="20">
        <v>4401</v>
      </c>
      <c r="L2164" s="20">
        <v>23</v>
      </c>
      <c r="M2164" s="26" cm="1">
        <f t="array" ref="M2164">_xlfn.IFS(Table11[[#This Row],[target.clade]]="I",110,Table11[[#This Row],[target.clade]]="II",4454,TRUE,4652)</f>
        <v>4454</v>
      </c>
      <c r="N2164" s="26" cm="1">
        <f t="array" ref="N2164">_xlfn.IFS(Table11[[#This Row],[target.clade]]="I",4454,Table11[[#This Row],[target.clade]]="II",110,TRUE,NA())</f>
        <v>110</v>
      </c>
      <c r="O2164" s="20" cm="1">
        <f t="array" ref="O2164">_xlfn.IFS(Table11[[#This Row],[target.clade]]="I",Table11[[#This Row],[hits.I]],Table11[[#This Row],[target.clade]]="II",Table11[[#This Row],[hits.II]],TRUE,SUM(Table11[[#This Row],[hits.I]:[hits.?]]))</f>
        <v>4401</v>
      </c>
      <c r="P2164" s="26">
        <f>Table11[[#This Row],[clade.P]]-Table11[[#This Row],[clade.TP]]</f>
        <v>53</v>
      </c>
      <c r="Q2164" s="26" cm="1">
        <f t="array" ref="Q2164">_xlfn.IFS(Table11[[#This Row],[target.clade]]="I",Table11[[#This Row],[hits.II]],Table11[[#This Row],[target.clade]]="II",Table11[[#This Row],[hits.I]],TRUE,NA())</f>
        <v>0</v>
      </c>
      <c r="R2164" s="26">
        <f>IFERROR(Table11[[#This Row],[clade.N]]-Table11[[#This Row],[clade.FP]], NA())</f>
        <v>110</v>
      </c>
      <c r="S2164" s="24">
        <f>Table11[[#This Row],[clade.TP]]/Table11[[#This Row],[clade.P]]</f>
        <v>0.98810058374494836</v>
      </c>
      <c r="T2164" s="24">
        <f>Table11[[#This Row],[clade.FN]]/Table11[[#This Row],[clade.P]]</f>
        <v>1.1899416255051639E-2</v>
      </c>
      <c r="U2164" s="24">
        <f>IFERROR(Table11[[#This Row],[clade.FP]]/Table11[[#This Row],[clade.N]],NA())</f>
        <v>0</v>
      </c>
      <c r="V2164" s="24">
        <f>IFERROR(Table11[[#This Row],[clade.TN]]/Table11[[#This Row],[clade.N]],NA())</f>
        <v>1</v>
      </c>
      <c r="AC2164" s="11"/>
      <c r="AD2164" s="11"/>
    </row>
    <row r="2165" spans="1:30" ht="21" customHeight="1" x14ac:dyDescent="0.2">
      <c r="A2165" s="25" t="s">
        <v>8116</v>
      </c>
      <c r="B2165" s="20">
        <f>LOOKUP(Table11[[#This Row],[id]],'S1 - Assay'!A:A,'S1 - Assay'!B:B)</f>
        <v>10244</v>
      </c>
      <c r="C2165" s="20" t="str">
        <f>LOOKUP(Table11[[#This Row],[id]],'S1 - Assay'!A:A,'S1 - Assay'!C:C)</f>
        <v>II</v>
      </c>
      <c r="D2165" s="20">
        <f>COUNTIF('S6 - Table 1'!$B$3:$B$20,Table11[[#This Row],[id]])</f>
        <v>0</v>
      </c>
      <c r="E2165" s="20">
        <v>8.7504314010000002</v>
      </c>
      <c r="F2165" s="20">
        <v>3293</v>
      </c>
      <c r="G2165" s="20">
        <v>4</v>
      </c>
      <c r="H2165" s="20">
        <v>245</v>
      </c>
      <c r="I2165" s="20">
        <v>60</v>
      </c>
      <c r="J2165" s="20">
        <v>43</v>
      </c>
      <c r="K2165" s="20">
        <v>4382</v>
      </c>
      <c r="L2165" s="20">
        <v>26</v>
      </c>
      <c r="M2165" s="26" cm="1">
        <f t="array" ref="M2165">_xlfn.IFS(Table11[[#This Row],[target.clade]]="I",110,Table11[[#This Row],[target.clade]]="II",4454,TRUE,4652)</f>
        <v>4454</v>
      </c>
      <c r="N2165" s="26" cm="1">
        <f t="array" ref="N2165">_xlfn.IFS(Table11[[#This Row],[target.clade]]="I",4454,Table11[[#This Row],[target.clade]]="II",110,TRUE,NA())</f>
        <v>110</v>
      </c>
      <c r="O2165" s="20" cm="1">
        <f t="array" ref="O2165">_xlfn.IFS(Table11[[#This Row],[target.clade]]="I",Table11[[#This Row],[hits.I]],Table11[[#This Row],[target.clade]]="II",Table11[[#This Row],[hits.II]],TRUE,SUM(Table11[[#This Row],[hits.I]:[hits.?]]))</f>
        <v>4382</v>
      </c>
      <c r="P2165" s="26">
        <f>Table11[[#This Row],[clade.P]]-Table11[[#This Row],[clade.TP]]</f>
        <v>72</v>
      </c>
      <c r="Q2165" s="26" cm="1">
        <f t="array" ref="Q2165">_xlfn.IFS(Table11[[#This Row],[target.clade]]="I",Table11[[#This Row],[hits.II]],Table11[[#This Row],[target.clade]]="II",Table11[[#This Row],[hits.I]],TRUE,NA())</f>
        <v>43</v>
      </c>
      <c r="R2165" s="26">
        <f>IFERROR(Table11[[#This Row],[clade.N]]-Table11[[#This Row],[clade.FP]], NA())</f>
        <v>67</v>
      </c>
      <c r="S2165" s="24">
        <f>Table11[[#This Row],[clade.TP]]/Table11[[#This Row],[clade.P]]</f>
        <v>0.98383475527615627</v>
      </c>
      <c r="T2165" s="24">
        <f>Table11[[#This Row],[clade.FN]]/Table11[[#This Row],[clade.P]]</f>
        <v>1.6165244723843737E-2</v>
      </c>
      <c r="U2165" s="24">
        <f>IFERROR(Table11[[#This Row],[clade.FP]]/Table11[[#This Row],[clade.N]],NA())</f>
        <v>0.39090909090909093</v>
      </c>
      <c r="V2165" s="24">
        <f>IFERROR(Table11[[#This Row],[clade.TN]]/Table11[[#This Row],[clade.N]],NA())</f>
        <v>0.60909090909090913</v>
      </c>
      <c r="AC2165" s="11"/>
      <c r="AD2165" s="11"/>
    </row>
    <row r="2166" spans="1:30" ht="21" customHeight="1" x14ac:dyDescent="0.2">
      <c r="A2166" s="25" t="s">
        <v>8121</v>
      </c>
      <c r="B2166" s="20">
        <f>LOOKUP(Table11[[#This Row],[id]],'S1 - Assay'!A:A,'S1 - Assay'!B:B)</f>
        <v>10244</v>
      </c>
      <c r="C2166" s="20" t="str">
        <f>LOOKUP(Table11[[#This Row],[id]],'S1 - Assay'!A:A,'S1 - Assay'!C:C)</f>
        <v>II</v>
      </c>
      <c r="D2166" s="20">
        <f>COUNTIF('S6 - Table 1'!$B$3:$B$20,Table11[[#This Row],[id]])</f>
        <v>0</v>
      </c>
      <c r="E2166" s="20">
        <v>8.7596425189999998</v>
      </c>
      <c r="F2166" s="20">
        <v>3201</v>
      </c>
      <c r="G2166" s="20">
        <v>55</v>
      </c>
      <c r="H2166" s="20">
        <v>203</v>
      </c>
      <c r="I2166" s="20">
        <v>59</v>
      </c>
      <c r="J2166" s="20">
        <v>43</v>
      </c>
      <c r="K2166" s="20">
        <v>4286</v>
      </c>
      <c r="L2166" s="20">
        <v>14</v>
      </c>
      <c r="M2166" s="26" cm="1">
        <f t="array" ref="M2166">_xlfn.IFS(Table11[[#This Row],[target.clade]]="I",110,Table11[[#This Row],[target.clade]]="II",4454,TRUE,4652)</f>
        <v>4454</v>
      </c>
      <c r="N2166" s="26" cm="1">
        <f t="array" ref="N2166">_xlfn.IFS(Table11[[#This Row],[target.clade]]="I",4454,Table11[[#This Row],[target.clade]]="II",110,TRUE,NA())</f>
        <v>110</v>
      </c>
      <c r="O2166" s="20" cm="1">
        <f t="array" ref="O2166">_xlfn.IFS(Table11[[#This Row],[target.clade]]="I",Table11[[#This Row],[hits.I]],Table11[[#This Row],[target.clade]]="II",Table11[[#This Row],[hits.II]],TRUE,SUM(Table11[[#This Row],[hits.I]:[hits.?]]))</f>
        <v>4286</v>
      </c>
      <c r="P2166" s="26">
        <f>Table11[[#This Row],[clade.P]]-Table11[[#This Row],[clade.TP]]</f>
        <v>168</v>
      </c>
      <c r="Q2166" s="26" cm="1">
        <f t="array" ref="Q2166">_xlfn.IFS(Table11[[#This Row],[target.clade]]="I",Table11[[#This Row],[hits.II]],Table11[[#This Row],[target.clade]]="II",Table11[[#This Row],[hits.I]],TRUE,NA())</f>
        <v>43</v>
      </c>
      <c r="R2166" s="26">
        <f>IFERROR(Table11[[#This Row],[clade.N]]-Table11[[#This Row],[clade.FP]], NA())</f>
        <v>67</v>
      </c>
      <c r="S2166" s="24">
        <f>Table11[[#This Row],[clade.TP]]/Table11[[#This Row],[clade.P]]</f>
        <v>0.96228109564436459</v>
      </c>
      <c r="T2166" s="24">
        <f>Table11[[#This Row],[clade.FN]]/Table11[[#This Row],[clade.P]]</f>
        <v>3.7718904355635387E-2</v>
      </c>
      <c r="U2166" s="24">
        <f>IFERROR(Table11[[#This Row],[clade.FP]]/Table11[[#This Row],[clade.N]],NA())</f>
        <v>0.39090909090909093</v>
      </c>
      <c r="V2166" s="24">
        <f>IFERROR(Table11[[#This Row],[clade.TN]]/Table11[[#This Row],[clade.N]],NA())</f>
        <v>0.60909090909090913</v>
      </c>
      <c r="AC2166" s="11"/>
      <c r="AD2166" s="11"/>
    </row>
    <row r="2167" spans="1:30" ht="21" customHeight="1" x14ac:dyDescent="0.2">
      <c r="A2167" s="25" t="s">
        <v>8124</v>
      </c>
      <c r="B2167" s="20">
        <f>LOOKUP(Table11[[#This Row],[id]],'S1 - Assay'!A:A,'S1 - Assay'!B:B)</f>
        <v>10244</v>
      </c>
      <c r="C2167" s="20" t="str">
        <f>LOOKUP(Table11[[#This Row],[id]],'S1 - Assay'!A:A,'S1 - Assay'!C:C)</f>
        <v>II</v>
      </c>
      <c r="D2167" s="20">
        <f>COUNTIF('S6 - Table 1'!$B$3:$B$20,Table11[[#This Row],[id]])</f>
        <v>0</v>
      </c>
      <c r="E2167" s="20">
        <v>8.7806493020000005</v>
      </c>
      <c r="F2167" s="20">
        <v>3078</v>
      </c>
      <c r="G2167" s="20">
        <v>35</v>
      </c>
      <c r="H2167" s="20">
        <v>0</v>
      </c>
      <c r="I2167" s="20">
        <v>0</v>
      </c>
      <c r="J2167" s="20">
        <v>43</v>
      </c>
      <c r="K2167" s="20">
        <v>4089</v>
      </c>
      <c r="L2167" s="20">
        <v>53</v>
      </c>
      <c r="M2167" s="26" cm="1">
        <f t="array" ref="M2167">_xlfn.IFS(Table11[[#This Row],[target.clade]]="I",110,Table11[[#This Row],[target.clade]]="II",4454,TRUE,4652)</f>
        <v>4454</v>
      </c>
      <c r="N2167" s="26" cm="1">
        <f t="array" ref="N2167">_xlfn.IFS(Table11[[#This Row],[target.clade]]="I",4454,Table11[[#This Row],[target.clade]]="II",110,TRUE,NA())</f>
        <v>110</v>
      </c>
      <c r="O2167" s="20" cm="1">
        <f t="array" ref="O2167">_xlfn.IFS(Table11[[#This Row],[target.clade]]="I",Table11[[#This Row],[hits.I]],Table11[[#This Row],[target.clade]]="II",Table11[[#This Row],[hits.II]],TRUE,SUM(Table11[[#This Row],[hits.I]:[hits.?]]))</f>
        <v>4089</v>
      </c>
      <c r="P2167" s="26">
        <f>Table11[[#This Row],[clade.P]]-Table11[[#This Row],[clade.TP]]</f>
        <v>365</v>
      </c>
      <c r="Q2167" s="26" cm="1">
        <f t="array" ref="Q2167">_xlfn.IFS(Table11[[#This Row],[target.clade]]="I",Table11[[#This Row],[hits.II]],Table11[[#This Row],[target.clade]]="II",Table11[[#This Row],[hits.I]],TRUE,NA())</f>
        <v>43</v>
      </c>
      <c r="R2167" s="26">
        <f>IFERROR(Table11[[#This Row],[clade.N]]-Table11[[#This Row],[clade.FP]], NA())</f>
        <v>67</v>
      </c>
      <c r="S2167" s="24">
        <f>Table11[[#This Row],[clade.TP]]/Table11[[#This Row],[clade.P]]</f>
        <v>0.91805118994162549</v>
      </c>
      <c r="T2167" s="24">
        <f>Table11[[#This Row],[clade.FN]]/Table11[[#This Row],[clade.P]]</f>
        <v>8.1948810058374497E-2</v>
      </c>
      <c r="U2167" s="24">
        <f>IFERROR(Table11[[#This Row],[clade.FP]]/Table11[[#This Row],[clade.N]],NA())</f>
        <v>0.39090909090909093</v>
      </c>
      <c r="V2167" s="24">
        <f>IFERROR(Table11[[#This Row],[clade.TN]]/Table11[[#This Row],[clade.N]],NA())</f>
        <v>0.60909090909090913</v>
      </c>
      <c r="AC2167" s="11"/>
      <c r="AD2167" s="11"/>
    </row>
    <row r="2168" spans="1:30" ht="21" customHeight="1" x14ac:dyDescent="0.2">
      <c r="A2168" s="25" t="s">
        <v>8129</v>
      </c>
      <c r="B2168" s="20">
        <f>LOOKUP(Table11[[#This Row],[id]],'S1 - Assay'!A:A,'S1 - Assay'!B:B)</f>
        <v>10244</v>
      </c>
      <c r="C2168" s="20" t="str">
        <f>LOOKUP(Table11[[#This Row],[id]],'S1 - Assay'!A:A,'S1 - Assay'!C:C)</f>
        <v>II</v>
      </c>
      <c r="D2168" s="20">
        <f>COUNTIF('S6 - Table 1'!$B$3:$B$20,Table11[[#This Row],[id]])</f>
        <v>0</v>
      </c>
      <c r="E2168" s="20">
        <v>8.7867539529999998</v>
      </c>
      <c r="F2168" s="20">
        <v>3086</v>
      </c>
      <c r="G2168" s="20">
        <v>27</v>
      </c>
      <c r="H2168" s="20">
        <v>0</v>
      </c>
      <c r="I2168" s="20">
        <v>284</v>
      </c>
      <c r="J2168" s="20">
        <v>43</v>
      </c>
      <c r="K2168" s="20">
        <v>4089</v>
      </c>
      <c r="L2168" s="20">
        <v>53</v>
      </c>
      <c r="M2168" s="26" cm="1">
        <f t="array" ref="M2168">_xlfn.IFS(Table11[[#This Row],[target.clade]]="I",110,Table11[[#This Row],[target.clade]]="II",4454,TRUE,4652)</f>
        <v>4454</v>
      </c>
      <c r="N2168" s="26" cm="1">
        <f t="array" ref="N2168">_xlfn.IFS(Table11[[#This Row],[target.clade]]="I",4454,Table11[[#This Row],[target.clade]]="II",110,TRUE,NA())</f>
        <v>110</v>
      </c>
      <c r="O2168" s="20" cm="1">
        <f t="array" ref="O2168">_xlfn.IFS(Table11[[#This Row],[target.clade]]="I",Table11[[#This Row],[hits.I]],Table11[[#This Row],[target.clade]]="II",Table11[[#This Row],[hits.II]],TRUE,SUM(Table11[[#This Row],[hits.I]:[hits.?]]))</f>
        <v>4089</v>
      </c>
      <c r="P2168" s="26">
        <f>Table11[[#This Row],[clade.P]]-Table11[[#This Row],[clade.TP]]</f>
        <v>365</v>
      </c>
      <c r="Q2168" s="26" cm="1">
        <f t="array" ref="Q2168">_xlfn.IFS(Table11[[#This Row],[target.clade]]="I",Table11[[#This Row],[hits.II]],Table11[[#This Row],[target.clade]]="II",Table11[[#This Row],[hits.I]],TRUE,NA())</f>
        <v>43</v>
      </c>
      <c r="R2168" s="26">
        <f>IFERROR(Table11[[#This Row],[clade.N]]-Table11[[#This Row],[clade.FP]], NA())</f>
        <v>67</v>
      </c>
      <c r="S2168" s="24">
        <f>Table11[[#This Row],[clade.TP]]/Table11[[#This Row],[clade.P]]</f>
        <v>0.91805118994162549</v>
      </c>
      <c r="T2168" s="24">
        <f>Table11[[#This Row],[clade.FN]]/Table11[[#This Row],[clade.P]]</f>
        <v>8.1948810058374497E-2</v>
      </c>
      <c r="U2168" s="24">
        <f>IFERROR(Table11[[#This Row],[clade.FP]]/Table11[[#This Row],[clade.N]],NA())</f>
        <v>0.39090909090909093</v>
      </c>
      <c r="V2168" s="24">
        <f>IFERROR(Table11[[#This Row],[clade.TN]]/Table11[[#This Row],[clade.N]],NA())</f>
        <v>0.60909090909090913</v>
      </c>
      <c r="AC2168" s="11"/>
      <c r="AD2168" s="11"/>
    </row>
    <row r="2169" spans="1:30" ht="21" customHeight="1" x14ac:dyDescent="0.2">
      <c r="A2169" s="25" t="s">
        <v>8132</v>
      </c>
      <c r="B2169" s="20">
        <f>LOOKUP(Table11[[#This Row],[id]],'S1 - Assay'!A:A,'S1 - Assay'!B:B)</f>
        <v>10244</v>
      </c>
      <c r="C2169" s="20" t="str">
        <f>LOOKUP(Table11[[#This Row],[id]],'S1 - Assay'!A:A,'S1 - Assay'!C:C)</f>
        <v>II</v>
      </c>
      <c r="D2169" s="20">
        <f>COUNTIF('S6 - Table 1'!$B$3:$B$20,Table11[[#This Row],[id]])</f>
        <v>0</v>
      </c>
      <c r="E2169" s="20">
        <v>8.7883639149999997</v>
      </c>
      <c r="F2169" s="20">
        <v>3293</v>
      </c>
      <c r="G2169" s="20">
        <v>4</v>
      </c>
      <c r="H2169" s="20">
        <v>245</v>
      </c>
      <c r="I2169" s="20">
        <v>60</v>
      </c>
      <c r="J2169" s="20">
        <v>43</v>
      </c>
      <c r="K2169" s="20">
        <v>4382</v>
      </c>
      <c r="L2169" s="20">
        <v>26</v>
      </c>
      <c r="M2169" s="26" cm="1">
        <f t="array" ref="M2169">_xlfn.IFS(Table11[[#This Row],[target.clade]]="I",110,Table11[[#This Row],[target.clade]]="II",4454,TRUE,4652)</f>
        <v>4454</v>
      </c>
      <c r="N2169" s="26" cm="1">
        <f t="array" ref="N2169">_xlfn.IFS(Table11[[#This Row],[target.clade]]="I",4454,Table11[[#This Row],[target.clade]]="II",110,TRUE,NA())</f>
        <v>110</v>
      </c>
      <c r="O2169" s="20" cm="1">
        <f t="array" ref="O2169">_xlfn.IFS(Table11[[#This Row],[target.clade]]="I",Table11[[#This Row],[hits.I]],Table11[[#This Row],[target.clade]]="II",Table11[[#This Row],[hits.II]],TRUE,SUM(Table11[[#This Row],[hits.I]:[hits.?]]))</f>
        <v>4382</v>
      </c>
      <c r="P2169" s="26">
        <f>Table11[[#This Row],[clade.P]]-Table11[[#This Row],[clade.TP]]</f>
        <v>72</v>
      </c>
      <c r="Q2169" s="26" cm="1">
        <f t="array" ref="Q2169">_xlfn.IFS(Table11[[#This Row],[target.clade]]="I",Table11[[#This Row],[hits.II]],Table11[[#This Row],[target.clade]]="II",Table11[[#This Row],[hits.I]],TRUE,NA())</f>
        <v>43</v>
      </c>
      <c r="R2169" s="26">
        <f>IFERROR(Table11[[#This Row],[clade.N]]-Table11[[#This Row],[clade.FP]], NA())</f>
        <v>67</v>
      </c>
      <c r="S2169" s="24">
        <f>Table11[[#This Row],[clade.TP]]/Table11[[#This Row],[clade.P]]</f>
        <v>0.98383475527615627</v>
      </c>
      <c r="T2169" s="24">
        <f>Table11[[#This Row],[clade.FN]]/Table11[[#This Row],[clade.P]]</f>
        <v>1.6165244723843737E-2</v>
      </c>
      <c r="U2169" s="24">
        <f>IFERROR(Table11[[#This Row],[clade.FP]]/Table11[[#This Row],[clade.N]],NA())</f>
        <v>0.39090909090909093</v>
      </c>
      <c r="V2169" s="24">
        <f>IFERROR(Table11[[#This Row],[clade.TN]]/Table11[[#This Row],[clade.N]],NA())</f>
        <v>0.60909090909090913</v>
      </c>
      <c r="AC2169" s="11"/>
      <c r="AD2169" s="11"/>
    </row>
    <row r="2170" spans="1:30" ht="21" customHeight="1" x14ac:dyDescent="0.2">
      <c r="A2170" s="25" t="s">
        <v>8135</v>
      </c>
      <c r="B2170" s="20">
        <f>LOOKUP(Table11[[#This Row],[id]],'S1 - Assay'!A:A,'S1 - Assay'!B:B)</f>
        <v>10244</v>
      </c>
      <c r="C2170" s="20" t="str">
        <f>LOOKUP(Table11[[#This Row],[id]],'S1 - Assay'!A:A,'S1 - Assay'!C:C)</f>
        <v>II</v>
      </c>
      <c r="D2170" s="20">
        <f>COUNTIF('S6 - Table 1'!$B$3:$B$20,Table11[[#This Row],[id]])</f>
        <v>0</v>
      </c>
      <c r="E2170" s="20">
        <v>8.7960118959999996</v>
      </c>
      <c r="F2170" s="20">
        <v>3208</v>
      </c>
      <c r="G2170" s="20">
        <v>49</v>
      </c>
      <c r="H2170" s="20">
        <v>202</v>
      </c>
      <c r="I2170" s="20">
        <v>67</v>
      </c>
      <c r="J2170" s="20">
        <v>43</v>
      </c>
      <c r="K2170" s="20">
        <v>4288</v>
      </c>
      <c r="L2170" s="20">
        <v>14</v>
      </c>
      <c r="M2170" s="26" cm="1">
        <f t="array" ref="M2170">_xlfn.IFS(Table11[[#This Row],[target.clade]]="I",110,Table11[[#This Row],[target.clade]]="II",4454,TRUE,4652)</f>
        <v>4454</v>
      </c>
      <c r="N2170" s="26" cm="1">
        <f t="array" ref="N2170">_xlfn.IFS(Table11[[#This Row],[target.clade]]="I",4454,Table11[[#This Row],[target.clade]]="II",110,TRUE,NA())</f>
        <v>110</v>
      </c>
      <c r="O2170" s="20" cm="1">
        <f t="array" ref="O2170">_xlfn.IFS(Table11[[#This Row],[target.clade]]="I",Table11[[#This Row],[hits.I]],Table11[[#This Row],[target.clade]]="II",Table11[[#This Row],[hits.II]],TRUE,SUM(Table11[[#This Row],[hits.I]:[hits.?]]))</f>
        <v>4288</v>
      </c>
      <c r="P2170" s="26">
        <f>Table11[[#This Row],[clade.P]]-Table11[[#This Row],[clade.TP]]</f>
        <v>166</v>
      </c>
      <c r="Q2170" s="26" cm="1">
        <f t="array" ref="Q2170">_xlfn.IFS(Table11[[#This Row],[target.clade]]="I",Table11[[#This Row],[hits.II]],Table11[[#This Row],[target.clade]]="II",Table11[[#This Row],[hits.I]],TRUE,NA())</f>
        <v>43</v>
      </c>
      <c r="R2170" s="26">
        <f>IFERROR(Table11[[#This Row],[clade.N]]-Table11[[#This Row],[clade.FP]], NA())</f>
        <v>67</v>
      </c>
      <c r="S2170" s="24">
        <f>Table11[[#This Row],[clade.TP]]/Table11[[#This Row],[clade.P]]</f>
        <v>0.96273013022002696</v>
      </c>
      <c r="T2170" s="24">
        <f>Table11[[#This Row],[clade.FN]]/Table11[[#This Row],[clade.P]]</f>
        <v>3.7269869779973056E-2</v>
      </c>
      <c r="U2170" s="24">
        <f>IFERROR(Table11[[#This Row],[clade.FP]]/Table11[[#This Row],[clade.N]],NA())</f>
        <v>0.39090909090909093</v>
      </c>
      <c r="V2170" s="24">
        <f>IFERROR(Table11[[#This Row],[clade.TN]]/Table11[[#This Row],[clade.N]],NA())</f>
        <v>0.60909090909090913</v>
      </c>
      <c r="AC2170" s="11"/>
      <c r="AD2170" s="11"/>
    </row>
    <row r="2171" spans="1:30" ht="21" customHeight="1" x14ac:dyDescent="0.2">
      <c r="A2171" s="25" t="s">
        <v>8138</v>
      </c>
      <c r="B2171" s="20">
        <f>LOOKUP(Table11[[#This Row],[id]],'S1 - Assay'!A:A,'S1 - Assay'!B:B)</f>
        <v>10244</v>
      </c>
      <c r="C2171" s="20" t="str">
        <f>LOOKUP(Table11[[#This Row],[id]],'S1 - Assay'!A:A,'S1 - Assay'!C:C)</f>
        <v>II</v>
      </c>
      <c r="D2171" s="20">
        <f>COUNTIF('S6 - Table 1'!$B$3:$B$20,Table11[[#This Row],[id]])</f>
        <v>0</v>
      </c>
      <c r="E2171" s="20">
        <v>8.7960118959999996</v>
      </c>
      <c r="F2171" s="20">
        <v>3207</v>
      </c>
      <c r="G2171" s="20">
        <v>49</v>
      </c>
      <c r="H2171" s="20">
        <v>203</v>
      </c>
      <c r="I2171" s="20">
        <v>59</v>
      </c>
      <c r="J2171" s="20">
        <v>43</v>
      </c>
      <c r="K2171" s="20">
        <v>4286</v>
      </c>
      <c r="L2171" s="20">
        <v>14</v>
      </c>
      <c r="M2171" s="26" cm="1">
        <f t="array" ref="M2171">_xlfn.IFS(Table11[[#This Row],[target.clade]]="I",110,Table11[[#This Row],[target.clade]]="II",4454,TRUE,4652)</f>
        <v>4454</v>
      </c>
      <c r="N2171" s="26" cm="1">
        <f t="array" ref="N2171">_xlfn.IFS(Table11[[#This Row],[target.clade]]="I",4454,Table11[[#This Row],[target.clade]]="II",110,TRUE,NA())</f>
        <v>110</v>
      </c>
      <c r="O2171" s="20" cm="1">
        <f t="array" ref="O2171">_xlfn.IFS(Table11[[#This Row],[target.clade]]="I",Table11[[#This Row],[hits.I]],Table11[[#This Row],[target.clade]]="II",Table11[[#This Row],[hits.II]],TRUE,SUM(Table11[[#This Row],[hits.I]:[hits.?]]))</f>
        <v>4286</v>
      </c>
      <c r="P2171" s="26">
        <f>Table11[[#This Row],[clade.P]]-Table11[[#This Row],[clade.TP]]</f>
        <v>168</v>
      </c>
      <c r="Q2171" s="26" cm="1">
        <f t="array" ref="Q2171">_xlfn.IFS(Table11[[#This Row],[target.clade]]="I",Table11[[#This Row],[hits.II]],Table11[[#This Row],[target.clade]]="II",Table11[[#This Row],[hits.I]],TRUE,NA())</f>
        <v>43</v>
      </c>
      <c r="R2171" s="26">
        <f>IFERROR(Table11[[#This Row],[clade.N]]-Table11[[#This Row],[clade.FP]], NA())</f>
        <v>67</v>
      </c>
      <c r="S2171" s="24">
        <f>Table11[[#This Row],[clade.TP]]/Table11[[#This Row],[clade.P]]</f>
        <v>0.96228109564436459</v>
      </c>
      <c r="T2171" s="24">
        <f>Table11[[#This Row],[clade.FN]]/Table11[[#This Row],[clade.P]]</f>
        <v>3.7718904355635387E-2</v>
      </c>
      <c r="U2171" s="24">
        <f>IFERROR(Table11[[#This Row],[clade.FP]]/Table11[[#This Row],[clade.N]],NA())</f>
        <v>0.39090909090909093</v>
      </c>
      <c r="V2171" s="24">
        <f>IFERROR(Table11[[#This Row],[clade.TN]]/Table11[[#This Row],[clade.N]],NA())</f>
        <v>0.60909090909090913</v>
      </c>
      <c r="AC2171" s="11"/>
      <c r="AD2171" s="11"/>
    </row>
    <row r="2172" spans="1:30" ht="21" customHeight="1" x14ac:dyDescent="0.2">
      <c r="A2172" s="25" t="s">
        <v>8141</v>
      </c>
      <c r="B2172" s="20">
        <f>LOOKUP(Table11[[#This Row],[id]],'S1 - Assay'!A:A,'S1 - Assay'!B:B)</f>
        <v>10244</v>
      </c>
      <c r="C2172" s="20" t="str">
        <f>LOOKUP(Table11[[#This Row],[id]],'S1 - Assay'!A:A,'S1 - Assay'!C:C)</f>
        <v>II</v>
      </c>
      <c r="D2172" s="20">
        <f>COUNTIF('S6 - Table 1'!$B$3:$B$20,Table11[[#This Row],[id]])</f>
        <v>0</v>
      </c>
      <c r="E2172" s="20">
        <v>8.8173273309999995</v>
      </c>
      <c r="F2172" s="20">
        <v>3431</v>
      </c>
      <c r="G2172" s="20">
        <v>3</v>
      </c>
      <c r="H2172" s="20">
        <v>202</v>
      </c>
      <c r="I2172" s="20">
        <v>78</v>
      </c>
      <c r="J2172" s="20">
        <v>43</v>
      </c>
      <c r="K2172" s="20">
        <v>4435</v>
      </c>
      <c r="L2172" s="20">
        <v>65</v>
      </c>
      <c r="M2172" s="26" cm="1">
        <f t="array" ref="M2172">_xlfn.IFS(Table11[[#This Row],[target.clade]]="I",110,Table11[[#This Row],[target.clade]]="II",4454,TRUE,4652)</f>
        <v>4454</v>
      </c>
      <c r="N2172" s="26" cm="1">
        <f t="array" ref="N2172">_xlfn.IFS(Table11[[#This Row],[target.clade]]="I",4454,Table11[[#This Row],[target.clade]]="II",110,TRUE,NA())</f>
        <v>110</v>
      </c>
      <c r="O2172" s="20" cm="1">
        <f t="array" ref="O2172">_xlfn.IFS(Table11[[#This Row],[target.clade]]="I",Table11[[#This Row],[hits.I]],Table11[[#This Row],[target.clade]]="II",Table11[[#This Row],[hits.II]],TRUE,SUM(Table11[[#This Row],[hits.I]:[hits.?]]))</f>
        <v>4435</v>
      </c>
      <c r="P2172" s="26">
        <f>Table11[[#This Row],[clade.P]]-Table11[[#This Row],[clade.TP]]</f>
        <v>19</v>
      </c>
      <c r="Q2172" s="26" cm="1">
        <f t="array" ref="Q2172">_xlfn.IFS(Table11[[#This Row],[target.clade]]="I",Table11[[#This Row],[hits.II]],Table11[[#This Row],[target.clade]]="II",Table11[[#This Row],[hits.I]],TRUE,NA())</f>
        <v>43</v>
      </c>
      <c r="R2172" s="26">
        <f>IFERROR(Table11[[#This Row],[clade.N]]-Table11[[#This Row],[clade.FP]], NA())</f>
        <v>67</v>
      </c>
      <c r="S2172" s="24">
        <f>Table11[[#This Row],[clade.TP]]/Table11[[#This Row],[clade.P]]</f>
        <v>0.99573417153120791</v>
      </c>
      <c r="T2172" s="24">
        <f>Table11[[#This Row],[clade.FN]]/Table11[[#This Row],[clade.P]]</f>
        <v>4.2658284687920973E-3</v>
      </c>
      <c r="U2172" s="24">
        <f>IFERROR(Table11[[#This Row],[clade.FP]]/Table11[[#This Row],[clade.N]],NA())</f>
        <v>0.39090909090909093</v>
      </c>
      <c r="V2172" s="24">
        <f>IFERROR(Table11[[#This Row],[clade.TN]]/Table11[[#This Row],[clade.N]],NA())</f>
        <v>0.60909090909090913</v>
      </c>
      <c r="AC2172" s="11"/>
      <c r="AD2172" s="11"/>
    </row>
    <row r="2173" spans="1:30" ht="21" customHeight="1" x14ac:dyDescent="0.2">
      <c r="A2173" s="25" t="s">
        <v>8146</v>
      </c>
      <c r="B2173" s="20">
        <f>LOOKUP(Table11[[#This Row],[id]],'S1 - Assay'!A:A,'S1 - Assay'!B:B)</f>
        <v>10244</v>
      </c>
      <c r="C2173" s="20" t="str">
        <f>LOOKUP(Table11[[#This Row],[id]],'S1 - Assay'!A:A,'S1 - Assay'!C:C)</f>
        <v>II</v>
      </c>
      <c r="D2173" s="20">
        <f>COUNTIF('S6 - Table 1'!$B$3:$B$20,Table11[[#This Row],[id]])</f>
        <v>0</v>
      </c>
      <c r="E2173" s="20">
        <v>8.8197256930000005</v>
      </c>
      <c r="F2173" s="20">
        <v>2846</v>
      </c>
      <c r="G2173" s="20">
        <v>273</v>
      </c>
      <c r="H2173" s="20">
        <v>234</v>
      </c>
      <c r="I2173" s="20">
        <v>58</v>
      </c>
      <c r="J2173" s="20">
        <v>44</v>
      </c>
      <c r="K2173" s="20">
        <v>4050</v>
      </c>
      <c r="L2173" s="20">
        <v>62</v>
      </c>
      <c r="M2173" s="26" cm="1">
        <f t="array" ref="M2173">_xlfn.IFS(Table11[[#This Row],[target.clade]]="I",110,Table11[[#This Row],[target.clade]]="II",4454,TRUE,4652)</f>
        <v>4454</v>
      </c>
      <c r="N2173" s="26" cm="1">
        <f t="array" ref="N2173">_xlfn.IFS(Table11[[#This Row],[target.clade]]="I",4454,Table11[[#This Row],[target.clade]]="II",110,TRUE,NA())</f>
        <v>110</v>
      </c>
      <c r="O2173" s="20" cm="1">
        <f t="array" ref="O2173">_xlfn.IFS(Table11[[#This Row],[target.clade]]="I",Table11[[#This Row],[hits.I]],Table11[[#This Row],[target.clade]]="II",Table11[[#This Row],[hits.II]],TRUE,SUM(Table11[[#This Row],[hits.I]:[hits.?]]))</f>
        <v>4050</v>
      </c>
      <c r="P2173" s="26">
        <f>Table11[[#This Row],[clade.P]]-Table11[[#This Row],[clade.TP]]</f>
        <v>404</v>
      </c>
      <c r="Q2173" s="26" cm="1">
        <f t="array" ref="Q2173">_xlfn.IFS(Table11[[#This Row],[target.clade]]="I",Table11[[#This Row],[hits.II]],Table11[[#This Row],[target.clade]]="II",Table11[[#This Row],[hits.I]],TRUE,NA())</f>
        <v>44</v>
      </c>
      <c r="R2173" s="26">
        <f>IFERROR(Table11[[#This Row],[clade.N]]-Table11[[#This Row],[clade.FP]], NA())</f>
        <v>66</v>
      </c>
      <c r="S2173" s="24">
        <f>Table11[[#This Row],[clade.TP]]/Table11[[#This Row],[clade.P]]</f>
        <v>0.90929501571621019</v>
      </c>
      <c r="T2173" s="24">
        <f>Table11[[#This Row],[clade.FN]]/Table11[[#This Row],[clade.P]]</f>
        <v>9.0704984283789855E-2</v>
      </c>
      <c r="U2173" s="24">
        <f>IFERROR(Table11[[#This Row],[clade.FP]]/Table11[[#This Row],[clade.N]],NA())</f>
        <v>0.4</v>
      </c>
      <c r="V2173" s="24">
        <f>IFERROR(Table11[[#This Row],[clade.TN]]/Table11[[#This Row],[clade.N]],NA())</f>
        <v>0.6</v>
      </c>
      <c r="AC2173" s="11"/>
      <c r="AD2173" s="11"/>
    </row>
    <row r="2174" spans="1:30" ht="21" customHeight="1" x14ac:dyDescent="0.2">
      <c r="A2174" s="25" t="s">
        <v>8149</v>
      </c>
      <c r="B2174" s="20">
        <f>LOOKUP(Table11[[#This Row],[id]],'S1 - Assay'!A:A,'S1 - Assay'!B:B)</f>
        <v>10244</v>
      </c>
      <c r="C2174" s="20" t="str">
        <f>LOOKUP(Table11[[#This Row],[id]],'S1 - Assay'!A:A,'S1 - Assay'!C:C)</f>
        <v>II</v>
      </c>
      <c r="D2174" s="20">
        <f>COUNTIF('S6 - Table 1'!$B$3:$B$20,Table11[[#This Row],[id]])</f>
        <v>0</v>
      </c>
      <c r="E2174" s="20">
        <v>8.820685181</v>
      </c>
      <c r="F2174" s="20">
        <v>2846</v>
      </c>
      <c r="G2174" s="20">
        <v>270</v>
      </c>
      <c r="H2174" s="20">
        <v>234</v>
      </c>
      <c r="I2174" s="20">
        <v>58</v>
      </c>
      <c r="J2174" s="20">
        <v>44</v>
      </c>
      <c r="K2174" s="20">
        <v>4047</v>
      </c>
      <c r="L2174" s="20">
        <v>62</v>
      </c>
      <c r="M2174" s="26" cm="1">
        <f t="array" ref="M2174">_xlfn.IFS(Table11[[#This Row],[target.clade]]="I",110,Table11[[#This Row],[target.clade]]="II",4454,TRUE,4652)</f>
        <v>4454</v>
      </c>
      <c r="N2174" s="26" cm="1">
        <f t="array" ref="N2174">_xlfn.IFS(Table11[[#This Row],[target.clade]]="I",4454,Table11[[#This Row],[target.clade]]="II",110,TRUE,NA())</f>
        <v>110</v>
      </c>
      <c r="O2174" s="20" cm="1">
        <f t="array" ref="O2174">_xlfn.IFS(Table11[[#This Row],[target.clade]]="I",Table11[[#This Row],[hits.I]],Table11[[#This Row],[target.clade]]="II",Table11[[#This Row],[hits.II]],TRUE,SUM(Table11[[#This Row],[hits.I]:[hits.?]]))</f>
        <v>4047</v>
      </c>
      <c r="P2174" s="26">
        <f>Table11[[#This Row],[clade.P]]-Table11[[#This Row],[clade.TP]]</f>
        <v>407</v>
      </c>
      <c r="Q2174" s="26" cm="1">
        <f t="array" ref="Q2174">_xlfn.IFS(Table11[[#This Row],[target.clade]]="I",Table11[[#This Row],[hits.II]],Table11[[#This Row],[target.clade]]="II",Table11[[#This Row],[hits.I]],TRUE,NA())</f>
        <v>44</v>
      </c>
      <c r="R2174" s="26">
        <f>IFERROR(Table11[[#This Row],[clade.N]]-Table11[[#This Row],[clade.FP]], NA())</f>
        <v>66</v>
      </c>
      <c r="S2174" s="24">
        <f>Table11[[#This Row],[clade.TP]]/Table11[[#This Row],[clade.P]]</f>
        <v>0.90862146385271669</v>
      </c>
      <c r="T2174" s="24">
        <f>Table11[[#This Row],[clade.FN]]/Table11[[#This Row],[clade.P]]</f>
        <v>9.1378536147283335E-2</v>
      </c>
      <c r="U2174" s="24">
        <f>IFERROR(Table11[[#This Row],[clade.FP]]/Table11[[#This Row],[clade.N]],NA())</f>
        <v>0.4</v>
      </c>
      <c r="V2174" s="24">
        <f>IFERROR(Table11[[#This Row],[clade.TN]]/Table11[[#This Row],[clade.N]],NA())</f>
        <v>0.6</v>
      </c>
      <c r="AC2174" s="11"/>
      <c r="AD2174" s="11"/>
    </row>
    <row r="2175" spans="1:30" ht="21" customHeight="1" x14ac:dyDescent="0.2">
      <c r="A2175" s="25" t="s">
        <v>8152</v>
      </c>
      <c r="B2175" s="20">
        <f>LOOKUP(Table11[[#This Row],[id]],'S1 - Assay'!A:A,'S1 - Assay'!B:B)</f>
        <v>10244</v>
      </c>
      <c r="C2175" s="20" t="str">
        <f>LOOKUP(Table11[[#This Row],[id]],'S1 - Assay'!A:A,'S1 - Assay'!C:C)</f>
        <v>II</v>
      </c>
      <c r="D2175" s="20">
        <f>COUNTIF('S6 - Table 1'!$B$3:$B$20,Table11[[#This Row],[id]])</f>
        <v>0</v>
      </c>
      <c r="E2175" s="20">
        <v>8.8295946670000003</v>
      </c>
      <c r="F2175" s="20">
        <v>3087</v>
      </c>
      <c r="G2175" s="20">
        <v>18</v>
      </c>
      <c r="H2175" s="20">
        <v>243</v>
      </c>
      <c r="I2175" s="20">
        <v>41</v>
      </c>
      <c r="J2175" s="20">
        <v>43</v>
      </c>
      <c r="K2175" s="20">
        <v>4076</v>
      </c>
      <c r="L2175" s="20">
        <v>53</v>
      </c>
      <c r="M2175" s="26" cm="1">
        <f t="array" ref="M2175">_xlfn.IFS(Table11[[#This Row],[target.clade]]="I",110,Table11[[#This Row],[target.clade]]="II",4454,TRUE,4652)</f>
        <v>4454</v>
      </c>
      <c r="N2175" s="26" cm="1">
        <f t="array" ref="N2175">_xlfn.IFS(Table11[[#This Row],[target.clade]]="I",4454,Table11[[#This Row],[target.clade]]="II",110,TRUE,NA())</f>
        <v>110</v>
      </c>
      <c r="O2175" s="20" cm="1">
        <f t="array" ref="O2175">_xlfn.IFS(Table11[[#This Row],[target.clade]]="I",Table11[[#This Row],[hits.I]],Table11[[#This Row],[target.clade]]="II",Table11[[#This Row],[hits.II]],TRUE,SUM(Table11[[#This Row],[hits.I]:[hits.?]]))</f>
        <v>4076</v>
      </c>
      <c r="P2175" s="26">
        <f>Table11[[#This Row],[clade.P]]-Table11[[#This Row],[clade.TP]]</f>
        <v>378</v>
      </c>
      <c r="Q2175" s="26" cm="1">
        <f t="array" ref="Q2175">_xlfn.IFS(Table11[[#This Row],[target.clade]]="I",Table11[[#This Row],[hits.II]],Table11[[#This Row],[target.clade]]="II",Table11[[#This Row],[hits.I]],TRUE,NA())</f>
        <v>43</v>
      </c>
      <c r="R2175" s="26">
        <f>IFERROR(Table11[[#This Row],[clade.N]]-Table11[[#This Row],[clade.FP]], NA())</f>
        <v>67</v>
      </c>
      <c r="S2175" s="24">
        <f>Table11[[#This Row],[clade.TP]]/Table11[[#This Row],[clade.P]]</f>
        <v>0.91513246519982039</v>
      </c>
      <c r="T2175" s="24">
        <f>Table11[[#This Row],[clade.FN]]/Table11[[#This Row],[clade.P]]</f>
        <v>8.4867534800179611E-2</v>
      </c>
      <c r="U2175" s="24">
        <f>IFERROR(Table11[[#This Row],[clade.FP]]/Table11[[#This Row],[clade.N]],NA())</f>
        <v>0.39090909090909093</v>
      </c>
      <c r="V2175" s="24">
        <f>IFERROR(Table11[[#This Row],[clade.TN]]/Table11[[#This Row],[clade.N]],NA())</f>
        <v>0.60909090909090913</v>
      </c>
      <c r="AC2175" s="11"/>
      <c r="AD2175" s="11"/>
    </row>
    <row r="2176" spans="1:30" ht="21" customHeight="1" x14ac:dyDescent="0.2">
      <c r="A2176" s="25" t="s">
        <v>8155</v>
      </c>
      <c r="B2176" s="20">
        <f>LOOKUP(Table11[[#This Row],[id]],'S1 - Assay'!A:A,'S1 - Assay'!B:B)</f>
        <v>10244</v>
      </c>
      <c r="C2176" s="20" t="str">
        <f>LOOKUP(Table11[[#This Row],[id]],'S1 - Assay'!A:A,'S1 - Assay'!C:C)</f>
        <v>II</v>
      </c>
      <c r="D2176" s="20">
        <f>COUNTIF('S6 - Table 1'!$B$3:$B$20,Table11[[#This Row],[id]])</f>
        <v>0</v>
      </c>
      <c r="E2176" s="20">
        <v>8.8295946670000003</v>
      </c>
      <c r="F2176" s="20">
        <v>3087</v>
      </c>
      <c r="G2176" s="20">
        <v>18</v>
      </c>
      <c r="H2176" s="20">
        <v>243</v>
      </c>
      <c r="I2176" s="20">
        <v>41</v>
      </c>
      <c r="J2176" s="20">
        <v>43</v>
      </c>
      <c r="K2176" s="20">
        <v>4076</v>
      </c>
      <c r="L2176" s="20">
        <v>53</v>
      </c>
      <c r="M2176" s="26" cm="1">
        <f t="array" ref="M2176">_xlfn.IFS(Table11[[#This Row],[target.clade]]="I",110,Table11[[#This Row],[target.clade]]="II",4454,TRUE,4652)</f>
        <v>4454</v>
      </c>
      <c r="N2176" s="26" cm="1">
        <f t="array" ref="N2176">_xlfn.IFS(Table11[[#This Row],[target.clade]]="I",4454,Table11[[#This Row],[target.clade]]="II",110,TRUE,NA())</f>
        <v>110</v>
      </c>
      <c r="O2176" s="20" cm="1">
        <f t="array" ref="O2176">_xlfn.IFS(Table11[[#This Row],[target.clade]]="I",Table11[[#This Row],[hits.I]],Table11[[#This Row],[target.clade]]="II",Table11[[#This Row],[hits.II]],TRUE,SUM(Table11[[#This Row],[hits.I]:[hits.?]]))</f>
        <v>4076</v>
      </c>
      <c r="P2176" s="26">
        <f>Table11[[#This Row],[clade.P]]-Table11[[#This Row],[clade.TP]]</f>
        <v>378</v>
      </c>
      <c r="Q2176" s="26" cm="1">
        <f t="array" ref="Q2176">_xlfn.IFS(Table11[[#This Row],[target.clade]]="I",Table11[[#This Row],[hits.II]],Table11[[#This Row],[target.clade]]="II",Table11[[#This Row],[hits.I]],TRUE,NA())</f>
        <v>43</v>
      </c>
      <c r="R2176" s="26">
        <f>IFERROR(Table11[[#This Row],[clade.N]]-Table11[[#This Row],[clade.FP]], NA())</f>
        <v>67</v>
      </c>
      <c r="S2176" s="24">
        <f>Table11[[#This Row],[clade.TP]]/Table11[[#This Row],[clade.P]]</f>
        <v>0.91513246519982039</v>
      </c>
      <c r="T2176" s="24">
        <f>Table11[[#This Row],[clade.FN]]/Table11[[#This Row],[clade.P]]</f>
        <v>8.4867534800179611E-2</v>
      </c>
      <c r="U2176" s="24">
        <f>IFERROR(Table11[[#This Row],[clade.FP]]/Table11[[#This Row],[clade.N]],NA())</f>
        <v>0.39090909090909093</v>
      </c>
      <c r="V2176" s="24">
        <f>IFERROR(Table11[[#This Row],[clade.TN]]/Table11[[#This Row],[clade.N]],NA())</f>
        <v>0.60909090909090913</v>
      </c>
      <c r="AC2176" s="11"/>
      <c r="AD2176" s="11"/>
    </row>
    <row r="2177" spans="1:30" ht="21" customHeight="1" x14ac:dyDescent="0.2">
      <c r="A2177" s="25" t="s">
        <v>8158</v>
      </c>
      <c r="B2177" s="20">
        <f>LOOKUP(Table11[[#This Row],[id]],'S1 - Assay'!A:A,'S1 - Assay'!B:B)</f>
        <v>10244</v>
      </c>
      <c r="C2177" s="20" t="str">
        <f>LOOKUP(Table11[[#This Row],[id]],'S1 - Assay'!A:A,'S1 - Assay'!C:C)</f>
        <v>II</v>
      </c>
      <c r="D2177" s="20">
        <f>COUNTIF('S6 - Table 1'!$B$3:$B$20,Table11[[#This Row],[id]])</f>
        <v>0</v>
      </c>
      <c r="E2177" s="20">
        <v>8.8568517050000004</v>
      </c>
      <c r="F2177" s="20">
        <v>3372</v>
      </c>
      <c r="G2177" s="20">
        <v>8</v>
      </c>
      <c r="H2177" s="20">
        <v>2</v>
      </c>
      <c r="I2177" s="20">
        <v>282</v>
      </c>
      <c r="J2177" s="20">
        <v>43</v>
      </c>
      <c r="K2177" s="20">
        <v>4376</v>
      </c>
      <c r="L2177" s="20">
        <v>57</v>
      </c>
      <c r="M2177" s="26" cm="1">
        <f t="array" ref="M2177">_xlfn.IFS(Table11[[#This Row],[target.clade]]="I",110,Table11[[#This Row],[target.clade]]="II",4454,TRUE,4652)</f>
        <v>4454</v>
      </c>
      <c r="N2177" s="26" cm="1">
        <f t="array" ref="N2177">_xlfn.IFS(Table11[[#This Row],[target.clade]]="I",4454,Table11[[#This Row],[target.clade]]="II",110,TRUE,NA())</f>
        <v>110</v>
      </c>
      <c r="O2177" s="20" cm="1">
        <f t="array" ref="O2177">_xlfn.IFS(Table11[[#This Row],[target.clade]]="I",Table11[[#This Row],[hits.I]],Table11[[#This Row],[target.clade]]="II",Table11[[#This Row],[hits.II]],TRUE,SUM(Table11[[#This Row],[hits.I]:[hits.?]]))</f>
        <v>4376</v>
      </c>
      <c r="P2177" s="26">
        <f>Table11[[#This Row],[clade.P]]-Table11[[#This Row],[clade.TP]]</f>
        <v>78</v>
      </c>
      <c r="Q2177" s="26" cm="1">
        <f t="array" ref="Q2177">_xlfn.IFS(Table11[[#This Row],[target.clade]]="I",Table11[[#This Row],[hits.II]],Table11[[#This Row],[target.clade]]="II",Table11[[#This Row],[hits.I]],TRUE,NA())</f>
        <v>43</v>
      </c>
      <c r="R2177" s="26">
        <f>IFERROR(Table11[[#This Row],[clade.N]]-Table11[[#This Row],[clade.FP]], NA())</f>
        <v>67</v>
      </c>
      <c r="S2177" s="24">
        <f>Table11[[#This Row],[clade.TP]]/Table11[[#This Row],[clade.P]]</f>
        <v>0.98248765154916928</v>
      </c>
      <c r="T2177" s="24">
        <f>Table11[[#This Row],[clade.FN]]/Table11[[#This Row],[clade.P]]</f>
        <v>1.7512348450830714E-2</v>
      </c>
      <c r="U2177" s="24">
        <f>IFERROR(Table11[[#This Row],[clade.FP]]/Table11[[#This Row],[clade.N]],NA())</f>
        <v>0.39090909090909093</v>
      </c>
      <c r="V2177" s="24">
        <f>IFERROR(Table11[[#This Row],[clade.TN]]/Table11[[#This Row],[clade.N]],NA())</f>
        <v>0.60909090909090913</v>
      </c>
      <c r="AC2177" s="11"/>
      <c r="AD2177" s="11"/>
    </row>
    <row r="2178" spans="1:30" ht="21" customHeight="1" x14ac:dyDescent="0.2">
      <c r="A2178" s="25" t="s">
        <v>8163</v>
      </c>
      <c r="B2178" s="20">
        <f>LOOKUP(Table11[[#This Row],[id]],'S1 - Assay'!A:A,'S1 - Assay'!B:B)</f>
        <v>10244</v>
      </c>
      <c r="C2178" s="20" t="str">
        <f>LOOKUP(Table11[[#This Row],[id]],'S1 - Assay'!A:A,'S1 - Assay'!C:C)</f>
        <v>II</v>
      </c>
      <c r="D2178" s="20">
        <f>COUNTIF('S6 - Table 1'!$B$3:$B$20,Table11[[#This Row],[id]])</f>
        <v>0</v>
      </c>
      <c r="E2178" s="20">
        <v>8.8799810459999993</v>
      </c>
      <c r="F2178" s="20">
        <v>3330</v>
      </c>
      <c r="G2178" s="20">
        <v>14</v>
      </c>
      <c r="H2178" s="20">
        <v>279</v>
      </c>
      <c r="I2178" s="20">
        <v>16</v>
      </c>
      <c r="J2178" s="20">
        <v>44</v>
      </c>
      <c r="K2178" s="20">
        <v>4305</v>
      </c>
      <c r="L2178" s="20">
        <v>63</v>
      </c>
      <c r="M2178" s="26" cm="1">
        <f t="array" ref="M2178">_xlfn.IFS(Table11[[#This Row],[target.clade]]="I",110,Table11[[#This Row],[target.clade]]="II",4454,TRUE,4652)</f>
        <v>4454</v>
      </c>
      <c r="N2178" s="26" cm="1">
        <f t="array" ref="N2178">_xlfn.IFS(Table11[[#This Row],[target.clade]]="I",4454,Table11[[#This Row],[target.clade]]="II",110,TRUE,NA())</f>
        <v>110</v>
      </c>
      <c r="O2178" s="20" cm="1">
        <f t="array" ref="O2178">_xlfn.IFS(Table11[[#This Row],[target.clade]]="I",Table11[[#This Row],[hits.I]],Table11[[#This Row],[target.clade]]="II",Table11[[#This Row],[hits.II]],TRUE,SUM(Table11[[#This Row],[hits.I]:[hits.?]]))</f>
        <v>4305</v>
      </c>
      <c r="P2178" s="26">
        <f>Table11[[#This Row],[clade.P]]-Table11[[#This Row],[clade.TP]]</f>
        <v>149</v>
      </c>
      <c r="Q2178" s="26" cm="1">
        <f t="array" ref="Q2178">_xlfn.IFS(Table11[[#This Row],[target.clade]]="I",Table11[[#This Row],[hits.II]],Table11[[#This Row],[target.clade]]="II",Table11[[#This Row],[hits.I]],TRUE,NA())</f>
        <v>44</v>
      </c>
      <c r="R2178" s="26">
        <f>IFERROR(Table11[[#This Row],[clade.N]]-Table11[[#This Row],[clade.FP]], NA())</f>
        <v>66</v>
      </c>
      <c r="S2178" s="24">
        <f>Table11[[#This Row],[clade.TP]]/Table11[[#This Row],[clade.P]]</f>
        <v>0.96654692411315668</v>
      </c>
      <c r="T2178" s="24">
        <f>Table11[[#This Row],[clade.FN]]/Table11[[#This Row],[clade.P]]</f>
        <v>3.3453075886843285E-2</v>
      </c>
      <c r="U2178" s="24">
        <f>IFERROR(Table11[[#This Row],[clade.FP]]/Table11[[#This Row],[clade.N]],NA())</f>
        <v>0.4</v>
      </c>
      <c r="V2178" s="24">
        <f>IFERROR(Table11[[#This Row],[clade.TN]]/Table11[[#This Row],[clade.N]],NA())</f>
        <v>0.6</v>
      </c>
      <c r="AC2178" s="11"/>
      <c r="AD2178" s="11"/>
    </row>
    <row r="2179" spans="1:30" ht="21" customHeight="1" x14ac:dyDescent="0.2">
      <c r="A2179" s="25" t="s">
        <v>8168</v>
      </c>
      <c r="B2179" s="20">
        <f>LOOKUP(Table11[[#This Row],[id]],'S1 - Assay'!A:A,'S1 - Assay'!B:B)</f>
        <v>10244</v>
      </c>
      <c r="C2179" s="20" t="str">
        <f>LOOKUP(Table11[[#This Row],[id]],'S1 - Assay'!A:A,'S1 - Assay'!C:C)</f>
        <v>II</v>
      </c>
      <c r="D2179" s="20">
        <f>COUNTIF('S6 - Table 1'!$B$3:$B$20,Table11[[#This Row],[id]])</f>
        <v>0</v>
      </c>
      <c r="E2179" s="20">
        <v>8.8832781799999996</v>
      </c>
      <c r="F2179" s="20">
        <v>3332</v>
      </c>
      <c r="G2179" s="20">
        <v>32</v>
      </c>
      <c r="H2179" s="20">
        <v>0</v>
      </c>
      <c r="I2179" s="20">
        <v>274</v>
      </c>
      <c r="J2179" s="20">
        <v>50</v>
      </c>
      <c r="K2179" s="20">
        <v>4379</v>
      </c>
      <c r="L2179" s="20">
        <v>50</v>
      </c>
      <c r="M2179" s="26" cm="1">
        <f t="array" ref="M2179">_xlfn.IFS(Table11[[#This Row],[target.clade]]="I",110,Table11[[#This Row],[target.clade]]="II",4454,TRUE,4652)</f>
        <v>4454</v>
      </c>
      <c r="N2179" s="26" cm="1">
        <f t="array" ref="N2179">_xlfn.IFS(Table11[[#This Row],[target.clade]]="I",4454,Table11[[#This Row],[target.clade]]="II",110,TRUE,NA())</f>
        <v>110</v>
      </c>
      <c r="O2179" s="20" cm="1">
        <f t="array" ref="O2179">_xlfn.IFS(Table11[[#This Row],[target.clade]]="I",Table11[[#This Row],[hits.I]],Table11[[#This Row],[target.clade]]="II",Table11[[#This Row],[hits.II]],TRUE,SUM(Table11[[#This Row],[hits.I]:[hits.?]]))</f>
        <v>4379</v>
      </c>
      <c r="P2179" s="26">
        <f>Table11[[#This Row],[clade.P]]-Table11[[#This Row],[clade.TP]]</f>
        <v>75</v>
      </c>
      <c r="Q2179" s="26" cm="1">
        <f t="array" ref="Q2179">_xlfn.IFS(Table11[[#This Row],[target.clade]]="I",Table11[[#This Row],[hits.II]],Table11[[#This Row],[target.clade]]="II",Table11[[#This Row],[hits.I]],TRUE,NA())</f>
        <v>50</v>
      </c>
      <c r="R2179" s="26">
        <f>IFERROR(Table11[[#This Row],[clade.N]]-Table11[[#This Row],[clade.FP]], NA())</f>
        <v>60</v>
      </c>
      <c r="S2179" s="24">
        <f>Table11[[#This Row],[clade.TP]]/Table11[[#This Row],[clade.P]]</f>
        <v>0.98316120341266278</v>
      </c>
      <c r="T2179" s="24">
        <f>Table11[[#This Row],[clade.FN]]/Table11[[#This Row],[clade.P]]</f>
        <v>1.6838796587337224E-2</v>
      </c>
      <c r="U2179" s="24">
        <f>IFERROR(Table11[[#This Row],[clade.FP]]/Table11[[#This Row],[clade.N]],NA())</f>
        <v>0.45454545454545453</v>
      </c>
      <c r="V2179" s="24">
        <f>IFERROR(Table11[[#This Row],[clade.TN]]/Table11[[#This Row],[clade.N]],NA())</f>
        <v>0.54545454545454541</v>
      </c>
      <c r="AC2179" s="11"/>
      <c r="AD2179" s="11"/>
    </row>
    <row r="2180" spans="1:30" ht="21" customHeight="1" x14ac:dyDescent="0.2">
      <c r="A2180" s="25" t="s">
        <v>8173</v>
      </c>
      <c r="B2180" s="20">
        <f>LOOKUP(Table11[[#This Row],[id]],'S1 - Assay'!A:A,'S1 - Assay'!B:B)</f>
        <v>10244</v>
      </c>
      <c r="C2180" s="20" t="str">
        <f>LOOKUP(Table11[[#This Row],[id]],'S1 - Assay'!A:A,'S1 - Assay'!C:C)</f>
        <v>II</v>
      </c>
      <c r="D2180" s="20">
        <f>COUNTIF('S6 - Table 1'!$B$3:$B$20,Table11[[#This Row],[id]])</f>
        <v>0</v>
      </c>
      <c r="E2180" s="20">
        <v>8.8832781799999996</v>
      </c>
      <c r="F2180" s="20">
        <v>3331</v>
      </c>
      <c r="G2180" s="20">
        <v>33</v>
      </c>
      <c r="H2180" s="20">
        <v>0</v>
      </c>
      <c r="I2180" s="20">
        <v>274</v>
      </c>
      <c r="J2180" s="20">
        <v>50</v>
      </c>
      <c r="K2180" s="20">
        <v>4379</v>
      </c>
      <c r="L2180" s="20">
        <v>50</v>
      </c>
      <c r="M2180" s="26" cm="1">
        <f t="array" ref="M2180">_xlfn.IFS(Table11[[#This Row],[target.clade]]="I",110,Table11[[#This Row],[target.clade]]="II",4454,TRUE,4652)</f>
        <v>4454</v>
      </c>
      <c r="N2180" s="26" cm="1">
        <f t="array" ref="N2180">_xlfn.IFS(Table11[[#This Row],[target.clade]]="I",4454,Table11[[#This Row],[target.clade]]="II",110,TRUE,NA())</f>
        <v>110</v>
      </c>
      <c r="O2180" s="20" cm="1">
        <f t="array" ref="O2180">_xlfn.IFS(Table11[[#This Row],[target.clade]]="I",Table11[[#This Row],[hits.I]],Table11[[#This Row],[target.clade]]="II",Table11[[#This Row],[hits.II]],TRUE,SUM(Table11[[#This Row],[hits.I]:[hits.?]]))</f>
        <v>4379</v>
      </c>
      <c r="P2180" s="26">
        <f>Table11[[#This Row],[clade.P]]-Table11[[#This Row],[clade.TP]]</f>
        <v>75</v>
      </c>
      <c r="Q2180" s="26" cm="1">
        <f t="array" ref="Q2180">_xlfn.IFS(Table11[[#This Row],[target.clade]]="I",Table11[[#This Row],[hits.II]],Table11[[#This Row],[target.clade]]="II",Table11[[#This Row],[hits.I]],TRUE,NA())</f>
        <v>50</v>
      </c>
      <c r="R2180" s="26">
        <f>IFERROR(Table11[[#This Row],[clade.N]]-Table11[[#This Row],[clade.FP]], NA())</f>
        <v>60</v>
      </c>
      <c r="S2180" s="24">
        <f>Table11[[#This Row],[clade.TP]]/Table11[[#This Row],[clade.P]]</f>
        <v>0.98316120341266278</v>
      </c>
      <c r="T2180" s="24">
        <f>Table11[[#This Row],[clade.FN]]/Table11[[#This Row],[clade.P]]</f>
        <v>1.6838796587337224E-2</v>
      </c>
      <c r="U2180" s="24">
        <f>IFERROR(Table11[[#This Row],[clade.FP]]/Table11[[#This Row],[clade.N]],NA())</f>
        <v>0.45454545454545453</v>
      </c>
      <c r="V2180" s="24">
        <f>IFERROR(Table11[[#This Row],[clade.TN]]/Table11[[#This Row],[clade.N]],NA())</f>
        <v>0.54545454545454541</v>
      </c>
      <c r="AC2180" s="11"/>
      <c r="AD2180" s="11"/>
    </row>
    <row r="2181" spans="1:30" ht="21" customHeight="1" x14ac:dyDescent="0.2">
      <c r="A2181" s="25" t="s">
        <v>8176</v>
      </c>
      <c r="B2181" s="20">
        <f>LOOKUP(Table11[[#This Row],[id]],'S1 - Assay'!A:A,'S1 - Assay'!B:B)</f>
        <v>10244</v>
      </c>
      <c r="C2181" s="20" t="str">
        <f>LOOKUP(Table11[[#This Row],[id]],'S1 - Assay'!A:A,'S1 - Assay'!C:C)</f>
        <v>II</v>
      </c>
      <c r="D2181" s="20">
        <f>COUNTIF('S6 - Table 1'!$B$3:$B$20,Table11[[#This Row],[id]])</f>
        <v>0</v>
      </c>
      <c r="E2181" s="20">
        <v>8.9103681170000009</v>
      </c>
      <c r="F2181" s="20">
        <v>3430</v>
      </c>
      <c r="G2181" s="20">
        <v>0</v>
      </c>
      <c r="H2181" s="20">
        <v>181</v>
      </c>
      <c r="I2181" s="20">
        <v>103</v>
      </c>
      <c r="J2181" s="20">
        <v>43</v>
      </c>
      <c r="K2181" s="20">
        <v>4427</v>
      </c>
      <c r="L2181" s="20">
        <v>65</v>
      </c>
      <c r="M2181" s="26" cm="1">
        <f t="array" ref="M2181">_xlfn.IFS(Table11[[#This Row],[target.clade]]="I",110,Table11[[#This Row],[target.clade]]="II",4454,TRUE,4652)</f>
        <v>4454</v>
      </c>
      <c r="N2181" s="26" cm="1">
        <f t="array" ref="N2181">_xlfn.IFS(Table11[[#This Row],[target.clade]]="I",4454,Table11[[#This Row],[target.clade]]="II",110,TRUE,NA())</f>
        <v>110</v>
      </c>
      <c r="O2181" s="20" cm="1">
        <f t="array" ref="O2181">_xlfn.IFS(Table11[[#This Row],[target.clade]]="I",Table11[[#This Row],[hits.I]],Table11[[#This Row],[target.clade]]="II",Table11[[#This Row],[hits.II]],TRUE,SUM(Table11[[#This Row],[hits.I]:[hits.?]]))</f>
        <v>4427</v>
      </c>
      <c r="P2181" s="26">
        <f>Table11[[#This Row],[clade.P]]-Table11[[#This Row],[clade.TP]]</f>
        <v>27</v>
      </c>
      <c r="Q2181" s="26" cm="1">
        <f t="array" ref="Q2181">_xlfn.IFS(Table11[[#This Row],[target.clade]]="I",Table11[[#This Row],[hits.II]],Table11[[#This Row],[target.clade]]="II",Table11[[#This Row],[hits.I]],TRUE,NA())</f>
        <v>43</v>
      </c>
      <c r="R2181" s="26">
        <f>IFERROR(Table11[[#This Row],[clade.N]]-Table11[[#This Row],[clade.FP]], NA())</f>
        <v>67</v>
      </c>
      <c r="S2181" s="24">
        <f>Table11[[#This Row],[clade.TP]]/Table11[[#This Row],[clade.P]]</f>
        <v>0.99393803322855856</v>
      </c>
      <c r="T2181" s="24">
        <f>Table11[[#This Row],[clade.FN]]/Table11[[#This Row],[clade.P]]</f>
        <v>6.0619667714414006E-3</v>
      </c>
      <c r="U2181" s="24">
        <f>IFERROR(Table11[[#This Row],[clade.FP]]/Table11[[#This Row],[clade.N]],NA())</f>
        <v>0.39090909090909093</v>
      </c>
      <c r="V2181" s="24">
        <f>IFERROR(Table11[[#This Row],[clade.TN]]/Table11[[#This Row],[clade.N]],NA())</f>
        <v>0.60909090909090913</v>
      </c>
      <c r="AC2181" s="11"/>
      <c r="AD2181" s="11"/>
    </row>
    <row r="2182" spans="1:30" ht="21" customHeight="1" x14ac:dyDescent="0.2">
      <c r="A2182" s="25" t="s">
        <v>8179</v>
      </c>
      <c r="B2182" s="20">
        <f>LOOKUP(Table11[[#This Row],[id]],'S1 - Assay'!A:A,'S1 - Assay'!B:B)</f>
        <v>10244</v>
      </c>
      <c r="C2182" s="20" t="str">
        <f>LOOKUP(Table11[[#This Row],[id]],'S1 - Assay'!A:A,'S1 - Assay'!C:C)</f>
        <v>II</v>
      </c>
      <c r="D2182" s="20">
        <f>COUNTIF('S6 - Table 1'!$B$3:$B$20,Table11[[#This Row],[id]])</f>
        <v>0</v>
      </c>
      <c r="E2182" s="20">
        <v>8.9358483179999997</v>
      </c>
      <c r="F2182" s="20">
        <v>3408</v>
      </c>
      <c r="G2182" s="20">
        <v>3</v>
      </c>
      <c r="H2182" s="20">
        <v>228</v>
      </c>
      <c r="I2182" s="20">
        <v>71</v>
      </c>
      <c r="J2182" s="20">
        <v>44</v>
      </c>
      <c r="K2182" s="20">
        <v>4421</v>
      </c>
      <c r="L2182" s="20">
        <v>59</v>
      </c>
      <c r="M2182" s="26" cm="1">
        <f t="array" ref="M2182">_xlfn.IFS(Table11[[#This Row],[target.clade]]="I",110,Table11[[#This Row],[target.clade]]="II",4454,TRUE,4652)</f>
        <v>4454</v>
      </c>
      <c r="N2182" s="26" cm="1">
        <f t="array" ref="N2182">_xlfn.IFS(Table11[[#This Row],[target.clade]]="I",4454,Table11[[#This Row],[target.clade]]="II",110,TRUE,NA())</f>
        <v>110</v>
      </c>
      <c r="O2182" s="20" cm="1">
        <f t="array" ref="O2182">_xlfn.IFS(Table11[[#This Row],[target.clade]]="I",Table11[[#This Row],[hits.I]],Table11[[#This Row],[target.clade]]="II",Table11[[#This Row],[hits.II]],TRUE,SUM(Table11[[#This Row],[hits.I]:[hits.?]]))</f>
        <v>4421</v>
      </c>
      <c r="P2182" s="26">
        <f>Table11[[#This Row],[clade.P]]-Table11[[#This Row],[clade.TP]]</f>
        <v>33</v>
      </c>
      <c r="Q2182" s="26" cm="1">
        <f t="array" ref="Q2182">_xlfn.IFS(Table11[[#This Row],[target.clade]]="I",Table11[[#This Row],[hits.II]],Table11[[#This Row],[target.clade]]="II",Table11[[#This Row],[hits.I]],TRUE,NA())</f>
        <v>44</v>
      </c>
      <c r="R2182" s="26">
        <f>IFERROR(Table11[[#This Row],[clade.N]]-Table11[[#This Row],[clade.FP]], NA())</f>
        <v>66</v>
      </c>
      <c r="S2182" s="24">
        <f>Table11[[#This Row],[clade.TP]]/Table11[[#This Row],[clade.P]]</f>
        <v>0.99259092950157157</v>
      </c>
      <c r="T2182" s="24">
        <f>Table11[[#This Row],[clade.FN]]/Table11[[#This Row],[clade.P]]</f>
        <v>7.4090704984283787E-3</v>
      </c>
      <c r="U2182" s="24">
        <f>IFERROR(Table11[[#This Row],[clade.FP]]/Table11[[#This Row],[clade.N]],NA())</f>
        <v>0.4</v>
      </c>
      <c r="V2182" s="24">
        <f>IFERROR(Table11[[#This Row],[clade.TN]]/Table11[[#This Row],[clade.N]],NA())</f>
        <v>0.6</v>
      </c>
      <c r="AC2182" s="11"/>
      <c r="AD2182" s="11"/>
    </row>
    <row r="2183" spans="1:30" ht="21" customHeight="1" x14ac:dyDescent="0.2">
      <c r="A2183" s="25" t="s">
        <v>8184</v>
      </c>
      <c r="B2183" s="20">
        <f>LOOKUP(Table11[[#This Row],[id]],'S1 - Assay'!A:A,'S1 - Assay'!B:B)</f>
        <v>10244</v>
      </c>
      <c r="C2183" s="20" t="str">
        <f>LOOKUP(Table11[[#This Row],[id]],'S1 - Assay'!A:A,'S1 - Assay'!C:C)</f>
        <v>II</v>
      </c>
      <c r="D2183" s="20">
        <f>COUNTIF('S6 - Table 1'!$B$3:$B$20,Table11[[#This Row],[id]])</f>
        <v>0</v>
      </c>
      <c r="E2183" s="20">
        <v>8.9372563100000004</v>
      </c>
      <c r="F2183" s="20">
        <v>3208</v>
      </c>
      <c r="G2183" s="20">
        <v>49</v>
      </c>
      <c r="H2183" s="20">
        <v>202</v>
      </c>
      <c r="I2183" s="20">
        <v>69</v>
      </c>
      <c r="J2183" s="20">
        <v>43</v>
      </c>
      <c r="K2183" s="20">
        <v>4288</v>
      </c>
      <c r="L2183" s="20">
        <v>14</v>
      </c>
      <c r="M2183" s="26" cm="1">
        <f t="array" ref="M2183">_xlfn.IFS(Table11[[#This Row],[target.clade]]="I",110,Table11[[#This Row],[target.clade]]="II",4454,TRUE,4652)</f>
        <v>4454</v>
      </c>
      <c r="N2183" s="26" cm="1">
        <f t="array" ref="N2183">_xlfn.IFS(Table11[[#This Row],[target.clade]]="I",4454,Table11[[#This Row],[target.clade]]="II",110,TRUE,NA())</f>
        <v>110</v>
      </c>
      <c r="O2183" s="20" cm="1">
        <f t="array" ref="O2183">_xlfn.IFS(Table11[[#This Row],[target.clade]]="I",Table11[[#This Row],[hits.I]],Table11[[#This Row],[target.clade]]="II",Table11[[#This Row],[hits.II]],TRUE,SUM(Table11[[#This Row],[hits.I]:[hits.?]]))</f>
        <v>4288</v>
      </c>
      <c r="P2183" s="26">
        <f>Table11[[#This Row],[clade.P]]-Table11[[#This Row],[clade.TP]]</f>
        <v>166</v>
      </c>
      <c r="Q2183" s="26" cm="1">
        <f t="array" ref="Q2183">_xlfn.IFS(Table11[[#This Row],[target.clade]]="I",Table11[[#This Row],[hits.II]],Table11[[#This Row],[target.clade]]="II",Table11[[#This Row],[hits.I]],TRUE,NA())</f>
        <v>43</v>
      </c>
      <c r="R2183" s="26">
        <f>IFERROR(Table11[[#This Row],[clade.N]]-Table11[[#This Row],[clade.FP]], NA())</f>
        <v>67</v>
      </c>
      <c r="S2183" s="24">
        <f>Table11[[#This Row],[clade.TP]]/Table11[[#This Row],[clade.P]]</f>
        <v>0.96273013022002696</v>
      </c>
      <c r="T2183" s="24">
        <f>Table11[[#This Row],[clade.FN]]/Table11[[#This Row],[clade.P]]</f>
        <v>3.7269869779973056E-2</v>
      </c>
      <c r="U2183" s="24">
        <f>IFERROR(Table11[[#This Row],[clade.FP]]/Table11[[#This Row],[clade.N]],NA())</f>
        <v>0.39090909090909093</v>
      </c>
      <c r="V2183" s="24">
        <f>IFERROR(Table11[[#This Row],[clade.TN]]/Table11[[#This Row],[clade.N]],NA())</f>
        <v>0.60909090909090913</v>
      </c>
      <c r="AC2183" s="11"/>
      <c r="AD2183" s="11"/>
    </row>
    <row r="2184" spans="1:30" ht="21" customHeight="1" x14ac:dyDescent="0.2">
      <c r="A2184" s="25" t="s">
        <v>8186</v>
      </c>
      <c r="B2184" s="20">
        <f>LOOKUP(Table11[[#This Row],[id]],'S1 - Assay'!A:A,'S1 - Assay'!B:B)</f>
        <v>10244</v>
      </c>
      <c r="C2184" s="20" t="str">
        <f>LOOKUP(Table11[[#This Row],[id]],'S1 - Assay'!A:A,'S1 - Assay'!C:C)</f>
        <v>II</v>
      </c>
      <c r="D2184" s="20">
        <f>COUNTIF('S6 - Table 1'!$B$3:$B$20,Table11[[#This Row],[id]])</f>
        <v>0</v>
      </c>
      <c r="E2184" s="20">
        <v>8.9434055560000001</v>
      </c>
      <c r="F2184" s="20">
        <v>3267</v>
      </c>
      <c r="G2184" s="20">
        <v>80</v>
      </c>
      <c r="H2184" s="20">
        <v>278</v>
      </c>
      <c r="I2184" s="20">
        <v>14</v>
      </c>
      <c r="J2184" s="20">
        <v>44</v>
      </c>
      <c r="K2184" s="20">
        <v>4309</v>
      </c>
      <c r="L2184" s="20">
        <v>63</v>
      </c>
      <c r="M2184" s="26" cm="1">
        <f t="array" ref="M2184">_xlfn.IFS(Table11[[#This Row],[target.clade]]="I",110,Table11[[#This Row],[target.clade]]="II",4454,TRUE,4652)</f>
        <v>4454</v>
      </c>
      <c r="N2184" s="26" cm="1">
        <f t="array" ref="N2184">_xlfn.IFS(Table11[[#This Row],[target.clade]]="I",4454,Table11[[#This Row],[target.clade]]="II",110,TRUE,NA())</f>
        <v>110</v>
      </c>
      <c r="O2184" s="20" cm="1">
        <f t="array" ref="O2184">_xlfn.IFS(Table11[[#This Row],[target.clade]]="I",Table11[[#This Row],[hits.I]],Table11[[#This Row],[target.clade]]="II",Table11[[#This Row],[hits.II]],TRUE,SUM(Table11[[#This Row],[hits.I]:[hits.?]]))</f>
        <v>4309</v>
      </c>
      <c r="P2184" s="26">
        <f>Table11[[#This Row],[clade.P]]-Table11[[#This Row],[clade.TP]]</f>
        <v>145</v>
      </c>
      <c r="Q2184" s="26" cm="1">
        <f t="array" ref="Q2184">_xlfn.IFS(Table11[[#This Row],[target.clade]]="I",Table11[[#This Row],[hits.II]],Table11[[#This Row],[target.clade]]="II",Table11[[#This Row],[hits.I]],TRUE,NA())</f>
        <v>44</v>
      </c>
      <c r="R2184" s="26">
        <f>IFERROR(Table11[[#This Row],[clade.N]]-Table11[[#This Row],[clade.FP]], NA())</f>
        <v>66</v>
      </c>
      <c r="S2184" s="24">
        <f>Table11[[#This Row],[clade.TP]]/Table11[[#This Row],[clade.P]]</f>
        <v>0.96744499326448141</v>
      </c>
      <c r="T2184" s="24">
        <f>Table11[[#This Row],[clade.FN]]/Table11[[#This Row],[clade.P]]</f>
        <v>3.2555006735518636E-2</v>
      </c>
      <c r="U2184" s="24">
        <f>IFERROR(Table11[[#This Row],[clade.FP]]/Table11[[#This Row],[clade.N]],NA())</f>
        <v>0.4</v>
      </c>
      <c r="V2184" s="24">
        <f>IFERROR(Table11[[#This Row],[clade.TN]]/Table11[[#This Row],[clade.N]],NA())</f>
        <v>0.6</v>
      </c>
      <c r="AC2184" s="11"/>
      <c r="AD2184" s="11"/>
    </row>
    <row r="2185" spans="1:30" ht="21" customHeight="1" x14ac:dyDescent="0.2">
      <c r="A2185" s="25" t="s">
        <v>8189</v>
      </c>
      <c r="B2185" s="20">
        <f>LOOKUP(Table11[[#This Row],[id]],'S1 - Assay'!A:A,'S1 - Assay'!B:B)</f>
        <v>10244</v>
      </c>
      <c r="C2185" s="20" t="str">
        <f>LOOKUP(Table11[[#This Row],[id]],'S1 - Assay'!A:A,'S1 - Assay'!C:C)</f>
        <v>II</v>
      </c>
      <c r="D2185" s="20">
        <f>COUNTIF('S6 - Table 1'!$B$3:$B$20,Table11[[#This Row],[id]])</f>
        <v>0</v>
      </c>
      <c r="E2185" s="20">
        <v>8.9702527060000001</v>
      </c>
      <c r="F2185" s="20">
        <v>3372</v>
      </c>
      <c r="G2185" s="20">
        <v>8</v>
      </c>
      <c r="H2185" s="20">
        <v>18</v>
      </c>
      <c r="I2185" s="20">
        <v>266</v>
      </c>
      <c r="J2185" s="20">
        <v>43</v>
      </c>
      <c r="K2185" s="20">
        <v>4376</v>
      </c>
      <c r="L2185" s="20">
        <v>57</v>
      </c>
      <c r="M2185" s="26" cm="1">
        <f t="array" ref="M2185">_xlfn.IFS(Table11[[#This Row],[target.clade]]="I",110,Table11[[#This Row],[target.clade]]="II",4454,TRUE,4652)</f>
        <v>4454</v>
      </c>
      <c r="N2185" s="26" cm="1">
        <f t="array" ref="N2185">_xlfn.IFS(Table11[[#This Row],[target.clade]]="I",4454,Table11[[#This Row],[target.clade]]="II",110,TRUE,NA())</f>
        <v>110</v>
      </c>
      <c r="O2185" s="20" cm="1">
        <f t="array" ref="O2185">_xlfn.IFS(Table11[[#This Row],[target.clade]]="I",Table11[[#This Row],[hits.I]],Table11[[#This Row],[target.clade]]="II",Table11[[#This Row],[hits.II]],TRUE,SUM(Table11[[#This Row],[hits.I]:[hits.?]]))</f>
        <v>4376</v>
      </c>
      <c r="P2185" s="26">
        <f>Table11[[#This Row],[clade.P]]-Table11[[#This Row],[clade.TP]]</f>
        <v>78</v>
      </c>
      <c r="Q2185" s="26" cm="1">
        <f t="array" ref="Q2185">_xlfn.IFS(Table11[[#This Row],[target.clade]]="I",Table11[[#This Row],[hits.II]],Table11[[#This Row],[target.clade]]="II",Table11[[#This Row],[hits.I]],TRUE,NA())</f>
        <v>43</v>
      </c>
      <c r="R2185" s="26">
        <f>IFERROR(Table11[[#This Row],[clade.N]]-Table11[[#This Row],[clade.FP]], NA())</f>
        <v>67</v>
      </c>
      <c r="S2185" s="24">
        <f>Table11[[#This Row],[clade.TP]]/Table11[[#This Row],[clade.P]]</f>
        <v>0.98248765154916928</v>
      </c>
      <c r="T2185" s="24">
        <f>Table11[[#This Row],[clade.FN]]/Table11[[#This Row],[clade.P]]</f>
        <v>1.7512348450830714E-2</v>
      </c>
      <c r="U2185" s="24">
        <f>IFERROR(Table11[[#This Row],[clade.FP]]/Table11[[#This Row],[clade.N]],NA())</f>
        <v>0.39090909090909093</v>
      </c>
      <c r="V2185" s="24">
        <f>IFERROR(Table11[[#This Row],[clade.TN]]/Table11[[#This Row],[clade.N]],NA())</f>
        <v>0.60909090909090913</v>
      </c>
      <c r="AC2185" s="11"/>
      <c r="AD2185" s="11"/>
    </row>
    <row r="2186" spans="1:30" ht="21" customHeight="1" x14ac:dyDescent="0.2">
      <c r="A2186" s="25" t="s">
        <v>8192</v>
      </c>
      <c r="B2186" s="20">
        <f>LOOKUP(Table11[[#This Row],[id]],'S1 - Assay'!A:A,'S1 - Assay'!B:B)</f>
        <v>10244</v>
      </c>
      <c r="C2186" s="20" t="str">
        <f>LOOKUP(Table11[[#This Row],[id]],'S1 - Assay'!A:A,'S1 - Assay'!C:C)</f>
        <v>II</v>
      </c>
      <c r="D2186" s="20">
        <f>COUNTIF('S6 - Table 1'!$B$3:$B$20,Table11[[#This Row],[id]])</f>
        <v>0</v>
      </c>
      <c r="E2186" s="20">
        <v>8.9881839180000007</v>
      </c>
      <c r="F2186" s="20">
        <v>3335</v>
      </c>
      <c r="G2186" s="20">
        <v>29</v>
      </c>
      <c r="H2186" s="20">
        <v>0</v>
      </c>
      <c r="I2186" s="20">
        <v>274</v>
      </c>
      <c r="J2186" s="20">
        <v>50</v>
      </c>
      <c r="K2186" s="20">
        <v>4379</v>
      </c>
      <c r="L2186" s="20">
        <v>50</v>
      </c>
      <c r="M2186" s="26" cm="1">
        <f t="array" ref="M2186">_xlfn.IFS(Table11[[#This Row],[target.clade]]="I",110,Table11[[#This Row],[target.clade]]="II",4454,TRUE,4652)</f>
        <v>4454</v>
      </c>
      <c r="N2186" s="26" cm="1">
        <f t="array" ref="N2186">_xlfn.IFS(Table11[[#This Row],[target.clade]]="I",4454,Table11[[#This Row],[target.clade]]="II",110,TRUE,NA())</f>
        <v>110</v>
      </c>
      <c r="O2186" s="20" cm="1">
        <f t="array" ref="O2186">_xlfn.IFS(Table11[[#This Row],[target.clade]]="I",Table11[[#This Row],[hits.I]],Table11[[#This Row],[target.clade]]="II",Table11[[#This Row],[hits.II]],TRUE,SUM(Table11[[#This Row],[hits.I]:[hits.?]]))</f>
        <v>4379</v>
      </c>
      <c r="P2186" s="26">
        <f>Table11[[#This Row],[clade.P]]-Table11[[#This Row],[clade.TP]]</f>
        <v>75</v>
      </c>
      <c r="Q2186" s="26" cm="1">
        <f t="array" ref="Q2186">_xlfn.IFS(Table11[[#This Row],[target.clade]]="I",Table11[[#This Row],[hits.II]],Table11[[#This Row],[target.clade]]="II",Table11[[#This Row],[hits.I]],TRUE,NA())</f>
        <v>50</v>
      </c>
      <c r="R2186" s="26">
        <f>IFERROR(Table11[[#This Row],[clade.N]]-Table11[[#This Row],[clade.FP]], NA())</f>
        <v>60</v>
      </c>
      <c r="S2186" s="24">
        <f>Table11[[#This Row],[clade.TP]]/Table11[[#This Row],[clade.P]]</f>
        <v>0.98316120341266278</v>
      </c>
      <c r="T2186" s="24">
        <f>Table11[[#This Row],[clade.FN]]/Table11[[#This Row],[clade.P]]</f>
        <v>1.6838796587337224E-2</v>
      </c>
      <c r="U2186" s="24">
        <f>IFERROR(Table11[[#This Row],[clade.FP]]/Table11[[#This Row],[clade.N]],NA())</f>
        <v>0.45454545454545453</v>
      </c>
      <c r="V2186" s="24">
        <f>IFERROR(Table11[[#This Row],[clade.TN]]/Table11[[#This Row],[clade.N]],NA())</f>
        <v>0.54545454545454541</v>
      </c>
      <c r="AC2186" s="11"/>
      <c r="AD2186" s="11"/>
    </row>
    <row r="2187" spans="1:30" ht="21" customHeight="1" x14ac:dyDescent="0.2">
      <c r="A2187" s="25" t="s">
        <v>8195</v>
      </c>
      <c r="B2187" s="20">
        <f>LOOKUP(Table11[[#This Row],[id]],'S1 - Assay'!A:A,'S1 - Assay'!B:B)</f>
        <v>10244</v>
      </c>
      <c r="C2187" s="20" t="str">
        <f>LOOKUP(Table11[[#This Row],[id]],'S1 - Assay'!A:A,'S1 - Assay'!C:C)</f>
        <v>II</v>
      </c>
      <c r="D2187" s="20">
        <f>COUNTIF('S6 - Table 1'!$B$3:$B$20,Table11[[#This Row],[id]])</f>
        <v>0</v>
      </c>
      <c r="E2187" s="20">
        <v>8.9945813529999992</v>
      </c>
      <c r="F2187" s="20">
        <v>3430</v>
      </c>
      <c r="G2187" s="20">
        <v>0</v>
      </c>
      <c r="H2187" s="20">
        <v>182</v>
      </c>
      <c r="I2187" s="20">
        <v>102</v>
      </c>
      <c r="J2187" s="20">
        <v>43</v>
      </c>
      <c r="K2187" s="20">
        <v>4427</v>
      </c>
      <c r="L2187" s="20">
        <v>65</v>
      </c>
      <c r="M2187" s="26" cm="1">
        <f t="array" ref="M2187">_xlfn.IFS(Table11[[#This Row],[target.clade]]="I",110,Table11[[#This Row],[target.clade]]="II",4454,TRUE,4652)</f>
        <v>4454</v>
      </c>
      <c r="N2187" s="26" cm="1">
        <f t="array" ref="N2187">_xlfn.IFS(Table11[[#This Row],[target.clade]]="I",4454,Table11[[#This Row],[target.clade]]="II",110,TRUE,NA())</f>
        <v>110</v>
      </c>
      <c r="O2187" s="20" cm="1">
        <f t="array" ref="O2187">_xlfn.IFS(Table11[[#This Row],[target.clade]]="I",Table11[[#This Row],[hits.I]],Table11[[#This Row],[target.clade]]="II",Table11[[#This Row],[hits.II]],TRUE,SUM(Table11[[#This Row],[hits.I]:[hits.?]]))</f>
        <v>4427</v>
      </c>
      <c r="P2187" s="26">
        <f>Table11[[#This Row],[clade.P]]-Table11[[#This Row],[clade.TP]]</f>
        <v>27</v>
      </c>
      <c r="Q2187" s="26" cm="1">
        <f t="array" ref="Q2187">_xlfn.IFS(Table11[[#This Row],[target.clade]]="I",Table11[[#This Row],[hits.II]],Table11[[#This Row],[target.clade]]="II",Table11[[#This Row],[hits.I]],TRUE,NA())</f>
        <v>43</v>
      </c>
      <c r="R2187" s="26">
        <f>IFERROR(Table11[[#This Row],[clade.N]]-Table11[[#This Row],[clade.FP]], NA())</f>
        <v>67</v>
      </c>
      <c r="S2187" s="24">
        <f>Table11[[#This Row],[clade.TP]]/Table11[[#This Row],[clade.P]]</f>
        <v>0.99393803322855856</v>
      </c>
      <c r="T2187" s="24">
        <f>Table11[[#This Row],[clade.FN]]/Table11[[#This Row],[clade.P]]</f>
        <v>6.0619667714414006E-3</v>
      </c>
      <c r="U2187" s="24">
        <f>IFERROR(Table11[[#This Row],[clade.FP]]/Table11[[#This Row],[clade.N]],NA())</f>
        <v>0.39090909090909093</v>
      </c>
      <c r="V2187" s="24">
        <f>IFERROR(Table11[[#This Row],[clade.TN]]/Table11[[#This Row],[clade.N]],NA())</f>
        <v>0.60909090909090913</v>
      </c>
      <c r="AC2187" s="11"/>
      <c r="AD2187" s="11"/>
    </row>
    <row r="2188" spans="1:30" ht="21" customHeight="1" x14ac:dyDescent="0.2">
      <c r="A2188" s="25" t="s">
        <v>8198</v>
      </c>
      <c r="B2188" s="20">
        <f>LOOKUP(Table11[[#This Row],[id]],'S1 - Assay'!A:A,'S1 - Assay'!B:B)</f>
        <v>10244</v>
      </c>
      <c r="C2188" s="20" t="str">
        <f>LOOKUP(Table11[[#This Row],[id]],'S1 - Assay'!A:A,'S1 - Assay'!C:C)</f>
        <v>II</v>
      </c>
      <c r="D2188" s="20">
        <f>COUNTIF('S6 - Table 1'!$B$3:$B$20,Table11[[#This Row],[id]])</f>
        <v>0</v>
      </c>
      <c r="E2188" s="20">
        <v>8.9945813529999992</v>
      </c>
      <c r="F2188" s="20">
        <v>3430</v>
      </c>
      <c r="G2188" s="20">
        <v>0</v>
      </c>
      <c r="H2188" s="20">
        <v>182</v>
      </c>
      <c r="I2188" s="20">
        <v>102</v>
      </c>
      <c r="J2188" s="20">
        <v>43</v>
      </c>
      <c r="K2188" s="20">
        <v>4427</v>
      </c>
      <c r="L2188" s="20">
        <v>65</v>
      </c>
      <c r="M2188" s="26" cm="1">
        <f t="array" ref="M2188">_xlfn.IFS(Table11[[#This Row],[target.clade]]="I",110,Table11[[#This Row],[target.clade]]="II",4454,TRUE,4652)</f>
        <v>4454</v>
      </c>
      <c r="N2188" s="26" cm="1">
        <f t="array" ref="N2188">_xlfn.IFS(Table11[[#This Row],[target.clade]]="I",4454,Table11[[#This Row],[target.clade]]="II",110,TRUE,NA())</f>
        <v>110</v>
      </c>
      <c r="O2188" s="20" cm="1">
        <f t="array" ref="O2188">_xlfn.IFS(Table11[[#This Row],[target.clade]]="I",Table11[[#This Row],[hits.I]],Table11[[#This Row],[target.clade]]="II",Table11[[#This Row],[hits.II]],TRUE,SUM(Table11[[#This Row],[hits.I]:[hits.?]]))</f>
        <v>4427</v>
      </c>
      <c r="P2188" s="26">
        <f>Table11[[#This Row],[clade.P]]-Table11[[#This Row],[clade.TP]]</f>
        <v>27</v>
      </c>
      <c r="Q2188" s="26" cm="1">
        <f t="array" ref="Q2188">_xlfn.IFS(Table11[[#This Row],[target.clade]]="I",Table11[[#This Row],[hits.II]],Table11[[#This Row],[target.clade]]="II",Table11[[#This Row],[hits.I]],TRUE,NA())</f>
        <v>43</v>
      </c>
      <c r="R2188" s="26">
        <f>IFERROR(Table11[[#This Row],[clade.N]]-Table11[[#This Row],[clade.FP]], NA())</f>
        <v>67</v>
      </c>
      <c r="S2188" s="24">
        <f>Table11[[#This Row],[clade.TP]]/Table11[[#This Row],[clade.P]]</f>
        <v>0.99393803322855856</v>
      </c>
      <c r="T2188" s="24">
        <f>Table11[[#This Row],[clade.FN]]/Table11[[#This Row],[clade.P]]</f>
        <v>6.0619667714414006E-3</v>
      </c>
      <c r="U2188" s="24">
        <f>IFERROR(Table11[[#This Row],[clade.FP]]/Table11[[#This Row],[clade.N]],NA())</f>
        <v>0.39090909090909093</v>
      </c>
      <c r="V2188" s="24">
        <f>IFERROR(Table11[[#This Row],[clade.TN]]/Table11[[#This Row],[clade.N]],NA())</f>
        <v>0.60909090909090913</v>
      </c>
      <c r="AC2188" s="11"/>
      <c r="AD2188" s="11"/>
    </row>
    <row r="2189" spans="1:30" ht="21" customHeight="1" x14ac:dyDescent="0.2">
      <c r="A2189" s="25" t="s">
        <v>8201</v>
      </c>
      <c r="B2189" s="20">
        <f>LOOKUP(Table11[[#This Row],[id]],'S1 - Assay'!A:A,'S1 - Assay'!B:B)</f>
        <v>10244</v>
      </c>
      <c r="C2189" s="20" t="str">
        <f>LOOKUP(Table11[[#This Row],[id]],'S1 - Assay'!A:A,'S1 - Assay'!C:C)</f>
        <v>II</v>
      </c>
      <c r="D2189" s="20">
        <f>COUNTIF('S6 - Table 1'!$B$3:$B$20,Table11[[#This Row],[id]])</f>
        <v>0</v>
      </c>
      <c r="E2189" s="20">
        <v>8.9954722680000003</v>
      </c>
      <c r="F2189" s="20">
        <v>3408</v>
      </c>
      <c r="G2189" s="20">
        <v>3</v>
      </c>
      <c r="H2189" s="20">
        <v>228</v>
      </c>
      <c r="I2189" s="20">
        <v>71</v>
      </c>
      <c r="J2189" s="20">
        <v>44</v>
      </c>
      <c r="K2189" s="20">
        <v>4421</v>
      </c>
      <c r="L2189" s="20">
        <v>59</v>
      </c>
      <c r="M2189" s="26" cm="1">
        <f t="array" ref="M2189">_xlfn.IFS(Table11[[#This Row],[target.clade]]="I",110,Table11[[#This Row],[target.clade]]="II",4454,TRUE,4652)</f>
        <v>4454</v>
      </c>
      <c r="N2189" s="26" cm="1">
        <f t="array" ref="N2189">_xlfn.IFS(Table11[[#This Row],[target.clade]]="I",4454,Table11[[#This Row],[target.clade]]="II",110,TRUE,NA())</f>
        <v>110</v>
      </c>
      <c r="O2189" s="20" cm="1">
        <f t="array" ref="O2189">_xlfn.IFS(Table11[[#This Row],[target.clade]]="I",Table11[[#This Row],[hits.I]],Table11[[#This Row],[target.clade]]="II",Table11[[#This Row],[hits.II]],TRUE,SUM(Table11[[#This Row],[hits.I]:[hits.?]]))</f>
        <v>4421</v>
      </c>
      <c r="P2189" s="26">
        <f>Table11[[#This Row],[clade.P]]-Table11[[#This Row],[clade.TP]]</f>
        <v>33</v>
      </c>
      <c r="Q2189" s="26" cm="1">
        <f t="array" ref="Q2189">_xlfn.IFS(Table11[[#This Row],[target.clade]]="I",Table11[[#This Row],[hits.II]],Table11[[#This Row],[target.clade]]="II",Table11[[#This Row],[hits.I]],TRUE,NA())</f>
        <v>44</v>
      </c>
      <c r="R2189" s="26">
        <f>IFERROR(Table11[[#This Row],[clade.N]]-Table11[[#This Row],[clade.FP]], NA())</f>
        <v>66</v>
      </c>
      <c r="S2189" s="24">
        <f>Table11[[#This Row],[clade.TP]]/Table11[[#This Row],[clade.P]]</f>
        <v>0.99259092950157157</v>
      </c>
      <c r="T2189" s="24">
        <f>Table11[[#This Row],[clade.FN]]/Table11[[#This Row],[clade.P]]</f>
        <v>7.4090704984283787E-3</v>
      </c>
      <c r="U2189" s="24">
        <f>IFERROR(Table11[[#This Row],[clade.FP]]/Table11[[#This Row],[clade.N]],NA())</f>
        <v>0.4</v>
      </c>
      <c r="V2189" s="24">
        <f>IFERROR(Table11[[#This Row],[clade.TN]]/Table11[[#This Row],[clade.N]],NA())</f>
        <v>0.6</v>
      </c>
      <c r="AC2189" s="11"/>
      <c r="AD2189" s="11"/>
    </row>
    <row r="2190" spans="1:30" ht="21" customHeight="1" x14ac:dyDescent="0.2">
      <c r="A2190" s="25" t="s">
        <v>8204</v>
      </c>
      <c r="B2190" s="20">
        <f>LOOKUP(Table11[[#This Row],[id]],'S1 - Assay'!A:A,'S1 - Assay'!B:B)</f>
        <v>10244</v>
      </c>
      <c r="C2190" s="20" t="str">
        <f>LOOKUP(Table11[[#This Row],[id]],'S1 - Assay'!A:A,'S1 - Assay'!C:C)</f>
        <v>II</v>
      </c>
      <c r="D2190" s="20">
        <f>COUNTIF('S6 - Table 1'!$B$3:$B$20,Table11[[#This Row],[id]])</f>
        <v>0</v>
      </c>
      <c r="E2190" s="20">
        <v>9.0171386029999994</v>
      </c>
      <c r="F2190" s="20">
        <v>3081</v>
      </c>
      <c r="G2190" s="20">
        <v>32</v>
      </c>
      <c r="H2190" s="20">
        <v>0</v>
      </c>
      <c r="I2190" s="20">
        <v>0</v>
      </c>
      <c r="J2190" s="20">
        <v>43</v>
      </c>
      <c r="K2190" s="20">
        <v>4089</v>
      </c>
      <c r="L2190" s="20">
        <v>53</v>
      </c>
      <c r="M2190" s="26" cm="1">
        <f t="array" ref="M2190">_xlfn.IFS(Table11[[#This Row],[target.clade]]="I",110,Table11[[#This Row],[target.clade]]="II",4454,TRUE,4652)</f>
        <v>4454</v>
      </c>
      <c r="N2190" s="26" cm="1">
        <f t="array" ref="N2190">_xlfn.IFS(Table11[[#This Row],[target.clade]]="I",4454,Table11[[#This Row],[target.clade]]="II",110,TRUE,NA())</f>
        <v>110</v>
      </c>
      <c r="O2190" s="20" cm="1">
        <f t="array" ref="O2190">_xlfn.IFS(Table11[[#This Row],[target.clade]]="I",Table11[[#This Row],[hits.I]],Table11[[#This Row],[target.clade]]="II",Table11[[#This Row],[hits.II]],TRUE,SUM(Table11[[#This Row],[hits.I]:[hits.?]]))</f>
        <v>4089</v>
      </c>
      <c r="P2190" s="26">
        <f>Table11[[#This Row],[clade.P]]-Table11[[#This Row],[clade.TP]]</f>
        <v>365</v>
      </c>
      <c r="Q2190" s="26" cm="1">
        <f t="array" ref="Q2190">_xlfn.IFS(Table11[[#This Row],[target.clade]]="I",Table11[[#This Row],[hits.II]],Table11[[#This Row],[target.clade]]="II",Table11[[#This Row],[hits.I]],TRUE,NA())</f>
        <v>43</v>
      </c>
      <c r="R2190" s="26">
        <f>IFERROR(Table11[[#This Row],[clade.N]]-Table11[[#This Row],[clade.FP]], NA())</f>
        <v>67</v>
      </c>
      <c r="S2190" s="24">
        <f>Table11[[#This Row],[clade.TP]]/Table11[[#This Row],[clade.P]]</f>
        <v>0.91805118994162549</v>
      </c>
      <c r="T2190" s="24">
        <f>Table11[[#This Row],[clade.FN]]/Table11[[#This Row],[clade.P]]</f>
        <v>8.1948810058374497E-2</v>
      </c>
      <c r="U2190" s="24">
        <f>IFERROR(Table11[[#This Row],[clade.FP]]/Table11[[#This Row],[clade.N]],NA())</f>
        <v>0.39090909090909093</v>
      </c>
      <c r="V2190" s="24">
        <f>IFERROR(Table11[[#This Row],[clade.TN]]/Table11[[#This Row],[clade.N]],NA())</f>
        <v>0.60909090909090913</v>
      </c>
      <c r="AC2190" s="11"/>
      <c r="AD2190" s="11"/>
    </row>
    <row r="2191" spans="1:30" ht="21" customHeight="1" x14ac:dyDescent="0.2">
      <c r="A2191" s="25" t="s">
        <v>8207</v>
      </c>
      <c r="B2191" s="20">
        <f>LOOKUP(Table11[[#This Row],[id]],'S1 - Assay'!A:A,'S1 - Assay'!B:B)</f>
        <v>10244</v>
      </c>
      <c r="C2191" s="20" t="str">
        <f>LOOKUP(Table11[[#This Row],[id]],'S1 - Assay'!A:A,'S1 - Assay'!C:C)</f>
        <v>II</v>
      </c>
      <c r="D2191" s="20">
        <f>COUNTIF('S6 - Table 1'!$B$3:$B$20,Table11[[#This Row],[id]])</f>
        <v>0</v>
      </c>
      <c r="E2191" s="20">
        <v>9.0934703120000009</v>
      </c>
      <c r="F2191" s="20">
        <v>3331</v>
      </c>
      <c r="G2191" s="20">
        <v>13</v>
      </c>
      <c r="H2191" s="20">
        <v>269</v>
      </c>
      <c r="I2191" s="20">
        <v>24</v>
      </c>
      <c r="J2191" s="20">
        <v>44</v>
      </c>
      <c r="K2191" s="20">
        <v>4305</v>
      </c>
      <c r="L2191" s="20">
        <v>63</v>
      </c>
      <c r="M2191" s="26" cm="1">
        <f t="array" ref="M2191">_xlfn.IFS(Table11[[#This Row],[target.clade]]="I",110,Table11[[#This Row],[target.clade]]="II",4454,TRUE,4652)</f>
        <v>4454</v>
      </c>
      <c r="N2191" s="26" cm="1">
        <f t="array" ref="N2191">_xlfn.IFS(Table11[[#This Row],[target.clade]]="I",4454,Table11[[#This Row],[target.clade]]="II",110,TRUE,NA())</f>
        <v>110</v>
      </c>
      <c r="O2191" s="20" cm="1">
        <f t="array" ref="O2191">_xlfn.IFS(Table11[[#This Row],[target.clade]]="I",Table11[[#This Row],[hits.I]],Table11[[#This Row],[target.clade]]="II",Table11[[#This Row],[hits.II]],TRUE,SUM(Table11[[#This Row],[hits.I]:[hits.?]]))</f>
        <v>4305</v>
      </c>
      <c r="P2191" s="26">
        <f>Table11[[#This Row],[clade.P]]-Table11[[#This Row],[clade.TP]]</f>
        <v>149</v>
      </c>
      <c r="Q2191" s="26" cm="1">
        <f t="array" ref="Q2191">_xlfn.IFS(Table11[[#This Row],[target.clade]]="I",Table11[[#This Row],[hits.II]],Table11[[#This Row],[target.clade]]="II",Table11[[#This Row],[hits.I]],TRUE,NA())</f>
        <v>44</v>
      </c>
      <c r="R2191" s="26">
        <f>IFERROR(Table11[[#This Row],[clade.N]]-Table11[[#This Row],[clade.FP]], NA())</f>
        <v>66</v>
      </c>
      <c r="S2191" s="24">
        <f>Table11[[#This Row],[clade.TP]]/Table11[[#This Row],[clade.P]]</f>
        <v>0.96654692411315668</v>
      </c>
      <c r="T2191" s="24">
        <f>Table11[[#This Row],[clade.FN]]/Table11[[#This Row],[clade.P]]</f>
        <v>3.3453075886843285E-2</v>
      </c>
      <c r="U2191" s="24">
        <f>IFERROR(Table11[[#This Row],[clade.FP]]/Table11[[#This Row],[clade.N]],NA())</f>
        <v>0.4</v>
      </c>
      <c r="V2191" s="24">
        <f>IFERROR(Table11[[#This Row],[clade.TN]]/Table11[[#This Row],[clade.N]],NA())</f>
        <v>0.6</v>
      </c>
      <c r="AC2191" s="11"/>
      <c r="AD2191" s="11"/>
    </row>
    <row r="2192" spans="1:30" ht="21" customHeight="1" x14ac:dyDescent="0.2">
      <c r="A2192" s="25" t="s">
        <v>8210</v>
      </c>
      <c r="B2192" s="20">
        <f>LOOKUP(Table11[[#This Row],[id]],'S1 - Assay'!A:A,'S1 - Assay'!B:B)</f>
        <v>10244</v>
      </c>
      <c r="C2192" s="20" t="str">
        <f>LOOKUP(Table11[[#This Row],[id]],'S1 - Assay'!A:A,'S1 - Assay'!C:C)</f>
        <v>II</v>
      </c>
      <c r="D2192" s="20">
        <f>COUNTIF('S6 - Table 1'!$B$3:$B$20,Table11[[#This Row],[id]])</f>
        <v>0</v>
      </c>
      <c r="E2192" s="20">
        <v>9.1029143149999996</v>
      </c>
      <c r="F2192" s="20">
        <v>3331</v>
      </c>
      <c r="G2192" s="20">
        <v>13</v>
      </c>
      <c r="H2192" s="20">
        <v>271</v>
      </c>
      <c r="I2192" s="20">
        <v>21</v>
      </c>
      <c r="J2192" s="20">
        <v>44</v>
      </c>
      <c r="K2192" s="20">
        <v>4305</v>
      </c>
      <c r="L2192" s="20">
        <v>63</v>
      </c>
      <c r="M2192" s="26" cm="1">
        <f t="array" ref="M2192">_xlfn.IFS(Table11[[#This Row],[target.clade]]="I",110,Table11[[#This Row],[target.clade]]="II",4454,TRUE,4652)</f>
        <v>4454</v>
      </c>
      <c r="N2192" s="26" cm="1">
        <f t="array" ref="N2192">_xlfn.IFS(Table11[[#This Row],[target.clade]]="I",4454,Table11[[#This Row],[target.clade]]="II",110,TRUE,NA())</f>
        <v>110</v>
      </c>
      <c r="O2192" s="20" cm="1">
        <f t="array" ref="O2192">_xlfn.IFS(Table11[[#This Row],[target.clade]]="I",Table11[[#This Row],[hits.I]],Table11[[#This Row],[target.clade]]="II",Table11[[#This Row],[hits.II]],TRUE,SUM(Table11[[#This Row],[hits.I]:[hits.?]]))</f>
        <v>4305</v>
      </c>
      <c r="P2192" s="26">
        <f>Table11[[#This Row],[clade.P]]-Table11[[#This Row],[clade.TP]]</f>
        <v>149</v>
      </c>
      <c r="Q2192" s="26" cm="1">
        <f t="array" ref="Q2192">_xlfn.IFS(Table11[[#This Row],[target.clade]]="I",Table11[[#This Row],[hits.II]],Table11[[#This Row],[target.clade]]="II",Table11[[#This Row],[hits.I]],TRUE,NA())</f>
        <v>44</v>
      </c>
      <c r="R2192" s="26">
        <f>IFERROR(Table11[[#This Row],[clade.N]]-Table11[[#This Row],[clade.FP]], NA())</f>
        <v>66</v>
      </c>
      <c r="S2192" s="24">
        <f>Table11[[#This Row],[clade.TP]]/Table11[[#This Row],[clade.P]]</f>
        <v>0.96654692411315668</v>
      </c>
      <c r="T2192" s="24">
        <f>Table11[[#This Row],[clade.FN]]/Table11[[#This Row],[clade.P]]</f>
        <v>3.3453075886843285E-2</v>
      </c>
      <c r="U2192" s="24">
        <f>IFERROR(Table11[[#This Row],[clade.FP]]/Table11[[#This Row],[clade.N]],NA())</f>
        <v>0.4</v>
      </c>
      <c r="V2192" s="24">
        <f>IFERROR(Table11[[#This Row],[clade.TN]]/Table11[[#This Row],[clade.N]],NA())</f>
        <v>0.6</v>
      </c>
      <c r="AC2192" s="11"/>
      <c r="AD2192" s="11"/>
    </row>
    <row r="2193" spans="1:30" ht="21" customHeight="1" x14ac:dyDescent="0.2">
      <c r="A2193" s="25" t="s">
        <v>8213</v>
      </c>
      <c r="B2193" s="20">
        <f>LOOKUP(Table11[[#This Row],[id]],'S1 - Assay'!A:A,'S1 - Assay'!B:B)</f>
        <v>10244</v>
      </c>
      <c r="C2193" s="20" t="str">
        <f>LOOKUP(Table11[[#This Row],[id]],'S1 - Assay'!A:A,'S1 - Assay'!C:C)</f>
        <v>II</v>
      </c>
      <c r="D2193" s="20">
        <f>COUNTIF('S6 - Table 1'!$B$3:$B$20,Table11[[#This Row],[id]])</f>
        <v>0</v>
      </c>
      <c r="E2193" s="20">
        <v>9.1357969089999997</v>
      </c>
      <c r="F2193" s="20">
        <v>3372</v>
      </c>
      <c r="G2193" s="20">
        <v>8</v>
      </c>
      <c r="H2193" s="20">
        <v>2</v>
      </c>
      <c r="I2193" s="20">
        <v>282</v>
      </c>
      <c r="J2193" s="20">
        <v>43</v>
      </c>
      <c r="K2193" s="20">
        <v>4376</v>
      </c>
      <c r="L2193" s="20">
        <v>57</v>
      </c>
      <c r="M2193" s="26" cm="1">
        <f t="array" ref="M2193">_xlfn.IFS(Table11[[#This Row],[target.clade]]="I",110,Table11[[#This Row],[target.clade]]="II",4454,TRUE,4652)</f>
        <v>4454</v>
      </c>
      <c r="N2193" s="26" cm="1">
        <f t="array" ref="N2193">_xlfn.IFS(Table11[[#This Row],[target.clade]]="I",4454,Table11[[#This Row],[target.clade]]="II",110,TRUE,NA())</f>
        <v>110</v>
      </c>
      <c r="O2193" s="20" cm="1">
        <f t="array" ref="O2193">_xlfn.IFS(Table11[[#This Row],[target.clade]]="I",Table11[[#This Row],[hits.I]],Table11[[#This Row],[target.clade]]="II",Table11[[#This Row],[hits.II]],TRUE,SUM(Table11[[#This Row],[hits.I]:[hits.?]]))</f>
        <v>4376</v>
      </c>
      <c r="P2193" s="26">
        <f>Table11[[#This Row],[clade.P]]-Table11[[#This Row],[clade.TP]]</f>
        <v>78</v>
      </c>
      <c r="Q2193" s="26" cm="1">
        <f t="array" ref="Q2193">_xlfn.IFS(Table11[[#This Row],[target.clade]]="I",Table11[[#This Row],[hits.II]],Table11[[#This Row],[target.clade]]="II",Table11[[#This Row],[hits.I]],TRUE,NA())</f>
        <v>43</v>
      </c>
      <c r="R2193" s="26">
        <f>IFERROR(Table11[[#This Row],[clade.N]]-Table11[[#This Row],[clade.FP]], NA())</f>
        <v>67</v>
      </c>
      <c r="S2193" s="24">
        <f>Table11[[#This Row],[clade.TP]]/Table11[[#This Row],[clade.P]]</f>
        <v>0.98248765154916928</v>
      </c>
      <c r="T2193" s="24">
        <f>Table11[[#This Row],[clade.FN]]/Table11[[#This Row],[clade.P]]</f>
        <v>1.7512348450830714E-2</v>
      </c>
      <c r="U2193" s="24">
        <f>IFERROR(Table11[[#This Row],[clade.FP]]/Table11[[#This Row],[clade.N]],NA())</f>
        <v>0.39090909090909093</v>
      </c>
      <c r="V2193" s="24">
        <f>IFERROR(Table11[[#This Row],[clade.TN]]/Table11[[#This Row],[clade.N]],NA())</f>
        <v>0.60909090909090913</v>
      </c>
      <c r="AC2193" s="11"/>
      <c r="AD2193" s="11"/>
    </row>
    <row r="2194" spans="1:30" ht="21" customHeight="1" x14ac:dyDescent="0.2">
      <c r="A2194" s="25" t="s">
        <v>8216</v>
      </c>
      <c r="B2194" s="20">
        <f>LOOKUP(Table11[[#This Row],[id]],'S1 - Assay'!A:A,'S1 - Assay'!B:B)</f>
        <v>10244</v>
      </c>
      <c r="C2194" s="20" t="str">
        <f>LOOKUP(Table11[[#This Row],[id]],'S1 - Assay'!A:A,'S1 - Assay'!C:C)</f>
        <v>II</v>
      </c>
      <c r="D2194" s="20">
        <f>COUNTIF('S6 - Table 1'!$B$3:$B$20,Table11[[#This Row],[id]])</f>
        <v>0</v>
      </c>
      <c r="E2194" s="20">
        <v>9.1393224140000004</v>
      </c>
      <c r="F2194" s="20">
        <v>3372</v>
      </c>
      <c r="G2194" s="20">
        <v>8</v>
      </c>
      <c r="H2194" s="20">
        <v>2</v>
      </c>
      <c r="I2194" s="20">
        <v>282</v>
      </c>
      <c r="J2194" s="20">
        <v>43</v>
      </c>
      <c r="K2194" s="20">
        <v>4376</v>
      </c>
      <c r="L2194" s="20">
        <v>57</v>
      </c>
      <c r="M2194" s="26" cm="1">
        <f t="array" ref="M2194">_xlfn.IFS(Table11[[#This Row],[target.clade]]="I",110,Table11[[#This Row],[target.clade]]="II",4454,TRUE,4652)</f>
        <v>4454</v>
      </c>
      <c r="N2194" s="26" cm="1">
        <f t="array" ref="N2194">_xlfn.IFS(Table11[[#This Row],[target.clade]]="I",4454,Table11[[#This Row],[target.clade]]="II",110,TRUE,NA())</f>
        <v>110</v>
      </c>
      <c r="O2194" s="20" cm="1">
        <f t="array" ref="O2194">_xlfn.IFS(Table11[[#This Row],[target.clade]]="I",Table11[[#This Row],[hits.I]],Table11[[#This Row],[target.clade]]="II",Table11[[#This Row],[hits.II]],TRUE,SUM(Table11[[#This Row],[hits.I]:[hits.?]]))</f>
        <v>4376</v>
      </c>
      <c r="P2194" s="26">
        <f>Table11[[#This Row],[clade.P]]-Table11[[#This Row],[clade.TP]]</f>
        <v>78</v>
      </c>
      <c r="Q2194" s="26" cm="1">
        <f t="array" ref="Q2194">_xlfn.IFS(Table11[[#This Row],[target.clade]]="I",Table11[[#This Row],[hits.II]],Table11[[#This Row],[target.clade]]="II",Table11[[#This Row],[hits.I]],TRUE,NA())</f>
        <v>43</v>
      </c>
      <c r="R2194" s="26">
        <f>IFERROR(Table11[[#This Row],[clade.N]]-Table11[[#This Row],[clade.FP]], NA())</f>
        <v>67</v>
      </c>
      <c r="S2194" s="24">
        <f>Table11[[#This Row],[clade.TP]]/Table11[[#This Row],[clade.P]]</f>
        <v>0.98248765154916928</v>
      </c>
      <c r="T2194" s="24">
        <f>Table11[[#This Row],[clade.FN]]/Table11[[#This Row],[clade.P]]</f>
        <v>1.7512348450830714E-2</v>
      </c>
      <c r="U2194" s="24">
        <f>IFERROR(Table11[[#This Row],[clade.FP]]/Table11[[#This Row],[clade.N]],NA())</f>
        <v>0.39090909090909093</v>
      </c>
      <c r="V2194" s="24">
        <f>IFERROR(Table11[[#This Row],[clade.TN]]/Table11[[#This Row],[clade.N]],NA())</f>
        <v>0.60909090909090913</v>
      </c>
      <c r="AC2194" s="11"/>
      <c r="AD2194" s="11"/>
    </row>
    <row r="2195" spans="1:30" ht="21" customHeight="1" x14ac:dyDescent="0.2">
      <c r="A2195" s="25" t="s">
        <v>8219</v>
      </c>
      <c r="B2195" s="20">
        <f>LOOKUP(Table11[[#This Row],[id]],'S1 - Assay'!A:A,'S1 - Assay'!B:B)</f>
        <v>10244</v>
      </c>
      <c r="C2195" s="20" t="str">
        <f>LOOKUP(Table11[[#This Row],[id]],'S1 - Assay'!A:A,'S1 - Assay'!C:C)</f>
        <v>II</v>
      </c>
      <c r="D2195" s="20">
        <f>COUNTIF('S6 - Table 1'!$B$3:$B$20,Table11[[#This Row],[id]])</f>
        <v>0</v>
      </c>
      <c r="E2195" s="20">
        <v>9.1423262340000004</v>
      </c>
      <c r="F2195" s="20">
        <v>3430</v>
      </c>
      <c r="G2195" s="20">
        <v>0</v>
      </c>
      <c r="H2195" s="20">
        <v>182</v>
      </c>
      <c r="I2195" s="20">
        <v>102</v>
      </c>
      <c r="J2195" s="20">
        <v>43</v>
      </c>
      <c r="K2195" s="20">
        <v>4427</v>
      </c>
      <c r="L2195" s="20">
        <v>65</v>
      </c>
      <c r="M2195" s="26" cm="1">
        <f t="array" ref="M2195">_xlfn.IFS(Table11[[#This Row],[target.clade]]="I",110,Table11[[#This Row],[target.clade]]="II",4454,TRUE,4652)</f>
        <v>4454</v>
      </c>
      <c r="N2195" s="26" cm="1">
        <f t="array" ref="N2195">_xlfn.IFS(Table11[[#This Row],[target.clade]]="I",4454,Table11[[#This Row],[target.clade]]="II",110,TRUE,NA())</f>
        <v>110</v>
      </c>
      <c r="O2195" s="20" cm="1">
        <f t="array" ref="O2195">_xlfn.IFS(Table11[[#This Row],[target.clade]]="I",Table11[[#This Row],[hits.I]],Table11[[#This Row],[target.clade]]="II",Table11[[#This Row],[hits.II]],TRUE,SUM(Table11[[#This Row],[hits.I]:[hits.?]]))</f>
        <v>4427</v>
      </c>
      <c r="P2195" s="26">
        <f>Table11[[#This Row],[clade.P]]-Table11[[#This Row],[clade.TP]]</f>
        <v>27</v>
      </c>
      <c r="Q2195" s="26" cm="1">
        <f t="array" ref="Q2195">_xlfn.IFS(Table11[[#This Row],[target.clade]]="I",Table11[[#This Row],[hits.II]],Table11[[#This Row],[target.clade]]="II",Table11[[#This Row],[hits.I]],TRUE,NA())</f>
        <v>43</v>
      </c>
      <c r="R2195" s="26">
        <f>IFERROR(Table11[[#This Row],[clade.N]]-Table11[[#This Row],[clade.FP]], NA())</f>
        <v>67</v>
      </c>
      <c r="S2195" s="24">
        <f>Table11[[#This Row],[clade.TP]]/Table11[[#This Row],[clade.P]]</f>
        <v>0.99393803322855856</v>
      </c>
      <c r="T2195" s="24">
        <f>Table11[[#This Row],[clade.FN]]/Table11[[#This Row],[clade.P]]</f>
        <v>6.0619667714414006E-3</v>
      </c>
      <c r="U2195" s="24">
        <f>IFERROR(Table11[[#This Row],[clade.FP]]/Table11[[#This Row],[clade.N]],NA())</f>
        <v>0.39090909090909093</v>
      </c>
      <c r="V2195" s="24">
        <f>IFERROR(Table11[[#This Row],[clade.TN]]/Table11[[#This Row],[clade.N]],NA())</f>
        <v>0.60909090909090913</v>
      </c>
      <c r="AC2195" s="11"/>
      <c r="AD2195" s="11"/>
    </row>
    <row r="2196" spans="1:30" ht="21" customHeight="1" x14ac:dyDescent="0.2">
      <c r="A2196" s="25" t="s">
        <v>8222</v>
      </c>
      <c r="B2196" s="20">
        <f>LOOKUP(Table11[[#This Row],[id]],'S1 - Assay'!A:A,'S1 - Assay'!B:B)</f>
        <v>10244</v>
      </c>
      <c r="C2196" s="20" t="str">
        <f>LOOKUP(Table11[[#This Row],[id]],'S1 - Assay'!A:A,'S1 - Assay'!C:C)</f>
        <v>II</v>
      </c>
      <c r="D2196" s="20">
        <f>COUNTIF('S6 - Table 1'!$B$3:$B$20,Table11[[#This Row],[id]])</f>
        <v>0</v>
      </c>
      <c r="E2196" s="20">
        <v>9.1566878220000003</v>
      </c>
      <c r="F2196" s="20">
        <v>3339</v>
      </c>
      <c r="G2196" s="20">
        <v>23</v>
      </c>
      <c r="H2196" s="20">
        <v>0</v>
      </c>
      <c r="I2196" s="20">
        <v>274</v>
      </c>
      <c r="J2196" s="20">
        <v>50</v>
      </c>
      <c r="K2196" s="20">
        <v>4376</v>
      </c>
      <c r="L2196" s="20">
        <v>50</v>
      </c>
      <c r="M2196" s="26" cm="1">
        <f t="array" ref="M2196">_xlfn.IFS(Table11[[#This Row],[target.clade]]="I",110,Table11[[#This Row],[target.clade]]="II",4454,TRUE,4652)</f>
        <v>4454</v>
      </c>
      <c r="N2196" s="26" cm="1">
        <f t="array" ref="N2196">_xlfn.IFS(Table11[[#This Row],[target.clade]]="I",4454,Table11[[#This Row],[target.clade]]="II",110,TRUE,NA())</f>
        <v>110</v>
      </c>
      <c r="O2196" s="20" cm="1">
        <f t="array" ref="O2196">_xlfn.IFS(Table11[[#This Row],[target.clade]]="I",Table11[[#This Row],[hits.I]],Table11[[#This Row],[target.clade]]="II",Table11[[#This Row],[hits.II]],TRUE,SUM(Table11[[#This Row],[hits.I]:[hits.?]]))</f>
        <v>4376</v>
      </c>
      <c r="P2196" s="26">
        <f>Table11[[#This Row],[clade.P]]-Table11[[#This Row],[clade.TP]]</f>
        <v>78</v>
      </c>
      <c r="Q2196" s="26" cm="1">
        <f t="array" ref="Q2196">_xlfn.IFS(Table11[[#This Row],[target.clade]]="I",Table11[[#This Row],[hits.II]],Table11[[#This Row],[target.clade]]="II",Table11[[#This Row],[hits.I]],TRUE,NA())</f>
        <v>50</v>
      </c>
      <c r="R2196" s="26">
        <f>IFERROR(Table11[[#This Row],[clade.N]]-Table11[[#This Row],[clade.FP]], NA())</f>
        <v>60</v>
      </c>
      <c r="S2196" s="24">
        <f>Table11[[#This Row],[clade.TP]]/Table11[[#This Row],[clade.P]]</f>
        <v>0.98248765154916928</v>
      </c>
      <c r="T2196" s="24">
        <f>Table11[[#This Row],[clade.FN]]/Table11[[#This Row],[clade.P]]</f>
        <v>1.7512348450830714E-2</v>
      </c>
      <c r="U2196" s="24">
        <f>IFERROR(Table11[[#This Row],[clade.FP]]/Table11[[#This Row],[clade.N]],NA())</f>
        <v>0.45454545454545453</v>
      </c>
      <c r="V2196" s="24">
        <f>IFERROR(Table11[[#This Row],[clade.TN]]/Table11[[#This Row],[clade.N]],NA())</f>
        <v>0.54545454545454541</v>
      </c>
      <c r="AC2196" s="11"/>
      <c r="AD2196" s="11"/>
    </row>
    <row r="2197" spans="1:30" ht="21" customHeight="1" x14ac:dyDescent="0.2">
      <c r="A2197" s="25" t="s">
        <v>8225</v>
      </c>
      <c r="B2197" s="20">
        <f>LOOKUP(Table11[[#This Row],[id]],'S1 - Assay'!A:A,'S1 - Assay'!B:B)</f>
        <v>10244</v>
      </c>
      <c r="C2197" s="20" t="str">
        <f>LOOKUP(Table11[[#This Row],[id]],'S1 - Assay'!A:A,'S1 - Assay'!C:C)</f>
        <v>II</v>
      </c>
      <c r="D2197" s="20">
        <f>COUNTIF('S6 - Table 1'!$B$3:$B$20,Table11[[#This Row],[id]])</f>
        <v>0</v>
      </c>
      <c r="E2197" s="20">
        <v>9.1566878220000003</v>
      </c>
      <c r="F2197" s="20">
        <v>3338</v>
      </c>
      <c r="G2197" s="20">
        <v>24</v>
      </c>
      <c r="H2197" s="20">
        <v>0</v>
      </c>
      <c r="I2197" s="20">
        <v>274</v>
      </c>
      <c r="J2197" s="20">
        <v>50</v>
      </c>
      <c r="K2197" s="20">
        <v>4376</v>
      </c>
      <c r="L2197" s="20">
        <v>50</v>
      </c>
      <c r="M2197" s="26" cm="1">
        <f t="array" ref="M2197">_xlfn.IFS(Table11[[#This Row],[target.clade]]="I",110,Table11[[#This Row],[target.clade]]="II",4454,TRUE,4652)</f>
        <v>4454</v>
      </c>
      <c r="N2197" s="26" cm="1">
        <f t="array" ref="N2197">_xlfn.IFS(Table11[[#This Row],[target.clade]]="I",4454,Table11[[#This Row],[target.clade]]="II",110,TRUE,NA())</f>
        <v>110</v>
      </c>
      <c r="O2197" s="20" cm="1">
        <f t="array" ref="O2197">_xlfn.IFS(Table11[[#This Row],[target.clade]]="I",Table11[[#This Row],[hits.I]],Table11[[#This Row],[target.clade]]="II",Table11[[#This Row],[hits.II]],TRUE,SUM(Table11[[#This Row],[hits.I]:[hits.?]]))</f>
        <v>4376</v>
      </c>
      <c r="P2197" s="26">
        <f>Table11[[#This Row],[clade.P]]-Table11[[#This Row],[clade.TP]]</f>
        <v>78</v>
      </c>
      <c r="Q2197" s="26" cm="1">
        <f t="array" ref="Q2197">_xlfn.IFS(Table11[[#This Row],[target.clade]]="I",Table11[[#This Row],[hits.II]],Table11[[#This Row],[target.clade]]="II",Table11[[#This Row],[hits.I]],TRUE,NA())</f>
        <v>50</v>
      </c>
      <c r="R2197" s="26">
        <f>IFERROR(Table11[[#This Row],[clade.N]]-Table11[[#This Row],[clade.FP]], NA())</f>
        <v>60</v>
      </c>
      <c r="S2197" s="24">
        <f>Table11[[#This Row],[clade.TP]]/Table11[[#This Row],[clade.P]]</f>
        <v>0.98248765154916928</v>
      </c>
      <c r="T2197" s="24">
        <f>Table11[[#This Row],[clade.FN]]/Table11[[#This Row],[clade.P]]</f>
        <v>1.7512348450830714E-2</v>
      </c>
      <c r="U2197" s="24">
        <f>IFERROR(Table11[[#This Row],[clade.FP]]/Table11[[#This Row],[clade.N]],NA())</f>
        <v>0.45454545454545453</v>
      </c>
      <c r="V2197" s="24">
        <f>IFERROR(Table11[[#This Row],[clade.TN]]/Table11[[#This Row],[clade.N]],NA())</f>
        <v>0.54545454545454541</v>
      </c>
      <c r="AC2197" s="11"/>
      <c r="AD2197" s="11"/>
    </row>
    <row r="2198" spans="1:30" ht="21" customHeight="1" x14ac:dyDescent="0.2">
      <c r="A2198" s="25" t="s">
        <v>8227</v>
      </c>
      <c r="B2198" s="20">
        <f>LOOKUP(Table11[[#This Row],[id]],'S1 - Assay'!A:A,'S1 - Assay'!B:B)</f>
        <v>10244</v>
      </c>
      <c r="C2198" s="20" t="str">
        <f>LOOKUP(Table11[[#This Row],[id]],'S1 - Assay'!A:A,'S1 - Assay'!C:C)</f>
        <v>II</v>
      </c>
      <c r="D2198" s="20">
        <f>COUNTIF('S6 - Table 1'!$B$3:$B$20,Table11[[#This Row],[id]])</f>
        <v>0</v>
      </c>
      <c r="E2198" s="20">
        <v>9.156894823</v>
      </c>
      <c r="F2198" s="20">
        <v>3270</v>
      </c>
      <c r="G2198" s="20">
        <v>78</v>
      </c>
      <c r="H2198" s="20">
        <v>269</v>
      </c>
      <c r="I2198" s="20">
        <v>21</v>
      </c>
      <c r="J2198" s="20">
        <v>44</v>
      </c>
      <c r="K2198" s="20">
        <v>4310</v>
      </c>
      <c r="L2198" s="20">
        <v>63</v>
      </c>
      <c r="M2198" s="26" cm="1">
        <f t="array" ref="M2198">_xlfn.IFS(Table11[[#This Row],[target.clade]]="I",110,Table11[[#This Row],[target.clade]]="II",4454,TRUE,4652)</f>
        <v>4454</v>
      </c>
      <c r="N2198" s="26" cm="1">
        <f t="array" ref="N2198">_xlfn.IFS(Table11[[#This Row],[target.clade]]="I",4454,Table11[[#This Row],[target.clade]]="II",110,TRUE,NA())</f>
        <v>110</v>
      </c>
      <c r="O2198" s="20" cm="1">
        <f t="array" ref="O2198">_xlfn.IFS(Table11[[#This Row],[target.clade]]="I",Table11[[#This Row],[hits.I]],Table11[[#This Row],[target.clade]]="II",Table11[[#This Row],[hits.II]],TRUE,SUM(Table11[[#This Row],[hits.I]:[hits.?]]))</f>
        <v>4310</v>
      </c>
      <c r="P2198" s="26">
        <f>Table11[[#This Row],[clade.P]]-Table11[[#This Row],[clade.TP]]</f>
        <v>144</v>
      </c>
      <c r="Q2198" s="26" cm="1">
        <f t="array" ref="Q2198">_xlfn.IFS(Table11[[#This Row],[target.clade]]="I",Table11[[#This Row],[hits.II]],Table11[[#This Row],[target.clade]]="II",Table11[[#This Row],[hits.I]],TRUE,NA())</f>
        <v>44</v>
      </c>
      <c r="R2198" s="26">
        <f>IFERROR(Table11[[#This Row],[clade.N]]-Table11[[#This Row],[clade.FP]], NA())</f>
        <v>66</v>
      </c>
      <c r="S2198" s="24">
        <f>Table11[[#This Row],[clade.TP]]/Table11[[#This Row],[clade.P]]</f>
        <v>0.96766951055231254</v>
      </c>
      <c r="T2198" s="24">
        <f>Table11[[#This Row],[clade.FN]]/Table11[[#This Row],[clade.P]]</f>
        <v>3.2330489447687474E-2</v>
      </c>
      <c r="U2198" s="24">
        <f>IFERROR(Table11[[#This Row],[clade.FP]]/Table11[[#This Row],[clade.N]],NA())</f>
        <v>0.4</v>
      </c>
      <c r="V2198" s="24">
        <f>IFERROR(Table11[[#This Row],[clade.TN]]/Table11[[#This Row],[clade.N]],NA())</f>
        <v>0.6</v>
      </c>
      <c r="AC2198" s="11"/>
      <c r="AD2198" s="11"/>
    </row>
    <row r="2199" spans="1:30" ht="21" customHeight="1" x14ac:dyDescent="0.2">
      <c r="A2199" s="25" t="s">
        <v>8229</v>
      </c>
      <c r="B2199" s="20">
        <f>LOOKUP(Table11[[#This Row],[id]],'S1 - Assay'!A:A,'S1 - Assay'!B:B)</f>
        <v>10244</v>
      </c>
      <c r="C2199" s="20" t="str">
        <f>LOOKUP(Table11[[#This Row],[id]],'S1 - Assay'!A:A,'S1 - Assay'!C:C)</f>
        <v>II</v>
      </c>
      <c r="D2199" s="20">
        <f>COUNTIF('S6 - Table 1'!$B$3:$B$20,Table11[[#This Row],[id]])</f>
        <v>0</v>
      </c>
      <c r="E2199" s="20">
        <v>9.1595635800000004</v>
      </c>
      <c r="F2199" s="20">
        <v>3431</v>
      </c>
      <c r="G2199" s="20">
        <v>3</v>
      </c>
      <c r="H2199" s="20">
        <v>202</v>
      </c>
      <c r="I2199" s="20">
        <v>78</v>
      </c>
      <c r="J2199" s="20">
        <v>43</v>
      </c>
      <c r="K2199" s="20">
        <v>4435</v>
      </c>
      <c r="L2199" s="20">
        <v>65</v>
      </c>
      <c r="M2199" s="26" cm="1">
        <f t="array" ref="M2199">_xlfn.IFS(Table11[[#This Row],[target.clade]]="I",110,Table11[[#This Row],[target.clade]]="II",4454,TRUE,4652)</f>
        <v>4454</v>
      </c>
      <c r="N2199" s="26" cm="1">
        <f t="array" ref="N2199">_xlfn.IFS(Table11[[#This Row],[target.clade]]="I",4454,Table11[[#This Row],[target.clade]]="II",110,TRUE,NA())</f>
        <v>110</v>
      </c>
      <c r="O2199" s="20" cm="1">
        <f t="array" ref="O2199">_xlfn.IFS(Table11[[#This Row],[target.clade]]="I",Table11[[#This Row],[hits.I]],Table11[[#This Row],[target.clade]]="II",Table11[[#This Row],[hits.II]],TRUE,SUM(Table11[[#This Row],[hits.I]:[hits.?]]))</f>
        <v>4435</v>
      </c>
      <c r="P2199" s="26">
        <f>Table11[[#This Row],[clade.P]]-Table11[[#This Row],[clade.TP]]</f>
        <v>19</v>
      </c>
      <c r="Q2199" s="26" cm="1">
        <f t="array" ref="Q2199">_xlfn.IFS(Table11[[#This Row],[target.clade]]="I",Table11[[#This Row],[hits.II]],Table11[[#This Row],[target.clade]]="II",Table11[[#This Row],[hits.I]],TRUE,NA())</f>
        <v>43</v>
      </c>
      <c r="R2199" s="26">
        <f>IFERROR(Table11[[#This Row],[clade.N]]-Table11[[#This Row],[clade.FP]], NA())</f>
        <v>67</v>
      </c>
      <c r="S2199" s="24">
        <f>Table11[[#This Row],[clade.TP]]/Table11[[#This Row],[clade.P]]</f>
        <v>0.99573417153120791</v>
      </c>
      <c r="T2199" s="24">
        <f>Table11[[#This Row],[clade.FN]]/Table11[[#This Row],[clade.P]]</f>
        <v>4.2658284687920973E-3</v>
      </c>
      <c r="U2199" s="24">
        <f>IFERROR(Table11[[#This Row],[clade.FP]]/Table11[[#This Row],[clade.N]],NA())</f>
        <v>0.39090909090909093</v>
      </c>
      <c r="V2199" s="24">
        <f>IFERROR(Table11[[#This Row],[clade.TN]]/Table11[[#This Row],[clade.N]],NA())</f>
        <v>0.60909090909090913</v>
      </c>
      <c r="AC2199" s="11"/>
      <c r="AD2199" s="11"/>
    </row>
    <row r="2200" spans="1:30" ht="21" customHeight="1" x14ac:dyDescent="0.2">
      <c r="A2200" s="25" t="s">
        <v>8232</v>
      </c>
      <c r="B2200" s="20">
        <f>LOOKUP(Table11[[#This Row],[id]],'S1 - Assay'!A:A,'S1 - Assay'!B:B)</f>
        <v>10244</v>
      </c>
      <c r="C2200" s="20" t="str">
        <f>LOOKUP(Table11[[#This Row],[id]],'S1 - Assay'!A:A,'S1 - Assay'!C:C)</f>
        <v>II</v>
      </c>
      <c r="D2200" s="20">
        <f>COUNTIF('S6 - Table 1'!$B$3:$B$20,Table11[[#This Row],[id]])</f>
        <v>0</v>
      </c>
      <c r="E2200" s="20">
        <v>9.1773387629999998</v>
      </c>
      <c r="F2200" s="20">
        <v>3372</v>
      </c>
      <c r="G2200" s="20">
        <v>8</v>
      </c>
      <c r="H2200" s="20">
        <v>2</v>
      </c>
      <c r="I2200" s="20">
        <v>282</v>
      </c>
      <c r="J2200" s="20">
        <v>43</v>
      </c>
      <c r="K2200" s="20">
        <v>4376</v>
      </c>
      <c r="L2200" s="20">
        <v>57</v>
      </c>
      <c r="M2200" s="26" cm="1">
        <f t="array" ref="M2200">_xlfn.IFS(Table11[[#This Row],[target.clade]]="I",110,Table11[[#This Row],[target.clade]]="II",4454,TRUE,4652)</f>
        <v>4454</v>
      </c>
      <c r="N2200" s="26" cm="1">
        <f t="array" ref="N2200">_xlfn.IFS(Table11[[#This Row],[target.clade]]="I",4454,Table11[[#This Row],[target.clade]]="II",110,TRUE,NA())</f>
        <v>110</v>
      </c>
      <c r="O2200" s="20" cm="1">
        <f t="array" ref="O2200">_xlfn.IFS(Table11[[#This Row],[target.clade]]="I",Table11[[#This Row],[hits.I]],Table11[[#This Row],[target.clade]]="II",Table11[[#This Row],[hits.II]],TRUE,SUM(Table11[[#This Row],[hits.I]:[hits.?]]))</f>
        <v>4376</v>
      </c>
      <c r="P2200" s="26">
        <f>Table11[[#This Row],[clade.P]]-Table11[[#This Row],[clade.TP]]</f>
        <v>78</v>
      </c>
      <c r="Q2200" s="26" cm="1">
        <f t="array" ref="Q2200">_xlfn.IFS(Table11[[#This Row],[target.clade]]="I",Table11[[#This Row],[hits.II]],Table11[[#This Row],[target.clade]]="II",Table11[[#This Row],[hits.I]],TRUE,NA())</f>
        <v>43</v>
      </c>
      <c r="R2200" s="26">
        <f>IFERROR(Table11[[#This Row],[clade.N]]-Table11[[#This Row],[clade.FP]], NA())</f>
        <v>67</v>
      </c>
      <c r="S2200" s="24">
        <f>Table11[[#This Row],[clade.TP]]/Table11[[#This Row],[clade.P]]</f>
        <v>0.98248765154916928</v>
      </c>
      <c r="T2200" s="24">
        <f>Table11[[#This Row],[clade.FN]]/Table11[[#This Row],[clade.P]]</f>
        <v>1.7512348450830714E-2</v>
      </c>
      <c r="U2200" s="24">
        <f>IFERROR(Table11[[#This Row],[clade.FP]]/Table11[[#This Row],[clade.N]],NA())</f>
        <v>0.39090909090909093</v>
      </c>
      <c r="V2200" s="24">
        <f>IFERROR(Table11[[#This Row],[clade.TN]]/Table11[[#This Row],[clade.N]],NA())</f>
        <v>0.60909090909090913</v>
      </c>
      <c r="AC2200" s="11"/>
      <c r="AD2200" s="11"/>
    </row>
    <row r="2201" spans="1:30" ht="21" customHeight="1" x14ac:dyDescent="0.2">
      <c r="A2201" s="25" t="s">
        <v>8235</v>
      </c>
      <c r="B2201" s="20">
        <f>LOOKUP(Table11[[#This Row],[id]],'S1 - Assay'!A:A,'S1 - Assay'!B:B)</f>
        <v>10244</v>
      </c>
      <c r="C2201" s="20" t="str">
        <f>LOOKUP(Table11[[#This Row],[id]],'S1 - Assay'!A:A,'S1 - Assay'!C:C)</f>
        <v>II</v>
      </c>
      <c r="D2201" s="20">
        <f>COUNTIF('S6 - Table 1'!$B$3:$B$20,Table11[[#This Row],[id]])</f>
        <v>0</v>
      </c>
      <c r="E2201" s="20">
        <v>9.1949697859999997</v>
      </c>
      <c r="F2201" s="20">
        <v>3408</v>
      </c>
      <c r="G2201" s="20">
        <v>3</v>
      </c>
      <c r="H2201" s="20">
        <v>228</v>
      </c>
      <c r="I2201" s="20">
        <v>71</v>
      </c>
      <c r="J2201" s="20">
        <v>44</v>
      </c>
      <c r="K2201" s="20">
        <v>4421</v>
      </c>
      <c r="L2201" s="20">
        <v>59</v>
      </c>
      <c r="M2201" s="26" cm="1">
        <f t="array" ref="M2201">_xlfn.IFS(Table11[[#This Row],[target.clade]]="I",110,Table11[[#This Row],[target.clade]]="II",4454,TRUE,4652)</f>
        <v>4454</v>
      </c>
      <c r="N2201" s="26" cm="1">
        <f t="array" ref="N2201">_xlfn.IFS(Table11[[#This Row],[target.clade]]="I",4454,Table11[[#This Row],[target.clade]]="II",110,TRUE,NA())</f>
        <v>110</v>
      </c>
      <c r="O2201" s="20" cm="1">
        <f t="array" ref="O2201">_xlfn.IFS(Table11[[#This Row],[target.clade]]="I",Table11[[#This Row],[hits.I]],Table11[[#This Row],[target.clade]]="II",Table11[[#This Row],[hits.II]],TRUE,SUM(Table11[[#This Row],[hits.I]:[hits.?]]))</f>
        <v>4421</v>
      </c>
      <c r="P2201" s="26">
        <f>Table11[[#This Row],[clade.P]]-Table11[[#This Row],[clade.TP]]</f>
        <v>33</v>
      </c>
      <c r="Q2201" s="26" cm="1">
        <f t="array" ref="Q2201">_xlfn.IFS(Table11[[#This Row],[target.clade]]="I",Table11[[#This Row],[hits.II]],Table11[[#This Row],[target.clade]]="II",Table11[[#This Row],[hits.I]],TRUE,NA())</f>
        <v>44</v>
      </c>
      <c r="R2201" s="26">
        <f>IFERROR(Table11[[#This Row],[clade.N]]-Table11[[#This Row],[clade.FP]], NA())</f>
        <v>66</v>
      </c>
      <c r="S2201" s="24">
        <f>Table11[[#This Row],[clade.TP]]/Table11[[#This Row],[clade.P]]</f>
        <v>0.99259092950157157</v>
      </c>
      <c r="T2201" s="24">
        <f>Table11[[#This Row],[clade.FN]]/Table11[[#This Row],[clade.P]]</f>
        <v>7.4090704984283787E-3</v>
      </c>
      <c r="U2201" s="24">
        <f>IFERROR(Table11[[#This Row],[clade.FP]]/Table11[[#This Row],[clade.N]],NA())</f>
        <v>0.4</v>
      </c>
      <c r="V2201" s="24">
        <f>IFERROR(Table11[[#This Row],[clade.TN]]/Table11[[#This Row],[clade.N]],NA())</f>
        <v>0.6</v>
      </c>
      <c r="AC2201" s="11"/>
      <c r="AD2201" s="11"/>
    </row>
    <row r="2202" spans="1:30" ht="21" customHeight="1" x14ac:dyDescent="0.2">
      <c r="A2202" s="25" t="s">
        <v>8238</v>
      </c>
      <c r="B2202" s="20">
        <f>LOOKUP(Table11[[#This Row],[id]],'S1 - Assay'!A:A,'S1 - Assay'!B:B)</f>
        <v>10244</v>
      </c>
      <c r="C2202" s="20" t="str">
        <f>LOOKUP(Table11[[#This Row],[id]],'S1 - Assay'!A:A,'S1 - Assay'!C:C)</f>
        <v>II</v>
      </c>
      <c r="D2202" s="20">
        <f>COUNTIF('S6 - Table 1'!$B$3:$B$20,Table11[[#This Row],[id]])</f>
        <v>0</v>
      </c>
      <c r="E2202" s="20">
        <v>9.2200279690000002</v>
      </c>
      <c r="F2202" s="20">
        <v>3408</v>
      </c>
      <c r="G2202" s="20">
        <v>3</v>
      </c>
      <c r="H2202" s="20">
        <v>228</v>
      </c>
      <c r="I2202" s="20">
        <v>71</v>
      </c>
      <c r="J2202" s="20">
        <v>44</v>
      </c>
      <c r="K2202" s="20">
        <v>4421</v>
      </c>
      <c r="L2202" s="20">
        <v>59</v>
      </c>
      <c r="M2202" s="26" cm="1">
        <f t="array" ref="M2202">_xlfn.IFS(Table11[[#This Row],[target.clade]]="I",110,Table11[[#This Row],[target.clade]]="II",4454,TRUE,4652)</f>
        <v>4454</v>
      </c>
      <c r="N2202" s="26" cm="1">
        <f t="array" ref="N2202">_xlfn.IFS(Table11[[#This Row],[target.clade]]="I",4454,Table11[[#This Row],[target.clade]]="II",110,TRUE,NA())</f>
        <v>110</v>
      </c>
      <c r="O2202" s="20" cm="1">
        <f t="array" ref="O2202">_xlfn.IFS(Table11[[#This Row],[target.clade]]="I",Table11[[#This Row],[hits.I]],Table11[[#This Row],[target.clade]]="II",Table11[[#This Row],[hits.II]],TRUE,SUM(Table11[[#This Row],[hits.I]:[hits.?]]))</f>
        <v>4421</v>
      </c>
      <c r="P2202" s="26">
        <f>Table11[[#This Row],[clade.P]]-Table11[[#This Row],[clade.TP]]</f>
        <v>33</v>
      </c>
      <c r="Q2202" s="26" cm="1">
        <f t="array" ref="Q2202">_xlfn.IFS(Table11[[#This Row],[target.clade]]="I",Table11[[#This Row],[hits.II]],Table11[[#This Row],[target.clade]]="II",Table11[[#This Row],[hits.I]],TRUE,NA())</f>
        <v>44</v>
      </c>
      <c r="R2202" s="26">
        <f>IFERROR(Table11[[#This Row],[clade.N]]-Table11[[#This Row],[clade.FP]], NA())</f>
        <v>66</v>
      </c>
      <c r="S2202" s="24">
        <f>Table11[[#This Row],[clade.TP]]/Table11[[#This Row],[clade.P]]</f>
        <v>0.99259092950157157</v>
      </c>
      <c r="T2202" s="24">
        <f>Table11[[#This Row],[clade.FN]]/Table11[[#This Row],[clade.P]]</f>
        <v>7.4090704984283787E-3</v>
      </c>
      <c r="U2202" s="24">
        <f>IFERROR(Table11[[#This Row],[clade.FP]]/Table11[[#This Row],[clade.N]],NA())</f>
        <v>0.4</v>
      </c>
      <c r="V2202" s="24">
        <f>IFERROR(Table11[[#This Row],[clade.TN]]/Table11[[#This Row],[clade.N]],NA())</f>
        <v>0.6</v>
      </c>
      <c r="AC2202" s="11"/>
      <c r="AD2202" s="11"/>
    </row>
    <row r="2203" spans="1:30" ht="21" customHeight="1" x14ac:dyDescent="0.2">
      <c r="A2203" s="25" t="s">
        <v>8241</v>
      </c>
      <c r="B2203" s="20">
        <f>LOOKUP(Table11[[#This Row],[id]],'S1 - Assay'!A:A,'S1 - Assay'!B:B)</f>
        <v>10244</v>
      </c>
      <c r="C2203" s="20" t="str">
        <f>LOOKUP(Table11[[#This Row],[id]],'S1 - Assay'!A:A,'S1 - Assay'!C:C)</f>
        <v>II</v>
      </c>
      <c r="D2203" s="20">
        <f>COUNTIF('S6 - Table 1'!$B$3:$B$20,Table11[[#This Row],[id]])</f>
        <v>0</v>
      </c>
      <c r="E2203" s="20">
        <v>9.2460640240000007</v>
      </c>
      <c r="F2203" s="20">
        <v>3408</v>
      </c>
      <c r="G2203" s="20">
        <v>3</v>
      </c>
      <c r="H2203" s="20">
        <v>228</v>
      </c>
      <c r="I2203" s="20">
        <v>71</v>
      </c>
      <c r="J2203" s="20">
        <v>44</v>
      </c>
      <c r="K2203" s="20">
        <v>4421</v>
      </c>
      <c r="L2203" s="20">
        <v>59</v>
      </c>
      <c r="M2203" s="26" cm="1">
        <f t="array" ref="M2203">_xlfn.IFS(Table11[[#This Row],[target.clade]]="I",110,Table11[[#This Row],[target.clade]]="II",4454,TRUE,4652)</f>
        <v>4454</v>
      </c>
      <c r="N2203" s="26" cm="1">
        <f t="array" ref="N2203">_xlfn.IFS(Table11[[#This Row],[target.clade]]="I",4454,Table11[[#This Row],[target.clade]]="II",110,TRUE,NA())</f>
        <v>110</v>
      </c>
      <c r="O2203" s="20" cm="1">
        <f t="array" ref="O2203">_xlfn.IFS(Table11[[#This Row],[target.clade]]="I",Table11[[#This Row],[hits.I]],Table11[[#This Row],[target.clade]]="II",Table11[[#This Row],[hits.II]],TRUE,SUM(Table11[[#This Row],[hits.I]:[hits.?]]))</f>
        <v>4421</v>
      </c>
      <c r="P2203" s="26">
        <f>Table11[[#This Row],[clade.P]]-Table11[[#This Row],[clade.TP]]</f>
        <v>33</v>
      </c>
      <c r="Q2203" s="26" cm="1">
        <f t="array" ref="Q2203">_xlfn.IFS(Table11[[#This Row],[target.clade]]="I",Table11[[#This Row],[hits.II]],Table11[[#This Row],[target.clade]]="II",Table11[[#This Row],[hits.I]],TRUE,NA())</f>
        <v>44</v>
      </c>
      <c r="R2203" s="26">
        <f>IFERROR(Table11[[#This Row],[clade.N]]-Table11[[#This Row],[clade.FP]], NA())</f>
        <v>66</v>
      </c>
      <c r="S2203" s="24">
        <f>Table11[[#This Row],[clade.TP]]/Table11[[#This Row],[clade.P]]</f>
        <v>0.99259092950157157</v>
      </c>
      <c r="T2203" s="24">
        <f>Table11[[#This Row],[clade.FN]]/Table11[[#This Row],[clade.P]]</f>
        <v>7.4090704984283787E-3</v>
      </c>
      <c r="U2203" s="24">
        <f>IFERROR(Table11[[#This Row],[clade.FP]]/Table11[[#This Row],[clade.N]],NA())</f>
        <v>0.4</v>
      </c>
      <c r="V2203" s="24">
        <f>IFERROR(Table11[[#This Row],[clade.TN]]/Table11[[#This Row],[clade.N]],NA())</f>
        <v>0.6</v>
      </c>
      <c r="AC2203" s="11"/>
      <c r="AD2203" s="11"/>
    </row>
    <row r="2204" spans="1:30" ht="21" customHeight="1" x14ac:dyDescent="0.2">
      <c r="A2204" s="25" t="s">
        <v>8244</v>
      </c>
      <c r="B2204" s="20">
        <f>LOOKUP(Table11[[#This Row],[id]],'S1 - Assay'!A:A,'S1 - Assay'!B:B)</f>
        <v>10244</v>
      </c>
      <c r="C2204" s="20" t="str">
        <f>LOOKUP(Table11[[#This Row],[id]],'S1 - Assay'!A:A,'S1 - Assay'!C:C)</f>
        <v>II</v>
      </c>
      <c r="D2204" s="20">
        <f>COUNTIF('S6 - Table 1'!$B$3:$B$20,Table11[[#This Row],[id]])</f>
        <v>0</v>
      </c>
      <c r="E2204" s="20">
        <v>9.2694744940000007</v>
      </c>
      <c r="F2204" s="20">
        <v>3431</v>
      </c>
      <c r="G2204" s="20">
        <v>3</v>
      </c>
      <c r="H2204" s="20">
        <v>202</v>
      </c>
      <c r="I2204" s="20">
        <v>78</v>
      </c>
      <c r="J2204" s="20">
        <v>43</v>
      </c>
      <c r="K2204" s="20">
        <v>4435</v>
      </c>
      <c r="L2204" s="20">
        <v>65</v>
      </c>
      <c r="M2204" s="26" cm="1">
        <f t="array" ref="M2204">_xlfn.IFS(Table11[[#This Row],[target.clade]]="I",110,Table11[[#This Row],[target.clade]]="II",4454,TRUE,4652)</f>
        <v>4454</v>
      </c>
      <c r="N2204" s="26" cm="1">
        <f t="array" ref="N2204">_xlfn.IFS(Table11[[#This Row],[target.clade]]="I",4454,Table11[[#This Row],[target.clade]]="II",110,TRUE,NA())</f>
        <v>110</v>
      </c>
      <c r="O2204" s="20" cm="1">
        <f t="array" ref="O2204">_xlfn.IFS(Table11[[#This Row],[target.clade]]="I",Table11[[#This Row],[hits.I]],Table11[[#This Row],[target.clade]]="II",Table11[[#This Row],[hits.II]],TRUE,SUM(Table11[[#This Row],[hits.I]:[hits.?]]))</f>
        <v>4435</v>
      </c>
      <c r="P2204" s="26">
        <f>Table11[[#This Row],[clade.P]]-Table11[[#This Row],[clade.TP]]</f>
        <v>19</v>
      </c>
      <c r="Q2204" s="26" cm="1">
        <f t="array" ref="Q2204">_xlfn.IFS(Table11[[#This Row],[target.clade]]="I",Table11[[#This Row],[hits.II]],Table11[[#This Row],[target.clade]]="II",Table11[[#This Row],[hits.I]],TRUE,NA())</f>
        <v>43</v>
      </c>
      <c r="R2204" s="26">
        <f>IFERROR(Table11[[#This Row],[clade.N]]-Table11[[#This Row],[clade.FP]], NA())</f>
        <v>67</v>
      </c>
      <c r="S2204" s="24">
        <f>Table11[[#This Row],[clade.TP]]/Table11[[#This Row],[clade.P]]</f>
        <v>0.99573417153120791</v>
      </c>
      <c r="T2204" s="24">
        <f>Table11[[#This Row],[clade.FN]]/Table11[[#This Row],[clade.P]]</f>
        <v>4.2658284687920973E-3</v>
      </c>
      <c r="U2204" s="24">
        <f>IFERROR(Table11[[#This Row],[clade.FP]]/Table11[[#This Row],[clade.N]],NA())</f>
        <v>0.39090909090909093</v>
      </c>
      <c r="V2204" s="24">
        <f>IFERROR(Table11[[#This Row],[clade.TN]]/Table11[[#This Row],[clade.N]],NA())</f>
        <v>0.60909090909090913</v>
      </c>
      <c r="AC2204" s="11"/>
      <c r="AD2204" s="11"/>
    </row>
    <row r="2205" spans="1:30" ht="21" customHeight="1" x14ac:dyDescent="0.2">
      <c r="A2205" s="25" t="s">
        <v>8248</v>
      </c>
      <c r="B2205" s="20">
        <f>LOOKUP(Table11[[#This Row],[id]],'S1 - Assay'!A:A,'S1 - Assay'!B:B)</f>
        <v>10244</v>
      </c>
      <c r="C2205" s="20" t="str">
        <f>LOOKUP(Table11[[#This Row],[id]],'S1 - Assay'!A:A,'S1 - Assay'!C:C)</f>
        <v>II</v>
      </c>
      <c r="D2205" s="20">
        <f>COUNTIF('S6 - Table 1'!$B$3:$B$20,Table11[[#This Row],[id]])</f>
        <v>0</v>
      </c>
      <c r="E2205" s="20">
        <v>9.3462815779999993</v>
      </c>
      <c r="F2205" s="20">
        <v>3431</v>
      </c>
      <c r="G2205" s="20">
        <v>3</v>
      </c>
      <c r="H2205" s="20">
        <v>202</v>
      </c>
      <c r="I2205" s="20">
        <v>78</v>
      </c>
      <c r="J2205" s="20">
        <v>43</v>
      </c>
      <c r="K2205" s="20">
        <v>4435</v>
      </c>
      <c r="L2205" s="20">
        <v>65</v>
      </c>
      <c r="M2205" s="26" cm="1">
        <f t="array" ref="M2205">_xlfn.IFS(Table11[[#This Row],[target.clade]]="I",110,Table11[[#This Row],[target.clade]]="II",4454,TRUE,4652)</f>
        <v>4454</v>
      </c>
      <c r="N2205" s="26" cm="1">
        <f t="array" ref="N2205">_xlfn.IFS(Table11[[#This Row],[target.clade]]="I",4454,Table11[[#This Row],[target.clade]]="II",110,TRUE,NA())</f>
        <v>110</v>
      </c>
      <c r="O2205" s="20" cm="1">
        <f t="array" ref="O2205">_xlfn.IFS(Table11[[#This Row],[target.clade]]="I",Table11[[#This Row],[hits.I]],Table11[[#This Row],[target.clade]]="II",Table11[[#This Row],[hits.II]],TRUE,SUM(Table11[[#This Row],[hits.I]:[hits.?]]))</f>
        <v>4435</v>
      </c>
      <c r="P2205" s="26">
        <f>Table11[[#This Row],[clade.P]]-Table11[[#This Row],[clade.TP]]</f>
        <v>19</v>
      </c>
      <c r="Q2205" s="26" cm="1">
        <f t="array" ref="Q2205">_xlfn.IFS(Table11[[#This Row],[target.clade]]="I",Table11[[#This Row],[hits.II]],Table11[[#This Row],[target.clade]]="II",Table11[[#This Row],[hits.I]],TRUE,NA())</f>
        <v>43</v>
      </c>
      <c r="R2205" s="26">
        <f>IFERROR(Table11[[#This Row],[clade.N]]-Table11[[#This Row],[clade.FP]], NA())</f>
        <v>67</v>
      </c>
      <c r="S2205" s="24">
        <f>Table11[[#This Row],[clade.TP]]/Table11[[#This Row],[clade.P]]</f>
        <v>0.99573417153120791</v>
      </c>
      <c r="T2205" s="24">
        <f>Table11[[#This Row],[clade.FN]]/Table11[[#This Row],[clade.P]]</f>
        <v>4.2658284687920973E-3</v>
      </c>
      <c r="U2205" s="24">
        <f>IFERROR(Table11[[#This Row],[clade.FP]]/Table11[[#This Row],[clade.N]],NA())</f>
        <v>0.39090909090909093</v>
      </c>
      <c r="V2205" s="24">
        <f>IFERROR(Table11[[#This Row],[clade.TN]]/Table11[[#This Row],[clade.N]],NA())</f>
        <v>0.60909090909090913</v>
      </c>
      <c r="AC2205" s="11"/>
      <c r="AD2205" s="11"/>
    </row>
    <row r="2206" spans="1:30" ht="21" customHeight="1" x14ac:dyDescent="0.2">
      <c r="A2206" s="25" t="s">
        <v>8251</v>
      </c>
      <c r="B2206" s="20">
        <f>LOOKUP(Table11[[#This Row],[id]],'S1 - Assay'!A:A,'S1 - Assay'!B:B)</f>
        <v>10244</v>
      </c>
      <c r="C2206" s="20" t="str">
        <f>LOOKUP(Table11[[#This Row],[id]],'S1 - Assay'!A:A,'S1 - Assay'!C:C)</f>
        <v>II</v>
      </c>
      <c r="D2206" s="20">
        <f>COUNTIF('S6 - Table 1'!$B$3:$B$20,Table11[[#This Row],[id]])</f>
        <v>0</v>
      </c>
      <c r="E2206" s="20">
        <v>9.4030892300000009</v>
      </c>
      <c r="F2206" s="20">
        <v>3431</v>
      </c>
      <c r="G2206" s="20">
        <v>3</v>
      </c>
      <c r="H2206" s="20">
        <v>202</v>
      </c>
      <c r="I2206" s="20">
        <v>78</v>
      </c>
      <c r="J2206" s="20">
        <v>43</v>
      </c>
      <c r="K2206" s="20">
        <v>4435</v>
      </c>
      <c r="L2206" s="20">
        <v>65</v>
      </c>
      <c r="M2206" s="26" cm="1">
        <f t="array" ref="M2206">_xlfn.IFS(Table11[[#This Row],[target.clade]]="I",110,Table11[[#This Row],[target.clade]]="II",4454,TRUE,4652)</f>
        <v>4454</v>
      </c>
      <c r="N2206" s="26" cm="1">
        <f t="array" ref="N2206">_xlfn.IFS(Table11[[#This Row],[target.clade]]="I",4454,Table11[[#This Row],[target.clade]]="II",110,TRUE,NA())</f>
        <v>110</v>
      </c>
      <c r="O2206" s="20" cm="1">
        <f t="array" ref="O2206">_xlfn.IFS(Table11[[#This Row],[target.clade]]="I",Table11[[#This Row],[hits.I]],Table11[[#This Row],[target.clade]]="II",Table11[[#This Row],[hits.II]],TRUE,SUM(Table11[[#This Row],[hits.I]:[hits.?]]))</f>
        <v>4435</v>
      </c>
      <c r="P2206" s="26">
        <f>Table11[[#This Row],[clade.P]]-Table11[[#This Row],[clade.TP]]</f>
        <v>19</v>
      </c>
      <c r="Q2206" s="26" cm="1">
        <f t="array" ref="Q2206">_xlfn.IFS(Table11[[#This Row],[target.clade]]="I",Table11[[#This Row],[hits.II]],Table11[[#This Row],[target.clade]]="II",Table11[[#This Row],[hits.I]],TRUE,NA())</f>
        <v>43</v>
      </c>
      <c r="R2206" s="26">
        <f>IFERROR(Table11[[#This Row],[clade.N]]-Table11[[#This Row],[clade.FP]], NA())</f>
        <v>67</v>
      </c>
      <c r="S2206" s="24">
        <f>Table11[[#This Row],[clade.TP]]/Table11[[#This Row],[clade.P]]</f>
        <v>0.99573417153120791</v>
      </c>
      <c r="T2206" s="24">
        <f>Table11[[#This Row],[clade.FN]]/Table11[[#This Row],[clade.P]]</f>
        <v>4.2658284687920973E-3</v>
      </c>
      <c r="U2206" s="24">
        <f>IFERROR(Table11[[#This Row],[clade.FP]]/Table11[[#This Row],[clade.N]],NA())</f>
        <v>0.39090909090909093</v>
      </c>
      <c r="V2206" s="24">
        <f>IFERROR(Table11[[#This Row],[clade.TN]]/Table11[[#This Row],[clade.N]],NA())</f>
        <v>0.60909090909090913</v>
      </c>
      <c r="AC2206" s="11"/>
      <c r="AD2206" s="11"/>
    </row>
    <row r="2207" spans="1:30" ht="21" customHeight="1" x14ac:dyDescent="0.2">
      <c r="A2207" s="25" t="s">
        <v>8254</v>
      </c>
      <c r="B2207" s="20">
        <f>LOOKUP(Table11[[#This Row],[id]],'S1 - Assay'!A:A,'S1 - Assay'!B:B)</f>
        <v>10244</v>
      </c>
      <c r="C2207" s="20" t="str">
        <f>LOOKUP(Table11[[#This Row],[id]],'S1 - Assay'!A:A,'S1 - Assay'!C:C)</f>
        <v>II</v>
      </c>
      <c r="D2207" s="20">
        <f>COUNTIF('S6 - Table 1'!$B$3:$B$20,Table11[[#This Row],[id]])</f>
        <v>0</v>
      </c>
      <c r="E2207" s="20">
        <v>9.4519410530000005</v>
      </c>
      <c r="F2207" s="20">
        <v>3337</v>
      </c>
      <c r="G2207" s="20">
        <v>11</v>
      </c>
      <c r="H2207" s="20">
        <v>290</v>
      </c>
      <c r="I2207" s="20">
        <v>234</v>
      </c>
      <c r="J2207" s="20">
        <v>44</v>
      </c>
      <c r="K2207" s="20">
        <v>4314</v>
      </c>
      <c r="L2207" s="20">
        <v>68</v>
      </c>
      <c r="M2207" s="26" cm="1">
        <f t="array" ref="M2207">_xlfn.IFS(Table11[[#This Row],[target.clade]]="I",110,Table11[[#This Row],[target.clade]]="II",4454,TRUE,4652)</f>
        <v>4454</v>
      </c>
      <c r="N2207" s="26" cm="1">
        <f t="array" ref="N2207">_xlfn.IFS(Table11[[#This Row],[target.clade]]="I",4454,Table11[[#This Row],[target.clade]]="II",110,TRUE,NA())</f>
        <v>110</v>
      </c>
      <c r="O2207" s="20" cm="1">
        <f t="array" ref="O2207">_xlfn.IFS(Table11[[#This Row],[target.clade]]="I",Table11[[#This Row],[hits.I]],Table11[[#This Row],[target.clade]]="II",Table11[[#This Row],[hits.II]],TRUE,SUM(Table11[[#This Row],[hits.I]:[hits.?]]))</f>
        <v>4314</v>
      </c>
      <c r="P2207" s="26">
        <f>Table11[[#This Row],[clade.P]]-Table11[[#This Row],[clade.TP]]</f>
        <v>140</v>
      </c>
      <c r="Q2207" s="26" cm="1">
        <f t="array" ref="Q2207">_xlfn.IFS(Table11[[#This Row],[target.clade]]="I",Table11[[#This Row],[hits.II]],Table11[[#This Row],[target.clade]]="II",Table11[[#This Row],[hits.I]],TRUE,NA())</f>
        <v>44</v>
      </c>
      <c r="R2207" s="26">
        <f>IFERROR(Table11[[#This Row],[clade.N]]-Table11[[#This Row],[clade.FP]], NA())</f>
        <v>66</v>
      </c>
      <c r="S2207" s="24">
        <f>Table11[[#This Row],[clade.TP]]/Table11[[#This Row],[clade.P]]</f>
        <v>0.96856757970363716</v>
      </c>
      <c r="T2207" s="24">
        <f>Table11[[#This Row],[clade.FN]]/Table11[[#This Row],[clade.P]]</f>
        <v>3.1432420296362819E-2</v>
      </c>
      <c r="U2207" s="24">
        <f>IFERROR(Table11[[#This Row],[clade.FP]]/Table11[[#This Row],[clade.N]],NA())</f>
        <v>0.4</v>
      </c>
      <c r="V2207" s="24">
        <f>IFERROR(Table11[[#This Row],[clade.TN]]/Table11[[#This Row],[clade.N]],NA())</f>
        <v>0.6</v>
      </c>
      <c r="AC2207" s="11"/>
      <c r="AD2207" s="11"/>
    </row>
    <row r="2208" spans="1:30" ht="21" customHeight="1" x14ac:dyDescent="0.2">
      <c r="A2208" s="25" t="s">
        <v>8259</v>
      </c>
      <c r="B2208" s="20">
        <f>LOOKUP(Table11[[#This Row],[id]],'S1 - Assay'!A:A,'S1 - Assay'!B:B)</f>
        <v>10244</v>
      </c>
      <c r="C2208" s="20" t="str">
        <f>LOOKUP(Table11[[#This Row],[id]],'S1 - Assay'!A:A,'S1 - Assay'!C:C)</f>
        <v>II</v>
      </c>
      <c r="D2208" s="20">
        <f>COUNTIF('S6 - Table 1'!$B$3:$B$20,Table11[[#This Row],[id]])</f>
        <v>0</v>
      </c>
      <c r="E2208" s="20">
        <v>9.5227601659999994</v>
      </c>
      <c r="F2208" s="20">
        <v>3337</v>
      </c>
      <c r="G2208" s="20">
        <v>11</v>
      </c>
      <c r="H2208" s="20">
        <v>289</v>
      </c>
      <c r="I2208" s="20">
        <v>235</v>
      </c>
      <c r="J2208" s="20">
        <v>44</v>
      </c>
      <c r="K2208" s="20">
        <v>4314</v>
      </c>
      <c r="L2208" s="20">
        <v>68</v>
      </c>
      <c r="M2208" s="26" cm="1">
        <f t="array" ref="M2208">_xlfn.IFS(Table11[[#This Row],[target.clade]]="I",110,Table11[[#This Row],[target.clade]]="II",4454,TRUE,4652)</f>
        <v>4454</v>
      </c>
      <c r="N2208" s="26" cm="1">
        <f t="array" ref="N2208">_xlfn.IFS(Table11[[#This Row],[target.clade]]="I",4454,Table11[[#This Row],[target.clade]]="II",110,TRUE,NA())</f>
        <v>110</v>
      </c>
      <c r="O2208" s="20" cm="1">
        <f t="array" ref="O2208">_xlfn.IFS(Table11[[#This Row],[target.clade]]="I",Table11[[#This Row],[hits.I]],Table11[[#This Row],[target.clade]]="II",Table11[[#This Row],[hits.II]],TRUE,SUM(Table11[[#This Row],[hits.I]:[hits.?]]))</f>
        <v>4314</v>
      </c>
      <c r="P2208" s="26">
        <f>Table11[[#This Row],[clade.P]]-Table11[[#This Row],[clade.TP]]</f>
        <v>140</v>
      </c>
      <c r="Q2208" s="26" cm="1">
        <f t="array" ref="Q2208">_xlfn.IFS(Table11[[#This Row],[target.clade]]="I",Table11[[#This Row],[hits.II]],Table11[[#This Row],[target.clade]]="II",Table11[[#This Row],[hits.I]],TRUE,NA())</f>
        <v>44</v>
      </c>
      <c r="R2208" s="26">
        <f>IFERROR(Table11[[#This Row],[clade.N]]-Table11[[#This Row],[clade.FP]], NA())</f>
        <v>66</v>
      </c>
      <c r="S2208" s="24">
        <f>Table11[[#This Row],[clade.TP]]/Table11[[#This Row],[clade.P]]</f>
        <v>0.96856757970363716</v>
      </c>
      <c r="T2208" s="24">
        <f>Table11[[#This Row],[clade.FN]]/Table11[[#This Row],[clade.P]]</f>
        <v>3.1432420296362819E-2</v>
      </c>
      <c r="U2208" s="24">
        <f>IFERROR(Table11[[#This Row],[clade.FP]]/Table11[[#This Row],[clade.N]],NA())</f>
        <v>0.4</v>
      </c>
      <c r="V2208" s="24">
        <f>IFERROR(Table11[[#This Row],[clade.TN]]/Table11[[#This Row],[clade.N]],NA())</f>
        <v>0.6</v>
      </c>
      <c r="AC2208" s="11"/>
      <c r="AD2208" s="11"/>
    </row>
    <row r="2209" spans="1:30" ht="21" customHeight="1" x14ac:dyDescent="0.2">
      <c r="A2209" s="25" t="s">
        <v>8262</v>
      </c>
      <c r="B2209" s="20">
        <f>LOOKUP(Table11[[#This Row],[id]],'S1 - Assay'!A:A,'S1 - Assay'!B:B)</f>
        <v>10244</v>
      </c>
      <c r="C2209" s="20" t="str">
        <f>LOOKUP(Table11[[#This Row],[id]],'S1 - Assay'!A:A,'S1 - Assay'!C:C)</f>
        <v>II</v>
      </c>
      <c r="D2209" s="20">
        <f>COUNTIF('S6 - Table 1'!$B$3:$B$20,Table11[[#This Row],[id]])</f>
        <v>0</v>
      </c>
      <c r="E2209" s="20">
        <v>9.6356667389999995</v>
      </c>
      <c r="F2209" s="20">
        <v>3336</v>
      </c>
      <c r="G2209" s="20">
        <v>12</v>
      </c>
      <c r="H2209" s="20">
        <v>289</v>
      </c>
      <c r="I2209" s="20">
        <v>235</v>
      </c>
      <c r="J2209" s="20">
        <v>44</v>
      </c>
      <c r="K2209" s="20">
        <v>4314</v>
      </c>
      <c r="L2209" s="20">
        <v>68</v>
      </c>
      <c r="M2209" s="26" cm="1">
        <f t="array" ref="M2209">_xlfn.IFS(Table11[[#This Row],[target.clade]]="I",110,Table11[[#This Row],[target.clade]]="II",4454,TRUE,4652)</f>
        <v>4454</v>
      </c>
      <c r="N2209" s="26" cm="1">
        <f t="array" ref="N2209">_xlfn.IFS(Table11[[#This Row],[target.clade]]="I",4454,Table11[[#This Row],[target.clade]]="II",110,TRUE,NA())</f>
        <v>110</v>
      </c>
      <c r="O2209" s="20" cm="1">
        <f t="array" ref="O2209">_xlfn.IFS(Table11[[#This Row],[target.clade]]="I",Table11[[#This Row],[hits.I]],Table11[[#This Row],[target.clade]]="II",Table11[[#This Row],[hits.II]],TRUE,SUM(Table11[[#This Row],[hits.I]:[hits.?]]))</f>
        <v>4314</v>
      </c>
      <c r="P2209" s="26">
        <f>Table11[[#This Row],[clade.P]]-Table11[[#This Row],[clade.TP]]</f>
        <v>140</v>
      </c>
      <c r="Q2209" s="26" cm="1">
        <f t="array" ref="Q2209">_xlfn.IFS(Table11[[#This Row],[target.clade]]="I",Table11[[#This Row],[hits.II]],Table11[[#This Row],[target.clade]]="II",Table11[[#This Row],[hits.I]],TRUE,NA())</f>
        <v>44</v>
      </c>
      <c r="R2209" s="26">
        <f>IFERROR(Table11[[#This Row],[clade.N]]-Table11[[#This Row],[clade.FP]], NA())</f>
        <v>66</v>
      </c>
      <c r="S2209" s="24">
        <f>Table11[[#This Row],[clade.TP]]/Table11[[#This Row],[clade.P]]</f>
        <v>0.96856757970363716</v>
      </c>
      <c r="T2209" s="24">
        <f>Table11[[#This Row],[clade.FN]]/Table11[[#This Row],[clade.P]]</f>
        <v>3.1432420296362819E-2</v>
      </c>
      <c r="U2209" s="24">
        <f>IFERROR(Table11[[#This Row],[clade.FP]]/Table11[[#This Row],[clade.N]],NA())</f>
        <v>0.4</v>
      </c>
      <c r="V2209" s="24">
        <f>IFERROR(Table11[[#This Row],[clade.TN]]/Table11[[#This Row],[clade.N]],NA())</f>
        <v>0.6</v>
      </c>
      <c r="AC2209" s="11"/>
      <c r="AD2209" s="11"/>
    </row>
    <row r="2210" spans="1:30" ht="21" customHeight="1" x14ac:dyDescent="0.2">
      <c r="A2210" s="25" t="s">
        <v>8265</v>
      </c>
      <c r="B2210" s="20">
        <f>LOOKUP(Table11[[#This Row],[id]],'S1 - Assay'!A:A,'S1 - Assay'!B:B)</f>
        <v>10244</v>
      </c>
      <c r="C2210" s="20" t="str">
        <f>LOOKUP(Table11[[#This Row],[id]],'S1 - Assay'!A:A,'S1 - Assay'!C:C)</f>
        <v>II</v>
      </c>
      <c r="D2210" s="20">
        <f>COUNTIF('S6 - Table 1'!$B$3:$B$20,Table11[[#This Row],[id]])</f>
        <v>0</v>
      </c>
      <c r="E2210" s="20">
        <v>9.6884576740000004</v>
      </c>
      <c r="F2210" s="20">
        <v>3019</v>
      </c>
      <c r="G2210" s="20">
        <v>12</v>
      </c>
      <c r="H2210" s="20">
        <v>137</v>
      </c>
      <c r="I2210" s="20">
        <v>147</v>
      </c>
      <c r="J2210" s="20">
        <v>43</v>
      </c>
      <c r="K2210" s="20">
        <v>4079</v>
      </c>
      <c r="L2210" s="20">
        <v>18</v>
      </c>
      <c r="M2210" s="26" cm="1">
        <f t="array" ref="M2210">_xlfn.IFS(Table11[[#This Row],[target.clade]]="I",110,Table11[[#This Row],[target.clade]]="II",4454,TRUE,4652)</f>
        <v>4454</v>
      </c>
      <c r="N2210" s="26" cm="1">
        <f t="array" ref="N2210">_xlfn.IFS(Table11[[#This Row],[target.clade]]="I",4454,Table11[[#This Row],[target.clade]]="II",110,TRUE,NA())</f>
        <v>110</v>
      </c>
      <c r="O2210" s="20" cm="1">
        <f t="array" ref="O2210">_xlfn.IFS(Table11[[#This Row],[target.clade]]="I",Table11[[#This Row],[hits.I]],Table11[[#This Row],[target.clade]]="II",Table11[[#This Row],[hits.II]],TRUE,SUM(Table11[[#This Row],[hits.I]:[hits.?]]))</f>
        <v>4079</v>
      </c>
      <c r="P2210" s="26">
        <f>Table11[[#This Row],[clade.P]]-Table11[[#This Row],[clade.TP]]</f>
        <v>375</v>
      </c>
      <c r="Q2210" s="26" cm="1">
        <f t="array" ref="Q2210">_xlfn.IFS(Table11[[#This Row],[target.clade]]="I",Table11[[#This Row],[hits.II]],Table11[[#This Row],[target.clade]]="II",Table11[[#This Row],[hits.I]],TRUE,NA())</f>
        <v>43</v>
      </c>
      <c r="R2210" s="26">
        <f>IFERROR(Table11[[#This Row],[clade.N]]-Table11[[#This Row],[clade.FP]], NA())</f>
        <v>67</v>
      </c>
      <c r="S2210" s="24">
        <f>Table11[[#This Row],[clade.TP]]/Table11[[#This Row],[clade.P]]</f>
        <v>0.91580601706331388</v>
      </c>
      <c r="T2210" s="24">
        <f>Table11[[#This Row],[clade.FN]]/Table11[[#This Row],[clade.P]]</f>
        <v>8.4193982936686118E-2</v>
      </c>
      <c r="U2210" s="24">
        <f>IFERROR(Table11[[#This Row],[clade.FP]]/Table11[[#This Row],[clade.N]],NA())</f>
        <v>0.39090909090909093</v>
      </c>
      <c r="V2210" s="24">
        <f>IFERROR(Table11[[#This Row],[clade.TN]]/Table11[[#This Row],[clade.N]],NA())</f>
        <v>0.60909090909090913</v>
      </c>
      <c r="AC2210" s="11"/>
      <c r="AD2210" s="11"/>
    </row>
    <row r="2211" spans="1:30" ht="21" customHeight="1" x14ac:dyDescent="0.2">
      <c r="A2211" s="25" t="s">
        <v>8270</v>
      </c>
      <c r="B2211" s="20">
        <f>LOOKUP(Table11[[#This Row],[id]],'S1 - Assay'!A:A,'S1 - Assay'!B:B)</f>
        <v>10244</v>
      </c>
      <c r="C2211" s="20" t="str">
        <f>LOOKUP(Table11[[#This Row],[id]],'S1 - Assay'!A:A,'S1 - Assay'!C:C)</f>
        <v>II</v>
      </c>
      <c r="D2211" s="20">
        <f>COUNTIF('S6 - Table 1'!$B$3:$B$20,Table11[[#This Row],[id]])</f>
        <v>0</v>
      </c>
      <c r="E2211" s="20">
        <v>9.8009495540000007</v>
      </c>
      <c r="F2211" s="20">
        <v>3411</v>
      </c>
      <c r="G2211" s="20">
        <v>2</v>
      </c>
      <c r="H2211" s="20">
        <v>155</v>
      </c>
      <c r="I2211" s="20">
        <v>128</v>
      </c>
      <c r="J2211" s="20">
        <v>43</v>
      </c>
      <c r="K2211" s="20">
        <v>4416</v>
      </c>
      <c r="L2211" s="20">
        <v>64</v>
      </c>
      <c r="M2211" s="26" cm="1">
        <f t="array" ref="M2211">_xlfn.IFS(Table11[[#This Row],[target.clade]]="I",110,Table11[[#This Row],[target.clade]]="II",4454,TRUE,4652)</f>
        <v>4454</v>
      </c>
      <c r="N2211" s="26" cm="1">
        <f t="array" ref="N2211">_xlfn.IFS(Table11[[#This Row],[target.clade]]="I",4454,Table11[[#This Row],[target.clade]]="II",110,TRUE,NA())</f>
        <v>110</v>
      </c>
      <c r="O2211" s="20" cm="1">
        <f t="array" ref="O2211">_xlfn.IFS(Table11[[#This Row],[target.clade]]="I",Table11[[#This Row],[hits.I]],Table11[[#This Row],[target.clade]]="II",Table11[[#This Row],[hits.II]],TRUE,SUM(Table11[[#This Row],[hits.I]:[hits.?]]))</f>
        <v>4416</v>
      </c>
      <c r="P2211" s="26">
        <f>Table11[[#This Row],[clade.P]]-Table11[[#This Row],[clade.TP]]</f>
        <v>38</v>
      </c>
      <c r="Q2211" s="26" cm="1">
        <f t="array" ref="Q2211">_xlfn.IFS(Table11[[#This Row],[target.clade]]="I",Table11[[#This Row],[hits.II]],Table11[[#This Row],[target.clade]]="II",Table11[[#This Row],[hits.I]],TRUE,NA())</f>
        <v>43</v>
      </c>
      <c r="R2211" s="26">
        <f>IFERROR(Table11[[#This Row],[clade.N]]-Table11[[#This Row],[clade.FP]], NA())</f>
        <v>67</v>
      </c>
      <c r="S2211" s="24">
        <f>Table11[[#This Row],[clade.TP]]/Table11[[#This Row],[clade.P]]</f>
        <v>0.99146834306241582</v>
      </c>
      <c r="T2211" s="24">
        <f>Table11[[#This Row],[clade.FN]]/Table11[[#This Row],[clade.P]]</f>
        <v>8.5316569375841946E-3</v>
      </c>
      <c r="U2211" s="24">
        <f>IFERROR(Table11[[#This Row],[clade.FP]]/Table11[[#This Row],[clade.N]],NA())</f>
        <v>0.39090909090909093</v>
      </c>
      <c r="V2211" s="24">
        <f>IFERROR(Table11[[#This Row],[clade.TN]]/Table11[[#This Row],[clade.N]],NA())</f>
        <v>0.60909090909090913</v>
      </c>
      <c r="AC2211" s="11"/>
      <c r="AD2211" s="11"/>
    </row>
    <row r="2212" spans="1:30" ht="21" customHeight="1" x14ac:dyDescent="0.2">
      <c r="A2212" s="25" t="s">
        <v>8275</v>
      </c>
      <c r="B2212" s="20">
        <f>LOOKUP(Table11[[#This Row],[id]],'S1 - Assay'!A:A,'S1 - Assay'!B:B)</f>
        <v>10244</v>
      </c>
      <c r="C2212" s="20" t="str">
        <f>LOOKUP(Table11[[#This Row],[id]],'S1 - Assay'!A:A,'S1 - Assay'!C:C)</f>
        <v>II</v>
      </c>
      <c r="D2212" s="20">
        <f>COUNTIF('S6 - Table 1'!$B$3:$B$20,Table11[[#This Row],[id]])</f>
        <v>0</v>
      </c>
      <c r="E2212" s="20">
        <v>9.8156120520000005</v>
      </c>
      <c r="F2212" s="20">
        <v>3099</v>
      </c>
      <c r="G2212" s="20">
        <v>130</v>
      </c>
      <c r="H2212" s="20">
        <v>175</v>
      </c>
      <c r="I2212" s="20">
        <v>88</v>
      </c>
      <c r="J2212" s="20">
        <v>43</v>
      </c>
      <c r="K2212" s="20">
        <v>4283</v>
      </c>
      <c r="L2212" s="20">
        <v>14</v>
      </c>
      <c r="M2212" s="26" cm="1">
        <f t="array" ref="M2212">_xlfn.IFS(Table11[[#This Row],[target.clade]]="I",110,Table11[[#This Row],[target.clade]]="II",4454,TRUE,4652)</f>
        <v>4454</v>
      </c>
      <c r="N2212" s="26" cm="1">
        <f t="array" ref="N2212">_xlfn.IFS(Table11[[#This Row],[target.clade]]="I",4454,Table11[[#This Row],[target.clade]]="II",110,TRUE,NA())</f>
        <v>110</v>
      </c>
      <c r="O2212" s="20" cm="1">
        <f t="array" ref="O2212">_xlfn.IFS(Table11[[#This Row],[target.clade]]="I",Table11[[#This Row],[hits.I]],Table11[[#This Row],[target.clade]]="II",Table11[[#This Row],[hits.II]],TRUE,SUM(Table11[[#This Row],[hits.I]:[hits.?]]))</f>
        <v>4283</v>
      </c>
      <c r="P2212" s="26">
        <f>Table11[[#This Row],[clade.P]]-Table11[[#This Row],[clade.TP]]</f>
        <v>171</v>
      </c>
      <c r="Q2212" s="26" cm="1">
        <f t="array" ref="Q2212">_xlfn.IFS(Table11[[#This Row],[target.clade]]="I",Table11[[#This Row],[hits.II]],Table11[[#This Row],[target.clade]]="II",Table11[[#This Row],[hits.I]],TRUE,NA())</f>
        <v>43</v>
      </c>
      <c r="R2212" s="26">
        <f>IFERROR(Table11[[#This Row],[clade.N]]-Table11[[#This Row],[clade.FP]], NA())</f>
        <v>67</v>
      </c>
      <c r="S2212" s="24">
        <f>Table11[[#This Row],[clade.TP]]/Table11[[#This Row],[clade.P]]</f>
        <v>0.9616075437808711</v>
      </c>
      <c r="T2212" s="24">
        <f>Table11[[#This Row],[clade.FN]]/Table11[[#This Row],[clade.P]]</f>
        <v>3.8392456219128873E-2</v>
      </c>
      <c r="U2212" s="24">
        <f>IFERROR(Table11[[#This Row],[clade.FP]]/Table11[[#This Row],[clade.N]],NA())</f>
        <v>0.39090909090909093</v>
      </c>
      <c r="V2212" s="24">
        <f>IFERROR(Table11[[#This Row],[clade.TN]]/Table11[[#This Row],[clade.N]],NA())</f>
        <v>0.60909090909090913</v>
      </c>
      <c r="AC2212" s="11"/>
      <c r="AD2212" s="11"/>
    </row>
    <row r="2213" spans="1:30" ht="21" customHeight="1" x14ac:dyDescent="0.2">
      <c r="A2213" s="25" t="s">
        <v>8280</v>
      </c>
      <c r="B2213" s="20">
        <f>LOOKUP(Table11[[#This Row],[id]],'S1 - Assay'!A:A,'S1 - Assay'!B:B)</f>
        <v>10244</v>
      </c>
      <c r="C2213" s="20" t="str">
        <f>LOOKUP(Table11[[#This Row],[id]],'S1 - Assay'!A:A,'S1 - Assay'!C:C)</f>
        <v>II</v>
      </c>
      <c r="D2213" s="20">
        <f>COUNTIF('S6 - Table 1'!$B$3:$B$20,Table11[[#This Row],[id]])</f>
        <v>0</v>
      </c>
      <c r="E2213" s="20">
        <v>9.8156120520000005</v>
      </c>
      <c r="F2213" s="20">
        <v>3099</v>
      </c>
      <c r="G2213" s="20">
        <v>130</v>
      </c>
      <c r="H2213" s="20">
        <v>175</v>
      </c>
      <c r="I2213" s="20">
        <v>88</v>
      </c>
      <c r="J2213" s="20">
        <v>43</v>
      </c>
      <c r="K2213" s="20">
        <v>4283</v>
      </c>
      <c r="L2213" s="20">
        <v>14</v>
      </c>
      <c r="M2213" s="26" cm="1">
        <f t="array" ref="M2213">_xlfn.IFS(Table11[[#This Row],[target.clade]]="I",110,Table11[[#This Row],[target.clade]]="II",4454,TRUE,4652)</f>
        <v>4454</v>
      </c>
      <c r="N2213" s="26" cm="1">
        <f t="array" ref="N2213">_xlfn.IFS(Table11[[#This Row],[target.clade]]="I",4454,Table11[[#This Row],[target.clade]]="II",110,TRUE,NA())</f>
        <v>110</v>
      </c>
      <c r="O2213" s="20" cm="1">
        <f t="array" ref="O2213">_xlfn.IFS(Table11[[#This Row],[target.clade]]="I",Table11[[#This Row],[hits.I]],Table11[[#This Row],[target.clade]]="II",Table11[[#This Row],[hits.II]],TRUE,SUM(Table11[[#This Row],[hits.I]:[hits.?]]))</f>
        <v>4283</v>
      </c>
      <c r="P2213" s="26">
        <f>Table11[[#This Row],[clade.P]]-Table11[[#This Row],[clade.TP]]</f>
        <v>171</v>
      </c>
      <c r="Q2213" s="26" cm="1">
        <f t="array" ref="Q2213">_xlfn.IFS(Table11[[#This Row],[target.clade]]="I",Table11[[#This Row],[hits.II]],Table11[[#This Row],[target.clade]]="II",Table11[[#This Row],[hits.I]],TRUE,NA())</f>
        <v>43</v>
      </c>
      <c r="R2213" s="26">
        <f>IFERROR(Table11[[#This Row],[clade.N]]-Table11[[#This Row],[clade.FP]], NA())</f>
        <v>67</v>
      </c>
      <c r="S2213" s="24">
        <f>Table11[[#This Row],[clade.TP]]/Table11[[#This Row],[clade.P]]</f>
        <v>0.9616075437808711</v>
      </c>
      <c r="T2213" s="24">
        <f>Table11[[#This Row],[clade.FN]]/Table11[[#This Row],[clade.P]]</f>
        <v>3.8392456219128873E-2</v>
      </c>
      <c r="U2213" s="24">
        <f>IFERROR(Table11[[#This Row],[clade.FP]]/Table11[[#This Row],[clade.N]],NA())</f>
        <v>0.39090909090909093</v>
      </c>
      <c r="V2213" s="24">
        <f>IFERROR(Table11[[#This Row],[clade.TN]]/Table11[[#This Row],[clade.N]],NA())</f>
        <v>0.60909090909090913</v>
      </c>
      <c r="AC2213" s="11"/>
      <c r="AD2213" s="11"/>
    </row>
    <row r="2214" spans="1:30" ht="21" customHeight="1" x14ac:dyDescent="0.2">
      <c r="A2214" s="25" t="s">
        <v>8283</v>
      </c>
      <c r="B2214" s="20">
        <f>LOOKUP(Table11[[#This Row],[id]],'S1 - Assay'!A:A,'S1 - Assay'!B:B)</f>
        <v>10244</v>
      </c>
      <c r="C2214" s="20" t="str">
        <f>LOOKUP(Table11[[#This Row],[id]],'S1 - Assay'!A:A,'S1 - Assay'!C:C)</f>
        <v>II</v>
      </c>
      <c r="D2214" s="20">
        <f>COUNTIF('S6 - Table 1'!$B$3:$B$20,Table11[[#This Row],[id]])</f>
        <v>0</v>
      </c>
      <c r="E2214" s="20">
        <v>9.8156120520000005</v>
      </c>
      <c r="F2214" s="20">
        <v>3093</v>
      </c>
      <c r="G2214" s="20">
        <v>138</v>
      </c>
      <c r="H2214" s="20">
        <v>175</v>
      </c>
      <c r="I2214" s="20">
        <v>88</v>
      </c>
      <c r="J2214" s="20">
        <v>43</v>
      </c>
      <c r="K2214" s="20">
        <v>4285</v>
      </c>
      <c r="L2214" s="20">
        <v>14</v>
      </c>
      <c r="M2214" s="26" cm="1">
        <f t="array" ref="M2214">_xlfn.IFS(Table11[[#This Row],[target.clade]]="I",110,Table11[[#This Row],[target.clade]]="II",4454,TRUE,4652)</f>
        <v>4454</v>
      </c>
      <c r="N2214" s="26" cm="1">
        <f t="array" ref="N2214">_xlfn.IFS(Table11[[#This Row],[target.clade]]="I",4454,Table11[[#This Row],[target.clade]]="II",110,TRUE,NA())</f>
        <v>110</v>
      </c>
      <c r="O2214" s="20" cm="1">
        <f t="array" ref="O2214">_xlfn.IFS(Table11[[#This Row],[target.clade]]="I",Table11[[#This Row],[hits.I]],Table11[[#This Row],[target.clade]]="II",Table11[[#This Row],[hits.II]],TRUE,SUM(Table11[[#This Row],[hits.I]:[hits.?]]))</f>
        <v>4285</v>
      </c>
      <c r="P2214" s="26">
        <f>Table11[[#This Row],[clade.P]]-Table11[[#This Row],[clade.TP]]</f>
        <v>169</v>
      </c>
      <c r="Q2214" s="26" cm="1">
        <f t="array" ref="Q2214">_xlfn.IFS(Table11[[#This Row],[target.clade]]="I",Table11[[#This Row],[hits.II]],Table11[[#This Row],[target.clade]]="II",Table11[[#This Row],[hits.I]],TRUE,NA())</f>
        <v>43</v>
      </c>
      <c r="R2214" s="26">
        <f>IFERROR(Table11[[#This Row],[clade.N]]-Table11[[#This Row],[clade.FP]], NA())</f>
        <v>67</v>
      </c>
      <c r="S2214" s="24">
        <f>Table11[[#This Row],[clade.TP]]/Table11[[#This Row],[clade.P]]</f>
        <v>0.96205657835653346</v>
      </c>
      <c r="T2214" s="24">
        <f>Table11[[#This Row],[clade.FN]]/Table11[[#This Row],[clade.P]]</f>
        <v>3.7943421643466549E-2</v>
      </c>
      <c r="U2214" s="24">
        <f>IFERROR(Table11[[#This Row],[clade.FP]]/Table11[[#This Row],[clade.N]],NA())</f>
        <v>0.39090909090909093</v>
      </c>
      <c r="V2214" s="24">
        <f>IFERROR(Table11[[#This Row],[clade.TN]]/Table11[[#This Row],[clade.N]],NA())</f>
        <v>0.60909090909090913</v>
      </c>
      <c r="AC2214" s="11"/>
      <c r="AD2214" s="11"/>
    </row>
    <row r="2215" spans="1:30" ht="21" customHeight="1" x14ac:dyDescent="0.2">
      <c r="A2215" s="25" t="s">
        <v>8286</v>
      </c>
      <c r="B2215" s="20">
        <f>LOOKUP(Table11[[#This Row],[id]],'S1 - Assay'!A:A,'S1 - Assay'!B:B)</f>
        <v>10244</v>
      </c>
      <c r="C2215" s="20" t="str">
        <f>LOOKUP(Table11[[#This Row],[id]],'S1 - Assay'!A:A,'S1 - Assay'!C:C)</f>
        <v>II</v>
      </c>
      <c r="D2215" s="20">
        <f>COUNTIF('S6 - Table 1'!$B$3:$B$20,Table11[[#This Row],[id]])</f>
        <v>0</v>
      </c>
      <c r="E2215" s="20">
        <v>9.8317722080000003</v>
      </c>
      <c r="F2215" s="20">
        <v>3337</v>
      </c>
      <c r="G2215" s="20">
        <v>11</v>
      </c>
      <c r="H2215" s="20">
        <v>289</v>
      </c>
      <c r="I2215" s="20">
        <v>235</v>
      </c>
      <c r="J2215" s="20">
        <v>44</v>
      </c>
      <c r="K2215" s="20">
        <v>4314</v>
      </c>
      <c r="L2215" s="20">
        <v>68</v>
      </c>
      <c r="M2215" s="26" cm="1">
        <f t="array" ref="M2215">_xlfn.IFS(Table11[[#This Row],[target.clade]]="I",110,Table11[[#This Row],[target.clade]]="II",4454,TRUE,4652)</f>
        <v>4454</v>
      </c>
      <c r="N2215" s="26" cm="1">
        <f t="array" ref="N2215">_xlfn.IFS(Table11[[#This Row],[target.clade]]="I",4454,Table11[[#This Row],[target.clade]]="II",110,TRUE,NA())</f>
        <v>110</v>
      </c>
      <c r="O2215" s="20" cm="1">
        <f t="array" ref="O2215">_xlfn.IFS(Table11[[#This Row],[target.clade]]="I",Table11[[#This Row],[hits.I]],Table11[[#This Row],[target.clade]]="II",Table11[[#This Row],[hits.II]],TRUE,SUM(Table11[[#This Row],[hits.I]:[hits.?]]))</f>
        <v>4314</v>
      </c>
      <c r="P2215" s="26">
        <f>Table11[[#This Row],[clade.P]]-Table11[[#This Row],[clade.TP]]</f>
        <v>140</v>
      </c>
      <c r="Q2215" s="26" cm="1">
        <f t="array" ref="Q2215">_xlfn.IFS(Table11[[#This Row],[target.clade]]="I",Table11[[#This Row],[hits.II]],Table11[[#This Row],[target.clade]]="II",Table11[[#This Row],[hits.I]],TRUE,NA())</f>
        <v>44</v>
      </c>
      <c r="R2215" s="26">
        <f>IFERROR(Table11[[#This Row],[clade.N]]-Table11[[#This Row],[clade.FP]], NA())</f>
        <v>66</v>
      </c>
      <c r="S2215" s="24">
        <f>Table11[[#This Row],[clade.TP]]/Table11[[#This Row],[clade.P]]</f>
        <v>0.96856757970363716</v>
      </c>
      <c r="T2215" s="24">
        <f>Table11[[#This Row],[clade.FN]]/Table11[[#This Row],[clade.P]]</f>
        <v>3.1432420296362819E-2</v>
      </c>
      <c r="U2215" s="24">
        <f>IFERROR(Table11[[#This Row],[clade.FP]]/Table11[[#This Row],[clade.N]],NA())</f>
        <v>0.4</v>
      </c>
      <c r="V2215" s="24">
        <f>IFERROR(Table11[[#This Row],[clade.TN]]/Table11[[#This Row],[clade.N]],NA())</f>
        <v>0.6</v>
      </c>
      <c r="AC2215" s="11"/>
      <c r="AD2215" s="11"/>
    </row>
    <row r="2216" spans="1:30" ht="21" customHeight="1" x14ac:dyDescent="0.2">
      <c r="A2216" s="25" t="s">
        <v>8289</v>
      </c>
      <c r="B2216" s="20">
        <f>LOOKUP(Table11[[#This Row],[id]],'S1 - Assay'!A:A,'S1 - Assay'!B:B)</f>
        <v>10244</v>
      </c>
      <c r="C2216" s="20" t="str">
        <f>LOOKUP(Table11[[#This Row],[id]],'S1 - Assay'!A:A,'S1 - Assay'!C:C)</f>
        <v>II</v>
      </c>
      <c r="D2216" s="20">
        <f>COUNTIF('S6 - Table 1'!$B$3:$B$20,Table11[[#This Row],[id]])</f>
        <v>0</v>
      </c>
      <c r="E2216" s="20">
        <v>9.8953263089999997</v>
      </c>
      <c r="F2216" s="20">
        <v>3337</v>
      </c>
      <c r="G2216" s="20">
        <v>11</v>
      </c>
      <c r="H2216" s="20">
        <v>290</v>
      </c>
      <c r="I2216" s="20">
        <v>234</v>
      </c>
      <c r="J2216" s="20">
        <v>44</v>
      </c>
      <c r="K2216" s="20">
        <v>4314</v>
      </c>
      <c r="L2216" s="20">
        <v>68</v>
      </c>
      <c r="M2216" s="26" cm="1">
        <f t="array" ref="M2216">_xlfn.IFS(Table11[[#This Row],[target.clade]]="I",110,Table11[[#This Row],[target.clade]]="II",4454,TRUE,4652)</f>
        <v>4454</v>
      </c>
      <c r="N2216" s="26" cm="1">
        <f t="array" ref="N2216">_xlfn.IFS(Table11[[#This Row],[target.clade]]="I",4454,Table11[[#This Row],[target.clade]]="II",110,TRUE,NA())</f>
        <v>110</v>
      </c>
      <c r="O2216" s="20" cm="1">
        <f t="array" ref="O2216">_xlfn.IFS(Table11[[#This Row],[target.clade]]="I",Table11[[#This Row],[hits.I]],Table11[[#This Row],[target.clade]]="II",Table11[[#This Row],[hits.II]],TRUE,SUM(Table11[[#This Row],[hits.I]:[hits.?]]))</f>
        <v>4314</v>
      </c>
      <c r="P2216" s="26">
        <f>Table11[[#This Row],[clade.P]]-Table11[[#This Row],[clade.TP]]</f>
        <v>140</v>
      </c>
      <c r="Q2216" s="26" cm="1">
        <f t="array" ref="Q2216">_xlfn.IFS(Table11[[#This Row],[target.clade]]="I",Table11[[#This Row],[hits.II]],Table11[[#This Row],[target.clade]]="II",Table11[[#This Row],[hits.I]],TRUE,NA())</f>
        <v>44</v>
      </c>
      <c r="R2216" s="26">
        <f>IFERROR(Table11[[#This Row],[clade.N]]-Table11[[#This Row],[clade.FP]], NA())</f>
        <v>66</v>
      </c>
      <c r="S2216" s="24">
        <f>Table11[[#This Row],[clade.TP]]/Table11[[#This Row],[clade.P]]</f>
        <v>0.96856757970363716</v>
      </c>
      <c r="T2216" s="24">
        <f>Table11[[#This Row],[clade.FN]]/Table11[[#This Row],[clade.P]]</f>
        <v>3.1432420296362819E-2</v>
      </c>
      <c r="U2216" s="24">
        <f>IFERROR(Table11[[#This Row],[clade.FP]]/Table11[[#This Row],[clade.N]],NA())</f>
        <v>0.4</v>
      </c>
      <c r="V2216" s="24">
        <f>IFERROR(Table11[[#This Row],[clade.TN]]/Table11[[#This Row],[clade.N]],NA())</f>
        <v>0.6</v>
      </c>
      <c r="AC2216" s="11"/>
      <c r="AD2216" s="11"/>
    </row>
    <row r="2217" spans="1:30" ht="21" customHeight="1" x14ac:dyDescent="0.2">
      <c r="A2217" s="25" t="s">
        <v>8292</v>
      </c>
      <c r="B2217" s="20">
        <f>LOOKUP(Table11[[#This Row],[id]],'S1 - Assay'!A:A,'S1 - Assay'!B:B)</f>
        <v>10244</v>
      </c>
      <c r="C2217" s="20" t="str">
        <f>LOOKUP(Table11[[#This Row],[id]],'S1 - Assay'!A:A,'S1 - Assay'!C:C)</f>
        <v>II</v>
      </c>
      <c r="D2217" s="20">
        <f>COUNTIF('S6 - Table 1'!$B$3:$B$20,Table11[[#This Row],[id]])</f>
        <v>0</v>
      </c>
      <c r="E2217" s="20">
        <v>9.9353117480000002</v>
      </c>
      <c r="F2217" s="20">
        <v>3404</v>
      </c>
      <c r="G2217" s="20">
        <v>5</v>
      </c>
      <c r="H2217" s="20">
        <v>0</v>
      </c>
      <c r="I2217" s="20">
        <v>287</v>
      </c>
      <c r="J2217" s="20">
        <v>43</v>
      </c>
      <c r="K2217" s="20">
        <v>4411</v>
      </c>
      <c r="L2217" s="20">
        <v>63</v>
      </c>
      <c r="M2217" s="26" cm="1">
        <f t="array" ref="M2217">_xlfn.IFS(Table11[[#This Row],[target.clade]]="I",110,Table11[[#This Row],[target.clade]]="II",4454,TRUE,4652)</f>
        <v>4454</v>
      </c>
      <c r="N2217" s="26" cm="1">
        <f t="array" ref="N2217">_xlfn.IFS(Table11[[#This Row],[target.clade]]="I",4454,Table11[[#This Row],[target.clade]]="II",110,TRUE,NA())</f>
        <v>110</v>
      </c>
      <c r="O2217" s="20" cm="1">
        <f t="array" ref="O2217">_xlfn.IFS(Table11[[#This Row],[target.clade]]="I",Table11[[#This Row],[hits.I]],Table11[[#This Row],[target.clade]]="II",Table11[[#This Row],[hits.II]],TRUE,SUM(Table11[[#This Row],[hits.I]:[hits.?]]))</f>
        <v>4411</v>
      </c>
      <c r="P2217" s="26">
        <f>Table11[[#This Row],[clade.P]]-Table11[[#This Row],[clade.TP]]</f>
        <v>43</v>
      </c>
      <c r="Q2217" s="26" cm="1">
        <f t="array" ref="Q2217">_xlfn.IFS(Table11[[#This Row],[target.clade]]="I",Table11[[#This Row],[hits.II]],Table11[[#This Row],[target.clade]]="II",Table11[[#This Row],[hits.I]],TRUE,NA())</f>
        <v>43</v>
      </c>
      <c r="R2217" s="26">
        <f>IFERROR(Table11[[#This Row],[clade.N]]-Table11[[#This Row],[clade.FP]], NA())</f>
        <v>67</v>
      </c>
      <c r="S2217" s="24">
        <f>Table11[[#This Row],[clade.TP]]/Table11[[#This Row],[clade.P]]</f>
        <v>0.99034575662325997</v>
      </c>
      <c r="T2217" s="24">
        <f>Table11[[#This Row],[clade.FN]]/Table11[[#This Row],[clade.P]]</f>
        <v>9.6542433767400088E-3</v>
      </c>
      <c r="U2217" s="24">
        <f>IFERROR(Table11[[#This Row],[clade.FP]]/Table11[[#This Row],[clade.N]],NA())</f>
        <v>0.39090909090909093</v>
      </c>
      <c r="V2217" s="24">
        <f>IFERROR(Table11[[#This Row],[clade.TN]]/Table11[[#This Row],[clade.N]],NA())</f>
        <v>0.60909090909090913</v>
      </c>
      <c r="AC2217" s="11"/>
      <c r="AD2217" s="11"/>
    </row>
    <row r="2218" spans="1:30" ht="21" customHeight="1" x14ac:dyDescent="0.2">
      <c r="A2218" s="25" t="s">
        <v>8297</v>
      </c>
      <c r="B2218" s="20">
        <f>LOOKUP(Table11[[#This Row],[id]],'S1 - Assay'!A:A,'S1 - Assay'!B:B)</f>
        <v>10244</v>
      </c>
      <c r="C2218" s="20" t="str">
        <f>LOOKUP(Table11[[#This Row],[id]],'S1 - Assay'!A:A,'S1 - Assay'!C:C)</f>
        <v>II</v>
      </c>
      <c r="D2218" s="20">
        <f>COUNTIF('S6 - Table 1'!$B$3:$B$20,Table11[[#This Row],[id]])</f>
        <v>0</v>
      </c>
      <c r="E2218" s="20">
        <v>9.9854677869999993</v>
      </c>
      <c r="F2218" s="20">
        <v>3019</v>
      </c>
      <c r="G2218" s="20">
        <v>12</v>
      </c>
      <c r="H2218" s="20">
        <v>137</v>
      </c>
      <c r="I2218" s="20">
        <v>147</v>
      </c>
      <c r="J2218" s="20">
        <v>43</v>
      </c>
      <c r="K2218" s="20">
        <v>4079</v>
      </c>
      <c r="L2218" s="20">
        <v>18</v>
      </c>
      <c r="M2218" s="26" cm="1">
        <f t="array" ref="M2218">_xlfn.IFS(Table11[[#This Row],[target.clade]]="I",110,Table11[[#This Row],[target.clade]]="II",4454,TRUE,4652)</f>
        <v>4454</v>
      </c>
      <c r="N2218" s="26" cm="1">
        <f t="array" ref="N2218">_xlfn.IFS(Table11[[#This Row],[target.clade]]="I",4454,Table11[[#This Row],[target.clade]]="II",110,TRUE,NA())</f>
        <v>110</v>
      </c>
      <c r="O2218" s="20" cm="1">
        <f t="array" ref="O2218">_xlfn.IFS(Table11[[#This Row],[target.clade]]="I",Table11[[#This Row],[hits.I]],Table11[[#This Row],[target.clade]]="II",Table11[[#This Row],[hits.II]],TRUE,SUM(Table11[[#This Row],[hits.I]:[hits.?]]))</f>
        <v>4079</v>
      </c>
      <c r="P2218" s="26">
        <f>Table11[[#This Row],[clade.P]]-Table11[[#This Row],[clade.TP]]</f>
        <v>375</v>
      </c>
      <c r="Q2218" s="26" cm="1">
        <f t="array" ref="Q2218">_xlfn.IFS(Table11[[#This Row],[target.clade]]="I",Table11[[#This Row],[hits.II]],Table11[[#This Row],[target.clade]]="II",Table11[[#This Row],[hits.I]],TRUE,NA())</f>
        <v>43</v>
      </c>
      <c r="R2218" s="26">
        <f>IFERROR(Table11[[#This Row],[clade.N]]-Table11[[#This Row],[clade.FP]], NA())</f>
        <v>67</v>
      </c>
      <c r="S2218" s="24">
        <f>Table11[[#This Row],[clade.TP]]/Table11[[#This Row],[clade.P]]</f>
        <v>0.91580601706331388</v>
      </c>
      <c r="T2218" s="24">
        <f>Table11[[#This Row],[clade.FN]]/Table11[[#This Row],[clade.P]]</f>
        <v>8.4193982936686118E-2</v>
      </c>
      <c r="U2218" s="24">
        <f>IFERROR(Table11[[#This Row],[clade.FP]]/Table11[[#This Row],[clade.N]],NA())</f>
        <v>0.39090909090909093</v>
      </c>
      <c r="V2218" s="24">
        <f>IFERROR(Table11[[#This Row],[clade.TN]]/Table11[[#This Row],[clade.N]],NA())</f>
        <v>0.60909090909090913</v>
      </c>
      <c r="AC2218" s="11"/>
      <c r="AD2218" s="11"/>
    </row>
    <row r="2219" spans="1:30" ht="21" customHeight="1" x14ac:dyDescent="0.2">
      <c r="A2219" s="25" t="s">
        <v>8300</v>
      </c>
      <c r="B2219" s="20">
        <f>LOOKUP(Table11[[#This Row],[id]],'S1 - Assay'!A:A,'S1 - Assay'!B:B)</f>
        <v>10244</v>
      </c>
      <c r="C2219" s="20" t="str">
        <f>LOOKUP(Table11[[#This Row],[id]],'S1 - Assay'!A:A,'S1 - Assay'!C:C)</f>
        <v>II</v>
      </c>
      <c r="D2219" s="20">
        <f>COUNTIF('S6 - Table 1'!$B$3:$B$20,Table11[[#This Row],[id]])</f>
        <v>0</v>
      </c>
      <c r="E2219" s="20">
        <v>10.16526919</v>
      </c>
      <c r="F2219" s="20">
        <v>3019</v>
      </c>
      <c r="G2219" s="20">
        <v>12</v>
      </c>
      <c r="H2219" s="20">
        <v>137</v>
      </c>
      <c r="I2219" s="20">
        <v>147</v>
      </c>
      <c r="J2219" s="20">
        <v>43</v>
      </c>
      <c r="K2219" s="20">
        <v>4079</v>
      </c>
      <c r="L2219" s="20">
        <v>18</v>
      </c>
      <c r="M2219" s="26" cm="1">
        <f t="array" ref="M2219">_xlfn.IFS(Table11[[#This Row],[target.clade]]="I",110,Table11[[#This Row],[target.clade]]="II",4454,TRUE,4652)</f>
        <v>4454</v>
      </c>
      <c r="N2219" s="26" cm="1">
        <f t="array" ref="N2219">_xlfn.IFS(Table11[[#This Row],[target.clade]]="I",4454,Table11[[#This Row],[target.clade]]="II",110,TRUE,NA())</f>
        <v>110</v>
      </c>
      <c r="O2219" s="20" cm="1">
        <f t="array" ref="O2219">_xlfn.IFS(Table11[[#This Row],[target.clade]]="I",Table11[[#This Row],[hits.I]],Table11[[#This Row],[target.clade]]="II",Table11[[#This Row],[hits.II]],TRUE,SUM(Table11[[#This Row],[hits.I]:[hits.?]]))</f>
        <v>4079</v>
      </c>
      <c r="P2219" s="26">
        <f>Table11[[#This Row],[clade.P]]-Table11[[#This Row],[clade.TP]]</f>
        <v>375</v>
      </c>
      <c r="Q2219" s="26" cm="1">
        <f t="array" ref="Q2219">_xlfn.IFS(Table11[[#This Row],[target.clade]]="I",Table11[[#This Row],[hits.II]],Table11[[#This Row],[target.clade]]="II",Table11[[#This Row],[hits.I]],TRUE,NA())</f>
        <v>43</v>
      </c>
      <c r="R2219" s="26">
        <f>IFERROR(Table11[[#This Row],[clade.N]]-Table11[[#This Row],[clade.FP]], NA())</f>
        <v>67</v>
      </c>
      <c r="S2219" s="24">
        <f>Table11[[#This Row],[clade.TP]]/Table11[[#This Row],[clade.P]]</f>
        <v>0.91580601706331388</v>
      </c>
      <c r="T2219" s="24">
        <f>Table11[[#This Row],[clade.FN]]/Table11[[#This Row],[clade.P]]</f>
        <v>8.4193982936686118E-2</v>
      </c>
      <c r="U2219" s="24">
        <f>IFERROR(Table11[[#This Row],[clade.FP]]/Table11[[#This Row],[clade.N]],NA())</f>
        <v>0.39090909090909093</v>
      </c>
      <c r="V2219" s="24">
        <f>IFERROR(Table11[[#This Row],[clade.TN]]/Table11[[#This Row],[clade.N]],NA())</f>
        <v>0.60909090909090913</v>
      </c>
      <c r="AC2219" s="11"/>
      <c r="AD2219" s="11"/>
    </row>
    <row r="2220" spans="1:30" ht="21" customHeight="1" x14ac:dyDescent="0.2">
      <c r="A2220" s="25" t="s">
        <v>8303</v>
      </c>
      <c r="B2220" s="20">
        <f>LOOKUP(Table11[[#This Row],[id]],'S1 - Assay'!A:A,'S1 - Assay'!B:B)</f>
        <v>10244</v>
      </c>
      <c r="C2220" s="20" t="str">
        <f>LOOKUP(Table11[[#This Row],[id]],'S1 - Assay'!A:A,'S1 - Assay'!C:C)</f>
        <v>II</v>
      </c>
      <c r="D2220" s="20">
        <f>COUNTIF('S6 - Table 1'!$B$3:$B$20,Table11[[#This Row],[id]])</f>
        <v>0</v>
      </c>
      <c r="E2220" s="20">
        <v>10.16526919</v>
      </c>
      <c r="F2220" s="20">
        <v>3019</v>
      </c>
      <c r="G2220" s="20">
        <v>12</v>
      </c>
      <c r="H2220" s="20">
        <v>137</v>
      </c>
      <c r="I2220" s="20">
        <v>147</v>
      </c>
      <c r="J2220" s="20">
        <v>43</v>
      </c>
      <c r="K2220" s="20">
        <v>4079</v>
      </c>
      <c r="L2220" s="20">
        <v>18</v>
      </c>
      <c r="M2220" s="26" cm="1">
        <f t="array" ref="M2220">_xlfn.IFS(Table11[[#This Row],[target.clade]]="I",110,Table11[[#This Row],[target.clade]]="II",4454,TRUE,4652)</f>
        <v>4454</v>
      </c>
      <c r="N2220" s="26" cm="1">
        <f t="array" ref="N2220">_xlfn.IFS(Table11[[#This Row],[target.clade]]="I",4454,Table11[[#This Row],[target.clade]]="II",110,TRUE,NA())</f>
        <v>110</v>
      </c>
      <c r="O2220" s="20" cm="1">
        <f t="array" ref="O2220">_xlfn.IFS(Table11[[#This Row],[target.clade]]="I",Table11[[#This Row],[hits.I]],Table11[[#This Row],[target.clade]]="II",Table11[[#This Row],[hits.II]],TRUE,SUM(Table11[[#This Row],[hits.I]:[hits.?]]))</f>
        <v>4079</v>
      </c>
      <c r="P2220" s="26">
        <f>Table11[[#This Row],[clade.P]]-Table11[[#This Row],[clade.TP]]</f>
        <v>375</v>
      </c>
      <c r="Q2220" s="26" cm="1">
        <f t="array" ref="Q2220">_xlfn.IFS(Table11[[#This Row],[target.clade]]="I",Table11[[#This Row],[hits.II]],Table11[[#This Row],[target.clade]]="II",Table11[[#This Row],[hits.I]],TRUE,NA())</f>
        <v>43</v>
      </c>
      <c r="R2220" s="26">
        <f>IFERROR(Table11[[#This Row],[clade.N]]-Table11[[#This Row],[clade.FP]], NA())</f>
        <v>67</v>
      </c>
      <c r="S2220" s="24">
        <f>Table11[[#This Row],[clade.TP]]/Table11[[#This Row],[clade.P]]</f>
        <v>0.91580601706331388</v>
      </c>
      <c r="T2220" s="24">
        <f>Table11[[#This Row],[clade.FN]]/Table11[[#This Row],[clade.P]]</f>
        <v>8.4193982936686118E-2</v>
      </c>
      <c r="U2220" s="24">
        <f>IFERROR(Table11[[#This Row],[clade.FP]]/Table11[[#This Row],[clade.N]],NA())</f>
        <v>0.39090909090909093</v>
      </c>
      <c r="V2220" s="24">
        <f>IFERROR(Table11[[#This Row],[clade.TN]]/Table11[[#This Row],[clade.N]],NA())</f>
        <v>0.60909090909090913</v>
      </c>
      <c r="AC2220" s="11"/>
      <c r="AD2220" s="11"/>
    </row>
    <row r="2221" spans="1:30" ht="21" customHeight="1" x14ac:dyDescent="0.2">
      <c r="A2221" s="25" t="s">
        <v>8306</v>
      </c>
      <c r="B2221" s="20">
        <f>LOOKUP(Table11[[#This Row],[id]],'S1 - Assay'!A:A,'S1 - Assay'!B:B)</f>
        <v>10244</v>
      </c>
      <c r="C2221" s="20" t="str">
        <f>LOOKUP(Table11[[#This Row],[id]],'S1 - Assay'!A:A,'S1 - Assay'!C:C)</f>
        <v>II</v>
      </c>
      <c r="D2221" s="20">
        <f>COUNTIF('S6 - Table 1'!$B$3:$B$20,Table11[[#This Row],[id]])</f>
        <v>0</v>
      </c>
      <c r="E2221" s="20">
        <v>10.17217832</v>
      </c>
      <c r="F2221" s="20">
        <v>3099</v>
      </c>
      <c r="G2221" s="20">
        <v>130</v>
      </c>
      <c r="H2221" s="20">
        <v>175</v>
      </c>
      <c r="I2221" s="20">
        <v>88</v>
      </c>
      <c r="J2221" s="20">
        <v>43</v>
      </c>
      <c r="K2221" s="20">
        <v>4283</v>
      </c>
      <c r="L2221" s="20">
        <v>14</v>
      </c>
      <c r="M2221" s="26" cm="1">
        <f t="array" ref="M2221">_xlfn.IFS(Table11[[#This Row],[target.clade]]="I",110,Table11[[#This Row],[target.clade]]="II",4454,TRUE,4652)</f>
        <v>4454</v>
      </c>
      <c r="N2221" s="26" cm="1">
        <f t="array" ref="N2221">_xlfn.IFS(Table11[[#This Row],[target.clade]]="I",4454,Table11[[#This Row],[target.clade]]="II",110,TRUE,NA())</f>
        <v>110</v>
      </c>
      <c r="O2221" s="20" cm="1">
        <f t="array" ref="O2221">_xlfn.IFS(Table11[[#This Row],[target.clade]]="I",Table11[[#This Row],[hits.I]],Table11[[#This Row],[target.clade]]="II",Table11[[#This Row],[hits.II]],TRUE,SUM(Table11[[#This Row],[hits.I]:[hits.?]]))</f>
        <v>4283</v>
      </c>
      <c r="P2221" s="26">
        <f>Table11[[#This Row],[clade.P]]-Table11[[#This Row],[clade.TP]]</f>
        <v>171</v>
      </c>
      <c r="Q2221" s="26" cm="1">
        <f t="array" ref="Q2221">_xlfn.IFS(Table11[[#This Row],[target.clade]]="I",Table11[[#This Row],[hits.II]],Table11[[#This Row],[target.clade]]="II",Table11[[#This Row],[hits.I]],TRUE,NA())</f>
        <v>43</v>
      </c>
      <c r="R2221" s="26">
        <f>IFERROR(Table11[[#This Row],[clade.N]]-Table11[[#This Row],[clade.FP]], NA())</f>
        <v>67</v>
      </c>
      <c r="S2221" s="24">
        <f>Table11[[#This Row],[clade.TP]]/Table11[[#This Row],[clade.P]]</f>
        <v>0.9616075437808711</v>
      </c>
      <c r="T2221" s="24">
        <f>Table11[[#This Row],[clade.FN]]/Table11[[#This Row],[clade.P]]</f>
        <v>3.8392456219128873E-2</v>
      </c>
      <c r="U2221" s="24">
        <f>IFERROR(Table11[[#This Row],[clade.FP]]/Table11[[#This Row],[clade.N]],NA())</f>
        <v>0.39090909090909093</v>
      </c>
      <c r="V2221" s="24">
        <f>IFERROR(Table11[[#This Row],[clade.TN]]/Table11[[#This Row],[clade.N]],NA())</f>
        <v>0.60909090909090913</v>
      </c>
      <c r="AC2221" s="11"/>
      <c r="AD2221" s="11"/>
    </row>
    <row r="2222" spans="1:30" ht="21" customHeight="1" x14ac:dyDescent="0.2">
      <c r="A2222" s="25" t="s">
        <v>8309</v>
      </c>
      <c r="B2222" s="20">
        <f>LOOKUP(Table11[[#This Row],[id]],'S1 - Assay'!A:A,'S1 - Assay'!B:B)</f>
        <v>10244</v>
      </c>
      <c r="C2222" s="20" t="str">
        <f>LOOKUP(Table11[[#This Row],[id]],'S1 - Assay'!A:A,'S1 - Assay'!C:C)</f>
        <v>II</v>
      </c>
      <c r="D2222" s="20">
        <f>COUNTIF('S6 - Table 1'!$B$3:$B$20,Table11[[#This Row],[id]])</f>
        <v>0</v>
      </c>
      <c r="E2222" s="20">
        <v>10.17217832</v>
      </c>
      <c r="F2222" s="20">
        <v>3093</v>
      </c>
      <c r="G2222" s="20">
        <v>138</v>
      </c>
      <c r="H2222" s="20">
        <v>175</v>
      </c>
      <c r="I2222" s="20">
        <v>88</v>
      </c>
      <c r="J2222" s="20">
        <v>43</v>
      </c>
      <c r="K2222" s="20">
        <v>4285</v>
      </c>
      <c r="L2222" s="20">
        <v>14</v>
      </c>
      <c r="M2222" s="26" cm="1">
        <f t="array" ref="M2222">_xlfn.IFS(Table11[[#This Row],[target.clade]]="I",110,Table11[[#This Row],[target.clade]]="II",4454,TRUE,4652)</f>
        <v>4454</v>
      </c>
      <c r="N2222" s="26" cm="1">
        <f t="array" ref="N2222">_xlfn.IFS(Table11[[#This Row],[target.clade]]="I",4454,Table11[[#This Row],[target.clade]]="II",110,TRUE,NA())</f>
        <v>110</v>
      </c>
      <c r="O2222" s="20" cm="1">
        <f t="array" ref="O2222">_xlfn.IFS(Table11[[#This Row],[target.clade]]="I",Table11[[#This Row],[hits.I]],Table11[[#This Row],[target.clade]]="II",Table11[[#This Row],[hits.II]],TRUE,SUM(Table11[[#This Row],[hits.I]:[hits.?]]))</f>
        <v>4285</v>
      </c>
      <c r="P2222" s="26">
        <f>Table11[[#This Row],[clade.P]]-Table11[[#This Row],[clade.TP]]</f>
        <v>169</v>
      </c>
      <c r="Q2222" s="26" cm="1">
        <f t="array" ref="Q2222">_xlfn.IFS(Table11[[#This Row],[target.clade]]="I",Table11[[#This Row],[hits.II]],Table11[[#This Row],[target.clade]]="II",Table11[[#This Row],[hits.I]],TRUE,NA())</f>
        <v>43</v>
      </c>
      <c r="R2222" s="26">
        <f>IFERROR(Table11[[#This Row],[clade.N]]-Table11[[#This Row],[clade.FP]], NA())</f>
        <v>67</v>
      </c>
      <c r="S2222" s="24">
        <f>Table11[[#This Row],[clade.TP]]/Table11[[#This Row],[clade.P]]</f>
        <v>0.96205657835653346</v>
      </c>
      <c r="T2222" s="24">
        <f>Table11[[#This Row],[clade.FN]]/Table11[[#This Row],[clade.P]]</f>
        <v>3.7943421643466549E-2</v>
      </c>
      <c r="U2222" s="24">
        <f>IFERROR(Table11[[#This Row],[clade.FP]]/Table11[[#This Row],[clade.N]],NA())</f>
        <v>0.39090909090909093</v>
      </c>
      <c r="V2222" s="24">
        <f>IFERROR(Table11[[#This Row],[clade.TN]]/Table11[[#This Row],[clade.N]],NA())</f>
        <v>0.60909090909090913</v>
      </c>
      <c r="AC2222" s="11"/>
      <c r="AD2222" s="11"/>
    </row>
    <row r="2223" spans="1:30" ht="21" customHeight="1" x14ac:dyDescent="0.2">
      <c r="A2223" s="25" t="s">
        <v>8312</v>
      </c>
      <c r="B2223" s="20">
        <f>LOOKUP(Table11[[#This Row],[id]],'S1 - Assay'!A:A,'S1 - Assay'!B:B)</f>
        <v>10244</v>
      </c>
      <c r="C2223" s="20" t="str">
        <f>LOOKUP(Table11[[#This Row],[id]],'S1 - Assay'!A:A,'S1 - Assay'!C:C)</f>
        <v>II</v>
      </c>
      <c r="D2223" s="20">
        <f>COUNTIF('S6 - Table 1'!$B$3:$B$20,Table11[[#This Row],[id]])</f>
        <v>0</v>
      </c>
      <c r="E2223" s="20">
        <v>10.199136149999999</v>
      </c>
      <c r="F2223" s="20">
        <v>3411</v>
      </c>
      <c r="G2223" s="20">
        <v>2</v>
      </c>
      <c r="H2223" s="20">
        <v>155</v>
      </c>
      <c r="I2223" s="20">
        <v>128</v>
      </c>
      <c r="J2223" s="20">
        <v>43</v>
      </c>
      <c r="K2223" s="20">
        <v>4416</v>
      </c>
      <c r="L2223" s="20">
        <v>64</v>
      </c>
      <c r="M2223" s="26" cm="1">
        <f t="array" ref="M2223">_xlfn.IFS(Table11[[#This Row],[target.clade]]="I",110,Table11[[#This Row],[target.clade]]="II",4454,TRUE,4652)</f>
        <v>4454</v>
      </c>
      <c r="N2223" s="26" cm="1">
        <f t="array" ref="N2223">_xlfn.IFS(Table11[[#This Row],[target.clade]]="I",4454,Table11[[#This Row],[target.clade]]="II",110,TRUE,NA())</f>
        <v>110</v>
      </c>
      <c r="O2223" s="20" cm="1">
        <f t="array" ref="O2223">_xlfn.IFS(Table11[[#This Row],[target.clade]]="I",Table11[[#This Row],[hits.I]],Table11[[#This Row],[target.clade]]="II",Table11[[#This Row],[hits.II]],TRUE,SUM(Table11[[#This Row],[hits.I]:[hits.?]]))</f>
        <v>4416</v>
      </c>
      <c r="P2223" s="26">
        <f>Table11[[#This Row],[clade.P]]-Table11[[#This Row],[clade.TP]]</f>
        <v>38</v>
      </c>
      <c r="Q2223" s="26" cm="1">
        <f t="array" ref="Q2223">_xlfn.IFS(Table11[[#This Row],[target.clade]]="I",Table11[[#This Row],[hits.II]],Table11[[#This Row],[target.clade]]="II",Table11[[#This Row],[hits.I]],TRUE,NA())</f>
        <v>43</v>
      </c>
      <c r="R2223" s="26">
        <f>IFERROR(Table11[[#This Row],[clade.N]]-Table11[[#This Row],[clade.FP]], NA())</f>
        <v>67</v>
      </c>
      <c r="S2223" s="24">
        <f>Table11[[#This Row],[clade.TP]]/Table11[[#This Row],[clade.P]]</f>
        <v>0.99146834306241582</v>
      </c>
      <c r="T2223" s="24">
        <f>Table11[[#This Row],[clade.FN]]/Table11[[#This Row],[clade.P]]</f>
        <v>8.5316569375841946E-3</v>
      </c>
      <c r="U2223" s="24">
        <f>IFERROR(Table11[[#This Row],[clade.FP]]/Table11[[#This Row],[clade.N]],NA())</f>
        <v>0.39090909090909093</v>
      </c>
      <c r="V2223" s="24">
        <f>IFERROR(Table11[[#This Row],[clade.TN]]/Table11[[#This Row],[clade.N]],NA())</f>
        <v>0.60909090909090913</v>
      </c>
      <c r="AC2223" s="11"/>
      <c r="AD2223" s="11"/>
    </row>
    <row r="2224" spans="1:30" ht="21" customHeight="1" x14ac:dyDescent="0.2">
      <c r="A2224" s="25" t="s">
        <v>8315</v>
      </c>
      <c r="B2224" s="20">
        <f>LOOKUP(Table11[[#This Row],[id]],'S1 - Assay'!A:A,'S1 - Assay'!B:B)</f>
        <v>10244</v>
      </c>
      <c r="C2224" s="20" t="str">
        <f>LOOKUP(Table11[[#This Row],[id]],'S1 - Assay'!A:A,'S1 - Assay'!C:C)</f>
        <v>II</v>
      </c>
      <c r="D2224" s="20">
        <f>COUNTIF('S6 - Table 1'!$B$3:$B$20,Table11[[#This Row],[id]])</f>
        <v>0</v>
      </c>
      <c r="E2224" s="20">
        <v>10.210608779999999</v>
      </c>
      <c r="F2224" s="20">
        <v>3020</v>
      </c>
      <c r="G2224" s="20">
        <v>11</v>
      </c>
      <c r="H2224" s="20">
        <v>137</v>
      </c>
      <c r="I2224" s="20">
        <v>147</v>
      </c>
      <c r="J2224" s="20">
        <v>43</v>
      </c>
      <c r="K2224" s="20">
        <v>4079</v>
      </c>
      <c r="L2224" s="20">
        <v>18</v>
      </c>
      <c r="M2224" s="26" cm="1">
        <f t="array" ref="M2224">_xlfn.IFS(Table11[[#This Row],[target.clade]]="I",110,Table11[[#This Row],[target.clade]]="II",4454,TRUE,4652)</f>
        <v>4454</v>
      </c>
      <c r="N2224" s="26" cm="1">
        <f t="array" ref="N2224">_xlfn.IFS(Table11[[#This Row],[target.clade]]="I",4454,Table11[[#This Row],[target.clade]]="II",110,TRUE,NA())</f>
        <v>110</v>
      </c>
      <c r="O2224" s="20" cm="1">
        <f t="array" ref="O2224">_xlfn.IFS(Table11[[#This Row],[target.clade]]="I",Table11[[#This Row],[hits.I]],Table11[[#This Row],[target.clade]]="II",Table11[[#This Row],[hits.II]],TRUE,SUM(Table11[[#This Row],[hits.I]:[hits.?]]))</f>
        <v>4079</v>
      </c>
      <c r="P2224" s="26">
        <f>Table11[[#This Row],[clade.P]]-Table11[[#This Row],[clade.TP]]</f>
        <v>375</v>
      </c>
      <c r="Q2224" s="26" cm="1">
        <f t="array" ref="Q2224">_xlfn.IFS(Table11[[#This Row],[target.clade]]="I",Table11[[#This Row],[hits.II]],Table11[[#This Row],[target.clade]]="II",Table11[[#This Row],[hits.I]],TRUE,NA())</f>
        <v>43</v>
      </c>
      <c r="R2224" s="26">
        <f>IFERROR(Table11[[#This Row],[clade.N]]-Table11[[#This Row],[clade.FP]], NA())</f>
        <v>67</v>
      </c>
      <c r="S2224" s="24">
        <f>Table11[[#This Row],[clade.TP]]/Table11[[#This Row],[clade.P]]</f>
        <v>0.91580601706331388</v>
      </c>
      <c r="T2224" s="24">
        <f>Table11[[#This Row],[clade.FN]]/Table11[[#This Row],[clade.P]]</f>
        <v>8.4193982936686118E-2</v>
      </c>
      <c r="U2224" s="24">
        <f>IFERROR(Table11[[#This Row],[clade.FP]]/Table11[[#This Row],[clade.N]],NA())</f>
        <v>0.39090909090909093</v>
      </c>
      <c r="V2224" s="24">
        <f>IFERROR(Table11[[#This Row],[clade.TN]]/Table11[[#This Row],[clade.N]],NA())</f>
        <v>0.60909090909090913</v>
      </c>
      <c r="AC2224" s="11"/>
      <c r="AD2224" s="11"/>
    </row>
    <row r="2225" spans="1:30" ht="21" customHeight="1" x14ac:dyDescent="0.2">
      <c r="A2225" s="25" t="s">
        <v>8318</v>
      </c>
      <c r="B2225" s="20">
        <f>LOOKUP(Table11[[#This Row],[id]],'S1 - Assay'!A:A,'S1 - Assay'!B:B)</f>
        <v>10244</v>
      </c>
      <c r="C2225" s="20" t="str">
        <f>LOOKUP(Table11[[#This Row],[id]],'S1 - Assay'!A:A,'S1 - Assay'!C:C)</f>
        <v>II</v>
      </c>
      <c r="D2225" s="20">
        <f>COUNTIF('S6 - Table 1'!$B$3:$B$20,Table11[[#This Row],[id]])</f>
        <v>0</v>
      </c>
      <c r="E2225" s="20">
        <v>10.22071657</v>
      </c>
      <c r="F2225" s="20">
        <v>3411</v>
      </c>
      <c r="G2225" s="20">
        <v>2</v>
      </c>
      <c r="H2225" s="20">
        <v>155</v>
      </c>
      <c r="I2225" s="20">
        <v>128</v>
      </c>
      <c r="J2225" s="20">
        <v>43</v>
      </c>
      <c r="K2225" s="20">
        <v>4416</v>
      </c>
      <c r="L2225" s="20">
        <v>64</v>
      </c>
      <c r="M2225" s="26" cm="1">
        <f t="array" ref="M2225">_xlfn.IFS(Table11[[#This Row],[target.clade]]="I",110,Table11[[#This Row],[target.clade]]="II",4454,TRUE,4652)</f>
        <v>4454</v>
      </c>
      <c r="N2225" s="26" cm="1">
        <f t="array" ref="N2225">_xlfn.IFS(Table11[[#This Row],[target.clade]]="I",4454,Table11[[#This Row],[target.clade]]="II",110,TRUE,NA())</f>
        <v>110</v>
      </c>
      <c r="O2225" s="20" cm="1">
        <f t="array" ref="O2225">_xlfn.IFS(Table11[[#This Row],[target.clade]]="I",Table11[[#This Row],[hits.I]],Table11[[#This Row],[target.clade]]="II",Table11[[#This Row],[hits.II]],TRUE,SUM(Table11[[#This Row],[hits.I]:[hits.?]]))</f>
        <v>4416</v>
      </c>
      <c r="P2225" s="26">
        <f>Table11[[#This Row],[clade.P]]-Table11[[#This Row],[clade.TP]]</f>
        <v>38</v>
      </c>
      <c r="Q2225" s="26" cm="1">
        <f t="array" ref="Q2225">_xlfn.IFS(Table11[[#This Row],[target.clade]]="I",Table11[[#This Row],[hits.II]],Table11[[#This Row],[target.clade]]="II",Table11[[#This Row],[hits.I]],TRUE,NA())</f>
        <v>43</v>
      </c>
      <c r="R2225" s="26">
        <f>IFERROR(Table11[[#This Row],[clade.N]]-Table11[[#This Row],[clade.FP]], NA())</f>
        <v>67</v>
      </c>
      <c r="S2225" s="24">
        <f>Table11[[#This Row],[clade.TP]]/Table11[[#This Row],[clade.P]]</f>
        <v>0.99146834306241582</v>
      </c>
      <c r="T2225" s="24">
        <f>Table11[[#This Row],[clade.FN]]/Table11[[#This Row],[clade.P]]</f>
        <v>8.5316569375841946E-3</v>
      </c>
      <c r="U2225" s="24">
        <f>IFERROR(Table11[[#This Row],[clade.FP]]/Table11[[#This Row],[clade.N]],NA())</f>
        <v>0.39090909090909093</v>
      </c>
      <c r="V2225" s="24">
        <f>IFERROR(Table11[[#This Row],[clade.TN]]/Table11[[#This Row],[clade.N]],NA())</f>
        <v>0.60909090909090913</v>
      </c>
      <c r="AC2225" s="11"/>
      <c r="AD2225" s="11"/>
    </row>
    <row r="2226" spans="1:30" ht="21" customHeight="1" x14ac:dyDescent="0.2">
      <c r="A2226" s="25" t="s">
        <v>8321</v>
      </c>
      <c r="B2226" s="20">
        <f>LOOKUP(Table11[[#This Row],[id]],'S1 - Assay'!A:A,'S1 - Assay'!B:B)</f>
        <v>10244</v>
      </c>
      <c r="C2226" s="20" t="str">
        <f>LOOKUP(Table11[[#This Row],[id]],'S1 - Assay'!A:A,'S1 - Assay'!C:C)</f>
        <v>II</v>
      </c>
      <c r="D2226" s="20">
        <f>COUNTIF('S6 - Table 1'!$B$3:$B$20,Table11[[#This Row],[id]])</f>
        <v>0</v>
      </c>
      <c r="E2226" s="20">
        <v>10.259470200000001</v>
      </c>
      <c r="F2226" s="20">
        <v>3425</v>
      </c>
      <c r="G2226" s="20">
        <v>3</v>
      </c>
      <c r="H2226" s="20">
        <v>290</v>
      </c>
      <c r="I2226" s="20">
        <v>16</v>
      </c>
      <c r="J2226" s="20">
        <v>50</v>
      </c>
      <c r="K2226" s="20">
        <v>4438</v>
      </c>
      <c r="L2226" s="20">
        <v>59</v>
      </c>
      <c r="M2226" s="26" cm="1">
        <f t="array" ref="M2226">_xlfn.IFS(Table11[[#This Row],[target.clade]]="I",110,Table11[[#This Row],[target.clade]]="II",4454,TRUE,4652)</f>
        <v>4454</v>
      </c>
      <c r="N2226" s="26" cm="1">
        <f t="array" ref="N2226">_xlfn.IFS(Table11[[#This Row],[target.clade]]="I",4454,Table11[[#This Row],[target.clade]]="II",110,TRUE,NA())</f>
        <v>110</v>
      </c>
      <c r="O2226" s="20" cm="1">
        <f t="array" ref="O2226">_xlfn.IFS(Table11[[#This Row],[target.clade]]="I",Table11[[#This Row],[hits.I]],Table11[[#This Row],[target.clade]]="II",Table11[[#This Row],[hits.II]],TRUE,SUM(Table11[[#This Row],[hits.I]:[hits.?]]))</f>
        <v>4438</v>
      </c>
      <c r="P2226" s="26">
        <f>Table11[[#This Row],[clade.P]]-Table11[[#This Row],[clade.TP]]</f>
        <v>16</v>
      </c>
      <c r="Q2226" s="26" cm="1">
        <f t="array" ref="Q2226">_xlfn.IFS(Table11[[#This Row],[target.clade]]="I",Table11[[#This Row],[hits.II]],Table11[[#This Row],[target.clade]]="II",Table11[[#This Row],[hits.I]],TRUE,NA())</f>
        <v>50</v>
      </c>
      <c r="R2226" s="26">
        <f>IFERROR(Table11[[#This Row],[clade.N]]-Table11[[#This Row],[clade.FP]], NA())</f>
        <v>60</v>
      </c>
      <c r="S2226" s="24">
        <f>Table11[[#This Row],[clade.TP]]/Table11[[#This Row],[clade.P]]</f>
        <v>0.99640772339470141</v>
      </c>
      <c r="T2226" s="24">
        <f>Table11[[#This Row],[clade.FN]]/Table11[[#This Row],[clade.P]]</f>
        <v>3.5922766052986078E-3</v>
      </c>
      <c r="U2226" s="24">
        <f>IFERROR(Table11[[#This Row],[clade.FP]]/Table11[[#This Row],[clade.N]],NA())</f>
        <v>0.45454545454545453</v>
      </c>
      <c r="V2226" s="24">
        <f>IFERROR(Table11[[#This Row],[clade.TN]]/Table11[[#This Row],[clade.N]],NA())</f>
        <v>0.54545454545454541</v>
      </c>
      <c r="AC2226" s="11"/>
      <c r="AD2226" s="11"/>
    </row>
    <row r="2227" spans="1:30" ht="21" customHeight="1" x14ac:dyDescent="0.2">
      <c r="A2227" s="25" t="s">
        <v>8326</v>
      </c>
      <c r="B2227" s="20">
        <f>LOOKUP(Table11[[#This Row],[id]],'S1 - Assay'!A:A,'S1 - Assay'!B:B)</f>
        <v>10244</v>
      </c>
      <c r="C2227" s="20" t="str">
        <f>LOOKUP(Table11[[#This Row],[id]],'S1 - Assay'!A:A,'S1 - Assay'!C:C)</f>
        <v>II</v>
      </c>
      <c r="D2227" s="20">
        <f>COUNTIF('S6 - Table 1'!$B$3:$B$20,Table11[[#This Row],[id]])</f>
        <v>0</v>
      </c>
      <c r="E2227" s="20">
        <v>10.271533079999999</v>
      </c>
      <c r="F2227" s="20">
        <v>3200</v>
      </c>
      <c r="G2227" s="20">
        <v>23</v>
      </c>
      <c r="H2227" s="20">
        <v>0</v>
      </c>
      <c r="I2227" s="20">
        <v>206</v>
      </c>
      <c r="J2227" s="20">
        <v>43</v>
      </c>
      <c r="K2227" s="20">
        <v>4136</v>
      </c>
      <c r="L2227" s="20">
        <v>64</v>
      </c>
      <c r="M2227" s="26" cm="1">
        <f t="array" ref="M2227">_xlfn.IFS(Table11[[#This Row],[target.clade]]="I",110,Table11[[#This Row],[target.clade]]="II",4454,TRUE,4652)</f>
        <v>4454</v>
      </c>
      <c r="N2227" s="26" cm="1">
        <f t="array" ref="N2227">_xlfn.IFS(Table11[[#This Row],[target.clade]]="I",4454,Table11[[#This Row],[target.clade]]="II",110,TRUE,NA())</f>
        <v>110</v>
      </c>
      <c r="O2227" s="20" cm="1">
        <f t="array" ref="O2227">_xlfn.IFS(Table11[[#This Row],[target.clade]]="I",Table11[[#This Row],[hits.I]],Table11[[#This Row],[target.clade]]="II",Table11[[#This Row],[hits.II]],TRUE,SUM(Table11[[#This Row],[hits.I]:[hits.?]]))</f>
        <v>4136</v>
      </c>
      <c r="P2227" s="26">
        <f>Table11[[#This Row],[clade.P]]-Table11[[#This Row],[clade.TP]]</f>
        <v>318</v>
      </c>
      <c r="Q2227" s="26" cm="1">
        <f t="array" ref="Q2227">_xlfn.IFS(Table11[[#This Row],[target.clade]]="I",Table11[[#This Row],[hits.II]],Table11[[#This Row],[target.clade]]="II",Table11[[#This Row],[hits.I]],TRUE,NA())</f>
        <v>43</v>
      </c>
      <c r="R2227" s="26">
        <f>IFERROR(Table11[[#This Row],[clade.N]]-Table11[[#This Row],[clade.FP]], NA())</f>
        <v>67</v>
      </c>
      <c r="S2227" s="24">
        <f>Table11[[#This Row],[clade.TP]]/Table11[[#This Row],[clade.P]]</f>
        <v>0.92860350246969015</v>
      </c>
      <c r="T2227" s="24">
        <f>Table11[[#This Row],[clade.FN]]/Table11[[#This Row],[clade.P]]</f>
        <v>7.1396497530309827E-2</v>
      </c>
      <c r="U2227" s="24">
        <f>IFERROR(Table11[[#This Row],[clade.FP]]/Table11[[#This Row],[clade.N]],NA())</f>
        <v>0.39090909090909093</v>
      </c>
      <c r="V2227" s="24">
        <f>IFERROR(Table11[[#This Row],[clade.TN]]/Table11[[#This Row],[clade.N]],NA())</f>
        <v>0.60909090909090913</v>
      </c>
      <c r="AC2227" s="11"/>
      <c r="AD2227" s="11"/>
    </row>
    <row r="2228" spans="1:30" ht="21" customHeight="1" x14ac:dyDescent="0.2">
      <c r="A2228" s="25" t="s">
        <v>8331</v>
      </c>
      <c r="B2228" s="20">
        <f>LOOKUP(Table11[[#This Row],[id]],'S1 - Assay'!A:A,'S1 - Assay'!B:B)</f>
        <v>10244</v>
      </c>
      <c r="C2228" s="20" t="str">
        <f>LOOKUP(Table11[[#This Row],[id]],'S1 - Assay'!A:A,'S1 - Assay'!C:C)</f>
        <v>II</v>
      </c>
      <c r="D2228" s="20">
        <f>COUNTIF('S6 - Table 1'!$B$3:$B$20,Table11[[#This Row],[id]])</f>
        <v>0</v>
      </c>
      <c r="E2228" s="20">
        <v>10.3167937</v>
      </c>
      <c r="F2228" s="20">
        <v>3404</v>
      </c>
      <c r="G2228" s="20">
        <v>5</v>
      </c>
      <c r="H2228" s="20">
        <v>0</v>
      </c>
      <c r="I2228" s="20">
        <v>287</v>
      </c>
      <c r="J2228" s="20">
        <v>43</v>
      </c>
      <c r="K2228" s="20">
        <v>4411</v>
      </c>
      <c r="L2228" s="20">
        <v>63</v>
      </c>
      <c r="M2228" s="26" cm="1">
        <f t="array" ref="M2228">_xlfn.IFS(Table11[[#This Row],[target.clade]]="I",110,Table11[[#This Row],[target.clade]]="II",4454,TRUE,4652)</f>
        <v>4454</v>
      </c>
      <c r="N2228" s="26" cm="1">
        <f t="array" ref="N2228">_xlfn.IFS(Table11[[#This Row],[target.clade]]="I",4454,Table11[[#This Row],[target.clade]]="II",110,TRUE,NA())</f>
        <v>110</v>
      </c>
      <c r="O2228" s="20" cm="1">
        <f t="array" ref="O2228">_xlfn.IFS(Table11[[#This Row],[target.clade]]="I",Table11[[#This Row],[hits.I]],Table11[[#This Row],[target.clade]]="II",Table11[[#This Row],[hits.II]],TRUE,SUM(Table11[[#This Row],[hits.I]:[hits.?]]))</f>
        <v>4411</v>
      </c>
      <c r="P2228" s="26">
        <f>Table11[[#This Row],[clade.P]]-Table11[[#This Row],[clade.TP]]</f>
        <v>43</v>
      </c>
      <c r="Q2228" s="26" cm="1">
        <f t="array" ref="Q2228">_xlfn.IFS(Table11[[#This Row],[target.clade]]="I",Table11[[#This Row],[hits.II]],Table11[[#This Row],[target.clade]]="II",Table11[[#This Row],[hits.I]],TRUE,NA())</f>
        <v>43</v>
      </c>
      <c r="R2228" s="26">
        <f>IFERROR(Table11[[#This Row],[clade.N]]-Table11[[#This Row],[clade.FP]], NA())</f>
        <v>67</v>
      </c>
      <c r="S2228" s="24">
        <f>Table11[[#This Row],[clade.TP]]/Table11[[#This Row],[clade.P]]</f>
        <v>0.99034575662325997</v>
      </c>
      <c r="T2228" s="24">
        <f>Table11[[#This Row],[clade.FN]]/Table11[[#This Row],[clade.P]]</f>
        <v>9.6542433767400088E-3</v>
      </c>
      <c r="U2228" s="24">
        <f>IFERROR(Table11[[#This Row],[clade.FP]]/Table11[[#This Row],[clade.N]],NA())</f>
        <v>0.39090909090909093</v>
      </c>
      <c r="V2228" s="24">
        <f>IFERROR(Table11[[#This Row],[clade.TN]]/Table11[[#This Row],[clade.N]],NA())</f>
        <v>0.60909090909090913</v>
      </c>
      <c r="AC2228" s="11"/>
      <c r="AD2228" s="11"/>
    </row>
    <row r="2229" spans="1:30" ht="21" customHeight="1" x14ac:dyDescent="0.2">
      <c r="A2229" s="25" t="s">
        <v>8334</v>
      </c>
      <c r="B2229" s="20">
        <f>LOOKUP(Table11[[#This Row],[id]],'S1 - Assay'!A:A,'S1 - Assay'!B:B)</f>
        <v>10244</v>
      </c>
      <c r="C2229" s="20" t="str">
        <f>LOOKUP(Table11[[#This Row],[id]],'S1 - Assay'!A:A,'S1 - Assay'!C:C)</f>
        <v>II</v>
      </c>
      <c r="D2229" s="20">
        <f>COUNTIF('S6 - Table 1'!$B$3:$B$20,Table11[[#This Row],[id]])</f>
        <v>0</v>
      </c>
      <c r="E2229" s="20">
        <v>10.40590776</v>
      </c>
      <c r="F2229" s="20">
        <v>3410</v>
      </c>
      <c r="G2229" s="20">
        <v>8</v>
      </c>
      <c r="H2229" s="20">
        <v>295</v>
      </c>
      <c r="I2229" s="20">
        <v>31</v>
      </c>
      <c r="J2229" s="20">
        <v>50</v>
      </c>
      <c r="K2229" s="20">
        <v>4406</v>
      </c>
      <c r="L2229" s="20">
        <v>56</v>
      </c>
      <c r="M2229" s="26" cm="1">
        <f t="array" ref="M2229">_xlfn.IFS(Table11[[#This Row],[target.clade]]="I",110,Table11[[#This Row],[target.clade]]="II",4454,TRUE,4652)</f>
        <v>4454</v>
      </c>
      <c r="N2229" s="26" cm="1">
        <f t="array" ref="N2229">_xlfn.IFS(Table11[[#This Row],[target.clade]]="I",4454,Table11[[#This Row],[target.clade]]="II",110,TRUE,NA())</f>
        <v>110</v>
      </c>
      <c r="O2229" s="20" cm="1">
        <f t="array" ref="O2229">_xlfn.IFS(Table11[[#This Row],[target.clade]]="I",Table11[[#This Row],[hits.I]],Table11[[#This Row],[target.clade]]="II",Table11[[#This Row],[hits.II]],TRUE,SUM(Table11[[#This Row],[hits.I]:[hits.?]]))</f>
        <v>4406</v>
      </c>
      <c r="P2229" s="26">
        <f>Table11[[#This Row],[clade.P]]-Table11[[#This Row],[clade.TP]]</f>
        <v>48</v>
      </c>
      <c r="Q2229" s="26" cm="1">
        <f t="array" ref="Q2229">_xlfn.IFS(Table11[[#This Row],[target.clade]]="I",Table11[[#This Row],[hits.II]],Table11[[#This Row],[target.clade]]="II",Table11[[#This Row],[hits.I]],TRUE,NA())</f>
        <v>50</v>
      </c>
      <c r="R2229" s="26">
        <f>IFERROR(Table11[[#This Row],[clade.N]]-Table11[[#This Row],[clade.FP]], NA())</f>
        <v>60</v>
      </c>
      <c r="S2229" s="24">
        <f>Table11[[#This Row],[clade.TP]]/Table11[[#This Row],[clade.P]]</f>
        <v>0.98922317018410422</v>
      </c>
      <c r="T2229" s="24">
        <f>Table11[[#This Row],[clade.FN]]/Table11[[#This Row],[clade.P]]</f>
        <v>1.0776829815895825E-2</v>
      </c>
      <c r="U2229" s="24">
        <f>IFERROR(Table11[[#This Row],[clade.FP]]/Table11[[#This Row],[clade.N]],NA())</f>
        <v>0.45454545454545453</v>
      </c>
      <c r="V2229" s="24">
        <f>IFERROR(Table11[[#This Row],[clade.TN]]/Table11[[#This Row],[clade.N]],NA())</f>
        <v>0.54545454545454541</v>
      </c>
      <c r="AC2229" s="11"/>
      <c r="AD2229" s="11"/>
    </row>
    <row r="2230" spans="1:30" ht="21" customHeight="1" x14ac:dyDescent="0.2">
      <c r="A2230" s="25" t="s">
        <v>8339</v>
      </c>
      <c r="B2230" s="20">
        <f>LOOKUP(Table11[[#This Row],[id]],'S1 - Assay'!A:A,'S1 - Assay'!B:B)</f>
        <v>10244</v>
      </c>
      <c r="C2230" s="20" t="str">
        <f>LOOKUP(Table11[[#This Row],[id]],'S1 - Assay'!A:A,'S1 - Assay'!C:C)</f>
        <v>II</v>
      </c>
      <c r="D2230" s="20">
        <f>COUNTIF('S6 - Table 1'!$B$3:$B$20,Table11[[#This Row],[id]])</f>
        <v>0</v>
      </c>
      <c r="E2230" s="20">
        <v>10.409008740000001</v>
      </c>
      <c r="F2230" s="20">
        <v>3410</v>
      </c>
      <c r="G2230" s="20">
        <v>8</v>
      </c>
      <c r="H2230" s="20">
        <v>295</v>
      </c>
      <c r="I2230" s="20">
        <v>31</v>
      </c>
      <c r="J2230" s="20">
        <v>50</v>
      </c>
      <c r="K2230" s="20">
        <v>4406</v>
      </c>
      <c r="L2230" s="20">
        <v>56</v>
      </c>
      <c r="M2230" s="26" cm="1">
        <f t="array" ref="M2230">_xlfn.IFS(Table11[[#This Row],[target.clade]]="I",110,Table11[[#This Row],[target.clade]]="II",4454,TRUE,4652)</f>
        <v>4454</v>
      </c>
      <c r="N2230" s="26" cm="1">
        <f t="array" ref="N2230">_xlfn.IFS(Table11[[#This Row],[target.clade]]="I",4454,Table11[[#This Row],[target.clade]]="II",110,TRUE,NA())</f>
        <v>110</v>
      </c>
      <c r="O2230" s="20" cm="1">
        <f t="array" ref="O2230">_xlfn.IFS(Table11[[#This Row],[target.clade]]="I",Table11[[#This Row],[hits.I]],Table11[[#This Row],[target.clade]]="II",Table11[[#This Row],[hits.II]],TRUE,SUM(Table11[[#This Row],[hits.I]:[hits.?]]))</f>
        <v>4406</v>
      </c>
      <c r="P2230" s="26">
        <f>Table11[[#This Row],[clade.P]]-Table11[[#This Row],[clade.TP]]</f>
        <v>48</v>
      </c>
      <c r="Q2230" s="26" cm="1">
        <f t="array" ref="Q2230">_xlfn.IFS(Table11[[#This Row],[target.clade]]="I",Table11[[#This Row],[hits.II]],Table11[[#This Row],[target.clade]]="II",Table11[[#This Row],[hits.I]],TRUE,NA())</f>
        <v>50</v>
      </c>
      <c r="R2230" s="26">
        <f>IFERROR(Table11[[#This Row],[clade.N]]-Table11[[#This Row],[clade.FP]], NA())</f>
        <v>60</v>
      </c>
      <c r="S2230" s="24">
        <f>Table11[[#This Row],[clade.TP]]/Table11[[#This Row],[clade.P]]</f>
        <v>0.98922317018410422</v>
      </c>
      <c r="T2230" s="24">
        <f>Table11[[#This Row],[clade.FN]]/Table11[[#This Row],[clade.P]]</f>
        <v>1.0776829815895825E-2</v>
      </c>
      <c r="U2230" s="24">
        <f>IFERROR(Table11[[#This Row],[clade.FP]]/Table11[[#This Row],[clade.N]],NA())</f>
        <v>0.45454545454545453</v>
      </c>
      <c r="V2230" s="24">
        <f>IFERROR(Table11[[#This Row],[clade.TN]]/Table11[[#This Row],[clade.N]],NA())</f>
        <v>0.54545454545454541</v>
      </c>
      <c r="AC2230" s="11"/>
      <c r="AD2230" s="11"/>
    </row>
    <row r="2231" spans="1:30" ht="21" customHeight="1" x14ac:dyDescent="0.2">
      <c r="A2231" s="25" t="s">
        <v>8342</v>
      </c>
      <c r="B2231" s="20">
        <f>LOOKUP(Table11[[#This Row],[id]],'S1 - Assay'!A:A,'S1 - Assay'!B:B)</f>
        <v>10244</v>
      </c>
      <c r="C2231" s="20" t="str">
        <f>LOOKUP(Table11[[#This Row],[id]],'S1 - Assay'!A:A,'S1 - Assay'!C:C)</f>
        <v>II</v>
      </c>
      <c r="D2231" s="20">
        <f>COUNTIF('S6 - Table 1'!$B$3:$B$20,Table11[[#This Row],[id]])</f>
        <v>0</v>
      </c>
      <c r="E2231" s="20">
        <v>10.44820917</v>
      </c>
      <c r="F2231" s="20">
        <v>3425</v>
      </c>
      <c r="G2231" s="20">
        <v>4</v>
      </c>
      <c r="H2231" s="20">
        <v>290</v>
      </c>
      <c r="I2231" s="20">
        <v>16</v>
      </c>
      <c r="J2231" s="20">
        <v>50</v>
      </c>
      <c r="K2231" s="20">
        <v>4439</v>
      </c>
      <c r="L2231" s="20">
        <v>59</v>
      </c>
      <c r="M2231" s="26" cm="1">
        <f t="array" ref="M2231">_xlfn.IFS(Table11[[#This Row],[target.clade]]="I",110,Table11[[#This Row],[target.clade]]="II",4454,TRUE,4652)</f>
        <v>4454</v>
      </c>
      <c r="N2231" s="26" cm="1">
        <f t="array" ref="N2231">_xlfn.IFS(Table11[[#This Row],[target.clade]]="I",4454,Table11[[#This Row],[target.clade]]="II",110,TRUE,NA())</f>
        <v>110</v>
      </c>
      <c r="O2231" s="20" cm="1">
        <f t="array" ref="O2231">_xlfn.IFS(Table11[[#This Row],[target.clade]]="I",Table11[[#This Row],[hits.I]],Table11[[#This Row],[target.clade]]="II",Table11[[#This Row],[hits.II]],TRUE,SUM(Table11[[#This Row],[hits.I]:[hits.?]]))</f>
        <v>4439</v>
      </c>
      <c r="P2231" s="26">
        <f>Table11[[#This Row],[clade.P]]-Table11[[#This Row],[clade.TP]]</f>
        <v>15</v>
      </c>
      <c r="Q2231" s="26" cm="1">
        <f t="array" ref="Q2231">_xlfn.IFS(Table11[[#This Row],[target.clade]]="I",Table11[[#This Row],[hits.II]],Table11[[#This Row],[target.clade]]="II",Table11[[#This Row],[hits.I]],TRUE,NA())</f>
        <v>50</v>
      </c>
      <c r="R2231" s="26">
        <f>IFERROR(Table11[[#This Row],[clade.N]]-Table11[[#This Row],[clade.FP]], NA())</f>
        <v>60</v>
      </c>
      <c r="S2231" s="24">
        <f>Table11[[#This Row],[clade.TP]]/Table11[[#This Row],[clade.P]]</f>
        <v>0.99663224068253253</v>
      </c>
      <c r="T2231" s="24">
        <f>Table11[[#This Row],[clade.FN]]/Table11[[#This Row],[clade.P]]</f>
        <v>3.3677593174674448E-3</v>
      </c>
      <c r="U2231" s="24">
        <f>IFERROR(Table11[[#This Row],[clade.FP]]/Table11[[#This Row],[clade.N]],NA())</f>
        <v>0.45454545454545453</v>
      </c>
      <c r="V2231" s="24">
        <f>IFERROR(Table11[[#This Row],[clade.TN]]/Table11[[#This Row],[clade.N]],NA())</f>
        <v>0.54545454545454541</v>
      </c>
      <c r="AC2231" s="11"/>
      <c r="AD2231" s="11"/>
    </row>
    <row r="2232" spans="1:30" ht="21" customHeight="1" x14ac:dyDescent="0.2">
      <c r="A2232" s="25" t="s">
        <v>8345</v>
      </c>
      <c r="B2232" s="20">
        <f>LOOKUP(Table11[[#This Row],[id]],'S1 - Assay'!A:A,'S1 - Assay'!B:B)</f>
        <v>10244</v>
      </c>
      <c r="C2232" s="20" t="str">
        <f>LOOKUP(Table11[[#This Row],[id]],'S1 - Assay'!A:A,'S1 - Assay'!C:C)</f>
        <v>II</v>
      </c>
      <c r="D2232" s="20">
        <f>COUNTIF('S6 - Table 1'!$B$3:$B$20,Table11[[#This Row],[id]])</f>
        <v>0</v>
      </c>
      <c r="E2232" s="20">
        <v>10.46717353</v>
      </c>
      <c r="F2232" s="20">
        <v>3430</v>
      </c>
      <c r="G2232" s="20">
        <v>2</v>
      </c>
      <c r="H2232" s="20">
        <v>274</v>
      </c>
      <c r="I2232" s="20">
        <v>19</v>
      </c>
      <c r="J2232" s="20">
        <v>44</v>
      </c>
      <c r="K2232" s="20">
        <v>4424</v>
      </c>
      <c r="L2232" s="20">
        <v>68</v>
      </c>
      <c r="M2232" s="26" cm="1">
        <f t="array" ref="M2232">_xlfn.IFS(Table11[[#This Row],[target.clade]]="I",110,Table11[[#This Row],[target.clade]]="II",4454,TRUE,4652)</f>
        <v>4454</v>
      </c>
      <c r="N2232" s="26" cm="1">
        <f t="array" ref="N2232">_xlfn.IFS(Table11[[#This Row],[target.clade]]="I",4454,Table11[[#This Row],[target.clade]]="II",110,TRUE,NA())</f>
        <v>110</v>
      </c>
      <c r="O2232" s="20" cm="1">
        <f t="array" ref="O2232">_xlfn.IFS(Table11[[#This Row],[target.clade]]="I",Table11[[#This Row],[hits.I]],Table11[[#This Row],[target.clade]]="II",Table11[[#This Row],[hits.II]],TRUE,SUM(Table11[[#This Row],[hits.I]:[hits.?]]))</f>
        <v>4424</v>
      </c>
      <c r="P2232" s="26">
        <f>Table11[[#This Row],[clade.P]]-Table11[[#This Row],[clade.TP]]</f>
        <v>30</v>
      </c>
      <c r="Q2232" s="26" cm="1">
        <f t="array" ref="Q2232">_xlfn.IFS(Table11[[#This Row],[target.clade]]="I",Table11[[#This Row],[hits.II]],Table11[[#This Row],[target.clade]]="II",Table11[[#This Row],[hits.I]],TRUE,NA())</f>
        <v>44</v>
      </c>
      <c r="R2232" s="26">
        <f>IFERROR(Table11[[#This Row],[clade.N]]-Table11[[#This Row],[clade.FP]], NA())</f>
        <v>66</v>
      </c>
      <c r="S2232" s="24">
        <f>Table11[[#This Row],[clade.TP]]/Table11[[#This Row],[clade.P]]</f>
        <v>0.99326448136506507</v>
      </c>
      <c r="T2232" s="24">
        <f>Table11[[#This Row],[clade.FN]]/Table11[[#This Row],[clade.P]]</f>
        <v>6.7355186349348896E-3</v>
      </c>
      <c r="U2232" s="24">
        <f>IFERROR(Table11[[#This Row],[clade.FP]]/Table11[[#This Row],[clade.N]],NA())</f>
        <v>0.4</v>
      </c>
      <c r="V2232" s="24">
        <f>IFERROR(Table11[[#This Row],[clade.TN]]/Table11[[#This Row],[clade.N]],NA())</f>
        <v>0.6</v>
      </c>
      <c r="AC2232" s="11"/>
      <c r="AD2232" s="11"/>
    </row>
    <row r="2233" spans="1:30" ht="21" customHeight="1" x14ac:dyDescent="0.2">
      <c r="A2233" s="25" t="s">
        <v>8350</v>
      </c>
      <c r="B2233" s="20">
        <f>LOOKUP(Table11[[#This Row],[id]],'S1 - Assay'!A:A,'S1 - Assay'!B:B)</f>
        <v>10244</v>
      </c>
      <c r="C2233" s="20" t="str">
        <f>LOOKUP(Table11[[#This Row],[id]],'S1 - Assay'!A:A,'S1 - Assay'!C:C)</f>
        <v>II</v>
      </c>
      <c r="D2233" s="20">
        <f>COUNTIF('S6 - Table 1'!$B$3:$B$20,Table11[[#This Row],[id]])</f>
        <v>0</v>
      </c>
      <c r="E2233" s="20">
        <v>10.50810315</v>
      </c>
      <c r="F2233" s="20">
        <v>3200</v>
      </c>
      <c r="G2233" s="20">
        <v>23</v>
      </c>
      <c r="H2233" s="20">
        <v>0</v>
      </c>
      <c r="I2233" s="20">
        <v>206</v>
      </c>
      <c r="J2233" s="20">
        <v>43</v>
      </c>
      <c r="K2233" s="20">
        <v>4136</v>
      </c>
      <c r="L2233" s="20">
        <v>64</v>
      </c>
      <c r="M2233" s="26" cm="1">
        <f t="array" ref="M2233">_xlfn.IFS(Table11[[#This Row],[target.clade]]="I",110,Table11[[#This Row],[target.clade]]="II",4454,TRUE,4652)</f>
        <v>4454</v>
      </c>
      <c r="N2233" s="26" cm="1">
        <f t="array" ref="N2233">_xlfn.IFS(Table11[[#This Row],[target.clade]]="I",4454,Table11[[#This Row],[target.clade]]="II",110,TRUE,NA())</f>
        <v>110</v>
      </c>
      <c r="O2233" s="20" cm="1">
        <f t="array" ref="O2233">_xlfn.IFS(Table11[[#This Row],[target.clade]]="I",Table11[[#This Row],[hits.I]],Table11[[#This Row],[target.clade]]="II",Table11[[#This Row],[hits.II]],TRUE,SUM(Table11[[#This Row],[hits.I]:[hits.?]]))</f>
        <v>4136</v>
      </c>
      <c r="P2233" s="26">
        <f>Table11[[#This Row],[clade.P]]-Table11[[#This Row],[clade.TP]]</f>
        <v>318</v>
      </c>
      <c r="Q2233" s="26" cm="1">
        <f t="array" ref="Q2233">_xlfn.IFS(Table11[[#This Row],[target.clade]]="I",Table11[[#This Row],[hits.II]],Table11[[#This Row],[target.clade]]="II",Table11[[#This Row],[hits.I]],TRUE,NA())</f>
        <v>43</v>
      </c>
      <c r="R2233" s="26">
        <f>IFERROR(Table11[[#This Row],[clade.N]]-Table11[[#This Row],[clade.FP]], NA())</f>
        <v>67</v>
      </c>
      <c r="S2233" s="24">
        <f>Table11[[#This Row],[clade.TP]]/Table11[[#This Row],[clade.P]]</f>
        <v>0.92860350246969015</v>
      </c>
      <c r="T2233" s="24">
        <f>Table11[[#This Row],[clade.FN]]/Table11[[#This Row],[clade.P]]</f>
        <v>7.1396497530309827E-2</v>
      </c>
      <c r="U2233" s="24">
        <f>IFERROR(Table11[[#This Row],[clade.FP]]/Table11[[#This Row],[clade.N]],NA())</f>
        <v>0.39090909090909093</v>
      </c>
      <c r="V2233" s="24">
        <f>IFERROR(Table11[[#This Row],[clade.TN]]/Table11[[#This Row],[clade.N]],NA())</f>
        <v>0.60909090909090913</v>
      </c>
      <c r="AC2233" s="11"/>
      <c r="AD2233" s="11"/>
    </row>
    <row r="2234" spans="1:30" ht="21" customHeight="1" x14ac:dyDescent="0.2">
      <c r="A2234" s="25" t="s">
        <v>8353</v>
      </c>
      <c r="B2234" s="20">
        <f>LOOKUP(Table11[[#This Row],[id]],'S1 - Assay'!A:A,'S1 - Assay'!B:B)</f>
        <v>10244</v>
      </c>
      <c r="C2234" s="20" t="str">
        <f>LOOKUP(Table11[[#This Row],[id]],'S1 - Assay'!A:A,'S1 - Assay'!C:C)</f>
        <v>II</v>
      </c>
      <c r="D2234" s="20">
        <f>COUNTIF('S6 - Table 1'!$B$3:$B$20,Table11[[#This Row],[id]])</f>
        <v>0</v>
      </c>
      <c r="E2234" s="20">
        <v>10.51095587</v>
      </c>
      <c r="F2234" s="20">
        <v>3383</v>
      </c>
      <c r="G2234" s="20">
        <v>0</v>
      </c>
      <c r="H2234" s="20">
        <v>211</v>
      </c>
      <c r="I2234" s="20">
        <v>126</v>
      </c>
      <c r="J2234" s="20">
        <v>43</v>
      </c>
      <c r="K2234" s="20">
        <v>4389</v>
      </c>
      <c r="L2234" s="20">
        <v>55</v>
      </c>
      <c r="M2234" s="26" cm="1">
        <f t="array" ref="M2234">_xlfn.IFS(Table11[[#This Row],[target.clade]]="I",110,Table11[[#This Row],[target.clade]]="II",4454,TRUE,4652)</f>
        <v>4454</v>
      </c>
      <c r="N2234" s="26" cm="1">
        <f t="array" ref="N2234">_xlfn.IFS(Table11[[#This Row],[target.clade]]="I",4454,Table11[[#This Row],[target.clade]]="II",110,TRUE,NA())</f>
        <v>110</v>
      </c>
      <c r="O2234" s="20" cm="1">
        <f t="array" ref="O2234">_xlfn.IFS(Table11[[#This Row],[target.clade]]="I",Table11[[#This Row],[hits.I]],Table11[[#This Row],[target.clade]]="II",Table11[[#This Row],[hits.II]],TRUE,SUM(Table11[[#This Row],[hits.I]:[hits.?]]))</f>
        <v>4389</v>
      </c>
      <c r="P2234" s="26">
        <f>Table11[[#This Row],[clade.P]]-Table11[[#This Row],[clade.TP]]</f>
        <v>65</v>
      </c>
      <c r="Q2234" s="26" cm="1">
        <f t="array" ref="Q2234">_xlfn.IFS(Table11[[#This Row],[target.clade]]="I",Table11[[#This Row],[hits.II]],Table11[[#This Row],[target.clade]]="II",Table11[[#This Row],[hits.I]],TRUE,NA())</f>
        <v>43</v>
      </c>
      <c r="R2234" s="26">
        <f>IFERROR(Table11[[#This Row],[clade.N]]-Table11[[#This Row],[clade.FP]], NA())</f>
        <v>67</v>
      </c>
      <c r="S2234" s="24">
        <f>Table11[[#This Row],[clade.TP]]/Table11[[#This Row],[clade.P]]</f>
        <v>0.98540637629097438</v>
      </c>
      <c r="T2234" s="24">
        <f>Table11[[#This Row],[clade.FN]]/Table11[[#This Row],[clade.P]]</f>
        <v>1.4593623709025595E-2</v>
      </c>
      <c r="U2234" s="24">
        <f>IFERROR(Table11[[#This Row],[clade.FP]]/Table11[[#This Row],[clade.N]],NA())</f>
        <v>0.39090909090909093</v>
      </c>
      <c r="V2234" s="24">
        <f>IFERROR(Table11[[#This Row],[clade.TN]]/Table11[[#This Row],[clade.N]],NA())</f>
        <v>0.60909090909090913</v>
      </c>
      <c r="AC2234" s="11"/>
      <c r="AD2234" s="11"/>
    </row>
    <row r="2235" spans="1:30" ht="21" customHeight="1" x14ac:dyDescent="0.2">
      <c r="A2235" s="25" t="s">
        <v>8358</v>
      </c>
      <c r="B2235" s="20">
        <f>LOOKUP(Table11[[#This Row],[id]],'S1 - Assay'!A:A,'S1 - Assay'!B:B)</f>
        <v>10244</v>
      </c>
      <c r="C2235" s="20" t="str">
        <f>LOOKUP(Table11[[#This Row],[id]],'S1 - Assay'!A:A,'S1 - Assay'!C:C)</f>
        <v>II</v>
      </c>
      <c r="D2235" s="20">
        <f>COUNTIF('S6 - Table 1'!$B$3:$B$20,Table11[[#This Row],[id]])</f>
        <v>0</v>
      </c>
      <c r="E2235" s="20">
        <v>10.51095587</v>
      </c>
      <c r="F2235" s="20">
        <v>3383</v>
      </c>
      <c r="G2235" s="20">
        <v>0</v>
      </c>
      <c r="H2235" s="20">
        <v>211</v>
      </c>
      <c r="I2235" s="20">
        <v>126</v>
      </c>
      <c r="J2235" s="20">
        <v>43</v>
      </c>
      <c r="K2235" s="20">
        <v>4389</v>
      </c>
      <c r="L2235" s="20">
        <v>55</v>
      </c>
      <c r="M2235" s="26" cm="1">
        <f t="array" ref="M2235">_xlfn.IFS(Table11[[#This Row],[target.clade]]="I",110,Table11[[#This Row],[target.clade]]="II",4454,TRUE,4652)</f>
        <v>4454</v>
      </c>
      <c r="N2235" s="26" cm="1">
        <f t="array" ref="N2235">_xlfn.IFS(Table11[[#This Row],[target.clade]]="I",4454,Table11[[#This Row],[target.clade]]="II",110,TRUE,NA())</f>
        <v>110</v>
      </c>
      <c r="O2235" s="20" cm="1">
        <f t="array" ref="O2235">_xlfn.IFS(Table11[[#This Row],[target.clade]]="I",Table11[[#This Row],[hits.I]],Table11[[#This Row],[target.clade]]="II",Table11[[#This Row],[hits.II]],TRUE,SUM(Table11[[#This Row],[hits.I]:[hits.?]]))</f>
        <v>4389</v>
      </c>
      <c r="P2235" s="26">
        <f>Table11[[#This Row],[clade.P]]-Table11[[#This Row],[clade.TP]]</f>
        <v>65</v>
      </c>
      <c r="Q2235" s="26" cm="1">
        <f t="array" ref="Q2235">_xlfn.IFS(Table11[[#This Row],[target.clade]]="I",Table11[[#This Row],[hits.II]],Table11[[#This Row],[target.clade]]="II",Table11[[#This Row],[hits.I]],TRUE,NA())</f>
        <v>43</v>
      </c>
      <c r="R2235" s="26">
        <f>IFERROR(Table11[[#This Row],[clade.N]]-Table11[[#This Row],[clade.FP]], NA())</f>
        <v>67</v>
      </c>
      <c r="S2235" s="24">
        <f>Table11[[#This Row],[clade.TP]]/Table11[[#This Row],[clade.P]]</f>
        <v>0.98540637629097438</v>
      </c>
      <c r="T2235" s="24">
        <f>Table11[[#This Row],[clade.FN]]/Table11[[#This Row],[clade.P]]</f>
        <v>1.4593623709025595E-2</v>
      </c>
      <c r="U2235" s="24">
        <f>IFERROR(Table11[[#This Row],[clade.FP]]/Table11[[#This Row],[clade.N]],NA())</f>
        <v>0.39090909090909093</v>
      </c>
      <c r="V2235" s="24">
        <f>IFERROR(Table11[[#This Row],[clade.TN]]/Table11[[#This Row],[clade.N]],NA())</f>
        <v>0.60909090909090913</v>
      </c>
      <c r="AC2235" s="11"/>
      <c r="AD2235" s="11"/>
    </row>
    <row r="2236" spans="1:30" ht="21" customHeight="1" x14ac:dyDescent="0.2">
      <c r="A2236" s="25" t="s">
        <v>8361</v>
      </c>
      <c r="B2236" s="20">
        <f>LOOKUP(Table11[[#This Row],[id]],'S1 - Assay'!A:A,'S1 - Assay'!B:B)</f>
        <v>10244</v>
      </c>
      <c r="C2236" s="20" t="str">
        <f>LOOKUP(Table11[[#This Row],[id]],'S1 - Assay'!A:A,'S1 - Assay'!C:C)</f>
        <v>II</v>
      </c>
      <c r="D2236" s="20">
        <f>COUNTIF('S6 - Table 1'!$B$3:$B$20,Table11[[#This Row],[id]])</f>
        <v>0</v>
      </c>
      <c r="E2236" s="20">
        <v>10.56036578</v>
      </c>
      <c r="F2236" s="20">
        <v>3375</v>
      </c>
      <c r="G2236" s="20">
        <v>2</v>
      </c>
      <c r="H2236" s="20">
        <v>101</v>
      </c>
      <c r="I2236" s="20">
        <v>100</v>
      </c>
      <c r="J2236" s="20">
        <v>43</v>
      </c>
      <c r="K2236" s="20">
        <v>4415</v>
      </c>
      <c r="L2236" s="20">
        <v>51</v>
      </c>
      <c r="M2236" s="26" cm="1">
        <f t="array" ref="M2236">_xlfn.IFS(Table11[[#This Row],[target.clade]]="I",110,Table11[[#This Row],[target.clade]]="II",4454,TRUE,4652)</f>
        <v>4454</v>
      </c>
      <c r="N2236" s="26" cm="1">
        <f t="array" ref="N2236">_xlfn.IFS(Table11[[#This Row],[target.clade]]="I",4454,Table11[[#This Row],[target.clade]]="II",110,TRUE,NA())</f>
        <v>110</v>
      </c>
      <c r="O2236" s="20" cm="1">
        <f t="array" ref="O2236">_xlfn.IFS(Table11[[#This Row],[target.clade]]="I",Table11[[#This Row],[hits.I]],Table11[[#This Row],[target.clade]]="II",Table11[[#This Row],[hits.II]],TRUE,SUM(Table11[[#This Row],[hits.I]:[hits.?]]))</f>
        <v>4415</v>
      </c>
      <c r="P2236" s="26">
        <f>Table11[[#This Row],[clade.P]]-Table11[[#This Row],[clade.TP]]</f>
        <v>39</v>
      </c>
      <c r="Q2236" s="26" cm="1">
        <f t="array" ref="Q2236">_xlfn.IFS(Table11[[#This Row],[target.clade]]="I",Table11[[#This Row],[hits.II]],Table11[[#This Row],[target.clade]]="II",Table11[[#This Row],[hits.I]],TRUE,NA())</f>
        <v>43</v>
      </c>
      <c r="R2236" s="26">
        <f>IFERROR(Table11[[#This Row],[clade.N]]-Table11[[#This Row],[clade.FP]], NA())</f>
        <v>67</v>
      </c>
      <c r="S2236" s="24">
        <f>Table11[[#This Row],[clade.TP]]/Table11[[#This Row],[clade.P]]</f>
        <v>0.9912438257745847</v>
      </c>
      <c r="T2236" s="24">
        <f>Table11[[#This Row],[clade.FN]]/Table11[[#This Row],[clade.P]]</f>
        <v>8.7561742254153568E-3</v>
      </c>
      <c r="U2236" s="24">
        <f>IFERROR(Table11[[#This Row],[clade.FP]]/Table11[[#This Row],[clade.N]],NA())</f>
        <v>0.39090909090909093</v>
      </c>
      <c r="V2236" s="24">
        <f>IFERROR(Table11[[#This Row],[clade.TN]]/Table11[[#This Row],[clade.N]],NA())</f>
        <v>0.60909090909090913</v>
      </c>
      <c r="AC2236" s="11"/>
      <c r="AD2236" s="11"/>
    </row>
    <row r="2237" spans="1:30" ht="21" customHeight="1" x14ac:dyDescent="0.2">
      <c r="A2237" s="25" t="s">
        <v>8366</v>
      </c>
      <c r="B2237" s="20">
        <f>LOOKUP(Table11[[#This Row],[id]],'S1 - Assay'!A:A,'S1 - Assay'!B:B)</f>
        <v>10244</v>
      </c>
      <c r="C2237" s="20" t="str">
        <f>LOOKUP(Table11[[#This Row],[id]],'S1 - Assay'!A:A,'S1 - Assay'!C:C)</f>
        <v>II</v>
      </c>
      <c r="D2237" s="20">
        <f>COUNTIF('S6 - Table 1'!$B$3:$B$20,Table11[[#This Row],[id]])</f>
        <v>0</v>
      </c>
      <c r="E2237" s="20">
        <v>10.59306393</v>
      </c>
      <c r="F2237" s="20">
        <v>3375</v>
      </c>
      <c r="G2237" s="20">
        <v>2</v>
      </c>
      <c r="H2237" s="20">
        <v>101</v>
      </c>
      <c r="I2237" s="20">
        <v>100</v>
      </c>
      <c r="J2237" s="20">
        <v>43</v>
      </c>
      <c r="K2237" s="20">
        <v>4415</v>
      </c>
      <c r="L2237" s="20">
        <v>51</v>
      </c>
      <c r="M2237" s="26" cm="1">
        <f t="array" ref="M2237">_xlfn.IFS(Table11[[#This Row],[target.clade]]="I",110,Table11[[#This Row],[target.clade]]="II",4454,TRUE,4652)</f>
        <v>4454</v>
      </c>
      <c r="N2237" s="26" cm="1">
        <f t="array" ref="N2237">_xlfn.IFS(Table11[[#This Row],[target.clade]]="I",4454,Table11[[#This Row],[target.clade]]="II",110,TRUE,NA())</f>
        <v>110</v>
      </c>
      <c r="O2237" s="20" cm="1">
        <f t="array" ref="O2237">_xlfn.IFS(Table11[[#This Row],[target.clade]]="I",Table11[[#This Row],[hits.I]],Table11[[#This Row],[target.clade]]="II",Table11[[#This Row],[hits.II]],TRUE,SUM(Table11[[#This Row],[hits.I]:[hits.?]]))</f>
        <v>4415</v>
      </c>
      <c r="P2237" s="26">
        <f>Table11[[#This Row],[clade.P]]-Table11[[#This Row],[clade.TP]]</f>
        <v>39</v>
      </c>
      <c r="Q2237" s="26" cm="1">
        <f t="array" ref="Q2237">_xlfn.IFS(Table11[[#This Row],[target.clade]]="I",Table11[[#This Row],[hits.II]],Table11[[#This Row],[target.clade]]="II",Table11[[#This Row],[hits.I]],TRUE,NA())</f>
        <v>43</v>
      </c>
      <c r="R2237" s="26">
        <f>IFERROR(Table11[[#This Row],[clade.N]]-Table11[[#This Row],[clade.FP]], NA())</f>
        <v>67</v>
      </c>
      <c r="S2237" s="24">
        <f>Table11[[#This Row],[clade.TP]]/Table11[[#This Row],[clade.P]]</f>
        <v>0.9912438257745847</v>
      </c>
      <c r="T2237" s="24">
        <f>Table11[[#This Row],[clade.FN]]/Table11[[#This Row],[clade.P]]</f>
        <v>8.7561742254153568E-3</v>
      </c>
      <c r="U2237" s="24">
        <f>IFERROR(Table11[[#This Row],[clade.FP]]/Table11[[#This Row],[clade.N]],NA())</f>
        <v>0.39090909090909093</v>
      </c>
      <c r="V2237" s="24">
        <f>IFERROR(Table11[[#This Row],[clade.TN]]/Table11[[#This Row],[clade.N]],NA())</f>
        <v>0.60909090909090913</v>
      </c>
      <c r="AC2237" s="11"/>
      <c r="AD2237" s="11"/>
    </row>
    <row r="2238" spans="1:30" ht="21" customHeight="1" x14ac:dyDescent="0.2">
      <c r="A2238" s="25" t="s">
        <v>8369</v>
      </c>
      <c r="B2238" s="20">
        <f>LOOKUP(Table11[[#This Row],[id]],'S1 - Assay'!A:A,'S1 - Assay'!B:B)</f>
        <v>10244</v>
      </c>
      <c r="C2238" s="20" t="str">
        <f>LOOKUP(Table11[[#This Row],[id]],'S1 - Assay'!A:A,'S1 - Assay'!C:C)</f>
        <v>II</v>
      </c>
      <c r="D2238" s="20">
        <f>COUNTIF('S6 - Table 1'!$B$3:$B$20,Table11[[#This Row],[id]])</f>
        <v>0</v>
      </c>
      <c r="E2238" s="20">
        <v>10.60570888</v>
      </c>
      <c r="F2238" s="20">
        <v>3347</v>
      </c>
      <c r="G2238" s="20">
        <v>54</v>
      </c>
      <c r="H2238" s="20">
        <v>0</v>
      </c>
      <c r="I2238" s="20">
        <v>211</v>
      </c>
      <c r="J2238" s="20">
        <v>50</v>
      </c>
      <c r="K2238" s="20">
        <v>4393</v>
      </c>
      <c r="L2238" s="20">
        <v>55</v>
      </c>
      <c r="M2238" s="26" cm="1">
        <f t="array" ref="M2238">_xlfn.IFS(Table11[[#This Row],[target.clade]]="I",110,Table11[[#This Row],[target.clade]]="II",4454,TRUE,4652)</f>
        <v>4454</v>
      </c>
      <c r="N2238" s="26" cm="1">
        <f t="array" ref="N2238">_xlfn.IFS(Table11[[#This Row],[target.clade]]="I",4454,Table11[[#This Row],[target.clade]]="II",110,TRUE,NA())</f>
        <v>110</v>
      </c>
      <c r="O2238" s="20" cm="1">
        <f t="array" ref="O2238">_xlfn.IFS(Table11[[#This Row],[target.clade]]="I",Table11[[#This Row],[hits.I]],Table11[[#This Row],[target.clade]]="II",Table11[[#This Row],[hits.II]],TRUE,SUM(Table11[[#This Row],[hits.I]:[hits.?]]))</f>
        <v>4393</v>
      </c>
      <c r="P2238" s="26">
        <f>Table11[[#This Row],[clade.P]]-Table11[[#This Row],[clade.TP]]</f>
        <v>61</v>
      </c>
      <c r="Q2238" s="26" cm="1">
        <f t="array" ref="Q2238">_xlfn.IFS(Table11[[#This Row],[target.clade]]="I",Table11[[#This Row],[hits.II]],Table11[[#This Row],[target.clade]]="II",Table11[[#This Row],[hits.I]],TRUE,NA())</f>
        <v>50</v>
      </c>
      <c r="R2238" s="26">
        <f>IFERROR(Table11[[#This Row],[clade.N]]-Table11[[#This Row],[clade.FP]], NA())</f>
        <v>60</v>
      </c>
      <c r="S2238" s="24">
        <f>Table11[[#This Row],[clade.TP]]/Table11[[#This Row],[clade.P]]</f>
        <v>0.986304445442299</v>
      </c>
      <c r="T2238" s="24">
        <f>Table11[[#This Row],[clade.FN]]/Table11[[#This Row],[clade.P]]</f>
        <v>1.3695554557700943E-2</v>
      </c>
      <c r="U2238" s="24">
        <f>IFERROR(Table11[[#This Row],[clade.FP]]/Table11[[#This Row],[clade.N]],NA())</f>
        <v>0.45454545454545453</v>
      </c>
      <c r="V2238" s="24">
        <f>IFERROR(Table11[[#This Row],[clade.TN]]/Table11[[#This Row],[clade.N]],NA())</f>
        <v>0.54545454545454541</v>
      </c>
      <c r="AC2238" s="11"/>
      <c r="AD2238" s="11"/>
    </row>
    <row r="2239" spans="1:30" ht="21" customHeight="1" x14ac:dyDescent="0.2">
      <c r="A2239" s="25" t="s">
        <v>8374</v>
      </c>
      <c r="B2239" s="20">
        <f>LOOKUP(Table11[[#This Row],[id]],'S1 - Assay'!A:A,'S1 - Assay'!B:B)</f>
        <v>10244</v>
      </c>
      <c r="C2239" s="20" t="str">
        <f>LOOKUP(Table11[[#This Row],[id]],'S1 - Assay'!A:A,'S1 - Assay'!C:C)</f>
        <v>II</v>
      </c>
      <c r="D2239" s="20">
        <f>COUNTIF('S6 - Table 1'!$B$3:$B$20,Table11[[#This Row],[id]])</f>
        <v>0</v>
      </c>
      <c r="E2239" s="20">
        <v>10.61522678</v>
      </c>
      <c r="F2239" s="20">
        <v>3425</v>
      </c>
      <c r="G2239" s="20">
        <v>3</v>
      </c>
      <c r="H2239" s="20">
        <v>290</v>
      </c>
      <c r="I2239" s="20">
        <v>16</v>
      </c>
      <c r="J2239" s="20">
        <v>50</v>
      </c>
      <c r="K2239" s="20">
        <v>4438</v>
      </c>
      <c r="L2239" s="20">
        <v>59</v>
      </c>
      <c r="M2239" s="26" cm="1">
        <f t="array" ref="M2239">_xlfn.IFS(Table11[[#This Row],[target.clade]]="I",110,Table11[[#This Row],[target.clade]]="II",4454,TRUE,4652)</f>
        <v>4454</v>
      </c>
      <c r="N2239" s="26" cm="1">
        <f t="array" ref="N2239">_xlfn.IFS(Table11[[#This Row],[target.clade]]="I",4454,Table11[[#This Row],[target.clade]]="II",110,TRUE,NA())</f>
        <v>110</v>
      </c>
      <c r="O2239" s="20" cm="1">
        <f t="array" ref="O2239">_xlfn.IFS(Table11[[#This Row],[target.clade]]="I",Table11[[#This Row],[hits.I]],Table11[[#This Row],[target.clade]]="II",Table11[[#This Row],[hits.II]],TRUE,SUM(Table11[[#This Row],[hits.I]:[hits.?]]))</f>
        <v>4438</v>
      </c>
      <c r="P2239" s="26">
        <f>Table11[[#This Row],[clade.P]]-Table11[[#This Row],[clade.TP]]</f>
        <v>16</v>
      </c>
      <c r="Q2239" s="26" cm="1">
        <f t="array" ref="Q2239">_xlfn.IFS(Table11[[#This Row],[target.clade]]="I",Table11[[#This Row],[hits.II]],Table11[[#This Row],[target.clade]]="II",Table11[[#This Row],[hits.I]],TRUE,NA())</f>
        <v>50</v>
      </c>
      <c r="R2239" s="26">
        <f>IFERROR(Table11[[#This Row],[clade.N]]-Table11[[#This Row],[clade.FP]], NA())</f>
        <v>60</v>
      </c>
      <c r="S2239" s="24">
        <f>Table11[[#This Row],[clade.TP]]/Table11[[#This Row],[clade.P]]</f>
        <v>0.99640772339470141</v>
      </c>
      <c r="T2239" s="24">
        <f>Table11[[#This Row],[clade.FN]]/Table11[[#This Row],[clade.P]]</f>
        <v>3.5922766052986078E-3</v>
      </c>
      <c r="U2239" s="24">
        <f>IFERROR(Table11[[#This Row],[clade.FP]]/Table11[[#This Row],[clade.N]],NA())</f>
        <v>0.45454545454545453</v>
      </c>
      <c r="V2239" s="24">
        <f>IFERROR(Table11[[#This Row],[clade.TN]]/Table11[[#This Row],[clade.N]],NA())</f>
        <v>0.54545454545454541</v>
      </c>
      <c r="AC2239" s="11"/>
      <c r="AD2239" s="11"/>
    </row>
    <row r="2240" spans="1:30" ht="21" customHeight="1" x14ac:dyDescent="0.2">
      <c r="A2240" s="25" t="s">
        <v>8377</v>
      </c>
      <c r="B2240" s="20">
        <f>LOOKUP(Table11[[#This Row],[id]],'S1 - Assay'!A:A,'S1 - Assay'!B:B)</f>
        <v>10244</v>
      </c>
      <c r="C2240" s="20" t="str">
        <f>LOOKUP(Table11[[#This Row],[id]],'S1 - Assay'!A:A,'S1 - Assay'!C:C)</f>
        <v>II</v>
      </c>
      <c r="D2240" s="20">
        <f>COUNTIF('S6 - Table 1'!$B$3:$B$20,Table11[[#This Row],[id]])</f>
        <v>0</v>
      </c>
      <c r="E2240" s="20">
        <v>10.62080656</v>
      </c>
      <c r="F2240" s="20">
        <v>3425</v>
      </c>
      <c r="G2240" s="20">
        <v>3</v>
      </c>
      <c r="H2240" s="20">
        <v>290</v>
      </c>
      <c r="I2240" s="20">
        <v>16</v>
      </c>
      <c r="J2240" s="20">
        <v>50</v>
      </c>
      <c r="K2240" s="20">
        <v>4438</v>
      </c>
      <c r="L2240" s="20">
        <v>59</v>
      </c>
      <c r="M2240" s="26" cm="1">
        <f t="array" ref="M2240">_xlfn.IFS(Table11[[#This Row],[target.clade]]="I",110,Table11[[#This Row],[target.clade]]="II",4454,TRUE,4652)</f>
        <v>4454</v>
      </c>
      <c r="N2240" s="26" cm="1">
        <f t="array" ref="N2240">_xlfn.IFS(Table11[[#This Row],[target.clade]]="I",4454,Table11[[#This Row],[target.clade]]="II",110,TRUE,NA())</f>
        <v>110</v>
      </c>
      <c r="O2240" s="20" cm="1">
        <f t="array" ref="O2240">_xlfn.IFS(Table11[[#This Row],[target.clade]]="I",Table11[[#This Row],[hits.I]],Table11[[#This Row],[target.clade]]="II",Table11[[#This Row],[hits.II]],TRUE,SUM(Table11[[#This Row],[hits.I]:[hits.?]]))</f>
        <v>4438</v>
      </c>
      <c r="P2240" s="26">
        <f>Table11[[#This Row],[clade.P]]-Table11[[#This Row],[clade.TP]]</f>
        <v>16</v>
      </c>
      <c r="Q2240" s="26" cm="1">
        <f t="array" ref="Q2240">_xlfn.IFS(Table11[[#This Row],[target.clade]]="I",Table11[[#This Row],[hits.II]],Table11[[#This Row],[target.clade]]="II",Table11[[#This Row],[hits.I]],TRUE,NA())</f>
        <v>50</v>
      </c>
      <c r="R2240" s="26">
        <f>IFERROR(Table11[[#This Row],[clade.N]]-Table11[[#This Row],[clade.FP]], NA())</f>
        <v>60</v>
      </c>
      <c r="S2240" s="24">
        <f>Table11[[#This Row],[clade.TP]]/Table11[[#This Row],[clade.P]]</f>
        <v>0.99640772339470141</v>
      </c>
      <c r="T2240" s="24">
        <f>Table11[[#This Row],[clade.FN]]/Table11[[#This Row],[clade.P]]</f>
        <v>3.5922766052986078E-3</v>
      </c>
      <c r="U2240" s="24">
        <f>IFERROR(Table11[[#This Row],[clade.FP]]/Table11[[#This Row],[clade.N]],NA())</f>
        <v>0.45454545454545453</v>
      </c>
      <c r="V2240" s="24">
        <f>IFERROR(Table11[[#This Row],[clade.TN]]/Table11[[#This Row],[clade.N]],NA())</f>
        <v>0.54545454545454541</v>
      </c>
      <c r="AC2240" s="11"/>
      <c r="AD2240" s="11"/>
    </row>
    <row r="2241" spans="1:30" ht="21" customHeight="1" x14ac:dyDescent="0.2">
      <c r="A2241" s="25" t="s">
        <v>8380</v>
      </c>
      <c r="B2241" s="20">
        <f>LOOKUP(Table11[[#This Row],[id]],'S1 - Assay'!A:A,'S1 - Assay'!B:B)</f>
        <v>10244</v>
      </c>
      <c r="C2241" s="20" t="str">
        <f>LOOKUP(Table11[[#This Row],[id]],'S1 - Assay'!A:A,'S1 - Assay'!C:C)</f>
        <v>II</v>
      </c>
      <c r="D2241" s="20">
        <f>COUNTIF('S6 - Table 1'!$B$3:$B$20,Table11[[#This Row],[id]])</f>
        <v>0</v>
      </c>
      <c r="E2241" s="20">
        <v>10.62525177</v>
      </c>
      <c r="F2241" s="20">
        <v>3382</v>
      </c>
      <c r="G2241" s="20">
        <v>1</v>
      </c>
      <c r="H2241" s="20">
        <v>147</v>
      </c>
      <c r="I2241" s="20">
        <v>139</v>
      </c>
      <c r="J2241" s="20">
        <v>0</v>
      </c>
      <c r="K2241" s="20">
        <v>4431</v>
      </c>
      <c r="L2241" s="20">
        <v>65</v>
      </c>
      <c r="M2241" s="26" cm="1">
        <f t="array" ref="M2241">_xlfn.IFS(Table11[[#This Row],[target.clade]]="I",110,Table11[[#This Row],[target.clade]]="II",4454,TRUE,4652)</f>
        <v>4454</v>
      </c>
      <c r="N2241" s="26" cm="1">
        <f t="array" ref="N2241">_xlfn.IFS(Table11[[#This Row],[target.clade]]="I",4454,Table11[[#This Row],[target.clade]]="II",110,TRUE,NA())</f>
        <v>110</v>
      </c>
      <c r="O2241" s="20" cm="1">
        <f t="array" ref="O2241">_xlfn.IFS(Table11[[#This Row],[target.clade]]="I",Table11[[#This Row],[hits.I]],Table11[[#This Row],[target.clade]]="II",Table11[[#This Row],[hits.II]],TRUE,SUM(Table11[[#This Row],[hits.I]:[hits.?]]))</f>
        <v>4431</v>
      </c>
      <c r="P2241" s="26">
        <f>Table11[[#This Row],[clade.P]]-Table11[[#This Row],[clade.TP]]</f>
        <v>23</v>
      </c>
      <c r="Q2241" s="26" cm="1">
        <f t="array" ref="Q2241">_xlfn.IFS(Table11[[#This Row],[target.clade]]="I",Table11[[#This Row],[hits.II]],Table11[[#This Row],[target.clade]]="II",Table11[[#This Row],[hits.I]],TRUE,NA())</f>
        <v>0</v>
      </c>
      <c r="R2241" s="26">
        <f>IFERROR(Table11[[#This Row],[clade.N]]-Table11[[#This Row],[clade.FP]], NA())</f>
        <v>110</v>
      </c>
      <c r="S2241" s="24">
        <f>Table11[[#This Row],[clade.TP]]/Table11[[#This Row],[clade.P]]</f>
        <v>0.99483610237988329</v>
      </c>
      <c r="T2241" s="24">
        <f>Table11[[#This Row],[clade.FN]]/Table11[[#This Row],[clade.P]]</f>
        <v>5.1638976201167494E-3</v>
      </c>
      <c r="U2241" s="24">
        <f>IFERROR(Table11[[#This Row],[clade.FP]]/Table11[[#This Row],[clade.N]],NA())</f>
        <v>0</v>
      </c>
      <c r="V2241" s="24">
        <f>IFERROR(Table11[[#This Row],[clade.TN]]/Table11[[#This Row],[clade.N]],NA())</f>
        <v>1</v>
      </c>
      <c r="AC2241" s="11"/>
      <c r="AD2241" s="11"/>
    </row>
    <row r="2242" spans="1:30" ht="21" customHeight="1" x14ac:dyDescent="0.2">
      <c r="A2242" s="25" t="s">
        <v>8385</v>
      </c>
      <c r="B2242" s="20">
        <f>LOOKUP(Table11[[#This Row],[id]],'S1 - Assay'!A:A,'S1 - Assay'!B:B)</f>
        <v>10244</v>
      </c>
      <c r="C2242" s="20" t="str">
        <f>LOOKUP(Table11[[#This Row],[id]],'S1 - Assay'!A:A,'S1 - Assay'!C:C)</f>
        <v>II</v>
      </c>
      <c r="D2242" s="20">
        <f>COUNTIF('S6 - Table 1'!$B$3:$B$20,Table11[[#This Row],[id]])</f>
        <v>0</v>
      </c>
      <c r="E2242" s="20">
        <v>10.63751422</v>
      </c>
      <c r="F2242" s="20">
        <v>3382</v>
      </c>
      <c r="G2242" s="20">
        <v>1</v>
      </c>
      <c r="H2242" s="20">
        <v>147</v>
      </c>
      <c r="I2242" s="20">
        <v>139</v>
      </c>
      <c r="J2242" s="20">
        <v>0</v>
      </c>
      <c r="K2242" s="20">
        <v>4431</v>
      </c>
      <c r="L2242" s="20">
        <v>65</v>
      </c>
      <c r="M2242" s="26" cm="1">
        <f t="array" ref="M2242">_xlfn.IFS(Table11[[#This Row],[target.clade]]="I",110,Table11[[#This Row],[target.clade]]="II",4454,TRUE,4652)</f>
        <v>4454</v>
      </c>
      <c r="N2242" s="26" cm="1">
        <f t="array" ref="N2242">_xlfn.IFS(Table11[[#This Row],[target.clade]]="I",4454,Table11[[#This Row],[target.clade]]="II",110,TRUE,NA())</f>
        <v>110</v>
      </c>
      <c r="O2242" s="20" cm="1">
        <f t="array" ref="O2242">_xlfn.IFS(Table11[[#This Row],[target.clade]]="I",Table11[[#This Row],[hits.I]],Table11[[#This Row],[target.clade]]="II",Table11[[#This Row],[hits.II]],TRUE,SUM(Table11[[#This Row],[hits.I]:[hits.?]]))</f>
        <v>4431</v>
      </c>
      <c r="P2242" s="26">
        <f>Table11[[#This Row],[clade.P]]-Table11[[#This Row],[clade.TP]]</f>
        <v>23</v>
      </c>
      <c r="Q2242" s="26" cm="1">
        <f t="array" ref="Q2242">_xlfn.IFS(Table11[[#This Row],[target.clade]]="I",Table11[[#This Row],[hits.II]],Table11[[#This Row],[target.clade]]="II",Table11[[#This Row],[hits.I]],TRUE,NA())</f>
        <v>0</v>
      </c>
      <c r="R2242" s="26">
        <f>IFERROR(Table11[[#This Row],[clade.N]]-Table11[[#This Row],[clade.FP]], NA())</f>
        <v>110</v>
      </c>
      <c r="S2242" s="24">
        <f>Table11[[#This Row],[clade.TP]]/Table11[[#This Row],[clade.P]]</f>
        <v>0.99483610237988329</v>
      </c>
      <c r="T2242" s="24">
        <f>Table11[[#This Row],[clade.FN]]/Table11[[#This Row],[clade.P]]</f>
        <v>5.1638976201167494E-3</v>
      </c>
      <c r="U2242" s="24">
        <f>IFERROR(Table11[[#This Row],[clade.FP]]/Table11[[#This Row],[clade.N]],NA())</f>
        <v>0</v>
      </c>
      <c r="V2242" s="24">
        <f>IFERROR(Table11[[#This Row],[clade.TN]]/Table11[[#This Row],[clade.N]],NA())</f>
        <v>1</v>
      </c>
      <c r="AC2242" s="11"/>
      <c r="AD2242" s="11"/>
    </row>
    <row r="2243" spans="1:30" ht="21" customHeight="1" x14ac:dyDescent="0.2">
      <c r="A2243" s="25" t="s">
        <v>8388</v>
      </c>
      <c r="B2243" s="20">
        <f>LOOKUP(Table11[[#This Row],[id]],'S1 - Assay'!A:A,'S1 - Assay'!B:B)</f>
        <v>10244</v>
      </c>
      <c r="C2243" s="20" t="str">
        <f>LOOKUP(Table11[[#This Row],[id]],'S1 - Assay'!A:A,'S1 - Assay'!C:C)</f>
        <v>II</v>
      </c>
      <c r="D2243" s="20">
        <f>COUNTIF('S6 - Table 1'!$B$3:$B$20,Table11[[#This Row],[id]])</f>
        <v>0</v>
      </c>
      <c r="E2243" s="20">
        <v>10.647362429999999</v>
      </c>
      <c r="F2243" s="20">
        <v>3425</v>
      </c>
      <c r="G2243" s="20">
        <v>3</v>
      </c>
      <c r="H2243" s="20">
        <v>290</v>
      </c>
      <c r="I2243" s="20">
        <v>17</v>
      </c>
      <c r="J2243" s="20">
        <v>50</v>
      </c>
      <c r="K2243" s="20">
        <v>4437</v>
      </c>
      <c r="L2243" s="20">
        <v>59</v>
      </c>
      <c r="M2243" s="26" cm="1">
        <f t="array" ref="M2243">_xlfn.IFS(Table11[[#This Row],[target.clade]]="I",110,Table11[[#This Row],[target.clade]]="II",4454,TRUE,4652)</f>
        <v>4454</v>
      </c>
      <c r="N2243" s="26" cm="1">
        <f t="array" ref="N2243">_xlfn.IFS(Table11[[#This Row],[target.clade]]="I",4454,Table11[[#This Row],[target.clade]]="II",110,TRUE,NA())</f>
        <v>110</v>
      </c>
      <c r="O2243" s="20" cm="1">
        <f t="array" ref="O2243">_xlfn.IFS(Table11[[#This Row],[target.clade]]="I",Table11[[#This Row],[hits.I]],Table11[[#This Row],[target.clade]]="II",Table11[[#This Row],[hits.II]],TRUE,SUM(Table11[[#This Row],[hits.I]:[hits.?]]))</f>
        <v>4437</v>
      </c>
      <c r="P2243" s="26">
        <f>Table11[[#This Row],[clade.P]]-Table11[[#This Row],[clade.TP]]</f>
        <v>17</v>
      </c>
      <c r="Q2243" s="26" cm="1">
        <f t="array" ref="Q2243">_xlfn.IFS(Table11[[#This Row],[target.clade]]="I",Table11[[#This Row],[hits.II]],Table11[[#This Row],[target.clade]]="II",Table11[[#This Row],[hits.I]],TRUE,NA())</f>
        <v>50</v>
      </c>
      <c r="R2243" s="26">
        <f>IFERROR(Table11[[#This Row],[clade.N]]-Table11[[#This Row],[clade.FP]], NA())</f>
        <v>60</v>
      </c>
      <c r="S2243" s="24">
        <f>Table11[[#This Row],[clade.TP]]/Table11[[#This Row],[clade.P]]</f>
        <v>0.99618320610687028</v>
      </c>
      <c r="T2243" s="24">
        <f>Table11[[#This Row],[clade.FN]]/Table11[[#This Row],[clade.P]]</f>
        <v>3.8167938931297708E-3</v>
      </c>
      <c r="U2243" s="24">
        <f>IFERROR(Table11[[#This Row],[clade.FP]]/Table11[[#This Row],[clade.N]],NA())</f>
        <v>0.45454545454545453</v>
      </c>
      <c r="V2243" s="24">
        <f>IFERROR(Table11[[#This Row],[clade.TN]]/Table11[[#This Row],[clade.N]],NA())</f>
        <v>0.54545454545454541</v>
      </c>
      <c r="AC2243" s="11"/>
      <c r="AD2243" s="11"/>
    </row>
    <row r="2244" spans="1:30" ht="21" customHeight="1" x14ac:dyDescent="0.2">
      <c r="A2244" s="25" t="s">
        <v>8391</v>
      </c>
      <c r="B2244" s="20">
        <f>LOOKUP(Table11[[#This Row],[id]],'S1 - Assay'!A:A,'S1 - Assay'!B:B)</f>
        <v>10244</v>
      </c>
      <c r="C2244" s="20" t="str">
        <f>LOOKUP(Table11[[#This Row],[id]],'S1 - Assay'!A:A,'S1 - Assay'!C:C)</f>
        <v>II</v>
      </c>
      <c r="D2244" s="20">
        <f>COUNTIF('S6 - Table 1'!$B$3:$B$20,Table11[[#This Row],[id]])</f>
        <v>0</v>
      </c>
      <c r="E2244" s="20">
        <v>10.65093514</v>
      </c>
      <c r="F2244" s="20">
        <v>3382</v>
      </c>
      <c r="G2244" s="20">
        <v>1</v>
      </c>
      <c r="H2244" s="20">
        <v>147</v>
      </c>
      <c r="I2244" s="20">
        <v>139</v>
      </c>
      <c r="J2244" s="20">
        <v>0</v>
      </c>
      <c r="K2244" s="20">
        <v>4431</v>
      </c>
      <c r="L2244" s="20">
        <v>65</v>
      </c>
      <c r="M2244" s="26" cm="1">
        <f t="array" ref="M2244">_xlfn.IFS(Table11[[#This Row],[target.clade]]="I",110,Table11[[#This Row],[target.clade]]="II",4454,TRUE,4652)</f>
        <v>4454</v>
      </c>
      <c r="N2244" s="26" cm="1">
        <f t="array" ref="N2244">_xlfn.IFS(Table11[[#This Row],[target.clade]]="I",4454,Table11[[#This Row],[target.clade]]="II",110,TRUE,NA())</f>
        <v>110</v>
      </c>
      <c r="O2244" s="20" cm="1">
        <f t="array" ref="O2244">_xlfn.IFS(Table11[[#This Row],[target.clade]]="I",Table11[[#This Row],[hits.I]],Table11[[#This Row],[target.clade]]="II",Table11[[#This Row],[hits.II]],TRUE,SUM(Table11[[#This Row],[hits.I]:[hits.?]]))</f>
        <v>4431</v>
      </c>
      <c r="P2244" s="26">
        <f>Table11[[#This Row],[clade.P]]-Table11[[#This Row],[clade.TP]]</f>
        <v>23</v>
      </c>
      <c r="Q2244" s="26" cm="1">
        <f t="array" ref="Q2244">_xlfn.IFS(Table11[[#This Row],[target.clade]]="I",Table11[[#This Row],[hits.II]],Table11[[#This Row],[target.clade]]="II",Table11[[#This Row],[hits.I]],TRUE,NA())</f>
        <v>0</v>
      </c>
      <c r="R2244" s="26">
        <f>IFERROR(Table11[[#This Row],[clade.N]]-Table11[[#This Row],[clade.FP]], NA())</f>
        <v>110</v>
      </c>
      <c r="S2244" s="24">
        <f>Table11[[#This Row],[clade.TP]]/Table11[[#This Row],[clade.P]]</f>
        <v>0.99483610237988329</v>
      </c>
      <c r="T2244" s="24">
        <f>Table11[[#This Row],[clade.FN]]/Table11[[#This Row],[clade.P]]</f>
        <v>5.1638976201167494E-3</v>
      </c>
      <c r="U2244" s="24">
        <f>IFERROR(Table11[[#This Row],[clade.FP]]/Table11[[#This Row],[clade.N]],NA())</f>
        <v>0</v>
      </c>
      <c r="V2244" s="24">
        <f>IFERROR(Table11[[#This Row],[clade.TN]]/Table11[[#This Row],[clade.N]],NA())</f>
        <v>1</v>
      </c>
      <c r="AC2244" s="11"/>
      <c r="AD2244" s="11"/>
    </row>
    <row r="2245" spans="1:30" ht="21" customHeight="1" x14ac:dyDescent="0.2">
      <c r="A2245" s="25" t="s">
        <v>8394</v>
      </c>
      <c r="B2245" s="20">
        <f>LOOKUP(Table11[[#This Row],[id]],'S1 - Assay'!A:A,'S1 - Assay'!B:B)</f>
        <v>10244</v>
      </c>
      <c r="C2245" s="20" t="str">
        <f>LOOKUP(Table11[[#This Row],[id]],'S1 - Assay'!A:A,'S1 - Assay'!C:C)</f>
        <v>II</v>
      </c>
      <c r="D2245" s="20">
        <f>COUNTIF('S6 - Table 1'!$B$3:$B$20,Table11[[#This Row],[id]])</f>
        <v>0</v>
      </c>
      <c r="E2245" s="20">
        <v>10.65742974</v>
      </c>
      <c r="F2245" s="20">
        <v>3347</v>
      </c>
      <c r="G2245" s="20">
        <v>54</v>
      </c>
      <c r="H2245" s="20">
        <v>0</v>
      </c>
      <c r="I2245" s="20">
        <v>211</v>
      </c>
      <c r="J2245" s="20">
        <v>50</v>
      </c>
      <c r="K2245" s="20">
        <v>4393</v>
      </c>
      <c r="L2245" s="20">
        <v>55</v>
      </c>
      <c r="M2245" s="26" cm="1">
        <f t="array" ref="M2245">_xlfn.IFS(Table11[[#This Row],[target.clade]]="I",110,Table11[[#This Row],[target.clade]]="II",4454,TRUE,4652)</f>
        <v>4454</v>
      </c>
      <c r="N2245" s="26" cm="1">
        <f t="array" ref="N2245">_xlfn.IFS(Table11[[#This Row],[target.clade]]="I",4454,Table11[[#This Row],[target.clade]]="II",110,TRUE,NA())</f>
        <v>110</v>
      </c>
      <c r="O2245" s="20" cm="1">
        <f t="array" ref="O2245">_xlfn.IFS(Table11[[#This Row],[target.clade]]="I",Table11[[#This Row],[hits.I]],Table11[[#This Row],[target.clade]]="II",Table11[[#This Row],[hits.II]],TRUE,SUM(Table11[[#This Row],[hits.I]:[hits.?]]))</f>
        <v>4393</v>
      </c>
      <c r="P2245" s="26">
        <f>Table11[[#This Row],[clade.P]]-Table11[[#This Row],[clade.TP]]</f>
        <v>61</v>
      </c>
      <c r="Q2245" s="26" cm="1">
        <f t="array" ref="Q2245">_xlfn.IFS(Table11[[#This Row],[target.clade]]="I",Table11[[#This Row],[hits.II]],Table11[[#This Row],[target.clade]]="II",Table11[[#This Row],[hits.I]],TRUE,NA())</f>
        <v>50</v>
      </c>
      <c r="R2245" s="26">
        <f>IFERROR(Table11[[#This Row],[clade.N]]-Table11[[#This Row],[clade.FP]], NA())</f>
        <v>60</v>
      </c>
      <c r="S2245" s="24">
        <f>Table11[[#This Row],[clade.TP]]/Table11[[#This Row],[clade.P]]</f>
        <v>0.986304445442299</v>
      </c>
      <c r="T2245" s="24">
        <f>Table11[[#This Row],[clade.FN]]/Table11[[#This Row],[clade.P]]</f>
        <v>1.3695554557700943E-2</v>
      </c>
      <c r="U2245" s="24">
        <f>IFERROR(Table11[[#This Row],[clade.FP]]/Table11[[#This Row],[clade.N]],NA())</f>
        <v>0.45454545454545453</v>
      </c>
      <c r="V2245" s="24">
        <f>IFERROR(Table11[[#This Row],[clade.TN]]/Table11[[#This Row],[clade.N]],NA())</f>
        <v>0.54545454545454541</v>
      </c>
      <c r="AC2245" s="11"/>
      <c r="AD2245" s="11"/>
    </row>
    <row r="2246" spans="1:30" ht="21" customHeight="1" x14ac:dyDescent="0.2">
      <c r="A2246" s="25" t="s">
        <v>8397</v>
      </c>
      <c r="B2246" s="20">
        <f>LOOKUP(Table11[[#This Row],[id]],'S1 - Assay'!A:A,'S1 - Assay'!B:B)</f>
        <v>10244</v>
      </c>
      <c r="C2246" s="20" t="str">
        <f>LOOKUP(Table11[[#This Row],[id]],'S1 - Assay'!A:A,'S1 - Assay'!C:C)</f>
        <v>II</v>
      </c>
      <c r="D2246" s="20">
        <f>COUNTIF('S6 - Table 1'!$B$3:$B$20,Table11[[#This Row],[id]])</f>
        <v>0</v>
      </c>
      <c r="E2246" s="20">
        <v>10.68741593</v>
      </c>
      <c r="F2246" s="20">
        <v>3383</v>
      </c>
      <c r="G2246" s="20">
        <v>0</v>
      </c>
      <c r="H2246" s="20">
        <v>147</v>
      </c>
      <c r="I2246" s="20">
        <v>139</v>
      </c>
      <c r="J2246" s="20">
        <v>0</v>
      </c>
      <c r="K2246" s="20">
        <v>4431</v>
      </c>
      <c r="L2246" s="20">
        <v>65</v>
      </c>
      <c r="M2246" s="26" cm="1">
        <f t="array" ref="M2246">_xlfn.IFS(Table11[[#This Row],[target.clade]]="I",110,Table11[[#This Row],[target.clade]]="II",4454,TRUE,4652)</f>
        <v>4454</v>
      </c>
      <c r="N2246" s="26" cm="1">
        <f t="array" ref="N2246">_xlfn.IFS(Table11[[#This Row],[target.clade]]="I",4454,Table11[[#This Row],[target.clade]]="II",110,TRUE,NA())</f>
        <v>110</v>
      </c>
      <c r="O2246" s="20" cm="1">
        <f t="array" ref="O2246">_xlfn.IFS(Table11[[#This Row],[target.clade]]="I",Table11[[#This Row],[hits.I]],Table11[[#This Row],[target.clade]]="II",Table11[[#This Row],[hits.II]],TRUE,SUM(Table11[[#This Row],[hits.I]:[hits.?]]))</f>
        <v>4431</v>
      </c>
      <c r="P2246" s="26">
        <f>Table11[[#This Row],[clade.P]]-Table11[[#This Row],[clade.TP]]</f>
        <v>23</v>
      </c>
      <c r="Q2246" s="26" cm="1">
        <f t="array" ref="Q2246">_xlfn.IFS(Table11[[#This Row],[target.clade]]="I",Table11[[#This Row],[hits.II]],Table11[[#This Row],[target.clade]]="II",Table11[[#This Row],[hits.I]],TRUE,NA())</f>
        <v>0</v>
      </c>
      <c r="R2246" s="26">
        <f>IFERROR(Table11[[#This Row],[clade.N]]-Table11[[#This Row],[clade.FP]], NA())</f>
        <v>110</v>
      </c>
      <c r="S2246" s="24">
        <f>Table11[[#This Row],[clade.TP]]/Table11[[#This Row],[clade.P]]</f>
        <v>0.99483610237988329</v>
      </c>
      <c r="T2246" s="24">
        <f>Table11[[#This Row],[clade.FN]]/Table11[[#This Row],[clade.P]]</f>
        <v>5.1638976201167494E-3</v>
      </c>
      <c r="U2246" s="24">
        <f>IFERROR(Table11[[#This Row],[clade.FP]]/Table11[[#This Row],[clade.N]],NA())</f>
        <v>0</v>
      </c>
      <c r="V2246" s="24">
        <f>IFERROR(Table11[[#This Row],[clade.TN]]/Table11[[#This Row],[clade.N]],NA())</f>
        <v>1</v>
      </c>
      <c r="AC2246" s="11"/>
      <c r="AD2246" s="11"/>
    </row>
    <row r="2247" spans="1:30" ht="21" customHeight="1" x14ac:dyDescent="0.2">
      <c r="A2247" s="25" t="s">
        <v>8400</v>
      </c>
      <c r="B2247" s="20">
        <f>LOOKUP(Table11[[#This Row],[id]],'S1 - Assay'!A:A,'S1 - Assay'!B:B)</f>
        <v>10244</v>
      </c>
      <c r="C2247" s="20" t="str">
        <f>LOOKUP(Table11[[#This Row],[id]],'S1 - Assay'!A:A,'S1 - Assay'!C:C)</f>
        <v>II</v>
      </c>
      <c r="D2247" s="20">
        <f>COUNTIF('S6 - Table 1'!$B$3:$B$20,Table11[[#This Row],[id]])</f>
        <v>0</v>
      </c>
      <c r="E2247" s="20">
        <v>10.68741593</v>
      </c>
      <c r="F2247" s="20">
        <v>3383</v>
      </c>
      <c r="G2247" s="20">
        <v>0</v>
      </c>
      <c r="H2247" s="20">
        <v>147</v>
      </c>
      <c r="I2247" s="20">
        <v>139</v>
      </c>
      <c r="J2247" s="20">
        <v>0</v>
      </c>
      <c r="K2247" s="20">
        <v>4431</v>
      </c>
      <c r="L2247" s="20">
        <v>65</v>
      </c>
      <c r="M2247" s="26" cm="1">
        <f t="array" ref="M2247">_xlfn.IFS(Table11[[#This Row],[target.clade]]="I",110,Table11[[#This Row],[target.clade]]="II",4454,TRUE,4652)</f>
        <v>4454</v>
      </c>
      <c r="N2247" s="26" cm="1">
        <f t="array" ref="N2247">_xlfn.IFS(Table11[[#This Row],[target.clade]]="I",4454,Table11[[#This Row],[target.clade]]="II",110,TRUE,NA())</f>
        <v>110</v>
      </c>
      <c r="O2247" s="20" cm="1">
        <f t="array" ref="O2247">_xlfn.IFS(Table11[[#This Row],[target.clade]]="I",Table11[[#This Row],[hits.I]],Table11[[#This Row],[target.clade]]="II",Table11[[#This Row],[hits.II]],TRUE,SUM(Table11[[#This Row],[hits.I]:[hits.?]]))</f>
        <v>4431</v>
      </c>
      <c r="P2247" s="26">
        <f>Table11[[#This Row],[clade.P]]-Table11[[#This Row],[clade.TP]]</f>
        <v>23</v>
      </c>
      <c r="Q2247" s="26" cm="1">
        <f t="array" ref="Q2247">_xlfn.IFS(Table11[[#This Row],[target.clade]]="I",Table11[[#This Row],[hits.II]],Table11[[#This Row],[target.clade]]="II",Table11[[#This Row],[hits.I]],TRUE,NA())</f>
        <v>0</v>
      </c>
      <c r="R2247" s="26">
        <f>IFERROR(Table11[[#This Row],[clade.N]]-Table11[[#This Row],[clade.FP]], NA())</f>
        <v>110</v>
      </c>
      <c r="S2247" s="24">
        <f>Table11[[#This Row],[clade.TP]]/Table11[[#This Row],[clade.P]]</f>
        <v>0.99483610237988329</v>
      </c>
      <c r="T2247" s="24">
        <f>Table11[[#This Row],[clade.FN]]/Table11[[#This Row],[clade.P]]</f>
        <v>5.1638976201167494E-3</v>
      </c>
      <c r="U2247" s="24">
        <f>IFERROR(Table11[[#This Row],[clade.FP]]/Table11[[#This Row],[clade.N]],NA())</f>
        <v>0</v>
      </c>
      <c r="V2247" s="24">
        <f>IFERROR(Table11[[#This Row],[clade.TN]]/Table11[[#This Row],[clade.N]],NA())</f>
        <v>1</v>
      </c>
      <c r="AC2247" s="11"/>
      <c r="AD2247" s="11"/>
    </row>
    <row r="2248" spans="1:30" ht="21" customHeight="1" x14ac:dyDescent="0.2">
      <c r="A2248" s="25" t="s">
        <v>8403</v>
      </c>
      <c r="B2248" s="20">
        <f>LOOKUP(Table11[[#This Row],[id]],'S1 - Assay'!A:A,'S1 - Assay'!B:B)</f>
        <v>10244</v>
      </c>
      <c r="C2248" s="20" t="str">
        <f>LOOKUP(Table11[[#This Row],[id]],'S1 - Assay'!A:A,'S1 - Assay'!C:C)</f>
        <v>II</v>
      </c>
      <c r="D2248" s="20">
        <f>COUNTIF('S6 - Table 1'!$B$3:$B$20,Table11[[#This Row],[id]])</f>
        <v>0</v>
      </c>
      <c r="E2248" s="20">
        <v>10.70332724</v>
      </c>
      <c r="F2248" s="20">
        <v>3375</v>
      </c>
      <c r="G2248" s="20">
        <v>2</v>
      </c>
      <c r="H2248" s="20">
        <v>9</v>
      </c>
      <c r="I2248" s="20">
        <v>192</v>
      </c>
      <c r="J2248" s="20">
        <v>43</v>
      </c>
      <c r="K2248" s="20">
        <v>4415</v>
      </c>
      <c r="L2248" s="20">
        <v>51</v>
      </c>
      <c r="M2248" s="26" cm="1">
        <f t="array" ref="M2248">_xlfn.IFS(Table11[[#This Row],[target.clade]]="I",110,Table11[[#This Row],[target.clade]]="II",4454,TRUE,4652)</f>
        <v>4454</v>
      </c>
      <c r="N2248" s="26" cm="1">
        <f t="array" ref="N2248">_xlfn.IFS(Table11[[#This Row],[target.clade]]="I",4454,Table11[[#This Row],[target.clade]]="II",110,TRUE,NA())</f>
        <v>110</v>
      </c>
      <c r="O2248" s="20" cm="1">
        <f t="array" ref="O2248">_xlfn.IFS(Table11[[#This Row],[target.clade]]="I",Table11[[#This Row],[hits.I]],Table11[[#This Row],[target.clade]]="II",Table11[[#This Row],[hits.II]],TRUE,SUM(Table11[[#This Row],[hits.I]:[hits.?]]))</f>
        <v>4415</v>
      </c>
      <c r="P2248" s="26">
        <f>Table11[[#This Row],[clade.P]]-Table11[[#This Row],[clade.TP]]</f>
        <v>39</v>
      </c>
      <c r="Q2248" s="26" cm="1">
        <f t="array" ref="Q2248">_xlfn.IFS(Table11[[#This Row],[target.clade]]="I",Table11[[#This Row],[hits.II]],Table11[[#This Row],[target.clade]]="II",Table11[[#This Row],[hits.I]],TRUE,NA())</f>
        <v>43</v>
      </c>
      <c r="R2248" s="26">
        <f>IFERROR(Table11[[#This Row],[clade.N]]-Table11[[#This Row],[clade.FP]], NA())</f>
        <v>67</v>
      </c>
      <c r="S2248" s="24">
        <f>Table11[[#This Row],[clade.TP]]/Table11[[#This Row],[clade.P]]</f>
        <v>0.9912438257745847</v>
      </c>
      <c r="T2248" s="24">
        <f>Table11[[#This Row],[clade.FN]]/Table11[[#This Row],[clade.P]]</f>
        <v>8.7561742254153568E-3</v>
      </c>
      <c r="U2248" s="24">
        <f>IFERROR(Table11[[#This Row],[clade.FP]]/Table11[[#This Row],[clade.N]],NA())</f>
        <v>0.39090909090909093</v>
      </c>
      <c r="V2248" s="24">
        <f>IFERROR(Table11[[#This Row],[clade.TN]]/Table11[[#This Row],[clade.N]],NA())</f>
        <v>0.60909090909090913</v>
      </c>
      <c r="AC2248" s="11"/>
      <c r="AD2248" s="11"/>
    </row>
    <row r="2249" spans="1:30" ht="21" customHeight="1" x14ac:dyDescent="0.2">
      <c r="A2249" s="25" t="s">
        <v>8407</v>
      </c>
      <c r="B2249" s="20">
        <f>LOOKUP(Table11[[#This Row],[id]],'S1 - Assay'!A:A,'S1 - Assay'!B:B)</f>
        <v>10244</v>
      </c>
      <c r="C2249" s="20" t="str">
        <f>LOOKUP(Table11[[#This Row],[id]],'S1 - Assay'!A:A,'S1 - Assay'!C:C)</f>
        <v>II</v>
      </c>
      <c r="D2249" s="20">
        <f>COUNTIF('S6 - Table 1'!$B$3:$B$20,Table11[[#This Row],[id]])</f>
        <v>0</v>
      </c>
      <c r="E2249" s="20">
        <v>10.76425777</v>
      </c>
      <c r="F2249" s="20">
        <v>3200</v>
      </c>
      <c r="G2249" s="20">
        <v>23</v>
      </c>
      <c r="H2249" s="20">
        <v>0</v>
      </c>
      <c r="I2249" s="20">
        <v>206</v>
      </c>
      <c r="J2249" s="20">
        <v>43</v>
      </c>
      <c r="K2249" s="20">
        <v>4136</v>
      </c>
      <c r="L2249" s="20">
        <v>64</v>
      </c>
      <c r="M2249" s="26" cm="1">
        <f t="array" ref="M2249">_xlfn.IFS(Table11[[#This Row],[target.clade]]="I",110,Table11[[#This Row],[target.clade]]="II",4454,TRUE,4652)</f>
        <v>4454</v>
      </c>
      <c r="N2249" s="26" cm="1">
        <f t="array" ref="N2249">_xlfn.IFS(Table11[[#This Row],[target.clade]]="I",4454,Table11[[#This Row],[target.clade]]="II",110,TRUE,NA())</f>
        <v>110</v>
      </c>
      <c r="O2249" s="20" cm="1">
        <f t="array" ref="O2249">_xlfn.IFS(Table11[[#This Row],[target.clade]]="I",Table11[[#This Row],[hits.I]],Table11[[#This Row],[target.clade]]="II",Table11[[#This Row],[hits.II]],TRUE,SUM(Table11[[#This Row],[hits.I]:[hits.?]]))</f>
        <v>4136</v>
      </c>
      <c r="P2249" s="26">
        <f>Table11[[#This Row],[clade.P]]-Table11[[#This Row],[clade.TP]]</f>
        <v>318</v>
      </c>
      <c r="Q2249" s="26" cm="1">
        <f t="array" ref="Q2249">_xlfn.IFS(Table11[[#This Row],[target.clade]]="I",Table11[[#This Row],[hits.II]],Table11[[#This Row],[target.clade]]="II",Table11[[#This Row],[hits.I]],TRUE,NA())</f>
        <v>43</v>
      </c>
      <c r="R2249" s="26">
        <f>IFERROR(Table11[[#This Row],[clade.N]]-Table11[[#This Row],[clade.FP]], NA())</f>
        <v>67</v>
      </c>
      <c r="S2249" s="24">
        <f>Table11[[#This Row],[clade.TP]]/Table11[[#This Row],[clade.P]]</f>
        <v>0.92860350246969015</v>
      </c>
      <c r="T2249" s="24">
        <f>Table11[[#This Row],[clade.FN]]/Table11[[#This Row],[clade.P]]</f>
        <v>7.1396497530309827E-2</v>
      </c>
      <c r="U2249" s="24">
        <f>IFERROR(Table11[[#This Row],[clade.FP]]/Table11[[#This Row],[clade.N]],NA())</f>
        <v>0.39090909090909093</v>
      </c>
      <c r="V2249" s="24">
        <f>IFERROR(Table11[[#This Row],[clade.TN]]/Table11[[#This Row],[clade.N]],NA())</f>
        <v>0.60909090909090913</v>
      </c>
      <c r="AC2249" s="11"/>
      <c r="AD2249" s="11"/>
    </row>
    <row r="2250" spans="1:30" ht="21" customHeight="1" x14ac:dyDescent="0.2">
      <c r="A2250" s="25" t="s">
        <v>8410</v>
      </c>
      <c r="B2250" s="20">
        <f>LOOKUP(Table11[[#This Row],[id]],'S1 - Assay'!A:A,'S1 - Assay'!B:B)</f>
        <v>10244</v>
      </c>
      <c r="C2250" s="20" t="str">
        <f>LOOKUP(Table11[[#This Row],[id]],'S1 - Assay'!A:A,'S1 - Assay'!C:C)</f>
        <v>II</v>
      </c>
      <c r="D2250" s="20">
        <f>COUNTIF('S6 - Table 1'!$B$3:$B$20,Table11[[#This Row],[id]])</f>
        <v>0</v>
      </c>
      <c r="E2250" s="20">
        <v>10.77311564</v>
      </c>
      <c r="F2250" s="20">
        <v>3430</v>
      </c>
      <c r="G2250" s="20">
        <v>2</v>
      </c>
      <c r="H2250" s="20">
        <v>274</v>
      </c>
      <c r="I2250" s="20">
        <v>19</v>
      </c>
      <c r="J2250" s="20">
        <v>44</v>
      </c>
      <c r="K2250" s="20">
        <v>4424</v>
      </c>
      <c r="L2250" s="20">
        <v>68</v>
      </c>
      <c r="M2250" s="26" cm="1">
        <f t="array" ref="M2250">_xlfn.IFS(Table11[[#This Row],[target.clade]]="I",110,Table11[[#This Row],[target.clade]]="II",4454,TRUE,4652)</f>
        <v>4454</v>
      </c>
      <c r="N2250" s="26" cm="1">
        <f t="array" ref="N2250">_xlfn.IFS(Table11[[#This Row],[target.clade]]="I",4454,Table11[[#This Row],[target.clade]]="II",110,TRUE,NA())</f>
        <v>110</v>
      </c>
      <c r="O2250" s="20" cm="1">
        <f t="array" ref="O2250">_xlfn.IFS(Table11[[#This Row],[target.clade]]="I",Table11[[#This Row],[hits.I]],Table11[[#This Row],[target.clade]]="II",Table11[[#This Row],[hits.II]],TRUE,SUM(Table11[[#This Row],[hits.I]:[hits.?]]))</f>
        <v>4424</v>
      </c>
      <c r="P2250" s="26">
        <f>Table11[[#This Row],[clade.P]]-Table11[[#This Row],[clade.TP]]</f>
        <v>30</v>
      </c>
      <c r="Q2250" s="26" cm="1">
        <f t="array" ref="Q2250">_xlfn.IFS(Table11[[#This Row],[target.clade]]="I",Table11[[#This Row],[hits.II]],Table11[[#This Row],[target.clade]]="II",Table11[[#This Row],[hits.I]],TRUE,NA())</f>
        <v>44</v>
      </c>
      <c r="R2250" s="26">
        <f>IFERROR(Table11[[#This Row],[clade.N]]-Table11[[#This Row],[clade.FP]], NA())</f>
        <v>66</v>
      </c>
      <c r="S2250" s="24">
        <f>Table11[[#This Row],[clade.TP]]/Table11[[#This Row],[clade.P]]</f>
        <v>0.99326448136506507</v>
      </c>
      <c r="T2250" s="24">
        <f>Table11[[#This Row],[clade.FN]]/Table11[[#This Row],[clade.P]]</f>
        <v>6.7355186349348896E-3</v>
      </c>
      <c r="U2250" s="24">
        <f>IFERROR(Table11[[#This Row],[clade.FP]]/Table11[[#This Row],[clade.N]],NA())</f>
        <v>0.4</v>
      </c>
      <c r="V2250" s="24">
        <f>IFERROR(Table11[[#This Row],[clade.TN]]/Table11[[#This Row],[clade.N]],NA())</f>
        <v>0.6</v>
      </c>
      <c r="AC2250" s="11"/>
      <c r="AD2250" s="11"/>
    </row>
    <row r="2251" spans="1:30" ht="21" customHeight="1" x14ac:dyDescent="0.2">
      <c r="A2251" s="25" t="s">
        <v>8414</v>
      </c>
      <c r="B2251" s="20">
        <f>LOOKUP(Table11[[#This Row],[id]],'S1 - Assay'!A:A,'S1 - Assay'!B:B)</f>
        <v>10244</v>
      </c>
      <c r="C2251" s="20" t="str">
        <f>LOOKUP(Table11[[#This Row],[id]],'S1 - Assay'!A:A,'S1 - Assay'!C:C)</f>
        <v>II</v>
      </c>
      <c r="D2251" s="20">
        <f>COUNTIF('S6 - Table 1'!$B$3:$B$20,Table11[[#This Row],[id]])</f>
        <v>0</v>
      </c>
      <c r="E2251" s="20">
        <v>10.78508991</v>
      </c>
      <c r="F2251" s="20">
        <v>3410</v>
      </c>
      <c r="G2251" s="20">
        <v>8</v>
      </c>
      <c r="H2251" s="20">
        <v>295</v>
      </c>
      <c r="I2251" s="20">
        <v>31</v>
      </c>
      <c r="J2251" s="20">
        <v>50</v>
      </c>
      <c r="K2251" s="20">
        <v>4406</v>
      </c>
      <c r="L2251" s="20">
        <v>56</v>
      </c>
      <c r="M2251" s="26" cm="1">
        <f t="array" ref="M2251">_xlfn.IFS(Table11[[#This Row],[target.clade]]="I",110,Table11[[#This Row],[target.clade]]="II",4454,TRUE,4652)</f>
        <v>4454</v>
      </c>
      <c r="N2251" s="26" cm="1">
        <f t="array" ref="N2251">_xlfn.IFS(Table11[[#This Row],[target.clade]]="I",4454,Table11[[#This Row],[target.clade]]="II",110,TRUE,NA())</f>
        <v>110</v>
      </c>
      <c r="O2251" s="20" cm="1">
        <f t="array" ref="O2251">_xlfn.IFS(Table11[[#This Row],[target.clade]]="I",Table11[[#This Row],[hits.I]],Table11[[#This Row],[target.clade]]="II",Table11[[#This Row],[hits.II]],TRUE,SUM(Table11[[#This Row],[hits.I]:[hits.?]]))</f>
        <v>4406</v>
      </c>
      <c r="P2251" s="26">
        <f>Table11[[#This Row],[clade.P]]-Table11[[#This Row],[clade.TP]]</f>
        <v>48</v>
      </c>
      <c r="Q2251" s="26" cm="1">
        <f t="array" ref="Q2251">_xlfn.IFS(Table11[[#This Row],[target.clade]]="I",Table11[[#This Row],[hits.II]],Table11[[#This Row],[target.clade]]="II",Table11[[#This Row],[hits.I]],TRUE,NA())</f>
        <v>50</v>
      </c>
      <c r="R2251" s="26">
        <f>IFERROR(Table11[[#This Row],[clade.N]]-Table11[[#This Row],[clade.FP]], NA())</f>
        <v>60</v>
      </c>
      <c r="S2251" s="24">
        <f>Table11[[#This Row],[clade.TP]]/Table11[[#This Row],[clade.P]]</f>
        <v>0.98922317018410422</v>
      </c>
      <c r="T2251" s="24">
        <f>Table11[[#This Row],[clade.FN]]/Table11[[#This Row],[clade.P]]</f>
        <v>1.0776829815895825E-2</v>
      </c>
      <c r="U2251" s="24">
        <f>IFERROR(Table11[[#This Row],[clade.FP]]/Table11[[#This Row],[clade.N]],NA())</f>
        <v>0.45454545454545453</v>
      </c>
      <c r="V2251" s="24">
        <f>IFERROR(Table11[[#This Row],[clade.TN]]/Table11[[#This Row],[clade.N]],NA())</f>
        <v>0.54545454545454541</v>
      </c>
      <c r="AC2251" s="11"/>
      <c r="AD2251" s="11"/>
    </row>
    <row r="2252" spans="1:30" ht="21" customHeight="1" x14ac:dyDescent="0.2">
      <c r="A2252" s="25" t="s">
        <v>8417</v>
      </c>
      <c r="B2252" s="20">
        <f>LOOKUP(Table11[[#This Row],[id]],'S1 - Assay'!A:A,'S1 - Assay'!B:B)</f>
        <v>10244</v>
      </c>
      <c r="C2252" s="20" t="str">
        <f>LOOKUP(Table11[[#This Row],[id]],'S1 - Assay'!A:A,'S1 - Assay'!C:C)</f>
        <v>II</v>
      </c>
      <c r="D2252" s="20">
        <f>COUNTIF('S6 - Table 1'!$B$3:$B$20,Table11[[#This Row],[id]])</f>
        <v>0</v>
      </c>
      <c r="E2252" s="20">
        <v>10.787792059999999</v>
      </c>
      <c r="F2252" s="20">
        <v>3410</v>
      </c>
      <c r="G2252" s="20">
        <v>8</v>
      </c>
      <c r="H2252" s="20">
        <v>295</v>
      </c>
      <c r="I2252" s="20">
        <v>31</v>
      </c>
      <c r="J2252" s="20">
        <v>50</v>
      </c>
      <c r="K2252" s="20">
        <v>4406</v>
      </c>
      <c r="L2252" s="20">
        <v>56</v>
      </c>
      <c r="M2252" s="26" cm="1">
        <f t="array" ref="M2252">_xlfn.IFS(Table11[[#This Row],[target.clade]]="I",110,Table11[[#This Row],[target.clade]]="II",4454,TRUE,4652)</f>
        <v>4454</v>
      </c>
      <c r="N2252" s="26" cm="1">
        <f t="array" ref="N2252">_xlfn.IFS(Table11[[#This Row],[target.clade]]="I",4454,Table11[[#This Row],[target.clade]]="II",110,TRUE,NA())</f>
        <v>110</v>
      </c>
      <c r="O2252" s="20" cm="1">
        <f t="array" ref="O2252">_xlfn.IFS(Table11[[#This Row],[target.clade]]="I",Table11[[#This Row],[hits.I]],Table11[[#This Row],[target.clade]]="II",Table11[[#This Row],[hits.II]],TRUE,SUM(Table11[[#This Row],[hits.I]:[hits.?]]))</f>
        <v>4406</v>
      </c>
      <c r="P2252" s="26">
        <f>Table11[[#This Row],[clade.P]]-Table11[[#This Row],[clade.TP]]</f>
        <v>48</v>
      </c>
      <c r="Q2252" s="26" cm="1">
        <f t="array" ref="Q2252">_xlfn.IFS(Table11[[#This Row],[target.clade]]="I",Table11[[#This Row],[hits.II]],Table11[[#This Row],[target.clade]]="II",Table11[[#This Row],[hits.I]],TRUE,NA())</f>
        <v>50</v>
      </c>
      <c r="R2252" s="26">
        <f>IFERROR(Table11[[#This Row],[clade.N]]-Table11[[#This Row],[clade.FP]], NA())</f>
        <v>60</v>
      </c>
      <c r="S2252" s="24">
        <f>Table11[[#This Row],[clade.TP]]/Table11[[#This Row],[clade.P]]</f>
        <v>0.98922317018410422</v>
      </c>
      <c r="T2252" s="24">
        <f>Table11[[#This Row],[clade.FN]]/Table11[[#This Row],[clade.P]]</f>
        <v>1.0776829815895825E-2</v>
      </c>
      <c r="U2252" s="24">
        <f>IFERROR(Table11[[#This Row],[clade.FP]]/Table11[[#This Row],[clade.N]],NA())</f>
        <v>0.45454545454545453</v>
      </c>
      <c r="V2252" s="24">
        <f>IFERROR(Table11[[#This Row],[clade.TN]]/Table11[[#This Row],[clade.N]],NA())</f>
        <v>0.54545454545454541</v>
      </c>
      <c r="AC2252" s="11"/>
      <c r="AD2252" s="11"/>
    </row>
    <row r="2253" spans="1:30" ht="21" customHeight="1" x14ac:dyDescent="0.2">
      <c r="A2253" s="25" t="s">
        <v>8420</v>
      </c>
      <c r="B2253" s="20">
        <f>LOOKUP(Table11[[#This Row],[id]],'S1 - Assay'!A:A,'S1 - Assay'!B:B)</f>
        <v>10244</v>
      </c>
      <c r="C2253" s="20" t="str">
        <f>LOOKUP(Table11[[#This Row],[id]],'S1 - Assay'!A:A,'S1 - Assay'!C:C)</f>
        <v>II</v>
      </c>
      <c r="D2253" s="20">
        <f>COUNTIF('S6 - Table 1'!$B$3:$B$20,Table11[[#This Row],[id]])</f>
        <v>0</v>
      </c>
      <c r="E2253" s="20">
        <v>10.81239345</v>
      </c>
      <c r="F2253" s="20">
        <v>3375</v>
      </c>
      <c r="G2253" s="20">
        <v>2</v>
      </c>
      <c r="H2253" s="20">
        <v>101</v>
      </c>
      <c r="I2253" s="20">
        <v>100</v>
      </c>
      <c r="J2253" s="20">
        <v>43</v>
      </c>
      <c r="K2253" s="20">
        <v>4415</v>
      </c>
      <c r="L2253" s="20">
        <v>51</v>
      </c>
      <c r="M2253" s="26" cm="1">
        <f t="array" ref="M2253">_xlfn.IFS(Table11[[#This Row],[target.clade]]="I",110,Table11[[#This Row],[target.clade]]="II",4454,TRUE,4652)</f>
        <v>4454</v>
      </c>
      <c r="N2253" s="26" cm="1">
        <f t="array" ref="N2253">_xlfn.IFS(Table11[[#This Row],[target.clade]]="I",4454,Table11[[#This Row],[target.clade]]="II",110,TRUE,NA())</f>
        <v>110</v>
      </c>
      <c r="O2253" s="20" cm="1">
        <f t="array" ref="O2253">_xlfn.IFS(Table11[[#This Row],[target.clade]]="I",Table11[[#This Row],[hits.I]],Table11[[#This Row],[target.clade]]="II",Table11[[#This Row],[hits.II]],TRUE,SUM(Table11[[#This Row],[hits.I]:[hits.?]]))</f>
        <v>4415</v>
      </c>
      <c r="P2253" s="26">
        <f>Table11[[#This Row],[clade.P]]-Table11[[#This Row],[clade.TP]]</f>
        <v>39</v>
      </c>
      <c r="Q2253" s="26" cm="1">
        <f t="array" ref="Q2253">_xlfn.IFS(Table11[[#This Row],[target.clade]]="I",Table11[[#This Row],[hits.II]],Table11[[#This Row],[target.clade]]="II",Table11[[#This Row],[hits.I]],TRUE,NA())</f>
        <v>43</v>
      </c>
      <c r="R2253" s="26">
        <f>IFERROR(Table11[[#This Row],[clade.N]]-Table11[[#This Row],[clade.FP]], NA())</f>
        <v>67</v>
      </c>
      <c r="S2253" s="24">
        <f>Table11[[#This Row],[clade.TP]]/Table11[[#This Row],[clade.P]]</f>
        <v>0.9912438257745847</v>
      </c>
      <c r="T2253" s="24">
        <f>Table11[[#This Row],[clade.FN]]/Table11[[#This Row],[clade.P]]</f>
        <v>8.7561742254153568E-3</v>
      </c>
      <c r="U2253" s="24">
        <f>IFERROR(Table11[[#This Row],[clade.FP]]/Table11[[#This Row],[clade.N]],NA())</f>
        <v>0.39090909090909093</v>
      </c>
      <c r="V2253" s="24">
        <f>IFERROR(Table11[[#This Row],[clade.TN]]/Table11[[#This Row],[clade.N]],NA())</f>
        <v>0.60909090909090913</v>
      </c>
      <c r="AC2253" s="11"/>
      <c r="AD2253" s="11"/>
    </row>
    <row r="2254" spans="1:30" ht="21" customHeight="1" x14ac:dyDescent="0.2">
      <c r="A2254" s="25" t="s">
        <v>8423</v>
      </c>
      <c r="B2254" s="20">
        <f>LOOKUP(Table11[[#This Row],[id]],'S1 - Assay'!A:A,'S1 - Assay'!B:B)</f>
        <v>10244</v>
      </c>
      <c r="C2254" s="20" t="str">
        <f>LOOKUP(Table11[[#This Row],[id]],'S1 - Assay'!A:A,'S1 - Assay'!C:C)</f>
        <v>II</v>
      </c>
      <c r="D2254" s="20">
        <f>COUNTIF('S6 - Table 1'!$B$3:$B$20,Table11[[#This Row],[id]])</f>
        <v>0</v>
      </c>
      <c r="E2254" s="20">
        <v>10.8134868</v>
      </c>
      <c r="F2254" s="20">
        <v>3375</v>
      </c>
      <c r="G2254" s="20">
        <v>2</v>
      </c>
      <c r="H2254" s="20">
        <v>101</v>
      </c>
      <c r="I2254" s="20">
        <v>100</v>
      </c>
      <c r="J2254" s="20">
        <v>43</v>
      </c>
      <c r="K2254" s="20">
        <v>4415</v>
      </c>
      <c r="L2254" s="20">
        <v>51</v>
      </c>
      <c r="M2254" s="26" cm="1">
        <f t="array" ref="M2254">_xlfn.IFS(Table11[[#This Row],[target.clade]]="I",110,Table11[[#This Row],[target.clade]]="II",4454,TRUE,4652)</f>
        <v>4454</v>
      </c>
      <c r="N2254" s="26" cm="1">
        <f t="array" ref="N2254">_xlfn.IFS(Table11[[#This Row],[target.clade]]="I",4454,Table11[[#This Row],[target.clade]]="II",110,TRUE,NA())</f>
        <v>110</v>
      </c>
      <c r="O2254" s="20" cm="1">
        <f t="array" ref="O2254">_xlfn.IFS(Table11[[#This Row],[target.clade]]="I",Table11[[#This Row],[hits.I]],Table11[[#This Row],[target.clade]]="II",Table11[[#This Row],[hits.II]],TRUE,SUM(Table11[[#This Row],[hits.I]:[hits.?]]))</f>
        <v>4415</v>
      </c>
      <c r="P2254" s="26">
        <f>Table11[[#This Row],[clade.P]]-Table11[[#This Row],[clade.TP]]</f>
        <v>39</v>
      </c>
      <c r="Q2254" s="26" cm="1">
        <f t="array" ref="Q2254">_xlfn.IFS(Table11[[#This Row],[target.clade]]="I",Table11[[#This Row],[hits.II]],Table11[[#This Row],[target.clade]]="II",Table11[[#This Row],[hits.I]],TRUE,NA())</f>
        <v>43</v>
      </c>
      <c r="R2254" s="26">
        <f>IFERROR(Table11[[#This Row],[clade.N]]-Table11[[#This Row],[clade.FP]], NA())</f>
        <v>67</v>
      </c>
      <c r="S2254" s="24">
        <f>Table11[[#This Row],[clade.TP]]/Table11[[#This Row],[clade.P]]</f>
        <v>0.9912438257745847</v>
      </c>
      <c r="T2254" s="24">
        <f>Table11[[#This Row],[clade.FN]]/Table11[[#This Row],[clade.P]]</f>
        <v>8.7561742254153568E-3</v>
      </c>
      <c r="U2254" s="24">
        <f>IFERROR(Table11[[#This Row],[clade.FP]]/Table11[[#This Row],[clade.N]],NA())</f>
        <v>0.39090909090909093</v>
      </c>
      <c r="V2254" s="24">
        <f>IFERROR(Table11[[#This Row],[clade.TN]]/Table11[[#This Row],[clade.N]],NA())</f>
        <v>0.60909090909090913</v>
      </c>
      <c r="AC2254" s="11"/>
      <c r="AD2254" s="11"/>
    </row>
    <row r="2255" spans="1:30" ht="21" customHeight="1" x14ac:dyDescent="0.2">
      <c r="A2255" s="25" t="s">
        <v>8426</v>
      </c>
      <c r="B2255" s="20">
        <f>LOOKUP(Table11[[#This Row],[id]],'S1 - Assay'!A:A,'S1 - Assay'!B:B)</f>
        <v>10244</v>
      </c>
      <c r="C2255" s="20" t="str">
        <f>LOOKUP(Table11[[#This Row],[id]],'S1 - Assay'!A:A,'S1 - Assay'!C:C)</f>
        <v>II</v>
      </c>
      <c r="D2255" s="20">
        <f>COUNTIF('S6 - Table 1'!$B$3:$B$20,Table11[[#This Row],[id]])</f>
        <v>0</v>
      </c>
      <c r="E2255" s="20">
        <v>10.83580568</v>
      </c>
      <c r="F2255" s="20">
        <v>3383</v>
      </c>
      <c r="G2255" s="20">
        <v>0</v>
      </c>
      <c r="H2255" s="20">
        <v>211</v>
      </c>
      <c r="I2255" s="20">
        <v>126</v>
      </c>
      <c r="J2255" s="20">
        <v>43</v>
      </c>
      <c r="K2255" s="20">
        <v>4389</v>
      </c>
      <c r="L2255" s="20">
        <v>55</v>
      </c>
      <c r="M2255" s="26" cm="1">
        <f t="array" ref="M2255">_xlfn.IFS(Table11[[#This Row],[target.clade]]="I",110,Table11[[#This Row],[target.clade]]="II",4454,TRUE,4652)</f>
        <v>4454</v>
      </c>
      <c r="N2255" s="26" cm="1">
        <f t="array" ref="N2255">_xlfn.IFS(Table11[[#This Row],[target.clade]]="I",4454,Table11[[#This Row],[target.clade]]="II",110,TRUE,NA())</f>
        <v>110</v>
      </c>
      <c r="O2255" s="20" cm="1">
        <f t="array" ref="O2255">_xlfn.IFS(Table11[[#This Row],[target.clade]]="I",Table11[[#This Row],[hits.I]],Table11[[#This Row],[target.clade]]="II",Table11[[#This Row],[hits.II]],TRUE,SUM(Table11[[#This Row],[hits.I]:[hits.?]]))</f>
        <v>4389</v>
      </c>
      <c r="P2255" s="26">
        <f>Table11[[#This Row],[clade.P]]-Table11[[#This Row],[clade.TP]]</f>
        <v>65</v>
      </c>
      <c r="Q2255" s="26" cm="1">
        <f t="array" ref="Q2255">_xlfn.IFS(Table11[[#This Row],[target.clade]]="I",Table11[[#This Row],[hits.II]],Table11[[#This Row],[target.clade]]="II",Table11[[#This Row],[hits.I]],TRUE,NA())</f>
        <v>43</v>
      </c>
      <c r="R2255" s="26">
        <f>IFERROR(Table11[[#This Row],[clade.N]]-Table11[[#This Row],[clade.FP]], NA())</f>
        <v>67</v>
      </c>
      <c r="S2255" s="24">
        <f>Table11[[#This Row],[clade.TP]]/Table11[[#This Row],[clade.P]]</f>
        <v>0.98540637629097438</v>
      </c>
      <c r="T2255" s="24">
        <f>Table11[[#This Row],[clade.FN]]/Table11[[#This Row],[clade.P]]</f>
        <v>1.4593623709025595E-2</v>
      </c>
      <c r="U2255" s="24">
        <f>IFERROR(Table11[[#This Row],[clade.FP]]/Table11[[#This Row],[clade.N]],NA())</f>
        <v>0.39090909090909093</v>
      </c>
      <c r="V2255" s="24">
        <f>IFERROR(Table11[[#This Row],[clade.TN]]/Table11[[#This Row],[clade.N]],NA())</f>
        <v>0.60909090909090913</v>
      </c>
      <c r="AC2255" s="11"/>
      <c r="AD2255" s="11"/>
    </row>
    <row r="2256" spans="1:30" ht="21" customHeight="1" x14ac:dyDescent="0.2">
      <c r="A2256" s="25" t="s">
        <v>8429</v>
      </c>
      <c r="B2256" s="20">
        <f>LOOKUP(Table11[[#This Row],[id]],'S1 - Assay'!A:A,'S1 - Assay'!B:B)</f>
        <v>10244</v>
      </c>
      <c r="C2256" s="20" t="str">
        <f>LOOKUP(Table11[[#This Row],[id]],'S1 - Assay'!A:A,'S1 - Assay'!C:C)</f>
        <v>II</v>
      </c>
      <c r="D2256" s="20">
        <f>COUNTIF('S6 - Table 1'!$B$3:$B$20,Table11[[#This Row],[id]])</f>
        <v>0</v>
      </c>
      <c r="E2256" s="20">
        <v>10.88963051</v>
      </c>
      <c r="F2256" s="20">
        <v>3346</v>
      </c>
      <c r="G2256" s="20">
        <v>54</v>
      </c>
      <c r="H2256" s="20">
        <v>0</v>
      </c>
      <c r="I2256" s="20">
        <v>211</v>
      </c>
      <c r="J2256" s="20">
        <v>50</v>
      </c>
      <c r="K2256" s="20">
        <v>4392</v>
      </c>
      <c r="L2256" s="20">
        <v>55</v>
      </c>
      <c r="M2256" s="26" cm="1">
        <f t="array" ref="M2256">_xlfn.IFS(Table11[[#This Row],[target.clade]]="I",110,Table11[[#This Row],[target.clade]]="II",4454,TRUE,4652)</f>
        <v>4454</v>
      </c>
      <c r="N2256" s="26" cm="1">
        <f t="array" ref="N2256">_xlfn.IFS(Table11[[#This Row],[target.clade]]="I",4454,Table11[[#This Row],[target.clade]]="II",110,TRUE,NA())</f>
        <v>110</v>
      </c>
      <c r="O2256" s="20" cm="1">
        <f t="array" ref="O2256">_xlfn.IFS(Table11[[#This Row],[target.clade]]="I",Table11[[#This Row],[hits.I]],Table11[[#This Row],[target.clade]]="II",Table11[[#This Row],[hits.II]],TRUE,SUM(Table11[[#This Row],[hits.I]:[hits.?]]))</f>
        <v>4392</v>
      </c>
      <c r="P2256" s="26">
        <f>Table11[[#This Row],[clade.P]]-Table11[[#This Row],[clade.TP]]</f>
        <v>62</v>
      </c>
      <c r="Q2256" s="26" cm="1">
        <f t="array" ref="Q2256">_xlfn.IFS(Table11[[#This Row],[target.clade]]="I",Table11[[#This Row],[hits.II]],Table11[[#This Row],[target.clade]]="II",Table11[[#This Row],[hits.I]],TRUE,NA())</f>
        <v>50</v>
      </c>
      <c r="R2256" s="26">
        <f>IFERROR(Table11[[#This Row],[clade.N]]-Table11[[#This Row],[clade.FP]], NA())</f>
        <v>60</v>
      </c>
      <c r="S2256" s="24">
        <f>Table11[[#This Row],[clade.TP]]/Table11[[#This Row],[clade.P]]</f>
        <v>0.98607992815446788</v>
      </c>
      <c r="T2256" s="24">
        <f>Table11[[#This Row],[clade.FN]]/Table11[[#This Row],[clade.P]]</f>
        <v>1.3920071845532105E-2</v>
      </c>
      <c r="U2256" s="24">
        <f>IFERROR(Table11[[#This Row],[clade.FP]]/Table11[[#This Row],[clade.N]],NA())</f>
        <v>0.45454545454545453</v>
      </c>
      <c r="V2256" s="24">
        <f>IFERROR(Table11[[#This Row],[clade.TN]]/Table11[[#This Row],[clade.N]],NA())</f>
        <v>0.54545454545454541</v>
      </c>
      <c r="AC2256" s="11"/>
      <c r="AD2256" s="11"/>
    </row>
    <row r="2257" spans="1:30" ht="21" customHeight="1" x14ac:dyDescent="0.2">
      <c r="A2257" s="25" t="s">
        <v>8432</v>
      </c>
      <c r="B2257" s="20">
        <f>LOOKUP(Table11[[#This Row],[id]],'S1 - Assay'!A:A,'S1 - Assay'!B:B)</f>
        <v>10244</v>
      </c>
      <c r="C2257" s="20" t="str">
        <f>LOOKUP(Table11[[#This Row],[id]],'S1 - Assay'!A:A,'S1 - Assay'!C:C)</f>
        <v>II</v>
      </c>
      <c r="D2257" s="20">
        <f>COUNTIF('S6 - Table 1'!$B$3:$B$20,Table11[[#This Row],[id]])</f>
        <v>0</v>
      </c>
      <c r="E2257" s="20">
        <v>10.94135137</v>
      </c>
      <c r="F2257" s="20">
        <v>3346</v>
      </c>
      <c r="G2257" s="20">
        <v>54</v>
      </c>
      <c r="H2257" s="20">
        <v>0</v>
      </c>
      <c r="I2257" s="20">
        <v>211</v>
      </c>
      <c r="J2257" s="20">
        <v>50</v>
      </c>
      <c r="K2257" s="20">
        <v>4392</v>
      </c>
      <c r="L2257" s="20">
        <v>55</v>
      </c>
      <c r="M2257" s="26" cm="1">
        <f t="array" ref="M2257">_xlfn.IFS(Table11[[#This Row],[target.clade]]="I",110,Table11[[#This Row],[target.clade]]="II",4454,TRUE,4652)</f>
        <v>4454</v>
      </c>
      <c r="N2257" s="26" cm="1">
        <f t="array" ref="N2257">_xlfn.IFS(Table11[[#This Row],[target.clade]]="I",4454,Table11[[#This Row],[target.clade]]="II",110,TRUE,NA())</f>
        <v>110</v>
      </c>
      <c r="O2257" s="20" cm="1">
        <f t="array" ref="O2257">_xlfn.IFS(Table11[[#This Row],[target.clade]]="I",Table11[[#This Row],[hits.I]],Table11[[#This Row],[target.clade]]="II",Table11[[#This Row],[hits.II]],TRUE,SUM(Table11[[#This Row],[hits.I]:[hits.?]]))</f>
        <v>4392</v>
      </c>
      <c r="P2257" s="26">
        <f>Table11[[#This Row],[clade.P]]-Table11[[#This Row],[clade.TP]]</f>
        <v>62</v>
      </c>
      <c r="Q2257" s="26" cm="1">
        <f t="array" ref="Q2257">_xlfn.IFS(Table11[[#This Row],[target.clade]]="I",Table11[[#This Row],[hits.II]],Table11[[#This Row],[target.clade]]="II",Table11[[#This Row],[hits.I]],TRUE,NA())</f>
        <v>50</v>
      </c>
      <c r="R2257" s="26">
        <f>IFERROR(Table11[[#This Row],[clade.N]]-Table11[[#This Row],[clade.FP]], NA())</f>
        <v>60</v>
      </c>
      <c r="S2257" s="24">
        <f>Table11[[#This Row],[clade.TP]]/Table11[[#This Row],[clade.P]]</f>
        <v>0.98607992815446788</v>
      </c>
      <c r="T2257" s="24">
        <f>Table11[[#This Row],[clade.FN]]/Table11[[#This Row],[clade.P]]</f>
        <v>1.3920071845532105E-2</v>
      </c>
      <c r="U2257" s="24">
        <f>IFERROR(Table11[[#This Row],[clade.FP]]/Table11[[#This Row],[clade.N]],NA())</f>
        <v>0.45454545454545453</v>
      </c>
      <c r="V2257" s="24">
        <f>IFERROR(Table11[[#This Row],[clade.TN]]/Table11[[#This Row],[clade.N]],NA())</f>
        <v>0.54545454545454541</v>
      </c>
      <c r="AC2257" s="11"/>
      <c r="AD2257" s="11"/>
    </row>
    <row r="2258" spans="1:30" ht="21" customHeight="1" x14ac:dyDescent="0.2">
      <c r="A2258" s="25" t="s">
        <v>8434</v>
      </c>
      <c r="B2258" s="20">
        <f>LOOKUP(Table11[[#This Row],[id]],'S1 - Assay'!A:A,'S1 - Assay'!B:B)</f>
        <v>10244</v>
      </c>
      <c r="C2258" s="20" t="str">
        <f>LOOKUP(Table11[[#This Row],[id]],'S1 - Assay'!A:A,'S1 - Assay'!C:C)</f>
        <v>II</v>
      </c>
      <c r="D2258" s="20">
        <f>COUNTIF('S6 - Table 1'!$B$3:$B$20,Table11[[#This Row],[id]])</f>
        <v>0</v>
      </c>
      <c r="E2258" s="20">
        <v>10.95265916</v>
      </c>
      <c r="F2258" s="20">
        <v>3383</v>
      </c>
      <c r="G2258" s="20">
        <v>0</v>
      </c>
      <c r="H2258" s="20">
        <v>211</v>
      </c>
      <c r="I2258" s="20">
        <v>126</v>
      </c>
      <c r="J2258" s="20">
        <v>43</v>
      </c>
      <c r="K2258" s="20">
        <v>4389</v>
      </c>
      <c r="L2258" s="20">
        <v>55</v>
      </c>
      <c r="M2258" s="26" cm="1">
        <f t="array" ref="M2258">_xlfn.IFS(Table11[[#This Row],[target.clade]]="I",110,Table11[[#This Row],[target.clade]]="II",4454,TRUE,4652)</f>
        <v>4454</v>
      </c>
      <c r="N2258" s="26" cm="1">
        <f t="array" ref="N2258">_xlfn.IFS(Table11[[#This Row],[target.clade]]="I",4454,Table11[[#This Row],[target.clade]]="II",110,TRUE,NA())</f>
        <v>110</v>
      </c>
      <c r="O2258" s="20" cm="1">
        <f t="array" ref="O2258">_xlfn.IFS(Table11[[#This Row],[target.clade]]="I",Table11[[#This Row],[hits.I]],Table11[[#This Row],[target.clade]]="II",Table11[[#This Row],[hits.II]],TRUE,SUM(Table11[[#This Row],[hits.I]:[hits.?]]))</f>
        <v>4389</v>
      </c>
      <c r="P2258" s="26">
        <f>Table11[[#This Row],[clade.P]]-Table11[[#This Row],[clade.TP]]</f>
        <v>65</v>
      </c>
      <c r="Q2258" s="26" cm="1">
        <f t="array" ref="Q2258">_xlfn.IFS(Table11[[#This Row],[target.clade]]="I",Table11[[#This Row],[hits.II]],Table11[[#This Row],[target.clade]]="II",Table11[[#This Row],[hits.I]],TRUE,NA())</f>
        <v>43</v>
      </c>
      <c r="R2258" s="26">
        <f>IFERROR(Table11[[#This Row],[clade.N]]-Table11[[#This Row],[clade.FP]], NA())</f>
        <v>67</v>
      </c>
      <c r="S2258" s="24">
        <f>Table11[[#This Row],[clade.TP]]/Table11[[#This Row],[clade.P]]</f>
        <v>0.98540637629097438</v>
      </c>
      <c r="T2258" s="24">
        <f>Table11[[#This Row],[clade.FN]]/Table11[[#This Row],[clade.P]]</f>
        <v>1.4593623709025595E-2</v>
      </c>
      <c r="U2258" s="24">
        <f>IFERROR(Table11[[#This Row],[clade.FP]]/Table11[[#This Row],[clade.N]],NA())</f>
        <v>0.39090909090909093</v>
      </c>
      <c r="V2258" s="24">
        <f>IFERROR(Table11[[#This Row],[clade.TN]]/Table11[[#This Row],[clade.N]],NA())</f>
        <v>0.60909090909090913</v>
      </c>
      <c r="AC2258" s="11"/>
      <c r="AD2258" s="11"/>
    </row>
    <row r="2259" spans="1:30" ht="21" customHeight="1" x14ac:dyDescent="0.2">
      <c r="A2259" s="25" t="s">
        <v>8437</v>
      </c>
      <c r="B2259" s="20">
        <f>LOOKUP(Table11[[#This Row],[id]],'S1 - Assay'!A:A,'S1 - Assay'!B:B)</f>
        <v>10244</v>
      </c>
      <c r="C2259" s="20" t="str">
        <f>LOOKUP(Table11[[#This Row],[id]],'S1 - Assay'!A:A,'S1 - Assay'!C:C)</f>
        <v>II</v>
      </c>
      <c r="D2259" s="20">
        <f>COUNTIF('S6 - Table 1'!$B$3:$B$20,Table11[[#This Row],[id]])</f>
        <v>0</v>
      </c>
      <c r="E2259" s="20">
        <v>10.95265916</v>
      </c>
      <c r="F2259" s="20">
        <v>3383</v>
      </c>
      <c r="G2259" s="20">
        <v>0</v>
      </c>
      <c r="H2259" s="20">
        <v>211</v>
      </c>
      <c r="I2259" s="20">
        <v>126</v>
      </c>
      <c r="J2259" s="20">
        <v>43</v>
      </c>
      <c r="K2259" s="20">
        <v>4389</v>
      </c>
      <c r="L2259" s="20">
        <v>55</v>
      </c>
      <c r="M2259" s="26" cm="1">
        <f t="array" ref="M2259">_xlfn.IFS(Table11[[#This Row],[target.clade]]="I",110,Table11[[#This Row],[target.clade]]="II",4454,TRUE,4652)</f>
        <v>4454</v>
      </c>
      <c r="N2259" s="26" cm="1">
        <f t="array" ref="N2259">_xlfn.IFS(Table11[[#This Row],[target.clade]]="I",4454,Table11[[#This Row],[target.clade]]="II",110,TRUE,NA())</f>
        <v>110</v>
      </c>
      <c r="O2259" s="20" cm="1">
        <f t="array" ref="O2259">_xlfn.IFS(Table11[[#This Row],[target.clade]]="I",Table11[[#This Row],[hits.I]],Table11[[#This Row],[target.clade]]="II",Table11[[#This Row],[hits.II]],TRUE,SUM(Table11[[#This Row],[hits.I]:[hits.?]]))</f>
        <v>4389</v>
      </c>
      <c r="P2259" s="26">
        <f>Table11[[#This Row],[clade.P]]-Table11[[#This Row],[clade.TP]]</f>
        <v>65</v>
      </c>
      <c r="Q2259" s="26" cm="1">
        <f t="array" ref="Q2259">_xlfn.IFS(Table11[[#This Row],[target.clade]]="I",Table11[[#This Row],[hits.II]],Table11[[#This Row],[target.clade]]="II",Table11[[#This Row],[hits.I]],TRUE,NA())</f>
        <v>43</v>
      </c>
      <c r="R2259" s="26">
        <f>IFERROR(Table11[[#This Row],[clade.N]]-Table11[[#This Row],[clade.FP]], NA())</f>
        <v>67</v>
      </c>
      <c r="S2259" s="24">
        <f>Table11[[#This Row],[clade.TP]]/Table11[[#This Row],[clade.P]]</f>
        <v>0.98540637629097438</v>
      </c>
      <c r="T2259" s="24">
        <f>Table11[[#This Row],[clade.FN]]/Table11[[#This Row],[clade.P]]</f>
        <v>1.4593623709025595E-2</v>
      </c>
      <c r="U2259" s="24">
        <f>IFERROR(Table11[[#This Row],[clade.FP]]/Table11[[#This Row],[clade.N]],NA())</f>
        <v>0.39090909090909093</v>
      </c>
      <c r="V2259" s="24">
        <f>IFERROR(Table11[[#This Row],[clade.TN]]/Table11[[#This Row],[clade.N]],NA())</f>
        <v>0.60909090909090913</v>
      </c>
      <c r="AC2259" s="11"/>
      <c r="AD2259" s="11"/>
    </row>
    <row r="2260" spans="1:30" ht="21" customHeight="1" x14ac:dyDescent="0.2">
      <c r="A2260" s="25" t="s">
        <v>8439</v>
      </c>
      <c r="B2260" s="20">
        <f>LOOKUP(Table11[[#This Row],[id]],'S1 - Assay'!A:A,'S1 - Assay'!B:B)</f>
        <v>10244</v>
      </c>
      <c r="C2260" s="20" t="str">
        <f>LOOKUP(Table11[[#This Row],[id]],'S1 - Assay'!A:A,'S1 - Assay'!C:C)</f>
        <v>II</v>
      </c>
      <c r="D2260" s="20">
        <f>COUNTIF('S6 - Table 1'!$B$3:$B$20,Table11[[#This Row],[id]])</f>
        <v>0</v>
      </c>
      <c r="E2260" s="20">
        <v>10.969141110000001</v>
      </c>
      <c r="F2260" s="20">
        <v>3347</v>
      </c>
      <c r="G2260" s="20">
        <v>54</v>
      </c>
      <c r="H2260" s="20">
        <v>0</v>
      </c>
      <c r="I2260" s="20">
        <v>211</v>
      </c>
      <c r="J2260" s="20">
        <v>50</v>
      </c>
      <c r="K2260" s="20">
        <v>4393</v>
      </c>
      <c r="L2260" s="20">
        <v>55</v>
      </c>
      <c r="M2260" s="26" cm="1">
        <f t="array" ref="M2260">_xlfn.IFS(Table11[[#This Row],[target.clade]]="I",110,Table11[[#This Row],[target.clade]]="II",4454,TRUE,4652)</f>
        <v>4454</v>
      </c>
      <c r="N2260" s="26" cm="1">
        <f t="array" ref="N2260">_xlfn.IFS(Table11[[#This Row],[target.clade]]="I",4454,Table11[[#This Row],[target.clade]]="II",110,TRUE,NA())</f>
        <v>110</v>
      </c>
      <c r="O2260" s="20" cm="1">
        <f t="array" ref="O2260">_xlfn.IFS(Table11[[#This Row],[target.clade]]="I",Table11[[#This Row],[hits.I]],Table11[[#This Row],[target.clade]]="II",Table11[[#This Row],[hits.II]],TRUE,SUM(Table11[[#This Row],[hits.I]:[hits.?]]))</f>
        <v>4393</v>
      </c>
      <c r="P2260" s="26">
        <f>Table11[[#This Row],[clade.P]]-Table11[[#This Row],[clade.TP]]</f>
        <v>61</v>
      </c>
      <c r="Q2260" s="26" cm="1">
        <f t="array" ref="Q2260">_xlfn.IFS(Table11[[#This Row],[target.clade]]="I",Table11[[#This Row],[hits.II]],Table11[[#This Row],[target.clade]]="II",Table11[[#This Row],[hits.I]],TRUE,NA())</f>
        <v>50</v>
      </c>
      <c r="R2260" s="26">
        <f>IFERROR(Table11[[#This Row],[clade.N]]-Table11[[#This Row],[clade.FP]], NA())</f>
        <v>60</v>
      </c>
      <c r="S2260" s="24">
        <f>Table11[[#This Row],[clade.TP]]/Table11[[#This Row],[clade.P]]</f>
        <v>0.986304445442299</v>
      </c>
      <c r="T2260" s="24">
        <f>Table11[[#This Row],[clade.FN]]/Table11[[#This Row],[clade.P]]</f>
        <v>1.3695554557700943E-2</v>
      </c>
      <c r="U2260" s="24">
        <f>IFERROR(Table11[[#This Row],[clade.FP]]/Table11[[#This Row],[clade.N]],NA())</f>
        <v>0.45454545454545453</v>
      </c>
      <c r="V2260" s="24">
        <f>IFERROR(Table11[[#This Row],[clade.TN]]/Table11[[#This Row],[clade.N]],NA())</f>
        <v>0.54545454545454541</v>
      </c>
      <c r="AC2260" s="11"/>
      <c r="AD2260" s="11"/>
    </row>
    <row r="2261" spans="1:30" ht="21" customHeight="1" x14ac:dyDescent="0.2">
      <c r="A2261" s="25" t="s">
        <v>8442</v>
      </c>
      <c r="B2261" s="20">
        <f>LOOKUP(Table11[[#This Row],[id]],'S1 - Assay'!A:A,'S1 - Assay'!B:B)</f>
        <v>10244</v>
      </c>
      <c r="C2261" s="20" t="str">
        <f>LOOKUP(Table11[[#This Row],[id]],'S1 - Assay'!A:A,'S1 - Assay'!C:C)</f>
        <v>II</v>
      </c>
      <c r="D2261" s="20">
        <f>COUNTIF('S6 - Table 1'!$B$3:$B$20,Table11[[#This Row],[id]])</f>
        <v>0</v>
      </c>
      <c r="E2261" s="20">
        <v>10.98510413</v>
      </c>
      <c r="F2261" s="20">
        <v>3366</v>
      </c>
      <c r="G2261" s="20">
        <v>2</v>
      </c>
      <c r="H2261" s="20">
        <v>282</v>
      </c>
      <c r="I2261" s="20">
        <v>12</v>
      </c>
      <c r="J2261" s="20">
        <v>44</v>
      </c>
      <c r="K2261" s="20">
        <v>4361</v>
      </c>
      <c r="L2261" s="20">
        <v>64</v>
      </c>
      <c r="M2261" s="26" cm="1">
        <f t="array" ref="M2261">_xlfn.IFS(Table11[[#This Row],[target.clade]]="I",110,Table11[[#This Row],[target.clade]]="II",4454,TRUE,4652)</f>
        <v>4454</v>
      </c>
      <c r="N2261" s="26" cm="1">
        <f t="array" ref="N2261">_xlfn.IFS(Table11[[#This Row],[target.clade]]="I",4454,Table11[[#This Row],[target.clade]]="II",110,TRUE,NA())</f>
        <v>110</v>
      </c>
      <c r="O2261" s="20" cm="1">
        <f t="array" ref="O2261">_xlfn.IFS(Table11[[#This Row],[target.clade]]="I",Table11[[#This Row],[hits.I]],Table11[[#This Row],[target.clade]]="II",Table11[[#This Row],[hits.II]],TRUE,SUM(Table11[[#This Row],[hits.I]:[hits.?]]))</f>
        <v>4361</v>
      </c>
      <c r="P2261" s="26">
        <f>Table11[[#This Row],[clade.P]]-Table11[[#This Row],[clade.TP]]</f>
        <v>93</v>
      </c>
      <c r="Q2261" s="26" cm="1">
        <f t="array" ref="Q2261">_xlfn.IFS(Table11[[#This Row],[target.clade]]="I",Table11[[#This Row],[hits.II]],Table11[[#This Row],[target.clade]]="II",Table11[[#This Row],[hits.I]],TRUE,NA())</f>
        <v>44</v>
      </c>
      <c r="R2261" s="26">
        <f>IFERROR(Table11[[#This Row],[clade.N]]-Table11[[#This Row],[clade.FP]], NA())</f>
        <v>66</v>
      </c>
      <c r="S2261" s="24">
        <f>Table11[[#This Row],[clade.TP]]/Table11[[#This Row],[clade.P]]</f>
        <v>0.97911989223170182</v>
      </c>
      <c r="T2261" s="24">
        <f>Table11[[#This Row],[clade.FN]]/Table11[[#This Row],[clade.P]]</f>
        <v>2.088010776829816E-2</v>
      </c>
      <c r="U2261" s="24">
        <f>IFERROR(Table11[[#This Row],[clade.FP]]/Table11[[#This Row],[clade.N]],NA())</f>
        <v>0.4</v>
      </c>
      <c r="V2261" s="24">
        <f>IFERROR(Table11[[#This Row],[clade.TN]]/Table11[[#This Row],[clade.N]],NA())</f>
        <v>0.6</v>
      </c>
      <c r="AC2261" s="11"/>
      <c r="AD2261" s="11"/>
    </row>
    <row r="2262" spans="1:30" ht="21" customHeight="1" x14ac:dyDescent="0.2">
      <c r="A2262" s="25" t="s">
        <v>8447</v>
      </c>
      <c r="B2262" s="20">
        <f>LOOKUP(Table11[[#This Row],[id]],'S1 - Assay'!A:A,'S1 - Assay'!B:B)</f>
        <v>10244</v>
      </c>
      <c r="C2262" s="20" t="str">
        <f>LOOKUP(Table11[[#This Row],[id]],'S1 - Assay'!A:A,'S1 - Assay'!C:C)</f>
        <v>II</v>
      </c>
      <c r="D2262" s="20">
        <f>COUNTIF('S6 - Table 1'!$B$3:$B$20,Table11[[#This Row],[id]])</f>
        <v>0</v>
      </c>
      <c r="E2262" s="20">
        <v>11.031304370000001</v>
      </c>
      <c r="F2262" s="20">
        <v>3430</v>
      </c>
      <c r="G2262" s="20">
        <v>2</v>
      </c>
      <c r="H2262" s="20">
        <v>274</v>
      </c>
      <c r="I2262" s="20">
        <v>19</v>
      </c>
      <c r="J2262" s="20">
        <v>44</v>
      </c>
      <c r="K2262" s="20">
        <v>4424</v>
      </c>
      <c r="L2262" s="20">
        <v>68</v>
      </c>
      <c r="M2262" s="26" cm="1">
        <f t="array" ref="M2262">_xlfn.IFS(Table11[[#This Row],[target.clade]]="I",110,Table11[[#This Row],[target.clade]]="II",4454,TRUE,4652)</f>
        <v>4454</v>
      </c>
      <c r="N2262" s="26" cm="1">
        <f t="array" ref="N2262">_xlfn.IFS(Table11[[#This Row],[target.clade]]="I",4454,Table11[[#This Row],[target.clade]]="II",110,TRUE,NA())</f>
        <v>110</v>
      </c>
      <c r="O2262" s="20" cm="1">
        <f t="array" ref="O2262">_xlfn.IFS(Table11[[#This Row],[target.clade]]="I",Table11[[#This Row],[hits.I]],Table11[[#This Row],[target.clade]]="II",Table11[[#This Row],[hits.II]],TRUE,SUM(Table11[[#This Row],[hits.I]:[hits.?]]))</f>
        <v>4424</v>
      </c>
      <c r="P2262" s="26">
        <f>Table11[[#This Row],[clade.P]]-Table11[[#This Row],[clade.TP]]</f>
        <v>30</v>
      </c>
      <c r="Q2262" s="26" cm="1">
        <f t="array" ref="Q2262">_xlfn.IFS(Table11[[#This Row],[target.clade]]="I",Table11[[#This Row],[hits.II]],Table11[[#This Row],[target.clade]]="II",Table11[[#This Row],[hits.I]],TRUE,NA())</f>
        <v>44</v>
      </c>
      <c r="R2262" s="26">
        <f>IFERROR(Table11[[#This Row],[clade.N]]-Table11[[#This Row],[clade.FP]], NA())</f>
        <v>66</v>
      </c>
      <c r="S2262" s="24">
        <f>Table11[[#This Row],[clade.TP]]/Table11[[#This Row],[clade.P]]</f>
        <v>0.99326448136506507</v>
      </c>
      <c r="T2262" s="24">
        <f>Table11[[#This Row],[clade.FN]]/Table11[[#This Row],[clade.P]]</f>
        <v>6.7355186349348896E-3</v>
      </c>
      <c r="U2262" s="24">
        <f>IFERROR(Table11[[#This Row],[clade.FP]]/Table11[[#This Row],[clade.N]],NA())</f>
        <v>0.4</v>
      </c>
      <c r="V2262" s="24">
        <f>IFERROR(Table11[[#This Row],[clade.TN]]/Table11[[#This Row],[clade.N]],NA())</f>
        <v>0.6</v>
      </c>
      <c r="AC2262" s="11"/>
      <c r="AD2262" s="11"/>
    </row>
    <row r="2263" spans="1:30" ht="21" customHeight="1" x14ac:dyDescent="0.2">
      <c r="A2263" s="25" t="s">
        <v>8450</v>
      </c>
      <c r="B2263" s="20">
        <f>LOOKUP(Table11[[#This Row],[id]],'S1 - Assay'!A:A,'S1 - Assay'!B:B)</f>
        <v>10244</v>
      </c>
      <c r="C2263" s="20" t="str">
        <f>LOOKUP(Table11[[#This Row],[id]],'S1 - Assay'!A:A,'S1 - Assay'!C:C)</f>
        <v>II</v>
      </c>
      <c r="D2263" s="20">
        <f>COUNTIF('S6 - Table 1'!$B$3:$B$20,Table11[[#This Row],[id]])</f>
        <v>0</v>
      </c>
      <c r="E2263" s="20">
        <v>11.05153971</v>
      </c>
      <c r="F2263" s="20">
        <v>3200</v>
      </c>
      <c r="G2263" s="20">
        <v>23</v>
      </c>
      <c r="H2263" s="20">
        <v>0</v>
      </c>
      <c r="I2263" s="20">
        <v>206</v>
      </c>
      <c r="J2263" s="20">
        <v>43</v>
      </c>
      <c r="K2263" s="20">
        <v>4136</v>
      </c>
      <c r="L2263" s="20">
        <v>64</v>
      </c>
      <c r="M2263" s="26" cm="1">
        <f t="array" ref="M2263">_xlfn.IFS(Table11[[#This Row],[target.clade]]="I",110,Table11[[#This Row],[target.clade]]="II",4454,TRUE,4652)</f>
        <v>4454</v>
      </c>
      <c r="N2263" s="26" cm="1">
        <f t="array" ref="N2263">_xlfn.IFS(Table11[[#This Row],[target.clade]]="I",4454,Table11[[#This Row],[target.clade]]="II",110,TRUE,NA())</f>
        <v>110</v>
      </c>
      <c r="O2263" s="20" cm="1">
        <f t="array" ref="O2263">_xlfn.IFS(Table11[[#This Row],[target.clade]]="I",Table11[[#This Row],[hits.I]],Table11[[#This Row],[target.clade]]="II",Table11[[#This Row],[hits.II]],TRUE,SUM(Table11[[#This Row],[hits.I]:[hits.?]]))</f>
        <v>4136</v>
      </c>
      <c r="P2263" s="26">
        <f>Table11[[#This Row],[clade.P]]-Table11[[#This Row],[clade.TP]]</f>
        <v>318</v>
      </c>
      <c r="Q2263" s="26" cm="1">
        <f t="array" ref="Q2263">_xlfn.IFS(Table11[[#This Row],[target.clade]]="I",Table11[[#This Row],[hits.II]],Table11[[#This Row],[target.clade]]="II",Table11[[#This Row],[hits.I]],TRUE,NA())</f>
        <v>43</v>
      </c>
      <c r="R2263" s="26">
        <f>IFERROR(Table11[[#This Row],[clade.N]]-Table11[[#This Row],[clade.FP]], NA())</f>
        <v>67</v>
      </c>
      <c r="S2263" s="24">
        <f>Table11[[#This Row],[clade.TP]]/Table11[[#This Row],[clade.P]]</f>
        <v>0.92860350246969015</v>
      </c>
      <c r="T2263" s="24">
        <f>Table11[[#This Row],[clade.FN]]/Table11[[#This Row],[clade.P]]</f>
        <v>7.1396497530309827E-2</v>
      </c>
      <c r="U2263" s="24">
        <f>IFERROR(Table11[[#This Row],[clade.FP]]/Table11[[#This Row],[clade.N]],NA())</f>
        <v>0.39090909090909093</v>
      </c>
      <c r="V2263" s="24">
        <f>IFERROR(Table11[[#This Row],[clade.TN]]/Table11[[#This Row],[clade.N]],NA())</f>
        <v>0.60909090909090913</v>
      </c>
      <c r="AC2263" s="11"/>
      <c r="AD2263" s="11"/>
    </row>
    <row r="2264" spans="1:30" ht="21" customHeight="1" x14ac:dyDescent="0.2">
      <c r="A2264" s="25" t="s">
        <v>8453</v>
      </c>
      <c r="B2264" s="20">
        <f>LOOKUP(Table11[[#This Row],[id]],'S1 - Assay'!A:A,'S1 - Assay'!B:B)</f>
        <v>10244</v>
      </c>
      <c r="C2264" s="20" t="str">
        <f>LOOKUP(Table11[[#This Row],[id]],'S1 - Assay'!A:A,'S1 - Assay'!C:C)</f>
        <v>II</v>
      </c>
      <c r="D2264" s="20">
        <f>COUNTIF('S6 - Table 1'!$B$3:$B$20,Table11[[#This Row],[id]])</f>
        <v>0</v>
      </c>
      <c r="E2264" s="20">
        <v>11.083295400000001</v>
      </c>
      <c r="F2264" s="20">
        <v>3430</v>
      </c>
      <c r="G2264" s="20">
        <v>2</v>
      </c>
      <c r="H2264" s="20">
        <v>274</v>
      </c>
      <c r="I2264" s="20">
        <v>19</v>
      </c>
      <c r="J2264" s="20">
        <v>44</v>
      </c>
      <c r="K2264" s="20">
        <v>4424</v>
      </c>
      <c r="L2264" s="20">
        <v>68</v>
      </c>
      <c r="M2264" s="26" cm="1">
        <f t="array" ref="M2264">_xlfn.IFS(Table11[[#This Row],[target.clade]]="I",110,Table11[[#This Row],[target.clade]]="II",4454,TRUE,4652)</f>
        <v>4454</v>
      </c>
      <c r="N2264" s="26" cm="1">
        <f t="array" ref="N2264">_xlfn.IFS(Table11[[#This Row],[target.clade]]="I",4454,Table11[[#This Row],[target.clade]]="II",110,TRUE,NA())</f>
        <v>110</v>
      </c>
      <c r="O2264" s="20" cm="1">
        <f t="array" ref="O2264">_xlfn.IFS(Table11[[#This Row],[target.clade]]="I",Table11[[#This Row],[hits.I]],Table11[[#This Row],[target.clade]]="II",Table11[[#This Row],[hits.II]],TRUE,SUM(Table11[[#This Row],[hits.I]:[hits.?]]))</f>
        <v>4424</v>
      </c>
      <c r="P2264" s="26">
        <f>Table11[[#This Row],[clade.P]]-Table11[[#This Row],[clade.TP]]</f>
        <v>30</v>
      </c>
      <c r="Q2264" s="26" cm="1">
        <f t="array" ref="Q2264">_xlfn.IFS(Table11[[#This Row],[target.clade]]="I",Table11[[#This Row],[hits.II]],Table11[[#This Row],[target.clade]]="II",Table11[[#This Row],[hits.I]],TRUE,NA())</f>
        <v>44</v>
      </c>
      <c r="R2264" s="26">
        <f>IFERROR(Table11[[#This Row],[clade.N]]-Table11[[#This Row],[clade.FP]], NA())</f>
        <v>66</v>
      </c>
      <c r="S2264" s="24">
        <f>Table11[[#This Row],[clade.TP]]/Table11[[#This Row],[clade.P]]</f>
        <v>0.99326448136506507</v>
      </c>
      <c r="T2264" s="24">
        <f>Table11[[#This Row],[clade.FN]]/Table11[[#This Row],[clade.P]]</f>
        <v>6.7355186349348896E-3</v>
      </c>
      <c r="U2264" s="24">
        <f>IFERROR(Table11[[#This Row],[clade.FP]]/Table11[[#This Row],[clade.N]],NA())</f>
        <v>0.4</v>
      </c>
      <c r="V2264" s="24">
        <f>IFERROR(Table11[[#This Row],[clade.TN]]/Table11[[#This Row],[clade.N]],NA())</f>
        <v>0.6</v>
      </c>
      <c r="AC2264" s="11"/>
      <c r="AD2264" s="11"/>
    </row>
    <row r="2265" spans="1:30" ht="21" customHeight="1" x14ac:dyDescent="0.2">
      <c r="A2265" s="25" t="s">
        <v>8456</v>
      </c>
      <c r="B2265" s="20">
        <f>LOOKUP(Table11[[#This Row],[id]],'S1 - Assay'!A:A,'S1 - Assay'!B:B)</f>
        <v>10244</v>
      </c>
      <c r="C2265" s="20" t="str">
        <f>LOOKUP(Table11[[#This Row],[id]],'S1 - Assay'!A:A,'S1 - Assay'!C:C)</f>
        <v>II</v>
      </c>
      <c r="D2265" s="20">
        <f>COUNTIF('S6 - Table 1'!$B$3:$B$20,Table11[[#This Row],[id]])</f>
        <v>0</v>
      </c>
      <c r="E2265" s="20">
        <v>11.15383986</v>
      </c>
      <c r="F2265" s="20">
        <v>3202</v>
      </c>
      <c r="G2265" s="20">
        <v>21</v>
      </c>
      <c r="H2265" s="20">
        <v>0</v>
      </c>
      <c r="I2265" s="20">
        <v>206</v>
      </c>
      <c r="J2265" s="20">
        <v>43</v>
      </c>
      <c r="K2265" s="20">
        <v>4138</v>
      </c>
      <c r="L2265" s="20">
        <v>64</v>
      </c>
      <c r="M2265" s="26" cm="1">
        <f t="array" ref="M2265">_xlfn.IFS(Table11[[#This Row],[target.clade]]="I",110,Table11[[#This Row],[target.clade]]="II",4454,TRUE,4652)</f>
        <v>4454</v>
      </c>
      <c r="N2265" s="26" cm="1">
        <f t="array" ref="N2265">_xlfn.IFS(Table11[[#This Row],[target.clade]]="I",4454,Table11[[#This Row],[target.clade]]="II",110,TRUE,NA())</f>
        <v>110</v>
      </c>
      <c r="O2265" s="20" cm="1">
        <f t="array" ref="O2265">_xlfn.IFS(Table11[[#This Row],[target.clade]]="I",Table11[[#This Row],[hits.I]],Table11[[#This Row],[target.clade]]="II",Table11[[#This Row],[hits.II]],TRUE,SUM(Table11[[#This Row],[hits.I]:[hits.?]]))</f>
        <v>4138</v>
      </c>
      <c r="P2265" s="26">
        <f>Table11[[#This Row],[clade.P]]-Table11[[#This Row],[clade.TP]]</f>
        <v>316</v>
      </c>
      <c r="Q2265" s="26" cm="1">
        <f t="array" ref="Q2265">_xlfn.IFS(Table11[[#This Row],[target.clade]]="I",Table11[[#This Row],[hits.II]],Table11[[#This Row],[target.clade]]="II",Table11[[#This Row],[hits.I]],TRUE,NA())</f>
        <v>43</v>
      </c>
      <c r="R2265" s="26">
        <f>IFERROR(Table11[[#This Row],[clade.N]]-Table11[[#This Row],[clade.FP]], NA())</f>
        <v>67</v>
      </c>
      <c r="S2265" s="24">
        <f>Table11[[#This Row],[clade.TP]]/Table11[[#This Row],[clade.P]]</f>
        <v>0.92905253704535251</v>
      </c>
      <c r="T2265" s="24">
        <f>Table11[[#This Row],[clade.FN]]/Table11[[#This Row],[clade.P]]</f>
        <v>7.0947462954647503E-2</v>
      </c>
      <c r="U2265" s="24">
        <f>IFERROR(Table11[[#This Row],[clade.FP]]/Table11[[#This Row],[clade.N]],NA())</f>
        <v>0.39090909090909093</v>
      </c>
      <c r="V2265" s="24">
        <f>IFERROR(Table11[[#This Row],[clade.TN]]/Table11[[#This Row],[clade.N]],NA())</f>
        <v>0.60909090909090913</v>
      </c>
      <c r="AC2265" s="11"/>
      <c r="AD2265" s="11"/>
    </row>
    <row r="2266" spans="1:30" ht="21" customHeight="1" x14ac:dyDescent="0.2">
      <c r="A2266" s="25" t="s">
        <v>8459</v>
      </c>
      <c r="B2266" s="20">
        <f>LOOKUP(Table11[[#This Row],[id]],'S1 - Assay'!A:A,'S1 - Assay'!B:B)</f>
        <v>10244</v>
      </c>
      <c r="C2266" s="20" t="str">
        <f>LOOKUP(Table11[[#This Row],[id]],'S1 - Assay'!A:A,'S1 - Assay'!C:C)</f>
        <v>II</v>
      </c>
      <c r="D2266" s="20">
        <f>COUNTIF('S6 - Table 1'!$B$3:$B$20,Table11[[#This Row],[id]])</f>
        <v>0</v>
      </c>
      <c r="E2266" s="20">
        <v>11.22750499</v>
      </c>
      <c r="F2266" s="20">
        <v>3366</v>
      </c>
      <c r="G2266" s="20">
        <v>2</v>
      </c>
      <c r="H2266" s="20">
        <v>282</v>
      </c>
      <c r="I2266" s="20">
        <v>11</v>
      </c>
      <c r="J2266" s="20">
        <v>44</v>
      </c>
      <c r="K2266" s="20">
        <v>4361</v>
      </c>
      <c r="L2266" s="20">
        <v>64</v>
      </c>
      <c r="M2266" s="26" cm="1">
        <f t="array" ref="M2266">_xlfn.IFS(Table11[[#This Row],[target.clade]]="I",110,Table11[[#This Row],[target.clade]]="II",4454,TRUE,4652)</f>
        <v>4454</v>
      </c>
      <c r="N2266" s="26" cm="1">
        <f t="array" ref="N2266">_xlfn.IFS(Table11[[#This Row],[target.clade]]="I",4454,Table11[[#This Row],[target.clade]]="II",110,TRUE,NA())</f>
        <v>110</v>
      </c>
      <c r="O2266" s="20" cm="1">
        <f t="array" ref="O2266">_xlfn.IFS(Table11[[#This Row],[target.clade]]="I",Table11[[#This Row],[hits.I]],Table11[[#This Row],[target.clade]]="II",Table11[[#This Row],[hits.II]],TRUE,SUM(Table11[[#This Row],[hits.I]:[hits.?]]))</f>
        <v>4361</v>
      </c>
      <c r="P2266" s="26">
        <f>Table11[[#This Row],[clade.P]]-Table11[[#This Row],[clade.TP]]</f>
        <v>93</v>
      </c>
      <c r="Q2266" s="26" cm="1">
        <f t="array" ref="Q2266">_xlfn.IFS(Table11[[#This Row],[target.clade]]="I",Table11[[#This Row],[hits.II]],Table11[[#This Row],[target.clade]]="II",Table11[[#This Row],[hits.I]],TRUE,NA())</f>
        <v>44</v>
      </c>
      <c r="R2266" s="26">
        <f>IFERROR(Table11[[#This Row],[clade.N]]-Table11[[#This Row],[clade.FP]], NA())</f>
        <v>66</v>
      </c>
      <c r="S2266" s="24">
        <f>Table11[[#This Row],[clade.TP]]/Table11[[#This Row],[clade.P]]</f>
        <v>0.97911989223170182</v>
      </c>
      <c r="T2266" s="24">
        <f>Table11[[#This Row],[clade.FN]]/Table11[[#This Row],[clade.P]]</f>
        <v>2.088010776829816E-2</v>
      </c>
      <c r="U2266" s="24">
        <f>IFERROR(Table11[[#This Row],[clade.FP]]/Table11[[#This Row],[clade.N]],NA())</f>
        <v>0.4</v>
      </c>
      <c r="V2266" s="24">
        <f>IFERROR(Table11[[#This Row],[clade.TN]]/Table11[[#This Row],[clade.N]],NA())</f>
        <v>0.6</v>
      </c>
      <c r="AC2266" s="11"/>
      <c r="AD2266" s="11"/>
    </row>
    <row r="2267" spans="1:30" ht="21" customHeight="1" x14ac:dyDescent="0.2">
      <c r="A2267" s="25" t="s">
        <v>8462</v>
      </c>
      <c r="B2267" s="20">
        <f>LOOKUP(Table11[[#This Row],[id]],'S1 - Assay'!A:A,'S1 - Assay'!B:B)</f>
        <v>10244</v>
      </c>
      <c r="C2267" s="20" t="str">
        <f>LOOKUP(Table11[[#This Row],[id]],'S1 - Assay'!A:A,'S1 - Assay'!C:C)</f>
        <v>II</v>
      </c>
      <c r="D2267" s="20">
        <f>COUNTIF('S6 - Table 1'!$B$3:$B$20,Table11[[#This Row],[id]])</f>
        <v>0</v>
      </c>
      <c r="E2267" s="20">
        <v>11.22750499</v>
      </c>
      <c r="F2267" s="20">
        <v>3366</v>
      </c>
      <c r="G2267" s="20">
        <v>2</v>
      </c>
      <c r="H2267" s="20">
        <v>282</v>
      </c>
      <c r="I2267" s="20">
        <v>12</v>
      </c>
      <c r="J2267" s="20">
        <v>44</v>
      </c>
      <c r="K2267" s="20">
        <v>4361</v>
      </c>
      <c r="L2267" s="20">
        <v>64</v>
      </c>
      <c r="M2267" s="26" cm="1">
        <f t="array" ref="M2267">_xlfn.IFS(Table11[[#This Row],[target.clade]]="I",110,Table11[[#This Row],[target.clade]]="II",4454,TRUE,4652)</f>
        <v>4454</v>
      </c>
      <c r="N2267" s="26" cm="1">
        <f t="array" ref="N2267">_xlfn.IFS(Table11[[#This Row],[target.clade]]="I",4454,Table11[[#This Row],[target.clade]]="II",110,TRUE,NA())</f>
        <v>110</v>
      </c>
      <c r="O2267" s="20" cm="1">
        <f t="array" ref="O2267">_xlfn.IFS(Table11[[#This Row],[target.clade]]="I",Table11[[#This Row],[hits.I]],Table11[[#This Row],[target.clade]]="II",Table11[[#This Row],[hits.II]],TRUE,SUM(Table11[[#This Row],[hits.I]:[hits.?]]))</f>
        <v>4361</v>
      </c>
      <c r="P2267" s="26">
        <f>Table11[[#This Row],[clade.P]]-Table11[[#This Row],[clade.TP]]</f>
        <v>93</v>
      </c>
      <c r="Q2267" s="26" cm="1">
        <f t="array" ref="Q2267">_xlfn.IFS(Table11[[#This Row],[target.clade]]="I",Table11[[#This Row],[hits.II]],Table11[[#This Row],[target.clade]]="II",Table11[[#This Row],[hits.I]],TRUE,NA())</f>
        <v>44</v>
      </c>
      <c r="R2267" s="26">
        <f>IFERROR(Table11[[#This Row],[clade.N]]-Table11[[#This Row],[clade.FP]], NA())</f>
        <v>66</v>
      </c>
      <c r="S2267" s="24">
        <f>Table11[[#This Row],[clade.TP]]/Table11[[#This Row],[clade.P]]</f>
        <v>0.97911989223170182</v>
      </c>
      <c r="T2267" s="24">
        <f>Table11[[#This Row],[clade.FN]]/Table11[[#This Row],[clade.P]]</f>
        <v>2.088010776829816E-2</v>
      </c>
      <c r="U2267" s="24">
        <f>IFERROR(Table11[[#This Row],[clade.FP]]/Table11[[#This Row],[clade.N]],NA())</f>
        <v>0.4</v>
      </c>
      <c r="V2267" s="24">
        <f>IFERROR(Table11[[#This Row],[clade.TN]]/Table11[[#This Row],[clade.N]],NA())</f>
        <v>0.6</v>
      </c>
      <c r="AC2267" s="11"/>
      <c r="AD2267" s="11"/>
    </row>
    <row r="2268" spans="1:30" ht="21" customHeight="1" x14ac:dyDescent="0.2">
      <c r="A2268" s="25" t="s">
        <v>8465</v>
      </c>
      <c r="B2268" s="20">
        <f>LOOKUP(Table11[[#This Row],[id]],'S1 - Assay'!A:A,'S1 - Assay'!B:B)</f>
        <v>10244</v>
      </c>
      <c r="C2268" s="20" t="str">
        <f>LOOKUP(Table11[[#This Row],[id]],'S1 - Assay'!A:A,'S1 - Assay'!C:C)</f>
        <v>II</v>
      </c>
      <c r="D2268" s="20">
        <f>COUNTIF('S6 - Table 1'!$B$3:$B$20,Table11[[#This Row],[id]])</f>
        <v>0</v>
      </c>
      <c r="E2268" s="20">
        <v>11.38923752</v>
      </c>
      <c r="F2268" s="20">
        <v>3430</v>
      </c>
      <c r="G2268" s="20">
        <v>2</v>
      </c>
      <c r="H2268" s="20">
        <v>274</v>
      </c>
      <c r="I2268" s="20">
        <v>19</v>
      </c>
      <c r="J2268" s="20">
        <v>44</v>
      </c>
      <c r="K2268" s="20">
        <v>4424</v>
      </c>
      <c r="L2268" s="20">
        <v>68</v>
      </c>
      <c r="M2268" s="26" cm="1">
        <f t="array" ref="M2268">_xlfn.IFS(Table11[[#This Row],[target.clade]]="I",110,Table11[[#This Row],[target.clade]]="II",4454,TRUE,4652)</f>
        <v>4454</v>
      </c>
      <c r="N2268" s="26" cm="1">
        <f t="array" ref="N2268">_xlfn.IFS(Table11[[#This Row],[target.clade]]="I",4454,Table11[[#This Row],[target.clade]]="II",110,TRUE,NA())</f>
        <v>110</v>
      </c>
      <c r="O2268" s="20" cm="1">
        <f t="array" ref="O2268">_xlfn.IFS(Table11[[#This Row],[target.clade]]="I",Table11[[#This Row],[hits.I]],Table11[[#This Row],[target.clade]]="II",Table11[[#This Row],[hits.II]],TRUE,SUM(Table11[[#This Row],[hits.I]:[hits.?]]))</f>
        <v>4424</v>
      </c>
      <c r="P2268" s="26">
        <f>Table11[[#This Row],[clade.P]]-Table11[[#This Row],[clade.TP]]</f>
        <v>30</v>
      </c>
      <c r="Q2268" s="26" cm="1">
        <f t="array" ref="Q2268">_xlfn.IFS(Table11[[#This Row],[target.clade]]="I",Table11[[#This Row],[hits.II]],Table11[[#This Row],[target.clade]]="II",Table11[[#This Row],[hits.I]],TRUE,NA())</f>
        <v>44</v>
      </c>
      <c r="R2268" s="26">
        <f>IFERROR(Table11[[#This Row],[clade.N]]-Table11[[#This Row],[clade.FP]], NA())</f>
        <v>66</v>
      </c>
      <c r="S2268" s="24">
        <f>Table11[[#This Row],[clade.TP]]/Table11[[#This Row],[clade.P]]</f>
        <v>0.99326448136506507</v>
      </c>
      <c r="T2268" s="24">
        <f>Table11[[#This Row],[clade.FN]]/Table11[[#This Row],[clade.P]]</f>
        <v>6.7355186349348896E-3</v>
      </c>
      <c r="U2268" s="24">
        <f>IFERROR(Table11[[#This Row],[clade.FP]]/Table11[[#This Row],[clade.N]],NA())</f>
        <v>0.4</v>
      </c>
      <c r="V2268" s="24">
        <f>IFERROR(Table11[[#This Row],[clade.TN]]/Table11[[#This Row],[clade.N]],NA())</f>
        <v>0.6</v>
      </c>
      <c r="AC2268" s="11"/>
      <c r="AD2268" s="11"/>
    </row>
    <row r="2269" spans="1:30" ht="21" customHeight="1" x14ac:dyDescent="0.2">
      <c r="A2269" s="25" t="s">
        <v>8467</v>
      </c>
      <c r="B2269" s="20">
        <f>LOOKUP(Table11[[#This Row],[id]],'S1 - Assay'!A:A,'S1 - Assay'!B:B)</f>
        <v>10244</v>
      </c>
      <c r="C2269" s="20" t="str">
        <f>LOOKUP(Table11[[#This Row],[id]],'S1 - Assay'!A:A,'S1 - Assay'!C:C)</f>
        <v>II</v>
      </c>
      <c r="D2269" s="20">
        <f>COUNTIF('S6 - Table 1'!$B$3:$B$20,Table11[[#This Row],[id]])</f>
        <v>0</v>
      </c>
      <c r="E2269" s="20">
        <v>11.44002452</v>
      </c>
      <c r="F2269" s="20">
        <v>3425</v>
      </c>
      <c r="G2269" s="20">
        <v>2</v>
      </c>
      <c r="H2269" s="20">
        <v>279</v>
      </c>
      <c r="I2269" s="20">
        <v>10</v>
      </c>
      <c r="J2269" s="20">
        <v>44</v>
      </c>
      <c r="K2269" s="20">
        <v>4424</v>
      </c>
      <c r="L2269" s="20">
        <v>66</v>
      </c>
      <c r="M2269" s="26" cm="1">
        <f t="array" ref="M2269">_xlfn.IFS(Table11[[#This Row],[target.clade]]="I",110,Table11[[#This Row],[target.clade]]="II",4454,TRUE,4652)</f>
        <v>4454</v>
      </c>
      <c r="N2269" s="26" cm="1">
        <f t="array" ref="N2269">_xlfn.IFS(Table11[[#This Row],[target.clade]]="I",4454,Table11[[#This Row],[target.clade]]="II",110,TRUE,NA())</f>
        <v>110</v>
      </c>
      <c r="O2269" s="20" cm="1">
        <f t="array" ref="O2269">_xlfn.IFS(Table11[[#This Row],[target.clade]]="I",Table11[[#This Row],[hits.I]],Table11[[#This Row],[target.clade]]="II",Table11[[#This Row],[hits.II]],TRUE,SUM(Table11[[#This Row],[hits.I]:[hits.?]]))</f>
        <v>4424</v>
      </c>
      <c r="P2269" s="26">
        <f>Table11[[#This Row],[clade.P]]-Table11[[#This Row],[clade.TP]]</f>
        <v>30</v>
      </c>
      <c r="Q2269" s="26" cm="1">
        <f t="array" ref="Q2269">_xlfn.IFS(Table11[[#This Row],[target.clade]]="I",Table11[[#This Row],[hits.II]],Table11[[#This Row],[target.clade]]="II",Table11[[#This Row],[hits.I]],TRUE,NA())</f>
        <v>44</v>
      </c>
      <c r="R2269" s="26">
        <f>IFERROR(Table11[[#This Row],[clade.N]]-Table11[[#This Row],[clade.FP]], NA())</f>
        <v>66</v>
      </c>
      <c r="S2269" s="24">
        <f>Table11[[#This Row],[clade.TP]]/Table11[[#This Row],[clade.P]]</f>
        <v>0.99326448136506507</v>
      </c>
      <c r="T2269" s="24">
        <f>Table11[[#This Row],[clade.FN]]/Table11[[#This Row],[clade.P]]</f>
        <v>6.7355186349348896E-3</v>
      </c>
      <c r="U2269" s="24">
        <f>IFERROR(Table11[[#This Row],[clade.FP]]/Table11[[#This Row],[clade.N]],NA())</f>
        <v>0.4</v>
      </c>
      <c r="V2269" s="24">
        <f>IFERROR(Table11[[#This Row],[clade.TN]]/Table11[[#This Row],[clade.N]],NA())</f>
        <v>0.6</v>
      </c>
      <c r="AC2269" s="11"/>
      <c r="AD2269" s="11"/>
    </row>
    <row r="2270" spans="1:30" ht="21" customHeight="1" x14ac:dyDescent="0.2">
      <c r="A2270" s="25" t="s">
        <v>8472</v>
      </c>
      <c r="B2270" s="20">
        <f>LOOKUP(Table11[[#This Row],[id]],'S1 - Assay'!A:A,'S1 - Assay'!B:B)</f>
        <v>10244</v>
      </c>
      <c r="C2270" s="20" t="str">
        <f>LOOKUP(Table11[[#This Row],[id]],'S1 - Assay'!A:A,'S1 - Assay'!C:C)</f>
        <v>II</v>
      </c>
      <c r="D2270" s="20">
        <f>COUNTIF('S6 - Table 1'!$B$3:$B$20,Table11[[#This Row],[id]])</f>
        <v>0</v>
      </c>
      <c r="E2270" s="20">
        <v>11.5373205</v>
      </c>
      <c r="F2270" s="20">
        <v>3410</v>
      </c>
      <c r="G2270" s="20">
        <v>8</v>
      </c>
      <c r="H2270" s="20">
        <v>295</v>
      </c>
      <c r="I2270" s="20">
        <v>31</v>
      </c>
      <c r="J2270" s="20">
        <v>50</v>
      </c>
      <c r="K2270" s="20">
        <v>4406</v>
      </c>
      <c r="L2270" s="20">
        <v>56</v>
      </c>
      <c r="M2270" s="26" cm="1">
        <f t="array" ref="M2270">_xlfn.IFS(Table11[[#This Row],[target.clade]]="I",110,Table11[[#This Row],[target.clade]]="II",4454,TRUE,4652)</f>
        <v>4454</v>
      </c>
      <c r="N2270" s="26" cm="1">
        <f t="array" ref="N2270">_xlfn.IFS(Table11[[#This Row],[target.clade]]="I",4454,Table11[[#This Row],[target.clade]]="II",110,TRUE,NA())</f>
        <v>110</v>
      </c>
      <c r="O2270" s="20" cm="1">
        <f t="array" ref="O2270">_xlfn.IFS(Table11[[#This Row],[target.clade]]="I",Table11[[#This Row],[hits.I]],Table11[[#This Row],[target.clade]]="II",Table11[[#This Row],[hits.II]],TRUE,SUM(Table11[[#This Row],[hits.I]:[hits.?]]))</f>
        <v>4406</v>
      </c>
      <c r="P2270" s="26">
        <f>Table11[[#This Row],[clade.P]]-Table11[[#This Row],[clade.TP]]</f>
        <v>48</v>
      </c>
      <c r="Q2270" s="26" cm="1">
        <f t="array" ref="Q2270">_xlfn.IFS(Table11[[#This Row],[target.clade]]="I",Table11[[#This Row],[hits.II]],Table11[[#This Row],[target.clade]]="II",Table11[[#This Row],[hits.I]],TRUE,NA())</f>
        <v>50</v>
      </c>
      <c r="R2270" s="26">
        <f>IFERROR(Table11[[#This Row],[clade.N]]-Table11[[#This Row],[clade.FP]], NA())</f>
        <v>60</v>
      </c>
      <c r="S2270" s="24">
        <f>Table11[[#This Row],[clade.TP]]/Table11[[#This Row],[clade.P]]</f>
        <v>0.98922317018410422</v>
      </c>
      <c r="T2270" s="24">
        <f>Table11[[#This Row],[clade.FN]]/Table11[[#This Row],[clade.P]]</f>
        <v>1.0776829815895825E-2</v>
      </c>
      <c r="U2270" s="24">
        <f>IFERROR(Table11[[#This Row],[clade.FP]]/Table11[[#This Row],[clade.N]],NA())</f>
        <v>0.45454545454545453</v>
      </c>
      <c r="V2270" s="24">
        <f>IFERROR(Table11[[#This Row],[clade.TN]]/Table11[[#This Row],[clade.N]],NA())</f>
        <v>0.54545454545454541</v>
      </c>
      <c r="AC2270" s="11"/>
      <c r="AD2270" s="11"/>
    </row>
    <row r="2271" spans="1:30" ht="21" customHeight="1" x14ac:dyDescent="0.2">
      <c r="A2271" s="25" t="s">
        <v>8475</v>
      </c>
      <c r="B2271" s="20">
        <f>LOOKUP(Table11[[#This Row],[id]],'S1 - Assay'!A:A,'S1 - Assay'!B:B)</f>
        <v>10244</v>
      </c>
      <c r="C2271" s="20" t="str">
        <f>LOOKUP(Table11[[#This Row],[id]],'S1 - Assay'!A:A,'S1 - Assay'!C:C)</f>
        <v>II</v>
      </c>
      <c r="D2271" s="20">
        <f>COUNTIF('S6 - Table 1'!$B$3:$B$20,Table11[[#This Row],[id]])</f>
        <v>0</v>
      </c>
      <c r="E2271" s="20">
        <v>11.54536339</v>
      </c>
      <c r="F2271" s="20">
        <v>3426</v>
      </c>
      <c r="G2271" s="20">
        <v>1</v>
      </c>
      <c r="H2271" s="20">
        <v>279</v>
      </c>
      <c r="I2271" s="20">
        <v>10</v>
      </c>
      <c r="J2271" s="20">
        <v>44</v>
      </c>
      <c r="K2271" s="20">
        <v>4423</v>
      </c>
      <c r="L2271" s="20">
        <v>66</v>
      </c>
      <c r="M2271" s="26" cm="1">
        <f t="array" ref="M2271">_xlfn.IFS(Table11[[#This Row],[target.clade]]="I",110,Table11[[#This Row],[target.clade]]="II",4454,TRUE,4652)</f>
        <v>4454</v>
      </c>
      <c r="N2271" s="26" cm="1">
        <f t="array" ref="N2271">_xlfn.IFS(Table11[[#This Row],[target.clade]]="I",4454,Table11[[#This Row],[target.clade]]="II",110,TRUE,NA())</f>
        <v>110</v>
      </c>
      <c r="O2271" s="20" cm="1">
        <f t="array" ref="O2271">_xlfn.IFS(Table11[[#This Row],[target.clade]]="I",Table11[[#This Row],[hits.I]],Table11[[#This Row],[target.clade]]="II",Table11[[#This Row],[hits.II]],TRUE,SUM(Table11[[#This Row],[hits.I]:[hits.?]]))</f>
        <v>4423</v>
      </c>
      <c r="P2271" s="26">
        <f>Table11[[#This Row],[clade.P]]-Table11[[#This Row],[clade.TP]]</f>
        <v>31</v>
      </c>
      <c r="Q2271" s="26" cm="1">
        <f t="array" ref="Q2271">_xlfn.IFS(Table11[[#This Row],[target.clade]]="I",Table11[[#This Row],[hits.II]],Table11[[#This Row],[target.clade]]="II",Table11[[#This Row],[hits.I]],TRUE,NA())</f>
        <v>44</v>
      </c>
      <c r="R2271" s="26">
        <f>IFERROR(Table11[[#This Row],[clade.N]]-Table11[[#This Row],[clade.FP]], NA())</f>
        <v>66</v>
      </c>
      <c r="S2271" s="24">
        <f>Table11[[#This Row],[clade.TP]]/Table11[[#This Row],[clade.P]]</f>
        <v>0.99303996407723394</v>
      </c>
      <c r="T2271" s="24">
        <f>Table11[[#This Row],[clade.FN]]/Table11[[#This Row],[clade.P]]</f>
        <v>6.9600359227660526E-3</v>
      </c>
      <c r="U2271" s="24">
        <f>IFERROR(Table11[[#This Row],[clade.FP]]/Table11[[#This Row],[clade.N]],NA())</f>
        <v>0.4</v>
      </c>
      <c r="V2271" s="24">
        <f>IFERROR(Table11[[#This Row],[clade.TN]]/Table11[[#This Row],[clade.N]],NA())</f>
        <v>0.6</v>
      </c>
      <c r="AC2271" s="11"/>
      <c r="AD2271" s="11"/>
    </row>
    <row r="2272" spans="1:30" ht="21" customHeight="1" x14ac:dyDescent="0.2">
      <c r="A2272" s="25" t="s">
        <v>8478</v>
      </c>
      <c r="B2272" s="20">
        <f>LOOKUP(Table11[[#This Row],[id]],'S1 - Assay'!A:A,'S1 - Assay'!B:B)</f>
        <v>10244</v>
      </c>
      <c r="C2272" s="20" t="str">
        <f>LOOKUP(Table11[[#This Row],[id]],'S1 - Assay'!A:A,'S1 - Assay'!C:C)</f>
        <v>II</v>
      </c>
      <c r="D2272" s="20">
        <f>COUNTIF('S6 - Table 1'!$B$3:$B$20,Table11[[#This Row],[id]])</f>
        <v>0</v>
      </c>
      <c r="E2272" s="20">
        <v>11.56640185</v>
      </c>
      <c r="F2272" s="20">
        <v>3366</v>
      </c>
      <c r="G2272" s="20">
        <v>2</v>
      </c>
      <c r="H2272" s="20">
        <v>282</v>
      </c>
      <c r="I2272" s="20">
        <v>11</v>
      </c>
      <c r="J2272" s="20">
        <v>44</v>
      </c>
      <c r="K2272" s="20">
        <v>4361</v>
      </c>
      <c r="L2272" s="20">
        <v>64</v>
      </c>
      <c r="M2272" s="26" cm="1">
        <f t="array" ref="M2272">_xlfn.IFS(Table11[[#This Row],[target.clade]]="I",110,Table11[[#This Row],[target.clade]]="II",4454,TRUE,4652)</f>
        <v>4454</v>
      </c>
      <c r="N2272" s="26" cm="1">
        <f t="array" ref="N2272">_xlfn.IFS(Table11[[#This Row],[target.clade]]="I",4454,Table11[[#This Row],[target.clade]]="II",110,TRUE,NA())</f>
        <v>110</v>
      </c>
      <c r="O2272" s="20" cm="1">
        <f t="array" ref="O2272">_xlfn.IFS(Table11[[#This Row],[target.clade]]="I",Table11[[#This Row],[hits.I]],Table11[[#This Row],[target.clade]]="II",Table11[[#This Row],[hits.II]],TRUE,SUM(Table11[[#This Row],[hits.I]:[hits.?]]))</f>
        <v>4361</v>
      </c>
      <c r="P2272" s="26">
        <f>Table11[[#This Row],[clade.P]]-Table11[[#This Row],[clade.TP]]</f>
        <v>93</v>
      </c>
      <c r="Q2272" s="26" cm="1">
        <f t="array" ref="Q2272">_xlfn.IFS(Table11[[#This Row],[target.clade]]="I",Table11[[#This Row],[hits.II]],Table11[[#This Row],[target.clade]]="II",Table11[[#This Row],[hits.I]],TRUE,NA())</f>
        <v>44</v>
      </c>
      <c r="R2272" s="26">
        <f>IFERROR(Table11[[#This Row],[clade.N]]-Table11[[#This Row],[clade.FP]], NA())</f>
        <v>66</v>
      </c>
      <c r="S2272" s="24">
        <f>Table11[[#This Row],[clade.TP]]/Table11[[#This Row],[clade.P]]</f>
        <v>0.97911989223170182</v>
      </c>
      <c r="T2272" s="24">
        <f>Table11[[#This Row],[clade.FN]]/Table11[[#This Row],[clade.P]]</f>
        <v>2.088010776829816E-2</v>
      </c>
      <c r="U2272" s="24">
        <f>IFERROR(Table11[[#This Row],[clade.FP]]/Table11[[#This Row],[clade.N]],NA())</f>
        <v>0.4</v>
      </c>
      <c r="V2272" s="24">
        <f>IFERROR(Table11[[#This Row],[clade.TN]]/Table11[[#This Row],[clade.N]],NA())</f>
        <v>0.6</v>
      </c>
      <c r="AC2272" s="11"/>
      <c r="AD2272" s="11"/>
    </row>
    <row r="2273" spans="1:30" ht="21" customHeight="1" x14ac:dyDescent="0.2">
      <c r="A2273" s="25" t="s">
        <v>8481</v>
      </c>
      <c r="B2273" s="20">
        <f>LOOKUP(Table11[[#This Row],[id]],'S1 - Assay'!A:A,'S1 - Assay'!B:B)</f>
        <v>10244</v>
      </c>
      <c r="C2273" s="20" t="str">
        <f>LOOKUP(Table11[[#This Row],[id]],'S1 - Assay'!A:A,'S1 - Assay'!C:C)</f>
        <v>II</v>
      </c>
      <c r="D2273" s="20">
        <f>COUNTIF('S6 - Table 1'!$B$3:$B$20,Table11[[#This Row],[id]])</f>
        <v>0</v>
      </c>
      <c r="E2273" s="20">
        <v>11.632278360000001</v>
      </c>
      <c r="F2273" s="20">
        <v>3210</v>
      </c>
      <c r="G2273" s="20">
        <v>76</v>
      </c>
      <c r="H2273" s="20">
        <v>0</v>
      </c>
      <c r="I2273" s="20">
        <v>290</v>
      </c>
      <c r="J2273" s="20">
        <v>50</v>
      </c>
      <c r="K2273" s="20">
        <v>4261</v>
      </c>
      <c r="L2273" s="20">
        <v>55</v>
      </c>
      <c r="M2273" s="26" cm="1">
        <f t="array" ref="M2273">_xlfn.IFS(Table11[[#This Row],[target.clade]]="I",110,Table11[[#This Row],[target.clade]]="II",4454,TRUE,4652)</f>
        <v>4454</v>
      </c>
      <c r="N2273" s="26" cm="1">
        <f t="array" ref="N2273">_xlfn.IFS(Table11[[#This Row],[target.clade]]="I",4454,Table11[[#This Row],[target.clade]]="II",110,TRUE,NA())</f>
        <v>110</v>
      </c>
      <c r="O2273" s="20" cm="1">
        <f t="array" ref="O2273">_xlfn.IFS(Table11[[#This Row],[target.clade]]="I",Table11[[#This Row],[hits.I]],Table11[[#This Row],[target.clade]]="II",Table11[[#This Row],[hits.II]],TRUE,SUM(Table11[[#This Row],[hits.I]:[hits.?]]))</f>
        <v>4261</v>
      </c>
      <c r="P2273" s="26">
        <f>Table11[[#This Row],[clade.P]]-Table11[[#This Row],[clade.TP]]</f>
        <v>193</v>
      </c>
      <c r="Q2273" s="26" cm="1">
        <f t="array" ref="Q2273">_xlfn.IFS(Table11[[#This Row],[target.clade]]="I",Table11[[#This Row],[hits.II]],Table11[[#This Row],[target.clade]]="II",Table11[[#This Row],[hits.I]],TRUE,NA())</f>
        <v>50</v>
      </c>
      <c r="R2273" s="26">
        <f>IFERROR(Table11[[#This Row],[clade.N]]-Table11[[#This Row],[clade.FP]], NA())</f>
        <v>60</v>
      </c>
      <c r="S2273" s="24">
        <f>Table11[[#This Row],[clade.TP]]/Table11[[#This Row],[clade.P]]</f>
        <v>0.95666816344858552</v>
      </c>
      <c r="T2273" s="24">
        <f>Table11[[#This Row],[clade.FN]]/Table11[[#This Row],[clade.P]]</f>
        <v>4.3331836551414461E-2</v>
      </c>
      <c r="U2273" s="24">
        <f>IFERROR(Table11[[#This Row],[clade.FP]]/Table11[[#This Row],[clade.N]],NA())</f>
        <v>0.45454545454545453</v>
      </c>
      <c r="V2273" s="24">
        <f>IFERROR(Table11[[#This Row],[clade.TN]]/Table11[[#This Row],[clade.N]],NA())</f>
        <v>0.54545454545454541</v>
      </c>
      <c r="AC2273" s="11"/>
      <c r="AD2273" s="11"/>
    </row>
    <row r="2274" spans="1:30" ht="21" customHeight="1" x14ac:dyDescent="0.2">
      <c r="A2274" s="25" t="s">
        <v>8485</v>
      </c>
      <c r="B2274" s="20">
        <f>LOOKUP(Table11[[#This Row],[id]],'S1 - Assay'!A:A,'S1 - Assay'!B:B)</f>
        <v>10244</v>
      </c>
      <c r="C2274" s="20" t="str">
        <f>LOOKUP(Table11[[#This Row],[id]],'S1 - Assay'!A:A,'S1 - Assay'!C:C)</f>
        <v>II</v>
      </c>
      <c r="D2274" s="20">
        <f>COUNTIF('S6 - Table 1'!$B$3:$B$20,Table11[[#This Row],[id]])</f>
        <v>0</v>
      </c>
      <c r="E2274" s="20">
        <v>11.73268758</v>
      </c>
      <c r="F2274" s="20">
        <v>3210</v>
      </c>
      <c r="G2274" s="20">
        <v>76</v>
      </c>
      <c r="H2274" s="20">
        <v>0</v>
      </c>
      <c r="I2274" s="20">
        <v>290</v>
      </c>
      <c r="J2274" s="20">
        <v>50</v>
      </c>
      <c r="K2274" s="20">
        <v>4261</v>
      </c>
      <c r="L2274" s="20">
        <v>55</v>
      </c>
      <c r="M2274" s="26" cm="1">
        <f t="array" ref="M2274">_xlfn.IFS(Table11[[#This Row],[target.clade]]="I",110,Table11[[#This Row],[target.clade]]="II",4454,TRUE,4652)</f>
        <v>4454</v>
      </c>
      <c r="N2274" s="26" cm="1">
        <f t="array" ref="N2274">_xlfn.IFS(Table11[[#This Row],[target.clade]]="I",4454,Table11[[#This Row],[target.clade]]="II",110,TRUE,NA())</f>
        <v>110</v>
      </c>
      <c r="O2274" s="20" cm="1">
        <f t="array" ref="O2274">_xlfn.IFS(Table11[[#This Row],[target.clade]]="I",Table11[[#This Row],[hits.I]],Table11[[#This Row],[target.clade]]="II",Table11[[#This Row],[hits.II]],TRUE,SUM(Table11[[#This Row],[hits.I]:[hits.?]]))</f>
        <v>4261</v>
      </c>
      <c r="P2274" s="26">
        <f>Table11[[#This Row],[clade.P]]-Table11[[#This Row],[clade.TP]]</f>
        <v>193</v>
      </c>
      <c r="Q2274" s="26" cm="1">
        <f t="array" ref="Q2274">_xlfn.IFS(Table11[[#This Row],[target.clade]]="I",Table11[[#This Row],[hits.II]],Table11[[#This Row],[target.clade]]="II",Table11[[#This Row],[hits.I]],TRUE,NA())</f>
        <v>50</v>
      </c>
      <c r="R2274" s="26">
        <f>IFERROR(Table11[[#This Row],[clade.N]]-Table11[[#This Row],[clade.FP]], NA())</f>
        <v>60</v>
      </c>
      <c r="S2274" s="24">
        <f>Table11[[#This Row],[clade.TP]]/Table11[[#This Row],[clade.P]]</f>
        <v>0.95666816344858552</v>
      </c>
      <c r="T2274" s="24">
        <f>Table11[[#This Row],[clade.FN]]/Table11[[#This Row],[clade.P]]</f>
        <v>4.3331836551414461E-2</v>
      </c>
      <c r="U2274" s="24">
        <f>IFERROR(Table11[[#This Row],[clade.FP]]/Table11[[#This Row],[clade.N]],NA())</f>
        <v>0.45454545454545453</v>
      </c>
      <c r="V2274" s="24">
        <f>IFERROR(Table11[[#This Row],[clade.TN]]/Table11[[#This Row],[clade.N]],NA())</f>
        <v>0.54545454545454541</v>
      </c>
      <c r="AC2274" s="11"/>
      <c r="AD2274" s="11"/>
    </row>
    <row r="2275" spans="1:30" ht="21" customHeight="1" x14ac:dyDescent="0.2">
      <c r="A2275" s="25" t="s">
        <v>8488</v>
      </c>
      <c r="B2275" s="20">
        <f>LOOKUP(Table11[[#This Row],[id]],'S1 - Assay'!A:A,'S1 - Assay'!B:B)</f>
        <v>10244</v>
      </c>
      <c r="C2275" s="20" t="str">
        <f>LOOKUP(Table11[[#This Row],[id]],'S1 - Assay'!A:A,'S1 - Assay'!C:C)</f>
        <v>II</v>
      </c>
      <c r="D2275" s="20">
        <f>COUNTIF('S6 - Table 1'!$B$3:$B$20,Table11[[#This Row],[id]])</f>
        <v>0</v>
      </c>
      <c r="E2275" s="20">
        <v>11.80880271</v>
      </c>
      <c r="F2275" s="20">
        <v>3366</v>
      </c>
      <c r="G2275" s="20">
        <v>2</v>
      </c>
      <c r="H2275" s="20">
        <v>282</v>
      </c>
      <c r="I2275" s="20">
        <v>11</v>
      </c>
      <c r="J2275" s="20">
        <v>44</v>
      </c>
      <c r="K2275" s="20">
        <v>4361</v>
      </c>
      <c r="L2275" s="20">
        <v>64</v>
      </c>
      <c r="M2275" s="26" cm="1">
        <f t="array" ref="M2275">_xlfn.IFS(Table11[[#This Row],[target.clade]]="I",110,Table11[[#This Row],[target.clade]]="II",4454,TRUE,4652)</f>
        <v>4454</v>
      </c>
      <c r="N2275" s="26" cm="1">
        <f t="array" ref="N2275">_xlfn.IFS(Table11[[#This Row],[target.clade]]="I",4454,Table11[[#This Row],[target.clade]]="II",110,TRUE,NA())</f>
        <v>110</v>
      </c>
      <c r="O2275" s="20" cm="1">
        <f t="array" ref="O2275">_xlfn.IFS(Table11[[#This Row],[target.clade]]="I",Table11[[#This Row],[hits.I]],Table11[[#This Row],[target.clade]]="II",Table11[[#This Row],[hits.II]],TRUE,SUM(Table11[[#This Row],[hits.I]:[hits.?]]))</f>
        <v>4361</v>
      </c>
      <c r="P2275" s="26">
        <f>Table11[[#This Row],[clade.P]]-Table11[[#This Row],[clade.TP]]</f>
        <v>93</v>
      </c>
      <c r="Q2275" s="26" cm="1">
        <f t="array" ref="Q2275">_xlfn.IFS(Table11[[#This Row],[target.clade]]="I",Table11[[#This Row],[hits.II]],Table11[[#This Row],[target.clade]]="II",Table11[[#This Row],[hits.I]],TRUE,NA())</f>
        <v>44</v>
      </c>
      <c r="R2275" s="26">
        <f>IFERROR(Table11[[#This Row],[clade.N]]-Table11[[#This Row],[clade.FP]], NA())</f>
        <v>66</v>
      </c>
      <c r="S2275" s="24">
        <f>Table11[[#This Row],[clade.TP]]/Table11[[#This Row],[clade.P]]</f>
        <v>0.97911989223170182</v>
      </c>
      <c r="T2275" s="24">
        <f>Table11[[#This Row],[clade.FN]]/Table11[[#This Row],[clade.P]]</f>
        <v>2.088010776829816E-2</v>
      </c>
      <c r="U2275" s="24">
        <f>IFERROR(Table11[[#This Row],[clade.FP]]/Table11[[#This Row],[clade.N]],NA())</f>
        <v>0.4</v>
      </c>
      <c r="V2275" s="24">
        <f>IFERROR(Table11[[#This Row],[clade.TN]]/Table11[[#This Row],[clade.N]],NA())</f>
        <v>0.6</v>
      </c>
      <c r="AC2275" s="11"/>
      <c r="AD2275" s="11"/>
    </row>
    <row r="2276" spans="1:30" ht="21" customHeight="1" x14ac:dyDescent="0.2">
      <c r="A2276" s="25" t="s">
        <v>8490</v>
      </c>
      <c r="B2276" s="20">
        <f>LOOKUP(Table11[[#This Row],[id]],'S1 - Assay'!A:A,'S1 - Assay'!B:B)</f>
        <v>10244</v>
      </c>
      <c r="C2276" s="20" t="str">
        <f>LOOKUP(Table11[[#This Row],[id]],'S1 - Assay'!A:A,'S1 - Assay'!C:C)</f>
        <v>II</v>
      </c>
      <c r="D2276" s="20">
        <f>COUNTIF('S6 - Table 1'!$B$3:$B$20,Table11[[#This Row],[id]])</f>
        <v>0</v>
      </c>
      <c r="E2276" s="20">
        <v>11.873524229999999</v>
      </c>
      <c r="F2276" s="20">
        <v>3425</v>
      </c>
      <c r="G2276" s="20">
        <v>2</v>
      </c>
      <c r="H2276" s="20">
        <v>279</v>
      </c>
      <c r="I2276" s="20">
        <v>10</v>
      </c>
      <c r="J2276" s="20">
        <v>44</v>
      </c>
      <c r="K2276" s="20">
        <v>4424</v>
      </c>
      <c r="L2276" s="20">
        <v>66</v>
      </c>
      <c r="M2276" s="26" cm="1">
        <f t="array" ref="M2276">_xlfn.IFS(Table11[[#This Row],[target.clade]]="I",110,Table11[[#This Row],[target.clade]]="II",4454,TRUE,4652)</f>
        <v>4454</v>
      </c>
      <c r="N2276" s="26" cm="1">
        <f t="array" ref="N2276">_xlfn.IFS(Table11[[#This Row],[target.clade]]="I",4454,Table11[[#This Row],[target.clade]]="II",110,TRUE,NA())</f>
        <v>110</v>
      </c>
      <c r="O2276" s="20" cm="1">
        <f t="array" ref="O2276">_xlfn.IFS(Table11[[#This Row],[target.clade]]="I",Table11[[#This Row],[hits.I]],Table11[[#This Row],[target.clade]]="II",Table11[[#This Row],[hits.II]],TRUE,SUM(Table11[[#This Row],[hits.I]:[hits.?]]))</f>
        <v>4424</v>
      </c>
      <c r="P2276" s="26">
        <f>Table11[[#This Row],[clade.P]]-Table11[[#This Row],[clade.TP]]</f>
        <v>30</v>
      </c>
      <c r="Q2276" s="26" cm="1">
        <f t="array" ref="Q2276">_xlfn.IFS(Table11[[#This Row],[target.clade]]="I",Table11[[#This Row],[hits.II]],Table11[[#This Row],[target.clade]]="II",Table11[[#This Row],[hits.I]],TRUE,NA())</f>
        <v>44</v>
      </c>
      <c r="R2276" s="26">
        <f>IFERROR(Table11[[#This Row],[clade.N]]-Table11[[#This Row],[clade.FP]], NA())</f>
        <v>66</v>
      </c>
      <c r="S2276" s="24">
        <f>Table11[[#This Row],[clade.TP]]/Table11[[#This Row],[clade.P]]</f>
        <v>0.99326448136506507</v>
      </c>
      <c r="T2276" s="24">
        <f>Table11[[#This Row],[clade.FN]]/Table11[[#This Row],[clade.P]]</f>
        <v>6.7355186349348896E-3</v>
      </c>
      <c r="U2276" s="24">
        <f>IFERROR(Table11[[#This Row],[clade.FP]]/Table11[[#This Row],[clade.N]],NA())</f>
        <v>0.4</v>
      </c>
      <c r="V2276" s="24">
        <f>IFERROR(Table11[[#This Row],[clade.TN]]/Table11[[#This Row],[clade.N]],NA())</f>
        <v>0.6</v>
      </c>
      <c r="AC2276" s="11"/>
      <c r="AD2276" s="11"/>
    </row>
    <row r="2277" spans="1:30" ht="21" customHeight="1" x14ac:dyDescent="0.2">
      <c r="A2277" s="25" t="s">
        <v>8493</v>
      </c>
      <c r="B2277" s="20">
        <f>LOOKUP(Table11[[#This Row],[id]],'S1 - Assay'!A:A,'S1 - Assay'!B:B)</f>
        <v>10244</v>
      </c>
      <c r="C2277" s="20" t="str">
        <f>LOOKUP(Table11[[#This Row],[id]],'S1 - Assay'!A:A,'S1 - Assay'!C:C)</f>
        <v>II</v>
      </c>
      <c r="D2277" s="20">
        <f>COUNTIF('S6 - Table 1'!$B$3:$B$20,Table11[[#This Row],[id]])</f>
        <v>0</v>
      </c>
      <c r="E2277" s="20">
        <v>11.89132306</v>
      </c>
      <c r="F2277" s="20">
        <v>3210</v>
      </c>
      <c r="G2277" s="20">
        <v>76</v>
      </c>
      <c r="H2277" s="20">
        <v>0</v>
      </c>
      <c r="I2277" s="20">
        <v>290</v>
      </c>
      <c r="J2277" s="20">
        <v>50</v>
      </c>
      <c r="K2277" s="20">
        <v>4261</v>
      </c>
      <c r="L2277" s="20">
        <v>55</v>
      </c>
      <c r="M2277" s="26" cm="1">
        <f t="array" ref="M2277">_xlfn.IFS(Table11[[#This Row],[target.clade]]="I",110,Table11[[#This Row],[target.clade]]="II",4454,TRUE,4652)</f>
        <v>4454</v>
      </c>
      <c r="N2277" s="26" cm="1">
        <f t="array" ref="N2277">_xlfn.IFS(Table11[[#This Row],[target.clade]]="I",4454,Table11[[#This Row],[target.clade]]="II",110,TRUE,NA())</f>
        <v>110</v>
      </c>
      <c r="O2277" s="20" cm="1">
        <f t="array" ref="O2277">_xlfn.IFS(Table11[[#This Row],[target.clade]]="I",Table11[[#This Row],[hits.I]],Table11[[#This Row],[target.clade]]="II",Table11[[#This Row],[hits.II]],TRUE,SUM(Table11[[#This Row],[hits.I]:[hits.?]]))</f>
        <v>4261</v>
      </c>
      <c r="P2277" s="26">
        <f>Table11[[#This Row],[clade.P]]-Table11[[#This Row],[clade.TP]]</f>
        <v>193</v>
      </c>
      <c r="Q2277" s="26" cm="1">
        <f t="array" ref="Q2277">_xlfn.IFS(Table11[[#This Row],[target.clade]]="I",Table11[[#This Row],[hits.II]],Table11[[#This Row],[target.clade]]="II",Table11[[#This Row],[hits.I]],TRUE,NA())</f>
        <v>50</v>
      </c>
      <c r="R2277" s="26">
        <f>IFERROR(Table11[[#This Row],[clade.N]]-Table11[[#This Row],[clade.FP]], NA())</f>
        <v>60</v>
      </c>
      <c r="S2277" s="24">
        <f>Table11[[#This Row],[clade.TP]]/Table11[[#This Row],[clade.P]]</f>
        <v>0.95666816344858552</v>
      </c>
      <c r="T2277" s="24">
        <f>Table11[[#This Row],[clade.FN]]/Table11[[#This Row],[clade.P]]</f>
        <v>4.3331836551414461E-2</v>
      </c>
      <c r="U2277" s="24">
        <f>IFERROR(Table11[[#This Row],[clade.FP]]/Table11[[#This Row],[clade.N]],NA())</f>
        <v>0.45454545454545453</v>
      </c>
      <c r="V2277" s="24">
        <f>IFERROR(Table11[[#This Row],[clade.TN]]/Table11[[#This Row],[clade.N]],NA())</f>
        <v>0.54545454545454541</v>
      </c>
      <c r="AC2277" s="11"/>
      <c r="AD2277" s="11"/>
    </row>
    <row r="2278" spans="1:30" ht="21" customHeight="1" x14ac:dyDescent="0.2">
      <c r="A2278" s="25" t="s">
        <v>8496</v>
      </c>
      <c r="B2278" s="20">
        <f>LOOKUP(Table11[[#This Row],[id]],'S1 - Assay'!A:A,'S1 - Assay'!B:B)</f>
        <v>10244</v>
      </c>
      <c r="C2278" s="20" t="str">
        <f>LOOKUP(Table11[[#This Row],[id]],'S1 - Assay'!A:A,'S1 - Assay'!C:C)</f>
        <v>II</v>
      </c>
      <c r="D2278" s="20">
        <f>COUNTIF('S6 - Table 1'!$B$3:$B$20,Table11[[#This Row],[id]])</f>
        <v>0</v>
      </c>
      <c r="E2278" s="20">
        <v>11.976237340000001</v>
      </c>
      <c r="F2278" s="20">
        <v>3426</v>
      </c>
      <c r="G2278" s="20">
        <v>1</v>
      </c>
      <c r="H2278" s="20">
        <v>279</v>
      </c>
      <c r="I2278" s="20">
        <v>10</v>
      </c>
      <c r="J2278" s="20">
        <v>44</v>
      </c>
      <c r="K2278" s="20">
        <v>4423</v>
      </c>
      <c r="L2278" s="20">
        <v>66</v>
      </c>
      <c r="M2278" s="26" cm="1">
        <f t="array" ref="M2278">_xlfn.IFS(Table11[[#This Row],[target.clade]]="I",110,Table11[[#This Row],[target.clade]]="II",4454,TRUE,4652)</f>
        <v>4454</v>
      </c>
      <c r="N2278" s="26" cm="1">
        <f t="array" ref="N2278">_xlfn.IFS(Table11[[#This Row],[target.clade]]="I",4454,Table11[[#This Row],[target.clade]]="II",110,TRUE,NA())</f>
        <v>110</v>
      </c>
      <c r="O2278" s="20" cm="1">
        <f t="array" ref="O2278">_xlfn.IFS(Table11[[#This Row],[target.clade]]="I",Table11[[#This Row],[hits.I]],Table11[[#This Row],[target.clade]]="II",Table11[[#This Row],[hits.II]],TRUE,SUM(Table11[[#This Row],[hits.I]:[hits.?]]))</f>
        <v>4423</v>
      </c>
      <c r="P2278" s="26">
        <f>Table11[[#This Row],[clade.P]]-Table11[[#This Row],[clade.TP]]</f>
        <v>31</v>
      </c>
      <c r="Q2278" s="26" cm="1">
        <f t="array" ref="Q2278">_xlfn.IFS(Table11[[#This Row],[target.clade]]="I",Table11[[#This Row],[hits.II]],Table11[[#This Row],[target.clade]]="II",Table11[[#This Row],[hits.I]],TRUE,NA())</f>
        <v>44</v>
      </c>
      <c r="R2278" s="26">
        <f>IFERROR(Table11[[#This Row],[clade.N]]-Table11[[#This Row],[clade.FP]], NA())</f>
        <v>66</v>
      </c>
      <c r="S2278" s="24">
        <f>Table11[[#This Row],[clade.TP]]/Table11[[#This Row],[clade.P]]</f>
        <v>0.99303996407723394</v>
      </c>
      <c r="T2278" s="24">
        <f>Table11[[#This Row],[clade.FN]]/Table11[[#This Row],[clade.P]]</f>
        <v>6.9600359227660526E-3</v>
      </c>
      <c r="U2278" s="24">
        <f>IFERROR(Table11[[#This Row],[clade.FP]]/Table11[[#This Row],[clade.N]],NA())</f>
        <v>0.4</v>
      </c>
      <c r="V2278" s="24">
        <f>IFERROR(Table11[[#This Row],[clade.TN]]/Table11[[#This Row],[clade.N]],NA())</f>
        <v>0.6</v>
      </c>
      <c r="AC2278" s="11"/>
      <c r="AD2278" s="11"/>
    </row>
    <row r="2279" spans="1:30" ht="21" customHeight="1" x14ac:dyDescent="0.2">
      <c r="A2279" s="25" t="s">
        <v>8499</v>
      </c>
      <c r="B2279" s="20">
        <f>LOOKUP(Table11[[#This Row],[id]],'S1 - Assay'!A:A,'S1 - Assay'!B:B)</f>
        <v>10244</v>
      </c>
      <c r="C2279" s="20" t="str">
        <f>LOOKUP(Table11[[#This Row],[id]],'S1 - Assay'!A:A,'S1 - Assay'!C:C)</f>
        <v>II</v>
      </c>
      <c r="D2279" s="20">
        <f>COUNTIF('S6 - Table 1'!$B$3:$B$20,Table11[[#This Row],[id]])</f>
        <v>0</v>
      </c>
      <c r="E2279" s="20">
        <v>12.01624436</v>
      </c>
      <c r="F2279" s="20">
        <v>3425</v>
      </c>
      <c r="G2279" s="20">
        <v>2</v>
      </c>
      <c r="H2279" s="20">
        <v>279</v>
      </c>
      <c r="I2279" s="20">
        <v>10</v>
      </c>
      <c r="J2279" s="20">
        <v>44</v>
      </c>
      <c r="K2279" s="20">
        <v>4424</v>
      </c>
      <c r="L2279" s="20">
        <v>66</v>
      </c>
      <c r="M2279" s="26" cm="1">
        <f t="array" ref="M2279">_xlfn.IFS(Table11[[#This Row],[target.clade]]="I",110,Table11[[#This Row],[target.clade]]="II",4454,TRUE,4652)</f>
        <v>4454</v>
      </c>
      <c r="N2279" s="26" cm="1">
        <f t="array" ref="N2279">_xlfn.IFS(Table11[[#This Row],[target.clade]]="I",4454,Table11[[#This Row],[target.clade]]="II",110,TRUE,NA())</f>
        <v>110</v>
      </c>
      <c r="O2279" s="20" cm="1">
        <f t="array" ref="O2279">_xlfn.IFS(Table11[[#This Row],[target.clade]]="I",Table11[[#This Row],[hits.I]],Table11[[#This Row],[target.clade]]="II",Table11[[#This Row],[hits.II]],TRUE,SUM(Table11[[#This Row],[hits.I]:[hits.?]]))</f>
        <v>4424</v>
      </c>
      <c r="P2279" s="26">
        <f>Table11[[#This Row],[clade.P]]-Table11[[#This Row],[clade.TP]]</f>
        <v>30</v>
      </c>
      <c r="Q2279" s="26" cm="1">
        <f t="array" ref="Q2279">_xlfn.IFS(Table11[[#This Row],[target.clade]]="I",Table11[[#This Row],[hits.II]],Table11[[#This Row],[target.clade]]="II",Table11[[#This Row],[hits.I]],TRUE,NA())</f>
        <v>44</v>
      </c>
      <c r="R2279" s="26">
        <f>IFERROR(Table11[[#This Row],[clade.N]]-Table11[[#This Row],[clade.FP]], NA())</f>
        <v>66</v>
      </c>
      <c r="S2279" s="24">
        <f>Table11[[#This Row],[clade.TP]]/Table11[[#This Row],[clade.P]]</f>
        <v>0.99326448136506507</v>
      </c>
      <c r="T2279" s="24">
        <f>Table11[[#This Row],[clade.FN]]/Table11[[#This Row],[clade.P]]</f>
        <v>6.7355186349348896E-3</v>
      </c>
      <c r="U2279" s="24">
        <f>IFERROR(Table11[[#This Row],[clade.FP]]/Table11[[#This Row],[clade.N]],NA())</f>
        <v>0.4</v>
      </c>
      <c r="V2279" s="24">
        <f>IFERROR(Table11[[#This Row],[clade.TN]]/Table11[[#This Row],[clade.N]],NA())</f>
        <v>0.6</v>
      </c>
      <c r="AC2279" s="11"/>
      <c r="AD2279" s="11"/>
    </row>
    <row r="2280" spans="1:30" ht="21" customHeight="1" x14ac:dyDescent="0.2">
      <c r="A2280" s="25" t="s">
        <v>8502</v>
      </c>
      <c r="B2280" s="20">
        <f>LOOKUP(Table11[[#This Row],[id]],'S1 - Assay'!A:A,'S1 - Assay'!B:B)</f>
        <v>10244</v>
      </c>
      <c r="C2280" s="20" t="str">
        <f>LOOKUP(Table11[[#This Row],[id]],'S1 - Assay'!A:A,'S1 - Assay'!C:C)</f>
        <v>II</v>
      </c>
      <c r="D2280" s="20">
        <f>COUNTIF('S6 - Table 1'!$B$3:$B$20,Table11[[#This Row],[id]])</f>
        <v>0</v>
      </c>
      <c r="E2280" s="20">
        <v>12.037749359999999</v>
      </c>
      <c r="F2280" s="20">
        <v>2060</v>
      </c>
      <c r="G2280" s="20">
        <v>2</v>
      </c>
      <c r="H2280" s="20">
        <v>4</v>
      </c>
      <c r="I2280" s="20">
        <v>152</v>
      </c>
      <c r="J2280" s="20">
        <v>50</v>
      </c>
      <c r="K2280" s="20">
        <v>2750</v>
      </c>
      <c r="L2280" s="20">
        <v>24</v>
      </c>
      <c r="M2280" s="26" cm="1">
        <f t="array" ref="M2280">_xlfn.IFS(Table11[[#This Row],[target.clade]]="I",110,Table11[[#This Row],[target.clade]]="II",4454,TRUE,4652)</f>
        <v>4454</v>
      </c>
      <c r="N2280" s="26" cm="1">
        <f t="array" ref="N2280">_xlfn.IFS(Table11[[#This Row],[target.clade]]="I",4454,Table11[[#This Row],[target.clade]]="II",110,TRUE,NA())</f>
        <v>110</v>
      </c>
      <c r="O2280" s="20" cm="1">
        <f t="array" ref="O2280">_xlfn.IFS(Table11[[#This Row],[target.clade]]="I",Table11[[#This Row],[hits.I]],Table11[[#This Row],[target.clade]]="II",Table11[[#This Row],[hits.II]],TRUE,SUM(Table11[[#This Row],[hits.I]:[hits.?]]))</f>
        <v>2750</v>
      </c>
      <c r="P2280" s="26">
        <f>Table11[[#This Row],[clade.P]]-Table11[[#This Row],[clade.TP]]</f>
        <v>1704</v>
      </c>
      <c r="Q2280" s="26" cm="1">
        <f t="array" ref="Q2280">_xlfn.IFS(Table11[[#This Row],[target.clade]]="I",Table11[[#This Row],[hits.II]],Table11[[#This Row],[target.clade]]="II",Table11[[#This Row],[hits.I]],TRUE,NA())</f>
        <v>50</v>
      </c>
      <c r="R2280" s="26">
        <f>IFERROR(Table11[[#This Row],[clade.N]]-Table11[[#This Row],[clade.FP]], NA())</f>
        <v>60</v>
      </c>
      <c r="S2280" s="24">
        <f>Table11[[#This Row],[clade.TP]]/Table11[[#This Row],[clade.P]]</f>
        <v>0.6174225415356982</v>
      </c>
      <c r="T2280" s="24">
        <f>Table11[[#This Row],[clade.FN]]/Table11[[#This Row],[clade.P]]</f>
        <v>0.38257745846430175</v>
      </c>
      <c r="U2280" s="24">
        <f>IFERROR(Table11[[#This Row],[clade.FP]]/Table11[[#This Row],[clade.N]],NA())</f>
        <v>0.45454545454545453</v>
      </c>
      <c r="V2280" s="24">
        <f>IFERROR(Table11[[#This Row],[clade.TN]]/Table11[[#This Row],[clade.N]],NA())</f>
        <v>0.54545454545454541</v>
      </c>
      <c r="AC2280" s="11"/>
      <c r="AD2280" s="11"/>
    </row>
    <row r="2281" spans="1:30" ht="21" customHeight="1" x14ac:dyDescent="0.2">
      <c r="A2281" s="25" t="s">
        <v>8506</v>
      </c>
      <c r="B2281" s="20">
        <f>LOOKUP(Table11[[#This Row],[id]],'S1 - Assay'!A:A,'S1 - Assay'!B:B)</f>
        <v>10244</v>
      </c>
      <c r="C2281" s="20" t="str">
        <f>LOOKUP(Table11[[#This Row],[id]],'S1 - Assay'!A:A,'S1 - Assay'!C:C)</f>
        <v>II</v>
      </c>
      <c r="D2281" s="20">
        <f>COUNTIF('S6 - Table 1'!$B$3:$B$20,Table11[[#This Row],[id]])</f>
        <v>0</v>
      </c>
      <c r="E2281" s="20">
        <v>12.037749359999999</v>
      </c>
      <c r="F2281" s="20">
        <v>2060</v>
      </c>
      <c r="G2281" s="20">
        <v>2</v>
      </c>
      <c r="H2281" s="20">
        <v>4</v>
      </c>
      <c r="I2281" s="20">
        <v>152</v>
      </c>
      <c r="J2281" s="20">
        <v>50</v>
      </c>
      <c r="K2281" s="20">
        <v>2750</v>
      </c>
      <c r="L2281" s="20">
        <v>24</v>
      </c>
      <c r="M2281" s="26" cm="1">
        <f t="array" ref="M2281">_xlfn.IFS(Table11[[#This Row],[target.clade]]="I",110,Table11[[#This Row],[target.clade]]="II",4454,TRUE,4652)</f>
        <v>4454</v>
      </c>
      <c r="N2281" s="26" cm="1">
        <f t="array" ref="N2281">_xlfn.IFS(Table11[[#This Row],[target.clade]]="I",4454,Table11[[#This Row],[target.clade]]="II",110,TRUE,NA())</f>
        <v>110</v>
      </c>
      <c r="O2281" s="20" cm="1">
        <f t="array" ref="O2281">_xlfn.IFS(Table11[[#This Row],[target.clade]]="I",Table11[[#This Row],[hits.I]],Table11[[#This Row],[target.clade]]="II",Table11[[#This Row],[hits.II]],TRUE,SUM(Table11[[#This Row],[hits.I]:[hits.?]]))</f>
        <v>2750</v>
      </c>
      <c r="P2281" s="26">
        <f>Table11[[#This Row],[clade.P]]-Table11[[#This Row],[clade.TP]]</f>
        <v>1704</v>
      </c>
      <c r="Q2281" s="26" cm="1">
        <f t="array" ref="Q2281">_xlfn.IFS(Table11[[#This Row],[target.clade]]="I",Table11[[#This Row],[hits.II]],Table11[[#This Row],[target.clade]]="II",Table11[[#This Row],[hits.I]],TRUE,NA())</f>
        <v>50</v>
      </c>
      <c r="R2281" s="26">
        <f>IFERROR(Table11[[#This Row],[clade.N]]-Table11[[#This Row],[clade.FP]], NA())</f>
        <v>60</v>
      </c>
      <c r="S2281" s="24">
        <f>Table11[[#This Row],[clade.TP]]/Table11[[#This Row],[clade.P]]</f>
        <v>0.6174225415356982</v>
      </c>
      <c r="T2281" s="24">
        <f>Table11[[#This Row],[clade.FN]]/Table11[[#This Row],[clade.P]]</f>
        <v>0.38257745846430175</v>
      </c>
      <c r="U2281" s="24">
        <f>IFERROR(Table11[[#This Row],[clade.FP]]/Table11[[#This Row],[clade.N]],NA())</f>
        <v>0.45454545454545453</v>
      </c>
      <c r="V2281" s="24">
        <f>IFERROR(Table11[[#This Row],[clade.TN]]/Table11[[#This Row],[clade.N]],NA())</f>
        <v>0.54545454545454541</v>
      </c>
      <c r="AC2281" s="11"/>
      <c r="AD2281" s="11"/>
    </row>
    <row r="2282" spans="1:30" ht="21" customHeight="1" x14ac:dyDescent="0.2">
      <c r="A2282" s="25" t="s">
        <v>8509</v>
      </c>
      <c r="B2282" s="20">
        <f>LOOKUP(Table11[[#This Row],[id]],'S1 - Assay'!A:A,'S1 - Assay'!B:B)</f>
        <v>10244</v>
      </c>
      <c r="C2282" s="20" t="str">
        <f>LOOKUP(Table11[[#This Row],[id]],'S1 - Assay'!A:A,'S1 - Assay'!C:C)</f>
        <v>II</v>
      </c>
      <c r="D2282" s="20">
        <f>COUNTIF('S6 - Table 1'!$B$3:$B$20,Table11[[#This Row],[id]])</f>
        <v>0</v>
      </c>
      <c r="E2282" s="20">
        <v>12.037749359999999</v>
      </c>
      <c r="F2282" s="20">
        <v>2060</v>
      </c>
      <c r="G2282" s="20">
        <v>2</v>
      </c>
      <c r="H2282" s="20">
        <v>2</v>
      </c>
      <c r="I2282" s="20">
        <v>154</v>
      </c>
      <c r="J2282" s="20">
        <v>50</v>
      </c>
      <c r="K2282" s="20">
        <v>2750</v>
      </c>
      <c r="L2282" s="20">
        <v>24</v>
      </c>
      <c r="M2282" s="26" cm="1">
        <f t="array" ref="M2282">_xlfn.IFS(Table11[[#This Row],[target.clade]]="I",110,Table11[[#This Row],[target.clade]]="II",4454,TRUE,4652)</f>
        <v>4454</v>
      </c>
      <c r="N2282" s="26" cm="1">
        <f t="array" ref="N2282">_xlfn.IFS(Table11[[#This Row],[target.clade]]="I",4454,Table11[[#This Row],[target.clade]]="II",110,TRUE,NA())</f>
        <v>110</v>
      </c>
      <c r="O2282" s="20" cm="1">
        <f t="array" ref="O2282">_xlfn.IFS(Table11[[#This Row],[target.clade]]="I",Table11[[#This Row],[hits.I]],Table11[[#This Row],[target.clade]]="II",Table11[[#This Row],[hits.II]],TRUE,SUM(Table11[[#This Row],[hits.I]:[hits.?]]))</f>
        <v>2750</v>
      </c>
      <c r="P2282" s="26">
        <f>Table11[[#This Row],[clade.P]]-Table11[[#This Row],[clade.TP]]</f>
        <v>1704</v>
      </c>
      <c r="Q2282" s="26" cm="1">
        <f t="array" ref="Q2282">_xlfn.IFS(Table11[[#This Row],[target.clade]]="I",Table11[[#This Row],[hits.II]],Table11[[#This Row],[target.clade]]="II",Table11[[#This Row],[hits.I]],TRUE,NA())</f>
        <v>50</v>
      </c>
      <c r="R2282" s="26">
        <f>IFERROR(Table11[[#This Row],[clade.N]]-Table11[[#This Row],[clade.FP]], NA())</f>
        <v>60</v>
      </c>
      <c r="S2282" s="24">
        <f>Table11[[#This Row],[clade.TP]]/Table11[[#This Row],[clade.P]]</f>
        <v>0.6174225415356982</v>
      </c>
      <c r="T2282" s="24">
        <f>Table11[[#This Row],[clade.FN]]/Table11[[#This Row],[clade.P]]</f>
        <v>0.38257745846430175</v>
      </c>
      <c r="U2282" s="24">
        <f>IFERROR(Table11[[#This Row],[clade.FP]]/Table11[[#This Row],[clade.N]],NA())</f>
        <v>0.45454545454545453</v>
      </c>
      <c r="V2282" s="24">
        <f>IFERROR(Table11[[#This Row],[clade.TN]]/Table11[[#This Row],[clade.N]],NA())</f>
        <v>0.54545454545454541</v>
      </c>
      <c r="AC2282" s="11"/>
      <c r="AD2282" s="11"/>
    </row>
    <row r="2283" spans="1:30" ht="21" customHeight="1" x14ac:dyDescent="0.2">
      <c r="A2283" s="25" t="s">
        <v>8511</v>
      </c>
      <c r="B2283" s="20">
        <f>LOOKUP(Table11[[#This Row],[id]],'S1 - Assay'!A:A,'S1 - Assay'!B:B)</f>
        <v>10244</v>
      </c>
      <c r="C2283" s="20" t="str">
        <f>LOOKUP(Table11[[#This Row],[id]],'S1 - Assay'!A:A,'S1 - Assay'!C:C)</f>
        <v>II</v>
      </c>
      <c r="D2283" s="20">
        <f>COUNTIF('S6 - Table 1'!$B$3:$B$20,Table11[[#This Row],[id]])</f>
        <v>0</v>
      </c>
      <c r="E2283" s="20">
        <v>12.037749359999999</v>
      </c>
      <c r="F2283" s="20">
        <v>2060</v>
      </c>
      <c r="G2283" s="20">
        <v>2</v>
      </c>
      <c r="H2283" s="20">
        <v>2</v>
      </c>
      <c r="I2283" s="20">
        <v>154</v>
      </c>
      <c r="J2283" s="20">
        <v>50</v>
      </c>
      <c r="K2283" s="20">
        <v>2750</v>
      </c>
      <c r="L2283" s="20">
        <v>24</v>
      </c>
      <c r="M2283" s="26" cm="1">
        <f t="array" ref="M2283">_xlfn.IFS(Table11[[#This Row],[target.clade]]="I",110,Table11[[#This Row],[target.clade]]="II",4454,TRUE,4652)</f>
        <v>4454</v>
      </c>
      <c r="N2283" s="26" cm="1">
        <f t="array" ref="N2283">_xlfn.IFS(Table11[[#This Row],[target.clade]]="I",4454,Table11[[#This Row],[target.clade]]="II",110,TRUE,NA())</f>
        <v>110</v>
      </c>
      <c r="O2283" s="20" cm="1">
        <f t="array" ref="O2283">_xlfn.IFS(Table11[[#This Row],[target.clade]]="I",Table11[[#This Row],[hits.I]],Table11[[#This Row],[target.clade]]="II",Table11[[#This Row],[hits.II]],TRUE,SUM(Table11[[#This Row],[hits.I]:[hits.?]]))</f>
        <v>2750</v>
      </c>
      <c r="P2283" s="26">
        <f>Table11[[#This Row],[clade.P]]-Table11[[#This Row],[clade.TP]]</f>
        <v>1704</v>
      </c>
      <c r="Q2283" s="26" cm="1">
        <f t="array" ref="Q2283">_xlfn.IFS(Table11[[#This Row],[target.clade]]="I",Table11[[#This Row],[hits.II]],Table11[[#This Row],[target.clade]]="II",Table11[[#This Row],[hits.I]],TRUE,NA())</f>
        <v>50</v>
      </c>
      <c r="R2283" s="26">
        <f>IFERROR(Table11[[#This Row],[clade.N]]-Table11[[#This Row],[clade.FP]], NA())</f>
        <v>60</v>
      </c>
      <c r="S2283" s="24">
        <f>Table11[[#This Row],[clade.TP]]/Table11[[#This Row],[clade.P]]</f>
        <v>0.6174225415356982</v>
      </c>
      <c r="T2283" s="24">
        <f>Table11[[#This Row],[clade.FN]]/Table11[[#This Row],[clade.P]]</f>
        <v>0.38257745846430175</v>
      </c>
      <c r="U2283" s="24">
        <f>IFERROR(Table11[[#This Row],[clade.FP]]/Table11[[#This Row],[clade.N]],NA())</f>
        <v>0.45454545454545453</v>
      </c>
      <c r="V2283" s="24">
        <f>IFERROR(Table11[[#This Row],[clade.TN]]/Table11[[#This Row],[clade.N]],NA())</f>
        <v>0.54545454545454541</v>
      </c>
      <c r="AC2283" s="11"/>
      <c r="AD2283" s="11"/>
    </row>
    <row r="2284" spans="1:30" ht="21" customHeight="1" x14ac:dyDescent="0.2">
      <c r="A2284" s="25" t="s">
        <v>8513</v>
      </c>
      <c r="B2284" s="20">
        <f>LOOKUP(Table11[[#This Row],[id]],'S1 - Assay'!A:A,'S1 - Assay'!B:B)</f>
        <v>10244</v>
      </c>
      <c r="C2284" s="20" t="str">
        <f>LOOKUP(Table11[[#This Row],[id]],'S1 - Assay'!A:A,'S1 - Assay'!C:C)</f>
        <v>II</v>
      </c>
      <c r="D2284" s="20">
        <f>COUNTIF('S6 - Table 1'!$B$3:$B$20,Table11[[#This Row],[id]])</f>
        <v>0</v>
      </c>
      <c r="E2284" s="20">
        <v>12.13613346</v>
      </c>
      <c r="F2284" s="20">
        <v>3210</v>
      </c>
      <c r="G2284" s="20">
        <v>76</v>
      </c>
      <c r="H2284" s="20">
        <v>0</v>
      </c>
      <c r="I2284" s="20">
        <v>290</v>
      </c>
      <c r="J2284" s="20">
        <v>50</v>
      </c>
      <c r="K2284" s="20">
        <v>4261</v>
      </c>
      <c r="L2284" s="20">
        <v>55</v>
      </c>
      <c r="M2284" s="26" cm="1">
        <f t="array" ref="M2284">_xlfn.IFS(Table11[[#This Row],[target.clade]]="I",110,Table11[[#This Row],[target.clade]]="II",4454,TRUE,4652)</f>
        <v>4454</v>
      </c>
      <c r="N2284" s="26" cm="1">
        <f t="array" ref="N2284">_xlfn.IFS(Table11[[#This Row],[target.clade]]="I",4454,Table11[[#This Row],[target.clade]]="II",110,TRUE,NA())</f>
        <v>110</v>
      </c>
      <c r="O2284" s="20" cm="1">
        <f t="array" ref="O2284">_xlfn.IFS(Table11[[#This Row],[target.clade]]="I",Table11[[#This Row],[hits.I]],Table11[[#This Row],[target.clade]]="II",Table11[[#This Row],[hits.II]],TRUE,SUM(Table11[[#This Row],[hits.I]:[hits.?]]))</f>
        <v>4261</v>
      </c>
      <c r="P2284" s="26">
        <f>Table11[[#This Row],[clade.P]]-Table11[[#This Row],[clade.TP]]</f>
        <v>193</v>
      </c>
      <c r="Q2284" s="26" cm="1">
        <f t="array" ref="Q2284">_xlfn.IFS(Table11[[#This Row],[target.clade]]="I",Table11[[#This Row],[hits.II]],Table11[[#This Row],[target.clade]]="II",Table11[[#This Row],[hits.I]],TRUE,NA())</f>
        <v>50</v>
      </c>
      <c r="R2284" s="26">
        <f>IFERROR(Table11[[#This Row],[clade.N]]-Table11[[#This Row],[clade.FP]], NA())</f>
        <v>60</v>
      </c>
      <c r="S2284" s="24">
        <f>Table11[[#This Row],[clade.TP]]/Table11[[#This Row],[clade.P]]</f>
        <v>0.95666816344858552</v>
      </c>
      <c r="T2284" s="24">
        <f>Table11[[#This Row],[clade.FN]]/Table11[[#This Row],[clade.P]]</f>
        <v>4.3331836551414461E-2</v>
      </c>
      <c r="U2284" s="24">
        <f>IFERROR(Table11[[#This Row],[clade.FP]]/Table11[[#This Row],[clade.N]],NA())</f>
        <v>0.45454545454545453</v>
      </c>
      <c r="V2284" s="24">
        <f>IFERROR(Table11[[#This Row],[clade.TN]]/Table11[[#This Row],[clade.N]],NA())</f>
        <v>0.54545454545454541</v>
      </c>
      <c r="AC2284" s="11"/>
      <c r="AD2284" s="11"/>
    </row>
    <row r="2285" spans="1:30" ht="21" customHeight="1" x14ac:dyDescent="0.2">
      <c r="A2285" s="25" t="s">
        <v>8516</v>
      </c>
      <c r="B2285" s="20">
        <f>LOOKUP(Table11[[#This Row],[id]],'S1 - Assay'!A:A,'S1 - Assay'!B:B)</f>
        <v>10244</v>
      </c>
      <c r="C2285" s="20" t="str">
        <f>LOOKUP(Table11[[#This Row],[id]],'S1 - Assay'!A:A,'S1 - Assay'!C:C)</f>
        <v>II</v>
      </c>
      <c r="D2285" s="20">
        <f>COUNTIF('S6 - Table 1'!$B$3:$B$20,Table11[[#This Row],[id]])</f>
        <v>0</v>
      </c>
      <c r="E2285" s="20">
        <v>12.23547568</v>
      </c>
      <c r="F2285" s="20">
        <v>3210</v>
      </c>
      <c r="G2285" s="20">
        <v>76</v>
      </c>
      <c r="H2285" s="20">
        <v>0</v>
      </c>
      <c r="I2285" s="20">
        <v>290</v>
      </c>
      <c r="J2285" s="20">
        <v>50</v>
      </c>
      <c r="K2285" s="20">
        <v>4261</v>
      </c>
      <c r="L2285" s="20">
        <v>55</v>
      </c>
      <c r="M2285" s="26" cm="1">
        <f t="array" ref="M2285">_xlfn.IFS(Table11[[#This Row],[target.clade]]="I",110,Table11[[#This Row],[target.clade]]="II",4454,TRUE,4652)</f>
        <v>4454</v>
      </c>
      <c r="N2285" s="26" cm="1">
        <f t="array" ref="N2285">_xlfn.IFS(Table11[[#This Row],[target.clade]]="I",4454,Table11[[#This Row],[target.clade]]="II",110,TRUE,NA())</f>
        <v>110</v>
      </c>
      <c r="O2285" s="20" cm="1">
        <f t="array" ref="O2285">_xlfn.IFS(Table11[[#This Row],[target.clade]]="I",Table11[[#This Row],[hits.I]],Table11[[#This Row],[target.clade]]="II",Table11[[#This Row],[hits.II]],TRUE,SUM(Table11[[#This Row],[hits.I]:[hits.?]]))</f>
        <v>4261</v>
      </c>
      <c r="P2285" s="26">
        <f>Table11[[#This Row],[clade.P]]-Table11[[#This Row],[clade.TP]]</f>
        <v>193</v>
      </c>
      <c r="Q2285" s="26" cm="1">
        <f t="array" ref="Q2285">_xlfn.IFS(Table11[[#This Row],[target.clade]]="I",Table11[[#This Row],[hits.II]],Table11[[#This Row],[target.clade]]="II",Table11[[#This Row],[hits.I]],TRUE,NA())</f>
        <v>50</v>
      </c>
      <c r="R2285" s="26">
        <f>IFERROR(Table11[[#This Row],[clade.N]]-Table11[[#This Row],[clade.FP]], NA())</f>
        <v>60</v>
      </c>
      <c r="S2285" s="24">
        <f>Table11[[#This Row],[clade.TP]]/Table11[[#This Row],[clade.P]]</f>
        <v>0.95666816344858552</v>
      </c>
      <c r="T2285" s="24">
        <f>Table11[[#This Row],[clade.FN]]/Table11[[#This Row],[clade.P]]</f>
        <v>4.3331836551414461E-2</v>
      </c>
      <c r="U2285" s="24">
        <f>IFERROR(Table11[[#This Row],[clade.FP]]/Table11[[#This Row],[clade.N]],NA())</f>
        <v>0.45454545454545453</v>
      </c>
      <c r="V2285" s="24">
        <f>IFERROR(Table11[[#This Row],[clade.TN]]/Table11[[#This Row],[clade.N]],NA())</f>
        <v>0.54545454545454541</v>
      </c>
      <c r="AC2285" s="11"/>
      <c r="AD2285" s="11"/>
    </row>
    <row r="2286" spans="1:30" ht="21" customHeight="1" x14ac:dyDescent="0.2">
      <c r="A2286" s="25" t="s">
        <v>8519</v>
      </c>
      <c r="B2286" s="20">
        <f>LOOKUP(Table11[[#This Row],[id]],'S1 - Assay'!A:A,'S1 - Assay'!B:B)</f>
        <v>10244</v>
      </c>
      <c r="C2286" s="20" t="str">
        <f>LOOKUP(Table11[[#This Row],[id]],'S1 - Assay'!A:A,'S1 - Assay'!C:C)</f>
        <v>II</v>
      </c>
      <c r="D2286" s="20">
        <f>COUNTIF('S6 - Table 1'!$B$3:$B$20,Table11[[#This Row],[id]])</f>
        <v>0</v>
      </c>
      <c r="E2286" s="20">
        <v>12.386319690000001</v>
      </c>
      <c r="F2286" s="20">
        <v>2060</v>
      </c>
      <c r="G2286" s="20">
        <v>2</v>
      </c>
      <c r="H2286" s="20">
        <v>4</v>
      </c>
      <c r="I2286" s="20">
        <v>152</v>
      </c>
      <c r="J2286" s="20">
        <v>50</v>
      </c>
      <c r="K2286" s="20">
        <v>2750</v>
      </c>
      <c r="L2286" s="20">
        <v>24</v>
      </c>
      <c r="M2286" s="26" cm="1">
        <f t="array" ref="M2286">_xlfn.IFS(Table11[[#This Row],[target.clade]]="I",110,Table11[[#This Row],[target.clade]]="II",4454,TRUE,4652)</f>
        <v>4454</v>
      </c>
      <c r="N2286" s="26" cm="1">
        <f t="array" ref="N2286">_xlfn.IFS(Table11[[#This Row],[target.clade]]="I",4454,Table11[[#This Row],[target.clade]]="II",110,TRUE,NA())</f>
        <v>110</v>
      </c>
      <c r="O2286" s="20" cm="1">
        <f t="array" ref="O2286">_xlfn.IFS(Table11[[#This Row],[target.clade]]="I",Table11[[#This Row],[hits.I]],Table11[[#This Row],[target.clade]]="II",Table11[[#This Row],[hits.II]],TRUE,SUM(Table11[[#This Row],[hits.I]:[hits.?]]))</f>
        <v>2750</v>
      </c>
      <c r="P2286" s="26">
        <f>Table11[[#This Row],[clade.P]]-Table11[[#This Row],[clade.TP]]</f>
        <v>1704</v>
      </c>
      <c r="Q2286" s="26" cm="1">
        <f t="array" ref="Q2286">_xlfn.IFS(Table11[[#This Row],[target.clade]]="I",Table11[[#This Row],[hits.II]],Table11[[#This Row],[target.clade]]="II",Table11[[#This Row],[hits.I]],TRUE,NA())</f>
        <v>50</v>
      </c>
      <c r="R2286" s="26">
        <f>IFERROR(Table11[[#This Row],[clade.N]]-Table11[[#This Row],[clade.FP]], NA())</f>
        <v>60</v>
      </c>
      <c r="S2286" s="24">
        <f>Table11[[#This Row],[clade.TP]]/Table11[[#This Row],[clade.P]]</f>
        <v>0.6174225415356982</v>
      </c>
      <c r="T2286" s="24">
        <f>Table11[[#This Row],[clade.FN]]/Table11[[#This Row],[clade.P]]</f>
        <v>0.38257745846430175</v>
      </c>
      <c r="U2286" s="24">
        <f>IFERROR(Table11[[#This Row],[clade.FP]]/Table11[[#This Row],[clade.N]],NA())</f>
        <v>0.45454545454545453</v>
      </c>
      <c r="V2286" s="24">
        <f>IFERROR(Table11[[#This Row],[clade.TN]]/Table11[[#This Row],[clade.N]],NA())</f>
        <v>0.54545454545454541</v>
      </c>
      <c r="AC2286" s="11"/>
      <c r="AD2286" s="11"/>
    </row>
    <row r="2287" spans="1:30" ht="21" customHeight="1" x14ac:dyDescent="0.2">
      <c r="A2287" s="25" t="s">
        <v>8522</v>
      </c>
      <c r="B2287" s="20">
        <f>LOOKUP(Table11[[#This Row],[id]],'S1 - Assay'!A:A,'S1 - Assay'!B:B)</f>
        <v>10244</v>
      </c>
      <c r="C2287" s="20" t="str">
        <f>LOOKUP(Table11[[#This Row],[id]],'S1 - Assay'!A:A,'S1 - Assay'!C:C)</f>
        <v>II</v>
      </c>
      <c r="D2287" s="20">
        <f>COUNTIF('S6 - Table 1'!$B$3:$B$20,Table11[[#This Row],[id]])</f>
        <v>0</v>
      </c>
      <c r="E2287" s="20">
        <v>12.386319690000001</v>
      </c>
      <c r="F2287" s="20">
        <v>2060</v>
      </c>
      <c r="G2287" s="20">
        <v>2</v>
      </c>
      <c r="H2287" s="20">
        <v>4</v>
      </c>
      <c r="I2287" s="20">
        <v>152</v>
      </c>
      <c r="J2287" s="20">
        <v>50</v>
      </c>
      <c r="K2287" s="20">
        <v>2750</v>
      </c>
      <c r="L2287" s="20">
        <v>24</v>
      </c>
      <c r="M2287" s="26" cm="1">
        <f t="array" ref="M2287">_xlfn.IFS(Table11[[#This Row],[target.clade]]="I",110,Table11[[#This Row],[target.clade]]="II",4454,TRUE,4652)</f>
        <v>4454</v>
      </c>
      <c r="N2287" s="26" cm="1">
        <f t="array" ref="N2287">_xlfn.IFS(Table11[[#This Row],[target.clade]]="I",4454,Table11[[#This Row],[target.clade]]="II",110,TRUE,NA())</f>
        <v>110</v>
      </c>
      <c r="O2287" s="20" cm="1">
        <f t="array" ref="O2287">_xlfn.IFS(Table11[[#This Row],[target.clade]]="I",Table11[[#This Row],[hits.I]],Table11[[#This Row],[target.clade]]="II",Table11[[#This Row],[hits.II]],TRUE,SUM(Table11[[#This Row],[hits.I]:[hits.?]]))</f>
        <v>2750</v>
      </c>
      <c r="P2287" s="26">
        <f>Table11[[#This Row],[clade.P]]-Table11[[#This Row],[clade.TP]]</f>
        <v>1704</v>
      </c>
      <c r="Q2287" s="26" cm="1">
        <f t="array" ref="Q2287">_xlfn.IFS(Table11[[#This Row],[target.clade]]="I",Table11[[#This Row],[hits.II]],Table11[[#This Row],[target.clade]]="II",Table11[[#This Row],[hits.I]],TRUE,NA())</f>
        <v>50</v>
      </c>
      <c r="R2287" s="26">
        <f>IFERROR(Table11[[#This Row],[clade.N]]-Table11[[#This Row],[clade.FP]], NA())</f>
        <v>60</v>
      </c>
      <c r="S2287" s="24">
        <f>Table11[[#This Row],[clade.TP]]/Table11[[#This Row],[clade.P]]</f>
        <v>0.6174225415356982</v>
      </c>
      <c r="T2287" s="24">
        <f>Table11[[#This Row],[clade.FN]]/Table11[[#This Row],[clade.P]]</f>
        <v>0.38257745846430175</v>
      </c>
      <c r="U2287" s="24">
        <f>IFERROR(Table11[[#This Row],[clade.FP]]/Table11[[#This Row],[clade.N]],NA())</f>
        <v>0.45454545454545453</v>
      </c>
      <c r="V2287" s="24">
        <f>IFERROR(Table11[[#This Row],[clade.TN]]/Table11[[#This Row],[clade.N]],NA())</f>
        <v>0.54545454545454541</v>
      </c>
      <c r="AC2287" s="11"/>
      <c r="AD2287" s="11"/>
    </row>
    <row r="2288" spans="1:30" ht="21" customHeight="1" x14ac:dyDescent="0.2">
      <c r="A2288" s="25" t="s">
        <v>8525</v>
      </c>
      <c r="B2288" s="20">
        <f>LOOKUP(Table11[[#This Row],[id]],'S1 - Assay'!A:A,'S1 - Assay'!B:B)</f>
        <v>10244</v>
      </c>
      <c r="C2288" s="20" t="str">
        <f>LOOKUP(Table11[[#This Row],[id]],'S1 - Assay'!A:A,'S1 - Assay'!C:C)</f>
        <v>II</v>
      </c>
      <c r="D2288" s="20">
        <f>COUNTIF('S6 - Table 1'!$B$3:$B$20,Table11[[#This Row],[id]])</f>
        <v>0</v>
      </c>
      <c r="E2288" s="20">
        <v>12.386319690000001</v>
      </c>
      <c r="F2288" s="20">
        <v>2060</v>
      </c>
      <c r="G2288" s="20">
        <v>2</v>
      </c>
      <c r="H2288" s="20">
        <v>4</v>
      </c>
      <c r="I2288" s="20">
        <v>152</v>
      </c>
      <c r="J2288" s="20">
        <v>50</v>
      </c>
      <c r="K2288" s="20">
        <v>2750</v>
      </c>
      <c r="L2288" s="20">
        <v>24</v>
      </c>
      <c r="M2288" s="26" cm="1">
        <f t="array" ref="M2288">_xlfn.IFS(Table11[[#This Row],[target.clade]]="I",110,Table11[[#This Row],[target.clade]]="II",4454,TRUE,4652)</f>
        <v>4454</v>
      </c>
      <c r="N2288" s="26" cm="1">
        <f t="array" ref="N2288">_xlfn.IFS(Table11[[#This Row],[target.clade]]="I",4454,Table11[[#This Row],[target.clade]]="II",110,TRUE,NA())</f>
        <v>110</v>
      </c>
      <c r="O2288" s="20" cm="1">
        <f t="array" ref="O2288">_xlfn.IFS(Table11[[#This Row],[target.clade]]="I",Table11[[#This Row],[hits.I]],Table11[[#This Row],[target.clade]]="II",Table11[[#This Row],[hits.II]],TRUE,SUM(Table11[[#This Row],[hits.I]:[hits.?]]))</f>
        <v>2750</v>
      </c>
      <c r="P2288" s="26">
        <f>Table11[[#This Row],[clade.P]]-Table11[[#This Row],[clade.TP]]</f>
        <v>1704</v>
      </c>
      <c r="Q2288" s="26" cm="1">
        <f t="array" ref="Q2288">_xlfn.IFS(Table11[[#This Row],[target.clade]]="I",Table11[[#This Row],[hits.II]],Table11[[#This Row],[target.clade]]="II",Table11[[#This Row],[hits.I]],TRUE,NA())</f>
        <v>50</v>
      </c>
      <c r="R2288" s="26">
        <f>IFERROR(Table11[[#This Row],[clade.N]]-Table11[[#This Row],[clade.FP]], NA())</f>
        <v>60</v>
      </c>
      <c r="S2288" s="24">
        <f>Table11[[#This Row],[clade.TP]]/Table11[[#This Row],[clade.P]]</f>
        <v>0.6174225415356982</v>
      </c>
      <c r="T2288" s="24">
        <f>Table11[[#This Row],[clade.FN]]/Table11[[#This Row],[clade.P]]</f>
        <v>0.38257745846430175</v>
      </c>
      <c r="U2288" s="24">
        <f>IFERROR(Table11[[#This Row],[clade.FP]]/Table11[[#This Row],[clade.N]],NA())</f>
        <v>0.45454545454545453</v>
      </c>
      <c r="V2288" s="24">
        <f>IFERROR(Table11[[#This Row],[clade.TN]]/Table11[[#This Row],[clade.N]],NA())</f>
        <v>0.54545454545454541</v>
      </c>
      <c r="AC2288" s="11"/>
      <c r="AD2288" s="11"/>
    </row>
    <row r="2289" spans="1:30" ht="21" customHeight="1" x14ac:dyDescent="0.2">
      <c r="A2289" s="25" t="s">
        <v>8527</v>
      </c>
      <c r="B2289" s="20">
        <f>LOOKUP(Table11[[#This Row],[id]],'S1 - Assay'!A:A,'S1 - Assay'!B:B)</f>
        <v>10244</v>
      </c>
      <c r="C2289" s="20" t="str">
        <f>LOOKUP(Table11[[#This Row],[id]],'S1 - Assay'!A:A,'S1 - Assay'!C:C)</f>
        <v>II</v>
      </c>
      <c r="D2289" s="20">
        <f>COUNTIF('S6 - Table 1'!$B$3:$B$20,Table11[[#This Row],[id]])</f>
        <v>0</v>
      </c>
      <c r="E2289" s="20">
        <v>12.386319690000001</v>
      </c>
      <c r="F2289" s="20">
        <v>2060</v>
      </c>
      <c r="G2289" s="20">
        <v>2</v>
      </c>
      <c r="H2289" s="20">
        <v>2</v>
      </c>
      <c r="I2289" s="20">
        <v>154</v>
      </c>
      <c r="J2289" s="20">
        <v>50</v>
      </c>
      <c r="K2289" s="20">
        <v>2750</v>
      </c>
      <c r="L2289" s="20">
        <v>24</v>
      </c>
      <c r="M2289" s="26" cm="1">
        <f t="array" ref="M2289">_xlfn.IFS(Table11[[#This Row],[target.clade]]="I",110,Table11[[#This Row],[target.clade]]="II",4454,TRUE,4652)</f>
        <v>4454</v>
      </c>
      <c r="N2289" s="26" cm="1">
        <f t="array" ref="N2289">_xlfn.IFS(Table11[[#This Row],[target.clade]]="I",4454,Table11[[#This Row],[target.clade]]="II",110,TRUE,NA())</f>
        <v>110</v>
      </c>
      <c r="O2289" s="20" cm="1">
        <f t="array" ref="O2289">_xlfn.IFS(Table11[[#This Row],[target.clade]]="I",Table11[[#This Row],[hits.I]],Table11[[#This Row],[target.clade]]="II",Table11[[#This Row],[hits.II]],TRUE,SUM(Table11[[#This Row],[hits.I]:[hits.?]]))</f>
        <v>2750</v>
      </c>
      <c r="P2289" s="26">
        <f>Table11[[#This Row],[clade.P]]-Table11[[#This Row],[clade.TP]]</f>
        <v>1704</v>
      </c>
      <c r="Q2289" s="26" cm="1">
        <f t="array" ref="Q2289">_xlfn.IFS(Table11[[#This Row],[target.clade]]="I",Table11[[#This Row],[hits.II]],Table11[[#This Row],[target.clade]]="II",Table11[[#This Row],[hits.I]],TRUE,NA())</f>
        <v>50</v>
      </c>
      <c r="R2289" s="26">
        <f>IFERROR(Table11[[#This Row],[clade.N]]-Table11[[#This Row],[clade.FP]], NA())</f>
        <v>60</v>
      </c>
      <c r="S2289" s="24">
        <f>Table11[[#This Row],[clade.TP]]/Table11[[#This Row],[clade.P]]</f>
        <v>0.6174225415356982</v>
      </c>
      <c r="T2289" s="24">
        <f>Table11[[#This Row],[clade.FN]]/Table11[[#This Row],[clade.P]]</f>
        <v>0.38257745846430175</v>
      </c>
      <c r="U2289" s="24">
        <f>IFERROR(Table11[[#This Row],[clade.FP]]/Table11[[#This Row],[clade.N]],NA())</f>
        <v>0.45454545454545453</v>
      </c>
      <c r="V2289" s="24">
        <f>IFERROR(Table11[[#This Row],[clade.TN]]/Table11[[#This Row],[clade.N]],NA())</f>
        <v>0.54545454545454541</v>
      </c>
      <c r="AC2289" s="11"/>
      <c r="AD2289" s="11"/>
    </row>
    <row r="2290" spans="1:30" ht="21" customHeight="1" x14ac:dyDescent="0.2">
      <c r="A2290" s="25" t="s">
        <v>8529</v>
      </c>
      <c r="B2290" s="20">
        <f>LOOKUP(Table11[[#This Row],[id]],'S1 - Assay'!A:A,'S1 - Assay'!B:B)</f>
        <v>10244</v>
      </c>
      <c r="C2290" s="20" t="str">
        <f>LOOKUP(Table11[[#This Row],[id]],'S1 - Assay'!A:A,'S1 - Assay'!C:C)</f>
        <v>II</v>
      </c>
      <c r="D2290" s="20">
        <f>COUNTIF('S6 - Table 1'!$B$3:$B$20,Table11[[#This Row],[id]])</f>
        <v>0</v>
      </c>
      <c r="E2290" s="20">
        <v>12.386319690000001</v>
      </c>
      <c r="F2290" s="20">
        <v>2060</v>
      </c>
      <c r="G2290" s="20">
        <v>2</v>
      </c>
      <c r="H2290" s="20">
        <v>2</v>
      </c>
      <c r="I2290" s="20">
        <v>154</v>
      </c>
      <c r="J2290" s="20">
        <v>50</v>
      </c>
      <c r="K2290" s="20">
        <v>2750</v>
      </c>
      <c r="L2290" s="20">
        <v>24</v>
      </c>
      <c r="M2290" s="26" cm="1">
        <f t="array" ref="M2290">_xlfn.IFS(Table11[[#This Row],[target.clade]]="I",110,Table11[[#This Row],[target.clade]]="II",4454,TRUE,4652)</f>
        <v>4454</v>
      </c>
      <c r="N2290" s="26" cm="1">
        <f t="array" ref="N2290">_xlfn.IFS(Table11[[#This Row],[target.clade]]="I",4454,Table11[[#This Row],[target.clade]]="II",110,TRUE,NA())</f>
        <v>110</v>
      </c>
      <c r="O2290" s="20" cm="1">
        <f t="array" ref="O2290">_xlfn.IFS(Table11[[#This Row],[target.clade]]="I",Table11[[#This Row],[hits.I]],Table11[[#This Row],[target.clade]]="II",Table11[[#This Row],[hits.II]],TRUE,SUM(Table11[[#This Row],[hits.I]:[hits.?]]))</f>
        <v>2750</v>
      </c>
      <c r="P2290" s="26">
        <f>Table11[[#This Row],[clade.P]]-Table11[[#This Row],[clade.TP]]</f>
        <v>1704</v>
      </c>
      <c r="Q2290" s="26" cm="1">
        <f t="array" ref="Q2290">_xlfn.IFS(Table11[[#This Row],[target.clade]]="I",Table11[[#This Row],[hits.II]],Table11[[#This Row],[target.clade]]="II",Table11[[#This Row],[hits.I]],TRUE,NA())</f>
        <v>50</v>
      </c>
      <c r="R2290" s="26">
        <f>IFERROR(Table11[[#This Row],[clade.N]]-Table11[[#This Row],[clade.FP]], NA())</f>
        <v>60</v>
      </c>
      <c r="S2290" s="24">
        <f>Table11[[#This Row],[clade.TP]]/Table11[[#This Row],[clade.P]]</f>
        <v>0.6174225415356982</v>
      </c>
      <c r="T2290" s="24">
        <f>Table11[[#This Row],[clade.FN]]/Table11[[#This Row],[clade.P]]</f>
        <v>0.38257745846430175</v>
      </c>
      <c r="U2290" s="24">
        <f>IFERROR(Table11[[#This Row],[clade.FP]]/Table11[[#This Row],[clade.N]],NA())</f>
        <v>0.45454545454545453</v>
      </c>
      <c r="V2290" s="24">
        <f>IFERROR(Table11[[#This Row],[clade.TN]]/Table11[[#This Row],[clade.N]],NA())</f>
        <v>0.54545454545454541</v>
      </c>
      <c r="AC2290" s="11"/>
      <c r="AD2290" s="11"/>
    </row>
    <row r="2291" spans="1:30" ht="21" customHeight="1" x14ac:dyDescent="0.2">
      <c r="A2291" s="25" t="s">
        <v>8531</v>
      </c>
      <c r="B2291" s="20">
        <f>LOOKUP(Table11[[#This Row],[id]],'S1 - Assay'!A:A,'S1 - Assay'!B:B)</f>
        <v>10244</v>
      </c>
      <c r="C2291" s="20" t="str">
        <f>LOOKUP(Table11[[#This Row],[id]],'S1 - Assay'!A:A,'S1 - Assay'!C:C)</f>
        <v>II</v>
      </c>
      <c r="D2291" s="20">
        <f>COUNTIF('S6 - Table 1'!$B$3:$B$20,Table11[[#This Row],[id]])</f>
        <v>0</v>
      </c>
      <c r="E2291" s="20">
        <v>12.386319690000001</v>
      </c>
      <c r="F2291" s="20">
        <v>2060</v>
      </c>
      <c r="G2291" s="20">
        <v>2</v>
      </c>
      <c r="H2291" s="20">
        <v>2</v>
      </c>
      <c r="I2291" s="20">
        <v>154</v>
      </c>
      <c r="J2291" s="20">
        <v>50</v>
      </c>
      <c r="K2291" s="20">
        <v>2750</v>
      </c>
      <c r="L2291" s="20">
        <v>24</v>
      </c>
      <c r="M2291" s="26" cm="1">
        <f t="array" ref="M2291">_xlfn.IFS(Table11[[#This Row],[target.clade]]="I",110,Table11[[#This Row],[target.clade]]="II",4454,TRUE,4652)</f>
        <v>4454</v>
      </c>
      <c r="N2291" s="26" cm="1">
        <f t="array" ref="N2291">_xlfn.IFS(Table11[[#This Row],[target.clade]]="I",4454,Table11[[#This Row],[target.clade]]="II",110,TRUE,NA())</f>
        <v>110</v>
      </c>
      <c r="O2291" s="20" cm="1">
        <f t="array" ref="O2291">_xlfn.IFS(Table11[[#This Row],[target.clade]]="I",Table11[[#This Row],[hits.I]],Table11[[#This Row],[target.clade]]="II",Table11[[#This Row],[hits.II]],TRUE,SUM(Table11[[#This Row],[hits.I]:[hits.?]]))</f>
        <v>2750</v>
      </c>
      <c r="P2291" s="26">
        <f>Table11[[#This Row],[clade.P]]-Table11[[#This Row],[clade.TP]]</f>
        <v>1704</v>
      </c>
      <c r="Q2291" s="26" cm="1">
        <f t="array" ref="Q2291">_xlfn.IFS(Table11[[#This Row],[target.clade]]="I",Table11[[#This Row],[hits.II]],Table11[[#This Row],[target.clade]]="II",Table11[[#This Row],[hits.I]],TRUE,NA())</f>
        <v>50</v>
      </c>
      <c r="R2291" s="26">
        <f>IFERROR(Table11[[#This Row],[clade.N]]-Table11[[#This Row],[clade.FP]], NA())</f>
        <v>60</v>
      </c>
      <c r="S2291" s="24">
        <f>Table11[[#This Row],[clade.TP]]/Table11[[#This Row],[clade.P]]</f>
        <v>0.6174225415356982</v>
      </c>
      <c r="T2291" s="24">
        <f>Table11[[#This Row],[clade.FN]]/Table11[[#This Row],[clade.P]]</f>
        <v>0.38257745846430175</v>
      </c>
      <c r="U2291" s="24">
        <f>IFERROR(Table11[[#This Row],[clade.FP]]/Table11[[#This Row],[clade.N]],NA())</f>
        <v>0.45454545454545453</v>
      </c>
      <c r="V2291" s="24">
        <f>IFERROR(Table11[[#This Row],[clade.TN]]/Table11[[#This Row],[clade.N]],NA())</f>
        <v>0.54545454545454541</v>
      </c>
      <c r="AC2291" s="11"/>
      <c r="AD2291" s="11"/>
    </row>
    <row r="2292" spans="1:30" ht="21" customHeight="1" x14ac:dyDescent="0.2">
      <c r="A2292" s="25" t="s">
        <v>8533</v>
      </c>
      <c r="B2292" s="20">
        <f>LOOKUP(Table11[[#This Row],[id]],'S1 - Assay'!A:A,'S1 - Assay'!B:B)</f>
        <v>10244</v>
      </c>
      <c r="C2292" s="20" t="str">
        <f>LOOKUP(Table11[[#This Row],[id]],'S1 - Assay'!A:A,'S1 - Assay'!C:C)</f>
        <v>II</v>
      </c>
      <c r="D2292" s="20">
        <f>COUNTIF('S6 - Table 1'!$B$3:$B$20,Table11[[#This Row],[id]])</f>
        <v>0</v>
      </c>
      <c r="E2292" s="20">
        <v>12.606784319999999</v>
      </c>
      <c r="F2292" s="20">
        <v>3433</v>
      </c>
      <c r="G2292" s="20">
        <v>1</v>
      </c>
      <c r="H2292" s="20">
        <v>276</v>
      </c>
      <c r="I2292" s="20">
        <v>46</v>
      </c>
      <c r="J2292" s="20">
        <v>44</v>
      </c>
      <c r="K2292" s="20">
        <v>4433</v>
      </c>
      <c r="L2292" s="20">
        <v>67</v>
      </c>
      <c r="M2292" s="26" cm="1">
        <f t="array" ref="M2292">_xlfn.IFS(Table11[[#This Row],[target.clade]]="I",110,Table11[[#This Row],[target.clade]]="II",4454,TRUE,4652)</f>
        <v>4454</v>
      </c>
      <c r="N2292" s="26" cm="1">
        <f t="array" ref="N2292">_xlfn.IFS(Table11[[#This Row],[target.clade]]="I",4454,Table11[[#This Row],[target.clade]]="II",110,TRUE,NA())</f>
        <v>110</v>
      </c>
      <c r="O2292" s="20" cm="1">
        <f t="array" ref="O2292">_xlfn.IFS(Table11[[#This Row],[target.clade]]="I",Table11[[#This Row],[hits.I]],Table11[[#This Row],[target.clade]]="II",Table11[[#This Row],[hits.II]],TRUE,SUM(Table11[[#This Row],[hits.I]:[hits.?]]))</f>
        <v>4433</v>
      </c>
      <c r="P2292" s="26">
        <f>Table11[[#This Row],[clade.P]]-Table11[[#This Row],[clade.TP]]</f>
        <v>21</v>
      </c>
      <c r="Q2292" s="26" cm="1">
        <f t="array" ref="Q2292">_xlfn.IFS(Table11[[#This Row],[target.clade]]="I",Table11[[#This Row],[hits.II]],Table11[[#This Row],[target.clade]]="II",Table11[[#This Row],[hits.I]],TRUE,NA())</f>
        <v>44</v>
      </c>
      <c r="R2292" s="26">
        <f>IFERROR(Table11[[#This Row],[clade.N]]-Table11[[#This Row],[clade.FP]], NA())</f>
        <v>66</v>
      </c>
      <c r="S2292" s="24">
        <f>Table11[[#This Row],[clade.TP]]/Table11[[#This Row],[clade.P]]</f>
        <v>0.99528513695554555</v>
      </c>
      <c r="T2292" s="24">
        <f>Table11[[#This Row],[clade.FN]]/Table11[[#This Row],[clade.P]]</f>
        <v>4.7148630444544233E-3</v>
      </c>
      <c r="U2292" s="24">
        <f>IFERROR(Table11[[#This Row],[clade.FP]]/Table11[[#This Row],[clade.N]],NA())</f>
        <v>0.4</v>
      </c>
      <c r="V2292" s="24">
        <f>IFERROR(Table11[[#This Row],[clade.TN]]/Table11[[#This Row],[clade.N]],NA())</f>
        <v>0.6</v>
      </c>
      <c r="AC2292" s="11"/>
      <c r="AD2292" s="11"/>
    </row>
    <row r="2293" spans="1:30" ht="21" customHeight="1" x14ac:dyDescent="0.2">
      <c r="A2293" s="25" t="s">
        <v>8538</v>
      </c>
      <c r="B2293" s="20">
        <f>LOOKUP(Table11[[#This Row],[id]],'S1 - Assay'!A:A,'S1 - Assay'!B:B)</f>
        <v>10244</v>
      </c>
      <c r="C2293" s="20" t="str">
        <f>LOOKUP(Table11[[#This Row],[id]],'S1 - Assay'!A:A,'S1 - Assay'!C:C)</f>
        <v>II</v>
      </c>
      <c r="D2293" s="20">
        <f>COUNTIF('S6 - Table 1'!$B$3:$B$20,Table11[[#This Row],[id]])</f>
        <v>0</v>
      </c>
      <c r="E2293" s="20">
        <v>12.6151129</v>
      </c>
      <c r="F2293" s="20">
        <v>3188</v>
      </c>
      <c r="G2293" s="20">
        <v>69</v>
      </c>
      <c r="H2293" s="20">
        <v>24</v>
      </c>
      <c r="I2293" s="20">
        <v>261</v>
      </c>
      <c r="J2293" s="20">
        <v>43</v>
      </c>
      <c r="K2293" s="20">
        <v>4312</v>
      </c>
      <c r="L2293" s="20">
        <v>18</v>
      </c>
      <c r="M2293" s="26" cm="1">
        <f t="array" ref="M2293">_xlfn.IFS(Table11[[#This Row],[target.clade]]="I",110,Table11[[#This Row],[target.clade]]="II",4454,TRUE,4652)</f>
        <v>4454</v>
      </c>
      <c r="N2293" s="26" cm="1">
        <f t="array" ref="N2293">_xlfn.IFS(Table11[[#This Row],[target.clade]]="I",4454,Table11[[#This Row],[target.clade]]="II",110,TRUE,NA())</f>
        <v>110</v>
      </c>
      <c r="O2293" s="20" cm="1">
        <f t="array" ref="O2293">_xlfn.IFS(Table11[[#This Row],[target.clade]]="I",Table11[[#This Row],[hits.I]],Table11[[#This Row],[target.clade]]="II",Table11[[#This Row],[hits.II]],TRUE,SUM(Table11[[#This Row],[hits.I]:[hits.?]]))</f>
        <v>4312</v>
      </c>
      <c r="P2293" s="26">
        <f>Table11[[#This Row],[clade.P]]-Table11[[#This Row],[clade.TP]]</f>
        <v>142</v>
      </c>
      <c r="Q2293" s="26" cm="1">
        <f t="array" ref="Q2293">_xlfn.IFS(Table11[[#This Row],[target.clade]]="I",Table11[[#This Row],[hits.II]],Table11[[#This Row],[target.clade]]="II",Table11[[#This Row],[hits.I]],TRUE,NA())</f>
        <v>43</v>
      </c>
      <c r="R2293" s="26">
        <f>IFERROR(Table11[[#This Row],[clade.N]]-Table11[[#This Row],[clade.FP]], NA())</f>
        <v>67</v>
      </c>
      <c r="S2293" s="24">
        <f>Table11[[#This Row],[clade.TP]]/Table11[[#This Row],[clade.P]]</f>
        <v>0.96811854512797491</v>
      </c>
      <c r="T2293" s="24">
        <f>Table11[[#This Row],[clade.FN]]/Table11[[#This Row],[clade.P]]</f>
        <v>3.1881454872025143E-2</v>
      </c>
      <c r="U2293" s="24">
        <f>IFERROR(Table11[[#This Row],[clade.FP]]/Table11[[#This Row],[clade.N]],NA())</f>
        <v>0.39090909090909093</v>
      </c>
      <c r="V2293" s="24">
        <f>IFERROR(Table11[[#This Row],[clade.TN]]/Table11[[#This Row],[clade.N]],NA())</f>
        <v>0.60909090909090913</v>
      </c>
      <c r="AC2293" s="11"/>
      <c r="AD2293" s="11"/>
    </row>
    <row r="2294" spans="1:30" ht="21" customHeight="1" x14ac:dyDescent="0.2">
      <c r="A2294" s="25" t="s">
        <v>8543</v>
      </c>
      <c r="B2294" s="20">
        <f>LOOKUP(Table11[[#This Row],[id]],'S1 - Assay'!A:A,'S1 - Assay'!B:B)</f>
        <v>10244</v>
      </c>
      <c r="C2294" s="20" t="str">
        <f>LOOKUP(Table11[[#This Row],[id]],'S1 - Assay'!A:A,'S1 - Assay'!C:C)</f>
        <v>II</v>
      </c>
      <c r="D2294" s="20">
        <f>COUNTIF('S6 - Table 1'!$B$3:$B$20,Table11[[#This Row],[id]])</f>
        <v>0</v>
      </c>
      <c r="E2294" s="20">
        <v>12.63946176</v>
      </c>
      <c r="F2294" s="20">
        <v>3433</v>
      </c>
      <c r="G2294" s="20">
        <v>1</v>
      </c>
      <c r="H2294" s="20">
        <v>276</v>
      </c>
      <c r="I2294" s="20">
        <v>46</v>
      </c>
      <c r="J2294" s="20">
        <v>44</v>
      </c>
      <c r="K2294" s="20">
        <v>4433</v>
      </c>
      <c r="L2294" s="20">
        <v>67</v>
      </c>
      <c r="M2294" s="26" cm="1">
        <f t="array" ref="M2294">_xlfn.IFS(Table11[[#This Row],[target.clade]]="I",110,Table11[[#This Row],[target.clade]]="II",4454,TRUE,4652)</f>
        <v>4454</v>
      </c>
      <c r="N2294" s="26" cm="1">
        <f t="array" ref="N2294">_xlfn.IFS(Table11[[#This Row],[target.clade]]="I",4454,Table11[[#This Row],[target.clade]]="II",110,TRUE,NA())</f>
        <v>110</v>
      </c>
      <c r="O2294" s="20" cm="1">
        <f t="array" ref="O2294">_xlfn.IFS(Table11[[#This Row],[target.clade]]="I",Table11[[#This Row],[hits.I]],Table11[[#This Row],[target.clade]]="II",Table11[[#This Row],[hits.II]],TRUE,SUM(Table11[[#This Row],[hits.I]:[hits.?]]))</f>
        <v>4433</v>
      </c>
      <c r="P2294" s="26">
        <f>Table11[[#This Row],[clade.P]]-Table11[[#This Row],[clade.TP]]</f>
        <v>21</v>
      </c>
      <c r="Q2294" s="26" cm="1">
        <f t="array" ref="Q2294">_xlfn.IFS(Table11[[#This Row],[target.clade]]="I",Table11[[#This Row],[hits.II]],Table11[[#This Row],[target.clade]]="II",Table11[[#This Row],[hits.I]],TRUE,NA())</f>
        <v>44</v>
      </c>
      <c r="R2294" s="26">
        <f>IFERROR(Table11[[#This Row],[clade.N]]-Table11[[#This Row],[clade.FP]], NA())</f>
        <v>66</v>
      </c>
      <c r="S2294" s="24">
        <f>Table11[[#This Row],[clade.TP]]/Table11[[#This Row],[clade.P]]</f>
        <v>0.99528513695554555</v>
      </c>
      <c r="T2294" s="24">
        <f>Table11[[#This Row],[clade.FN]]/Table11[[#This Row],[clade.P]]</f>
        <v>4.7148630444544233E-3</v>
      </c>
      <c r="U2294" s="24">
        <f>IFERROR(Table11[[#This Row],[clade.FP]]/Table11[[#This Row],[clade.N]],NA())</f>
        <v>0.4</v>
      </c>
      <c r="V2294" s="24">
        <f>IFERROR(Table11[[#This Row],[clade.TN]]/Table11[[#This Row],[clade.N]],NA())</f>
        <v>0.6</v>
      </c>
      <c r="AC2294" s="11"/>
      <c r="AD2294" s="11"/>
    </row>
    <row r="2295" spans="1:30" ht="21" customHeight="1" x14ac:dyDescent="0.2">
      <c r="A2295" s="25" t="s">
        <v>8546</v>
      </c>
      <c r="B2295" s="20">
        <f>LOOKUP(Table11[[#This Row],[id]],'S1 - Assay'!A:A,'S1 - Assay'!B:B)</f>
        <v>10244</v>
      </c>
      <c r="C2295" s="20" t="str">
        <f>LOOKUP(Table11[[#This Row],[id]],'S1 - Assay'!A:A,'S1 - Assay'!C:C)</f>
        <v>II</v>
      </c>
      <c r="D2295" s="20">
        <f>COUNTIF('S6 - Table 1'!$B$3:$B$20,Table11[[#This Row],[id]])</f>
        <v>0</v>
      </c>
      <c r="E2295" s="20">
        <v>12.79769935</v>
      </c>
      <c r="F2295" s="20">
        <v>3188</v>
      </c>
      <c r="G2295" s="20">
        <v>69</v>
      </c>
      <c r="H2295" s="20">
        <v>24</v>
      </c>
      <c r="I2295" s="20">
        <v>261</v>
      </c>
      <c r="J2295" s="20">
        <v>43</v>
      </c>
      <c r="K2295" s="20">
        <v>4312</v>
      </c>
      <c r="L2295" s="20">
        <v>18</v>
      </c>
      <c r="M2295" s="26" cm="1">
        <f t="array" ref="M2295">_xlfn.IFS(Table11[[#This Row],[target.clade]]="I",110,Table11[[#This Row],[target.clade]]="II",4454,TRUE,4652)</f>
        <v>4454</v>
      </c>
      <c r="N2295" s="26" cm="1">
        <f t="array" ref="N2295">_xlfn.IFS(Table11[[#This Row],[target.clade]]="I",4454,Table11[[#This Row],[target.clade]]="II",110,TRUE,NA())</f>
        <v>110</v>
      </c>
      <c r="O2295" s="20" cm="1">
        <f t="array" ref="O2295">_xlfn.IFS(Table11[[#This Row],[target.clade]]="I",Table11[[#This Row],[hits.I]],Table11[[#This Row],[target.clade]]="II",Table11[[#This Row],[hits.II]],TRUE,SUM(Table11[[#This Row],[hits.I]:[hits.?]]))</f>
        <v>4312</v>
      </c>
      <c r="P2295" s="26">
        <f>Table11[[#This Row],[clade.P]]-Table11[[#This Row],[clade.TP]]</f>
        <v>142</v>
      </c>
      <c r="Q2295" s="26" cm="1">
        <f t="array" ref="Q2295">_xlfn.IFS(Table11[[#This Row],[target.clade]]="I",Table11[[#This Row],[hits.II]],Table11[[#This Row],[target.clade]]="II",Table11[[#This Row],[hits.I]],TRUE,NA())</f>
        <v>43</v>
      </c>
      <c r="R2295" s="26">
        <f>IFERROR(Table11[[#This Row],[clade.N]]-Table11[[#This Row],[clade.FP]], NA())</f>
        <v>67</v>
      </c>
      <c r="S2295" s="24">
        <f>Table11[[#This Row],[clade.TP]]/Table11[[#This Row],[clade.P]]</f>
        <v>0.96811854512797491</v>
      </c>
      <c r="T2295" s="24">
        <f>Table11[[#This Row],[clade.FN]]/Table11[[#This Row],[clade.P]]</f>
        <v>3.1881454872025143E-2</v>
      </c>
      <c r="U2295" s="24">
        <f>IFERROR(Table11[[#This Row],[clade.FP]]/Table11[[#This Row],[clade.N]],NA())</f>
        <v>0.39090909090909093</v>
      </c>
      <c r="V2295" s="24">
        <f>IFERROR(Table11[[#This Row],[clade.TN]]/Table11[[#This Row],[clade.N]],NA())</f>
        <v>0.60909090909090913</v>
      </c>
      <c r="AC2295" s="11"/>
      <c r="AD2295" s="11"/>
    </row>
    <row r="2296" spans="1:30" ht="21" customHeight="1" x14ac:dyDescent="0.2">
      <c r="A2296" s="25" t="s">
        <v>8549</v>
      </c>
      <c r="B2296" s="20">
        <f>LOOKUP(Table11[[#This Row],[id]],'S1 - Assay'!A:A,'S1 - Assay'!B:B)</f>
        <v>10244</v>
      </c>
      <c r="C2296" s="20" t="str">
        <f>LOOKUP(Table11[[#This Row],[id]],'S1 - Assay'!A:A,'S1 - Assay'!C:C)</f>
        <v>II</v>
      </c>
      <c r="D2296" s="20">
        <f>COUNTIF('S6 - Table 1'!$B$3:$B$20,Table11[[#This Row],[id]])</f>
        <v>0</v>
      </c>
      <c r="E2296" s="20">
        <v>12.79769935</v>
      </c>
      <c r="F2296" s="20">
        <v>3188</v>
      </c>
      <c r="G2296" s="20">
        <v>69</v>
      </c>
      <c r="H2296" s="20">
        <v>24</v>
      </c>
      <c r="I2296" s="20">
        <v>261</v>
      </c>
      <c r="J2296" s="20">
        <v>43</v>
      </c>
      <c r="K2296" s="20">
        <v>4312</v>
      </c>
      <c r="L2296" s="20">
        <v>18</v>
      </c>
      <c r="M2296" s="26" cm="1">
        <f t="array" ref="M2296">_xlfn.IFS(Table11[[#This Row],[target.clade]]="I",110,Table11[[#This Row],[target.clade]]="II",4454,TRUE,4652)</f>
        <v>4454</v>
      </c>
      <c r="N2296" s="26" cm="1">
        <f t="array" ref="N2296">_xlfn.IFS(Table11[[#This Row],[target.clade]]="I",4454,Table11[[#This Row],[target.clade]]="II",110,TRUE,NA())</f>
        <v>110</v>
      </c>
      <c r="O2296" s="20" cm="1">
        <f t="array" ref="O2296">_xlfn.IFS(Table11[[#This Row],[target.clade]]="I",Table11[[#This Row],[hits.I]],Table11[[#This Row],[target.clade]]="II",Table11[[#This Row],[hits.II]],TRUE,SUM(Table11[[#This Row],[hits.I]:[hits.?]]))</f>
        <v>4312</v>
      </c>
      <c r="P2296" s="26">
        <f>Table11[[#This Row],[clade.P]]-Table11[[#This Row],[clade.TP]]</f>
        <v>142</v>
      </c>
      <c r="Q2296" s="26" cm="1">
        <f t="array" ref="Q2296">_xlfn.IFS(Table11[[#This Row],[target.clade]]="I",Table11[[#This Row],[hits.II]],Table11[[#This Row],[target.clade]]="II",Table11[[#This Row],[hits.I]],TRUE,NA())</f>
        <v>43</v>
      </c>
      <c r="R2296" s="26">
        <f>IFERROR(Table11[[#This Row],[clade.N]]-Table11[[#This Row],[clade.FP]], NA())</f>
        <v>67</v>
      </c>
      <c r="S2296" s="24">
        <f>Table11[[#This Row],[clade.TP]]/Table11[[#This Row],[clade.P]]</f>
        <v>0.96811854512797491</v>
      </c>
      <c r="T2296" s="24">
        <f>Table11[[#This Row],[clade.FN]]/Table11[[#This Row],[clade.P]]</f>
        <v>3.1881454872025143E-2</v>
      </c>
      <c r="U2296" s="24">
        <f>IFERROR(Table11[[#This Row],[clade.FP]]/Table11[[#This Row],[clade.N]],NA())</f>
        <v>0.39090909090909093</v>
      </c>
      <c r="V2296" s="24">
        <f>IFERROR(Table11[[#This Row],[clade.TN]]/Table11[[#This Row],[clade.N]],NA())</f>
        <v>0.60909090909090913</v>
      </c>
      <c r="AC2296" s="11"/>
      <c r="AD2296" s="11"/>
    </row>
    <row r="2297" spans="1:30" ht="21" customHeight="1" x14ac:dyDescent="0.2">
      <c r="A2297" s="25" t="s">
        <v>8552</v>
      </c>
      <c r="B2297" s="20">
        <f>LOOKUP(Table11[[#This Row],[id]],'S1 - Assay'!A:A,'S1 - Assay'!B:B)</f>
        <v>10244</v>
      </c>
      <c r="C2297" s="20" t="str">
        <f>LOOKUP(Table11[[#This Row],[id]],'S1 - Assay'!A:A,'S1 - Assay'!C:C)</f>
        <v>II</v>
      </c>
      <c r="D2297" s="20">
        <f>COUNTIF('S6 - Table 1'!$B$3:$B$20,Table11[[#This Row],[id]])</f>
        <v>0</v>
      </c>
      <c r="E2297" s="20">
        <v>12.822367699999999</v>
      </c>
      <c r="F2297" s="20">
        <v>3398</v>
      </c>
      <c r="G2297" s="20">
        <v>6</v>
      </c>
      <c r="H2297" s="20">
        <v>124</v>
      </c>
      <c r="I2297" s="20">
        <v>157</v>
      </c>
      <c r="J2297" s="20">
        <v>43</v>
      </c>
      <c r="K2297" s="20">
        <v>4393</v>
      </c>
      <c r="L2297" s="20">
        <v>53</v>
      </c>
      <c r="M2297" s="26" cm="1">
        <f t="array" ref="M2297">_xlfn.IFS(Table11[[#This Row],[target.clade]]="I",110,Table11[[#This Row],[target.clade]]="II",4454,TRUE,4652)</f>
        <v>4454</v>
      </c>
      <c r="N2297" s="26" cm="1">
        <f t="array" ref="N2297">_xlfn.IFS(Table11[[#This Row],[target.clade]]="I",4454,Table11[[#This Row],[target.clade]]="II",110,TRUE,NA())</f>
        <v>110</v>
      </c>
      <c r="O2297" s="20" cm="1">
        <f t="array" ref="O2297">_xlfn.IFS(Table11[[#This Row],[target.clade]]="I",Table11[[#This Row],[hits.I]],Table11[[#This Row],[target.clade]]="II",Table11[[#This Row],[hits.II]],TRUE,SUM(Table11[[#This Row],[hits.I]:[hits.?]]))</f>
        <v>4393</v>
      </c>
      <c r="P2297" s="26">
        <f>Table11[[#This Row],[clade.P]]-Table11[[#This Row],[clade.TP]]</f>
        <v>61</v>
      </c>
      <c r="Q2297" s="26" cm="1">
        <f t="array" ref="Q2297">_xlfn.IFS(Table11[[#This Row],[target.clade]]="I",Table11[[#This Row],[hits.II]],Table11[[#This Row],[target.clade]]="II",Table11[[#This Row],[hits.I]],TRUE,NA())</f>
        <v>43</v>
      </c>
      <c r="R2297" s="26">
        <f>IFERROR(Table11[[#This Row],[clade.N]]-Table11[[#This Row],[clade.FP]], NA())</f>
        <v>67</v>
      </c>
      <c r="S2297" s="24">
        <f>Table11[[#This Row],[clade.TP]]/Table11[[#This Row],[clade.P]]</f>
        <v>0.986304445442299</v>
      </c>
      <c r="T2297" s="24">
        <f>Table11[[#This Row],[clade.FN]]/Table11[[#This Row],[clade.P]]</f>
        <v>1.3695554557700943E-2</v>
      </c>
      <c r="U2297" s="24">
        <f>IFERROR(Table11[[#This Row],[clade.FP]]/Table11[[#This Row],[clade.N]],NA())</f>
        <v>0.39090909090909093</v>
      </c>
      <c r="V2297" s="24">
        <f>IFERROR(Table11[[#This Row],[clade.TN]]/Table11[[#This Row],[clade.N]],NA())</f>
        <v>0.60909090909090913</v>
      </c>
      <c r="AC2297" s="11"/>
      <c r="AD2297" s="11"/>
    </row>
    <row r="2298" spans="1:30" ht="21" customHeight="1" x14ac:dyDescent="0.2">
      <c r="A2298" s="25" t="s">
        <v>8557</v>
      </c>
      <c r="B2298" s="20">
        <f>LOOKUP(Table11[[#This Row],[id]],'S1 - Assay'!A:A,'S1 - Assay'!B:B)</f>
        <v>10244</v>
      </c>
      <c r="C2298" s="20" t="str">
        <f>LOOKUP(Table11[[#This Row],[id]],'S1 - Assay'!A:A,'S1 - Assay'!C:C)</f>
        <v>II</v>
      </c>
      <c r="D2298" s="20">
        <f>COUNTIF('S6 - Table 1'!$B$3:$B$20,Table11[[#This Row],[id]])</f>
        <v>0</v>
      </c>
      <c r="E2298" s="20">
        <v>12.82702958</v>
      </c>
      <c r="F2298" s="20">
        <v>3399</v>
      </c>
      <c r="G2298" s="20">
        <v>5</v>
      </c>
      <c r="H2298" s="20">
        <v>112</v>
      </c>
      <c r="I2298" s="20">
        <v>168</v>
      </c>
      <c r="J2298" s="20">
        <v>43</v>
      </c>
      <c r="K2298" s="20">
        <v>4391</v>
      </c>
      <c r="L2298" s="20">
        <v>54</v>
      </c>
      <c r="M2298" s="26" cm="1">
        <f t="array" ref="M2298">_xlfn.IFS(Table11[[#This Row],[target.clade]]="I",110,Table11[[#This Row],[target.clade]]="II",4454,TRUE,4652)</f>
        <v>4454</v>
      </c>
      <c r="N2298" s="26" cm="1">
        <f t="array" ref="N2298">_xlfn.IFS(Table11[[#This Row],[target.clade]]="I",4454,Table11[[#This Row],[target.clade]]="II",110,TRUE,NA())</f>
        <v>110</v>
      </c>
      <c r="O2298" s="20" cm="1">
        <f t="array" ref="O2298">_xlfn.IFS(Table11[[#This Row],[target.clade]]="I",Table11[[#This Row],[hits.I]],Table11[[#This Row],[target.clade]]="II",Table11[[#This Row],[hits.II]],TRUE,SUM(Table11[[#This Row],[hits.I]:[hits.?]]))</f>
        <v>4391</v>
      </c>
      <c r="P2298" s="26">
        <f>Table11[[#This Row],[clade.P]]-Table11[[#This Row],[clade.TP]]</f>
        <v>63</v>
      </c>
      <c r="Q2298" s="26" cm="1">
        <f t="array" ref="Q2298">_xlfn.IFS(Table11[[#This Row],[target.clade]]="I",Table11[[#This Row],[hits.II]],Table11[[#This Row],[target.clade]]="II",Table11[[#This Row],[hits.I]],TRUE,NA())</f>
        <v>43</v>
      </c>
      <c r="R2298" s="26">
        <f>IFERROR(Table11[[#This Row],[clade.N]]-Table11[[#This Row],[clade.FP]], NA())</f>
        <v>67</v>
      </c>
      <c r="S2298" s="24">
        <f>Table11[[#This Row],[clade.TP]]/Table11[[#This Row],[clade.P]]</f>
        <v>0.98585541086663675</v>
      </c>
      <c r="T2298" s="24">
        <f>Table11[[#This Row],[clade.FN]]/Table11[[#This Row],[clade.P]]</f>
        <v>1.4144589133363269E-2</v>
      </c>
      <c r="U2298" s="24">
        <f>IFERROR(Table11[[#This Row],[clade.FP]]/Table11[[#This Row],[clade.N]],NA())</f>
        <v>0.39090909090909093</v>
      </c>
      <c r="V2298" s="24">
        <f>IFERROR(Table11[[#This Row],[clade.TN]]/Table11[[#This Row],[clade.N]],NA())</f>
        <v>0.60909090909090913</v>
      </c>
      <c r="AC2298" s="11"/>
      <c r="AD2298" s="11"/>
    </row>
    <row r="2299" spans="1:30" ht="21" customHeight="1" x14ac:dyDescent="0.2">
      <c r="A2299" s="25" t="s">
        <v>8560</v>
      </c>
      <c r="B2299" s="20">
        <f>LOOKUP(Table11[[#This Row],[id]],'S1 - Assay'!A:A,'S1 - Assay'!B:B)</f>
        <v>10244</v>
      </c>
      <c r="C2299" s="20" t="str">
        <f>LOOKUP(Table11[[#This Row],[id]],'S1 - Assay'!A:A,'S1 - Assay'!C:C)</f>
        <v>II</v>
      </c>
      <c r="D2299" s="20">
        <f>COUNTIF('S6 - Table 1'!$B$3:$B$20,Table11[[#This Row],[id]])</f>
        <v>0</v>
      </c>
      <c r="E2299" s="20">
        <v>12.92512149</v>
      </c>
      <c r="F2299" s="20">
        <v>3186</v>
      </c>
      <c r="G2299" s="20">
        <v>71</v>
      </c>
      <c r="H2299" s="20">
        <v>24</v>
      </c>
      <c r="I2299" s="20">
        <v>259</v>
      </c>
      <c r="J2299" s="20">
        <v>43</v>
      </c>
      <c r="K2299" s="20">
        <v>4312</v>
      </c>
      <c r="L2299" s="20">
        <v>18</v>
      </c>
      <c r="M2299" s="26" cm="1">
        <f t="array" ref="M2299">_xlfn.IFS(Table11[[#This Row],[target.clade]]="I",110,Table11[[#This Row],[target.clade]]="II",4454,TRUE,4652)</f>
        <v>4454</v>
      </c>
      <c r="N2299" s="26" cm="1">
        <f t="array" ref="N2299">_xlfn.IFS(Table11[[#This Row],[target.clade]]="I",4454,Table11[[#This Row],[target.clade]]="II",110,TRUE,NA())</f>
        <v>110</v>
      </c>
      <c r="O2299" s="20" cm="1">
        <f t="array" ref="O2299">_xlfn.IFS(Table11[[#This Row],[target.clade]]="I",Table11[[#This Row],[hits.I]],Table11[[#This Row],[target.clade]]="II",Table11[[#This Row],[hits.II]],TRUE,SUM(Table11[[#This Row],[hits.I]:[hits.?]]))</f>
        <v>4312</v>
      </c>
      <c r="P2299" s="26">
        <f>Table11[[#This Row],[clade.P]]-Table11[[#This Row],[clade.TP]]</f>
        <v>142</v>
      </c>
      <c r="Q2299" s="26" cm="1">
        <f t="array" ref="Q2299">_xlfn.IFS(Table11[[#This Row],[target.clade]]="I",Table11[[#This Row],[hits.II]],Table11[[#This Row],[target.clade]]="II",Table11[[#This Row],[hits.I]],TRUE,NA())</f>
        <v>43</v>
      </c>
      <c r="R2299" s="26">
        <f>IFERROR(Table11[[#This Row],[clade.N]]-Table11[[#This Row],[clade.FP]], NA())</f>
        <v>67</v>
      </c>
      <c r="S2299" s="24">
        <f>Table11[[#This Row],[clade.TP]]/Table11[[#This Row],[clade.P]]</f>
        <v>0.96811854512797491</v>
      </c>
      <c r="T2299" s="24">
        <f>Table11[[#This Row],[clade.FN]]/Table11[[#This Row],[clade.P]]</f>
        <v>3.1881454872025143E-2</v>
      </c>
      <c r="U2299" s="24">
        <f>IFERROR(Table11[[#This Row],[clade.FP]]/Table11[[#This Row],[clade.N]],NA())</f>
        <v>0.39090909090909093</v>
      </c>
      <c r="V2299" s="24">
        <f>IFERROR(Table11[[#This Row],[clade.TN]]/Table11[[#This Row],[clade.N]],NA())</f>
        <v>0.60909090909090913</v>
      </c>
      <c r="AC2299" s="11"/>
      <c r="AD2299" s="11"/>
    </row>
    <row r="2300" spans="1:30" ht="21" customHeight="1" x14ac:dyDescent="0.2">
      <c r="A2300" s="25" t="s">
        <v>8563</v>
      </c>
      <c r="B2300" s="20">
        <f>LOOKUP(Table11[[#This Row],[id]],'S1 - Assay'!A:A,'S1 - Assay'!B:B)</f>
        <v>10244</v>
      </c>
      <c r="C2300" s="20" t="str">
        <f>LOOKUP(Table11[[#This Row],[id]],'S1 - Assay'!A:A,'S1 - Assay'!C:C)</f>
        <v>II</v>
      </c>
      <c r="D2300" s="20">
        <f>COUNTIF('S6 - Table 1'!$B$3:$B$20,Table11[[#This Row],[id]])</f>
        <v>0</v>
      </c>
      <c r="E2300" s="20">
        <v>12.980230929999999</v>
      </c>
      <c r="F2300" s="20">
        <v>3399</v>
      </c>
      <c r="G2300" s="20">
        <v>5</v>
      </c>
      <c r="H2300" s="20">
        <v>112</v>
      </c>
      <c r="I2300" s="20">
        <v>168</v>
      </c>
      <c r="J2300" s="20">
        <v>43</v>
      </c>
      <c r="K2300" s="20">
        <v>4391</v>
      </c>
      <c r="L2300" s="20">
        <v>54</v>
      </c>
      <c r="M2300" s="26" cm="1">
        <f t="array" ref="M2300">_xlfn.IFS(Table11[[#This Row],[target.clade]]="I",110,Table11[[#This Row],[target.clade]]="II",4454,TRUE,4652)</f>
        <v>4454</v>
      </c>
      <c r="N2300" s="26" cm="1">
        <f t="array" ref="N2300">_xlfn.IFS(Table11[[#This Row],[target.clade]]="I",4454,Table11[[#This Row],[target.clade]]="II",110,TRUE,NA())</f>
        <v>110</v>
      </c>
      <c r="O2300" s="20" cm="1">
        <f t="array" ref="O2300">_xlfn.IFS(Table11[[#This Row],[target.clade]]="I",Table11[[#This Row],[hits.I]],Table11[[#This Row],[target.clade]]="II",Table11[[#This Row],[hits.II]],TRUE,SUM(Table11[[#This Row],[hits.I]:[hits.?]]))</f>
        <v>4391</v>
      </c>
      <c r="P2300" s="26">
        <f>Table11[[#This Row],[clade.P]]-Table11[[#This Row],[clade.TP]]</f>
        <v>63</v>
      </c>
      <c r="Q2300" s="26" cm="1">
        <f t="array" ref="Q2300">_xlfn.IFS(Table11[[#This Row],[target.clade]]="I",Table11[[#This Row],[hits.II]],Table11[[#This Row],[target.clade]]="II",Table11[[#This Row],[hits.I]],TRUE,NA())</f>
        <v>43</v>
      </c>
      <c r="R2300" s="26">
        <f>IFERROR(Table11[[#This Row],[clade.N]]-Table11[[#This Row],[clade.FP]], NA())</f>
        <v>67</v>
      </c>
      <c r="S2300" s="24">
        <f>Table11[[#This Row],[clade.TP]]/Table11[[#This Row],[clade.P]]</f>
        <v>0.98585541086663675</v>
      </c>
      <c r="T2300" s="24">
        <f>Table11[[#This Row],[clade.FN]]/Table11[[#This Row],[clade.P]]</f>
        <v>1.4144589133363269E-2</v>
      </c>
      <c r="U2300" s="24">
        <f>IFERROR(Table11[[#This Row],[clade.FP]]/Table11[[#This Row],[clade.N]],NA())</f>
        <v>0.39090909090909093</v>
      </c>
      <c r="V2300" s="24">
        <f>IFERROR(Table11[[#This Row],[clade.TN]]/Table11[[#This Row],[clade.N]],NA())</f>
        <v>0.60909090909090913</v>
      </c>
      <c r="AC2300" s="11"/>
      <c r="AD2300" s="11"/>
    </row>
    <row r="2301" spans="1:30" ht="21" customHeight="1" x14ac:dyDescent="0.2">
      <c r="A2301" s="25" t="s">
        <v>8566</v>
      </c>
      <c r="B2301" s="20">
        <f>LOOKUP(Table11[[#This Row],[id]],'S1 - Assay'!A:A,'S1 - Assay'!B:B)</f>
        <v>10244</v>
      </c>
      <c r="C2301" s="20" t="str">
        <f>LOOKUP(Table11[[#This Row],[id]],'S1 - Assay'!A:A,'S1 - Assay'!C:C)</f>
        <v>II</v>
      </c>
      <c r="D2301" s="20">
        <f>COUNTIF('S6 - Table 1'!$B$3:$B$20,Table11[[#This Row],[id]])</f>
        <v>0</v>
      </c>
      <c r="E2301" s="20">
        <v>13.02478981</v>
      </c>
      <c r="F2301" s="20">
        <v>3398</v>
      </c>
      <c r="G2301" s="20">
        <v>6</v>
      </c>
      <c r="H2301" s="20">
        <v>124</v>
      </c>
      <c r="I2301" s="20">
        <v>157</v>
      </c>
      <c r="J2301" s="20">
        <v>43</v>
      </c>
      <c r="K2301" s="20">
        <v>4393</v>
      </c>
      <c r="L2301" s="20">
        <v>53</v>
      </c>
      <c r="M2301" s="26" cm="1">
        <f t="array" ref="M2301">_xlfn.IFS(Table11[[#This Row],[target.clade]]="I",110,Table11[[#This Row],[target.clade]]="II",4454,TRUE,4652)</f>
        <v>4454</v>
      </c>
      <c r="N2301" s="26" cm="1">
        <f t="array" ref="N2301">_xlfn.IFS(Table11[[#This Row],[target.clade]]="I",4454,Table11[[#This Row],[target.clade]]="II",110,TRUE,NA())</f>
        <v>110</v>
      </c>
      <c r="O2301" s="20" cm="1">
        <f t="array" ref="O2301">_xlfn.IFS(Table11[[#This Row],[target.clade]]="I",Table11[[#This Row],[hits.I]],Table11[[#This Row],[target.clade]]="II",Table11[[#This Row],[hits.II]],TRUE,SUM(Table11[[#This Row],[hits.I]:[hits.?]]))</f>
        <v>4393</v>
      </c>
      <c r="P2301" s="26">
        <f>Table11[[#This Row],[clade.P]]-Table11[[#This Row],[clade.TP]]</f>
        <v>61</v>
      </c>
      <c r="Q2301" s="26" cm="1">
        <f t="array" ref="Q2301">_xlfn.IFS(Table11[[#This Row],[target.clade]]="I",Table11[[#This Row],[hits.II]],Table11[[#This Row],[target.clade]]="II",Table11[[#This Row],[hits.I]],TRUE,NA())</f>
        <v>43</v>
      </c>
      <c r="R2301" s="26">
        <f>IFERROR(Table11[[#This Row],[clade.N]]-Table11[[#This Row],[clade.FP]], NA())</f>
        <v>67</v>
      </c>
      <c r="S2301" s="24">
        <f>Table11[[#This Row],[clade.TP]]/Table11[[#This Row],[clade.P]]</f>
        <v>0.986304445442299</v>
      </c>
      <c r="T2301" s="24">
        <f>Table11[[#This Row],[clade.FN]]/Table11[[#This Row],[clade.P]]</f>
        <v>1.3695554557700943E-2</v>
      </c>
      <c r="U2301" s="24">
        <f>IFERROR(Table11[[#This Row],[clade.FP]]/Table11[[#This Row],[clade.N]],NA())</f>
        <v>0.39090909090909093</v>
      </c>
      <c r="V2301" s="24">
        <f>IFERROR(Table11[[#This Row],[clade.TN]]/Table11[[#This Row],[clade.N]],NA())</f>
        <v>0.60909090909090913</v>
      </c>
      <c r="AC2301" s="11"/>
      <c r="AD2301" s="11"/>
    </row>
    <row r="2302" spans="1:30" ht="21" customHeight="1" x14ac:dyDescent="0.2">
      <c r="A2302" s="25" t="s">
        <v>8569</v>
      </c>
      <c r="B2302" s="20">
        <f>LOOKUP(Table11[[#This Row],[id]],'S1 - Assay'!A:A,'S1 - Assay'!B:B)</f>
        <v>10244</v>
      </c>
      <c r="C2302" s="20" t="str">
        <f>LOOKUP(Table11[[#This Row],[id]],'S1 - Assay'!A:A,'S1 - Assay'!C:C)</f>
        <v>II</v>
      </c>
      <c r="D2302" s="20">
        <f>COUNTIF('S6 - Table 1'!$B$3:$B$20,Table11[[#This Row],[id]])</f>
        <v>0</v>
      </c>
      <c r="E2302" s="20">
        <v>13.02945169</v>
      </c>
      <c r="F2302" s="20">
        <v>3399</v>
      </c>
      <c r="G2302" s="20">
        <v>5</v>
      </c>
      <c r="H2302" s="20">
        <v>112</v>
      </c>
      <c r="I2302" s="20">
        <v>168</v>
      </c>
      <c r="J2302" s="20">
        <v>43</v>
      </c>
      <c r="K2302" s="20">
        <v>4391</v>
      </c>
      <c r="L2302" s="20">
        <v>54</v>
      </c>
      <c r="M2302" s="26" cm="1">
        <f t="array" ref="M2302">_xlfn.IFS(Table11[[#This Row],[target.clade]]="I",110,Table11[[#This Row],[target.clade]]="II",4454,TRUE,4652)</f>
        <v>4454</v>
      </c>
      <c r="N2302" s="26" cm="1">
        <f t="array" ref="N2302">_xlfn.IFS(Table11[[#This Row],[target.clade]]="I",4454,Table11[[#This Row],[target.clade]]="II",110,TRUE,NA())</f>
        <v>110</v>
      </c>
      <c r="O2302" s="20" cm="1">
        <f t="array" ref="O2302">_xlfn.IFS(Table11[[#This Row],[target.clade]]="I",Table11[[#This Row],[hits.I]],Table11[[#This Row],[target.clade]]="II",Table11[[#This Row],[hits.II]],TRUE,SUM(Table11[[#This Row],[hits.I]:[hits.?]]))</f>
        <v>4391</v>
      </c>
      <c r="P2302" s="26">
        <f>Table11[[#This Row],[clade.P]]-Table11[[#This Row],[clade.TP]]</f>
        <v>63</v>
      </c>
      <c r="Q2302" s="26" cm="1">
        <f t="array" ref="Q2302">_xlfn.IFS(Table11[[#This Row],[target.clade]]="I",Table11[[#This Row],[hits.II]],Table11[[#This Row],[target.clade]]="II",Table11[[#This Row],[hits.I]],TRUE,NA())</f>
        <v>43</v>
      </c>
      <c r="R2302" s="26">
        <f>IFERROR(Table11[[#This Row],[clade.N]]-Table11[[#This Row],[clade.FP]], NA())</f>
        <v>67</v>
      </c>
      <c r="S2302" s="24">
        <f>Table11[[#This Row],[clade.TP]]/Table11[[#This Row],[clade.P]]</f>
        <v>0.98585541086663675</v>
      </c>
      <c r="T2302" s="24">
        <f>Table11[[#This Row],[clade.FN]]/Table11[[#This Row],[clade.P]]</f>
        <v>1.4144589133363269E-2</v>
      </c>
      <c r="U2302" s="24">
        <f>IFERROR(Table11[[#This Row],[clade.FP]]/Table11[[#This Row],[clade.N]],NA())</f>
        <v>0.39090909090909093</v>
      </c>
      <c r="V2302" s="24">
        <f>IFERROR(Table11[[#This Row],[clade.TN]]/Table11[[#This Row],[clade.N]],NA())</f>
        <v>0.60909090909090913</v>
      </c>
      <c r="AC2302" s="11"/>
      <c r="AD2302" s="11"/>
    </row>
    <row r="2303" spans="1:30" ht="21" customHeight="1" x14ac:dyDescent="0.2">
      <c r="A2303" s="25" t="s">
        <v>8571</v>
      </c>
      <c r="B2303" s="20">
        <f>LOOKUP(Table11[[#This Row],[id]],'S1 - Assay'!A:A,'S1 - Assay'!B:B)</f>
        <v>10244</v>
      </c>
      <c r="C2303" s="20" t="str">
        <f>LOOKUP(Table11[[#This Row],[id]],'S1 - Assay'!A:A,'S1 - Assay'!C:C)</f>
        <v>II</v>
      </c>
      <c r="D2303" s="20">
        <f>COUNTIF('S6 - Table 1'!$B$3:$B$20,Table11[[#This Row],[id]])</f>
        <v>0</v>
      </c>
      <c r="E2303" s="20">
        <v>13.02977259</v>
      </c>
      <c r="F2303" s="20">
        <v>3119</v>
      </c>
      <c r="G2303" s="20">
        <v>107</v>
      </c>
      <c r="H2303" s="20">
        <v>24</v>
      </c>
      <c r="I2303" s="20">
        <v>261</v>
      </c>
      <c r="J2303" s="20">
        <v>43</v>
      </c>
      <c r="K2303" s="20">
        <v>4265</v>
      </c>
      <c r="L2303" s="20">
        <v>17</v>
      </c>
      <c r="M2303" s="26" cm="1">
        <f t="array" ref="M2303">_xlfn.IFS(Table11[[#This Row],[target.clade]]="I",110,Table11[[#This Row],[target.clade]]="II",4454,TRUE,4652)</f>
        <v>4454</v>
      </c>
      <c r="N2303" s="26" cm="1">
        <f t="array" ref="N2303">_xlfn.IFS(Table11[[#This Row],[target.clade]]="I",4454,Table11[[#This Row],[target.clade]]="II",110,TRUE,NA())</f>
        <v>110</v>
      </c>
      <c r="O2303" s="20" cm="1">
        <f t="array" ref="O2303">_xlfn.IFS(Table11[[#This Row],[target.clade]]="I",Table11[[#This Row],[hits.I]],Table11[[#This Row],[target.clade]]="II",Table11[[#This Row],[hits.II]],TRUE,SUM(Table11[[#This Row],[hits.I]:[hits.?]]))</f>
        <v>4265</v>
      </c>
      <c r="P2303" s="26">
        <f>Table11[[#This Row],[clade.P]]-Table11[[#This Row],[clade.TP]]</f>
        <v>189</v>
      </c>
      <c r="Q2303" s="26" cm="1">
        <f t="array" ref="Q2303">_xlfn.IFS(Table11[[#This Row],[target.clade]]="I",Table11[[#This Row],[hits.II]],Table11[[#This Row],[target.clade]]="II",Table11[[#This Row],[hits.I]],TRUE,NA())</f>
        <v>43</v>
      </c>
      <c r="R2303" s="26">
        <f>IFERROR(Table11[[#This Row],[clade.N]]-Table11[[#This Row],[clade.FP]], NA())</f>
        <v>67</v>
      </c>
      <c r="S2303" s="24">
        <f>Table11[[#This Row],[clade.TP]]/Table11[[#This Row],[clade.P]]</f>
        <v>0.95756623259991014</v>
      </c>
      <c r="T2303" s="24">
        <f>Table11[[#This Row],[clade.FN]]/Table11[[#This Row],[clade.P]]</f>
        <v>4.2433767400089806E-2</v>
      </c>
      <c r="U2303" s="24">
        <f>IFERROR(Table11[[#This Row],[clade.FP]]/Table11[[#This Row],[clade.N]],NA())</f>
        <v>0.39090909090909093</v>
      </c>
      <c r="V2303" s="24">
        <f>IFERROR(Table11[[#This Row],[clade.TN]]/Table11[[#This Row],[clade.N]],NA())</f>
        <v>0.60909090909090913</v>
      </c>
      <c r="AC2303" s="11"/>
      <c r="AD2303" s="11"/>
    </row>
    <row r="2304" spans="1:30" ht="21" customHeight="1" x14ac:dyDescent="0.2">
      <c r="A2304" s="25" t="s">
        <v>8574</v>
      </c>
      <c r="B2304" s="20">
        <f>LOOKUP(Table11[[#This Row],[id]],'S1 - Assay'!A:A,'S1 - Assay'!B:B)</f>
        <v>10244</v>
      </c>
      <c r="C2304" s="20" t="str">
        <f>LOOKUP(Table11[[#This Row],[id]],'S1 - Assay'!A:A,'S1 - Assay'!C:C)</f>
        <v>II</v>
      </c>
      <c r="D2304" s="20">
        <f>COUNTIF('S6 - Table 1'!$B$3:$B$20,Table11[[#This Row],[id]])</f>
        <v>0</v>
      </c>
      <c r="E2304" s="20">
        <v>13.040632220000001</v>
      </c>
      <c r="F2304" s="20">
        <v>3436</v>
      </c>
      <c r="G2304" s="20">
        <v>0</v>
      </c>
      <c r="H2304" s="20">
        <v>270</v>
      </c>
      <c r="I2304" s="20">
        <v>13</v>
      </c>
      <c r="J2304" s="20">
        <v>44</v>
      </c>
      <c r="K2304" s="20">
        <v>4435</v>
      </c>
      <c r="L2304" s="20">
        <v>66</v>
      </c>
      <c r="M2304" s="26" cm="1">
        <f t="array" ref="M2304">_xlfn.IFS(Table11[[#This Row],[target.clade]]="I",110,Table11[[#This Row],[target.clade]]="II",4454,TRUE,4652)</f>
        <v>4454</v>
      </c>
      <c r="N2304" s="26" cm="1">
        <f t="array" ref="N2304">_xlfn.IFS(Table11[[#This Row],[target.clade]]="I",4454,Table11[[#This Row],[target.clade]]="II",110,TRUE,NA())</f>
        <v>110</v>
      </c>
      <c r="O2304" s="20" cm="1">
        <f t="array" ref="O2304">_xlfn.IFS(Table11[[#This Row],[target.clade]]="I",Table11[[#This Row],[hits.I]],Table11[[#This Row],[target.clade]]="II",Table11[[#This Row],[hits.II]],TRUE,SUM(Table11[[#This Row],[hits.I]:[hits.?]]))</f>
        <v>4435</v>
      </c>
      <c r="P2304" s="26">
        <f>Table11[[#This Row],[clade.P]]-Table11[[#This Row],[clade.TP]]</f>
        <v>19</v>
      </c>
      <c r="Q2304" s="26" cm="1">
        <f t="array" ref="Q2304">_xlfn.IFS(Table11[[#This Row],[target.clade]]="I",Table11[[#This Row],[hits.II]],Table11[[#This Row],[target.clade]]="II",Table11[[#This Row],[hits.I]],TRUE,NA())</f>
        <v>44</v>
      </c>
      <c r="R2304" s="26">
        <f>IFERROR(Table11[[#This Row],[clade.N]]-Table11[[#This Row],[clade.FP]], NA())</f>
        <v>66</v>
      </c>
      <c r="S2304" s="24">
        <f>Table11[[#This Row],[clade.TP]]/Table11[[#This Row],[clade.P]]</f>
        <v>0.99573417153120791</v>
      </c>
      <c r="T2304" s="24">
        <f>Table11[[#This Row],[clade.FN]]/Table11[[#This Row],[clade.P]]</f>
        <v>4.2658284687920973E-3</v>
      </c>
      <c r="U2304" s="24">
        <f>IFERROR(Table11[[#This Row],[clade.FP]]/Table11[[#This Row],[clade.N]],NA())</f>
        <v>0.4</v>
      </c>
      <c r="V2304" s="24">
        <f>IFERROR(Table11[[#This Row],[clade.TN]]/Table11[[#This Row],[clade.N]],NA())</f>
        <v>0.6</v>
      </c>
      <c r="AC2304" s="11"/>
      <c r="AD2304" s="11"/>
    </row>
    <row r="2305" spans="1:30" ht="21" customHeight="1" x14ac:dyDescent="0.2">
      <c r="A2305" s="25" t="s">
        <v>8579</v>
      </c>
      <c r="B2305" s="20">
        <f>LOOKUP(Table11[[#This Row],[id]],'S1 - Assay'!A:A,'S1 - Assay'!B:B)</f>
        <v>10244</v>
      </c>
      <c r="C2305" s="20" t="str">
        <f>LOOKUP(Table11[[#This Row],[id]],'S1 - Assay'!A:A,'S1 - Assay'!C:C)</f>
        <v>II</v>
      </c>
      <c r="D2305" s="20">
        <f>COUNTIF('S6 - Table 1'!$B$3:$B$20,Table11[[#This Row],[id]])</f>
        <v>0</v>
      </c>
      <c r="E2305" s="20">
        <v>13.27943552</v>
      </c>
      <c r="F2305" s="20">
        <v>3436</v>
      </c>
      <c r="G2305" s="20">
        <v>0</v>
      </c>
      <c r="H2305" s="20">
        <v>177</v>
      </c>
      <c r="I2305" s="20">
        <v>106</v>
      </c>
      <c r="J2305" s="20">
        <v>44</v>
      </c>
      <c r="K2305" s="20">
        <v>4435</v>
      </c>
      <c r="L2305" s="20">
        <v>66</v>
      </c>
      <c r="M2305" s="26" cm="1">
        <f t="array" ref="M2305">_xlfn.IFS(Table11[[#This Row],[target.clade]]="I",110,Table11[[#This Row],[target.clade]]="II",4454,TRUE,4652)</f>
        <v>4454</v>
      </c>
      <c r="N2305" s="26" cm="1">
        <f t="array" ref="N2305">_xlfn.IFS(Table11[[#This Row],[target.clade]]="I",4454,Table11[[#This Row],[target.clade]]="II",110,TRUE,NA())</f>
        <v>110</v>
      </c>
      <c r="O2305" s="20" cm="1">
        <f t="array" ref="O2305">_xlfn.IFS(Table11[[#This Row],[target.clade]]="I",Table11[[#This Row],[hits.I]],Table11[[#This Row],[target.clade]]="II",Table11[[#This Row],[hits.II]],TRUE,SUM(Table11[[#This Row],[hits.I]:[hits.?]]))</f>
        <v>4435</v>
      </c>
      <c r="P2305" s="26">
        <f>Table11[[#This Row],[clade.P]]-Table11[[#This Row],[clade.TP]]</f>
        <v>19</v>
      </c>
      <c r="Q2305" s="26" cm="1">
        <f t="array" ref="Q2305">_xlfn.IFS(Table11[[#This Row],[target.clade]]="I",Table11[[#This Row],[hits.II]],Table11[[#This Row],[target.clade]]="II",Table11[[#This Row],[hits.I]],TRUE,NA())</f>
        <v>44</v>
      </c>
      <c r="R2305" s="26">
        <f>IFERROR(Table11[[#This Row],[clade.N]]-Table11[[#This Row],[clade.FP]], NA())</f>
        <v>66</v>
      </c>
      <c r="S2305" s="24">
        <f>Table11[[#This Row],[clade.TP]]/Table11[[#This Row],[clade.P]]</f>
        <v>0.99573417153120791</v>
      </c>
      <c r="T2305" s="24">
        <f>Table11[[#This Row],[clade.FN]]/Table11[[#This Row],[clade.P]]</f>
        <v>4.2658284687920973E-3</v>
      </c>
      <c r="U2305" s="24">
        <f>IFERROR(Table11[[#This Row],[clade.FP]]/Table11[[#This Row],[clade.N]],NA())</f>
        <v>0.4</v>
      </c>
      <c r="V2305" s="24">
        <f>IFERROR(Table11[[#This Row],[clade.TN]]/Table11[[#This Row],[clade.N]],NA())</f>
        <v>0.6</v>
      </c>
      <c r="AC2305" s="11"/>
      <c r="AD2305" s="11"/>
    </row>
    <row r="2306" spans="1:30" ht="21" customHeight="1" x14ac:dyDescent="0.2">
      <c r="A2306" s="25" t="s">
        <v>8583</v>
      </c>
      <c r="B2306" s="20">
        <f>LOOKUP(Table11[[#This Row],[id]],'S1 - Assay'!A:A,'S1 - Assay'!B:B)</f>
        <v>10244</v>
      </c>
      <c r="C2306" s="20" t="str">
        <f>LOOKUP(Table11[[#This Row],[id]],'S1 - Assay'!A:A,'S1 - Assay'!C:C)</f>
        <v>II</v>
      </c>
      <c r="D2306" s="20">
        <f>COUNTIF('S6 - Table 1'!$B$3:$B$20,Table11[[#This Row],[id]])</f>
        <v>0</v>
      </c>
      <c r="E2306" s="20">
        <v>13.29943913</v>
      </c>
      <c r="F2306" s="20">
        <v>3433</v>
      </c>
      <c r="G2306" s="20">
        <v>1</v>
      </c>
      <c r="H2306" s="20">
        <v>276</v>
      </c>
      <c r="I2306" s="20">
        <v>46</v>
      </c>
      <c r="J2306" s="20">
        <v>44</v>
      </c>
      <c r="K2306" s="20">
        <v>4433</v>
      </c>
      <c r="L2306" s="20">
        <v>67</v>
      </c>
      <c r="M2306" s="26" cm="1">
        <f t="array" ref="M2306">_xlfn.IFS(Table11[[#This Row],[target.clade]]="I",110,Table11[[#This Row],[target.clade]]="II",4454,TRUE,4652)</f>
        <v>4454</v>
      </c>
      <c r="N2306" s="26" cm="1">
        <f t="array" ref="N2306">_xlfn.IFS(Table11[[#This Row],[target.clade]]="I",4454,Table11[[#This Row],[target.clade]]="II",110,TRUE,NA())</f>
        <v>110</v>
      </c>
      <c r="O2306" s="20" cm="1">
        <f t="array" ref="O2306">_xlfn.IFS(Table11[[#This Row],[target.clade]]="I",Table11[[#This Row],[hits.I]],Table11[[#This Row],[target.clade]]="II",Table11[[#This Row],[hits.II]],TRUE,SUM(Table11[[#This Row],[hits.I]:[hits.?]]))</f>
        <v>4433</v>
      </c>
      <c r="P2306" s="26">
        <f>Table11[[#This Row],[clade.P]]-Table11[[#This Row],[clade.TP]]</f>
        <v>21</v>
      </c>
      <c r="Q2306" s="26" cm="1">
        <f t="array" ref="Q2306">_xlfn.IFS(Table11[[#This Row],[target.clade]]="I",Table11[[#This Row],[hits.II]],Table11[[#This Row],[target.clade]]="II",Table11[[#This Row],[hits.I]],TRUE,NA())</f>
        <v>44</v>
      </c>
      <c r="R2306" s="26">
        <f>IFERROR(Table11[[#This Row],[clade.N]]-Table11[[#This Row],[clade.FP]], NA())</f>
        <v>66</v>
      </c>
      <c r="S2306" s="24">
        <f>Table11[[#This Row],[clade.TP]]/Table11[[#This Row],[clade.P]]</f>
        <v>0.99528513695554555</v>
      </c>
      <c r="T2306" s="24">
        <f>Table11[[#This Row],[clade.FN]]/Table11[[#This Row],[clade.P]]</f>
        <v>4.7148630444544233E-3</v>
      </c>
      <c r="U2306" s="24">
        <f>IFERROR(Table11[[#This Row],[clade.FP]]/Table11[[#This Row],[clade.N]],NA())</f>
        <v>0.4</v>
      </c>
      <c r="V2306" s="24">
        <f>IFERROR(Table11[[#This Row],[clade.TN]]/Table11[[#This Row],[clade.N]],NA())</f>
        <v>0.6</v>
      </c>
      <c r="AC2306" s="11"/>
      <c r="AD2306" s="11"/>
    </row>
    <row r="2307" spans="1:30" ht="21" customHeight="1" x14ac:dyDescent="0.2">
      <c r="A2307" s="25" t="s">
        <v>8586</v>
      </c>
      <c r="B2307" s="20">
        <f>LOOKUP(Table11[[#This Row],[id]],'S1 - Assay'!A:A,'S1 - Assay'!B:B)</f>
        <v>10244</v>
      </c>
      <c r="C2307" s="20" t="str">
        <f>LOOKUP(Table11[[#This Row],[id]],'S1 - Assay'!A:A,'S1 - Assay'!C:C)</f>
        <v>II</v>
      </c>
      <c r="D2307" s="20">
        <f>COUNTIF('S6 - Table 1'!$B$3:$B$20,Table11[[#This Row],[id]])</f>
        <v>0</v>
      </c>
      <c r="E2307" s="20">
        <v>13.437042809999999</v>
      </c>
      <c r="F2307" s="20">
        <v>3436</v>
      </c>
      <c r="G2307" s="20">
        <v>0</v>
      </c>
      <c r="H2307" s="20">
        <v>215</v>
      </c>
      <c r="I2307" s="20">
        <v>68</v>
      </c>
      <c r="J2307" s="20">
        <v>44</v>
      </c>
      <c r="K2307" s="20">
        <v>4435</v>
      </c>
      <c r="L2307" s="20">
        <v>66</v>
      </c>
      <c r="M2307" s="26" cm="1">
        <f t="array" ref="M2307">_xlfn.IFS(Table11[[#This Row],[target.clade]]="I",110,Table11[[#This Row],[target.clade]]="II",4454,TRUE,4652)</f>
        <v>4454</v>
      </c>
      <c r="N2307" s="26" cm="1">
        <f t="array" ref="N2307">_xlfn.IFS(Table11[[#This Row],[target.clade]]="I",4454,Table11[[#This Row],[target.clade]]="II",110,TRUE,NA())</f>
        <v>110</v>
      </c>
      <c r="O2307" s="20" cm="1">
        <f t="array" ref="O2307">_xlfn.IFS(Table11[[#This Row],[target.clade]]="I",Table11[[#This Row],[hits.I]],Table11[[#This Row],[target.clade]]="II",Table11[[#This Row],[hits.II]],TRUE,SUM(Table11[[#This Row],[hits.I]:[hits.?]]))</f>
        <v>4435</v>
      </c>
      <c r="P2307" s="26">
        <f>Table11[[#This Row],[clade.P]]-Table11[[#This Row],[clade.TP]]</f>
        <v>19</v>
      </c>
      <c r="Q2307" s="26" cm="1">
        <f t="array" ref="Q2307">_xlfn.IFS(Table11[[#This Row],[target.clade]]="I",Table11[[#This Row],[hits.II]],Table11[[#This Row],[target.clade]]="II",Table11[[#This Row],[hits.I]],TRUE,NA())</f>
        <v>44</v>
      </c>
      <c r="R2307" s="26">
        <f>IFERROR(Table11[[#This Row],[clade.N]]-Table11[[#This Row],[clade.FP]], NA())</f>
        <v>66</v>
      </c>
      <c r="S2307" s="24">
        <f>Table11[[#This Row],[clade.TP]]/Table11[[#This Row],[clade.P]]</f>
        <v>0.99573417153120791</v>
      </c>
      <c r="T2307" s="24">
        <f>Table11[[#This Row],[clade.FN]]/Table11[[#This Row],[clade.P]]</f>
        <v>4.2658284687920973E-3</v>
      </c>
      <c r="U2307" s="24">
        <f>IFERROR(Table11[[#This Row],[clade.FP]]/Table11[[#This Row],[clade.N]],NA())</f>
        <v>0.4</v>
      </c>
      <c r="V2307" s="24">
        <f>IFERROR(Table11[[#This Row],[clade.TN]]/Table11[[#This Row],[clade.N]],NA())</f>
        <v>0.6</v>
      </c>
      <c r="AC2307" s="11"/>
      <c r="AD2307" s="11"/>
    </row>
    <row r="2308" spans="1:30" ht="21" customHeight="1" x14ac:dyDescent="0.2">
      <c r="A2308" s="25" t="s">
        <v>8589</v>
      </c>
      <c r="B2308" s="20">
        <f>LOOKUP(Table11[[#This Row],[id]],'S1 - Assay'!A:A,'S1 - Assay'!B:B)</f>
        <v>10244</v>
      </c>
      <c r="C2308" s="20" t="str">
        <f>LOOKUP(Table11[[#This Row],[id]],'S1 - Assay'!A:A,'S1 - Assay'!C:C)</f>
        <v>II</v>
      </c>
      <c r="D2308" s="20">
        <f>COUNTIF('S6 - Table 1'!$B$3:$B$20,Table11[[#This Row],[id]])</f>
        <v>0</v>
      </c>
      <c r="E2308" s="20">
        <v>13.45960324</v>
      </c>
      <c r="F2308" s="20">
        <v>3436</v>
      </c>
      <c r="G2308" s="20">
        <v>0</v>
      </c>
      <c r="H2308" s="20">
        <v>215</v>
      </c>
      <c r="I2308" s="20">
        <v>68</v>
      </c>
      <c r="J2308" s="20">
        <v>44</v>
      </c>
      <c r="K2308" s="20">
        <v>4435</v>
      </c>
      <c r="L2308" s="20">
        <v>66</v>
      </c>
      <c r="M2308" s="26" cm="1">
        <f t="array" ref="M2308">_xlfn.IFS(Table11[[#This Row],[target.clade]]="I",110,Table11[[#This Row],[target.clade]]="II",4454,TRUE,4652)</f>
        <v>4454</v>
      </c>
      <c r="N2308" s="26" cm="1">
        <f t="array" ref="N2308">_xlfn.IFS(Table11[[#This Row],[target.clade]]="I",4454,Table11[[#This Row],[target.clade]]="II",110,TRUE,NA())</f>
        <v>110</v>
      </c>
      <c r="O2308" s="20" cm="1">
        <f t="array" ref="O2308">_xlfn.IFS(Table11[[#This Row],[target.clade]]="I",Table11[[#This Row],[hits.I]],Table11[[#This Row],[target.clade]]="II",Table11[[#This Row],[hits.II]],TRUE,SUM(Table11[[#This Row],[hits.I]:[hits.?]]))</f>
        <v>4435</v>
      </c>
      <c r="P2308" s="26">
        <f>Table11[[#This Row],[clade.P]]-Table11[[#This Row],[clade.TP]]</f>
        <v>19</v>
      </c>
      <c r="Q2308" s="26" cm="1">
        <f t="array" ref="Q2308">_xlfn.IFS(Table11[[#This Row],[target.clade]]="I",Table11[[#This Row],[hits.II]],Table11[[#This Row],[target.clade]]="II",Table11[[#This Row],[hits.I]],TRUE,NA())</f>
        <v>44</v>
      </c>
      <c r="R2308" s="26">
        <f>IFERROR(Table11[[#This Row],[clade.N]]-Table11[[#This Row],[clade.FP]], NA())</f>
        <v>66</v>
      </c>
      <c r="S2308" s="24">
        <f>Table11[[#This Row],[clade.TP]]/Table11[[#This Row],[clade.P]]</f>
        <v>0.99573417153120791</v>
      </c>
      <c r="T2308" s="24">
        <f>Table11[[#This Row],[clade.FN]]/Table11[[#This Row],[clade.P]]</f>
        <v>4.2658284687920973E-3</v>
      </c>
      <c r="U2308" s="24">
        <f>IFERROR(Table11[[#This Row],[clade.FP]]/Table11[[#This Row],[clade.N]],NA())</f>
        <v>0.4</v>
      </c>
      <c r="V2308" s="24">
        <f>IFERROR(Table11[[#This Row],[clade.TN]]/Table11[[#This Row],[clade.N]],NA())</f>
        <v>0.6</v>
      </c>
      <c r="AC2308" s="11"/>
      <c r="AD2308" s="11"/>
    </row>
    <row r="2309" spans="1:30" ht="21" customHeight="1" x14ac:dyDescent="0.2">
      <c r="A2309" s="25" t="s">
        <v>8592</v>
      </c>
      <c r="B2309" s="20">
        <f>LOOKUP(Table11[[#This Row],[id]],'S1 - Assay'!A:A,'S1 - Assay'!B:B)</f>
        <v>10244</v>
      </c>
      <c r="C2309" s="20" t="str">
        <f>LOOKUP(Table11[[#This Row],[id]],'S1 - Assay'!A:A,'S1 - Assay'!C:C)</f>
        <v>II</v>
      </c>
      <c r="D2309" s="20">
        <f>COUNTIF('S6 - Table 1'!$B$3:$B$20,Table11[[#This Row],[id]])</f>
        <v>0</v>
      </c>
      <c r="E2309" s="20">
        <v>13.53102135</v>
      </c>
      <c r="F2309" s="20">
        <v>3436</v>
      </c>
      <c r="G2309" s="20">
        <v>0</v>
      </c>
      <c r="H2309" s="20">
        <v>270</v>
      </c>
      <c r="I2309" s="20">
        <v>13</v>
      </c>
      <c r="J2309" s="20">
        <v>44</v>
      </c>
      <c r="K2309" s="20">
        <v>4435</v>
      </c>
      <c r="L2309" s="20">
        <v>66</v>
      </c>
      <c r="M2309" s="26" cm="1">
        <f t="array" ref="M2309">_xlfn.IFS(Table11[[#This Row],[target.clade]]="I",110,Table11[[#This Row],[target.clade]]="II",4454,TRUE,4652)</f>
        <v>4454</v>
      </c>
      <c r="N2309" s="26" cm="1">
        <f t="array" ref="N2309">_xlfn.IFS(Table11[[#This Row],[target.clade]]="I",4454,Table11[[#This Row],[target.clade]]="II",110,TRUE,NA())</f>
        <v>110</v>
      </c>
      <c r="O2309" s="20" cm="1">
        <f t="array" ref="O2309">_xlfn.IFS(Table11[[#This Row],[target.clade]]="I",Table11[[#This Row],[hits.I]],Table11[[#This Row],[target.clade]]="II",Table11[[#This Row],[hits.II]],TRUE,SUM(Table11[[#This Row],[hits.I]:[hits.?]]))</f>
        <v>4435</v>
      </c>
      <c r="P2309" s="26">
        <f>Table11[[#This Row],[clade.P]]-Table11[[#This Row],[clade.TP]]</f>
        <v>19</v>
      </c>
      <c r="Q2309" s="26" cm="1">
        <f t="array" ref="Q2309">_xlfn.IFS(Table11[[#This Row],[target.clade]]="I",Table11[[#This Row],[hits.II]],Table11[[#This Row],[target.clade]]="II",Table11[[#This Row],[hits.I]],TRUE,NA())</f>
        <v>44</v>
      </c>
      <c r="R2309" s="26">
        <f>IFERROR(Table11[[#This Row],[clade.N]]-Table11[[#This Row],[clade.FP]], NA())</f>
        <v>66</v>
      </c>
      <c r="S2309" s="24">
        <f>Table11[[#This Row],[clade.TP]]/Table11[[#This Row],[clade.P]]</f>
        <v>0.99573417153120791</v>
      </c>
      <c r="T2309" s="24">
        <f>Table11[[#This Row],[clade.FN]]/Table11[[#This Row],[clade.P]]</f>
        <v>4.2658284687920973E-3</v>
      </c>
      <c r="U2309" s="24">
        <f>IFERROR(Table11[[#This Row],[clade.FP]]/Table11[[#This Row],[clade.N]],NA())</f>
        <v>0.4</v>
      </c>
      <c r="V2309" s="24">
        <f>IFERROR(Table11[[#This Row],[clade.TN]]/Table11[[#This Row],[clade.N]],NA())</f>
        <v>0.6</v>
      </c>
      <c r="AC2309" s="11"/>
      <c r="AD2309" s="11"/>
    </row>
    <row r="2310" spans="1:30" ht="21" customHeight="1" x14ac:dyDescent="0.2">
      <c r="A2310" s="25" t="s">
        <v>8595</v>
      </c>
      <c r="B2310" s="20">
        <f>LOOKUP(Table11[[#This Row],[id]],'S1 - Assay'!A:A,'S1 - Assay'!B:B)</f>
        <v>10244</v>
      </c>
      <c r="C2310" s="20" t="str">
        <f>LOOKUP(Table11[[#This Row],[id]],'S1 - Assay'!A:A,'S1 - Assay'!C:C)</f>
        <v>II</v>
      </c>
      <c r="D2310" s="20">
        <f>COUNTIF('S6 - Table 1'!$B$3:$B$20,Table11[[#This Row],[id]])</f>
        <v>0</v>
      </c>
      <c r="E2310" s="20">
        <v>13.77561944</v>
      </c>
      <c r="F2310" s="20">
        <v>3433</v>
      </c>
      <c r="G2310" s="20">
        <v>1</v>
      </c>
      <c r="H2310" s="20">
        <v>276</v>
      </c>
      <c r="I2310" s="20">
        <v>47</v>
      </c>
      <c r="J2310" s="20">
        <v>44</v>
      </c>
      <c r="K2310" s="20">
        <v>4433</v>
      </c>
      <c r="L2310" s="20">
        <v>67</v>
      </c>
      <c r="M2310" s="26" cm="1">
        <f t="array" ref="M2310">_xlfn.IFS(Table11[[#This Row],[target.clade]]="I",110,Table11[[#This Row],[target.clade]]="II",4454,TRUE,4652)</f>
        <v>4454</v>
      </c>
      <c r="N2310" s="26" cm="1">
        <f t="array" ref="N2310">_xlfn.IFS(Table11[[#This Row],[target.clade]]="I",4454,Table11[[#This Row],[target.clade]]="II",110,TRUE,NA())</f>
        <v>110</v>
      </c>
      <c r="O2310" s="20" cm="1">
        <f t="array" ref="O2310">_xlfn.IFS(Table11[[#This Row],[target.clade]]="I",Table11[[#This Row],[hits.I]],Table11[[#This Row],[target.clade]]="II",Table11[[#This Row],[hits.II]],TRUE,SUM(Table11[[#This Row],[hits.I]:[hits.?]]))</f>
        <v>4433</v>
      </c>
      <c r="P2310" s="26">
        <f>Table11[[#This Row],[clade.P]]-Table11[[#This Row],[clade.TP]]</f>
        <v>21</v>
      </c>
      <c r="Q2310" s="26" cm="1">
        <f t="array" ref="Q2310">_xlfn.IFS(Table11[[#This Row],[target.clade]]="I",Table11[[#This Row],[hits.II]],Table11[[#This Row],[target.clade]]="II",Table11[[#This Row],[hits.I]],TRUE,NA())</f>
        <v>44</v>
      </c>
      <c r="R2310" s="26">
        <f>IFERROR(Table11[[#This Row],[clade.N]]-Table11[[#This Row],[clade.FP]], NA())</f>
        <v>66</v>
      </c>
      <c r="S2310" s="24">
        <f>Table11[[#This Row],[clade.TP]]/Table11[[#This Row],[clade.P]]</f>
        <v>0.99528513695554555</v>
      </c>
      <c r="T2310" s="24">
        <f>Table11[[#This Row],[clade.FN]]/Table11[[#This Row],[clade.P]]</f>
        <v>4.7148630444544233E-3</v>
      </c>
      <c r="U2310" s="24">
        <f>IFERROR(Table11[[#This Row],[clade.FP]]/Table11[[#This Row],[clade.N]],NA())</f>
        <v>0.4</v>
      </c>
      <c r="V2310" s="24">
        <f>IFERROR(Table11[[#This Row],[clade.TN]]/Table11[[#This Row],[clade.N]],NA())</f>
        <v>0.6</v>
      </c>
      <c r="AC2310" s="11"/>
      <c r="AD2310" s="11"/>
    </row>
    <row r="2311" spans="1:30" ht="21" customHeight="1" x14ac:dyDescent="0.2">
      <c r="A2311" s="25" t="s">
        <v>8598</v>
      </c>
      <c r="B2311" s="20">
        <f>LOOKUP(Table11[[#This Row],[id]],'S1 - Assay'!A:A,'S1 - Assay'!B:B)</f>
        <v>10244</v>
      </c>
      <c r="C2311" s="20" t="str">
        <f>LOOKUP(Table11[[#This Row],[id]],'S1 - Assay'!A:A,'S1 - Assay'!C:C)</f>
        <v>II</v>
      </c>
      <c r="D2311" s="20">
        <f>COUNTIF('S6 - Table 1'!$B$3:$B$20,Table11[[#This Row],[id]])</f>
        <v>0</v>
      </c>
      <c r="E2311" s="20">
        <v>13.83719995</v>
      </c>
      <c r="F2311" s="20">
        <v>3433</v>
      </c>
      <c r="G2311" s="20">
        <v>1</v>
      </c>
      <c r="H2311" s="20">
        <v>276</v>
      </c>
      <c r="I2311" s="20">
        <v>47</v>
      </c>
      <c r="J2311" s="20">
        <v>44</v>
      </c>
      <c r="K2311" s="20">
        <v>4433</v>
      </c>
      <c r="L2311" s="20">
        <v>67</v>
      </c>
      <c r="M2311" s="26" cm="1">
        <f t="array" ref="M2311">_xlfn.IFS(Table11[[#This Row],[target.clade]]="I",110,Table11[[#This Row],[target.clade]]="II",4454,TRUE,4652)</f>
        <v>4454</v>
      </c>
      <c r="N2311" s="26" cm="1">
        <f t="array" ref="N2311">_xlfn.IFS(Table11[[#This Row],[target.clade]]="I",4454,Table11[[#This Row],[target.clade]]="II",110,TRUE,NA())</f>
        <v>110</v>
      </c>
      <c r="O2311" s="20" cm="1">
        <f t="array" ref="O2311">_xlfn.IFS(Table11[[#This Row],[target.clade]]="I",Table11[[#This Row],[hits.I]],Table11[[#This Row],[target.clade]]="II",Table11[[#This Row],[hits.II]],TRUE,SUM(Table11[[#This Row],[hits.I]:[hits.?]]))</f>
        <v>4433</v>
      </c>
      <c r="P2311" s="26">
        <f>Table11[[#This Row],[clade.P]]-Table11[[#This Row],[clade.TP]]</f>
        <v>21</v>
      </c>
      <c r="Q2311" s="26" cm="1">
        <f t="array" ref="Q2311">_xlfn.IFS(Table11[[#This Row],[target.clade]]="I",Table11[[#This Row],[hits.II]],Table11[[#This Row],[target.clade]]="II",Table11[[#This Row],[hits.I]],TRUE,NA())</f>
        <v>44</v>
      </c>
      <c r="R2311" s="26">
        <f>IFERROR(Table11[[#This Row],[clade.N]]-Table11[[#This Row],[clade.FP]], NA())</f>
        <v>66</v>
      </c>
      <c r="S2311" s="24">
        <f>Table11[[#This Row],[clade.TP]]/Table11[[#This Row],[clade.P]]</f>
        <v>0.99528513695554555</v>
      </c>
      <c r="T2311" s="24">
        <f>Table11[[#This Row],[clade.FN]]/Table11[[#This Row],[clade.P]]</f>
        <v>4.7148630444544233E-3</v>
      </c>
      <c r="U2311" s="24">
        <f>IFERROR(Table11[[#This Row],[clade.FP]]/Table11[[#This Row],[clade.N]],NA())</f>
        <v>0.4</v>
      </c>
      <c r="V2311" s="24">
        <f>IFERROR(Table11[[#This Row],[clade.TN]]/Table11[[#This Row],[clade.N]],NA())</f>
        <v>0.6</v>
      </c>
      <c r="AC2311" s="11"/>
      <c r="AD2311" s="11"/>
    </row>
    <row r="2312" spans="1:30" ht="21" customHeight="1" x14ac:dyDescent="0.2">
      <c r="A2312" s="25" t="s">
        <v>8601</v>
      </c>
      <c r="B2312" s="20">
        <f>LOOKUP(Table11[[#This Row],[id]],'S1 - Assay'!A:A,'S1 - Assay'!B:B)</f>
        <v>10244</v>
      </c>
      <c r="C2312" s="20" t="str">
        <f>LOOKUP(Table11[[#This Row],[id]],'S1 - Assay'!A:A,'S1 - Assay'!C:C)</f>
        <v>II</v>
      </c>
      <c r="D2312" s="20">
        <f>COUNTIF('S6 - Table 1'!$B$3:$B$20,Table11[[#This Row],[id]])</f>
        <v>0</v>
      </c>
      <c r="E2312" s="20">
        <v>14.37431849</v>
      </c>
      <c r="F2312" s="20">
        <v>3333</v>
      </c>
      <c r="G2312" s="20">
        <v>19</v>
      </c>
      <c r="H2312" s="20">
        <v>98</v>
      </c>
      <c r="I2312" s="20">
        <v>175</v>
      </c>
      <c r="J2312" s="20">
        <v>50</v>
      </c>
      <c r="K2312" s="20">
        <v>4335</v>
      </c>
      <c r="L2312" s="20">
        <v>60</v>
      </c>
      <c r="M2312" s="26" cm="1">
        <f t="array" ref="M2312">_xlfn.IFS(Table11[[#This Row],[target.clade]]="I",110,Table11[[#This Row],[target.clade]]="II",4454,TRUE,4652)</f>
        <v>4454</v>
      </c>
      <c r="N2312" s="26" cm="1">
        <f t="array" ref="N2312">_xlfn.IFS(Table11[[#This Row],[target.clade]]="I",4454,Table11[[#This Row],[target.clade]]="II",110,TRUE,NA())</f>
        <v>110</v>
      </c>
      <c r="O2312" s="20" cm="1">
        <f t="array" ref="O2312">_xlfn.IFS(Table11[[#This Row],[target.clade]]="I",Table11[[#This Row],[hits.I]],Table11[[#This Row],[target.clade]]="II",Table11[[#This Row],[hits.II]],TRUE,SUM(Table11[[#This Row],[hits.I]:[hits.?]]))</f>
        <v>4335</v>
      </c>
      <c r="P2312" s="26">
        <f>Table11[[#This Row],[clade.P]]-Table11[[#This Row],[clade.TP]]</f>
        <v>119</v>
      </c>
      <c r="Q2312" s="26" cm="1">
        <f t="array" ref="Q2312">_xlfn.IFS(Table11[[#This Row],[target.clade]]="I",Table11[[#This Row],[hits.II]],Table11[[#This Row],[target.clade]]="II",Table11[[#This Row],[hits.I]],TRUE,NA())</f>
        <v>50</v>
      </c>
      <c r="R2312" s="26">
        <f>IFERROR(Table11[[#This Row],[clade.N]]-Table11[[#This Row],[clade.FP]], NA())</f>
        <v>60</v>
      </c>
      <c r="S2312" s="24">
        <f>Table11[[#This Row],[clade.TP]]/Table11[[#This Row],[clade.P]]</f>
        <v>0.97328244274809161</v>
      </c>
      <c r="T2312" s="24">
        <f>Table11[[#This Row],[clade.FN]]/Table11[[#This Row],[clade.P]]</f>
        <v>2.6717557251908396E-2</v>
      </c>
      <c r="U2312" s="24">
        <f>IFERROR(Table11[[#This Row],[clade.FP]]/Table11[[#This Row],[clade.N]],NA())</f>
        <v>0.45454545454545453</v>
      </c>
      <c r="V2312" s="24">
        <f>IFERROR(Table11[[#This Row],[clade.TN]]/Table11[[#This Row],[clade.N]],NA())</f>
        <v>0.54545454545454541</v>
      </c>
      <c r="AC2312" s="11"/>
      <c r="AD2312" s="11"/>
    </row>
    <row r="2313" spans="1:30" ht="21" customHeight="1" x14ac:dyDescent="0.2">
      <c r="A2313" s="25" t="s">
        <v>8606</v>
      </c>
      <c r="B2313" s="20">
        <f>LOOKUP(Table11[[#This Row],[id]],'S1 - Assay'!A:A,'S1 - Assay'!B:B)</f>
        <v>10244</v>
      </c>
      <c r="C2313" s="20" t="str">
        <f>LOOKUP(Table11[[#This Row],[id]],'S1 - Assay'!A:A,'S1 - Assay'!C:C)</f>
        <v>II</v>
      </c>
      <c r="D2313" s="20">
        <f>COUNTIF('S6 - Table 1'!$B$3:$B$20,Table11[[#This Row],[id]])</f>
        <v>0</v>
      </c>
      <c r="E2313" s="20">
        <v>14.385181859999999</v>
      </c>
      <c r="F2313" s="20">
        <v>3416</v>
      </c>
      <c r="G2313" s="20">
        <v>3</v>
      </c>
      <c r="H2313" s="20">
        <v>178</v>
      </c>
      <c r="I2313" s="20">
        <v>80</v>
      </c>
      <c r="J2313" s="20">
        <v>43</v>
      </c>
      <c r="K2313" s="20">
        <v>4403</v>
      </c>
      <c r="L2313" s="20">
        <v>63</v>
      </c>
      <c r="M2313" s="26" cm="1">
        <f t="array" ref="M2313">_xlfn.IFS(Table11[[#This Row],[target.clade]]="I",110,Table11[[#This Row],[target.clade]]="II",4454,TRUE,4652)</f>
        <v>4454</v>
      </c>
      <c r="N2313" s="26" cm="1">
        <f t="array" ref="N2313">_xlfn.IFS(Table11[[#This Row],[target.clade]]="I",4454,Table11[[#This Row],[target.clade]]="II",110,TRUE,NA())</f>
        <v>110</v>
      </c>
      <c r="O2313" s="20" cm="1">
        <f t="array" ref="O2313">_xlfn.IFS(Table11[[#This Row],[target.clade]]="I",Table11[[#This Row],[hits.I]],Table11[[#This Row],[target.clade]]="II",Table11[[#This Row],[hits.II]],TRUE,SUM(Table11[[#This Row],[hits.I]:[hits.?]]))</f>
        <v>4403</v>
      </c>
      <c r="P2313" s="26">
        <f>Table11[[#This Row],[clade.P]]-Table11[[#This Row],[clade.TP]]</f>
        <v>51</v>
      </c>
      <c r="Q2313" s="26" cm="1">
        <f t="array" ref="Q2313">_xlfn.IFS(Table11[[#This Row],[target.clade]]="I",Table11[[#This Row],[hits.II]],Table11[[#This Row],[target.clade]]="II",Table11[[#This Row],[hits.I]],TRUE,NA())</f>
        <v>43</v>
      </c>
      <c r="R2313" s="26">
        <f>IFERROR(Table11[[#This Row],[clade.N]]-Table11[[#This Row],[clade.FP]], NA())</f>
        <v>67</v>
      </c>
      <c r="S2313" s="24">
        <f>Table11[[#This Row],[clade.TP]]/Table11[[#This Row],[clade.P]]</f>
        <v>0.98854961832061072</v>
      </c>
      <c r="T2313" s="24">
        <f>Table11[[#This Row],[clade.FN]]/Table11[[#This Row],[clade.P]]</f>
        <v>1.1450381679389313E-2</v>
      </c>
      <c r="U2313" s="24">
        <f>IFERROR(Table11[[#This Row],[clade.FP]]/Table11[[#This Row],[clade.N]],NA())</f>
        <v>0.39090909090909093</v>
      </c>
      <c r="V2313" s="24">
        <f>IFERROR(Table11[[#This Row],[clade.TN]]/Table11[[#This Row],[clade.N]],NA())</f>
        <v>0.60909090909090913</v>
      </c>
      <c r="AC2313" s="11"/>
      <c r="AD2313" s="11"/>
    </row>
    <row r="2314" spans="1:30" ht="21" customHeight="1" x14ac:dyDescent="0.2">
      <c r="A2314" s="25" t="s">
        <v>8609</v>
      </c>
      <c r="B2314" s="20">
        <f>LOOKUP(Table11[[#This Row],[id]],'S1 - Assay'!A:A,'S1 - Assay'!B:B)</f>
        <v>10244</v>
      </c>
      <c r="C2314" s="20" t="str">
        <f>LOOKUP(Table11[[#This Row],[id]],'S1 - Assay'!A:A,'S1 - Assay'!C:C)</f>
        <v>II</v>
      </c>
      <c r="D2314" s="20">
        <f>COUNTIF('S6 - Table 1'!$B$3:$B$20,Table11[[#This Row],[id]])</f>
        <v>0</v>
      </c>
      <c r="E2314" s="20">
        <v>14.63698915</v>
      </c>
      <c r="F2314" s="20">
        <v>3333</v>
      </c>
      <c r="G2314" s="20">
        <v>19</v>
      </c>
      <c r="H2314" s="20">
        <v>98</v>
      </c>
      <c r="I2314" s="20">
        <v>175</v>
      </c>
      <c r="J2314" s="20">
        <v>50</v>
      </c>
      <c r="K2314" s="20">
        <v>4336</v>
      </c>
      <c r="L2314" s="20">
        <v>60</v>
      </c>
      <c r="M2314" s="26" cm="1">
        <f t="array" ref="M2314">_xlfn.IFS(Table11[[#This Row],[target.clade]]="I",110,Table11[[#This Row],[target.clade]]="II",4454,TRUE,4652)</f>
        <v>4454</v>
      </c>
      <c r="N2314" s="26" cm="1">
        <f t="array" ref="N2314">_xlfn.IFS(Table11[[#This Row],[target.clade]]="I",4454,Table11[[#This Row],[target.clade]]="II",110,TRUE,NA())</f>
        <v>110</v>
      </c>
      <c r="O2314" s="20" cm="1">
        <f t="array" ref="O2314">_xlfn.IFS(Table11[[#This Row],[target.clade]]="I",Table11[[#This Row],[hits.I]],Table11[[#This Row],[target.clade]]="II",Table11[[#This Row],[hits.II]],TRUE,SUM(Table11[[#This Row],[hits.I]:[hits.?]]))</f>
        <v>4336</v>
      </c>
      <c r="P2314" s="26">
        <f>Table11[[#This Row],[clade.P]]-Table11[[#This Row],[clade.TP]]</f>
        <v>118</v>
      </c>
      <c r="Q2314" s="26" cm="1">
        <f t="array" ref="Q2314">_xlfn.IFS(Table11[[#This Row],[target.clade]]="I",Table11[[#This Row],[hits.II]],Table11[[#This Row],[target.clade]]="II",Table11[[#This Row],[hits.I]],TRUE,NA())</f>
        <v>50</v>
      </c>
      <c r="R2314" s="26">
        <f>IFERROR(Table11[[#This Row],[clade.N]]-Table11[[#This Row],[clade.FP]], NA())</f>
        <v>60</v>
      </c>
      <c r="S2314" s="24">
        <f>Table11[[#This Row],[clade.TP]]/Table11[[#This Row],[clade.P]]</f>
        <v>0.97350696003592274</v>
      </c>
      <c r="T2314" s="24">
        <f>Table11[[#This Row],[clade.FN]]/Table11[[#This Row],[clade.P]]</f>
        <v>2.6493039964077234E-2</v>
      </c>
      <c r="U2314" s="24">
        <f>IFERROR(Table11[[#This Row],[clade.FP]]/Table11[[#This Row],[clade.N]],NA())</f>
        <v>0.45454545454545453</v>
      </c>
      <c r="V2314" s="24">
        <f>IFERROR(Table11[[#This Row],[clade.TN]]/Table11[[#This Row],[clade.N]],NA())</f>
        <v>0.54545454545454541</v>
      </c>
      <c r="AC2314" s="11"/>
      <c r="AD2314" s="11"/>
    </row>
    <row r="2315" spans="1:30" ht="21" customHeight="1" x14ac:dyDescent="0.2">
      <c r="A2315" s="25" t="s">
        <v>8613</v>
      </c>
      <c r="B2315" s="20">
        <f>LOOKUP(Table11[[#This Row],[id]],'S1 - Assay'!A:A,'S1 - Assay'!B:B)</f>
        <v>10244</v>
      </c>
      <c r="C2315" s="20" t="str">
        <f>LOOKUP(Table11[[#This Row],[id]],'S1 - Assay'!A:A,'S1 - Assay'!C:C)</f>
        <v>II</v>
      </c>
      <c r="D2315" s="20">
        <f>COUNTIF('S6 - Table 1'!$B$3:$B$20,Table11[[#This Row],[id]])</f>
        <v>0</v>
      </c>
      <c r="E2315" s="20">
        <v>14.77227287</v>
      </c>
      <c r="F2315" s="20">
        <v>3413</v>
      </c>
      <c r="G2315" s="20">
        <v>4</v>
      </c>
      <c r="H2315" s="20">
        <v>0</v>
      </c>
      <c r="I2315" s="20">
        <v>258</v>
      </c>
      <c r="J2315" s="20">
        <v>43</v>
      </c>
      <c r="K2315" s="20">
        <v>4400</v>
      </c>
      <c r="L2315" s="20">
        <v>63</v>
      </c>
      <c r="M2315" s="26" cm="1">
        <f t="array" ref="M2315">_xlfn.IFS(Table11[[#This Row],[target.clade]]="I",110,Table11[[#This Row],[target.clade]]="II",4454,TRUE,4652)</f>
        <v>4454</v>
      </c>
      <c r="N2315" s="26" cm="1">
        <f t="array" ref="N2315">_xlfn.IFS(Table11[[#This Row],[target.clade]]="I",4454,Table11[[#This Row],[target.clade]]="II",110,TRUE,NA())</f>
        <v>110</v>
      </c>
      <c r="O2315" s="20" cm="1">
        <f t="array" ref="O2315">_xlfn.IFS(Table11[[#This Row],[target.clade]]="I",Table11[[#This Row],[hits.I]],Table11[[#This Row],[target.clade]]="II",Table11[[#This Row],[hits.II]],TRUE,SUM(Table11[[#This Row],[hits.I]:[hits.?]]))</f>
        <v>4400</v>
      </c>
      <c r="P2315" s="26">
        <f>Table11[[#This Row],[clade.P]]-Table11[[#This Row],[clade.TP]]</f>
        <v>54</v>
      </c>
      <c r="Q2315" s="26" cm="1">
        <f t="array" ref="Q2315">_xlfn.IFS(Table11[[#This Row],[target.clade]]="I",Table11[[#This Row],[hits.II]],Table11[[#This Row],[target.clade]]="II",Table11[[#This Row],[hits.I]],TRUE,NA())</f>
        <v>43</v>
      </c>
      <c r="R2315" s="26">
        <f>IFERROR(Table11[[#This Row],[clade.N]]-Table11[[#This Row],[clade.FP]], NA())</f>
        <v>67</v>
      </c>
      <c r="S2315" s="24">
        <f>Table11[[#This Row],[clade.TP]]/Table11[[#This Row],[clade.P]]</f>
        <v>0.98787606645711723</v>
      </c>
      <c r="T2315" s="24">
        <f>Table11[[#This Row],[clade.FN]]/Table11[[#This Row],[clade.P]]</f>
        <v>1.2123933542882801E-2</v>
      </c>
      <c r="U2315" s="24">
        <f>IFERROR(Table11[[#This Row],[clade.FP]]/Table11[[#This Row],[clade.N]],NA())</f>
        <v>0.39090909090909093</v>
      </c>
      <c r="V2315" s="24">
        <f>IFERROR(Table11[[#This Row],[clade.TN]]/Table11[[#This Row],[clade.N]],NA())</f>
        <v>0.60909090909090913</v>
      </c>
      <c r="AC2315" s="11"/>
      <c r="AD2315" s="11"/>
    </row>
    <row r="2316" spans="1:30" ht="21" customHeight="1" x14ac:dyDescent="0.2">
      <c r="A2316" s="25" t="s">
        <v>8616</v>
      </c>
      <c r="B2316" s="20">
        <f>LOOKUP(Table11[[#This Row],[id]],'S1 - Assay'!A:A,'S1 - Assay'!B:B)</f>
        <v>10244</v>
      </c>
      <c r="C2316" s="20" t="str">
        <f>LOOKUP(Table11[[#This Row],[id]],'S1 - Assay'!A:A,'S1 - Assay'!C:C)</f>
        <v>II</v>
      </c>
      <c r="D2316" s="20">
        <f>COUNTIF('S6 - Table 1'!$B$3:$B$20,Table11[[#This Row],[id]])</f>
        <v>0</v>
      </c>
      <c r="E2316" s="20">
        <v>14.8056619</v>
      </c>
      <c r="F2316" s="20">
        <v>3428</v>
      </c>
      <c r="G2316" s="20">
        <v>0</v>
      </c>
      <c r="H2316" s="20">
        <v>244</v>
      </c>
      <c r="I2316" s="20">
        <v>46</v>
      </c>
      <c r="J2316" s="20">
        <v>44</v>
      </c>
      <c r="K2316" s="20">
        <v>4427</v>
      </c>
      <c r="L2316" s="20">
        <v>65</v>
      </c>
      <c r="M2316" s="26" cm="1">
        <f t="array" ref="M2316">_xlfn.IFS(Table11[[#This Row],[target.clade]]="I",110,Table11[[#This Row],[target.clade]]="II",4454,TRUE,4652)</f>
        <v>4454</v>
      </c>
      <c r="N2316" s="26" cm="1">
        <f t="array" ref="N2316">_xlfn.IFS(Table11[[#This Row],[target.clade]]="I",4454,Table11[[#This Row],[target.clade]]="II",110,TRUE,NA())</f>
        <v>110</v>
      </c>
      <c r="O2316" s="20" cm="1">
        <f t="array" ref="O2316">_xlfn.IFS(Table11[[#This Row],[target.clade]]="I",Table11[[#This Row],[hits.I]],Table11[[#This Row],[target.clade]]="II",Table11[[#This Row],[hits.II]],TRUE,SUM(Table11[[#This Row],[hits.I]:[hits.?]]))</f>
        <v>4427</v>
      </c>
      <c r="P2316" s="26">
        <f>Table11[[#This Row],[clade.P]]-Table11[[#This Row],[clade.TP]]</f>
        <v>27</v>
      </c>
      <c r="Q2316" s="26" cm="1">
        <f t="array" ref="Q2316">_xlfn.IFS(Table11[[#This Row],[target.clade]]="I",Table11[[#This Row],[hits.II]],Table11[[#This Row],[target.clade]]="II",Table11[[#This Row],[hits.I]],TRUE,NA())</f>
        <v>44</v>
      </c>
      <c r="R2316" s="26">
        <f>IFERROR(Table11[[#This Row],[clade.N]]-Table11[[#This Row],[clade.FP]], NA())</f>
        <v>66</v>
      </c>
      <c r="S2316" s="24">
        <f>Table11[[#This Row],[clade.TP]]/Table11[[#This Row],[clade.P]]</f>
        <v>0.99393803322855856</v>
      </c>
      <c r="T2316" s="24">
        <f>Table11[[#This Row],[clade.FN]]/Table11[[#This Row],[clade.P]]</f>
        <v>6.0619667714414006E-3</v>
      </c>
      <c r="U2316" s="24">
        <f>IFERROR(Table11[[#This Row],[clade.FP]]/Table11[[#This Row],[clade.N]],NA())</f>
        <v>0.4</v>
      </c>
      <c r="V2316" s="24">
        <f>IFERROR(Table11[[#This Row],[clade.TN]]/Table11[[#This Row],[clade.N]],NA())</f>
        <v>0.6</v>
      </c>
      <c r="AC2316" s="11"/>
      <c r="AD2316" s="11"/>
    </row>
    <row r="2317" spans="1:30" ht="21" customHeight="1" x14ac:dyDescent="0.2">
      <c r="A2317" s="25" t="s">
        <v>8620</v>
      </c>
      <c r="B2317" s="20">
        <f>LOOKUP(Table11[[#This Row],[id]],'S1 - Assay'!A:A,'S1 - Assay'!B:B)</f>
        <v>10244</v>
      </c>
      <c r="C2317" s="20" t="str">
        <f>LOOKUP(Table11[[#This Row],[id]],'S1 - Assay'!A:A,'S1 - Assay'!C:C)</f>
        <v>II</v>
      </c>
      <c r="D2317" s="20">
        <f>COUNTIF('S6 - Table 1'!$B$3:$B$20,Table11[[#This Row],[id]])</f>
        <v>0</v>
      </c>
      <c r="E2317" s="20">
        <v>14.82632632</v>
      </c>
      <c r="F2317" s="20">
        <v>3300</v>
      </c>
      <c r="G2317" s="20">
        <v>0</v>
      </c>
      <c r="H2317" s="20">
        <v>73</v>
      </c>
      <c r="I2317" s="20">
        <v>197</v>
      </c>
      <c r="J2317" s="20">
        <v>43</v>
      </c>
      <c r="K2317" s="20">
        <v>4384</v>
      </c>
      <c r="L2317" s="20">
        <v>15</v>
      </c>
      <c r="M2317" s="26" cm="1">
        <f t="array" ref="M2317">_xlfn.IFS(Table11[[#This Row],[target.clade]]="I",110,Table11[[#This Row],[target.clade]]="II",4454,TRUE,4652)</f>
        <v>4454</v>
      </c>
      <c r="N2317" s="26" cm="1">
        <f t="array" ref="N2317">_xlfn.IFS(Table11[[#This Row],[target.clade]]="I",4454,Table11[[#This Row],[target.clade]]="II",110,TRUE,NA())</f>
        <v>110</v>
      </c>
      <c r="O2317" s="20" cm="1">
        <f t="array" ref="O2317">_xlfn.IFS(Table11[[#This Row],[target.clade]]="I",Table11[[#This Row],[hits.I]],Table11[[#This Row],[target.clade]]="II",Table11[[#This Row],[hits.II]],TRUE,SUM(Table11[[#This Row],[hits.I]:[hits.?]]))</f>
        <v>4384</v>
      </c>
      <c r="P2317" s="26">
        <f>Table11[[#This Row],[clade.P]]-Table11[[#This Row],[clade.TP]]</f>
        <v>70</v>
      </c>
      <c r="Q2317" s="26" cm="1">
        <f t="array" ref="Q2317">_xlfn.IFS(Table11[[#This Row],[target.clade]]="I",Table11[[#This Row],[hits.II]],Table11[[#This Row],[target.clade]]="II",Table11[[#This Row],[hits.I]],TRUE,NA())</f>
        <v>43</v>
      </c>
      <c r="R2317" s="26">
        <f>IFERROR(Table11[[#This Row],[clade.N]]-Table11[[#This Row],[clade.FP]], NA())</f>
        <v>67</v>
      </c>
      <c r="S2317" s="24">
        <f>Table11[[#This Row],[clade.TP]]/Table11[[#This Row],[clade.P]]</f>
        <v>0.98428378985181864</v>
      </c>
      <c r="T2317" s="24">
        <f>Table11[[#This Row],[clade.FN]]/Table11[[#This Row],[clade.P]]</f>
        <v>1.5716210148181409E-2</v>
      </c>
      <c r="U2317" s="24">
        <f>IFERROR(Table11[[#This Row],[clade.FP]]/Table11[[#This Row],[clade.N]],NA())</f>
        <v>0.39090909090909093</v>
      </c>
      <c r="V2317" s="24">
        <f>IFERROR(Table11[[#This Row],[clade.TN]]/Table11[[#This Row],[clade.N]],NA())</f>
        <v>0.60909090909090913</v>
      </c>
      <c r="AC2317" s="11"/>
      <c r="AD2317" s="11"/>
    </row>
    <row r="2318" spans="1:30" ht="21" customHeight="1" x14ac:dyDescent="0.2">
      <c r="A2318" s="25" t="s">
        <v>8625</v>
      </c>
      <c r="B2318" s="20">
        <f>LOOKUP(Table11[[#This Row],[id]],'S1 - Assay'!A:A,'S1 - Assay'!B:B)</f>
        <v>10244</v>
      </c>
      <c r="C2318" s="20" t="str">
        <f>LOOKUP(Table11[[#This Row],[id]],'S1 - Assay'!A:A,'S1 - Assay'!C:C)</f>
        <v>II</v>
      </c>
      <c r="D2318" s="20">
        <f>COUNTIF('S6 - Table 1'!$B$3:$B$20,Table11[[#This Row],[id]])</f>
        <v>0</v>
      </c>
      <c r="E2318" s="20">
        <v>14.85440464</v>
      </c>
      <c r="F2318" s="20">
        <v>3416</v>
      </c>
      <c r="G2318" s="20">
        <v>3</v>
      </c>
      <c r="H2318" s="20">
        <v>178</v>
      </c>
      <c r="I2318" s="20">
        <v>80</v>
      </c>
      <c r="J2318" s="20">
        <v>43</v>
      </c>
      <c r="K2318" s="20">
        <v>4403</v>
      </c>
      <c r="L2318" s="20">
        <v>63</v>
      </c>
      <c r="M2318" s="26" cm="1">
        <f t="array" ref="M2318">_xlfn.IFS(Table11[[#This Row],[target.clade]]="I",110,Table11[[#This Row],[target.clade]]="II",4454,TRUE,4652)</f>
        <v>4454</v>
      </c>
      <c r="N2318" s="26" cm="1">
        <f t="array" ref="N2318">_xlfn.IFS(Table11[[#This Row],[target.clade]]="I",4454,Table11[[#This Row],[target.clade]]="II",110,TRUE,NA())</f>
        <v>110</v>
      </c>
      <c r="O2318" s="20" cm="1">
        <f t="array" ref="O2318">_xlfn.IFS(Table11[[#This Row],[target.clade]]="I",Table11[[#This Row],[hits.I]],Table11[[#This Row],[target.clade]]="II",Table11[[#This Row],[hits.II]],TRUE,SUM(Table11[[#This Row],[hits.I]:[hits.?]]))</f>
        <v>4403</v>
      </c>
      <c r="P2318" s="26">
        <f>Table11[[#This Row],[clade.P]]-Table11[[#This Row],[clade.TP]]</f>
        <v>51</v>
      </c>
      <c r="Q2318" s="26" cm="1">
        <f t="array" ref="Q2318">_xlfn.IFS(Table11[[#This Row],[target.clade]]="I",Table11[[#This Row],[hits.II]],Table11[[#This Row],[target.clade]]="II",Table11[[#This Row],[hits.I]],TRUE,NA())</f>
        <v>43</v>
      </c>
      <c r="R2318" s="26">
        <f>IFERROR(Table11[[#This Row],[clade.N]]-Table11[[#This Row],[clade.FP]], NA())</f>
        <v>67</v>
      </c>
      <c r="S2318" s="24">
        <f>Table11[[#This Row],[clade.TP]]/Table11[[#This Row],[clade.P]]</f>
        <v>0.98854961832061072</v>
      </c>
      <c r="T2318" s="24">
        <f>Table11[[#This Row],[clade.FN]]/Table11[[#This Row],[clade.P]]</f>
        <v>1.1450381679389313E-2</v>
      </c>
      <c r="U2318" s="24">
        <f>IFERROR(Table11[[#This Row],[clade.FP]]/Table11[[#This Row],[clade.N]],NA())</f>
        <v>0.39090909090909093</v>
      </c>
      <c r="V2318" s="24">
        <f>IFERROR(Table11[[#This Row],[clade.TN]]/Table11[[#This Row],[clade.N]],NA())</f>
        <v>0.60909090909090913</v>
      </c>
      <c r="AC2318" s="11"/>
      <c r="AD2318" s="11"/>
    </row>
    <row r="2319" spans="1:30" ht="21" customHeight="1" x14ac:dyDescent="0.2">
      <c r="A2319" s="25" t="s">
        <v>8627</v>
      </c>
      <c r="B2319" s="20">
        <f>LOOKUP(Table11[[#This Row],[id]],'S1 - Assay'!A:A,'S1 - Assay'!B:B)</f>
        <v>10244</v>
      </c>
      <c r="C2319" s="20" t="str">
        <f>LOOKUP(Table11[[#This Row],[id]],'S1 - Assay'!A:A,'S1 - Assay'!C:C)</f>
        <v>II</v>
      </c>
      <c r="D2319" s="20">
        <f>COUNTIF('S6 - Table 1'!$B$3:$B$20,Table11[[#This Row],[id]])</f>
        <v>0</v>
      </c>
      <c r="E2319" s="20">
        <v>14.85440464</v>
      </c>
      <c r="F2319" s="20">
        <v>3416</v>
      </c>
      <c r="G2319" s="20">
        <v>3</v>
      </c>
      <c r="H2319" s="20">
        <v>178</v>
      </c>
      <c r="I2319" s="20">
        <v>80</v>
      </c>
      <c r="J2319" s="20">
        <v>43</v>
      </c>
      <c r="K2319" s="20">
        <v>4404</v>
      </c>
      <c r="L2319" s="20">
        <v>63</v>
      </c>
      <c r="M2319" s="26" cm="1">
        <f t="array" ref="M2319">_xlfn.IFS(Table11[[#This Row],[target.clade]]="I",110,Table11[[#This Row],[target.clade]]="II",4454,TRUE,4652)</f>
        <v>4454</v>
      </c>
      <c r="N2319" s="26" cm="1">
        <f t="array" ref="N2319">_xlfn.IFS(Table11[[#This Row],[target.clade]]="I",4454,Table11[[#This Row],[target.clade]]="II",110,TRUE,NA())</f>
        <v>110</v>
      </c>
      <c r="O2319" s="20" cm="1">
        <f t="array" ref="O2319">_xlfn.IFS(Table11[[#This Row],[target.clade]]="I",Table11[[#This Row],[hits.I]],Table11[[#This Row],[target.clade]]="II",Table11[[#This Row],[hits.II]],TRUE,SUM(Table11[[#This Row],[hits.I]:[hits.?]]))</f>
        <v>4404</v>
      </c>
      <c r="P2319" s="26">
        <f>Table11[[#This Row],[clade.P]]-Table11[[#This Row],[clade.TP]]</f>
        <v>50</v>
      </c>
      <c r="Q2319" s="26" cm="1">
        <f t="array" ref="Q2319">_xlfn.IFS(Table11[[#This Row],[target.clade]]="I",Table11[[#This Row],[hits.II]],Table11[[#This Row],[target.clade]]="II",Table11[[#This Row],[hits.I]],TRUE,NA())</f>
        <v>43</v>
      </c>
      <c r="R2319" s="26">
        <f>IFERROR(Table11[[#This Row],[clade.N]]-Table11[[#This Row],[clade.FP]], NA())</f>
        <v>67</v>
      </c>
      <c r="S2319" s="24">
        <f>Table11[[#This Row],[clade.TP]]/Table11[[#This Row],[clade.P]]</f>
        <v>0.98877413560844185</v>
      </c>
      <c r="T2319" s="24">
        <f>Table11[[#This Row],[clade.FN]]/Table11[[#This Row],[clade.P]]</f>
        <v>1.1225864391558151E-2</v>
      </c>
      <c r="U2319" s="24">
        <f>IFERROR(Table11[[#This Row],[clade.FP]]/Table11[[#This Row],[clade.N]],NA())</f>
        <v>0.39090909090909093</v>
      </c>
      <c r="V2319" s="24">
        <f>IFERROR(Table11[[#This Row],[clade.TN]]/Table11[[#This Row],[clade.N]],NA())</f>
        <v>0.60909090909090913</v>
      </c>
      <c r="AC2319" s="11"/>
      <c r="AD2319" s="11"/>
    </row>
    <row r="2320" spans="1:30" ht="21" customHeight="1" x14ac:dyDescent="0.2">
      <c r="A2320" s="25" t="s">
        <v>8630</v>
      </c>
      <c r="B2320" s="20">
        <f>LOOKUP(Table11[[#This Row],[id]],'S1 - Assay'!A:A,'S1 - Assay'!B:B)</f>
        <v>10244</v>
      </c>
      <c r="C2320" s="20" t="str">
        <f>LOOKUP(Table11[[#This Row],[id]],'S1 - Assay'!A:A,'S1 - Assay'!C:C)</f>
        <v>II</v>
      </c>
      <c r="D2320" s="20">
        <f>COUNTIF('S6 - Table 1'!$B$3:$B$20,Table11[[#This Row],[id]])</f>
        <v>0</v>
      </c>
      <c r="E2320" s="20">
        <v>14.85440464</v>
      </c>
      <c r="F2320" s="20">
        <v>3416</v>
      </c>
      <c r="G2320" s="20">
        <v>3</v>
      </c>
      <c r="H2320" s="20">
        <v>178</v>
      </c>
      <c r="I2320" s="20">
        <v>80</v>
      </c>
      <c r="J2320" s="20">
        <v>43</v>
      </c>
      <c r="K2320" s="20">
        <v>4403</v>
      </c>
      <c r="L2320" s="20">
        <v>63</v>
      </c>
      <c r="M2320" s="26" cm="1">
        <f t="array" ref="M2320">_xlfn.IFS(Table11[[#This Row],[target.clade]]="I",110,Table11[[#This Row],[target.clade]]="II",4454,TRUE,4652)</f>
        <v>4454</v>
      </c>
      <c r="N2320" s="26" cm="1">
        <f t="array" ref="N2320">_xlfn.IFS(Table11[[#This Row],[target.clade]]="I",4454,Table11[[#This Row],[target.clade]]="II",110,TRUE,NA())</f>
        <v>110</v>
      </c>
      <c r="O2320" s="20" cm="1">
        <f t="array" ref="O2320">_xlfn.IFS(Table11[[#This Row],[target.clade]]="I",Table11[[#This Row],[hits.I]],Table11[[#This Row],[target.clade]]="II",Table11[[#This Row],[hits.II]],TRUE,SUM(Table11[[#This Row],[hits.I]:[hits.?]]))</f>
        <v>4403</v>
      </c>
      <c r="P2320" s="26">
        <f>Table11[[#This Row],[clade.P]]-Table11[[#This Row],[clade.TP]]</f>
        <v>51</v>
      </c>
      <c r="Q2320" s="26" cm="1">
        <f t="array" ref="Q2320">_xlfn.IFS(Table11[[#This Row],[target.clade]]="I",Table11[[#This Row],[hits.II]],Table11[[#This Row],[target.clade]]="II",Table11[[#This Row],[hits.I]],TRUE,NA())</f>
        <v>43</v>
      </c>
      <c r="R2320" s="26">
        <f>IFERROR(Table11[[#This Row],[clade.N]]-Table11[[#This Row],[clade.FP]], NA())</f>
        <v>67</v>
      </c>
      <c r="S2320" s="24">
        <f>Table11[[#This Row],[clade.TP]]/Table11[[#This Row],[clade.P]]</f>
        <v>0.98854961832061072</v>
      </c>
      <c r="T2320" s="24">
        <f>Table11[[#This Row],[clade.FN]]/Table11[[#This Row],[clade.P]]</f>
        <v>1.1450381679389313E-2</v>
      </c>
      <c r="U2320" s="24">
        <f>IFERROR(Table11[[#This Row],[clade.FP]]/Table11[[#This Row],[clade.N]],NA())</f>
        <v>0.39090909090909093</v>
      </c>
      <c r="V2320" s="24">
        <f>IFERROR(Table11[[#This Row],[clade.TN]]/Table11[[#This Row],[clade.N]],NA())</f>
        <v>0.60909090909090913</v>
      </c>
      <c r="AC2320" s="11"/>
      <c r="AD2320" s="11"/>
    </row>
    <row r="2321" spans="1:30" ht="21" customHeight="1" x14ac:dyDescent="0.2">
      <c r="A2321" s="25" t="s">
        <v>8632</v>
      </c>
      <c r="B2321" s="20">
        <f>LOOKUP(Table11[[#This Row],[id]],'S1 - Assay'!A:A,'S1 - Assay'!B:B)</f>
        <v>10244</v>
      </c>
      <c r="C2321" s="20" t="str">
        <f>LOOKUP(Table11[[#This Row],[id]],'S1 - Assay'!A:A,'S1 - Assay'!C:C)</f>
        <v>II</v>
      </c>
      <c r="D2321" s="20">
        <f>COUNTIF('S6 - Table 1'!$B$3:$B$20,Table11[[#This Row],[id]])</f>
        <v>0</v>
      </c>
      <c r="E2321" s="20">
        <v>14.89034908</v>
      </c>
      <c r="F2321" s="20">
        <v>3332</v>
      </c>
      <c r="G2321" s="20">
        <v>18</v>
      </c>
      <c r="H2321" s="20">
        <v>114</v>
      </c>
      <c r="I2321" s="20">
        <v>159</v>
      </c>
      <c r="J2321" s="20">
        <v>50</v>
      </c>
      <c r="K2321" s="20">
        <v>4331</v>
      </c>
      <c r="L2321" s="20">
        <v>60</v>
      </c>
      <c r="M2321" s="26" cm="1">
        <f t="array" ref="M2321">_xlfn.IFS(Table11[[#This Row],[target.clade]]="I",110,Table11[[#This Row],[target.clade]]="II",4454,TRUE,4652)</f>
        <v>4454</v>
      </c>
      <c r="N2321" s="26" cm="1">
        <f t="array" ref="N2321">_xlfn.IFS(Table11[[#This Row],[target.clade]]="I",4454,Table11[[#This Row],[target.clade]]="II",110,TRUE,NA())</f>
        <v>110</v>
      </c>
      <c r="O2321" s="20" cm="1">
        <f t="array" ref="O2321">_xlfn.IFS(Table11[[#This Row],[target.clade]]="I",Table11[[#This Row],[hits.I]],Table11[[#This Row],[target.clade]]="II",Table11[[#This Row],[hits.II]],TRUE,SUM(Table11[[#This Row],[hits.I]:[hits.?]]))</f>
        <v>4331</v>
      </c>
      <c r="P2321" s="26">
        <f>Table11[[#This Row],[clade.P]]-Table11[[#This Row],[clade.TP]]</f>
        <v>123</v>
      </c>
      <c r="Q2321" s="26" cm="1">
        <f t="array" ref="Q2321">_xlfn.IFS(Table11[[#This Row],[target.clade]]="I",Table11[[#This Row],[hits.II]],Table11[[#This Row],[target.clade]]="II",Table11[[#This Row],[hits.I]],TRUE,NA())</f>
        <v>50</v>
      </c>
      <c r="R2321" s="26">
        <f>IFERROR(Table11[[#This Row],[clade.N]]-Table11[[#This Row],[clade.FP]], NA())</f>
        <v>60</v>
      </c>
      <c r="S2321" s="24">
        <f>Table11[[#This Row],[clade.TP]]/Table11[[#This Row],[clade.P]]</f>
        <v>0.97238437359676699</v>
      </c>
      <c r="T2321" s="24">
        <f>Table11[[#This Row],[clade.FN]]/Table11[[#This Row],[clade.P]]</f>
        <v>2.7615626403233048E-2</v>
      </c>
      <c r="U2321" s="24">
        <f>IFERROR(Table11[[#This Row],[clade.FP]]/Table11[[#This Row],[clade.N]],NA())</f>
        <v>0.45454545454545453</v>
      </c>
      <c r="V2321" s="24">
        <f>IFERROR(Table11[[#This Row],[clade.TN]]/Table11[[#This Row],[clade.N]],NA())</f>
        <v>0.54545454545454541</v>
      </c>
      <c r="AC2321" s="11"/>
      <c r="AD2321" s="11"/>
    </row>
    <row r="2322" spans="1:30" ht="21" customHeight="1" x14ac:dyDescent="0.2">
      <c r="A2322" s="25" t="s">
        <v>8635</v>
      </c>
      <c r="B2322" s="20">
        <f>LOOKUP(Table11[[#This Row],[id]],'S1 - Assay'!A:A,'S1 - Assay'!B:B)</f>
        <v>10244</v>
      </c>
      <c r="C2322" s="20" t="str">
        <f>LOOKUP(Table11[[#This Row],[id]],'S1 - Assay'!A:A,'S1 - Assay'!C:C)</f>
        <v>II</v>
      </c>
      <c r="D2322" s="20">
        <f>COUNTIF('S6 - Table 1'!$B$3:$B$20,Table11[[#This Row],[id]])</f>
        <v>0</v>
      </c>
      <c r="E2322" s="20">
        <v>14.913695450000001</v>
      </c>
      <c r="F2322" s="20">
        <v>3333</v>
      </c>
      <c r="G2322" s="20">
        <v>19</v>
      </c>
      <c r="H2322" s="20">
        <v>98</v>
      </c>
      <c r="I2322" s="20">
        <v>175</v>
      </c>
      <c r="J2322" s="20">
        <v>50</v>
      </c>
      <c r="K2322" s="20">
        <v>4335</v>
      </c>
      <c r="L2322" s="20">
        <v>60</v>
      </c>
      <c r="M2322" s="26" cm="1">
        <f t="array" ref="M2322">_xlfn.IFS(Table11[[#This Row],[target.clade]]="I",110,Table11[[#This Row],[target.clade]]="II",4454,TRUE,4652)</f>
        <v>4454</v>
      </c>
      <c r="N2322" s="26" cm="1">
        <f t="array" ref="N2322">_xlfn.IFS(Table11[[#This Row],[target.clade]]="I",4454,Table11[[#This Row],[target.clade]]="II",110,TRUE,NA())</f>
        <v>110</v>
      </c>
      <c r="O2322" s="20" cm="1">
        <f t="array" ref="O2322">_xlfn.IFS(Table11[[#This Row],[target.clade]]="I",Table11[[#This Row],[hits.I]],Table11[[#This Row],[target.clade]]="II",Table11[[#This Row],[hits.II]],TRUE,SUM(Table11[[#This Row],[hits.I]:[hits.?]]))</f>
        <v>4335</v>
      </c>
      <c r="P2322" s="26">
        <f>Table11[[#This Row],[clade.P]]-Table11[[#This Row],[clade.TP]]</f>
        <v>119</v>
      </c>
      <c r="Q2322" s="26" cm="1">
        <f t="array" ref="Q2322">_xlfn.IFS(Table11[[#This Row],[target.clade]]="I",Table11[[#This Row],[hits.II]],Table11[[#This Row],[target.clade]]="II",Table11[[#This Row],[hits.I]],TRUE,NA())</f>
        <v>50</v>
      </c>
      <c r="R2322" s="26">
        <f>IFERROR(Table11[[#This Row],[clade.N]]-Table11[[#This Row],[clade.FP]], NA())</f>
        <v>60</v>
      </c>
      <c r="S2322" s="24">
        <f>Table11[[#This Row],[clade.TP]]/Table11[[#This Row],[clade.P]]</f>
        <v>0.97328244274809161</v>
      </c>
      <c r="T2322" s="24">
        <f>Table11[[#This Row],[clade.FN]]/Table11[[#This Row],[clade.P]]</f>
        <v>2.6717557251908396E-2</v>
      </c>
      <c r="U2322" s="24">
        <f>IFERROR(Table11[[#This Row],[clade.FP]]/Table11[[#This Row],[clade.N]],NA())</f>
        <v>0.45454545454545453</v>
      </c>
      <c r="V2322" s="24">
        <f>IFERROR(Table11[[#This Row],[clade.TN]]/Table11[[#This Row],[clade.N]],NA())</f>
        <v>0.54545454545454541</v>
      </c>
      <c r="AC2322" s="11"/>
      <c r="AD2322" s="11"/>
    </row>
    <row r="2323" spans="1:30" ht="21" customHeight="1" x14ac:dyDescent="0.2">
      <c r="A2323" s="25" t="s">
        <v>8638</v>
      </c>
      <c r="B2323" s="20">
        <f>LOOKUP(Table11[[#This Row],[id]],'S1 - Assay'!A:A,'S1 - Assay'!B:B)</f>
        <v>10244</v>
      </c>
      <c r="C2323" s="20" t="str">
        <f>LOOKUP(Table11[[#This Row],[id]],'S1 - Assay'!A:A,'S1 - Assay'!C:C)</f>
        <v>II</v>
      </c>
      <c r="D2323" s="20">
        <f>COUNTIF('S6 - Table 1'!$B$3:$B$20,Table11[[#This Row],[id]])</f>
        <v>0</v>
      </c>
      <c r="E2323" s="20">
        <v>14.94836922</v>
      </c>
      <c r="F2323" s="20">
        <v>3428</v>
      </c>
      <c r="G2323" s="20">
        <v>0</v>
      </c>
      <c r="H2323" s="20">
        <v>244</v>
      </c>
      <c r="I2323" s="20">
        <v>46</v>
      </c>
      <c r="J2323" s="20">
        <v>44</v>
      </c>
      <c r="K2323" s="20">
        <v>4427</v>
      </c>
      <c r="L2323" s="20">
        <v>65</v>
      </c>
      <c r="M2323" s="26" cm="1">
        <f t="array" ref="M2323">_xlfn.IFS(Table11[[#This Row],[target.clade]]="I",110,Table11[[#This Row],[target.clade]]="II",4454,TRUE,4652)</f>
        <v>4454</v>
      </c>
      <c r="N2323" s="26" cm="1">
        <f t="array" ref="N2323">_xlfn.IFS(Table11[[#This Row],[target.clade]]="I",4454,Table11[[#This Row],[target.clade]]="II",110,TRUE,NA())</f>
        <v>110</v>
      </c>
      <c r="O2323" s="20" cm="1">
        <f t="array" ref="O2323">_xlfn.IFS(Table11[[#This Row],[target.clade]]="I",Table11[[#This Row],[hits.I]],Table11[[#This Row],[target.clade]]="II",Table11[[#This Row],[hits.II]],TRUE,SUM(Table11[[#This Row],[hits.I]:[hits.?]]))</f>
        <v>4427</v>
      </c>
      <c r="P2323" s="26">
        <f>Table11[[#This Row],[clade.P]]-Table11[[#This Row],[clade.TP]]</f>
        <v>27</v>
      </c>
      <c r="Q2323" s="26" cm="1">
        <f t="array" ref="Q2323">_xlfn.IFS(Table11[[#This Row],[target.clade]]="I",Table11[[#This Row],[hits.II]],Table11[[#This Row],[target.clade]]="II",Table11[[#This Row],[hits.I]],TRUE,NA())</f>
        <v>44</v>
      </c>
      <c r="R2323" s="26">
        <f>IFERROR(Table11[[#This Row],[clade.N]]-Table11[[#This Row],[clade.FP]], NA())</f>
        <v>66</v>
      </c>
      <c r="S2323" s="24">
        <f>Table11[[#This Row],[clade.TP]]/Table11[[#This Row],[clade.P]]</f>
        <v>0.99393803322855856</v>
      </c>
      <c r="T2323" s="24">
        <f>Table11[[#This Row],[clade.FN]]/Table11[[#This Row],[clade.P]]</f>
        <v>6.0619667714414006E-3</v>
      </c>
      <c r="U2323" s="24">
        <f>IFERROR(Table11[[#This Row],[clade.FP]]/Table11[[#This Row],[clade.N]],NA())</f>
        <v>0.4</v>
      </c>
      <c r="V2323" s="24">
        <f>IFERROR(Table11[[#This Row],[clade.TN]]/Table11[[#This Row],[clade.N]],NA())</f>
        <v>0.6</v>
      </c>
      <c r="AC2323" s="11"/>
      <c r="AD2323" s="11"/>
    </row>
    <row r="2324" spans="1:30" ht="21" customHeight="1" x14ac:dyDescent="0.2">
      <c r="A2324" s="25" t="s">
        <v>8641</v>
      </c>
      <c r="B2324" s="20">
        <f>LOOKUP(Table11[[#This Row],[id]],'S1 - Assay'!A:A,'S1 - Assay'!B:B)</f>
        <v>10244</v>
      </c>
      <c r="C2324" s="20" t="str">
        <f>LOOKUP(Table11[[#This Row],[id]],'S1 - Assay'!A:A,'S1 - Assay'!C:C)</f>
        <v>II</v>
      </c>
      <c r="D2324" s="20">
        <f>COUNTIF('S6 - Table 1'!$B$3:$B$20,Table11[[#This Row],[id]])</f>
        <v>0</v>
      </c>
      <c r="E2324" s="20">
        <v>14.96392221</v>
      </c>
      <c r="F2324" s="20">
        <v>3300</v>
      </c>
      <c r="G2324" s="20">
        <v>0</v>
      </c>
      <c r="H2324" s="20">
        <v>73</v>
      </c>
      <c r="I2324" s="20">
        <v>197</v>
      </c>
      <c r="J2324" s="20">
        <v>43</v>
      </c>
      <c r="K2324" s="20">
        <v>4384</v>
      </c>
      <c r="L2324" s="20">
        <v>15</v>
      </c>
      <c r="M2324" s="26" cm="1">
        <f t="array" ref="M2324">_xlfn.IFS(Table11[[#This Row],[target.clade]]="I",110,Table11[[#This Row],[target.clade]]="II",4454,TRUE,4652)</f>
        <v>4454</v>
      </c>
      <c r="N2324" s="26" cm="1">
        <f t="array" ref="N2324">_xlfn.IFS(Table11[[#This Row],[target.clade]]="I",4454,Table11[[#This Row],[target.clade]]="II",110,TRUE,NA())</f>
        <v>110</v>
      </c>
      <c r="O2324" s="20" cm="1">
        <f t="array" ref="O2324">_xlfn.IFS(Table11[[#This Row],[target.clade]]="I",Table11[[#This Row],[hits.I]],Table11[[#This Row],[target.clade]]="II",Table11[[#This Row],[hits.II]],TRUE,SUM(Table11[[#This Row],[hits.I]:[hits.?]]))</f>
        <v>4384</v>
      </c>
      <c r="P2324" s="26">
        <f>Table11[[#This Row],[clade.P]]-Table11[[#This Row],[clade.TP]]</f>
        <v>70</v>
      </c>
      <c r="Q2324" s="26" cm="1">
        <f t="array" ref="Q2324">_xlfn.IFS(Table11[[#This Row],[target.clade]]="I",Table11[[#This Row],[hits.II]],Table11[[#This Row],[target.clade]]="II",Table11[[#This Row],[hits.I]],TRUE,NA())</f>
        <v>43</v>
      </c>
      <c r="R2324" s="26">
        <f>IFERROR(Table11[[#This Row],[clade.N]]-Table11[[#This Row],[clade.FP]], NA())</f>
        <v>67</v>
      </c>
      <c r="S2324" s="24">
        <f>Table11[[#This Row],[clade.TP]]/Table11[[#This Row],[clade.P]]</f>
        <v>0.98428378985181864</v>
      </c>
      <c r="T2324" s="24">
        <f>Table11[[#This Row],[clade.FN]]/Table11[[#This Row],[clade.P]]</f>
        <v>1.5716210148181409E-2</v>
      </c>
      <c r="U2324" s="24">
        <f>IFERROR(Table11[[#This Row],[clade.FP]]/Table11[[#This Row],[clade.N]],NA())</f>
        <v>0.39090909090909093</v>
      </c>
      <c r="V2324" s="24">
        <f>IFERROR(Table11[[#This Row],[clade.TN]]/Table11[[#This Row],[clade.N]],NA())</f>
        <v>0.60909090909090913</v>
      </c>
      <c r="AC2324" s="11"/>
      <c r="AD2324" s="11"/>
    </row>
    <row r="2325" spans="1:30" ht="21" customHeight="1" x14ac:dyDescent="0.2">
      <c r="A2325" s="25" t="s">
        <v>8644</v>
      </c>
      <c r="B2325" s="20">
        <f>LOOKUP(Table11[[#This Row],[id]],'S1 - Assay'!A:A,'S1 - Assay'!B:B)</f>
        <v>10244</v>
      </c>
      <c r="C2325" s="20" t="str">
        <f>LOOKUP(Table11[[#This Row],[id]],'S1 - Assay'!A:A,'S1 - Assay'!C:C)</f>
        <v>II</v>
      </c>
      <c r="D2325" s="20">
        <f>COUNTIF('S6 - Table 1'!$B$3:$B$20,Table11[[#This Row],[id]])</f>
        <v>0</v>
      </c>
      <c r="E2325" s="20">
        <v>14.96970314</v>
      </c>
      <c r="F2325" s="20">
        <v>3300</v>
      </c>
      <c r="G2325" s="20">
        <v>0</v>
      </c>
      <c r="H2325" s="20">
        <v>73</v>
      </c>
      <c r="I2325" s="20">
        <v>197</v>
      </c>
      <c r="J2325" s="20">
        <v>43</v>
      </c>
      <c r="K2325" s="20">
        <v>4384</v>
      </c>
      <c r="L2325" s="20">
        <v>15</v>
      </c>
      <c r="M2325" s="26" cm="1">
        <f t="array" ref="M2325">_xlfn.IFS(Table11[[#This Row],[target.clade]]="I",110,Table11[[#This Row],[target.clade]]="II",4454,TRUE,4652)</f>
        <v>4454</v>
      </c>
      <c r="N2325" s="26" cm="1">
        <f t="array" ref="N2325">_xlfn.IFS(Table11[[#This Row],[target.clade]]="I",4454,Table11[[#This Row],[target.clade]]="II",110,TRUE,NA())</f>
        <v>110</v>
      </c>
      <c r="O2325" s="20" cm="1">
        <f t="array" ref="O2325">_xlfn.IFS(Table11[[#This Row],[target.clade]]="I",Table11[[#This Row],[hits.I]],Table11[[#This Row],[target.clade]]="II",Table11[[#This Row],[hits.II]],TRUE,SUM(Table11[[#This Row],[hits.I]:[hits.?]]))</f>
        <v>4384</v>
      </c>
      <c r="P2325" s="26">
        <f>Table11[[#This Row],[clade.P]]-Table11[[#This Row],[clade.TP]]</f>
        <v>70</v>
      </c>
      <c r="Q2325" s="26" cm="1">
        <f t="array" ref="Q2325">_xlfn.IFS(Table11[[#This Row],[target.clade]]="I",Table11[[#This Row],[hits.II]],Table11[[#This Row],[target.clade]]="II",Table11[[#This Row],[hits.I]],TRUE,NA())</f>
        <v>43</v>
      </c>
      <c r="R2325" s="26">
        <f>IFERROR(Table11[[#This Row],[clade.N]]-Table11[[#This Row],[clade.FP]], NA())</f>
        <v>67</v>
      </c>
      <c r="S2325" s="24">
        <f>Table11[[#This Row],[clade.TP]]/Table11[[#This Row],[clade.P]]</f>
        <v>0.98428378985181864</v>
      </c>
      <c r="T2325" s="24">
        <f>Table11[[#This Row],[clade.FN]]/Table11[[#This Row],[clade.P]]</f>
        <v>1.5716210148181409E-2</v>
      </c>
      <c r="U2325" s="24">
        <f>IFERROR(Table11[[#This Row],[clade.FP]]/Table11[[#This Row],[clade.N]],NA())</f>
        <v>0.39090909090909093</v>
      </c>
      <c r="V2325" s="24">
        <f>IFERROR(Table11[[#This Row],[clade.TN]]/Table11[[#This Row],[clade.N]],NA())</f>
        <v>0.60909090909090913</v>
      </c>
      <c r="AC2325" s="11"/>
      <c r="AD2325" s="11"/>
    </row>
    <row r="2326" spans="1:30" ht="21" customHeight="1" x14ac:dyDescent="0.2">
      <c r="A2326" s="25" t="s">
        <v>8647</v>
      </c>
      <c r="B2326" s="20">
        <f>LOOKUP(Table11[[#This Row],[id]],'S1 - Assay'!A:A,'S1 - Assay'!B:B)</f>
        <v>10244</v>
      </c>
      <c r="C2326" s="20" t="str">
        <f>LOOKUP(Table11[[#This Row],[id]],'S1 - Assay'!A:A,'S1 - Assay'!C:C)</f>
        <v>II</v>
      </c>
      <c r="D2326" s="20">
        <f>COUNTIF('S6 - Table 1'!$B$3:$B$20,Table11[[#This Row],[id]])</f>
        <v>0</v>
      </c>
      <c r="E2326" s="20">
        <v>14.98852239</v>
      </c>
      <c r="F2326" s="20">
        <v>3333</v>
      </c>
      <c r="G2326" s="20">
        <v>19</v>
      </c>
      <c r="H2326" s="20">
        <v>98</v>
      </c>
      <c r="I2326" s="20">
        <v>175</v>
      </c>
      <c r="J2326" s="20">
        <v>50</v>
      </c>
      <c r="K2326" s="20">
        <v>4335</v>
      </c>
      <c r="L2326" s="20">
        <v>60</v>
      </c>
      <c r="M2326" s="26" cm="1">
        <f t="array" ref="M2326">_xlfn.IFS(Table11[[#This Row],[target.clade]]="I",110,Table11[[#This Row],[target.clade]]="II",4454,TRUE,4652)</f>
        <v>4454</v>
      </c>
      <c r="N2326" s="26" cm="1">
        <f t="array" ref="N2326">_xlfn.IFS(Table11[[#This Row],[target.clade]]="I",4454,Table11[[#This Row],[target.clade]]="II",110,TRUE,NA())</f>
        <v>110</v>
      </c>
      <c r="O2326" s="20" cm="1">
        <f t="array" ref="O2326">_xlfn.IFS(Table11[[#This Row],[target.clade]]="I",Table11[[#This Row],[hits.I]],Table11[[#This Row],[target.clade]]="II",Table11[[#This Row],[hits.II]],TRUE,SUM(Table11[[#This Row],[hits.I]:[hits.?]]))</f>
        <v>4335</v>
      </c>
      <c r="P2326" s="26">
        <f>Table11[[#This Row],[clade.P]]-Table11[[#This Row],[clade.TP]]</f>
        <v>119</v>
      </c>
      <c r="Q2326" s="26" cm="1">
        <f t="array" ref="Q2326">_xlfn.IFS(Table11[[#This Row],[target.clade]]="I",Table11[[#This Row],[hits.II]],Table11[[#This Row],[target.clade]]="II",Table11[[#This Row],[hits.I]],TRUE,NA())</f>
        <v>50</v>
      </c>
      <c r="R2326" s="26">
        <f>IFERROR(Table11[[#This Row],[clade.N]]-Table11[[#This Row],[clade.FP]], NA())</f>
        <v>60</v>
      </c>
      <c r="S2326" s="24">
        <f>Table11[[#This Row],[clade.TP]]/Table11[[#This Row],[clade.P]]</f>
        <v>0.97328244274809161</v>
      </c>
      <c r="T2326" s="24">
        <f>Table11[[#This Row],[clade.FN]]/Table11[[#This Row],[clade.P]]</f>
        <v>2.6717557251908396E-2</v>
      </c>
      <c r="U2326" s="24">
        <f>IFERROR(Table11[[#This Row],[clade.FP]]/Table11[[#This Row],[clade.N]],NA())</f>
        <v>0.45454545454545453</v>
      </c>
      <c r="V2326" s="24">
        <f>IFERROR(Table11[[#This Row],[clade.TN]]/Table11[[#This Row],[clade.N]],NA())</f>
        <v>0.54545454545454541</v>
      </c>
      <c r="AC2326" s="11"/>
      <c r="AD2326" s="11"/>
    </row>
    <row r="2327" spans="1:30" ht="21" customHeight="1" x14ac:dyDescent="0.2">
      <c r="A2327" s="25" t="s">
        <v>8650</v>
      </c>
      <c r="B2327" s="20">
        <f>LOOKUP(Table11[[#This Row],[id]],'S1 - Assay'!A:A,'S1 - Assay'!B:B)</f>
        <v>10244</v>
      </c>
      <c r="C2327" s="20" t="str">
        <f>LOOKUP(Table11[[#This Row],[id]],'S1 - Assay'!A:A,'S1 - Assay'!C:C)</f>
        <v>II</v>
      </c>
      <c r="D2327" s="20">
        <f>COUNTIF('S6 - Table 1'!$B$3:$B$20,Table11[[#This Row],[id]])</f>
        <v>0</v>
      </c>
      <c r="E2327" s="20">
        <v>15.15096707</v>
      </c>
      <c r="F2327" s="20">
        <v>3300</v>
      </c>
      <c r="G2327" s="20">
        <v>0</v>
      </c>
      <c r="H2327" s="20">
        <v>73</v>
      </c>
      <c r="I2327" s="20">
        <v>197</v>
      </c>
      <c r="J2327" s="20">
        <v>43</v>
      </c>
      <c r="K2327" s="20">
        <v>4384</v>
      </c>
      <c r="L2327" s="20">
        <v>15</v>
      </c>
      <c r="M2327" s="26" cm="1">
        <f t="array" ref="M2327">_xlfn.IFS(Table11[[#This Row],[target.clade]]="I",110,Table11[[#This Row],[target.clade]]="II",4454,TRUE,4652)</f>
        <v>4454</v>
      </c>
      <c r="N2327" s="26" cm="1">
        <f t="array" ref="N2327">_xlfn.IFS(Table11[[#This Row],[target.clade]]="I",4454,Table11[[#This Row],[target.clade]]="II",110,TRUE,NA())</f>
        <v>110</v>
      </c>
      <c r="O2327" s="20" cm="1">
        <f t="array" ref="O2327">_xlfn.IFS(Table11[[#This Row],[target.clade]]="I",Table11[[#This Row],[hits.I]],Table11[[#This Row],[target.clade]]="II",Table11[[#This Row],[hits.II]],TRUE,SUM(Table11[[#This Row],[hits.I]:[hits.?]]))</f>
        <v>4384</v>
      </c>
      <c r="P2327" s="26">
        <f>Table11[[#This Row],[clade.P]]-Table11[[#This Row],[clade.TP]]</f>
        <v>70</v>
      </c>
      <c r="Q2327" s="26" cm="1">
        <f t="array" ref="Q2327">_xlfn.IFS(Table11[[#This Row],[target.clade]]="I",Table11[[#This Row],[hits.II]],Table11[[#This Row],[target.clade]]="II",Table11[[#This Row],[hits.I]],TRUE,NA())</f>
        <v>43</v>
      </c>
      <c r="R2327" s="26">
        <f>IFERROR(Table11[[#This Row],[clade.N]]-Table11[[#This Row],[clade.FP]], NA())</f>
        <v>67</v>
      </c>
      <c r="S2327" s="24">
        <f>Table11[[#This Row],[clade.TP]]/Table11[[#This Row],[clade.P]]</f>
        <v>0.98428378985181864</v>
      </c>
      <c r="T2327" s="24">
        <f>Table11[[#This Row],[clade.FN]]/Table11[[#This Row],[clade.P]]</f>
        <v>1.5716210148181409E-2</v>
      </c>
      <c r="U2327" s="24">
        <f>IFERROR(Table11[[#This Row],[clade.FP]]/Table11[[#This Row],[clade.N]],NA())</f>
        <v>0.39090909090909093</v>
      </c>
      <c r="V2327" s="24">
        <f>IFERROR(Table11[[#This Row],[clade.TN]]/Table11[[#This Row],[clade.N]],NA())</f>
        <v>0.60909090909090913</v>
      </c>
      <c r="AC2327" s="11"/>
      <c r="AD2327" s="11"/>
    </row>
    <row r="2328" spans="1:30" ht="21" customHeight="1" x14ac:dyDescent="0.2">
      <c r="A2328" s="25" t="s">
        <v>8653</v>
      </c>
      <c r="B2328" s="20">
        <f>LOOKUP(Table11[[#This Row],[id]],'S1 - Assay'!A:A,'S1 - Assay'!B:B)</f>
        <v>10244</v>
      </c>
      <c r="C2328" s="20" t="str">
        <f>LOOKUP(Table11[[#This Row],[id]],'S1 - Assay'!A:A,'S1 - Assay'!C:C)</f>
        <v>II</v>
      </c>
      <c r="D2328" s="20">
        <f>COUNTIF('S6 - Table 1'!$B$3:$B$20,Table11[[#This Row],[id]])</f>
        <v>0</v>
      </c>
      <c r="E2328" s="20">
        <v>15.19894229</v>
      </c>
      <c r="F2328" s="20">
        <v>3428</v>
      </c>
      <c r="G2328" s="20">
        <v>0</v>
      </c>
      <c r="H2328" s="20">
        <v>244</v>
      </c>
      <c r="I2328" s="20">
        <v>46</v>
      </c>
      <c r="J2328" s="20">
        <v>44</v>
      </c>
      <c r="K2328" s="20">
        <v>4427</v>
      </c>
      <c r="L2328" s="20">
        <v>65</v>
      </c>
      <c r="M2328" s="26" cm="1">
        <f t="array" ref="M2328">_xlfn.IFS(Table11[[#This Row],[target.clade]]="I",110,Table11[[#This Row],[target.clade]]="II",4454,TRUE,4652)</f>
        <v>4454</v>
      </c>
      <c r="N2328" s="26" cm="1">
        <f t="array" ref="N2328">_xlfn.IFS(Table11[[#This Row],[target.clade]]="I",4454,Table11[[#This Row],[target.clade]]="II",110,TRUE,NA())</f>
        <v>110</v>
      </c>
      <c r="O2328" s="20" cm="1">
        <f t="array" ref="O2328">_xlfn.IFS(Table11[[#This Row],[target.clade]]="I",Table11[[#This Row],[hits.I]],Table11[[#This Row],[target.clade]]="II",Table11[[#This Row],[hits.II]],TRUE,SUM(Table11[[#This Row],[hits.I]:[hits.?]]))</f>
        <v>4427</v>
      </c>
      <c r="P2328" s="26">
        <f>Table11[[#This Row],[clade.P]]-Table11[[#This Row],[clade.TP]]</f>
        <v>27</v>
      </c>
      <c r="Q2328" s="26" cm="1">
        <f t="array" ref="Q2328">_xlfn.IFS(Table11[[#This Row],[target.clade]]="I",Table11[[#This Row],[hits.II]],Table11[[#This Row],[target.clade]]="II",Table11[[#This Row],[hits.I]],TRUE,NA())</f>
        <v>44</v>
      </c>
      <c r="R2328" s="26">
        <f>IFERROR(Table11[[#This Row],[clade.N]]-Table11[[#This Row],[clade.FP]], NA())</f>
        <v>66</v>
      </c>
      <c r="S2328" s="24">
        <f>Table11[[#This Row],[clade.TP]]/Table11[[#This Row],[clade.P]]</f>
        <v>0.99393803322855856</v>
      </c>
      <c r="T2328" s="24">
        <f>Table11[[#This Row],[clade.FN]]/Table11[[#This Row],[clade.P]]</f>
        <v>6.0619667714414006E-3</v>
      </c>
      <c r="U2328" s="24">
        <f>IFERROR(Table11[[#This Row],[clade.FP]]/Table11[[#This Row],[clade.N]],NA())</f>
        <v>0.4</v>
      </c>
      <c r="V2328" s="24">
        <f>IFERROR(Table11[[#This Row],[clade.TN]]/Table11[[#This Row],[clade.N]],NA())</f>
        <v>0.6</v>
      </c>
      <c r="AC2328" s="11"/>
      <c r="AD2328" s="11"/>
    </row>
    <row r="2329" spans="1:30" ht="21" customHeight="1" x14ac:dyDescent="0.2">
      <c r="A2329" s="25" t="s">
        <v>8656</v>
      </c>
      <c r="B2329" s="20">
        <f>LOOKUP(Table11[[#This Row],[id]],'S1 - Assay'!A:A,'S1 - Assay'!B:B)</f>
        <v>10244</v>
      </c>
      <c r="C2329" s="20" t="str">
        <f>LOOKUP(Table11[[#This Row],[id]],'S1 - Assay'!A:A,'S1 - Assay'!C:C)</f>
        <v>II</v>
      </c>
      <c r="D2329" s="20">
        <f>COUNTIF('S6 - Table 1'!$B$3:$B$20,Table11[[#This Row],[id]])</f>
        <v>0</v>
      </c>
      <c r="E2329" s="20">
        <v>15.19894229</v>
      </c>
      <c r="F2329" s="20">
        <v>3428</v>
      </c>
      <c r="G2329" s="20">
        <v>0</v>
      </c>
      <c r="H2329" s="20">
        <v>244</v>
      </c>
      <c r="I2329" s="20">
        <v>46</v>
      </c>
      <c r="J2329" s="20">
        <v>44</v>
      </c>
      <c r="K2329" s="20">
        <v>4427</v>
      </c>
      <c r="L2329" s="20">
        <v>65</v>
      </c>
      <c r="M2329" s="26" cm="1">
        <f t="array" ref="M2329">_xlfn.IFS(Table11[[#This Row],[target.clade]]="I",110,Table11[[#This Row],[target.clade]]="II",4454,TRUE,4652)</f>
        <v>4454</v>
      </c>
      <c r="N2329" s="26" cm="1">
        <f t="array" ref="N2329">_xlfn.IFS(Table11[[#This Row],[target.clade]]="I",4454,Table11[[#This Row],[target.clade]]="II",110,TRUE,NA())</f>
        <v>110</v>
      </c>
      <c r="O2329" s="20" cm="1">
        <f t="array" ref="O2329">_xlfn.IFS(Table11[[#This Row],[target.clade]]="I",Table11[[#This Row],[hits.I]],Table11[[#This Row],[target.clade]]="II",Table11[[#This Row],[hits.II]],TRUE,SUM(Table11[[#This Row],[hits.I]:[hits.?]]))</f>
        <v>4427</v>
      </c>
      <c r="P2329" s="26">
        <f>Table11[[#This Row],[clade.P]]-Table11[[#This Row],[clade.TP]]</f>
        <v>27</v>
      </c>
      <c r="Q2329" s="26" cm="1">
        <f t="array" ref="Q2329">_xlfn.IFS(Table11[[#This Row],[target.clade]]="I",Table11[[#This Row],[hits.II]],Table11[[#This Row],[target.clade]]="II",Table11[[#This Row],[hits.I]],TRUE,NA())</f>
        <v>44</v>
      </c>
      <c r="R2329" s="26">
        <f>IFERROR(Table11[[#This Row],[clade.N]]-Table11[[#This Row],[clade.FP]], NA())</f>
        <v>66</v>
      </c>
      <c r="S2329" s="24">
        <f>Table11[[#This Row],[clade.TP]]/Table11[[#This Row],[clade.P]]</f>
        <v>0.99393803322855856</v>
      </c>
      <c r="T2329" s="24">
        <f>Table11[[#This Row],[clade.FN]]/Table11[[#This Row],[clade.P]]</f>
        <v>6.0619667714414006E-3</v>
      </c>
      <c r="U2329" s="24">
        <f>IFERROR(Table11[[#This Row],[clade.FP]]/Table11[[#This Row],[clade.N]],NA())</f>
        <v>0.4</v>
      </c>
      <c r="V2329" s="24">
        <f>IFERROR(Table11[[#This Row],[clade.TN]]/Table11[[#This Row],[clade.N]],NA())</f>
        <v>0.6</v>
      </c>
      <c r="AC2329" s="11"/>
      <c r="AD2329" s="11"/>
    </row>
    <row r="2330" spans="1:30" ht="21" customHeight="1" x14ac:dyDescent="0.2">
      <c r="A2330" s="25" t="s">
        <v>8659</v>
      </c>
      <c r="B2330" s="20">
        <f>LOOKUP(Table11[[#This Row],[id]],'S1 - Assay'!A:A,'S1 - Assay'!B:B)</f>
        <v>10244</v>
      </c>
      <c r="C2330" s="20" t="str">
        <f>LOOKUP(Table11[[#This Row],[id]],'S1 - Assay'!A:A,'S1 - Assay'!C:C)</f>
        <v>II</v>
      </c>
      <c r="D2330" s="20">
        <f>COUNTIF('S6 - Table 1'!$B$3:$B$20,Table11[[#This Row],[id]])</f>
        <v>0</v>
      </c>
      <c r="E2330" s="20">
        <v>15.29864332</v>
      </c>
      <c r="F2330" s="20">
        <v>3378</v>
      </c>
      <c r="G2330" s="20">
        <v>12</v>
      </c>
      <c r="H2330" s="20">
        <v>279</v>
      </c>
      <c r="I2330" s="20">
        <v>309</v>
      </c>
      <c r="J2330" s="20">
        <v>44</v>
      </c>
      <c r="K2330" s="20">
        <v>4355</v>
      </c>
      <c r="L2330" s="20">
        <v>64</v>
      </c>
      <c r="M2330" s="26" cm="1">
        <f t="array" ref="M2330">_xlfn.IFS(Table11[[#This Row],[target.clade]]="I",110,Table11[[#This Row],[target.clade]]="II",4454,TRUE,4652)</f>
        <v>4454</v>
      </c>
      <c r="N2330" s="26" cm="1">
        <f t="array" ref="N2330">_xlfn.IFS(Table11[[#This Row],[target.clade]]="I",4454,Table11[[#This Row],[target.clade]]="II",110,TRUE,NA())</f>
        <v>110</v>
      </c>
      <c r="O2330" s="20" cm="1">
        <f t="array" ref="O2330">_xlfn.IFS(Table11[[#This Row],[target.clade]]="I",Table11[[#This Row],[hits.I]],Table11[[#This Row],[target.clade]]="II",Table11[[#This Row],[hits.II]],TRUE,SUM(Table11[[#This Row],[hits.I]:[hits.?]]))</f>
        <v>4355</v>
      </c>
      <c r="P2330" s="26">
        <f>Table11[[#This Row],[clade.P]]-Table11[[#This Row],[clade.TP]]</f>
        <v>99</v>
      </c>
      <c r="Q2330" s="26" cm="1">
        <f t="array" ref="Q2330">_xlfn.IFS(Table11[[#This Row],[target.clade]]="I",Table11[[#This Row],[hits.II]],Table11[[#This Row],[target.clade]]="II",Table11[[#This Row],[hits.I]],TRUE,NA())</f>
        <v>44</v>
      </c>
      <c r="R2330" s="26">
        <f>IFERROR(Table11[[#This Row],[clade.N]]-Table11[[#This Row],[clade.FP]], NA())</f>
        <v>66</v>
      </c>
      <c r="S2330" s="24">
        <f>Table11[[#This Row],[clade.TP]]/Table11[[#This Row],[clade.P]]</f>
        <v>0.97777278850471483</v>
      </c>
      <c r="T2330" s="24">
        <f>Table11[[#This Row],[clade.FN]]/Table11[[#This Row],[clade.P]]</f>
        <v>2.2227211495285136E-2</v>
      </c>
      <c r="U2330" s="24">
        <f>IFERROR(Table11[[#This Row],[clade.FP]]/Table11[[#This Row],[clade.N]],NA())</f>
        <v>0.4</v>
      </c>
      <c r="V2330" s="24">
        <f>IFERROR(Table11[[#This Row],[clade.TN]]/Table11[[#This Row],[clade.N]],NA())</f>
        <v>0.6</v>
      </c>
      <c r="AC2330" s="11"/>
      <c r="AD2330" s="11"/>
    </row>
    <row r="2331" spans="1:30" ht="21" customHeight="1" x14ac:dyDescent="0.2">
      <c r="A2331" s="25" t="s">
        <v>8664</v>
      </c>
      <c r="B2331" s="20">
        <f>LOOKUP(Table11[[#This Row],[id]],'S1 - Assay'!A:A,'S1 - Assay'!B:B)</f>
        <v>10244</v>
      </c>
      <c r="C2331" s="20" t="str">
        <f>LOOKUP(Table11[[#This Row],[id]],'S1 - Assay'!A:A,'S1 - Assay'!C:C)</f>
        <v>II</v>
      </c>
      <c r="D2331" s="20">
        <f>COUNTIF('S6 - Table 1'!$B$3:$B$20,Table11[[#This Row],[id]])</f>
        <v>0</v>
      </c>
      <c r="E2331" s="20">
        <v>15.341649609999999</v>
      </c>
      <c r="F2331" s="20">
        <v>3428</v>
      </c>
      <c r="G2331" s="20">
        <v>0</v>
      </c>
      <c r="H2331" s="20">
        <v>244</v>
      </c>
      <c r="I2331" s="20">
        <v>46</v>
      </c>
      <c r="J2331" s="20">
        <v>44</v>
      </c>
      <c r="K2331" s="20">
        <v>4427</v>
      </c>
      <c r="L2331" s="20">
        <v>65</v>
      </c>
      <c r="M2331" s="26" cm="1">
        <f t="array" ref="M2331">_xlfn.IFS(Table11[[#This Row],[target.clade]]="I",110,Table11[[#This Row],[target.clade]]="II",4454,TRUE,4652)</f>
        <v>4454</v>
      </c>
      <c r="N2331" s="26" cm="1">
        <f t="array" ref="N2331">_xlfn.IFS(Table11[[#This Row],[target.clade]]="I",4454,Table11[[#This Row],[target.clade]]="II",110,TRUE,NA())</f>
        <v>110</v>
      </c>
      <c r="O2331" s="20" cm="1">
        <f t="array" ref="O2331">_xlfn.IFS(Table11[[#This Row],[target.clade]]="I",Table11[[#This Row],[hits.I]],Table11[[#This Row],[target.clade]]="II",Table11[[#This Row],[hits.II]],TRUE,SUM(Table11[[#This Row],[hits.I]:[hits.?]]))</f>
        <v>4427</v>
      </c>
      <c r="P2331" s="26">
        <f>Table11[[#This Row],[clade.P]]-Table11[[#This Row],[clade.TP]]</f>
        <v>27</v>
      </c>
      <c r="Q2331" s="26" cm="1">
        <f t="array" ref="Q2331">_xlfn.IFS(Table11[[#This Row],[target.clade]]="I",Table11[[#This Row],[hits.II]],Table11[[#This Row],[target.clade]]="II",Table11[[#This Row],[hits.I]],TRUE,NA())</f>
        <v>44</v>
      </c>
      <c r="R2331" s="26">
        <f>IFERROR(Table11[[#This Row],[clade.N]]-Table11[[#This Row],[clade.FP]], NA())</f>
        <v>66</v>
      </c>
      <c r="S2331" s="24">
        <f>Table11[[#This Row],[clade.TP]]/Table11[[#This Row],[clade.P]]</f>
        <v>0.99393803322855856</v>
      </c>
      <c r="T2331" s="24">
        <f>Table11[[#This Row],[clade.FN]]/Table11[[#This Row],[clade.P]]</f>
        <v>6.0619667714414006E-3</v>
      </c>
      <c r="U2331" s="24">
        <f>IFERROR(Table11[[#This Row],[clade.FP]]/Table11[[#This Row],[clade.N]],NA())</f>
        <v>0.4</v>
      </c>
      <c r="V2331" s="24">
        <f>IFERROR(Table11[[#This Row],[clade.TN]]/Table11[[#This Row],[clade.N]],NA())</f>
        <v>0.6</v>
      </c>
      <c r="AC2331" s="11"/>
      <c r="AD2331" s="11"/>
    </row>
    <row r="2332" spans="1:30" ht="21" customHeight="1" x14ac:dyDescent="0.2">
      <c r="A2332" s="25" t="s">
        <v>8666</v>
      </c>
      <c r="B2332" s="20">
        <f>LOOKUP(Table11[[#This Row],[id]],'S1 - Assay'!A:A,'S1 - Assay'!B:B)</f>
        <v>10244</v>
      </c>
      <c r="C2332" s="20" t="str">
        <f>LOOKUP(Table11[[#This Row],[id]],'S1 - Assay'!A:A,'S1 - Assay'!C:C)</f>
        <v>II</v>
      </c>
      <c r="D2332" s="20">
        <f>COUNTIF('S6 - Table 1'!$B$3:$B$20,Table11[[#This Row],[id]])</f>
        <v>0</v>
      </c>
      <c r="E2332" s="20">
        <v>15.395417800000001</v>
      </c>
      <c r="F2332" s="20">
        <v>3378</v>
      </c>
      <c r="G2332" s="20">
        <v>13</v>
      </c>
      <c r="H2332" s="20">
        <v>279</v>
      </c>
      <c r="I2332" s="20">
        <v>309</v>
      </c>
      <c r="J2332" s="20">
        <v>44</v>
      </c>
      <c r="K2332" s="20">
        <v>4356</v>
      </c>
      <c r="L2332" s="20">
        <v>64</v>
      </c>
      <c r="M2332" s="26" cm="1">
        <f t="array" ref="M2332">_xlfn.IFS(Table11[[#This Row],[target.clade]]="I",110,Table11[[#This Row],[target.clade]]="II",4454,TRUE,4652)</f>
        <v>4454</v>
      </c>
      <c r="N2332" s="26" cm="1">
        <f t="array" ref="N2332">_xlfn.IFS(Table11[[#This Row],[target.clade]]="I",4454,Table11[[#This Row],[target.clade]]="II",110,TRUE,NA())</f>
        <v>110</v>
      </c>
      <c r="O2332" s="20" cm="1">
        <f t="array" ref="O2332">_xlfn.IFS(Table11[[#This Row],[target.clade]]="I",Table11[[#This Row],[hits.I]],Table11[[#This Row],[target.clade]]="II",Table11[[#This Row],[hits.II]],TRUE,SUM(Table11[[#This Row],[hits.I]:[hits.?]]))</f>
        <v>4356</v>
      </c>
      <c r="P2332" s="26">
        <f>Table11[[#This Row],[clade.P]]-Table11[[#This Row],[clade.TP]]</f>
        <v>98</v>
      </c>
      <c r="Q2332" s="26" cm="1">
        <f t="array" ref="Q2332">_xlfn.IFS(Table11[[#This Row],[target.clade]]="I",Table11[[#This Row],[hits.II]],Table11[[#This Row],[target.clade]]="II",Table11[[#This Row],[hits.I]],TRUE,NA())</f>
        <v>44</v>
      </c>
      <c r="R2332" s="26">
        <f>IFERROR(Table11[[#This Row],[clade.N]]-Table11[[#This Row],[clade.FP]], NA())</f>
        <v>66</v>
      </c>
      <c r="S2332" s="24">
        <f>Table11[[#This Row],[clade.TP]]/Table11[[#This Row],[clade.P]]</f>
        <v>0.97799730579254607</v>
      </c>
      <c r="T2332" s="24">
        <f>Table11[[#This Row],[clade.FN]]/Table11[[#This Row],[clade.P]]</f>
        <v>2.2002694207453974E-2</v>
      </c>
      <c r="U2332" s="24">
        <f>IFERROR(Table11[[#This Row],[clade.FP]]/Table11[[#This Row],[clade.N]],NA())</f>
        <v>0.4</v>
      </c>
      <c r="V2332" s="24">
        <f>IFERROR(Table11[[#This Row],[clade.TN]]/Table11[[#This Row],[clade.N]],NA())</f>
        <v>0.6</v>
      </c>
      <c r="AC2332" s="11"/>
      <c r="AD2332" s="11"/>
    </row>
    <row r="2333" spans="1:30" ht="21" customHeight="1" x14ac:dyDescent="0.2">
      <c r="A2333" s="25" t="s">
        <v>8669</v>
      </c>
      <c r="B2333" s="20">
        <f>LOOKUP(Table11[[#This Row],[id]],'S1 - Assay'!A:A,'S1 - Assay'!B:B)</f>
        <v>10244</v>
      </c>
      <c r="C2333" s="20" t="str">
        <f>LOOKUP(Table11[[#This Row],[id]],'S1 - Assay'!A:A,'S1 - Assay'!C:C)</f>
        <v>II</v>
      </c>
      <c r="D2333" s="20">
        <f>COUNTIF('S6 - Table 1'!$B$3:$B$20,Table11[[#This Row],[id]])</f>
        <v>0</v>
      </c>
      <c r="E2333" s="20">
        <v>15.396918579999999</v>
      </c>
      <c r="F2333" s="20">
        <v>3378</v>
      </c>
      <c r="G2333" s="20">
        <v>12</v>
      </c>
      <c r="H2333" s="20">
        <v>279</v>
      </c>
      <c r="I2333" s="20">
        <v>309</v>
      </c>
      <c r="J2333" s="20">
        <v>44</v>
      </c>
      <c r="K2333" s="20">
        <v>4355</v>
      </c>
      <c r="L2333" s="20">
        <v>64</v>
      </c>
      <c r="M2333" s="26" cm="1">
        <f t="array" ref="M2333">_xlfn.IFS(Table11[[#This Row],[target.clade]]="I",110,Table11[[#This Row],[target.clade]]="II",4454,TRUE,4652)</f>
        <v>4454</v>
      </c>
      <c r="N2333" s="26" cm="1">
        <f t="array" ref="N2333">_xlfn.IFS(Table11[[#This Row],[target.clade]]="I",4454,Table11[[#This Row],[target.clade]]="II",110,TRUE,NA())</f>
        <v>110</v>
      </c>
      <c r="O2333" s="20" cm="1">
        <f t="array" ref="O2333">_xlfn.IFS(Table11[[#This Row],[target.clade]]="I",Table11[[#This Row],[hits.I]],Table11[[#This Row],[target.clade]]="II",Table11[[#This Row],[hits.II]],TRUE,SUM(Table11[[#This Row],[hits.I]:[hits.?]]))</f>
        <v>4355</v>
      </c>
      <c r="P2333" s="26">
        <f>Table11[[#This Row],[clade.P]]-Table11[[#This Row],[clade.TP]]</f>
        <v>99</v>
      </c>
      <c r="Q2333" s="26" cm="1">
        <f t="array" ref="Q2333">_xlfn.IFS(Table11[[#This Row],[target.clade]]="I",Table11[[#This Row],[hits.II]],Table11[[#This Row],[target.clade]]="II",Table11[[#This Row],[hits.I]],TRUE,NA())</f>
        <v>44</v>
      </c>
      <c r="R2333" s="26">
        <f>IFERROR(Table11[[#This Row],[clade.N]]-Table11[[#This Row],[clade.FP]], NA())</f>
        <v>66</v>
      </c>
      <c r="S2333" s="24">
        <f>Table11[[#This Row],[clade.TP]]/Table11[[#This Row],[clade.P]]</f>
        <v>0.97777278850471483</v>
      </c>
      <c r="T2333" s="24">
        <f>Table11[[#This Row],[clade.FN]]/Table11[[#This Row],[clade.P]]</f>
        <v>2.2227211495285136E-2</v>
      </c>
      <c r="U2333" s="24">
        <f>IFERROR(Table11[[#This Row],[clade.FP]]/Table11[[#This Row],[clade.N]],NA())</f>
        <v>0.4</v>
      </c>
      <c r="V2333" s="24">
        <f>IFERROR(Table11[[#This Row],[clade.TN]]/Table11[[#This Row],[clade.N]],NA())</f>
        <v>0.6</v>
      </c>
      <c r="AC2333" s="11"/>
      <c r="AD2333" s="11"/>
    </row>
    <row r="2334" spans="1:30" ht="21" customHeight="1" x14ac:dyDescent="0.2">
      <c r="A2334" s="25" t="s">
        <v>8673</v>
      </c>
      <c r="B2334" s="20">
        <f>LOOKUP(Table11[[#This Row],[id]],'S1 - Assay'!A:A,'S1 - Assay'!B:B)</f>
        <v>10244</v>
      </c>
      <c r="C2334" s="20" t="str">
        <f>LOOKUP(Table11[[#This Row],[id]],'S1 - Assay'!A:A,'S1 - Assay'!C:C)</f>
        <v>II</v>
      </c>
      <c r="D2334" s="20">
        <f>COUNTIF('S6 - Table 1'!$B$3:$B$20,Table11[[#This Row],[id]])</f>
        <v>0</v>
      </c>
      <c r="E2334" s="20">
        <v>15.410946109999999</v>
      </c>
      <c r="F2334" s="20">
        <v>3300</v>
      </c>
      <c r="G2334" s="20">
        <v>0</v>
      </c>
      <c r="H2334" s="20">
        <v>69</v>
      </c>
      <c r="I2334" s="20">
        <v>201</v>
      </c>
      <c r="J2334" s="20">
        <v>43</v>
      </c>
      <c r="K2334" s="20">
        <v>4384</v>
      </c>
      <c r="L2334" s="20">
        <v>15</v>
      </c>
      <c r="M2334" s="26" cm="1">
        <f t="array" ref="M2334">_xlfn.IFS(Table11[[#This Row],[target.clade]]="I",110,Table11[[#This Row],[target.clade]]="II",4454,TRUE,4652)</f>
        <v>4454</v>
      </c>
      <c r="N2334" s="26" cm="1">
        <f t="array" ref="N2334">_xlfn.IFS(Table11[[#This Row],[target.clade]]="I",4454,Table11[[#This Row],[target.clade]]="II",110,TRUE,NA())</f>
        <v>110</v>
      </c>
      <c r="O2334" s="20" cm="1">
        <f t="array" ref="O2334">_xlfn.IFS(Table11[[#This Row],[target.clade]]="I",Table11[[#This Row],[hits.I]],Table11[[#This Row],[target.clade]]="II",Table11[[#This Row],[hits.II]],TRUE,SUM(Table11[[#This Row],[hits.I]:[hits.?]]))</f>
        <v>4384</v>
      </c>
      <c r="P2334" s="26">
        <f>Table11[[#This Row],[clade.P]]-Table11[[#This Row],[clade.TP]]</f>
        <v>70</v>
      </c>
      <c r="Q2334" s="26" cm="1">
        <f t="array" ref="Q2334">_xlfn.IFS(Table11[[#This Row],[target.clade]]="I",Table11[[#This Row],[hits.II]],Table11[[#This Row],[target.clade]]="II",Table11[[#This Row],[hits.I]],TRUE,NA())</f>
        <v>43</v>
      </c>
      <c r="R2334" s="26">
        <f>IFERROR(Table11[[#This Row],[clade.N]]-Table11[[#This Row],[clade.FP]], NA())</f>
        <v>67</v>
      </c>
      <c r="S2334" s="24">
        <f>Table11[[#This Row],[clade.TP]]/Table11[[#This Row],[clade.P]]</f>
        <v>0.98428378985181864</v>
      </c>
      <c r="T2334" s="24">
        <f>Table11[[#This Row],[clade.FN]]/Table11[[#This Row],[clade.P]]</f>
        <v>1.5716210148181409E-2</v>
      </c>
      <c r="U2334" s="24">
        <f>IFERROR(Table11[[#This Row],[clade.FP]]/Table11[[#This Row],[clade.N]],NA())</f>
        <v>0.39090909090909093</v>
      </c>
      <c r="V2334" s="24">
        <f>IFERROR(Table11[[#This Row],[clade.TN]]/Table11[[#This Row],[clade.N]],NA())</f>
        <v>0.60909090909090913</v>
      </c>
      <c r="AC2334" s="11"/>
      <c r="AD2334" s="11"/>
    </row>
    <row r="2335" spans="1:30" ht="21" customHeight="1" x14ac:dyDescent="0.2">
      <c r="A2335" s="25" t="s">
        <v>8676</v>
      </c>
      <c r="B2335" s="20">
        <f>LOOKUP(Table11[[#This Row],[id]],'S1 - Assay'!A:A,'S1 - Assay'!B:B)</f>
        <v>10244</v>
      </c>
      <c r="C2335" s="20" t="str">
        <f>LOOKUP(Table11[[#This Row],[id]],'S1 - Assay'!A:A,'S1 - Assay'!C:C)</f>
        <v>II</v>
      </c>
      <c r="D2335" s="20">
        <f>COUNTIF('S6 - Table 1'!$B$3:$B$20,Table11[[#This Row],[id]])</f>
        <v>0</v>
      </c>
      <c r="E2335" s="20">
        <v>15.43392725</v>
      </c>
      <c r="F2335" s="20">
        <v>3327</v>
      </c>
      <c r="G2335" s="20">
        <v>12</v>
      </c>
      <c r="H2335" s="20">
        <v>62</v>
      </c>
      <c r="I2335" s="20">
        <v>230</v>
      </c>
      <c r="J2335" s="20">
        <v>44</v>
      </c>
      <c r="K2335" s="20">
        <v>4304</v>
      </c>
      <c r="L2335" s="20">
        <v>64</v>
      </c>
      <c r="M2335" s="26" cm="1">
        <f t="array" ref="M2335">_xlfn.IFS(Table11[[#This Row],[target.clade]]="I",110,Table11[[#This Row],[target.clade]]="II",4454,TRUE,4652)</f>
        <v>4454</v>
      </c>
      <c r="N2335" s="26" cm="1">
        <f t="array" ref="N2335">_xlfn.IFS(Table11[[#This Row],[target.clade]]="I",4454,Table11[[#This Row],[target.clade]]="II",110,TRUE,NA())</f>
        <v>110</v>
      </c>
      <c r="O2335" s="20" cm="1">
        <f t="array" ref="O2335">_xlfn.IFS(Table11[[#This Row],[target.clade]]="I",Table11[[#This Row],[hits.I]],Table11[[#This Row],[target.clade]]="II",Table11[[#This Row],[hits.II]],TRUE,SUM(Table11[[#This Row],[hits.I]:[hits.?]]))</f>
        <v>4304</v>
      </c>
      <c r="P2335" s="26">
        <f>Table11[[#This Row],[clade.P]]-Table11[[#This Row],[clade.TP]]</f>
        <v>150</v>
      </c>
      <c r="Q2335" s="26" cm="1">
        <f t="array" ref="Q2335">_xlfn.IFS(Table11[[#This Row],[target.clade]]="I",Table11[[#This Row],[hits.II]],Table11[[#This Row],[target.clade]]="II",Table11[[#This Row],[hits.I]],TRUE,NA())</f>
        <v>44</v>
      </c>
      <c r="R2335" s="26">
        <f>IFERROR(Table11[[#This Row],[clade.N]]-Table11[[#This Row],[clade.FP]], NA())</f>
        <v>66</v>
      </c>
      <c r="S2335" s="24">
        <f>Table11[[#This Row],[clade.TP]]/Table11[[#This Row],[clade.P]]</f>
        <v>0.96632240682532555</v>
      </c>
      <c r="T2335" s="24">
        <f>Table11[[#This Row],[clade.FN]]/Table11[[#This Row],[clade.P]]</f>
        <v>3.3677593174674447E-2</v>
      </c>
      <c r="U2335" s="24">
        <f>IFERROR(Table11[[#This Row],[clade.FP]]/Table11[[#This Row],[clade.N]],NA())</f>
        <v>0.4</v>
      </c>
      <c r="V2335" s="24">
        <f>IFERROR(Table11[[#This Row],[clade.TN]]/Table11[[#This Row],[clade.N]],NA())</f>
        <v>0.6</v>
      </c>
      <c r="AC2335" s="11"/>
      <c r="AD2335" s="11"/>
    </row>
    <row r="2336" spans="1:30" ht="21" customHeight="1" x14ac:dyDescent="0.2">
      <c r="A2336" s="25" t="s">
        <v>8681</v>
      </c>
      <c r="B2336" s="20">
        <f>LOOKUP(Table11[[#This Row],[id]],'S1 - Assay'!A:A,'S1 - Assay'!B:B)</f>
        <v>10244</v>
      </c>
      <c r="C2336" s="20" t="str">
        <f>LOOKUP(Table11[[#This Row],[id]],'S1 - Assay'!A:A,'S1 - Assay'!C:C)</f>
        <v>II</v>
      </c>
      <c r="D2336" s="20">
        <f>COUNTIF('S6 - Table 1'!$B$3:$B$20,Table11[[#This Row],[id]])</f>
        <v>0</v>
      </c>
      <c r="E2336" s="20">
        <v>15.71785805</v>
      </c>
      <c r="F2336" s="20">
        <v>3378</v>
      </c>
      <c r="G2336" s="20">
        <v>12</v>
      </c>
      <c r="H2336" s="20">
        <v>279</v>
      </c>
      <c r="I2336" s="20">
        <v>309</v>
      </c>
      <c r="J2336" s="20">
        <v>44</v>
      </c>
      <c r="K2336" s="20">
        <v>4355</v>
      </c>
      <c r="L2336" s="20">
        <v>64</v>
      </c>
      <c r="M2336" s="26" cm="1">
        <f t="array" ref="M2336">_xlfn.IFS(Table11[[#This Row],[target.clade]]="I",110,Table11[[#This Row],[target.clade]]="II",4454,TRUE,4652)</f>
        <v>4454</v>
      </c>
      <c r="N2336" s="26" cm="1">
        <f t="array" ref="N2336">_xlfn.IFS(Table11[[#This Row],[target.clade]]="I",4454,Table11[[#This Row],[target.clade]]="II",110,TRUE,NA())</f>
        <v>110</v>
      </c>
      <c r="O2336" s="20" cm="1">
        <f t="array" ref="O2336">_xlfn.IFS(Table11[[#This Row],[target.clade]]="I",Table11[[#This Row],[hits.I]],Table11[[#This Row],[target.clade]]="II",Table11[[#This Row],[hits.II]],TRUE,SUM(Table11[[#This Row],[hits.I]:[hits.?]]))</f>
        <v>4355</v>
      </c>
      <c r="P2336" s="26">
        <f>Table11[[#This Row],[clade.P]]-Table11[[#This Row],[clade.TP]]</f>
        <v>99</v>
      </c>
      <c r="Q2336" s="26" cm="1">
        <f t="array" ref="Q2336">_xlfn.IFS(Table11[[#This Row],[target.clade]]="I",Table11[[#This Row],[hits.II]],Table11[[#This Row],[target.clade]]="II",Table11[[#This Row],[hits.I]],TRUE,NA())</f>
        <v>44</v>
      </c>
      <c r="R2336" s="26">
        <f>IFERROR(Table11[[#This Row],[clade.N]]-Table11[[#This Row],[clade.FP]], NA())</f>
        <v>66</v>
      </c>
      <c r="S2336" s="24">
        <f>Table11[[#This Row],[clade.TP]]/Table11[[#This Row],[clade.P]]</f>
        <v>0.97777278850471483</v>
      </c>
      <c r="T2336" s="24">
        <f>Table11[[#This Row],[clade.FN]]/Table11[[#This Row],[clade.P]]</f>
        <v>2.2227211495285136E-2</v>
      </c>
      <c r="U2336" s="24">
        <f>IFERROR(Table11[[#This Row],[clade.FP]]/Table11[[#This Row],[clade.N]],NA())</f>
        <v>0.4</v>
      </c>
      <c r="V2336" s="24">
        <f>IFERROR(Table11[[#This Row],[clade.TN]]/Table11[[#This Row],[clade.N]],NA())</f>
        <v>0.6</v>
      </c>
      <c r="AC2336" s="11"/>
      <c r="AD2336" s="11"/>
    </row>
    <row r="2337" spans="1:30" ht="21" customHeight="1" x14ac:dyDescent="0.2">
      <c r="A2337" s="25" t="s">
        <v>8684</v>
      </c>
      <c r="B2337" s="20">
        <f>LOOKUP(Table11[[#This Row],[id]],'S1 - Assay'!A:A,'S1 - Assay'!B:B)</f>
        <v>10244</v>
      </c>
      <c r="C2337" s="20" t="str">
        <f>LOOKUP(Table11[[#This Row],[id]],'S1 - Assay'!A:A,'S1 - Assay'!C:C)</f>
        <v>II</v>
      </c>
      <c r="D2337" s="20">
        <f>COUNTIF('S6 - Table 1'!$B$3:$B$20,Table11[[#This Row],[id]])</f>
        <v>0</v>
      </c>
      <c r="E2337" s="20">
        <v>15.75217971</v>
      </c>
      <c r="F2337" s="20">
        <v>3379</v>
      </c>
      <c r="G2337" s="20">
        <v>11</v>
      </c>
      <c r="H2337" s="20">
        <v>279</v>
      </c>
      <c r="I2337" s="20">
        <v>309</v>
      </c>
      <c r="J2337" s="20">
        <v>44</v>
      </c>
      <c r="K2337" s="20">
        <v>4356</v>
      </c>
      <c r="L2337" s="20">
        <v>64</v>
      </c>
      <c r="M2337" s="26" cm="1">
        <f t="array" ref="M2337">_xlfn.IFS(Table11[[#This Row],[target.clade]]="I",110,Table11[[#This Row],[target.clade]]="II",4454,TRUE,4652)</f>
        <v>4454</v>
      </c>
      <c r="N2337" s="26" cm="1">
        <f t="array" ref="N2337">_xlfn.IFS(Table11[[#This Row],[target.clade]]="I",4454,Table11[[#This Row],[target.clade]]="II",110,TRUE,NA())</f>
        <v>110</v>
      </c>
      <c r="O2337" s="20" cm="1">
        <f t="array" ref="O2337">_xlfn.IFS(Table11[[#This Row],[target.clade]]="I",Table11[[#This Row],[hits.I]],Table11[[#This Row],[target.clade]]="II",Table11[[#This Row],[hits.II]],TRUE,SUM(Table11[[#This Row],[hits.I]:[hits.?]]))</f>
        <v>4356</v>
      </c>
      <c r="P2337" s="26">
        <f>Table11[[#This Row],[clade.P]]-Table11[[#This Row],[clade.TP]]</f>
        <v>98</v>
      </c>
      <c r="Q2337" s="26" cm="1">
        <f t="array" ref="Q2337">_xlfn.IFS(Table11[[#This Row],[target.clade]]="I",Table11[[#This Row],[hits.II]],Table11[[#This Row],[target.clade]]="II",Table11[[#This Row],[hits.I]],TRUE,NA())</f>
        <v>44</v>
      </c>
      <c r="R2337" s="26">
        <f>IFERROR(Table11[[#This Row],[clade.N]]-Table11[[#This Row],[clade.FP]], NA())</f>
        <v>66</v>
      </c>
      <c r="S2337" s="24">
        <f>Table11[[#This Row],[clade.TP]]/Table11[[#This Row],[clade.P]]</f>
        <v>0.97799730579254607</v>
      </c>
      <c r="T2337" s="24">
        <f>Table11[[#This Row],[clade.FN]]/Table11[[#This Row],[clade.P]]</f>
        <v>2.2002694207453974E-2</v>
      </c>
      <c r="U2337" s="24">
        <f>IFERROR(Table11[[#This Row],[clade.FP]]/Table11[[#This Row],[clade.N]],NA())</f>
        <v>0.4</v>
      </c>
      <c r="V2337" s="24">
        <f>IFERROR(Table11[[#This Row],[clade.TN]]/Table11[[#This Row],[clade.N]],NA())</f>
        <v>0.6</v>
      </c>
      <c r="AC2337" s="11"/>
      <c r="AD2337" s="11"/>
    </row>
    <row r="2338" spans="1:30" ht="21" customHeight="1" x14ac:dyDescent="0.2">
      <c r="A2338" s="25" t="s">
        <v>8687</v>
      </c>
      <c r="B2338" s="20">
        <f>LOOKUP(Table11[[#This Row],[id]],'S1 - Assay'!A:A,'S1 - Assay'!B:B)</f>
        <v>10244</v>
      </c>
      <c r="C2338" s="20" t="str">
        <f>LOOKUP(Table11[[#This Row],[id]],'S1 - Assay'!A:A,'S1 - Assay'!C:C)</f>
        <v>II</v>
      </c>
      <c r="D2338" s="20">
        <f>COUNTIF('S6 - Table 1'!$B$3:$B$20,Table11[[#This Row],[id]])</f>
        <v>0</v>
      </c>
      <c r="E2338" s="20">
        <v>16.045032280000001</v>
      </c>
      <c r="F2338" s="20">
        <v>3327</v>
      </c>
      <c r="G2338" s="20">
        <v>12</v>
      </c>
      <c r="H2338" s="20">
        <v>62</v>
      </c>
      <c r="I2338" s="20">
        <v>230</v>
      </c>
      <c r="J2338" s="20">
        <v>44</v>
      </c>
      <c r="K2338" s="20">
        <v>4304</v>
      </c>
      <c r="L2338" s="20">
        <v>64</v>
      </c>
      <c r="M2338" s="26" cm="1">
        <f t="array" ref="M2338">_xlfn.IFS(Table11[[#This Row],[target.clade]]="I",110,Table11[[#This Row],[target.clade]]="II",4454,TRUE,4652)</f>
        <v>4454</v>
      </c>
      <c r="N2338" s="26" cm="1">
        <f t="array" ref="N2338">_xlfn.IFS(Table11[[#This Row],[target.clade]]="I",4454,Table11[[#This Row],[target.clade]]="II",110,TRUE,NA())</f>
        <v>110</v>
      </c>
      <c r="O2338" s="20" cm="1">
        <f t="array" ref="O2338">_xlfn.IFS(Table11[[#This Row],[target.clade]]="I",Table11[[#This Row],[hits.I]],Table11[[#This Row],[target.clade]]="II",Table11[[#This Row],[hits.II]],TRUE,SUM(Table11[[#This Row],[hits.I]:[hits.?]]))</f>
        <v>4304</v>
      </c>
      <c r="P2338" s="26">
        <f>Table11[[#This Row],[clade.P]]-Table11[[#This Row],[clade.TP]]</f>
        <v>150</v>
      </c>
      <c r="Q2338" s="26" cm="1">
        <f t="array" ref="Q2338">_xlfn.IFS(Table11[[#This Row],[target.clade]]="I",Table11[[#This Row],[hits.II]],Table11[[#This Row],[target.clade]]="II",Table11[[#This Row],[hits.I]],TRUE,NA())</f>
        <v>44</v>
      </c>
      <c r="R2338" s="26">
        <f>IFERROR(Table11[[#This Row],[clade.N]]-Table11[[#This Row],[clade.FP]], NA())</f>
        <v>66</v>
      </c>
      <c r="S2338" s="24">
        <f>Table11[[#This Row],[clade.TP]]/Table11[[#This Row],[clade.P]]</f>
        <v>0.96632240682532555</v>
      </c>
      <c r="T2338" s="24">
        <f>Table11[[#This Row],[clade.FN]]/Table11[[#This Row],[clade.P]]</f>
        <v>3.3677593174674447E-2</v>
      </c>
      <c r="U2338" s="24">
        <f>IFERROR(Table11[[#This Row],[clade.FP]]/Table11[[#This Row],[clade.N]],NA())</f>
        <v>0.4</v>
      </c>
      <c r="V2338" s="24">
        <f>IFERROR(Table11[[#This Row],[clade.TN]]/Table11[[#This Row],[clade.N]],NA())</f>
        <v>0.6</v>
      </c>
      <c r="AC2338" s="11"/>
      <c r="AD2338" s="11"/>
    </row>
    <row r="2339" spans="1:30" ht="21" customHeight="1" x14ac:dyDescent="0.2">
      <c r="A2339" s="25" t="s">
        <v>8690</v>
      </c>
      <c r="B2339" s="20">
        <f>LOOKUP(Table11[[#This Row],[id]],'S1 - Assay'!A:A,'S1 - Assay'!B:B)</f>
        <v>10244</v>
      </c>
      <c r="C2339" s="20" t="str">
        <f>LOOKUP(Table11[[#This Row],[id]],'S1 - Assay'!A:A,'S1 - Assay'!C:C)</f>
        <v>II</v>
      </c>
      <c r="D2339" s="20">
        <f>COUNTIF('S6 - Table 1'!$B$3:$B$20,Table11[[#This Row],[id]])</f>
        <v>0</v>
      </c>
      <c r="E2339" s="20">
        <v>16.566238080000002</v>
      </c>
      <c r="F2339" s="20">
        <v>3327</v>
      </c>
      <c r="G2339" s="20">
        <v>12</v>
      </c>
      <c r="H2339" s="20">
        <v>62</v>
      </c>
      <c r="I2339" s="20">
        <v>230</v>
      </c>
      <c r="J2339" s="20">
        <v>44</v>
      </c>
      <c r="K2339" s="20">
        <v>4304</v>
      </c>
      <c r="L2339" s="20">
        <v>64</v>
      </c>
      <c r="M2339" s="26" cm="1">
        <f t="array" ref="M2339">_xlfn.IFS(Table11[[#This Row],[target.clade]]="I",110,Table11[[#This Row],[target.clade]]="II",4454,TRUE,4652)</f>
        <v>4454</v>
      </c>
      <c r="N2339" s="26" cm="1">
        <f t="array" ref="N2339">_xlfn.IFS(Table11[[#This Row],[target.clade]]="I",4454,Table11[[#This Row],[target.clade]]="II",110,TRUE,NA())</f>
        <v>110</v>
      </c>
      <c r="O2339" s="20" cm="1">
        <f t="array" ref="O2339">_xlfn.IFS(Table11[[#This Row],[target.clade]]="I",Table11[[#This Row],[hits.I]],Table11[[#This Row],[target.clade]]="II",Table11[[#This Row],[hits.II]],TRUE,SUM(Table11[[#This Row],[hits.I]:[hits.?]]))</f>
        <v>4304</v>
      </c>
      <c r="P2339" s="26">
        <f>Table11[[#This Row],[clade.P]]-Table11[[#This Row],[clade.TP]]</f>
        <v>150</v>
      </c>
      <c r="Q2339" s="26" cm="1">
        <f t="array" ref="Q2339">_xlfn.IFS(Table11[[#This Row],[target.clade]]="I",Table11[[#This Row],[hits.II]],Table11[[#This Row],[target.clade]]="II",Table11[[#This Row],[hits.I]],TRUE,NA())</f>
        <v>44</v>
      </c>
      <c r="R2339" s="26">
        <f>IFERROR(Table11[[#This Row],[clade.N]]-Table11[[#This Row],[clade.FP]], NA())</f>
        <v>66</v>
      </c>
      <c r="S2339" s="24">
        <f>Table11[[#This Row],[clade.TP]]/Table11[[#This Row],[clade.P]]</f>
        <v>0.96632240682532555</v>
      </c>
      <c r="T2339" s="24">
        <f>Table11[[#This Row],[clade.FN]]/Table11[[#This Row],[clade.P]]</f>
        <v>3.3677593174674447E-2</v>
      </c>
      <c r="U2339" s="24">
        <f>IFERROR(Table11[[#This Row],[clade.FP]]/Table11[[#This Row],[clade.N]],NA())</f>
        <v>0.4</v>
      </c>
      <c r="V2339" s="24">
        <f>IFERROR(Table11[[#This Row],[clade.TN]]/Table11[[#This Row],[clade.N]],NA())</f>
        <v>0.6</v>
      </c>
      <c r="AC2339" s="11"/>
      <c r="AD2339" s="11"/>
    </row>
    <row r="2340" spans="1:30" ht="21" customHeight="1" x14ac:dyDescent="0.2">
      <c r="A2340" s="25" t="s">
        <v>8693</v>
      </c>
      <c r="B2340" s="20">
        <f>LOOKUP(Table11[[#This Row],[id]],'S1 - Assay'!A:A,'S1 - Assay'!B:B)</f>
        <v>10244</v>
      </c>
      <c r="C2340" s="20" t="str">
        <f>LOOKUP(Table11[[#This Row],[id]],'S1 - Assay'!A:A,'S1 - Assay'!C:C)</f>
        <v>II</v>
      </c>
      <c r="D2340" s="20">
        <f>COUNTIF('S6 - Table 1'!$B$3:$B$20,Table11[[#This Row],[id]])</f>
        <v>0</v>
      </c>
      <c r="E2340" s="20">
        <v>17.187036760000002</v>
      </c>
      <c r="F2340" s="20">
        <v>3326</v>
      </c>
      <c r="G2340" s="20">
        <v>13</v>
      </c>
      <c r="H2340" s="20">
        <v>62</v>
      </c>
      <c r="I2340" s="20">
        <v>230</v>
      </c>
      <c r="J2340" s="20">
        <v>44</v>
      </c>
      <c r="K2340" s="20">
        <v>4304</v>
      </c>
      <c r="L2340" s="20">
        <v>64</v>
      </c>
      <c r="M2340" s="26" cm="1">
        <f t="array" ref="M2340">_xlfn.IFS(Table11[[#This Row],[target.clade]]="I",110,Table11[[#This Row],[target.clade]]="II",4454,TRUE,4652)</f>
        <v>4454</v>
      </c>
      <c r="N2340" s="26" cm="1">
        <f t="array" ref="N2340">_xlfn.IFS(Table11[[#This Row],[target.clade]]="I",4454,Table11[[#This Row],[target.clade]]="II",110,TRUE,NA())</f>
        <v>110</v>
      </c>
      <c r="O2340" s="20" cm="1">
        <f t="array" ref="O2340">_xlfn.IFS(Table11[[#This Row],[target.clade]]="I",Table11[[#This Row],[hits.I]],Table11[[#This Row],[target.clade]]="II",Table11[[#This Row],[hits.II]],TRUE,SUM(Table11[[#This Row],[hits.I]:[hits.?]]))</f>
        <v>4304</v>
      </c>
      <c r="P2340" s="26">
        <f>Table11[[#This Row],[clade.P]]-Table11[[#This Row],[clade.TP]]</f>
        <v>150</v>
      </c>
      <c r="Q2340" s="26" cm="1">
        <f t="array" ref="Q2340">_xlfn.IFS(Table11[[#This Row],[target.clade]]="I",Table11[[#This Row],[hits.II]],Table11[[#This Row],[target.clade]]="II",Table11[[#This Row],[hits.I]],TRUE,NA())</f>
        <v>44</v>
      </c>
      <c r="R2340" s="26">
        <f>IFERROR(Table11[[#This Row],[clade.N]]-Table11[[#This Row],[clade.FP]], NA())</f>
        <v>66</v>
      </c>
      <c r="S2340" s="24">
        <f>Table11[[#This Row],[clade.TP]]/Table11[[#This Row],[clade.P]]</f>
        <v>0.96632240682532555</v>
      </c>
      <c r="T2340" s="24">
        <f>Table11[[#This Row],[clade.FN]]/Table11[[#This Row],[clade.P]]</f>
        <v>3.3677593174674447E-2</v>
      </c>
      <c r="U2340" s="24">
        <f>IFERROR(Table11[[#This Row],[clade.FP]]/Table11[[#This Row],[clade.N]],NA())</f>
        <v>0.4</v>
      </c>
      <c r="V2340" s="24">
        <f>IFERROR(Table11[[#This Row],[clade.TN]]/Table11[[#This Row],[clade.N]],NA())</f>
        <v>0.6</v>
      </c>
      <c r="AC2340" s="11"/>
      <c r="AD2340" s="11"/>
    </row>
    <row r="2341" spans="1:30" ht="21" customHeight="1" x14ac:dyDescent="0.2">
      <c r="A2341" s="25" t="s">
        <v>8696</v>
      </c>
      <c r="B2341" s="20">
        <f>LOOKUP(Table11[[#This Row],[id]],'S1 - Assay'!A:A,'S1 - Assay'!B:B)</f>
        <v>10244</v>
      </c>
      <c r="C2341" s="20" t="str">
        <f>LOOKUP(Table11[[#This Row],[id]],'S1 - Assay'!A:A,'S1 - Assay'!C:C)</f>
        <v>II</v>
      </c>
      <c r="D2341" s="20">
        <f>COUNTIF('S6 - Table 1'!$B$3:$B$20,Table11[[#This Row],[id]])</f>
        <v>0</v>
      </c>
      <c r="E2341" s="20">
        <v>17.187036760000002</v>
      </c>
      <c r="F2341" s="20">
        <v>3327</v>
      </c>
      <c r="G2341" s="20">
        <v>12</v>
      </c>
      <c r="H2341" s="20">
        <v>62</v>
      </c>
      <c r="I2341" s="20">
        <v>230</v>
      </c>
      <c r="J2341" s="20">
        <v>44</v>
      </c>
      <c r="K2341" s="20">
        <v>4304</v>
      </c>
      <c r="L2341" s="20">
        <v>64</v>
      </c>
      <c r="M2341" s="26" cm="1">
        <f t="array" ref="M2341">_xlfn.IFS(Table11[[#This Row],[target.clade]]="I",110,Table11[[#This Row],[target.clade]]="II",4454,TRUE,4652)</f>
        <v>4454</v>
      </c>
      <c r="N2341" s="26" cm="1">
        <f t="array" ref="N2341">_xlfn.IFS(Table11[[#This Row],[target.clade]]="I",4454,Table11[[#This Row],[target.clade]]="II",110,TRUE,NA())</f>
        <v>110</v>
      </c>
      <c r="O2341" s="20" cm="1">
        <f t="array" ref="O2341">_xlfn.IFS(Table11[[#This Row],[target.clade]]="I",Table11[[#This Row],[hits.I]],Table11[[#This Row],[target.clade]]="II",Table11[[#This Row],[hits.II]],TRUE,SUM(Table11[[#This Row],[hits.I]:[hits.?]]))</f>
        <v>4304</v>
      </c>
      <c r="P2341" s="26">
        <f>Table11[[#This Row],[clade.P]]-Table11[[#This Row],[clade.TP]]</f>
        <v>150</v>
      </c>
      <c r="Q2341" s="26" cm="1">
        <f t="array" ref="Q2341">_xlfn.IFS(Table11[[#This Row],[target.clade]]="I",Table11[[#This Row],[hits.II]],Table11[[#This Row],[target.clade]]="II",Table11[[#This Row],[hits.I]],TRUE,NA())</f>
        <v>44</v>
      </c>
      <c r="R2341" s="26">
        <f>IFERROR(Table11[[#This Row],[clade.N]]-Table11[[#This Row],[clade.FP]], NA())</f>
        <v>66</v>
      </c>
      <c r="S2341" s="24">
        <f>Table11[[#This Row],[clade.TP]]/Table11[[#This Row],[clade.P]]</f>
        <v>0.96632240682532555</v>
      </c>
      <c r="T2341" s="24">
        <f>Table11[[#This Row],[clade.FN]]/Table11[[#This Row],[clade.P]]</f>
        <v>3.3677593174674447E-2</v>
      </c>
      <c r="U2341" s="24">
        <f>IFERROR(Table11[[#This Row],[clade.FP]]/Table11[[#This Row],[clade.N]],NA())</f>
        <v>0.4</v>
      </c>
      <c r="V2341" s="24">
        <f>IFERROR(Table11[[#This Row],[clade.TN]]/Table11[[#This Row],[clade.N]],NA())</f>
        <v>0.6</v>
      </c>
      <c r="AC2341" s="11"/>
      <c r="AD2341" s="11"/>
    </row>
    <row r="2342" spans="1:30" ht="21" customHeight="1" x14ac:dyDescent="0.2">
      <c r="A2342" s="25" t="s">
        <v>8699</v>
      </c>
      <c r="B2342" s="20">
        <f>LOOKUP(Table11[[#This Row],[id]],'S1 - Assay'!A:A,'S1 - Assay'!B:B)</f>
        <v>10244</v>
      </c>
      <c r="C2342" s="20" t="str">
        <f>LOOKUP(Table11[[#This Row],[id]],'S1 - Assay'!A:A,'S1 - Assay'!C:C)</f>
        <v>II</v>
      </c>
      <c r="D2342" s="20">
        <f>COUNTIF('S6 - Table 1'!$B$3:$B$20,Table11[[#This Row],[id]])</f>
        <v>0</v>
      </c>
      <c r="E2342" s="20">
        <v>17.74652803</v>
      </c>
      <c r="F2342" s="20">
        <v>3329</v>
      </c>
      <c r="G2342" s="20">
        <v>2</v>
      </c>
      <c r="H2342" s="20">
        <v>226</v>
      </c>
      <c r="I2342" s="20">
        <v>74</v>
      </c>
      <c r="J2342" s="20">
        <v>43</v>
      </c>
      <c r="K2342" s="20">
        <v>4423</v>
      </c>
      <c r="L2342" s="20">
        <v>28</v>
      </c>
      <c r="M2342" s="26" cm="1">
        <f t="array" ref="M2342">_xlfn.IFS(Table11[[#This Row],[target.clade]]="I",110,Table11[[#This Row],[target.clade]]="II",4454,TRUE,4652)</f>
        <v>4454</v>
      </c>
      <c r="N2342" s="26" cm="1">
        <f t="array" ref="N2342">_xlfn.IFS(Table11[[#This Row],[target.clade]]="I",4454,Table11[[#This Row],[target.clade]]="II",110,TRUE,NA())</f>
        <v>110</v>
      </c>
      <c r="O2342" s="20" cm="1">
        <f t="array" ref="O2342">_xlfn.IFS(Table11[[#This Row],[target.clade]]="I",Table11[[#This Row],[hits.I]],Table11[[#This Row],[target.clade]]="II",Table11[[#This Row],[hits.II]],TRUE,SUM(Table11[[#This Row],[hits.I]:[hits.?]]))</f>
        <v>4423</v>
      </c>
      <c r="P2342" s="26">
        <f>Table11[[#This Row],[clade.P]]-Table11[[#This Row],[clade.TP]]</f>
        <v>31</v>
      </c>
      <c r="Q2342" s="26" cm="1">
        <f t="array" ref="Q2342">_xlfn.IFS(Table11[[#This Row],[target.clade]]="I",Table11[[#This Row],[hits.II]],Table11[[#This Row],[target.clade]]="II",Table11[[#This Row],[hits.I]],TRUE,NA())</f>
        <v>43</v>
      </c>
      <c r="R2342" s="26">
        <f>IFERROR(Table11[[#This Row],[clade.N]]-Table11[[#This Row],[clade.FP]], NA())</f>
        <v>67</v>
      </c>
      <c r="S2342" s="24">
        <f>Table11[[#This Row],[clade.TP]]/Table11[[#This Row],[clade.P]]</f>
        <v>0.99303996407723394</v>
      </c>
      <c r="T2342" s="24">
        <f>Table11[[#This Row],[clade.FN]]/Table11[[#This Row],[clade.P]]</f>
        <v>6.9600359227660526E-3</v>
      </c>
      <c r="U2342" s="24">
        <f>IFERROR(Table11[[#This Row],[clade.FP]]/Table11[[#This Row],[clade.N]],NA())</f>
        <v>0.39090909090909093</v>
      </c>
      <c r="V2342" s="24">
        <f>IFERROR(Table11[[#This Row],[clade.TN]]/Table11[[#This Row],[clade.N]],NA())</f>
        <v>0.60909090909090913</v>
      </c>
      <c r="AC2342" s="11"/>
      <c r="AD2342" s="11"/>
    </row>
    <row r="2343" spans="1:30" ht="21" customHeight="1" x14ac:dyDescent="0.2">
      <c r="A2343" s="25" t="s">
        <v>8703</v>
      </c>
      <c r="B2343" s="20">
        <f>LOOKUP(Table11[[#This Row],[id]],'S1 - Assay'!A:A,'S1 - Assay'!B:B)</f>
        <v>10244</v>
      </c>
      <c r="C2343" s="20" t="str">
        <f>LOOKUP(Table11[[#This Row],[id]],'S1 - Assay'!A:A,'S1 - Assay'!C:C)</f>
        <v>II</v>
      </c>
      <c r="D2343" s="20">
        <f>COUNTIF('S6 - Table 1'!$B$3:$B$20,Table11[[#This Row],[id]])</f>
        <v>0</v>
      </c>
      <c r="E2343" s="20">
        <v>17.948299129999999</v>
      </c>
      <c r="F2343" s="20">
        <v>3329</v>
      </c>
      <c r="G2343" s="20">
        <v>2</v>
      </c>
      <c r="H2343" s="20">
        <v>226</v>
      </c>
      <c r="I2343" s="20">
        <v>74</v>
      </c>
      <c r="J2343" s="20">
        <v>43</v>
      </c>
      <c r="K2343" s="20">
        <v>4424</v>
      </c>
      <c r="L2343" s="20">
        <v>28</v>
      </c>
      <c r="M2343" s="26" cm="1">
        <f t="array" ref="M2343">_xlfn.IFS(Table11[[#This Row],[target.clade]]="I",110,Table11[[#This Row],[target.clade]]="II",4454,TRUE,4652)</f>
        <v>4454</v>
      </c>
      <c r="N2343" s="26" cm="1">
        <f t="array" ref="N2343">_xlfn.IFS(Table11[[#This Row],[target.clade]]="I",4454,Table11[[#This Row],[target.clade]]="II",110,TRUE,NA())</f>
        <v>110</v>
      </c>
      <c r="O2343" s="20" cm="1">
        <f t="array" ref="O2343">_xlfn.IFS(Table11[[#This Row],[target.clade]]="I",Table11[[#This Row],[hits.I]],Table11[[#This Row],[target.clade]]="II",Table11[[#This Row],[hits.II]],TRUE,SUM(Table11[[#This Row],[hits.I]:[hits.?]]))</f>
        <v>4424</v>
      </c>
      <c r="P2343" s="26">
        <f>Table11[[#This Row],[clade.P]]-Table11[[#This Row],[clade.TP]]</f>
        <v>30</v>
      </c>
      <c r="Q2343" s="26" cm="1">
        <f t="array" ref="Q2343">_xlfn.IFS(Table11[[#This Row],[target.clade]]="I",Table11[[#This Row],[hits.II]],Table11[[#This Row],[target.clade]]="II",Table11[[#This Row],[hits.I]],TRUE,NA())</f>
        <v>43</v>
      </c>
      <c r="R2343" s="26">
        <f>IFERROR(Table11[[#This Row],[clade.N]]-Table11[[#This Row],[clade.FP]], NA())</f>
        <v>67</v>
      </c>
      <c r="S2343" s="24">
        <f>Table11[[#This Row],[clade.TP]]/Table11[[#This Row],[clade.P]]</f>
        <v>0.99326448136506507</v>
      </c>
      <c r="T2343" s="24">
        <f>Table11[[#This Row],[clade.FN]]/Table11[[#This Row],[clade.P]]</f>
        <v>6.7355186349348896E-3</v>
      </c>
      <c r="U2343" s="24">
        <f>IFERROR(Table11[[#This Row],[clade.FP]]/Table11[[#This Row],[clade.N]],NA())</f>
        <v>0.39090909090909093</v>
      </c>
      <c r="V2343" s="24">
        <f>IFERROR(Table11[[#This Row],[clade.TN]]/Table11[[#This Row],[clade.N]],NA())</f>
        <v>0.60909090909090913</v>
      </c>
      <c r="AC2343" s="11"/>
      <c r="AD2343" s="11"/>
    </row>
    <row r="2344" spans="1:30" ht="21" customHeight="1" x14ac:dyDescent="0.2">
      <c r="A2344" s="25" t="s">
        <v>8706</v>
      </c>
      <c r="B2344" s="20">
        <f>LOOKUP(Table11[[#This Row],[id]],'S1 - Assay'!A:A,'S1 - Assay'!B:B)</f>
        <v>10244</v>
      </c>
      <c r="C2344" s="20" t="str">
        <f>LOOKUP(Table11[[#This Row],[id]],'S1 - Assay'!A:A,'S1 - Assay'!C:C)</f>
        <v>II</v>
      </c>
      <c r="D2344" s="20">
        <f>COUNTIF('S6 - Table 1'!$B$3:$B$20,Table11[[#This Row],[id]])</f>
        <v>0</v>
      </c>
      <c r="E2344" s="20">
        <v>18.17299044</v>
      </c>
      <c r="F2344" s="20">
        <v>3329</v>
      </c>
      <c r="G2344" s="20">
        <v>2</v>
      </c>
      <c r="H2344" s="20">
        <v>226</v>
      </c>
      <c r="I2344" s="20">
        <v>74</v>
      </c>
      <c r="J2344" s="20">
        <v>43</v>
      </c>
      <c r="K2344" s="20">
        <v>4423</v>
      </c>
      <c r="L2344" s="20">
        <v>28</v>
      </c>
      <c r="M2344" s="26" cm="1">
        <f t="array" ref="M2344">_xlfn.IFS(Table11[[#This Row],[target.clade]]="I",110,Table11[[#This Row],[target.clade]]="II",4454,TRUE,4652)</f>
        <v>4454</v>
      </c>
      <c r="N2344" s="26" cm="1">
        <f t="array" ref="N2344">_xlfn.IFS(Table11[[#This Row],[target.clade]]="I",4454,Table11[[#This Row],[target.clade]]="II",110,TRUE,NA())</f>
        <v>110</v>
      </c>
      <c r="O2344" s="20" cm="1">
        <f t="array" ref="O2344">_xlfn.IFS(Table11[[#This Row],[target.clade]]="I",Table11[[#This Row],[hits.I]],Table11[[#This Row],[target.clade]]="II",Table11[[#This Row],[hits.II]],TRUE,SUM(Table11[[#This Row],[hits.I]:[hits.?]]))</f>
        <v>4423</v>
      </c>
      <c r="P2344" s="26">
        <f>Table11[[#This Row],[clade.P]]-Table11[[#This Row],[clade.TP]]</f>
        <v>31</v>
      </c>
      <c r="Q2344" s="26" cm="1">
        <f t="array" ref="Q2344">_xlfn.IFS(Table11[[#This Row],[target.clade]]="I",Table11[[#This Row],[hits.II]],Table11[[#This Row],[target.clade]]="II",Table11[[#This Row],[hits.I]],TRUE,NA())</f>
        <v>43</v>
      </c>
      <c r="R2344" s="26">
        <f>IFERROR(Table11[[#This Row],[clade.N]]-Table11[[#This Row],[clade.FP]], NA())</f>
        <v>67</v>
      </c>
      <c r="S2344" s="24">
        <f>Table11[[#This Row],[clade.TP]]/Table11[[#This Row],[clade.P]]</f>
        <v>0.99303996407723394</v>
      </c>
      <c r="T2344" s="24">
        <f>Table11[[#This Row],[clade.FN]]/Table11[[#This Row],[clade.P]]</f>
        <v>6.9600359227660526E-3</v>
      </c>
      <c r="U2344" s="24">
        <f>IFERROR(Table11[[#This Row],[clade.FP]]/Table11[[#This Row],[clade.N]],NA())</f>
        <v>0.39090909090909093</v>
      </c>
      <c r="V2344" s="24">
        <f>IFERROR(Table11[[#This Row],[clade.TN]]/Table11[[#This Row],[clade.N]],NA())</f>
        <v>0.60909090909090913</v>
      </c>
      <c r="AC2344" s="11"/>
      <c r="AD2344" s="11"/>
    </row>
    <row r="2345" spans="1:30" ht="21" customHeight="1" x14ac:dyDescent="0.2">
      <c r="A2345" s="25" t="s">
        <v>8709</v>
      </c>
      <c r="B2345" s="20">
        <f>LOOKUP(Table11[[#This Row],[id]],'S1 - Assay'!A:A,'S1 - Assay'!B:B)</f>
        <v>10244</v>
      </c>
      <c r="C2345" s="20" t="str">
        <f>LOOKUP(Table11[[#This Row],[id]],'S1 - Assay'!A:A,'S1 - Assay'!C:C)</f>
        <v>II</v>
      </c>
      <c r="D2345" s="20">
        <f>COUNTIF('S6 - Table 1'!$B$3:$B$20,Table11[[#This Row],[id]])</f>
        <v>0</v>
      </c>
      <c r="E2345" s="20">
        <v>18.17299044</v>
      </c>
      <c r="F2345" s="20">
        <v>3329</v>
      </c>
      <c r="G2345" s="20">
        <v>2</v>
      </c>
      <c r="H2345" s="20">
        <v>226</v>
      </c>
      <c r="I2345" s="20">
        <v>74</v>
      </c>
      <c r="J2345" s="20">
        <v>43</v>
      </c>
      <c r="K2345" s="20">
        <v>4424</v>
      </c>
      <c r="L2345" s="20">
        <v>28</v>
      </c>
      <c r="M2345" s="26" cm="1">
        <f t="array" ref="M2345">_xlfn.IFS(Table11[[#This Row],[target.clade]]="I",110,Table11[[#This Row],[target.clade]]="II",4454,TRUE,4652)</f>
        <v>4454</v>
      </c>
      <c r="N2345" s="26" cm="1">
        <f t="array" ref="N2345">_xlfn.IFS(Table11[[#This Row],[target.clade]]="I",4454,Table11[[#This Row],[target.clade]]="II",110,TRUE,NA())</f>
        <v>110</v>
      </c>
      <c r="O2345" s="20" cm="1">
        <f t="array" ref="O2345">_xlfn.IFS(Table11[[#This Row],[target.clade]]="I",Table11[[#This Row],[hits.I]],Table11[[#This Row],[target.clade]]="II",Table11[[#This Row],[hits.II]],TRUE,SUM(Table11[[#This Row],[hits.I]:[hits.?]]))</f>
        <v>4424</v>
      </c>
      <c r="P2345" s="26">
        <f>Table11[[#This Row],[clade.P]]-Table11[[#This Row],[clade.TP]]</f>
        <v>30</v>
      </c>
      <c r="Q2345" s="26" cm="1">
        <f t="array" ref="Q2345">_xlfn.IFS(Table11[[#This Row],[target.clade]]="I",Table11[[#This Row],[hits.II]],Table11[[#This Row],[target.clade]]="II",Table11[[#This Row],[hits.I]],TRUE,NA())</f>
        <v>43</v>
      </c>
      <c r="R2345" s="26">
        <f>IFERROR(Table11[[#This Row],[clade.N]]-Table11[[#This Row],[clade.FP]], NA())</f>
        <v>67</v>
      </c>
      <c r="S2345" s="24">
        <f>Table11[[#This Row],[clade.TP]]/Table11[[#This Row],[clade.P]]</f>
        <v>0.99326448136506507</v>
      </c>
      <c r="T2345" s="24">
        <f>Table11[[#This Row],[clade.FN]]/Table11[[#This Row],[clade.P]]</f>
        <v>6.7355186349348896E-3</v>
      </c>
      <c r="U2345" s="24">
        <f>IFERROR(Table11[[#This Row],[clade.FP]]/Table11[[#This Row],[clade.N]],NA())</f>
        <v>0.39090909090909093</v>
      </c>
      <c r="V2345" s="24">
        <f>IFERROR(Table11[[#This Row],[clade.TN]]/Table11[[#This Row],[clade.N]],NA())</f>
        <v>0.60909090909090913</v>
      </c>
      <c r="AC2345" s="11"/>
      <c r="AD2345" s="11"/>
    </row>
    <row r="2346" spans="1:30" ht="21" customHeight="1" x14ac:dyDescent="0.2">
      <c r="A2346" s="25" t="s">
        <v>8712</v>
      </c>
      <c r="B2346" s="20">
        <f>LOOKUP(Table11[[#This Row],[id]],'S1 - Assay'!A:A,'S1 - Assay'!B:B)</f>
        <v>10244</v>
      </c>
      <c r="C2346" s="20" t="str">
        <f>LOOKUP(Table11[[#This Row],[id]],'S1 - Assay'!A:A,'S1 - Assay'!C:C)</f>
        <v>II</v>
      </c>
      <c r="D2346" s="20">
        <f>COUNTIF('S6 - Table 1'!$B$3:$B$20,Table11[[#This Row],[id]])</f>
        <v>0</v>
      </c>
      <c r="E2346" s="20">
        <v>18.182351969999999</v>
      </c>
      <c r="F2346" s="20">
        <v>3329</v>
      </c>
      <c r="G2346" s="20">
        <v>2</v>
      </c>
      <c r="H2346" s="20">
        <v>226</v>
      </c>
      <c r="I2346" s="20">
        <v>74</v>
      </c>
      <c r="J2346" s="20">
        <v>43</v>
      </c>
      <c r="K2346" s="20">
        <v>4423</v>
      </c>
      <c r="L2346" s="20">
        <v>28</v>
      </c>
      <c r="M2346" s="26" cm="1">
        <f t="array" ref="M2346">_xlfn.IFS(Table11[[#This Row],[target.clade]]="I",110,Table11[[#This Row],[target.clade]]="II",4454,TRUE,4652)</f>
        <v>4454</v>
      </c>
      <c r="N2346" s="26" cm="1">
        <f t="array" ref="N2346">_xlfn.IFS(Table11[[#This Row],[target.clade]]="I",4454,Table11[[#This Row],[target.clade]]="II",110,TRUE,NA())</f>
        <v>110</v>
      </c>
      <c r="O2346" s="20" cm="1">
        <f t="array" ref="O2346">_xlfn.IFS(Table11[[#This Row],[target.clade]]="I",Table11[[#This Row],[hits.I]],Table11[[#This Row],[target.clade]]="II",Table11[[#This Row],[hits.II]],TRUE,SUM(Table11[[#This Row],[hits.I]:[hits.?]]))</f>
        <v>4423</v>
      </c>
      <c r="P2346" s="26">
        <f>Table11[[#This Row],[clade.P]]-Table11[[#This Row],[clade.TP]]</f>
        <v>31</v>
      </c>
      <c r="Q2346" s="26" cm="1">
        <f t="array" ref="Q2346">_xlfn.IFS(Table11[[#This Row],[target.clade]]="I",Table11[[#This Row],[hits.II]],Table11[[#This Row],[target.clade]]="II",Table11[[#This Row],[hits.I]],TRUE,NA())</f>
        <v>43</v>
      </c>
      <c r="R2346" s="26">
        <f>IFERROR(Table11[[#This Row],[clade.N]]-Table11[[#This Row],[clade.FP]], NA())</f>
        <v>67</v>
      </c>
      <c r="S2346" s="24">
        <f>Table11[[#This Row],[clade.TP]]/Table11[[#This Row],[clade.P]]</f>
        <v>0.99303996407723394</v>
      </c>
      <c r="T2346" s="24">
        <f>Table11[[#This Row],[clade.FN]]/Table11[[#This Row],[clade.P]]</f>
        <v>6.9600359227660526E-3</v>
      </c>
      <c r="U2346" s="24">
        <f>IFERROR(Table11[[#This Row],[clade.FP]]/Table11[[#This Row],[clade.N]],NA())</f>
        <v>0.39090909090909093</v>
      </c>
      <c r="V2346" s="24">
        <f>IFERROR(Table11[[#This Row],[clade.TN]]/Table11[[#This Row],[clade.N]],NA())</f>
        <v>0.60909090909090913</v>
      </c>
      <c r="AC2346" s="11"/>
      <c r="AD2346" s="11"/>
    </row>
  </sheetData>
  <phoneticPr fontId="7"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FFF04-1FB2-2D42-A28E-BAE6D07D0184}">
  <dimension ref="A1:N1994"/>
  <sheetViews>
    <sheetView workbookViewId="0">
      <pane xSplit="1" ySplit="1" topLeftCell="B2" activePane="bottomRight" state="frozen"/>
      <selection pane="topRight" activeCell="C1" sqref="C1"/>
      <selection pane="bottomLeft" activeCell="A2" sqref="A2"/>
      <selection pane="bottomRight"/>
    </sheetView>
  </sheetViews>
  <sheetFormatPr baseColWidth="10" defaultColWidth="55.33203125" defaultRowHeight="15" x14ac:dyDescent="0.2"/>
  <cols>
    <col min="1" max="1" width="23.6640625" style="15" bestFit="1" customWidth="1"/>
    <col min="2" max="2" width="38.1640625" bestFit="1" customWidth="1"/>
    <col min="3" max="3" width="19" style="7" bestFit="1" customWidth="1"/>
    <col min="4" max="4" width="19" style="9" bestFit="1" customWidth="1"/>
    <col min="5" max="5" width="41.6640625" style="9" bestFit="1" customWidth="1"/>
    <col min="6" max="6" width="16.6640625" style="7" bestFit="1" customWidth="1"/>
    <col min="7" max="7" width="16.6640625" style="9" bestFit="1" customWidth="1"/>
    <col min="8" max="8" width="37" style="9" bestFit="1" customWidth="1"/>
    <col min="9" max="9" width="19" style="7" bestFit="1" customWidth="1"/>
    <col min="10" max="10" width="19" style="9" bestFit="1" customWidth="1"/>
    <col min="11" max="11" width="13.1640625" style="9" bestFit="1" customWidth="1"/>
    <col min="12" max="12" width="14.33203125" style="9" bestFit="1" customWidth="1"/>
    <col min="13" max="13" width="13.1640625" style="9" bestFit="1" customWidth="1"/>
    <col min="14" max="14" width="55.33203125" style="9"/>
    <col min="15" max="16384" width="55.33203125" style="7"/>
  </cols>
  <sheetData>
    <row r="1" spans="1:14" s="9" customFormat="1" ht="17" x14ac:dyDescent="0.2">
      <c r="A1" s="23" t="s">
        <v>1013</v>
      </c>
      <c r="B1" s="20" t="s">
        <v>8733</v>
      </c>
      <c r="C1" s="20" t="s">
        <v>8734</v>
      </c>
      <c r="D1" s="20" t="s">
        <v>8735</v>
      </c>
      <c r="E1" s="20" t="s">
        <v>8736</v>
      </c>
      <c r="F1" s="20" t="s">
        <v>8737</v>
      </c>
      <c r="G1" s="20" t="s">
        <v>8738</v>
      </c>
      <c r="H1" s="20" t="s">
        <v>8739</v>
      </c>
      <c r="I1" s="20" t="s">
        <v>8740</v>
      </c>
      <c r="J1" s="20" t="s">
        <v>8741</v>
      </c>
      <c r="K1" s="20" t="s">
        <v>8720</v>
      </c>
      <c r="L1" s="20" t="s">
        <v>8721</v>
      </c>
      <c r="M1" s="20" t="s">
        <v>8722</v>
      </c>
    </row>
    <row r="2" spans="1:14" ht="36" x14ac:dyDescent="0.2">
      <c r="A2" s="25" t="s">
        <v>1055</v>
      </c>
      <c r="B2" s="18" t="s">
        <v>8742</v>
      </c>
      <c r="C2" s="20">
        <v>0</v>
      </c>
      <c r="D2" s="20">
        <v>0</v>
      </c>
      <c r="E2" s="18" t="s">
        <v>8743</v>
      </c>
      <c r="F2" s="20">
        <v>0</v>
      </c>
      <c r="G2" s="20">
        <v>0</v>
      </c>
      <c r="H2" s="18" t="s">
        <v>8744</v>
      </c>
      <c r="I2" s="20">
        <v>0</v>
      </c>
      <c r="J2" s="20">
        <v>0</v>
      </c>
      <c r="K2" s="20">
        <v>50</v>
      </c>
      <c r="L2" s="20">
        <v>0</v>
      </c>
      <c r="M2" s="20">
        <v>0</v>
      </c>
      <c r="N2" s="7"/>
    </row>
    <row r="3" spans="1:14" ht="36" x14ac:dyDescent="0.2">
      <c r="A3" s="25" t="s">
        <v>1055</v>
      </c>
      <c r="B3" s="18" t="s">
        <v>8745</v>
      </c>
      <c r="C3" s="20">
        <v>1</v>
      </c>
      <c r="D3" s="20">
        <v>0</v>
      </c>
      <c r="E3" s="18" t="s">
        <v>8746</v>
      </c>
      <c r="F3" s="20">
        <v>0</v>
      </c>
      <c r="G3" s="20">
        <v>0</v>
      </c>
      <c r="H3" s="18" t="s">
        <v>8747</v>
      </c>
      <c r="I3" s="20">
        <v>1</v>
      </c>
      <c r="J3" s="20">
        <v>0</v>
      </c>
      <c r="K3" s="20">
        <v>0</v>
      </c>
      <c r="L3" s="20">
        <v>1</v>
      </c>
      <c r="M3" s="20">
        <v>0</v>
      </c>
      <c r="N3" s="7"/>
    </row>
    <row r="4" spans="1:14" ht="36" x14ac:dyDescent="0.2">
      <c r="A4" s="25" t="s">
        <v>1055</v>
      </c>
      <c r="B4" s="18" t="s">
        <v>8745</v>
      </c>
      <c r="C4" s="20">
        <v>1</v>
      </c>
      <c r="D4" s="20">
        <v>0</v>
      </c>
      <c r="E4" s="18" t="s">
        <v>8743</v>
      </c>
      <c r="F4" s="20">
        <v>0</v>
      </c>
      <c r="G4" s="20">
        <v>0</v>
      </c>
      <c r="H4" s="18" t="s">
        <v>8744</v>
      </c>
      <c r="I4" s="20">
        <v>0</v>
      </c>
      <c r="J4" s="20">
        <v>0</v>
      </c>
      <c r="K4" s="20">
        <v>0</v>
      </c>
      <c r="L4" s="20">
        <v>176</v>
      </c>
      <c r="M4" s="20">
        <v>2</v>
      </c>
      <c r="N4" s="7"/>
    </row>
    <row r="5" spans="1:14" ht="36" x14ac:dyDescent="0.2">
      <c r="A5" s="25" t="s">
        <v>1055</v>
      </c>
      <c r="B5" s="18" t="s">
        <v>8745</v>
      </c>
      <c r="C5" s="20">
        <v>1</v>
      </c>
      <c r="D5" s="20">
        <v>0</v>
      </c>
      <c r="E5" s="18" t="s">
        <v>8743</v>
      </c>
      <c r="F5" s="20">
        <v>0</v>
      </c>
      <c r="G5" s="20">
        <v>0</v>
      </c>
      <c r="H5" s="18" t="s">
        <v>8748</v>
      </c>
      <c r="I5" s="20">
        <v>1</v>
      </c>
      <c r="J5" s="20">
        <v>0</v>
      </c>
      <c r="K5" s="20">
        <v>0</v>
      </c>
      <c r="L5" s="20">
        <v>1</v>
      </c>
      <c r="M5" s="20">
        <v>0</v>
      </c>
      <c r="N5" s="7"/>
    </row>
    <row r="6" spans="1:14" ht="36" x14ac:dyDescent="0.2">
      <c r="A6" s="25" t="s">
        <v>1055</v>
      </c>
      <c r="B6" s="18" t="s">
        <v>8745</v>
      </c>
      <c r="C6" s="20">
        <v>1</v>
      </c>
      <c r="D6" s="20">
        <v>0</v>
      </c>
      <c r="E6" s="18" t="s">
        <v>8743</v>
      </c>
      <c r="F6" s="20">
        <v>0</v>
      </c>
      <c r="G6" s="20">
        <v>0</v>
      </c>
      <c r="H6" s="18" t="s">
        <v>8749</v>
      </c>
      <c r="I6" s="20">
        <v>0</v>
      </c>
      <c r="J6" s="20">
        <v>0</v>
      </c>
      <c r="K6" s="20">
        <v>0</v>
      </c>
      <c r="L6" s="20">
        <v>1</v>
      </c>
      <c r="M6" s="20">
        <v>0</v>
      </c>
      <c r="N6" s="7"/>
    </row>
    <row r="7" spans="1:14" ht="36" x14ac:dyDescent="0.2">
      <c r="A7" s="25" t="s">
        <v>1055</v>
      </c>
      <c r="B7" s="18" t="s">
        <v>8745</v>
      </c>
      <c r="C7" s="20">
        <v>1</v>
      </c>
      <c r="D7" s="20">
        <v>0</v>
      </c>
      <c r="E7" s="18" t="s">
        <v>8750</v>
      </c>
      <c r="F7" s="20">
        <v>0</v>
      </c>
      <c r="G7" s="20">
        <v>0</v>
      </c>
      <c r="H7" s="18" t="s">
        <v>8747</v>
      </c>
      <c r="I7" s="20">
        <v>1</v>
      </c>
      <c r="J7" s="20">
        <v>0</v>
      </c>
      <c r="K7" s="20">
        <v>0</v>
      </c>
      <c r="L7" s="20">
        <v>1</v>
      </c>
      <c r="M7" s="20">
        <v>0</v>
      </c>
      <c r="N7" s="7"/>
    </row>
    <row r="8" spans="1:14" ht="36" x14ac:dyDescent="0.2">
      <c r="A8" s="25" t="s">
        <v>1055</v>
      </c>
      <c r="B8" s="18" t="s">
        <v>8745</v>
      </c>
      <c r="C8" s="20">
        <v>1</v>
      </c>
      <c r="D8" s="20">
        <v>0</v>
      </c>
      <c r="E8" s="18" t="s">
        <v>8743</v>
      </c>
      <c r="F8" s="20">
        <v>0</v>
      </c>
      <c r="G8" s="20">
        <v>0</v>
      </c>
      <c r="H8" s="18" t="s">
        <v>8747</v>
      </c>
      <c r="I8" s="20">
        <v>1</v>
      </c>
      <c r="J8" s="20">
        <v>0</v>
      </c>
      <c r="K8" s="20">
        <v>0</v>
      </c>
      <c r="L8" s="20">
        <v>3997</v>
      </c>
      <c r="M8" s="20">
        <v>21</v>
      </c>
      <c r="N8" s="7"/>
    </row>
    <row r="9" spans="1:14" ht="36" x14ac:dyDescent="0.2">
      <c r="A9" s="25" t="s">
        <v>1055</v>
      </c>
      <c r="B9" s="18" t="s">
        <v>8745</v>
      </c>
      <c r="C9" s="20">
        <v>1</v>
      </c>
      <c r="D9" s="20">
        <v>0</v>
      </c>
      <c r="E9" s="18" t="s">
        <v>8751</v>
      </c>
      <c r="F9" s="20">
        <v>0</v>
      </c>
      <c r="G9" s="20">
        <v>0</v>
      </c>
      <c r="H9" s="18" t="s">
        <v>8747</v>
      </c>
      <c r="I9" s="20">
        <v>1</v>
      </c>
      <c r="J9" s="20">
        <v>0</v>
      </c>
      <c r="K9" s="20">
        <v>0</v>
      </c>
      <c r="L9" s="20">
        <v>1</v>
      </c>
      <c r="M9" s="20">
        <v>0</v>
      </c>
      <c r="N9" s="7"/>
    </row>
    <row r="10" spans="1:14" ht="36" x14ac:dyDescent="0.2">
      <c r="A10" s="25" t="s">
        <v>1055</v>
      </c>
      <c r="B10" s="18" t="s">
        <v>8745</v>
      </c>
      <c r="C10" s="20">
        <v>1</v>
      </c>
      <c r="D10" s="20">
        <v>0</v>
      </c>
      <c r="E10" s="18" t="s">
        <v>8743</v>
      </c>
      <c r="F10" s="20">
        <v>0</v>
      </c>
      <c r="G10" s="20">
        <v>0</v>
      </c>
      <c r="H10" s="18" t="s">
        <v>8747</v>
      </c>
      <c r="I10" s="20">
        <v>1</v>
      </c>
      <c r="J10" s="20">
        <v>0</v>
      </c>
      <c r="K10" s="20">
        <v>0</v>
      </c>
      <c r="L10" s="20">
        <v>1</v>
      </c>
      <c r="M10" s="20">
        <v>0</v>
      </c>
      <c r="N10" s="7"/>
    </row>
    <row r="11" spans="1:14" ht="36" x14ac:dyDescent="0.2">
      <c r="A11" s="25" t="s">
        <v>1055</v>
      </c>
      <c r="B11" s="18" t="s">
        <v>8745</v>
      </c>
      <c r="C11" s="20">
        <v>1</v>
      </c>
      <c r="D11" s="20">
        <v>0</v>
      </c>
      <c r="E11" s="18" t="s">
        <v>8743</v>
      </c>
      <c r="F11" s="20">
        <v>0</v>
      </c>
      <c r="G11" s="20">
        <v>0</v>
      </c>
      <c r="H11" s="18" t="s">
        <v>8752</v>
      </c>
      <c r="I11" s="20">
        <v>1</v>
      </c>
      <c r="J11" s="20">
        <v>0</v>
      </c>
      <c r="K11" s="20">
        <v>0</v>
      </c>
      <c r="L11" s="20">
        <v>1</v>
      </c>
      <c r="M11" s="20">
        <v>0</v>
      </c>
      <c r="N11" s="7"/>
    </row>
    <row r="12" spans="1:14" ht="36" x14ac:dyDescent="0.2">
      <c r="A12" s="25" t="s">
        <v>1055</v>
      </c>
      <c r="B12" s="18" t="s">
        <v>8745</v>
      </c>
      <c r="C12" s="20">
        <v>1</v>
      </c>
      <c r="D12" s="20">
        <v>0</v>
      </c>
      <c r="E12" s="18" t="s">
        <v>8743</v>
      </c>
      <c r="F12" s="20">
        <v>0</v>
      </c>
      <c r="G12" s="20">
        <v>0</v>
      </c>
      <c r="H12" s="18" t="s">
        <v>8753</v>
      </c>
      <c r="I12" s="20">
        <v>2</v>
      </c>
      <c r="J12" s="20">
        <v>0</v>
      </c>
      <c r="K12" s="20">
        <v>0</v>
      </c>
      <c r="L12" s="20">
        <v>3</v>
      </c>
      <c r="M12" s="20">
        <v>0</v>
      </c>
      <c r="N12" s="7"/>
    </row>
    <row r="13" spans="1:14" ht="36" x14ac:dyDescent="0.2">
      <c r="A13" s="25" t="s">
        <v>1055</v>
      </c>
      <c r="B13" s="18" t="s">
        <v>8745</v>
      </c>
      <c r="C13" s="20">
        <v>1</v>
      </c>
      <c r="D13" s="20">
        <v>0</v>
      </c>
      <c r="E13" s="18" t="s">
        <v>8754</v>
      </c>
      <c r="F13" s="20">
        <v>1</v>
      </c>
      <c r="G13" s="20">
        <v>0</v>
      </c>
      <c r="H13" s="18" t="s">
        <v>8747</v>
      </c>
      <c r="I13" s="20">
        <v>1</v>
      </c>
      <c r="J13" s="20">
        <v>0</v>
      </c>
      <c r="K13" s="20">
        <v>0</v>
      </c>
      <c r="L13" s="20">
        <v>1</v>
      </c>
      <c r="M13" s="20">
        <v>0</v>
      </c>
      <c r="N13" s="7"/>
    </row>
    <row r="14" spans="1:14" ht="36" x14ac:dyDescent="0.2">
      <c r="A14" s="25" t="s">
        <v>1055</v>
      </c>
      <c r="B14" s="18" t="s">
        <v>8745</v>
      </c>
      <c r="C14" s="20">
        <v>1</v>
      </c>
      <c r="D14" s="20">
        <v>0</v>
      </c>
      <c r="E14" s="18" t="s">
        <v>8743</v>
      </c>
      <c r="F14" s="20">
        <v>0</v>
      </c>
      <c r="G14" s="20">
        <v>0</v>
      </c>
      <c r="H14" s="18" t="s">
        <v>8755</v>
      </c>
      <c r="I14" s="20">
        <v>1</v>
      </c>
      <c r="J14" s="20">
        <v>0</v>
      </c>
      <c r="K14" s="20">
        <v>0</v>
      </c>
      <c r="L14" s="20">
        <v>1</v>
      </c>
      <c r="M14" s="20">
        <v>0</v>
      </c>
      <c r="N14" s="7"/>
    </row>
    <row r="15" spans="1:14" ht="36" x14ac:dyDescent="0.2">
      <c r="A15" s="25" t="s">
        <v>1055</v>
      </c>
      <c r="B15" s="18" t="s">
        <v>8756</v>
      </c>
      <c r="C15" s="20">
        <v>2</v>
      </c>
      <c r="D15" s="20">
        <v>0</v>
      </c>
      <c r="E15" s="18" t="s">
        <v>8743</v>
      </c>
      <c r="F15" s="20">
        <v>0</v>
      </c>
      <c r="G15" s="20">
        <v>0</v>
      </c>
      <c r="H15" s="18" t="s">
        <v>8747</v>
      </c>
      <c r="I15" s="20">
        <v>1</v>
      </c>
      <c r="J15" s="20">
        <v>0</v>
      </c>
      <c r="K15" s="20">
        <v>0</v>
      </c>
      <c r="L15" s="20">
        <v>1</v>
      </c>
      <c r="M15" s="20">
        <v>0</v>
      </c>
      <c r="N15" s="7"/>
    </row>
    <row r="16" spans="1:14" ht="36" x14ac:dyDescent="0.2">
      <c r="A16" s="25" t="s">
        <v>1055</v>
      </c>
      <c r="B16" s="18" t="s">
        <v>8757</v>
      </c>
      <c r="C16" s="20">
        <v>1</v>
      </c>
      <c r="D16" s="20">
        <v>0</v>
      </c>
      <c r="E16" s="18" t="s">
        <v>8743</v>
      </c>
      <c r="F16" s="20">
        <v>0</v>
      </c>
      <c r="G16" s="20">
        <v>0</v>
      </c>
      <c r="H16" s="18" t="s">
        <v>8747</v>
      </c>
      <c r="I16" s="20">
        <v>1</v>
      </c>
      <c r="J16" s="20">
        <v>0</v>
      </c>
      <c r="K16" s="20">
        <v>0</v>
      </c>
      <c r="L16" s="20">
        <v>0</v>
      </c>
      <c r="M16" s="20">
        <v>1</v>
      </c>
      <c r="N16" s="7"/>
    </row>
    <row r="17" spans="1:14" ht="36" x14ac:dyDescent="0.2">
      <c r="A17" s="25" t="s">
        <v>1237</v>
      </c>
      <c r="B17" s="18" t="s">
        <v>8758</v>
      </c>
      <c r="C17" s="20">
        <v>0</v>
      </c>
      <c r="D17" s="20">
        <v>0</v>
      </c>
      <c r="E17" s="18" t="s">
        <v>8759</v>
      </c>
      <c r="F17" s="20">
        <v>0</v>
      </c>
      <c r="G17" s="20">
        <v>0</v>
      </c>
      <c r="H17" s="18" t="s">
        <v>8760</v>
      </c>
      <c r="I17" s="20">
        <v>0</v>
      </c>
      <c r="J17" s="20">
        <v>0</v>
      </c>
      <c r="K17" s="20">
        <v>0</v>
      </c>
      <c r="L17" s="20">
        <v>2</v>
      </c>
      <c r="M17" s="20">
        <v>0</v>
      </c>
      <c r="N17" s="7"/>
    </row>
    <row r="18" spans="1:14" ht="36" x14ac:dyDescent="0.2">
      <c r="A18" s="25" t="s">
        <v>1237</v>
      </c>
      <c r="B18" s="18" t="s">
        <v>8758</v>
      </c>
      <c r="C18" s="20">
        <v>0</v>
      </c>
      <c r="D18" s="20">
        <v>0</v>
      </c>
      <c r="E18" s="18" t="s">
        <v>8759</v>
      </c>
      <c r="F18" s="20">
        <v>0</v>
      </c>
      <c r="G18" s="20">
        <v>0</v>
      </c>
      <c r="H18" s="18" t="s">
        <v>8760</v>
      </c>
      <c r="I18" s="20">
        <v>0</v>
      </c>
      <c r="J18" s="20">
        <v>0</v>
      </c>
      <c r="K18" s="20">
        <v>43</v>
      </c>
      <c r="L18" s="20">
        <v>0</v>
      </c>
      <c r="M18" s="20">
        <v>0</v>
      </c>
      <c r="N18" s="7"/>
    </row>
    <row r="19" spans="1:14" ht="36" x14ac:dyDescent="0.2">
      <c r="A19" s="25" t="s">
        <v>1237</v>
      </c>
      <c r="B19" s="18" t="s">
        <v>8758</v>
      </c>
      <c r="C19" s="20">
        <v>0</v>
      </c>
      <c r="D19" s="20">
        <v>0</v>
      </c>
      <c r="E19" s="18" t="s">
        <v>8761</v>
      </c>
      <c r="F19" s="20">
        <v>0</v>
      </c>
      <c r="G19" s="20">
        <v>2</v>
      </c>
      <c r="H19" s="18" t="s">
        <v>8760</v>
      </c>
      <c r="I19" s="20">
        <v>0</v>
      </c>
      <c r="J19" s="20">
        <v>0</v>
      </c>
      <c r="K19" s="20">
        <v>0</v>
      </c>
      <c r="L19" s="20">
        <v>1</v>
      </c>
      <c r="M19" s="20">
        <v>0</v>
      </c>
      <c r="N19" s="7"/>
    </row>
    <row r="20" spans="1:14" ht="36" x14ac:dyDescent="0.2">
      <c r="A20" s="25" t="s">
        <v>1237</v>
      </c>
      <c r="B20" s="18" t="s">
        <v>8758</v>
      </c>
      <c r="C20" s="20">
        <v>0</v>
      </c>
      <c r="D20" s="20">
        <v>0</v>
      </c>
      <c r="E20" s="18" t="s">
        <v>8759</v>
      </c>
      <c r="F20" s="20">
        <v>0</v>
      </c>
      <c r="G20" s="20">
        <v>0</v>
      </c>
      <c r="H20" s="18" t="s">
        <v>8760</v>
      </c>
      <c r="I20" s="20">
        <v>0</v>
      </c>
      <c r="J20" s="20">
        <v>0</v>
      </c>
      <c r="K20" s="20">
        <v>0</v>
      </c>
      <c r="L20" s="20">
        <v>1</v>
      </c>
      <c r="M20" s="20">
        <v>0</v>
      </c>
      <c r="N20" s="7"/>
    </row>
    <row r="21" spans="1:14" ht="36" x14ac:dyDescent="0.2">
      <c r="A21" s="25" t="s">
        <v>1237</v>
      </c>
      <c r="B21" s="18" t="s">
        <v>8758</v>
      </c>
      <c r="C21" s="20">
        <v>0</v>
      </c>
      <c r="D21" s="20">
        <v>0</v>
      </c>
      <c r="E21" s="18" t="s">
        <v>8759</v>
      </c>
      <c r="F21" s="20">
        <v>0</v>
      </c>
      <c r="G21" s="20">
        <v>0</v>
      </c>
      <c r="H21" s="18" t="s">
        <v>8760</v>
      </c>
      <c r="I21" s="20">
        <v>0</v>
      </c>
      <c r="J21" s="20">
        <v>0</v>
      </c>
      <c r="K21" s="20">
        <v>0</v>
      </c>
      <c r="L21" s="20">
        <v>1</v>
      </c>
      <c r="M21" s="20">
        <v>0</v>
      </c>
      <c r="N21" s="7"/>
    </row>
    <row r="22" spans="1:14" ht="36" x14ac:dyDescent="0.2">
      <c r="A22" s="25" t="s">
        <v>1237</v>
      </c>
      <c r="B22" s="18" t="s">
        <v>8758</v>
      </c>
      <c r="C22" s="20">
        <v>0</v>
      </c>
      <c r="D22" s="20">
        <v>0</v>
      </c>
      <c r="E22" s="18" t="s">
        <v>8759</v>
      </c>
      <c r="F22" s="20">
        <v>0</v>
      </c>
      <c r="G22" s="20">
        <v>0</v>
      </c>
      <c r="H22" s="18" t="s">
        <v>8760</v>
      </c>
      <c r="I22" s="20">
        <v>0</v>
      </c>
      <c r="J22" s="20">
        <v>0</v>
      </c>
      <c r="K22" s="20">
        <v>0</v>
      </c>
      <c r="L22" s="20">
        <v>1</v>
      </c>
      <c r="M22" s="20">
        <v>0</v>
      </c>
      <c r="N22" s="7"/>
    </row>
    <row r="23" spans="1:14" ht="36" x14ac:dyDescent="0.2">
      <c r="A23" s="25" t="s">
        <v>1237</v>
      </c>
      <c r="B23" s="18" t="s">
        <v>8758</v>
      </c>
      <c r="C23" s="20">
        <v>0</v>
      </c>
      <c r="D23" s="20">
        <v>0</v>
      </c>
      <c r="E23" s="18" t="s">
        <v>8759</v>
      </c>
      <c r="F23" s="20">
        <v>0</v>
      </c>
      <c r="G23" s="20">
        <v>0</v>
      </c>
      <c r="H23" s="18" t="s">
        <v>8760</v>
      </c>
      <c r="I23" s="20">
        <v>0</v>
      </c>
      <c r="J23" s="20">
        <v>0</v>
      </c>
      <c r="K23" s="20">
        <v>0</v>
      </c>
      <c r="L23" s="20">
        <v>1</v>
      </c>
      <c r="M23" s="20">
        <v>0</v>
      </c>
      <c r="N23" s="7"/>
    </row>
    <row r="24" spans="1:14" ht="36" x14ac:dyDescent="0.2">
      <c r="A24" s="25" t="s">
        <v>1237</v>
      </c>
      <c r="B24" s="18" t="s">
        <v>8758</v>
      </c>
      <c r="C24" s="20">
        <v>0</v>
      </c>
      <c r="D24" s="20">
        <v>0</v>
      </c>
      <c r="E24" s="18" t="s">
        <v>8759</v>
      </c>
      <c r="F24" s="20">
        <v>0</v>
      </c>
      <c r="G24" s="20">
        <v>0</v>
      </c>
      <c r="H24" s="18" t="s">
        <v>8760</v>
      </c>
      <c r="I24" s="20">
        <v>0</v>
      </c>
      <c r="J24" s="20">
        <v>0</v>
      </c>
      <c r="K24" s="20">
        <v>0</v>
      </c>
      <c r="L24" s="20">
        <v>1</v>
      </c>
      <c r="M24" s="20">
        <v>0</v>
      </c>
      <c r="N24" s="7"/>
    </row>
    <row r="25" spans="1:14" ht="36" x14ac:dyDescent="0.2">
      <c r="A25" s="25" t="s">
        <v>1237</v>
      </c>
      <c r="B25" s="18" t="s">
        <v>8758</v>
      </c>
      <c r="C25" s="20">
        <v>0</v>
      </c>
      <c r="D25" s="20">
        <v>0</v>
      </c>
      <c r="E25" s="18" t="s">
        <v>8759</v>
      </c>
      <c r="F25" s="20">
        <v>0</v>
      </c>
      <c r="G25" s="20">
        <v>0</v>
      </c>
      <c r="H25" s="18" t="s">
        <v>8760</v>
      </c>
      <c r="I25" s="20">
        <v>0</v>
      </c>
      <c r="J25" s="20">
        <v>0</v>
      </c>
      <c r="K25" s="20">
        <v>0</v>
      </c>
      <c r="L25" s="20">
        <v>1</v>
      </c>
      <c r="M25" s="20">
        <v>0</v>
      </c>
      <c r="N25" s="7"/>
    </row>
    <row r="26" spans="1:14" ht="36" x14ac:dyDescent="0.2">
      <c r="A26" s="25" t="s">
        <v>1237</v>
      </c>
      <c r="B26" s="18" t="s">
        <v>8758</v>
      </c>
      <c r="C26" s="20">
        <v>0</v>
      </c>
      <c r="D26" s="20">
        <v>0</v>
      </c>
      <c r="E26" s="18" t="s">
        <v>8759</v>
      </c>
      <c r="F26" s="20">
        <v>0</v>
      </c>
      <c r="G26" s="20">
        <v>0</v>
      </c>
      <c r="H26" s="18" t="s">
        <v>8762</v>
      </c>
      <c r="I26" s="20">
        <v>0</v>
      </c>
      <c r="J26" s="20">
        <v>0</v>
      </c>
      <c r="K26" s="20">
        <v>0</v>
      </c>
      <c r="L26" s="20">
        <v>0</v>
      </c>
      <c r="M26" s="20">
        <v>1</v>
      </c>
      <c r="N26" s="7"/>
    </row>
    <row r="27" spans="1:14" ht="36" x14ac:dyDescent="0.2">
      <c r="A27" s="25" t="s">
        <v>1237</v>
      </c>
      <c r="B27" s="18" t="s">
        <v>8758</v>
      </c>
      <c r="C27" s="20">
        <v>0</v>
      </c>
      <c r="D27" s="20">
        <v>0</v>
      </c>
      <c r="E27" s="18" t="s">
        <v>8759</v>
      </c>
      <c r="F27" s="20">
        <v>0</v>
      </c>
      <c r="G27" s="20">
        <v>0</v>
      </c>
      <c r="H27" s="18" t="s">
        <v>8760</v>
      </c>
      <c r="I27" s="20">
        <v>0</v>
      </c>
      <c r="J27" s="20">
        <v>0</v>
      </c>
      <c r="K27" s="20">
        <v>0</v>
      </c>
      <c r="L27" s="20">
        <v>1</v>
      </c>
      <c r="M27" s="20">
        <v>0</v>
      </c>
      <c r="N27" s="7"/>
    </row>
    <row r="28" spans="1:14" ht="36" x14ac:dyDescent="0.2">
      <c r="A28" s="25" t="s">
        <v>1237</v>
      </c>
      <c r="B28" s="18" t="s">
        <v>8758</v>
      </c>
      <c r="C28" s="20">
        <v>0</v>
      </c>
      <c r="D28" s="20">
        <v>0</v>
      </c>
      <c r="E28" s="18" t="s">
        <v>8759</v>
      </c>
      <c r="F28" s="20">
        <v>0</v>
      </c>
      <c r="G28" s="20">
        <v>0</v>
      </c>
      <c r="H28" s="18" t="s">
        <v>8760</v>
      </c>
      <c r="I28" s="20">
        <v>0</v>
      </c>
      <c r="J28" s="20">
        <v>0</v>
      </c>
      <c r="K28" s="20">
        <v>0</v>
      </c>
      <c r="L28" s="20">
        <v>2</v>
      </c>
      <c r="M28" s="20">
        <v>0</v>
      </c>
      <c r="N28" s="7"/>
    </row>
    <row r="29" spans="1:14" ht="36" x14ac:dyDescent="0.2">
      <c r="A29" s="25" t="s">
        <v>1237</v>
      </c>
      <c r="B29" s="18" t="s">
        <v>8758</v>
      </c>
      <c r="C29" s="20">
        <v>0</v>
      </c>
      <c r="D29" s="20">
        <v>0</v>
      </c>
      <c r="E29" s="18" t="s">
        <v>8759</v>
      </c>
      <c r="F29" s="20">
        <v>0</v>
      </c>
      <c r="G29" s="20">
        <v>0</v>
      </c>
      <c r="H29" s="18" t="s">
        <v>8760</v>
      </c>
      <c r="I29" s="20">
        <v>0</v>
      </c>
      <c r="J29" s="20">
        <v>0</v>
      </c>
      <c r="K29" s="20">
        <v>0</v>
      </c>
      <c r="L29" s="20">
        <v>5</v>
      </c>
      <c r="M29" s="20">
        <v>0</v>
      </c>
      <c r="N29" s="7"/>
    </row>
    <row r="30" spans="1:14" ht="36" x14ac:dyDescent="0.2">
      <c r="A30" s="25" t="s">
        <v>1237</v>
      </c>
      <c r="B30" s="18" t="s">
        <v>8758</v>
      </c>
      <c r="C30" s="20">
        <v>0</v>
      </c>
      <c r="D30" s="20">
        <v>0</v>
      </c>
      <c r="E30" s="18" t="s">
        <v>8759</v>
      </c>
      <c r="F30" s="20">
        <v>0</v>
      </c>
      <c r="G30" s="20">
        <v>0</v>
      </c>
      <c r="H30" s="18" t="s">
        <v>8760</v>
      </c>
      <c r="I30" s="20">
        <v>0</v>
      </c>
      <c r="J30" s="20">
        <v>0</v>
      </c>
      <c r="K30" s="20">
        <v>0</v>
      </c>
      <c r="L30" s="20">
        <v>1</v>
      </c>
      <c r="M30" s="20">
        <v>0</v>
      </c>
      <c r="N30" s="7"/>
    </row>
    <row r="31" spans="1:14" ht="36" x14ac:dyDescent="0.2">
      <c r="A31" s="25" t="s">
        <v>1237</v>
      </c>
      <c r="B31" s="18" t="s">
        <v>8758</v>
      </c>
      <c r="C31" s="20">
        <v>0</v>
      </c>
      <c r="D31" s="20">
        <v>0</v>
      </c>
      <c r="E31" s="18" t="s">
        <v>8759</v>
      </c>
      <c r="F31" s="20">
        <v>0</v>
      </c>
      <c r="G31" s="20">
        <v>0</v>
      </c>
      <c r="H31" s="18" t="s">
        <v>8760</v>
      </c>
      <c r="I31" s="20">
        <v>0</v>
      </c>
      <c r="J31" s="20">
        <v>0</v>
      </c>
      <c r="K31" s="20">
        <v>0</v>
      </c>
      <c r="L31" s="20">
        <v>4346</v>
      </c>
      <c r="M31" s="20">
        <v>15</v>
      </c>
      <c r="N31" s="7"/>
    </row>
    <row r="32" spans="1:14" ht="36" x14ac:dyDescent="0.2">
      <c r="A32" s="25" t="s">
        <v>1237</v>
      </c>
      <c r="B32" s="18" t="s">
        <v>8758</v>
      </c>
      <c r="C32" s="20">
        <v>0</v>
      </c>
      <c r="D32" s="20">
        <v>0</v>
      </c>
      <c r="E32" s="18" t="s">
        <v>8763</v>
      </c>
      <c r="F32" s="20">
        <v>1</v>
      </c>
      <c r="G32" s="20">
        <v>0</v>
      </c>
      <c r="H32" s="18" t="s">
        <v>8760</v>
      </c>
      <c r="I32" s="20">
        <v>0</v>
      </c>
      <c r="J32" s="20">
        <v>0</v>
      </c>
      <c r="K32" s="20">
        <v>0</v>
      </c>
      <c r="L32" s="20">
        <v>1</v>
      </c>
      <c r="M32" s="20">
        <v>0</v>
      </c>
      <c r="N32" s="7"/>
    </row>
    <row r="33" spans="1:14" ht="36" x14ac:dyDescent="0.2">
      <c r="A33" s="25" t="s">
        <v>1237</v>
      </c>
      <c r="B33" s="18" t="s">
        <v>8758</v>
      </c>
      <c r="C33" s="20">
        <v>0</v>
      </c>
      <c r="D33" s="20">
        <v>0</v>
      </c>
      <c r="E33" s="18" t="s">
        <v>8759</v>
      </c>
      <c r="F33" s="20">
        <v>0</v>
      </c>
      <c r="G33" s="20">
        <v>0</v>
      </c>
      <c r="H33" s="18" t="s">
        <v>8764</v>
      </c>
      <c r="I33" s="20">
        <v>0</v>
      </c>
      <c r="J33" s="20">
        <v>0</v>
      </c>
      <c r="K33" s="20">
        <v>0</v>
      </c>
      <c r="L33" s="20">
        <v>1</v>
      </c>
      <c r="M33" s="20">
        <v>0</v>
      </c>
      <c r="N33" s="7"/>
    </row>
    <row r="34" spans="1:14" ht="36" x14ac:dyDescent="0.2">
      <c r="A34" s="25" t="s">
        <v>1237</v>
      </c>
      <c r="B34" s="18" t="s">
        <v>8758</v>
      </c>
      <c r="C34" s="20">
        <v>0</v>
      </c>
      <c r="D34" s="20">
        <v>0</v>
      </c>
      <c r="E34" s="18" t="s">
        <v>8759</v>
      </c>
      <c r="F34" s="20">
        <v>0</v>
      </c>
      <c r="G34" s="20">
        <v>0</v>
      </c>
      <c r="H34" s="18" t="s">
        <v>8760</v>
      </c>
      <c r="I34" s="20">
        <v>0</v>
      </c>
      <c r="J34" s="20">
        <v>0</v>
      </c>
      <c r="K34" s="20">
        <v>0</v>
      </c>
      <c r="L34" s="20">
        <v>1</v>
      </c>
      <c r="M34" s="20">
        <v>0</v>
      </c>
      <c r="N34" s="7"/>
    </row>
    <row r="35" spans="1:14" ht="36" x14ac:dyDescent="0.2">
      <c r="A35" s="25" t="s">
        <v>1237</v>
      </c>
      <c r="B35" s="18" t="s">
        <v>8758</v>
      </c>
      <c r="C35" s="20">
        <v>0</v>
      </c>
      <c r="D35" s="20">
        <v>0</v>
      </c>
      <c r="E35" s="18" t="s">
        <v>8759</v>
      </c>
      <c r="F35" s="20">
        <v>0</v>
      </c>
      <c r="G35" s="20">
        <v>0</v>
      </c>
      <c r="H35" s="18" t="s">
        <v>8760</v>
      </c>
      <c r="I35" s="20">
        <v>0</v>
      </c>
      <c r="J35" s="20">
        <v>0</v>
      </c>
      <c r="K35" s="20">
        <v>0</v>
      </c>
      <c r="L35" s="20">
        <v>1</v>
      </c>
      <c r="M35" s="20">
        <v>0</v>
      </c>
      <c r="N35" s="7"/>
    </row>
    <row r="36" spans="1:14" ht="36" x14ac:dyDescent="0.2">
      <c r="A36" s="25" t="s">
        <v>1237</v>
      </c>
      <c r="B36" s="18" t="s">
        <v>8758</v>
      </c>
      <c r="C36" s="20">
        <v>0</v>
      </c>
      <c r="D36" s="20">
        <v>0</v>
      </c>
      <c r="E36" s="18" t="s">
        <v>8759</v>
      </c>
      <c r="F36" s="20">
        <v>0</v>
      </c>
      <c r="G36" s="20">
        <v>0</v>
      </c>
      <c r="H36" s="18" t="s">
        <v>8760</v>
      </c>
      <c r="I36" s="20">
        <v>0</v>
      </c>
      <c r="J36" s="20">
        <v>0</v>
      </c>
      <c r="K36" s="20">
        <v>0</v>
      </c>
      <c r="L36" s="20">
        <v>1</v>
      </c>
      <c r="M36" s="20">
        <v>0</v>
      </c>
      <c r="N36" s="7"/>
    </row>
    <row r="37" spans="1:14" ht="36" x14ac:dyDescent="0.2">
      <c r="A37" s="25" t="s">
        <v>1237</v>
      </c>
      <c r="B37" s="18" t="s">
        <v>8758</v>
      </c>
      <c r="C37" s="20">
        <v>0</v>
      </c>
      <c r="D37" s="20">
        <v>0</v>
      </c>
      <c r="E37" s="18" t="s">
        <v>8759</v>
      </c>
      <c r="F37" s="20">
        <v>0</v>
      </c>
      <c r="G37" s="20">
        <v>0</v>
      </c>
      <c r="H37" s="18" t="s">
        <v>8760</v>
      </c>
      <c r="I37" s="20">
        <v>0</v>
      </c>
      <c r="J37" s="20">
        <v>0</v>
      </c>
      <c r="K37" s="20">
        <v>0</v>
      </c>
      <c r="L37" s="20">
        <v>3</v>
      </c>
      <c r="M37" s="20">
        <v>0</v>
      </c>
      <c r="N37" s="7"/>
    </row>
    <row r="38" spans="1:14" ht="36" x14ac:dyDescent="0.2">
      <c r="A38" s="25" t="s">
        <v>1237</v>
      </c>
      <c r="B38" s="18" t="s">
        <v>8758</v>
      </c>
      <c r="C38" s="20">
        <v>0</v>
      </c>
      <c r="D38" s="20">
        <v>0</v>
      </c>
      <c r="E38" s="18" t="s">
        <v>8759</v>
      </c>
      <c r="F38" s="20">
        <v>0</v>
      </c>
      <c r="G38" s="20">
        <v>0</v>
      </c>
      <c r="H38" s="18" t="s">
        <v>8760</v>
      </c>
      <c r="I38" s="20">
        <v>0</v>
      </c>
      <c r="J38" s="20">
        <v>0</v>
      </c>
      <c r="K38" s="20">
        <v>0</v>
      </c>
      <c r="L38" s="20">
        <v>1</v>
      </c>
      <c r="M38" s="20">
        <v>0</v>
      </c>
      <c r="N38" s="7"/>
    </row>
    <row r="39" spans="1:14" ht="36" x14ac:dyDescent="0.2">
      <c r="A39" s="25" t="s">
        <v>1237</v>
      </c>
      <c r="B39" s="18" t="s">
        <v>8758</v>
      </c>
      <c r="C39" s="20">
        <v>0</v>
      </c>
      <c r="D39" s="20">
        <v>0</v>
      </c>
      <c r="E39" s="18" t="s">
        <v>8759</v>
      </c>
      <c r="F39" s="20">
        <v>0</v>
      </c>
      <c r="G39" s="20">
        <v>0</v>
      </c>
      <c r="H39" s="18" t="s">
        <v>8765</v>
      </c>
      <c r="I39" s="20">
        <v>5</v>
      </c>
      <c r="J39" s="20">
        <v>2</v>
      </c>
      <c r="K39" s="20">
        <v>0</v>
      </c>
      <c r="L39" s="20">
        <v>1</v>
      </c>
      <c r="M39" s="20">
        <v>0</v>
      </c>
      <c r="N39" s="7"/>
    </row>
    <row r="40" spans="1:14" ht="36" x14ac:dyDescent="0.2">
      <c r="A40" s="25" t="s">
        <v>1237</v>
      </c>
      <c r="B40" s="18" t="s">
        <v>8758</v>
      </c>
      <c r="C40" s="20">
        <v>0</v>
      </c>
      <c r="D40" s="20">
        <v>0</v>
      </c>
      <c r="E40" s="18" t="s">
        <v>8759</v>
      </c>
      <c r="F40" s="20">
        <v>0</v>
      </c>
      <c r="G40" s="20">
        <v>0</v>
      </c>
      <c r="H40" s="18" t="s">
        <v>8765</v>
      </c>
      <c r="I40" s="20">
        <v>5</v>
      </c>
      <c r="J40" s="20">
        <v>2</v>
      </c>
      <c r="K40" s="20">
        <v>0</v>
      </c>
      <c r="L40" s="20">
        <v>1</v>
      </c>
      <c r="M40" s="20">
        <v>0</v>
      </c>
      <c r="N40" s="7"/>
    </row>
    <row r="41" spans="1:14" ht="36" x14ac:dyDescent="0.2">
      <c r="A41" s="25" t="s">
        <v>1237</v>
      </c>
      <c r="B41" s="18" t="s">
        <v>8758</v>
      </c>
      <c r="C41" s="20">
        <v>0</v>
      </c>
      <c r="D41" s="20">
        <v>0</v>
      </c>
      <c r="E41" s="18" t="s">
        <v>8759</v>
      </c>
      <c r="F41" s="20">
        <v>0</v>
      </c>
      <c r="G41" s="20">
        <v>0</v>
      </c>
      <c r="H41" s="18" t="s">
        <v>8760</v>
      </c>
      <c r="I41" s="20">
        <v>0</v>
      </c>
      <c r="J41" s="20">
        <v>0</v>
      </c>
      <c r="K41" s="20">
        <v>0</v>
      </c>
      <c r="L41" s="20">
        <v>4</v>
      </c>
      <c r="M41" s="20">
        <v>0</v>
      </c>
      <c r="N41" s="7"/>
    </row>
    <row r="42" spans="1:14" ht="36" x14ac:dyDescent="0.2">
      <c r="A42" s="25" t="s">
        <v>1237</v>
      </c>
      <c r="B42" s="18" t="s">
        <v>8758</v>
      </c>
      <c r="C42" s="20">
        <v>0</v>
      </c>
      <c r="D42" s="20">
        <v>0</v>
      </c>
      <c r="E42" s="18" t="s">
        <v>8759</v>
      </c>
      <c r="F42" s="20">
        <v>0</v>
      </c>
      <c r="G42" s="20">
        <v>0</v>
      </c>
      <c r="H42" s="18" t="s">
        <v>8760</v>
      </c>
      <c r="I42" s="20">
        <v>0</v>
      </c>
      <c r="J42" s="20">
        <v>0</v>
      </c>
      <c r="K42" s="20">
        <v>0</v>
      </c>
      <c r="L42" s="20">
        <v>1</v>
      </c>
      <c r="M42" s="20">
        <v>0</v>
      </c>
      <c r="N42" s="7"/>
    </row>
    <row r="43" spans="1:14" ht="36" x14ac:dyDescent="0.2">
      <c r="A43" s="25" t="s">
        <v>1237</v>
      </c>
      <c r="B43" s="18" t="s">
        <v>8758</v>
      </c>
      <c r="C43" s="20">
        <v>0</v>
      </c>
      <c r="D43" s="20">
        <v>0</v>
      </c>
      <c r="E43" s="18" t="s">
        <v>8759</v>
      </c>
      <c r="F43" s="20">
        <v>0</v>
      </c>
      <c r="G43" s="20">
        <v>0</v>
      </c>
      <c r="H43" s="18" t="s">
        <v>8760</v>
      </c>
      <c r="I43" s="20">
        <v>0</v>
      </c>
      <c r="J43" s="20">
        <v>0</v>
      </c>
      <c r="K43" s="20">
        <v>0</v>
      </c>
      <c r="L43" s="20">
        <v>1</v>
      </c>
      <c r="M43" s="20">
        <v>0</v>
      </c>
      <c r="N43" s="7"/>
    </row>
    <row r="44" spans="1:14" ht="36" x14ac:dyDescent="0.2">
      <c r="A44" s="25" t="s">
        <v>1237</v>
      </c>
      <c r="B44" s="18" t="s">
        <v>8758</v>
      </c>
      <c r="C44" s="20">
        <v>0</v>
      </c>
      <c r="D44" s="20">
        <v>0</v>
      </c>
      <c r="E44" s="18" t="s">
        <v>8759</v>
      </c>
      <c r="F44" s="20">
        <v>0</v>
      </c>
      <c r="G44" s="20">
        <v>0</v>
      </c>
      <c r="H44" s="18" t="s">
        <v>8765</v>
      </c>
      <c r="I44" s="20">
        <v>5</v>
      </c>
      <c r="J44" s="20">
        <v>2</v>
      </c>
      <c r="K44" s="20">
        <v>0</v>
      </c>
      <c r="L44" s="20">
        <v>1</v>
      </c>
      <c r="M44" s="20">
        <v>0</v>
      </c>
      <c r="N44" s="7"/>
    </row>
    <row r="45" spans="1:14" ht="36" x14ac:dyDescent="0.2">
      <c r="A45" s="25" t="s">
        <v>1237</v>
      </c>
      <c r="B45" s="18" t="s">
        <v>8758</v>
      </c>
      <c r="C45" s="20">
        <v>0</v>
      </c>
      <c r="D45" s="20">
        <v>0</v>
      </c>
      <c r="E45" s="18" t="s">
        <v>8759</v>
      </c>
      <c r="F45" s="20">
        <v>0</v>
      </c>
      <c r="G45" s="20">
        <v>0</v>
      </c>
      <c r="H45" s="18" t="s">
        <v>8760</v>
      </c>
      <c r="I45" s="20">
        <v>0</v>
      </c>
      <c r="J45" s="20">
        <v>0</v>
      </c>
      <c r="K45" s="20">
        <v>0</v>
      </c>
      <c r="L45" s="20">
        <v>1</v>
      </c>
      <c r="M45" s="20">
        <v>0</v>
      </c>
      <c r="N45" s="7"/>
    </row>
    <row r="46" spans="1:14" ht="36" x14ac:dyDescent="0.2">
      <c r="A46" s="25" t="s">
        <v>1237</v>
      </c>
      <c r="B46" s="18" t="s">
        <v>8758</v>
      </c>
      <c r="C46" s="20">
        <v>0</v>
      </c>
      <c r="D46" s="20">
        <v>0</v>
      </c>
      <c r="E46" s="18" t="s">
        <v>8759</v>
      </c>
      <c r="F46" s="20">
        <v>0</v>
      </c>
      <c r="G46" s="20">
        <v>0</v>
      </c>
      <c r="H46" s="18" t="s">
        <v>8760</v>
      </c>
      <c r="I46" s="20">
        <v>0</v>
      </c>
      <c r="J46" s="20">
        <v>0</v>
      </c>
      <c r="K46" s="20">
        <v>0</v>
      </c>
      <c r="L46" s="20">
        <v>1</v>
      </c>
      <c r="M46" s="20">
        <v>0</v>
      </c>
      <c r="N46" s="7"/>
    </row>
    <row r="47" spans="1:14" ht="36" x14ac:dyDescent="0.2">
      <c r="A47" s="25" t="s">
        <v>1237</v>
      </c>
      <c r="B47" s="18" t="s">
        <v>8758</v>
      </c>
      <c r="C47" s="20">
        <v>0</v>
      </c>
      <c r="D47" s="20">
        <v>0</v>
      </c>
      <c r="E47" s="18" t="s">
        <v>8759</v>
      </c>
      <c r="F47" s="20">
        <v>0</v>
      </c>
      <c r="G47" s="20">
        <v>0</v>
      </c>
      <c r="H47" s="18" t="s">
        <v>8760</v>
      </c>
      <c r="I47" s="20">
        <v>0</v>
      </c>
      <c r="J47" s="20">
        <v>0</v>
      </c>
      <c r="K47" s="20">
        <v>0</v>
      </c>
      <c r="L47" s="20">
        <v>1</v>
      </c>
      <c r="M47" s="20">
        <v>0</v>
      </c>
      <c r="N47" s="7"/>
    </row>
    <row r="48" spans="1:14" ht="36" x14ac:dyDescent="0.2">
      <c r="A48" s="25" t="s">
        <v>1237</v>
      </c>
      <c r="B48" s="18" t="s">
        <v>8758</v>
      </c>
      <c r="C48" s="20">
        <v>0</v>
      </c>
      <c r="D48" s="20">
        <v>0</v>
      </c>
      <c r="E48" s="18" t="s">
        <v>8759</v>
      </c>
      <c r="F48" s="20">
        <v>0</v>
      </c>
      <c r="G48" s="20">
        <v>0</v>
      </c>
      <c r="H48" s="18" t="s">
        <v>8766</v>
      </c>
      <c r="I48" s="20">
        <v>0</v>
      </c>
      <c r="J48" s="20">
        <v>0</v>
      </c>
      <c r="K48" s="20">
        <v>0</v>
      </c>
      <c r="L48" s="20">
        <v>1</v>
      </c>
      <c r="M48" s="20">
        <v>0</v>
      </c>
      <c r="N48" s="7"/>
    </row>
    <row r="49" spans="1:14" ht="36" x14ac:dyDescent="0.2">
      <c r="A49" s="25" t="s">
        <v>1237</v>
      </c>
      <c r="B49" s="18" t="s">
        <v>8758</v>
      </c>
      <c r="C49" s="20">
        <v>0</v>
      </c>
      <c r="D49" s="20">
        <v>0</v>
      </c>
      <c r="E49" s="18" t="s">
        <v>8759</v>
      </c>
      <c r="F49" s="20">
        <v>0</v>
      </c>
      <c r="G49" s="20">
        <v>0</v>
      </c>
      <c r="H49" s="18" t="s">
        <v>8760</v>
      </c>
      <c r="I49" s="20">
        <v>0</v>
      </c>
      <c r="J49" s="20">
        <v>0</v>
      </c>
      <c r="K49" s="20">
        <v>0</v>
      </c>
      <c r="L49" s="20">
        <v>2</v>
      </c>
      <c r="M49" s="20">
        <v>0</v>
      </c>
      <c r="N49" s="7"/>
    </row>
    <row r="50" spans="1:14" ht="36" x14ac:dyDescent="0.2">
      <c r="A50" s="25" t="s">
        <v>1237</v>
      </c>
      <c r="B50" s="18" t="s">
        <v>8758</v>
      </c>
      <c r="C50" s="20">
        <v>0</v>
      </c>
      <c r="D50" s="20">
        <v>0</v>
      </c>
      <c r="E50" s="18" t="s">
        <v>8759</v>
      </c>
      <c r="F50" s="20">
        <v>0</v>
      </c>
      <c r="G50" s="20">
        <v>0</v>
      </c>
      <c r="H50" s="18" t="s">
        <v>8767</v>
      </c>
      <c r="I50" s="20">
        <v>1</v>
      </c>
      <c r="J50" s="20">
        <v>1</v>
      </c>
      <c r="K50" s="20">
        <v>0</v>
      </c>
      <c r="L50" s="20">
        <v>1</v>
      </c>
      <c r="M50" s="20">
        <v>0</v>
      </c>
      <c r="N50" s="7"/>
    </row>
    <row r="51" spans="1:14" ht="36" x14ac:dyDescent="0.2">
      <c r="A51" s="25" t="s">
        <v>1237</v>
      </c>
      <c r="B51" s="18" t="s">
        <v>8758</v>
      </c>
      <c r="C51" s="20">
        <v>0</v>
      </c>
      <c r="D51" s="20">
        <v>0</v>
      </c>
      <c r="E51" s="18" t="s">
        <v>8759</v>
      </c>
      <c r="F51" s="20">
        <v>0</v>
      </c>
      <c r="G51" s="20">
        <v>0</v>
      </c>
      <c r="H51" s="18" t="s">
        <v>8760</v>
      </c>
      <c r="I51" s="20">
        <v>0</v>
      </c>
      <c r="J51" s="20">
        <v>0</v>
      </c>
      <c r="K51" s="20">
        <v>0</v>
      </c>
      <c r="L51" s="20">
        <v>1</v>
      </c>
      <c r="M51" s="20">
        <v>0</v>
      </c>
      <c r="N51" s="7"/>
    </row>
    <row r="52" spans="1:14" ht="36" x14ac:dyDescent="0.2">
      <c r="A52" s="25" t="s">
        <v>1237</v>
      </c>
      <c r="B52" s="18" t="s">
        <v>8758</v>
      </c>
      <c r="C52" s="20">
        <v>0</v>
      </c>
      <c r="D52" s="20">
        <v>0</v>
      </c>
      <c r="E52" s="18" t="s">
        <v>8759</v>
      </c>
      <c r="F52" s="20">
        <v>0</v>
      </c>
      <c r="G52" s="20">
        <v>0</v>
      </c>
      <c r="H52" s="18" t="s">
        <v>8760</v>
      </c>
      <c r="I52" s="20">
        <v>0</v>
      </c>
      <c r="J52" s="20">
        <v>0</v>
      </c>
      <c r="K52" s="20">
        <v>0</v>
      </c>
      <c r="L52" s="20">
        <v>1</v>
      </c>
      <c r="M52" s="20">
        <v>0</v>
      </c>
      <c r="N52" s="7"/>
    </row>
    <row r="53" spans="1:14" ht="36" x14ac:dyDescent="0.2">
      <c r="A53" s="25" t="s">
        <v>1237</v>
      </c>
      <c r="B53" s="18" t="s">
        <v>8758</v>
      </c>
      <c r="C53" s="20">
        <v>0</v>
      </c>
      <c r="D53" s="20">
        <v>0</v>
      </c>
      <c r="E53" s="18" t="s">
        <v>8759</v>
      </c>
      <c r="F53" s="20">
        <v>0</v>
      </c>
      <c r="G53" s="20">
        <v>0</v>
      </c>
      <c r="H53" s="18" t="s">
        <v>8760</v>
      </c>
      <c r="I53" s="20">
        <v>0</v>
      </c>
      <c r="J53" s="20">
        <v>0</v>
      </c>
      <c r="K53" s="20">
        <v>0</v>
      </c>
      <c r="L53" s="20">
        <v>1</v>
      </c>
      <c r="M53" s="20">
        <v>0</v>
      </c>
      <c r="N53" s="7"/>
    </row>
    <row r="54" spans="1:14" ht="36" x14ac:dyDescent="0.2">
      <c r="A54" s="25" t="s">
        <v>1237</v>
      </c>
      <c r="B54" s="18" t="s">
        <v>8758</v>
      </c>
      <c r="C54" s="20">
        <v>0</v>
      </c>
      <c r="D54" s="20">
        <v>0</v>
      </c>
      <c r="E54" s="18" t="s">
        <v>8759</v>
      </c>
      <c r="F54" s="20">
        <v>0</v>
      </c>
      <c r="G54" s="20">
        <v>0</v>
      </c>
      <c r="H54" s="18" t="s">
        <v>8760</v>
      </c>
      <c r="I54" s="20">
        <v>0</v>
      </c>
      <c r="J54" s="20">
        <v>0</v>
      </c>
      <c r="K54" s="20">
        <v>0</v>
      </c>
      <c r="L54" s="20">
        <v>1</v>
      </c>
      <c r="M54" s="20">
        <v>0</v>
      </c>
      <c r="N54" s="7"/>
    </row>
    <row r="55" spans="1:14" ht="36" x14ac:dyDescent="0.2">
      <c r="A55" s="25" t="s">
        <v>1237</v>
      </c>
      <c r="B55" s="18" t="s">
        <v>8768</v>
      </c>
      <c r="C55" s="20">
        <v>1</v>
      </c>
      <c r="D55" s="20">
        <v>0</v>
      </c>
      <c r="E55" s="18" t="s">
        <v>8759</v>
      </c>
      <c r="F55" s="20">
        <v>0</v>
      </c>
      <c r="G55" s="20">
        <v>0</v>
      </c>
      <c r="H55" s="18" t="s">
        <v>8760</v>
      </c>
      <c r="I55" s="20">
        <v>0</v>
      </c>
      <c r="J55" s="20">
        <v>0</v>
      </c>
      <c r="K55" s="20">
        <v>0</v>
      </c>
      <c r="L55" s="20">
        <v>1</v>
      </c>
      <c r="M55" s="20">
        <v>0</v>
      </c>
      <c r="N55" s="7"/>
    </row>
    <row r="56" spans="1:14" ht="36" x14ac:dyDescent="0.2">
      <c r="A56" s="25" t="s">
        <v>1237</v>
      </c>
      <c r="B56" s="18" t="s">
        <v>8769</v>
      </c>
      <c r="C56" s="20">
        <v>1</v>
      </c>
      <c r="D56" s="20">
        <v>0</v>
      </c>
      <c r="E56" s="18" t="s">
        <v>8759</v>
      </c>
      <c r="F56" s="20">
        <v>0</v>
      </c>
      <c r="G56" s="20">
        <v>0</v>
      </c>
      <c r="H56" s="18" t="s">
        <v>8760</v>
      </c>
      <c r="I56" s="20">
        <v>0</v>
      </c>
      <c r="J56" s="20">
        <v>0</v>
      </c>
      <c r="K56" s="20">
        <v>0</v>
      </c>
      <c r="L56" s="20">
        <v>1</v>
      </c>
      <c r="M56" s="20">
        <v>0</v>
      </c>
      <c r="N56" s="7"/>
    </row>
    <row r="57" spans="1:14" ht="36" x14ac:dyDescent="0.2">
      <c r="A57" s="25" t="s">
        <v>1237</v>
      </c>
      <c r="B57" s="18" t="s">
        <v>8770</v>
      </c>
      <c r="C57" s="20">
        <v>7</v>
      </c>
      <c r="D57" s="20">
        <v>1</v>
      </c>
      <c r="E57" s="18" t="s">
        <v>8759</v>
      </c>
      <c r="F57" s="20">
        <v>0</v>
      </c>
      <c r="G57" s="20">
        <v>0</v>
      </c>
      <c r="H57" s="18" t="s">
        <v>8760</v>
      </c>
      <c r="I57" s="20">
        <v>0</v>
      </c>
      <c r="J57" s="20">
        <v>0</v>
      </c>
      <c r="K57" s="20">
        <v>0</v>
      </c>
      <c r="L57" s="20">
        <v>1</v>
      </c>
      <c r="M57" s="20">
        <v>0</v>
      </c>
      <c r="N57" s="7"/>
    </row>
    <row r="58" spans="1:14" ht="36" x14ac:dyDescent="0.2">
      <c r="A58" s="25" t="s">
        <v>1237</v>
      </c>
      <c r="B58" s="18" t="s">
        <v>8770</v>
      </c>
      <c r="C58" s="20">
        <v>7</v>
      </c>
      <c r="D58" s="20">
        <v>1</v>
      </c>
      <c r="E58" s="18" t="s">
        <v>8759</v>
      </c>
      <c r="F58" s="20">
        <v>0</v>
      </c>
      <c r="G58" s="20">
        <v>0</v>
      </c>
      <c r="H58" s="18" t="s">
        <v>8760</v>
      </c>
      <c r="I58" s="20">
        <v>0</v>
      </c>
      <c r="J58" s="20">
        <v>0</v>
      </c>
      <c r="K58" s="20">
        <v>0</v>
      </c>
      <c r="L58" s="20">
        <v>1</v>
      </c>
      <c r="M58" s="20">
        <v>0</v>
      </c>
      <c r="N58" s="7"/>
    </row>
    <row r="59" spans="1:14" ht="36" x14ac:dyDescent="0.2">
      <c r="A59" s="25" t="s">
        <v>1242</v>
      </c>
      <c r="B59" s="18" t="s">
        <v>8771</v>
      </c>
      <c r="C59" s="20">
        <v>0</v>
      </c>
      <c r="D59" s="20">
        <v>0</v>
      </c>
      <c r="E59" s="18" t="s">
        <v>8759</v>
      </c>
      <c r="F59" s="20">
        <v>0</v>
      </c>
      <c r="G59" s="20">
        <v>0</v>
      </c>
      <c r="H59" s="18" t="s">
        <v>8760</v>
      </c>
      <c r="I59" s="20">
        <v>0</v>
      </c>
      <c r="J59" s="20">
        <v>0</v>
      </c>
      <c r="K59" s="20">
        <v>0</v>
      </c>
      <c r="L59" s="20">
        <v>2</v>
      </c>
      <c r="M59" s="20">
        <v>0</v>
      </c>
      <c r="N59" s="7"/>
    </row>
    <row r="60" spans="1:14" ht="36" x14ac:dyDescent="0.2">
      <c r="A60" s="25" t="s">
        <v>1242</v>
      </c>
      <c r="B60" s="18" t="s">
        <v>8771</v>
      </c>
      <c r="C60" s="20">
        <v>0</v>
      </c>
      <c r="D60" s="20">
        <v>0</v>
      </c>
      <c r="E60" s="18" t="s">
        <v>8759</v>
      </c>
      <c r="F60" s="20">
        <v>0</v>
      </c>
      <c r="G60" s="20">
        <v>0</v>
      </c>
      <c r="H60" s="18" t="s">
        <v>8760</v>
      </c>
      <c r="I60" s="20">
        <v>0</v>
      </c>
      <c r="J60" s="20">
        <v>0</v>
      </c>
      <c r="K60" s="20">
        <v>43</v>
      </c>
      <c r="L60" s="20">
        <v>0</v>
      </c>
      <c r="M60" s="20">
        <v>0</v>
      </c>
      <c r="N60" s="7"/>
    </row>
    <row r="61" spans="1:14" ht="36" x14ac:dyDescent="0.2">
      <c r="A61" s="25" t="s">
        <v>1242</v>
      </c>
      <c r="B61" s="18" t="s">
        <v>8771</v>
      </c>
      <c r="C61" s="20">
        <v>0</v>
      </c>
      <c r="D61" s="20">
        <v>0</v>
      </c>
      <c r="E61" s="18" t="s">
        <v>8761</v>
      </c>
      <c r="F61" s="20">
        <v>0</v>
      </c>
      <c r="G61" s="20">
        <v>2</v>
      </c>
      <c r="H61" s="18" t="s">
        <v>8760</v>
      </c>
      <c r="I61" s="20">
        <v>0</v>
      </c>
      <c r="J61" s="20">
        <v>0</v>
      </c>
      <c r="K61" s="20">
        <v>0</v>
      </c>
      <c r="L61" s="20">
        <v>1</v>
      </c>
      <c r="M61" s="20">
        <v>0</v>
      </c>
      <c r="N61" s="7"/>
    </row>
    <row r="62" spans="1:14" ht="36" x14ac:dyDescent="0.2">
      <c r="A62" s="25" t="s">
        <v>1242</v>
      </c>
      <c r="B62" s="18" t="s">
        <v>8771</v>
      </c>
      <c r="C62" s="20">
        <v>0</v>
      </c>
      <c r="D62" s="20">
        <v>0</v>
      </c>
      <c r="E62" s="18" t="s">
        <v>8759</v>
      </c>
      <c r="F62" s="20">
        <v>0</v>
      </c>
      <c r="G62" s="20">
        <v>0</v>
      </c>
      <c r="H62" s="18" t="s">
        <v>8760</v>
      </c>
      <c r="I62" s="20">
        <v>0</v>
      </c>
      <c r="J62" s="20">
        <v>0</v>
      </c>
      <c r="K62" s="20">
        <v>0</v>
      </c>
      <c r="L62" s="20">
        <v>1</v>
      </c>
      <c r="M62" s="20">
        <v>0</v>
      </c>
      <c r="N62" s="7"/>
    </row>
    <row r="63" spans="1:14" ht="36" x14ac:dyDescent="0.2">
      <c r="A63" s="25" t="s">
        <v>1242</v>
      </c>
      <c r="B63" s="18" t="s">
        <v>8771</v>
      </c>
      <c r="C63" s="20">
        <v>0</v>
      </c>
      <c r="D63" s="20">
        <v>0</v>
      </c>
      <c r="E63" s="18" t="s">
        <v>8759</v>
      </c>
      <c r="F63" s="20">
        <v>0</v>
      </c>
      <c r="G63" s="20">
        <v>0</v>
      </c>
      <c r="H63" s="18" t="s">
        <v>8760</v>
      </c>
      <c r="I63" s="20">
        <v>0</v>
      </c>
      <c r="J63" s="20">
        <v>0</v>
      </c>
      <c r="K63" s="20">
        <v>0</v>
      </c>
      <c r="L63" s="20">
        <v>1</v>
      </c>
      <c r="M63" s="20">
        <v>0</v>
      </c>
      <c r="N63" s="7"/>
    </row>
    <row r="64" spans="1:14" ht="36" x14ac:dyDescent="0.2">
      <c r="A64" s="25" t="s">
        <v>1242</v>
      </c>
      <c r="B64" s="18" t="s">
        <v>8771</v>
      </c>
      <c r="C64" s="20">
        <v>0</v>
      </c>
      <c r="D64" s="20">
        <v>0</v>
      </c>
      <c r="E64" s="18" t="s">
        <v>8759</v>
      </c>
      <c r="F64" s="20">
        <v>0</v>
      </c>
      <c r="G64" s="20">
        <v>0</v>
      </c>
      <c r="H64" s="18" t="s">
        <v>8760</v>
      </c>
      <c r="I64" s="20">
        <v>0</v>
      </c>
      <c r="J64" s="20">
        <v>0</v>
      </c>
      <c r="K64" s="20">
        <v>0</v>
      </c>
      <c r="L64" s="20">
        <v>1</v>
      </c>
      <c r="M64" s="20">
        <v>0</v>
      </c>
      <c r="N64" s="7"/>
    </row>
    <row r="65" spans="1:14" ht="36" x14ac:dyDescent="0.2">
      <c r="A65" s="25" t="s">
        <v>1242</v>
      </c>
      <c r="B65" s="18" t="s">
        <v>8771</v>
      </c>
      <c r="C65" s="20">
        <v>0</v>
      </c>
      <c r="D65" s="20">
        <v>0</v>
      </c>
      <c r="E65" s="18" t="s">
        <v>8759</v>
      </c>
      <c r="F65" s="20">
        <v>0</v>
      </c>
      <c r="G65" s="20">
        <v>0</v>
      </c>
      <c r="H65" s="18" t="s">
        <v>8760</v>
      </c>
      <c r="I65" s="20">
        <v>0</v>
      </c>
      <c r="J65" s="20">
        <v>0</v>
      </c>
      <c r="K65" s="20">
        <v>0</v>
      </c>
      <c r="L65" s="20">
        <v>1</v>
      </c>
      <c r="M65" s="20">
        <v>0</v>
      </c>
      <c r="N65" s="7"/>
    </row>
    <row r="66" spans="1:14" ht="36" x14ac:dyDescent="0.2">
      <c r="A66" s="25" t="s">
        <v>1242</v>
      </c>
      <c r="B66" s="18" t="s">
        <v>8771</v>
      </c>
      <c r="C66" s="20">
        <v>0</v>
      </c>
      <c r="D66" s="20">
        <v>0</v>
      </c>
      <c r="E66" s="18" t="s">
        <v>8759</v>
      </c>
      <c r="F66" s="20">
        <v>0</v>
      </c>
      <c r="G66" s="20">
        <v>0</v>
      </c>
      <c r="H66" s="18" t="s">
        <v>8760</v>
      </c>
      <c r="I66" s="20">
        <v>0</v>
      </c>
      <c r="J66" s="20">
        <v>0</v>
      </c>
      <c r="K66" s="20">
        <v>0</v>
      </c>
      <c r="L66" s="20">
        <v>1</v>
      </c>
      <c r="M66" s="20">
        <v>0</v>
      </c>
      <c r="N66" s="7"/>
    </row>
    <row r="67" spans="1:14" ht="36" x14ac:dyDescent="0.2">
      <c r="A67" s="25" t="s">
        <v>1242</v>
      </c>
      <c r="B67" s="18" t="s">
        <v>8771</v>
      </c>
      <c r="C67" s="20">
        <v>0</v>
      </c>
      <c r="D67" s="20">
        <v>0</v>
      </c>
      <c r="E67" s="18" t="s">
        <v>8759</v>
      </c>
      <c r="F67" s="20">
        <v>0</v>
      </c>
      <c r="G67" s="20">
        <v>0</v>
      </c>
      <c r="H67" s="18" t="s">
        <v>8760</v>
      </c>
      <c r="I67" s="20">
        <v>0</v>
      </c>
      <c r="J67" s="20">
        <v>0</v>
      </c>
      <c r="K67" s="20">
        <v>0</v>
      </c>
      <c r="L67" s="20">
        <v>1</v>
      </c>
      <c r="M67" s="20">
        <v>0</v>
      </c>
      <c r="N67" s="7"/>
    </row>
    <row r="68" spans="1:14" ht="36" x14ac:dyDescent="0.2">
      <c r="A68" s="25" t="s">
        <v>1242</v>
      </c>
      <c r="B68" s="18" t="s">
        <v>8771</v>
      </c>
      <c r="C68" s="20">
        <v>0</v>
      </c>
      <c r="D68" s="20">
        <v>0</v>
      </c>
      <c r="E68" s="18" t="s">
        <v>8759</v>
      </c>
      <c r="F68" s="20">
        <v>0</v>
      </c>
      <c r="G68" s="20">
        <v>0</v>
      </c>
      <c r="H68" s="18" t="s">
        <v>8762</v>
      </c>
      <c r="I68" s="20">
        <v>0</v>
      </c>
      <c r="J68" s="20">
        <v>0</v>
      </c>
      <c r="K68" s="20">
        <v>0</v>
      </c>
      <c r="L68" s="20">
        <v>0</v>
      </c>
      <c r="M68" s="20">
        <v>1</v>
      </c>
      <c r="N68" s="7"/>
    </row>
    <row r="69" spans="1:14" ht="36" x14ac:dyDescent="0.2">
      <c r="A69" s="25" t="s">
        <v>1242</v>
      </c>
      <c r="B69" s="18" t="s">
        <v>8771</v>
      </c>
      <c r="C69" s="20">
        <v>0</v>
      </c>
      <c r="D69" s="20">
        <v>0</v>
      </c>
      <c r="E69" s="18" t="s">
        <v>8759</v>
      </c>
      <c r="F69" s="20">
        <v>0</v>
      </c>
      <c r="G69" s="20">
        <v>0</v>
      </c>
      <c r="H69" s="18" t="s">
        <v>8760</v>
      </c>
      <c r="I69" s="20">
        <v>0</v>
      </c>
      <c r="J69" s="20">
        <v>0</v>
      </c>
      <c r="K69" s="20">
        <v>0</v>
      </c>
      <c r="L69" s="20">
        <v>1</v>
      </c>
      <c r="M69" s="20">
        <v>0</v>
      </c>
      <c r="N69" s="7"/>
    </row>
    <row r="70" spans="1:14" ht="36" x14ac:dyDescent="0.2">
      <c r="A70" s="25" t="s">
        <v>1242</v>
      </c>
      <c r="B70" s="18" t="s">
        <v>8771</v>
      </c>
      <c r="C70" s="20">
        <v>0</v>
      </c>
      <c r="D70" s="20">
        <v>0</v>
      </c>
      <c r="E70" s="18" t="s">
        <v>8759</v>
      </c>
      <c r="F70" s="20">
        <v>0</v>
      </c>
      <c r="G70" s="20">
        <v>0</v>
      </c>
      <c r="H70" s="18" t="s">
        <v>8760</v>
      </c>
      <c r="I70" s="20">
        <v>0</v>
      </c>
      <c r="J70" s="20">
        <v>0</v>
      </c>
      <c r="K70" s="20">
        <v>0</v>
      </c>
      <c r="L70" s="20">
        <v>2</v>
      </c>
      <c r="M70" s="20">
        <v>0</v>
      </c>
      <c r="N70" s="7"/>
    </row>
    <row r="71" spans="1:14" ht="36" x14ac:dyDescent="0.2">
      <c r="A71" s="25" t="s">
        <v>1242</v>
      </c>
      <c r="B71" s="18" t="s">
        <v>8771</v>
      </c>
      <c r="C71" s="20">
        <v>0</v>
      </c>
      <c r="D71" s="20">
        <v>0</v>
      </c>
      <c r="E71" s="18" t="s">
        <v>8759</v>
      </c>
      <c r="F71" s="20">
        <v>0</v>
      </c>
      <c r="G71" s="20">
        <v>0</v>
      </c>
      <c r="H71" s="18" t="s">
        <v>8760</v>
      </c>
      <c r="I71" s="20">
        <v>0</v>
      </c>
      <c r="J71" s="20">
        <v>0</v>
      </c>
      <c r="K71" s="20">
        <v>0</v>
      </c>
      <c r="L71" s="20">
        <v>5</v>
      </c>
      <c r="M71" s="20">
        <v>0</v>
      </c>
      <c r="N71" s="7"/>
    </row>
    <row r="72" spans="1:14" ht="36" x14ac:dyDescent="0.2">
      <c r="A72" s="25" t="s">
        <v>1242</v>
      </c>
      <c r="B72" s="18" t="s">
        <v>8771</v>
      </c>
      <c r="C72" s="20">
        <v>0</v>
      </c>
      <c r="D72" s="20">
        <v>0</v>
      </c>
      <c r="E72" s="18" t="s">
        <v>8759</v>
      </c>
      <c r="F72" s="20">
        <v>0</v>
      </c>
      <c r="G72" s="20">
        <v>0</v>
      </c>
      <c r="H72" s="18" t="s">
        <v>8760</v>
      </c>
      <c r="I72" s="20">
        <v>0</v>
      </c>
      <c r="J72" s="20">
        <v>0</v>
      </c>
      <c r="K72" s="20">
        <v>0</v>
      </c>
      <c r="L72" s="20">
        <v>1</v>
      </c>
      <c r="M72" s="20">
        <v>0</v>
      </c>
      <c r="N72" s="7"/>
    </row>
    <row r="73" spans="1:14" ht="36" x14ac:dyDescent="0.2">
      <c r="A73" s="25" t="s">
        <v>1242</v>
      </c>
      <c r="B73" s="18" t="s">
        <v>8771</v>
      </c>
      <c r="C73" s="20">
        <v>0</v>
      </c>
      <c r="D73" s="20">
        <v>0</v>
      </c>
      <c r="E73" s="18" t="s">
        <v>8759</v>
      </c>
      <c r="F73" s="20">
        <v>0</v>
      </c>
      <c r="G73" s="20">
        <v>0</v>
      </c>
      <c r="H73" s="18" t="s">
        <v>8760</v>
      </c>
      <c r="I73" s="20">
        <v>0</v>
      </c>
      <c r="J73" s="20">
        <v>0</v>
      </c>
      <c r="K73" s="20">
        <v>0</v>
      </c>
      <c r="L73" s="20">
        <v>4346</v>
      </c>
      <c r="M73" s="20">
        <v>15</v>
      </c>
      <c r="N73" s="7"/>
    </row>
    <row r="74" spans="1:14" ht="36" x14ac:dyDescent="0.2">
      <c r="A74" s="25" t="s">
        <v>1242</v>
      </c>
      <c r="B74" s="18" t="s">
        <v>8771</v>
      </c>
      <c r="C74" s="20">
        <v>0</v>
      </c>
      <c r="D74" s="20">
        <v>0</v>
      </c>
      <c r="E74" s="18" t="s">
        <v>8763</v>
      </c>
      <c r="F74" s="20">
        <v>1</v>
      </c>
      <c r="G74" s="20">
        <v>0</v>
      </c>
      <c r="H74" s="18" t="s">
        <v>8760</v>
      </c>
      <c r="I74" s="20">
        <v>0</v>
      </c>
      <c r="J74" s="20">
        <v>0</v>
      </c>
      <c r="K74" s="20">
        <v>0</v>
      </c>
      <c r="L74" s="20">
        <v>1</v>
      </c>
      <c r="M74" s="20">
        <v>0</v>
      </c>
      <c r="N74" s="7"/>
    </row>
    <row r="75" spans="1:14" ht="36" x14ac:dyDescent="0.2">
      <c r="A75" s="25" t="s">
        <v>1242</v>
      </c>
      <c r="B75" s="18" t="s">
        <v>8771</v>
      </c>
      <c r="C75" s="20">
        <v>0</v>
      </c>
      <c r="D75" s="20">
        <v>0</v>
      </c>
      <c r="E75" s="18" t="s">
        <v>8759</v>
      </c>
      <c r="F75" s="20">
        <v>0</v>
      </c>
      <c r="G75" s="20">
        <v>0</v>
      </c>
      <c r="H75" s="18" t="s">
        <v>8764</v>
      </c>
      <c r="I75" s="20">
        <v>0</v>
      </c>
      <c r="J75" s="20">
        <v>0</v>
      </c>
      <c r="K75" s="20">
        <v>0</v>
      </c>
      <c r="L75" s="20">
        <v>1</v>
      </c>
      <c r="M75" s="20">
        <v>0</v>
      </c>
      <c r="N75" s="7"/>
    </row>
    <row r="76" spans="1:14" ht="36" x14ac:dyDescent="0.2">
      <c r="A76" s="25" t="s">
        <v>1242</v>
      </c>
      <c r="B76" s="18" t="s">
        <v>8771</v>
      </c>
      <c r="C76" s="20">
        <v>0</v>
      </c>
      <c r="D76" s="20">
        <v>0</v>
      </c>
      <c r="E76" s="18" t="s">
        <v>8759</v>
      </c>
      <c r="F76" s="20">
        <v>0</v>
      </c>
      <c r="G76" s="20">
        <v>0</v>
      </c>
      <c r="H76" s="18" t="s">
        <v>8760</v>
      </c>
      <c r="I76" s="20">
        <v>0</v>
      </c>
      <c r="J76" s="20">
        <v>0</v>
      </c>
      <c r="K76" s="20">
        <v>0</v>
      </c>
      <c r="L76" s="20">
        <v>1</v>
      </c>
      <c r="M76" s="20">
        <v>0</v>
      </c>
      <c r="N76" s="7"/>
    </row>
    <row r="77" spans="1:14" ht="36" x14ac:dyDescent="0.2">
      <c r="A77" s="25" t="s">
        <v>1242</v>
      </c>
      <c r="B77" s="18" t="s">
        <v>8771</v>
      </c>
      <c r="C77" s="20">
        <v>0</v>
      </c>
      <c r="D77" s="20">
        <v>0</v>
      </c>
      <c r="E77" s="18" t="s">
        <v>8759</v>
      </c>
      <c r="F77" s="20">
        <v>0</v>
      </c>
      <c r="G77" s="20">
        <v>0</v>
      </c>
      <c r="H77" s="18" t="s">
        <v>8760</v>
      </c>
      <c r="I77" s="20">
        <v>0</v>
      </c>
      <c r="J77" s="20">
        <v>0</v>
      </c>
      <c r="K77" s="20">
        <v>0</v>
      </c>
      <c r="L77" s="20">
        <v>1</v>
      </c>
      <c r="M77" s="20">
        <v>0</v>
      </c>
      <c r="N77" s="7"/>
    </row>
    <row r="78" spans="1:14" ht="36" x14ac:dyDescent="0.2">
      <c r="A78" s="25" t="s">
        <v>1242</v>
      </c>
      <c r="B78" s="18" t="s">
        <v>8771</v>
      </c>
      <c r="C78" s="20">
        <v>0</v>
      </c>
      <c r="D78" s="20">
        <v>0</v>
      </c>
      <c r="E78" s="18" t="s">
        <v>8759</v>
      </c>
      <c r="F78" s="20">
        <v>0</v>
      </c>
      <c r="G78" s="20">
        <v>0</v>
      </c>
      <c r="H78" s="18" t="s">
        <v>8760</v>
      </c>
      <c r="I78" s="20">
        <v>0</v>
      </c>
      <c r="J78" s="20">
        <v>0</v>
      </c>
      <c r="K78" s="20">
        <v>0</v>
      </c>
      <c r="L78" s="20">
        <v>1</v>
      </c>
      <c r="M78" s="20">
        <v>0</v>
      </c>
      <c r="N78" s="7"/>
    </row>
    <row r="79" spans="1:14" ht="36" x14ac:dyDescent="0.2">
      <c r="A79" s="25" t="s">
        <v>1242</v>
      </c>
      <c r="B79" s="18" t="s">
        <v>8771</v>
      </c>
      <c r="C79" s="20">
        <v>0</v>
      </c>
      <c r="D79" s="20">
        <v>0</v>
      </c>
      <c r="E79" s="18" t="s">
        <v>8759</v>
      </c>
      <c r="F79" s="20">
        <v>0</v>
      </c>
      <c r="G79" s="20">
        <v>0</v>
      </c>
      <c r="H79" s="18" t="s">
        <v>8760</v>
      </c>
      <c r="I79" s="20">
        <v>0</v>
      </c>
      <c r="J79" s="20">
        <v>0</v>
      </c>
      <c r="K79" s="20">
        <v>0</v>
      </c>
      <c r="L79" s="20">
        <v>3</v>
      </c>
      <c r="M79" s="20">
        <v>0</v>
      </c>
      <c r="N79" s="7"/>
    </row>
    <row r="80" spans="1:14" ht="36" x14ac:dyDescent="0.2">
      <c r="A80" s="25" t="s">
        <v>1242</v>
      </c>
      <c r="B80" s="18" t="s">
        <v>8771</v>
      </c>
      <c r="C80" s="20">
        <v>0</v>
      </c>
      <c r="D80" s="20">
        <v>0</v>
      </c>
      <c r="E80" s="18" t="s">
        <v>8759</v>
      </c>
      <c r="F80" s="20">
        <v>0</v>
      </c>
      <c r="G80" s="20">
        <v>0</v>
      </c>
      <c r="H80" s="18" t="s">
        <v>8760</v>
      </c>
      <c r="I80" s="20">
        <v>0</v>
      </c>
      <c r="J80" s="20">
        <v>0</v>
      </c>
      <c r="K80" s="20">
        <v>0</v>
      </c>
      <c r="L80" s="20">
        <v>1</v>
      </c>
      <c r="M80" s="20">
        <v>0</v>
      </c>
      <c r="N80" s="7"/>
    </row>
    <row r="81" spans="1:14" ht="36" x14ac:dyDescent="0.2">
      <c r="A81" s="25" t="s">
        <v>1242</v>
      </c>
      <c r="B81" s="18" t="s">
        <v>8771</v>
      </c>
      <c r="C81" s="20">
        <v>0</v>
      </c>
      <c r="D81" s="20">
        <v>0</v>
      </c>
      <c r="E81" s="18" t="s">
        <v>8759</v>
      </c>
      <c r="F81" s="20">
        <v>0</v>
      </c>
      <c r="G81" s="20">
        <v>0</v>
      </c>
      <c r="H81" s="18" t="s">
        <v>8765</v>
      </c>
      <c r="I81" s="20">
        <v>5</v>
      </c>
      <c r="J81" s="20">
        <v>2</v>
      </c>
      <c r="K81" s="20">
        <v>0</v>
      </c>
      <c r="L81" s="20">
        <v>1</v>
      </c>
      <c r="M81" s="20">
        <v>0</v>
      </c>
      <c r="N81" s="7"/>
    </row>
    <row r="82" spans="1:14" ht="36" x14ac:dyDescent="0.2">
      <c r="A82" s="25" t="s">
        <v>1242</v>
      </c>
      <c r="B82" s="18" t="s">
        <v>8771</v>
      </c>
      <c r="C82" s="20">
        <v>0</v>
      </c>
      <c r="D82" s="20">
        <v>0</v>
      </c>
      <c r="E82" s="18" t="s">
        <v>8759</v>
      </c>
      <c r="F82" s="20">
        <v>0</v>
      </c>
      <c r="G82" s="20">
        <v>0</v>
      </c>
      <c r="H82" s="18" t="s">
        <v>8765</v>
      </c>
      <c r="I82" s="20">
        <v>5</v>
      </c>
      <c r="J82" s="20">
        <v>2</v>
      </c>
      <c r="K82" s="20">
        <v>0</v>
      </c>
      <c r="L82" s="20">
        <v>1</v>
      </c>
      <c r="M82" s="20">
        <v>0</v>
      </c>
      <c r="N82" s="7"/>
    </row>
    <row r="83" spans="1:14" ht="36" x14ac:dyDescent="0.2">
      <c r="A83" s="25" t="s">
        <v>1242</v>
      </c>
      <c r="B83" s="18" t="s">
        <v>8771</v>
      </c>
      <c r="C83" s="20">
        <v>0</v>
      </c>
      <c r="D83" s="20">
        <v>0</v>
      </c>
      <c r="E83" s="18" t="s">
        <v>8759</v>
      </c>
      <c r="F83" s="20">
        <v>0</v>
      </c>
      <c r="G83" s="20">
        <v>0</v>
      </c>
      <c r="H83" s="18" t="s">
        <v>8760</v>
      </c>
      <c r="I83" s="20">
        <v>0</v>
      </c>
      <c r="J83" s="20">
        <v>0</v>
      </c>
      <c r="K83" s="20">
        <v>0</v>
      </c>
      <c r="L83" s="20">
        <v>4</v>
      </c>
      <c r="M83" s="20">
        <v>0</v>
      </c>
      <c r="N83" s="7"/>
    </row>
    <row r="84" spans="1:14" ht="36" x14ac:dyDescent="0.2">
      <c r="A84" s="25" t="s">
        <v>1242</v>
      </c>
      <c r="B84" s="18" t="s">
        <v>8771</v>
      </c>
      <c r="C84" s="20">
        <v>0</v>
      </c>
      <c r="D84" s="20">
        <v>0</v>
      </c>
      <c r="E84" s="18" t="s">
        <v>8759</v>
      </c>
      <c r="F84" s="20">
        <v>0</v>
      </c>
      <c r="G84" s="20">
        <v>0</v>
      </c>
      <c r="H84" s="18" t="s">
        <v>8760</v>
      </c>
      <c r="I84" s="20">
        <v>0</v>
      </c>
      <c r="J84" s="20">
        <v>0</v>
      </c>
      <c r="K84" s="20">
        <v>0</v>
      </c>
      <c r="L84" s="20">
        <v>1</v>
      </c>
      <c r="M84" s="20">
        <v>0</v>
      </c>
      <c r="N84" s="7"/>
    </row>
    <row r="85" spans="1:14" ht="36" x14ac:dyDescent="0.2">
      <c r="A85" s="25" t="s">
        <v>1242</v>
      </c>
      <c r="B85" s="18" t="s">
        <v>8771</v>
      </c>
      <c r="C85" s="20">
        <v>0</v>
      </c>
      <c r="D85" s="20">
        <v>0</v>
      </c>
      <c r="E85" s="18" t="s">
        <v>8759</v>
      </c>
      <c r="F85" s="20">
        <v>0</v>
      </c>
      <c r="G85" s="20">
        <v>0</v>
      </c>
      <c r="H85" s="18" t="s">
        <v>8760</v>
      </c>
      <c r="I85" s="20">
        <v>0</v>
      </c>
      <c r="J85" s="20">
        <v>0</v>
      </c>
      <c r="K85" s="20">
        <v>0</v>
      </c>
      <c r="L85" s="20">
        <v>1</v>
      </c>
      <c r="M85" s="20">
        <v>0</v>
      </c>
      <c r="N85" s="7"/>
    </row>
    <row r="86" spans="1:14" ht="36" x14ac:dyDescent="0.2">
      <c r="A86" s="25" t="s">
        <v>1242</v>
      </c>
      <c r="B86" s="18" t="s">
        <v>8771</v>
      </c>
      <c r="C86" s="20">
        <v>0</v>
      </c>
      <c r="D86" s="20">
        <v>0</v>
      </c>
      <c r="E86" s="18" t="s">
        <v>8759</v>
      </c>
      <c r="F86" s="20">
        <v>0</v>
      </c>
      <c r="G86" s="20">
        <v>0</v>
      </c>
      <c r="H86" s="18" t="s">
        <v>8765</v>
      </c>
      <c r="I86" s="20">
        <v>5</v>
      </c>
      <c r="J86" s="20">
        <v>2</v>
      </c>
      <c r="K86" s="20">
        <v>0</v>
      </c>
      <c r="L86" s="20">
        <v>1</v>
      </c>
      <c r="M86" s="20">
        <v>0</v>
      </c>
      <c r="N86" s="7"/>
    </row>
    <row r="87" spans="1:14" ht="36" x14ac:dyDescent="0.2">
      <c r="A87" s="25" t="s">
        <v>1242</v>
      </c>
      <c r="B87" s="18" t="s">
        <v>8771</v>
      </c>
      <c r="C87" s="20">
        <v>0</v>
      </c>
      <c r="D87" s="20">
        <v>0</v>
      </c>
      <c r="E87" s="18" t="s">
        <v>8759</v>
      </c>
      <c r="F87" s="20">
        <v>0</v>
      </c>
      <c r="G87" s="20">
        <v>0</v>
      </c>
      <c r="H87" s="18" t="s">
        <v>8760</v>
      </c>
      <c r="I87" s="20">
        <v>0</v>
      </c>
      <c r="J87" s="20">
        <v>0</v>
      </c>
      <c r="K87" s="20">
        <v>0</v>
      </c>
      <c r="L87" s="20">
        <v>1</v>
      </c>
      <c r="M87" s="20">
        <v>0</v>
      </c>
      <c r="N87" s="7"/>
    </row>
    <row r="88" spans="1:14" ht="36" x14ac:dyDescent="0.2">
      <c r="A88" s="25" t="s">
        <v>1242</v>
      </c>
      <c r="B88" s="18" t="s">
        <v>8771</v>
      </c>
      <c r="C88" s="20">
        <v>0</v>
      </c>
      <c r="D88" s="20">
        <v>0</v>
      </c>
      <c r="E88" s="18" t="s">
        <v>8759</v>
      </c>
      <c r="F88" s="20">
        <v>0</v>
      </c>
      <c r="G88" s="20">
        <v>0</v>
      </c>
      <c r="H88" s="18" t="s">
        <v>8760</v>
      </c>
      <c r="I88" s="20">
        <v>0</v>
      </c>
      <c r="J88" s="20">
        <v>0</v>
      </c>
      <c r="K88" s="20">
        <v>0</v>
      </c>
      <c r="L88" s="20">
        <v>1</v>
      </c>
      <c r="M88" s="20">
        <v>0</v>
      </c>
      <c r="N88" s="7"/>
    </row>
    <row r="89" spans="1:14" ht="36" x14ac:dyDescent="0.2">
      <c r="A89" s="25" t="s">
        <v>1242</v>
      </c>
      <c r="B89" s="18" t="s">
        <v>8771</v>
      </c>
      <c r="C89" s="20">
        <v>0</v>
      </c>
      <c r="D89" s="20">
        <v>0</v>
      </c>
      <c r="E89" s="18" t="s">
        <v>8759</v>
      </c>
      <c r="F89" s="20">
        <v>0</v>
      </c>
      <c r="G89" s="20">
        <v>0</v>
      </c>
      <c r="H89" s="18" t="s">
        <v>8760</v>
      </c>
      <c r="I89" s="20">
        <v>0</v>
      </c>
      <c r="J89" s="20">
        <v>0</v>
      </c>
      <c r="K89" s="20">
        <v>0</v>
      </c>
      <c r="L89" s="20">
        <v>1</v>
      </c>
      <c r="M89" s="20">
        <v>0</v>
      </c>
      <c r="N89" s="7"/>
    </row>
    <row r="90" spans="1:14" ht="36" x14ac:dyDescent="0.2">
      <c r="A90" s="25" t="s">
        <v>1242</v>
      </c>
      <c r="B90" s="18" t="s">
        <v>8771</v>
      </c>
      <c r="C90" s="20">
        <v>0</v>
      </c>
      <c r="D90" s="20">
        <v>0</v>
      </c>
      <c r="E90" s="18" t="s">
        <v>8759</v>
      </c>
      <c r="F90" s="20">
        <v>0</v>
      </c>
      <c r="G90" s="20">
        <v>0</v>
      </c>
      <c r="H90" s="18" t="s">
        <v>8766</v>
      </c>
      <c r="I90" s="20">
        <v>0</v>
      </c>
      <c r="J90" s="20">
        <v>0</v>
      </c>
      <c r="K90" s="20">
        <v>0</v>
      </c>
      <c r="L90" s="20">
        <v>1</v>
      </c>
      <c r="M90" s="20">
        <v>0</v>
      </c>
      <c r="N90" s="7"/>
    </row>
    <row r="91" spans="1:14" ht="36" x14ac:dyDescent="0.2">
      <c r="A91" s="25" t="s">
        <v>1242</v>
      </c>
      <c r="B91" s="18" t="s">
        <v>8771</v>
      </c>
      <c r="C91" s="20">
        <v>0</v>
      </c>
      <c r="D91" s="20">
        <v>0</v>
      </c>
      <c r="E91" s="18" t="s">
        <v>8759</v>
      </c>
      <c r="F91" s="20">
        <v>0</v>
      </c>
      <c r="G91" s="20">
        <v>0</v>
      </c>
      <c r="H91" s="18" t="s">
        <v>8760</v>
      </c>
      <c r="I91" s="20">
        <v>0</v>
      </c>
      <c r="J91" s="20">
        <v>0</v>
      </c>
      <c r="K91" s="20">
        <v>0</v>
      </c>
      <c r="L91" s="20">
        <v>2</v>
      </c>
      <c r="M91" s="20">
        <v>0</v>
      </c>
      <c r="N91" s="7"/>
    </row>
    <row r="92" spans="1:14" ht="36" x14ac:dyDescent="0.2">
      <c r="A92" s="25" t="s">
        <v>1242</v>
      </c>
      <c r="B92" s="18" t="s">
        <v>8771</v>
      </c>
      <c r="C92" s="20">
        <v>0</v>
      </c>
      <c r="D92" s="20">
        <v>0</v>
      </c>
      <c r="E92" s="18" t="s">
        <v>8759</v>
      </c>
      <c r="F92" s="20">
        <v>0</v>
      </c>
      <c r="G92" s="20">
        <v>0</v>
      </c>
      <c r="H92" s="18" t="s">
        <v>8767</v>
      </c>
      <c r="I92" s="20">
        <v>1</v>
      </c>
      <c r="J92" s="20">
        <v>1</v>
      </c>
      <c r="K92" s="20">
        <v>0</v>
      </c>
      <c r="L92" s="20">
        <v>1</v>
      </c>
      <c r="M92" s="20">
        <v>0</v>
      </c>
      <c r="N92" s="7"/>
    </row>
    <row r="93" spans="1:14" ht="36" x14ac:dyDescent="0.2">
      <c r="A93" s="25" t="s">
        <v>1242</v>
      </c>
      <c r="B93" s="18" t="s">
        <v>8771</v>
      </c>
      <c r="C93" s="20">
        <v>0</v>
      </c>
      <c r="D93" s="20">
        <v>0</v>
      </c>
      <c r="E93" s="18" t="s">
        <v>8759</v>
      </c>
      <c r="F93" s="20">
        <v>0</v>
      </c>
      <c r="G93" s="20">
        <v>0</v>
      </c>
      <c r="H93" s="18" t="s">
        <v>8760</v>
      </c>
      <c r="I93" s="20">
        <v>0</v>
      </c>
      <c r="J93" s="20">
        <v>0</v>
      </c>
      <c r="K93" s="20">
        <v>0</v>
      </c>
      <c r="L93" s="20">
        <v>1</v>
      </c>
      <c r="M93" s="20">
        <v>0</v>
      </c>
      <c r="N93" s="7"/>
    </row>
    <row r="94" spans="1:14" ht="36" x14ac:dyDescent="0.2">
      <c r="A94" s="25" t="s">
        <v>1242</v>
      </c>
      <c r="B94" s="18" t="s">
        <v>8771</v>
      </c>
      <c r="C94" s="20">
        <v>0</v>
      </c>
      <c r="D94" s="20">
        <v>0</v>
      </c>
      <c r="E94" s="18" t="s">
        <v>8759</v>
      </c>
      <c r="F94" s="20">
        <v>0</v>
      </c>
      <c r="G94" s="20">
        <v>0</v>
      </c>
      <c r="H94" s="18" t="s">
        <v>8760</v>
      </c>
      <c r="I94" s="20">
        <v>0</v>
      </c>
      <c r="J94" s="20">
        <v>0</v>
      </c>
      <c r="K94" s="20">
        <v>0</v>
      </c>
      <c r="L94" s="20">
        <v>1</v>
      </c>
      <c r="M94" s="20">
        <v>0</v>
      </c>
      <c r="N94" s="7"/>
    </row>
    <row r="95" spans="1:14" ht="36" x14ac:dyDescent="0.2">
      <c r="A95" s="25" t="s">
        <v>1242</v>
      </c>
      <c r="B95" s="18" t="s">
        <v>8771</v>
      </c>
      <c r="C95" s="20">
        <v>0</v>
      </c>
      <c r="D95" s="20">
        <v>0</v>
      </c>
      <c r="E95" s="18" t="s">
        <v>8759</v>
      </c>
      <c r="F95" s="20">
        <v>0</v>
      </c>
      <c r="G95" s="20">
        <v>0</v>
      </c>
      <c r="H95" s="18" t="s">
        <v>8760</v>
      </c>
      <c r="I95" s="20">
        <v>0</v>
      </c>
      <c r="J95" s="20">
        <v>0</v>
      </c>
      <c r="K95" s="20">
        <v>0</v>
      </c>
      <c r="L95" s="20">
        <v>1</v>
      </c>
      <c r="M95" s="20">
        <v>0</v>
      </c>
      <c r="N95" s="7"/>
    </row>
    <row r="96" spans="1:14" ht="36" x14ac:dyDescent="0.2">
      <c r="A96" s="25" t="s">
        <v>1242</v>
      </c>
      <c r="B96" s="18" t="s">
        <v>8771</v>
      </c>
      <c r="C96" s="20">
        <v>0</v>
      </c>
      <c r="D96" s="20">
        <v>0</v>
      </c>
      <c r="E96" s="18" t="s">
        <v>8759</v>
      </c>
      <c r="F96" s="20">
        <v>0</v>
      </c>
      <c r="G96" s="20">
        <v>0</v>
      </c>
      <c r="H96" s="18" t="s">
        <v>8760</v>
      </c>
      <c r="I96" s="20">
        <v>0</v>
      </c>
      <c r="J96" s="20">
        <v>0</v>
      </c>
      <c r="K96" s="20">
        <v>0</v>
      </c>
      <c r="L96" s="20">
        <v>1</v>
      </c>
      <c r="M96" s="20">
        <v>0</v>
      </c>
      <c r="N96" s="7"/>
    </row>
    <row r="97" spans="1:14" ht="36" x14ac:dyDescent="0.2">
      <c r="A97" s="25" t="s">
        <v>1242</v>
      </c>
      <c r="B97" s="18" t="s">
        <v>8772</v>
      </c>
      <c r="C97" s="20">
        <v>1</v>
      </c>
      <c r="D97" s="20">
        <v>0</v>
      </c>
      <c r="E97" s="18" t="s">
        <v>8759</v>
      </c>
      <c r="F97" s="20">
        <v>0</v>
      </c>
      <c r="G97" s="20">
        <v>0</v>
      </c>
      <c r="H97" s="18" t="s">
        <v>8760</v>
      </c>
      <c r="I97" s="20">
        <v>0</v>
      </c>
      <c r="J97" s="20">
        <v>0</v>
      </c>
      <c r="K97" s="20">
        <v>0</v>
      </c>
      <c r="L97" s="20">
        <v>1</v>
      </c>
      <c r="M97" s="20">
        <v>0</v>
      </c>
      <c r="N97" s="7"/>
    </row>
    <row r="98" spans="1:14" ht="36" x14ac:dyDescent="0.2">
      <c r="A98" s="25" t="s">
        <v>1242</v>
      </c>
      <c r="B98" s="18" t="s">
        <v>8773</v>
      </c>
      <c r="C98" s="20">
        <v>1</v>
      </c>
      <c r="D98" s="20">
        <v>0</v>
      </c>
      <c r="E98" s="18" t="s">
        <v>8759</v>
      </c>
      <c r="F98" s="20">
        <v>0</v>
      </c>
      <c r="G98" s="20">
        <v>0</v>
      </c>
      <c r="H98" s="18" t="s">
        <v>8760</v>
      </c>
      <c r="I98" s="20">
        <v>0</v>
      </c>
      <c r="J98" s="20">
        <v>0</v>
      </c>
      <c r="K98" s="20">
        <v>0</v>
      </c>
      <c r="L98" s="20">
        <v>1</v>
      </c>
      <c r="M98" s="20">
        <v>0</v>
      </c>
      <c r="N98" s="7"/>
    </row>
    <row r="99" spans="1:14" ht="36" x14ac:dyDescent="0.2">
      <c r="A99" s="25" t="s">
        <v>1242</v>
      </c>
      <c r="B99" s="18" t="s">
        <v>8774</v>
      </c>
      <c r="C99" s="20">
        <v>7</v>
      </c>
      <c r="D99" s="20">
        <v>1</v>
      </c>
      <c r="E99" s="18" t="s">
        <v>8759</v>
      </c>
      <c r="F99" s="20">
        <v>0</v>
      </c>
      <c r="G99" s="20">
        <v>0</v>
      </c>
      <c r="H99" s="18" t="s">
        <v>8760</v>
      </c>
      <c r="I99" s="20">
        <v>0</v>
      </c>
      <c r="J99" s="20">
        <v>0</v>
      </c>
      <c r="K99" s="20">
        <v>0</v>
      </c>
      <c r="L99" s="20">
        <v>1</v>
      </c>
      <c r="M99" s="20">
        <v>0</v>
      </c>
      <c r="N99" s="7"/>
    </row>
    <row r="100" spans="1:14" ht="36" x14ac:dyDescent="0.2">
      <c r="A100" s="25" t="s">
        <v>1242</v>
      </c>
      <c r="B100" s="18" t="s">
        <v>8774</v>
      </c>
      <c r="C100" s="20">
        <v>7</v>
      </c>
      <c r="D100" s="20">
        <v>1</v>
      </c>
      <c r="E100" s="18" t="s">
        <v>8759</v>
      </c>
      <c r="F100" s="20">
        <v>0</v>
      </c>
      <c r="G100" s="20">
        <v>0</v>
      </c>
      <c r="H100" s="18" t="s">
        <v>8760</v>
      </c>
      <c r="I100" s="20">
        <v>0</v>
      </c>
      <c r="J100" s="20">
        <v>0</v>
      </c>
      <c r="K100" s="20">
        <v>0</v>
      </c>
      <c r="L100" s="20">
        <v>1</v>
      </c>
      <c r="M100" s="20">
        <v>0</v>
      </c>
      <c r="N100" s="7"/>
    </row>
    <row r="101" spans="1:14" ht="36" x14ac:dyDescent="0.2">
      <c r="A101" s="25" t="s">
        <v>1245</v>
      </c>
      <c r="B101" s="18" t="s">
        <v>8758</v>
      </c>
      <c r="C101" s="20">
        <v>0</v>
      </c>
      <c r="D101" s="20">
        <v>0</v>
      </c>
      <c r="E101" s="18" t="s">
        <v>8759</v>
      </c>
      <c r="F101" s="20">
        <v>0</v>
      </c>
      <c r="G101" s="20">
        <v>0</v>
      </c>
      <c r="H101" s="18" t="s">
        <v>8775</v>
      </c>
      <c r="I101" s="20">
        <v>0</v>
      </c>
      <c r="J101" s="20">
        <v>0</v>
      </c>
      <c r="K101" s="20">
        <v>0</v>
      </c>
      <c r="L101" s="20">
        <v>2</v>
      </c>
      <c r="M101" s="20">
        <v>0</v>
      </c>
      <c r="N101" s="7"/>
    </row>
    <row r="102" spans="1:14" ht="36" x14ac:dyDescent="0.2">
      <c r="A102" s="25" t="s">
        <v>1245</v>
      </c>
      <c r="B102" s="18" t="s">
        <v>8758</v>
      </c>
      <c r="C102" s="20">
        <v>0</v>
      </c>
      <c r="D102" s="20">
        <v>0</v>
      </c>
      <c r="E102" s="18" t="s">
        <v>8759</v>
      </c>
      <c r="F102" s="20">
        <v>0</v>
      </c>
      <c r="G102" s="20">
        <v>0</v>
      </c>
      <c r="H102" s="18" t="s">
        <v>8775</v>
      </c>
      <c r="I102" s="20">
        <v>0</v>
      </c>
      <c r="J102" s="20">
        <v>0</v>
      </c>
      <c r="K102" s="20">
        <v>42</v>
      </c>
      <c r="L102" s="20">
        <v>0</v>
      </c>
      <c r="M102" s="20">
        <v>0</v>
      </c>
      <c r="N102" s="7"/>
    </row>
    <row r="103" spans="1:14" ht="36" x14ac:dyDescent="0.2">
      <c r="A103" s="25" t="s">
        <v>1245</v>
      </c>
      <c r="B103" s="18" t="s">
        <v>8758</v>
      </c>
      <c r="C103" s="20">
        <v>0</v>
      </c>
      <c r="D103" s="20">
        <v>0</v>
      </c>
      <c r="E103" s="18" t="s">
        <v>8759</v>
      </c>
      <c r="F103" s="20">
        <v>0</v>
      </c>
      <c r="G103" s="20">
        <v>0</v>
      </c>
      <c r="H103" s="18" t="s">
        <v>8775</v>
      </c>
      <c r="I103" s="20">
        <v>0</v>
      </c>
      <c r="J103" s="20">
        <v>0</v>
      </c>
      <c r="K103" s="20">
        <v>1</v>
      </c>
      <c r="L103" s="20">
        <v>0</v>
      </c>
      <c r="M103" s="20">
        <v>0</v>
      </c>
      <c r="N103" s="7"/>
    </row>
    <row r="104" spans="1:14" ht="36" x14ac:dyDescent="0.2">
      <c r="A104" s="25" t="s">
        <v>1245</v>
      </c>
      <c r="B104" s="18" t="s">
        <v>8758</v>
      </c>
      <c r="C104" s="20">
        <v>0</v>
      </c>
      <c r="D104" s="20">
        <v>0</v>
      </c>
      <c r="E104" s="18" t="s">
        <v>8761</v>
      </c>
      <c r="F104" s="20">
        <v>0</v>
      </c>
      <c r="G104" s="20">
        <v>2</v>
      </c>
      <c r="H104" s="18" t="s">
        <v>8775</v>
      </c>
      <c r="I104" s="20">
        <v>0</v>
      </c>
      <c r="J104" s="20">
        <v>0</v>
      </c>
      <c r="K104" s="20">
        <v>0</v>
      </c>
      <c r="L104" s="20">
        <v>1</v>
      </c>
      <c r="M104" s="20">
        <v>0</v>
      </c>
      <c r="N104" s="7"/>
    </row>
    <row r="105" spans="1:14" ht="36" x14ac:dyDescent="0.2">
      <c r="A105" s="25" t="s">
        <v>1245</v>
      </c>
      <c r="B105" s="18" t="s">
        <v>8758</v>
      </c>
      <c r="C105" s="20">
        <v>0</v>
      </c>
      <c r="D105" s="20">
        <v>0</v>
      </c>
      <c r="E105" s="18" t="s">
        <v>8759</v>
      </c>
      <c r="F105" s="20">
        <v>0</v>
      </c>
      <c r="G105" s="20">
        <v>0</v>
      </c>
      <c r="H105" s="18" t="s">
        <v>8775</v>
      </c>
      <c r="I105" s="20">
        <v>0</v>
      </c>
      <c r="J105" s="20">
        <v>0</v>
      </c>
      <c r="K105" s="20">
        <v>0</v>
      </c>
      <c r="L105" s="20">
        <v>1</v>
      </c>
      <c r="M105" s="20">
        <v>0</v>
      </c>
      <c r="N105" s="7"/>
    </row>
    <row r="106" spans="1:14" ht="36" x14ac:dyDescent="0.2">
      <c r="A106" s="25" t="s">
        <v>1245</v>
      </c>
      <c r="B106" s="18" t="s">
        <v>8758</v>
      </c>
      <c r="C106" s="20">
        <v>0</v>
      </c>
      <c r="D106" s="20">
        <v>0</v>
      </c>
      <c r="E106" s="18" t="s">
        <v>8759</v>
      </c>
      <c r="F106" s="20">
        <v>0</v>
      </c>
      <c r="G106" s="20">
        <v>0</v>
      </c>
      <c r="H106" s="18" t="s">
        <v>8775</v>
      </c>
      <c r="I106" s="20">
        <v>0</v>
      </c>
      <c r="J106" s="20">
        <v>0</v>
      </c>
      <c r="K106" s="20">
        <v>0</v>
      </c>
      <c r="L106" s="20">
        <v>1</v>
      </c>
      <c r="M106" s="20">
        <v>0</v>
      </c>
      <c r="N106" s="7"/>
    </row>
    <row r="107" spans="1:14" ht="36" x14ac:dyDescent="0.2">
      <c r="A107" s="25" t="s">
        <v>1245</v>
      </c>
      <c r="B107" s="18" t="s">
        <v>8758</v>
      </c>
      <c r="C107" s="20">
        <v>0</v>
      </c>
      <c r="D107" s="20">
        <v>0</v>
      </c>
      <c r="E107" s="18" t="s">
        <v>8759</v>
      </c>
      <c r="F107" s="20">
        <v>0</v>
      </c>
      <c r="G107" s="20">
        <v>0</v>
      </c>
      <c r="H107" s="18" t="s">
        <v>8775</v>
      </c>
      <c r="I107" s="20">
        <v>0</v>
      </c>
      <c r="J107" s="20">
        <v>0</v>
      </c>
      <c r="K107" s="20">
        <v>0</v>
      </c>
      <c r="L107" s="20">
        <v>1</v>
      </c>
      <c r="M107" s="20">
        <v>0</v>
      </c>
      <c r="N107" s="7"/>
    </row>
    <row r="108" spans="1:14" ht="36" x14ac:dyDescent="0.2">
      <c r="A108" s="25" t="s">
        <v>1245</v>
      </c>
      <c r="B108" s="18" t="s">
        <v>8758</v>
      </c>
      <c r="C108" s="20">
        <v>0</v>
      </c>
      <c r="D108" s="20">
        <v>0</v>
      </c>
      <c r="E108" s="18" t="s">
        <v>8759</v>
      </c>
      <c r="F108" s="20">
        <v>0</v>
      </c>
      <c r="G108" s="20">
        <v>0</v>
      </c>
      <c r="H108" s="18" t="s">
        <v>8775</v>
      </c>
      <c r="I108" s="20">
        <v>0</v>
      </c>
      <c r="J108" s="20">
        <v>0</v>
      </c>
      <c r="K108" s="20">
        <v>0</v>
      </c>
      <c r="L108" s="20">
        <v>1</v>
      </c>
      <c r="M108" s="20">
        <v>0</v>
      </c>
      <c r="N108" s="7"/>
    </row>
    <row r="109" spans="1:14" ht="36" x14ac:dyDescent="0.2">
      <c r="A109" s="25" t="s">
        <v>1245</v>
      </c>
      <c r="B109" s="18" t="s">
        <v>8758</v>
      </c>
      <c r="C109" s="20">
        <v>0</v>
      </c>
      <c r="D109" s="20">
        <v>0</v>
      </c>
      <c r="E109" s="18" t="s">
        <v>8759</v>
      </c>
      <c r="F109" s="20">
        <v>0</v>
      </c>
      <c r="G109" s="20">
        <v>0</v>
      </c>
      <c r="H109" s="18" t="s">
        <v>8775</v>
      </c>
      <c r="I109" s="20">
        <v>0</v>
      </c>
      <c r="J109" s="20">
        <v>0</v>
      </c>
      <c r="K109" s="20">
        <v>0</v>
      </c>
      <c r="L109" s="20">
        <v>1</v>
      </c>
      <c r="M109" s="20">
        <v>0</v>
      </c>
      <c r="N109" s="7"/>
    </row>
    <row r="110" spans="1:14" ht="36" x14ac:dyDescent="0.2">
      <c r="A110" s="25" t="s">
        <v>1245</v>
      </c>
      <c r="B110" s="18" t="s">
        <v>8758</v>
      </c>
      <c r="C110" s="20">
        <v>0</v>
      </c>
      <c r="D110" s="20">
        <v>0</v>
      </c>
      <c r="E110" s="18" t="s">
        <v>8759</v>
      </c>
      <c r="F110" s="20">
        <v>0</v>
      </c>
      <c r="G110" s="20">
        <v>0</v>
      </c>
      <c r="H110" s="18" t="s">
        <v>8775</v>
      </c>
      <c r="I110" s="20">
        <v>0</v>
      </c>
      <c r="J110" s="20">
        <v>0</v>
      </c>
      <c r="K110" s="20">
        <v>0</v>
      </c>
      <c r="L110" s="20">
        <v>1</v>
      </c>
      <c r="M110" s="20">
        <v>0</v>
      </c>
      <c r="N110" s="7"/>
    </row>
    <row r="111" spans="1:14" ht="36" x14ac:dyDescent="0.2">
      <c r="A111" s="25" t="s">
        <v>1245</v>
      </c>
      <c r="B111" s="18" t="s">
        <v>8758</v>
      </c>
      <c r="C111" s="20">
        <v>0</v>
      </c>
      <c r="D111" s="20">
        <v>0</v>
      </c>
      <c r="E111" s="18" t="s">
        <v>8759</v>
      </c>
      <c r="F111" s="20">
        <v>0</v>
      </c>
      <c r="G111" s="20">
        <v>0</v>
      </c>
      <c r="H111" s="18" t="s">
        <v>8775</v>
      </c>
      <c r="I111" s="20">
        <v>0</v>
      </c>
      <c r="J111" s="20">
        <v>0</v>
      </c>
      <c r="K111" s="20">
        <v>0</v>
      </c>
      <c r="L111" s="20">
        <v>1</v>
      </c>
      <c r="M111" s="20">
        <v>0</v>
      </c>
      <c r="N111" s="7"/>
    </row>
    <row r="112" spans="1:14" ht="36" x14ac:dyDescent="0.2">
      <c r="A112" s="25" t="s">
        <v>1245</v>
      </c>
      <c r="B112" s="18" t="s">
        <v>8758</v>
      </c>
      <c r="C112" s="20">
        <v>0</v>
      </c>
      <c r="D112" s="20">
        <v>0</v>
      </c>
      <c r="E112" s="18" t="s">
        <v>8759</v>
      </c>
      <c r="F112" s="20">
        <v>0</v>
      </c>
      <c r="G112" s="20">
        <v>0</v>
      </c>
      <c r="H112" s="18" t="s">
        <v>8775</v>
      </c>
      <c r="I112" s="20">
        <v>0</v>
      </c>
      <c r="J112" s="20">
        <v>0</v>
      </c>
      <c r="K112" s="20">
        <v>0</v>
      </c>
      <c r="L112" s="20">
        <v>2</v>
      </c>
      <c r="M112" s="20">
        <v>0</v>
      </c>
      <c r="N112" s="7"/>
    </row>
    <row r="113" spans="1:14" ht="36" x14ac:dyDescent="0.2">
      <c r="A113" s="25" t="s">
        <v>1245</v>
      </c>
      <c r="B113" s="18" t="s">
        <v>8758</v>
      </c>
      <c r="C113" s="20">
        <v>0</v>
      </c>
      <c r="D113" s="20">
        <v>0</v>
      </c>
      <c r="E113" s="18" t="s">
        <v>8759</v>
      </c>
      <c r="F113" s="20">
        <v>0</v>
      </c>
      <c r="G113" s="20">
        <v>0</v>
      </c>
      <c r="H113" s="18" t="s">
        <v>8775</v>
      </c>
      <c r="I113" s="20">
        <v>0</v>
      </c>
      <c r="J113" s="20">
        <v>0</v>
      </c>
      <c r="K113" s="20">
        <v>0</v>
      </c>
      <c r="L113" s="20">
        <v>5</v>
      </c>
      <c r="M113" s="20">
        <v>0</v>
      </c>
      <c r="N113" s="7"/>
    </row>
    <row r="114" spans="1:14" ht="36" x14ac:dyDescent="0.2">
      <c r="A114" s="25" t="s">
        <v>1245</v>
      </c>
      <c r="B114" s="18" t="s">
        <v>8758</v>
      </c>
      <c r="C114" s="20">
        <v>0</v>
      </c>
      <c r="D114" s="20">
        <v>0</v>
      </c>
      <c r="E114" s="18" t="s">
        <v>8759</v>
      </c>
      <c r="F114" s="20">
        <v>0</v>
      </c>
      <c r="G114" s="20">
        <v>0</v>
      </c>
      <c r="H114" s="18" t="s">
        <v>8775</v>
      </c>
      <c r="I114" s="20">
        <v>0</v>
      </c>
      <c r="J114" s="20">
        <v>0</v>
      </c>
      <c r="K114" s="20">
        <v>0</v>
      </c>
      <c r="L114" s="20">
        <v>1</v>
      </c>
      <c r="M114" s="20">
        <v>0</v>
      </c>
      <c r="N114" s="7"/>
    </row>
    <row r="115" spans="1:14" ht="36" x14ac:dyDescent="0.2">
      <c r="A115" s="25" t="s">
        <v>1245</v>
      </c>
      <c r="B115" s="18" t="s">
        <v>8758</v>
      </c>
      <c r="C115" s="20">
        <v>0</v>
      </c>
      <c r="D115" s="20">
        <v>0</v>
      </c>
      <c r="E115" s="18" t="s">
        <v>8759</v>
      </c>
      <c r="F115" s="20">
        <v>0</v>
      </c>
      <c r="G115" s="20">
        <v>0</v>
      </c>
      <c r="H115" s="18" t="s">
        <v>8775</v>
      </c>
      <c r="I115" s="20">
        <v>0</v>
      </c>
      <c r="J115" s="20">
        <v>0</v>
      </c>
      <c r="K115" s="20">
        <v>0</v>
      </c>
      <c r="L115" s="20">
        <v>4346</v>
      </c>
      <c r="M115" s="20">
        <v>15</v>
      </c>
      <c r="N115" s="7"/>
    </row>
    <row r="116" spans="1:14" ht="36" x14ac:dyDescent="0.2">
      <c r="A116" s="25" t="s">
        <v>1245</v>
      </c>
      <c r="B116" s="18" t="s">
        <v>8758</v>
      </c>
      <c r="C116" s="20">
        <v>0</v>
      </c>
      <c r="D116" s="20">
        <v>0</v>
      </c>
      <c r="E116" s="18" t="s">
        <v>8763</v>
      </c>
      <c r="F116" s="20">
        <v>1</v>
      </c>
      <c r="G116" s="20">
        <v>0</v>
      </c>
      <c r="H116" s="18" t="s">
        <v>8775</v>
      </c>
      <c r="I116" s="20">
        <v>0</v>
      </c>
      <c r="J116" s="20">
        <v>0</v>
      </c>
      <c r="K116" s="20">
        <v>0</v>
      </c>
      <c r="L116" s="20">
        <v>1</v>
      </c>
      <c r="M116" s="20">
        <v>0</v>
      </c>
      <c r="N116" s="7"/>
    </row>
    <row r="117" spans="1:14" ht="36" x14ac:dyDescent="0.2">
      <c r="A117" s="25" t="s">
        <v>1245</v>
      </c>
      <c r="B117" s="18" t="s">
        <v>8758</v>
      </c>
      <c r="C117" s="20">
        <v>0</v>
      </c>
      <c r="D117" s="20">
        <v>0</v>
      </c>
      <c r="E117" s="18" t="s">
        <v>8759</v>
      </c>
      <c r="F117" s="20">
        <v>0</v>
      </c>
      <c r="G117" s="20">
        <v>0</v>
      </c>
      <c r="H117" s="18" t="s">
        <v>8776</v>
      </c>
      <c r="I117" s="20">
        <v>0</v>
      </c>
      <c r="J117" s="20">
        <v>0</v>
      </c>
      <c r="K117" s="20">
        <v>0</v>
      </c>
      <c r="L117" s="20">
        <v>1</v>
      </c>
      <c r="M117" s="20">
        <v>0</v>
      </c>
      <c r="N117" s="7"/>
    </row>
    <row r="118" spans="1:14" ht="36" x14ac:dyDescent="0.2">
      <c r="A118" s="25" t="s">
        <v>1245</v>
      </c>
      <c r="B118" s="18" t="s">
        <v>8758</v>
      </c>
      <c r="C118" s="20">
        <v>0</v>
      </c>
      <c r="D118" s="20">
        <v>0</v>
      </c>
      <c r="E118" s="18" t="s">
        <v>8759</v>
      </c>
      <c r="F118" s="20">
        <v>0</v>
      </c>
      <c r="G118" s="20">
        <v>0</v>
      </c>
      <c r="H118" s="18" t="s">
        <v>8775</v>
      </c>
      <c r="I118" s="20">
        <v>0</v>
      </c>
      <c r="J118" s="20">
        <v>0</v>
      </c>
      <c r="K118" s="20">
        <v>0</v>
      </c>
      <c r="L118" s="20">
        <v>1</v>
      </c>
      <c r="M118" s="20">
        <v>0</v>
      </c>
      <c r="N118" s="7"/>
    </row>
    <row r="119" spans="1:14" ht="36" x14ac:dyDescent="0.2">
      <c r="A119" s="25" t="s">
        <v>1245</v>
      </c>
      <c r="B119" s="18" t="s">
        <v>8758</v>
      </c>
      <c r="C119" s="20">
        <v>0</v>
      </c>
      <c r="D119" s="20">
        <v>0</v>
      </c>
      <c r="E119" s="18" t="s">
        <v>8759</v>
      </c>
      <c r="F119" s="20">
        <v>0</v>
      </c>
      <c r="G119" s="20">
        <v>0</v>
      </c>
      <c r="H119" s="18" t="s">
        <v>8775</v>
      </c>
      <c r="I119" s="20">
        <v>0</v>
      </c>
      <c r="J119" s="20">
        <v>0</v>
      </c>
      <c r="K119" s="20">
        <v>0</v>
      </c>
      <c r="L119" s="20">
        <v>1</v>
      </c>
      <c r="M119" s="20">
        <v>0</v>
      </c>
      <c r="N119" s="7"/>
    </row>
    <row r="120" spans="1:14" ht="36" x14ac:dyDescent="0.2">
      <c r="A120" s="25" t="s">
        <v>1245</v>
      </c>
      <c r="B120" s="18" t="s">
        <v>8758</v>
      </c>
      <c r="C120" s="20">
        <v>0</v>
      </c>
      <c r="D120" s="20">
        <v>0</v>
      </c>
      <c r="E120" s="18" t="s">
        <v>8759</v>
      </c>
      <c r="F120" s="20">
        <v>0</v>
      </c>
      <c r="G120" s="20">
        <v>0</v>
      </c>
      <c r="H120" s="18" t="s">
        <v>8775</v>
      </c>
      <c r="I120" s="20">
        <v>0</v>
      </c>
      <c r="J120" s="20">
        <v>0</v>
      </c>
      <c r="K120" s="20">
        <v>0</v>
      </c>
      <c r="L120" s="20">
        <v>1</v>
      </c>
      <c r="M120" s="20">
        <v>0</v>
      </c>
      <c r="N120" s="7"/>
    </row>
    <row r="121" spans="1:14" ht="36" x14ac:dyDescent="0.2">
      <c r="A121" s="25" t="s">
        <v>1245</v>
      </c>
      <c r="B121" s="18" t="s">
        <v>8758</v>
      </c>
      <c r="C121" s="20">
        <v>0</v>
      </c>
      <c r="D121" s="20">
        <v>0</v>
      </c>
      <c r="E121" s="18" t="s">
        <v>8759</v>
      </c>
      <c r="F121" s="20">
        <v>0</v>
      </c>
      <c r="G121" s="20">
        <v>0</v>
      </c>
      <c r="H121" s="18" t="s">
        <v>8775</v>
      </c>
      <c r="I121" s="20">
        <v>0</v>
      </c>
      <c r="J121" s="20">
        <v>0</v>
      </c>
      <c r="K121" s="20">
        <v>0</v>
      </c>
      <c r="L121" s="20">
        <v>3</v>
      </c>
      <c r="M121" s="20">
        <v>0</v>
      </c>
      <c r="N121" s="7"/>
    </row>
    <row r="122" spans="1:14" ht="36" x14ac:dyDescent="0.2">
      <c r="A122" s="25" t="s">
        <v>1245</v>
      </c>
      <c r="B122" s="18" t="s">
        <v>8758</v>
      </c>
      <c r="C122" s="20">
        <v>0</v>
      </c>
      <c r="D122" s="20">
        <v>0</v>
      </c>
      <c r="E122" s="18" t="s">
        <v>8759</v>
      </c>
      <c r="F122" s="20">
        <v>0</v>
      </c>
      <c r="G122" s="20">
        <v>0</v>
      </c>
      <c r="H122" s="18" t="s">
        <v>8775</v>
      </c>
      <c r="I122" s="20">
        <v>0</v>
      </c>
      <c r="J122" s="20">
        <v>0</v>
      </c>
      <c r="K122" s="20">
        <v>0</v>
      </c>
      <c r="L122" s="20">
        <v>1</v>
      </c>
      <c r="M122" s="20">
        <v>0</v>
      </c>
      <c r="N122" s="7"/>
    </row>
    <row r="123" spans="1:14" ht="36" x14ac:dyDescent="0.2">
      <c r="A123" s="25" t="s">
        <v>1245</v>
      </c>
      <c r="B123" s="18" t="s">
        <v>8758</v>
      </c>
      <c r="C123" s="20">
        <v>0</v>
      </c>
      <c r="D123" s="20">
        <v>0</v>
      </c>
      <c r="E123" s="18" t="s">
        <v>8759</v>
      </c>
      <c r="F123" s="20">
        <v>0</v>
      </c>
      <c r="G123" s="20">
        <v>0</v>
      </c>
      <c r="H123" s="18" t="s">
        <v>8777</v>
      </c>
      <c r="I123" s="20">
        <v>5</v>
      </c>
      <c r="J123" s="20">
        <v>2</v>
      </c>
      <c r="K123" s="20">
        <v>0</v>
      </c>
      <c r="L123" s="20">
        <v>1</v>
      </c>
      <c r="M123" s="20">
        <v>0</v>
      </c>
      <c r="N123" s="7"/>
    </row>
    <row r="124" spans="1:14" ht="36" x14ac:dyDescent="0.2">
      <c r="A124" s="25" t="s">
        <v>1245</v>
      </c>
      <c r="B124" s="18" t="s">
        <v>8758</v>
      </c>
      <c r="C124" s="20">
        <v>0</v>
      </c>
      <c r="D124" s="20">
        <v>0</v>
      </c>
      <c r="E124" s="18" t="s">
        <v>8759</v>
      </c>
      <c r="F124" s="20">
        <v>0</v>
      </c>
      <c r="G124" s="20">
        <v>0</v>
      </c>
      <c r="H124" s="18" t="s">
        <v>8775</v>
      </c>
      <c r="I124" s="20">
        <v>0</v>
      </c>
      <c r="J124" s="20">
        <v>0</v>
      </c>
      <c r="K124" s="20">
        <v>0</v>
      </c>
      <c r="L124" s="20">
        <v>1</v>
      </c>
      <c r="M124" s="20">
        <v>0</v>
      </c>
      <c r="N124" s="7"/>
    </row>
    <row r="125" spans="1:14" ht="36" x14ac:dyDescent="0.2">
      <c r="A125" s="25" t="s">
        <v>1245</v>
      </c>
      <c r="B125" s="18" t="s">
        <v>8758</v>
      </c>
      <c r="C125" s="20">
        <v>0</v>
      </c>
      <c r="D125" s="20">
        <v>0</v>
      </c>
      <c r="E125" s="18" t="s">
        <v>8759</v>
      </c>
      <c r="F125" s="20">
        <v>0</v>
      </c>
      <c r="G125" s="20">
        <v>0</v>
      </c>
      <c r="H125" s="18" t="s">
        <v>8775</v>
      </c>
      <c r="I125" s="20">
        <v>0</v>
      </c>
      <c r="J125" s="20">
        <v>0</v>
      </c>
      <c r="K125" s="20">
        <v>0</v>
      </c>
      <c r="L125" s="20">
        <v>4</v>
      </c>
      <c r="M125" s="20">
        <v>0</v>
      </c>
      <c r="N125" s="7"/>
    </row>
    <row r="126" spans="1:14" ht="36" x14ac:dyDescent="0.2">
      <c r="A126" s="25" t="s">
        <v>1245</v>
      </c>
      <c r="B126" s="18" t="s">
        <v>8758</v>
      </c>
      <c r="C126" s="20">
        <v>0</v>
      </c>
      <c r="D126" s="20">
        <v>0</v>
      </c>
      <c r="E126" s="18" t="s">
        <v>8759</v>
      </c>
      <c r="F126" s="20">
        <v>0</v>
      </c>
      <c r="G126" s="20">
        <v>0</v>
      </c>
      <c r="H126" s="18" t="s">
        <v>8775</v>
      </c>
      <c r="I126" s="20">
        <v>0</v>
      </c>
      <c r="J126" s="20">
        <v>0</v>
      </c>
      <c r="K126" s="20">
        <v>0</v>
      </c>
      <c r="L126" s="20">
        <v>1</v>
      </c>
      <c r="M126" s="20">
        <v>0</v>
      </c>
      <c r="N126" s="7"/>
    </row>
    <row r="127" spans="1:14" ht="36" x14ac:dyDescent="0.2">
      <c r="A127" s="25" t="s">
        <v>1245</v>
      </c>
      <c r="B127" s="18" t="s">
        <v>8758</v>
      </c>
      <c r="C127" s="20">
        <v>0</v>
      </c>
      <c r="D127" s="20">
        <v>0</v>
      </c>
      <c r="E127" s="18" t="s">
        <v>8759</v>
      </c>
      <c r="F127" s="20">
        <v>0</v>
      </c>
      <c r="G127" s="20">
        <v>0</v>
      </c>
      <c r="H127" s="18" t="s">
        <v>8775</v>
      </c>
      <c r="I127" s="20">
        <v>0</v>
      </c>
      <c r="J127" s="20">
        <v>0</v>
      </c>
      <c r="K127" s="20">
        <v>0</v>
      </c>
      <c r="L127" s="20">
        <v>1</v>
      </c>
      <c r="M127" s="20">
        <v>0</v>
      </c>
      <c r="N127" s="7"/>
    </row>
    <row r="128" spans="1:14" ht="36" x14ac:dyDescent="0.2">
      <c r="A128" s="25" t="s">
        <v>1245</v>
      </c>
      <c r="B128" s="18" t="s">
        <v>8758</v>
      </c>
      <c r="C128" s="20">
        <v>0</v>
      </c>
      <c r="D128" s="20">
        <v>0</v>
      </c>
      <c r="E128" s="18" t="s">
        <v>8759</v>
      </c>
      <c r="F128" s="20">
        <v>0</v>
      </c>
      <c r="G128" s="20">
        <v>0</v>
      </c>
      <c r="H128" s="18" t="s">
        <v>8775</v>
      </c>
      <c r="I128" s="20">
        <v>0</v>
      </c>
      <c r="J128" s="20">
        <v>0</v>
      </c>
      <c r="K128" s="20">
        <v>0</v>
      </c>
      <c r="L128" s="20">
        <v>1</v>
      </c>
      <c r="M128" s="20">
        <v>0</v>
      </c>
      <c r="N128" s="7"/>
    </row>
    <row r="129" spans="1:14" ht="36" x14ac:dyDescent="0.2">
      <c r="A129" s="25" t="s">
        <v>1245</v>
      </c>
      <c r="B129" s="18" t="s">
        <v>8758</v>
      </c>
      <c r="C129" s="20">
        <v>0</v>
      </c>
      <c r="D129" s="20">
        <v>0</v>
      </c>
      <c r="E129" s="18" t="s">
        <v>8759</v>
      </c>
      <c r="F129" s="20">
        <v>0</v>
      </c>
      <c r="G129" s="20">
        <v>0</v>
      </c>
      <c r="H129" s="18" t="s">
        <v>8777</v>
      </c>
      <c r="I129" s="20">
        <v>5</v>
      </c>
      <c r="J129" s="20">
        <v>2</v>
      </c>
      <c r="K129" s="20">
        <v>0</v>
      </c>
      <c r="L129" s="20">
        <v>1</v>
      </c>
      <c r="M129" s="20">
        <v>0</v>
      </c>
      <c r="N129" s="7"/>
    </row>
    <row r="130" spans="1:14" ht="36" x14ac:dyDescent="0.2">
      <c r="A130" s="25" t="s">
        <v>1245</v>
      </c>
      <c r="B130" s="18" t="s">
        <v>8758</v>
      </c>
      <c r="C130" s="20">
        <v>0</v>
      </c>
      <c r="D130" s="20">
        <v>0</v>
      </c>
      <c r="E130" s="18" t="s">
        <v>8759</v>
      </c>
      <c r="F130" s="20">
        <v>0</v>
      </c>
      <c r="G130" s="20">
        <v>0</v>
      </c>
      <c r="H130" s="18" t="s">
        <v>8778</v>
      </c>
      <c r="I130" s="20">
        <v>0</v>
      </c>
      <c r="J130" s="20">
        <v>0</v>
      </c>
      <c r="K130" s="20">
        <v>0</v>
      </c>
      <c r="L130" s="20">
        <v>0</v>
      </c>
      <c r="M130" s="20">
        <v>1</v>
      </c>
      <c r="N130" s="7"/>
    </row>
    <row r="131" spans="1:14" ht="36" x14ac:dyDescent="0.2">
      <c r="A131" s="25" t="s">
        <v>1245</v>
      </c>
      <c r="B131" s="18" t="s">
        <v>8758</v>
      </c>
      <c r="C131" s="20">
        <v>0</v>
      </c>
      <c r="D131" s="20">
        <v>0</v>
      </c>
      <c r="E131" s="18" t="s">
        <v>8759</v>
      </c>
      <c r="F131" s="20">
        <v>0</v>
      </c>
      <c r="G131" s="20">
        <v>0</v>
      </c>
      <c r="H131" s="18" t="s">
        <v>8777</v>
      </c>
      <c r="I131" s="20">
        <v>5</v>
      </c>
      <c r="J131" s="20">
        <v>2</v>
      </c>
      <c r="K131" s="20">
        <v>0</v>
      </c>
      <c r="L131" s="20">
        <v>1</v>
      </c>
      <c r="M131" s="20">
        <v>0</v>
      </c>
      <c r="N131" s="7"/>
    </row>
    <row r="132" spans="1:14" ht="36" x14ac:dyDescent="0.2">
      <c r="A132" s="25" t="s">
        <v>1245</v>
      </c>
      <c r="B132" s="18" t="s">
        <v>8758</v>
      </c>
      <c r="C132" s="20">
        <v>0</v>
      </c>
      <c r="D132" s="20">
        <v>0</v>
      </c>
      <c r="E132" s="18" t="s">
        <v>8759</v>
      </c>
      <c r="F132" s="20">
        <v>0</v>
      </c>
      <c r="G132" s="20">
        <v>0</v>
      </c>
      <c r="H132" s="18" t="s">
        <v>8775</v>
      </c>
      <c r="I132" s="20">
        <v>0</v>
      </c>
      <c r="J132" s="20">
        <v>0</v>
      </c>
      <c r="K132" s="20">
        <v>0</v>
      </c>
      <c r="L132" s="20">
        <v>1</v>
      </c>
      <c r="M132" s="20">
        <v>0</v>
      </c>
      <c r="N132" s="7"/>
    </row>
    <row r="133" spans="1:14" ht="36" x14ac:dyDescent="0.2">
      <c r="A133" s="25" t="s">
        <v>1245</v>
      </c>
      <c r="B133" s="18" t="s">
        <v>8758</v>
      </c>
      <c r="C133" s="20">
        <v>0</v>
      </c>
      <c r="D133" s="20">
        <v>0</v>
      </c>
      <c r="E133" s="18" t="s">
        <v>8759</v>
      </c>
      <c r="F133" s="20">
        <v>0</v>
      </c>
      <c r="G133" s="20">
        <v>0</v>
      </c>
      <c r="H133" s="18" t="s">
        <v>8779</v>
      </c>
      <c r="I133" s="20">
        <v>0</v>
      </c>
      <c r="J133" s="20">
        <v>0</v>
      </c>
      <c r="K133" s="20">
        <v>0</v>
      </c>
      <c r="L133" s="20">
        <v>1</v>
      </c>
      <c r="M133" s="20">
        <v>0</v>
      </c>
      <c r="N133" s="7"/>
    </row>
    <row r="134" spans="1:14" ht="36" x14ac:dyDescent="0.2">
      <c r="A134" s="25" t="s">
        <v>1245</v>
      </c>
      <c r="B134" s="18" t="s">
        <v>8758</v>
      </c>
      <c r="C134" s="20">
        <v>0</v>
      </c>
      <c r="D134" s="20">
        <v>0</v>
      </c>
      <c r="E134" s="18" t="s">
        <v>8759</v>
      </c>
      <c r="F134" s="20">
        <v>0</v>
      </c>
      <c r="G134" s="20">
        <v>0</v>
      </c>
      <c r="H134" s="18" t="s">
        <v>8780</v>
      </c>
      <c r="I134" s="20">
        <v>1</v>
      </c>
      <c r="J134" s="20">
        <v>1</v>
      </c>
      <c r="K134" s="20">
        <v>0</v>
      </c>
      <c r="L134" s="20">
        <v>1</v>
      </c>
      <c r="M134" s="20">
        <v>0</v>
      </c>
      <c r="N134" s="7"/>
    </row>
    <row r="135" spans="1:14" ht="36" x14ac:dyDescent="0.2">
      <c r="A135" s="25" t="s">
        <v>1245</v>
      </c>
      <c r="B135" s="18" t="s">
        <v>8758</v>
      </c>
      <c r="C135" s="20">
        <v>0</v>
      </c>
      <c r="D135" s="20">
        <v>0</v>
      </c>
      <c r="E135" s="18" t="s">
        <v>8759</v>
      </c>
      <c r="F135" s="20">
        <v>0</v>
      </c>
      <c r="G135" s="20">
        <v>0</v>
      </c>
      <c r="H135" s="18" t="s">
        <v>8775</v>
      </c>
      <c r="I135" s="20">
        <v>0</v>
      </c>
      <c r="J135" s="20">
        <v>0</v>
      </c>
      <c r="K135" s="20">
        <v>0</v>
      </c>
      <c r="L135" s="20">
        <v>1</v>
      </c>
      <c r="M135" s="20">
        <v>0</v>
      </c>
      <c r="N135" s="7"/>
    </row>
    <row r="136" spans="1:14" ht="36" x14ac:dyDescent="0.2">
      <c r="A136" s="25" t="s">
        <v>1245</v>
      </c>
      <c r="B136" s="18" t="s">
        <v>8758</v>
      </c>
      <c r="C136" s="20">
        <v>0</v>
      </c>
      <c r="D136" s="20">
        <v>0</v>
      </c>
      <c r="E136" s="18" t="s">
        <v>8759</v>
      </c>
      <c r="F136" s="20">
        <v>0</v>
      </c>
      <c r="G136" s="20">
        <v>0</v>
      </c>
      <c r="H136" s="18" t="s">
        <v>8775</v>
      </c>
      <c r="I136" s="20">
        <v>0</v>
      </c>
      <c r="J136" s="20">
        <v>0</v>
      </c>
      <c r="K136" s="20">
        <v>0</v>
      </c>
      <c r="L136" s="20">
        <v>2</v>
      </c>
      <c r="M136" s="20">
        <v>0</v>
      </c>
      <c r="N136" s="7"/>
    </row>
    <row r="137" spans="1:14" ht="36" x14ac:dyDescent="0.2">
      <c r="A137" s="25" t="s">
        <v>1245</v>
      </c>
      <c r="B137" s="18" t="s">
        <v>8758</v>
      </c>
      <c r="C137" s="20">
        <v>0</v>
      </c>
      <c r="D137" s="20">
        <v>0</v>
      </c>
      <c r="E137" s="18" t="s">
        <v>8759</v>
      </c>
      <c r="F137" s="20">
        <v>0</v>
      </c>
      <c r="G137" s="20">
        <v>0</v>
      </c>
      <c r="H137" s="18" t="s">
        <v>8775</v>
      </c>
      <c r="I137" s="20">
        <v>0</v>
      </c>
      <c r="J137" s="20">
        <v>0</v>
      </c>
      <c r="K137" s="20">
        <v>0</v>
      </c>
      <c r="L137" s="20">
        <v>1</v>
      </c>
      <c r="M137" s="20">
        <v>0</v>
      </c>
      <c r="N137" s="7"/>
    </row>
    <row r="138" spans="1:14" ht="36" x14ac:dyDescent="0.2">
      <c r="A138" s="25" t="s">
        <v>1245</v>
      </c>
      <c r="B138" s="18" t="s">
        <v>8758</v>
      </c>
      <c r="C138" s="20">
        <v>0</v>
      </c>
      <c r="D138" s="20">
        <v>0</v>
      </c>
      <c r="E138" s="18" t="s">
        <v>8759</v>
      </c>
      <c r="F138" s="20">
        <v>0</v>
      </c>
      <c r="G138" s="20">
        <v>0</v>
      </c>
      <c r="H138" s="18" t="s">
        <v>8775</v>
      </c>
      <c r="I138" s="20">
        <v>0</v>
      </c>
      <c r="J138" s="20">
        <v>0</v>
      </c>
      <c r="K138" s="20">
        <v>0</v>
      </c>
      <c r="L138" s="20">
        <v>1</v>
      </c>
      <c r="M138" s="20">
        <v>0</v>
      </c>
      <c r="N138" s="7"/>
    </row>
    <row r="139" spans="1:14" ht="36" x14ac:dyDescent="0.2">
      <c r="A139" s="25" t="s">
        <v>1245</v>
      </c>
      <c r="B139" s="18" t="s">
        <v>8758</v>
      </c>
      <c r="C139" s="20">
        <v>0</v>
      </c>
      <c r="D139" s="20">
        <v>0</v>
      </c>
      <c r="E139" s="18" t="s">
        <v>8759</v>
      </c>
      <c r="F139" s="20">
        <v>0</v>
      </c>
      <c r="G139" s="20">
        <v>0</v>
      </c>
      <c r="H139" s="18" t="s">
        <v>8775</v>
      </c>
      <c r="I139" s="20">
        <v>0</v>
      </c>
      <c r="J139" s="20">
        <v>0</v>
      </c>
      <c r="K139" s="20">
        <v>0</v>
      </c>
      <c r="L139" s="20">
        <v>1</v>
      </c>
      <c r="M139" s="20">
        <v>0</v>
      </c>
      <c r="N139" s="7"/>
    </row>
    <row r="140" spans="1:14" ht="36" x14ac:dyDescent="0.2">
      <c r="A140" s="25" t="s">
        <v>1245</v>
      </c>
      <c r="B140" s="18" t="s">
        <v>8768</v>
      </c>
      <c r="C140" s="20">
        <v>1</v>
      </c>
      <c r="D140" s="20">
        <v>0</v>
      </c>
      <c r="E140" s="18" t="s">
        <v>8759</v>
      </c>
      <c r="F140" s="20">
        <v>0</v>
      </c>
      <c r="G140" s="20">
        <v>0</v>
      </c>
      <c r="H140" s="18" t="s">
        <v>8775</v>
      </c>
      <c r="I140" s="20">
        <v>0</v>
      </c>
      <c r="J140" s="20">
        <v>0</v>
      </c>
      <c r="K140" s="20">
        <v>0</v>
      </c>
      <c r="L140" s="20">
        <v>1</v>
      </c>
      <c r="M140" s="20">
        <v>0</v>
      </c>
      <c r="N140" s="7"/>
    </row>
    <row r="141" spans="1:14" ht="36" x14ac:dyDescent="0.2">
      <c r="A141" s="25" t="s">
        <v>1245</v>
      </c>
      <c r="B141" s="18" t="s">
        <v>8769</v>
      </c>
      <c r="C141" s="20">
        <v>1</v>
      </c>
      <c r="D141" s="20">
        <v>0</v>
      </c>
      <c r="E141" s="18" t="s">
        <v>8759</v>
      </c>
      <c r="F141" s="20">
        <v>0</v>
      </c>
      <c r="G141" s="20">
        <v>0</v>
      </c>
      <c r="H141" s="18" t="s">
        <v>8775</v>
      </c>
      <c r="I141" s="20">
        <v>0</v>
      </c>
      <c r="J141" s="20">
        <v>0</v>
      </c>
      <c r="K141" s="20">
        <v>0</v>
      </c>
      <c r="L141" s="20">
        <v>1</v>
      </c>
      <c r="M141" s="20">
        <v>0</v>
      </c>
      <c r="N141" s="7"/>
    </row>
    <row r="142" spans="1:14" ht="36" x14ac:dyDescent="0.2">
      <c r="A142" s="25" t="s">
        <v>1245</v>
      </c>
      <c r="B142" s="18" t="s">
        <v>8770</v>
      </c>
      <c r="C142" s="20">
        <v>7</v>
      </c>
      <c r="D142" s="20">
        <v>1</v>
      </c>
      <c r="E142" s="18" t="s">
        <v>8759</v>
      </c>
      <c r="F142" s="20">
        <v>0</v>
      </c>
      <c r="G142" s="20">
        <v>0</v>
      </c>
      <c r="H142" s="18" t="s">
        <v>8775</v>
      </c>
      <c r="I142" s="20">
        <v>0</v>
      </c>
      <c r="J142" s="20">
        <v>0</v>
      </c>
      <c r="K142" s="20">
        <v>0</v>
      </c>
      <c r="L142" s="20">
        <v>1</v>
      </c>
      <c r="M142" s="20">
        <v>0</v>
      </c>
      <c r="N142" s="7"/>
    </row>
    <row r="143" spans="1:14" ht="36" x14ac:dyDescent="0.2">
      <c r="A143" s="25" t="s">
        <v>1245</v>
      </c>
      <c r="B143" s="18" t="s">
        <v>8770</v>
      </c>
      <c r="C143" s="20">
        <v>7</v>
      </c>
      <c r="D143" s="20">
        <v>1</v>
      </c>
      <c r="E143" s="18" t="s">
        <v>8759</v>
      </c>
      <c r="F143" s="20">
        <v>0</v>
      </c>
      <c r="G143" s="20">
        <v>0</v>
      </c>
      <c r="H143" s="18" t="s">
        <v>8775</v>
      </c>
      <c r="I143" s="20">
        <v>0</v>
      </c>
      <c r="J143" s="20">
        <v>0</v>
      </c>
      <c r="K143" s="20">
        <v>0</v>
      </c>
      <c r="L143" s="20">
        <v>1</v>
      </c>
      <c r="M143" s="20">
        <v>0</v>
      </c>
      <c r="N143" s="7"/>
    </row>
    <row r="144" spans="1:14" ht="36" x14ac:dyDescent="0.2">
      <c r="A144" s="25" t="s">
        <v>1248</v>
      </c>
      <c r="B144" s="18" t="s">
        <v>8781</v>
      </c>
      <c r="C144" s="20">
        <v>0</v>
      </c>
      <c r="D144" s="20">
        <v>0</v>
      </c>
      <c r="E144" s="18" t="s">
        <v>8759</v>
      </c>
      <c r="F144" s="20">
        <v>0</v>
      </c>
      <c r="G144" s="20">
        <v>0</v>
      </c>
      <c r="H144" s="18" t="s">
        <v>8760</v>
      </c>
      <c r="I144" s="20">
        <v>0</v>
      </c>
      <c r="J144" s="20">
        <v>0</v>
      </c>
      <c r="K144" s="20">
        <v>0</v>
      </c>
      <c r="L144" s="20">
        <v>2</v>
      </c>
      <c r="M144" s="20">
        <v>0</v>
      </c>
      <c r="N144" s="7"/>
    </row>
    <row r="145" spans="1:14" ht="36" x14ac:dyDescent="0.2">
      <c r="A145" s="25" t="s">
        <v>1248</v>
      </c>
      <c r="B145" s="18" t="s">
        <v>8781</v>
      </c>
      <c r="C145" s="20">
        <v>0</v>
      </c>
      <c r="D145" s="20">
        <v>0</v>
      </c>
      <c r="E145" s="18" t="s">
        <v>8759</v>
      </c>
      <c r="F145" s="20">
        <v>0</v>
      </c>
      <c r="G145" s="20">
        <v>0</v>
      </c>
      <c r="H145" s="18" t="s">
        <v>8760</v>
      </c>
      <c r="I145" s="20">
        <v>0</v>
      </c>
      <c r="J145" s="20">
        <v>0</v>
      </c>
      <c r="K145" s="20">
        <v>43</v>
      </c>
      <c r="L145" s="20">
        <v>0</v>
      </c>
      <c r="M145" s="20">
        <v>0</v>
      </c>
      <c r="N145" s="7"/>
    </row>
    <row r="146" spans="1:14" ht="36" x14ac:dyDescent="0.2">
      <c r="A146" s="25" t="s">
        <v>1248</v>
      </c>
      <c r="B146" s="18" t="s">
        <v>8781</v>
      </c>
      <c r="C146" s="20">
        <v>0</v>
      </c>
      <c r="D146" s="20">
        <v>0</v>
      </c>
      <c r="E146" s="18" t="s">
        <v>8761</v>
      </c>
      <c r="F146" s="20">
        <v>0</v>
      </c>
      <c r="G146" s="20">
        <v>2</v>
      </c>
      <c r="H146" s="18" t="s">
        <v>8760</v>
      </c>
      <c r="I146" s="20">
        <v>0</v>
      </c>
      <c r="J146" s="20">
        <v>0</v>
      </c>
      <c r="K146" s="20">
        <v>0</v>
      </c>
      <c r="L146" s="20">
        <v>1</v>
      </c>
      <c r="M146" s="20">
        <v>0</v>
      </c>
      <c r="N146" s="7"/>
    </row>
    <row r="147" spans="1:14" ht="36" x14ac:dyDescent="0.2">
      <c r="A147" s="25" t="s">
        <v>1248</v>
      </c>
      <c r="B147" s="18" t="s">
        <v>8781</v>
      </c>
      <c r="C147" s="20">
        <v>0</v>
      </c>
      <c r="D147" s="20">
        <v>0</v>
      </c>
      <c r="E147" s="18" t="s">
        <v>8759</v>
      </c>
      <c r="F147" s="20">
        <v>0</v>
      </c>
      <c r="G147" s="20">
        <v>0</v>
      </c>
      <c r="H147" s="18" t="s">
        <v>8760</v>
      </c>
      <c r="I147" s="20">
        <v>0</v>
      </c>
      <c r="J147" s="20">
        <v>0</v>
      </c>
      <c r="K147" s="20">
        <v>0</v>
      </c>
      <c r="L147" s="20">
        <v>1</v>
      </c>
      <c r="M147" s="20">
        <v>0</v>
      </c>
      <c r="N147" s="7"/>
    </row>
    <row r="148" spans="1:14" ht="36" x14ac:dyDescent="0.2">
      <c r="A148" s="25" t="s">
        <v>1248</v>
      </c>
      <c r="B148" s="18" t="s">
        <v>8781</v>
      </c>
      <c r="C148" s="20">
        <v>0</v>
      </c>
      <c r="D148" s="20">
        <v>0</v>
      </c>
      <c r="E148" s="18" t="s">
        <v>8759</v>
      </c>
      <c r="F148" s="20">
        <v>0</v>
      </c>
      <c r="G148" s="20">
        <v>0</v>
      </c>
      <c r="H148" s="18" t="s">
        <v>8760</v>
      </c>
      <c r="I148" s="20">
        <v>0</v>
      </c>
      <c r="J148" s="20">
        <v>0</v>
      </c>
      <c r="K148" s="20">
        <v>0</v>
      </c>
      <c r="L148" s="20">
        <v>1</v>
      </c>
      <c r="M148" s="20">
        <v>0</v>
      </c>
      <c r="N148" s="7"/>
    </row>
    <row r="149" spans="1:14" ht="36" x14ac:dyDescent="0.2">
      <c r="A149" s="25" t="s">
        <v>1248</v>
      </c>
      <c r="B149" s="18" t="s">
        <v>8781</v>
      </c>
      <c r="C149" s="20">
        <v>0</v>
      </c>
      <c r="D149" s="20">
        <v>0</v>
      </c>
      <c r="E149" s="18" t="s">
        <v>8759</v>
      </c>
      <c r="F149" s="20">
        <v>0</v>
      </c>
      <c r="G149" s="20">
        <v>0</v>
      </c>
      <c r="H149" s="18" t="s">
        <v>8760</v>
      </c>
      <c r="I149" s="20">
        <v>0</v>
      </c>
      <c r="J149" s="20">
        <v>0</v>
      </c>
      <c r="K149" s="20">
        <v>0</v>
      </c>
      <c r="L149" s="20">
        <v>1</v>
      </c>
      <c r="M149" s="20">
        <v>0</v>
      </c>
      <c r="N149" s="7"/>
    </row>
    <row r="150" spans="1:14" ht="36" x14ac:dyDescent="0.2">
      <c r="A150" s="25" t="s">
        <v>1248</v>
      </c>
      <c r="B150" s="18" t="s">
        <v>8781</v>
      </c>
      <c r="C150" s="20">
        <v>0</v>
      </c>
      <c r="D150" s="20">
        <v>0</v>
      </c>
      <c r="E150" s="18" t="s">
        <v>8759</v>
      </c>
      <c r="F150" s="20">
        <v>0</v>
      </c>
      <c r="G150" s="20">
        <v>0</v>
      </c>
      <c r="H150" s="18" t="s">
        <v>8760</v>
      </c>
      <c r="I150" s="20">
        <v>0</v>
      </c>
      <c r="J150" s="20">
        <v>0</v>
      </c>
      <c r="K150" s="20">
        <v>0</v>
      </c>
      <c r="L150" s="20">
        <v>1</v>
      </c>
      <c r="M150" s="20">
        <v>0</v>
      </c>
      <c r="N150" s="7"/>
    </row>
    <row r="151" spans="1:14" ht="36" x14ac:dyDescent="0.2">
      <c r="A151" s="25" t="s">
        <v>1248</v>
      </c>
      <c r="B151" s="18" t="s">
        <v>8781</v>
      </c>
      <c r="C151" s="20">
        <v>0</v>
      </c>
      <c r="D151" s="20">
        <v>0</v>
      </c>
      <c r="E151" s="18" t="s">
        <v>8759</v>
      </c>
      <c r="F151" s="20">
        <v>0</v>
      </c>
      <c r="G151" s="20">
        <v>0</v>
      </c>
      <c r="H151" s="18" t="s">
        <v>8760</v>
      </c>
      <c r="I151" s="20">
        <v>0</v>
      </c>
      <c r="J151" s="20">
        <v>0</v>
      </c>
      <c r="K151" s="20">
        <v>0</v>
      </c>
      <c r="L151" s="20">
        <v>1</v>
      </c>
      <c r="M151" s="20">
        <v>0</v>
      </c>
      <c r="N151" s="7"/>
    </row>
    <row r="152" spans="1:14" ht="36" x14ac:dyDescent="0.2">
      <c r="A152" s="25" t="s">
        <v>1248</v>
      </c>
      <c r="B152" s="18" t="s">
        <v>8781</v>
      </c>
      <c r="C152" s="20">
        <v>0</v>
      </c>
      <c r="D152" s="20">
        <v>0</v>
      </c>
      <c r="E152" s="18" t="s">
        <v>8759</v>
      </c>
      <c r="F152" s="20">
        <v>0</v>
      </c>
      <c r="G152" s="20">
        <v>0</v>
      </c>
      <c r="H152" s="18" t="s">
        <v>8760</v>
      </c>
      <c r="I152" s="20">
        <v>0</v>
      </c>
      <c r="J152" s="20">
        <v>0</v>
      </c>
      <c r="K152" s="20">
        <v>0</v>
      </c>
      <c r="L152" s="20">
        <v>1</v>
      </c>
      <c r="M152" s="20">
        <v>0</v>
      </c>
      <c r="N152" s="7"/>
    </row>
    <row r="153" spans="1:14" ht="36" x14ac:dyDescent="0.2">
      <c r="A153" s="25" t="s">
        <v>1248</v>
      </c>
      <c r="B153" s="18" t="s">
        <v>8781</v>
      </c>
      <c r="C153" s="20">
        <v>0</v>
      </c>
      <c r="D153" s="20">
        <v>0</v>
      </c>
      <c r="E153" s="18" t="s">
        <v>8759</v>
      </c>
      <c r="F153" s="20">
        <v>0</v>
      </c>
      <c r="G153" s="20">
        <v>0</v>
      </c>
      <c r="H153" s="18" t="s">
        <v>8762</v>
      </c>
      <c r="I153" s="20">
        <v>0</v>
      </c>
      <c r="J153" s="20">
        <v>0</v>
      </c>
      <c r="K153" s="20">
        <v>0</v>
      </c>
      <c r="L153" s="20">
        <v>0</v>
      </c>
      <c r="M153" s="20">
        <v>1</v>
      </c>
      <c r="N153" s="7"/>
    </row>
    <row r="154" spans="1:14" ht="36" x14ac:dyDescent="0.2">
      <c r="A154" s="25" t="s">
        <v>1248</v>
      </c>
      <c r="B154" s="18" t="s">
        <v>8781</v>
      </c>
      <c r="C154" s="20">
        <v>0</v>
      </c>
      <c r="D154" s="20">
        <v>0</v>
      </c>
      <c r="E154" s="18" t="s">
        <v>8759</v>
      </c>
      <c r="F154" s="20">
        <v>0</v>
      </c>
      <c r="G154" s="20">
        <v>0</v>
      </c>
      <c r="H154" s="18" t="s">
        <v>8760</v>
      </c>
      <c r="I154" s="20">
        <v>0</v>
      </c>
      <c r="J154" s="20">
        <v>0</v>
      </c>
      <c r="K154" s="20">
        <v>0</v>
      </c>
      <c r="L154" s="20">
        <v>1</v>
      </c>
      <c r="M154" s="20">
        <v>0</v>
      </c>
      <c r="N154" s="7"/>
    </row>
    <row r="155" spans="1:14" ht="36" x14ac:dyDescent="0.2">
      <c r="A155" s="25" t="s">
        <v>1248</v>
      </c>
      <c r="B155" s="18" t="s">
        <v>8781</v>
      </c>
      <c r="C155" s="20">
        <v>0</v>
      </c>
      <c r="D155" s="20">
        <v>0</v>
      </c>
      <c r="E155" s="18" t="s">
        <v>8759</v>
      </c>
      <c r="F155" s="20">
        <v>0</v>
      </c>
      <c r="G155" s="20">
        <v>0</v>
      </c>
      <c r="H155" s="18" t="s">
        <v>8760</v>
      </c>
      <c r="I155" s="20">
        <v>0</v>
      </c>
      <c r="J155" s="20">
        <v>0</v>
      </c>
      <c r="K155" s="20">
        <v>0</v>
      </c>
      <c r="L155" s="20">
        <v>2</v>
      </c>
      <c r="M155" s="20">
        <v>0</v>
      </c>
      <c r="N155" s="7"/>
    </row>
    <row r="156" spans="1:14" ht="36" x14ac:dyDescent="0.2">
      <c r="A156" s="25" t="s">
        <v>1248</v>
      </c>
      <c r="B156" s="18" t="s">
        <v>8781</v>
      </c>
      <c r="C156" s="20">
        <v>0</v>
      </c>
      <c r="D156" s="20">
        <v>0</v>
      </c>
      <c r="E156" s="18" t="s">
        <v>8759</v>
      </c>
      <c r="F156" s="20">
        <v>0</v>
      </c>
      <c r="G156" s="20">
        <v>0</v>
      </c>
      <c r="H156" s="18" t="s">
        <v>8760</v>
      </c>
      <c r="I156" s="20">
        <v>0</v>
      </c>
      <c r="J156" s="20">
        <v>0</v>
      </c>
      <c r="K156" s="20">
        <v>0</v>
      </c>
      <c r="L156" s="20">
        <v>5</v>
      </c>
      <c r="M156" s="20">
        <v>0</v>
      </c>
      <c r="N156" s="7"/>
    </row>
    <row r="157" spans="1:14" ht="36" x14ac:dyDescent="0.2">
      <c r="A157" s="25" t="s">
        <v>1248</v>
      </c>
      <c r="B157" s="18" t="s">
        <v>8781</v>
      </c>
      <c r="C157" s="20">
        <v>0</v>
      </c>
      <c r="D157" s="20">
        <v>0</v>
      </c>
      <c r="E157" s="18" t="s">
        <v>8759</v>
      </c>
      <c r="F157" s="20">
        <v>0</v>
      </c>
      <c r="G157" s="20">
        <v>0</v>
      </c>
      <c r="H157" s="18" t="s">
        <v>8760</v>
      </c>
      <c r="I157" s="20">
        <v>0</v>
      </c>
      <c r="J157" s="20">
        <v>0</v>
      </c>
      <c r="K157" s="20">
        <v>0</v>
      </c>
      <c r="L157" s="20">
        <v>1</v>
      </c>
      <c r="M157" s="20">
        <v>0</v>
      </c>
      <c r="N157" s="7"/>
    </row>
    <row r="158" spans="1:14" ht="36" x14ac:dyDescent="0.2">
      <c r="A158" s="25" t="s">
        <v>1248</v>
      </c>
      <c r="B158" s="18" t="s">
        <v>8781</v>
      </c>
      <c r="C158" s="20">
        <v>0</v>
      </c>
      <c r="D158" s="20">
        <v>0</v>
      </c>
      <c r="E158" s="18" t="s">
        <v>8759</v>
      </c>
      <c r="F158" s="20">
        <v>0</v>
      </c>
      <c r="G158" s="20">
        <v>0</v>
      </c>
      <c r="H158" s="18" t="s">
        <v>8760</v>
      </c>
      <c r="I158" s="20">
        <v>0</v>
      </c>
      <c r="J158" s="20">
        <v>0</v>
      </c>
      <c r="K158" s="20">
        <v>0</v>
      </c>
      <c r="L158" s="20">
        <v>4346</v>
      </c>
      <c r="M158" s="20">
        <v>15</v>
      </c>
      <c r="N158" s="7"/>
    </row>
    <row r="159" spans="1:14" ht="36" x14ac:dyDescent="0.2">
      <c r="A159" s="25" t="s">
        <v>1248</v>
      </c>
      <c r="B159" s="18" t="s">
        <v>8781</v>
      </c>
      <c r="C159" s="20">
        <v>0</v>
      </c>
      <c r="D159" s="20">
        <v>0</v>
      </c>
      <c r="E159" s="18" t="s">
        <v>8763</v>
      </c>
      <c r="F159" s="20">
        <v>1</v>
      </c>
      <c r="G159" s="20">
        <v>0</v>
      </c>
      <c r="H159" s="18" t="s">
        <v>8760</v>
      </c>
      <c r="I159" s="20">
        <v>0</v>
      </c>
      <c r="J159" s="20">
        <v>0</v>
      </c>
      <c r="K159" s="20">
        <v>0</v>
      </c>
      <c r="L159" s="20">
        <v>1</v>
      </c>
      <c r="M159" s="20">
        <v>0</v>
      </c>
      <c r="N159" s="7"/>
    </row>
    <row r="160" spans="1:14" ht="36" x14ac:dyDescent="0.2">
      <c r="A160" s="25" t="s">
        <v>1248</v>
      </c>
      <c r="B160" s="18" t="s">
        <v>8781</v>
      </c>
      <c r="C160" s="20">
        <v>0</v>
      </c>
      <c r="D160" s="20">
        <v>0</v>
      </c>
      <c r="E160" s="18" t="s">
        <v>8759</v>
      </c>
      <c r="F160" s="20">
        <v>0</v>
      </c>
      <c r="G160" s="20">
        <v>0</v>
      </c>
      <c r="H160" s="18" t="s">
        <v>8764</v>
      </c>
      <c r="I160" s="20">
        <v>0</v>
      </c>
      <c r="J160" s="20">
        <v>0</v>
      </c>
      <c r="K160" s="20">
        <v>0</v>
      </c>
      <c r="L160" s="20">
        <v>1</v>
      </c>
      <c r="M160" s="20">
        <v>0</v>
      </c>
      <c r="N160" s="7"/>
    </row>
    <row r="161" spans="1:14" ht="36" x14ac:dyDescent="0.2">
      <c r="A161" s="25" t="s">
        <v>1248</v>
      </c>
      <c r="B161" s="18" t="s">
        <v>8781</v>
      </c>
      <c r="C161" s="20">
        <v>0</v>
      </c>
      <c r="D161" s="20">
        <v>0</v>
      </c>
      <c r="E161" s="18" t="s">
        <v>8759</v>
      </c>
      <c r="F161" s="20">
        <v>0</v>
      </c>
      <c r="G161" s="20">
        <v>0</v>
      </c>
      <c r="H161" s="18" t="s">
        <v>8760</v>
      </c>
      <c r="I161" s="20">
        <v>0</v>
      </c>
      <c r="J161" s="20">
        <v>0</v>
      </c>
      <c r="K161" s="20">
        <v>0</v>
      </c>
      <c r="L161" s="20">
        <v>1</v>
      </c>
      <c r="M161" s="20">
        <v>0</v>
      </c>
      <c r="N161" s="7"/>
    </row>
    <row r="162" spans="1:14" ht="36" x14ac:dyDescent="0.2">
      <c r="A162" s="25" t="s">
        <v>1248</v>
      </c>
      <c r="B162" s="18" t="s">
        <v>8781</v>
      </c>
      <c r="C162" s="20">
        <v>0</v>
      </c>
      <c r="D162" s="20">
        <v>0</v>
      </c>
      <c r="E162" s="18" t="s">
        <v>8759</v>
      </c>
      <c r="F162" s="20">
        <v>0</v>
      </c>
      <c r="G162" s="20">
        <v>0</v>
      </c>
      <c r="H162" s="18" t="s">
        <v>8760</v>
      </c>
      <c r="I162" s="20">
        <v>0</v>
      </c>
      <c r="J162" s="20">
        <v>0</v>
      </c>
      <c r="K162" s="20">
        <v>0</v>
      </c>
      <c r="L162" s="20">
        <v>1</v>
      </c>
      <c r="M162" s="20">
        <v>0</v>
      </c>
      <c r="N162" s="7"/>
    </row>
    <row r="163" spans="1:14" ht="36" x14ac:dyDescent="0.2">
      <c r="A163" s="25" t="s">
        <v>1248</v>
      </c>
      <c r="B163" s="18" t="s">
        <v>8781</v>
      </c>
      <c r="C163" s="20">
        <v>0</v>
      </c>
      <c r="D163" s="20">
        <v>0</v>
      </c>
      <c r="E163" s="18" t="s">
        <v>8759</v>
      </c>
      <c r="F163" s="20">
        <v>0</v>
      </c>
      <c r="G163" s="20">
        <v>0</v>
      </c>
      <c r="H163" s="18" t="s">
        <v>8760</v>
      </c>
      <c r="I163" s="20">
        <v>0</v>
      </c>
      <c r="J163" s="20">
        <v>0</v>
      </c>
      <c r="K163" s="20">
        <v>0</v>
      </c>
      <c r="L163" s="20">
        <v>1</v>
      </c>
      <c r="M163" s="20">
        <v>0</v>
      </c>
      <c r="N163" s="7"/>
    </row>
    <row r="164" spans="1:14" ht="36" x14ac:dyDescent="0.2">
      <c r="A164" s="25" t="s">
        <v>1248</v>
      </c>
      <c r="B164" s="18" t="s">
        <v>8781</v>
      </c>
      <c r="C164" s="20">
        <v>0</v>
      </c>
      <c r="D164" s="20">
        <v>0</v>
      </c>
      <c r="E164" s="18" t="s">
        <v>8759</v>
      </c>
      <c r="F164" s="20">
        <v>0</v>
      </c>
      <c r="G164" s="20">
        <v>0</v>
      </c>
      <c r="H164" s="18" t="s">
        <v>8760</v>
      </c>
      <c r="I164" s="20">
        <v>0</v>
      </c>
      <c r="J164" s="20">
        <v>0</v>
      </c>
      <c r="K164" s="20">
        <v>0</v>
      </c>
      <c r="L164" s="20">
        <v>3</v>
      </c>
      <c r="M164" s="20">
        <v>0</v>
      </c>
      <c r="N164" s="7"/>
    </row>
    <row r="165" spans="1:14" ht="36" x14ac:dyDescent="0.2">
      <c r="A165" s="25" t="s">
        <v>1248</v>
      </c>
      <c r="B165" s="18" t="s">
        <v>8781</v>
      </c>
      <c r="C165" s="20">
        <v>0</v>
      </c>
      <c r="D165" s="20">
        <v>0</v>
      </c>
      <c r="E165" s="18" t="s">
        <v>8759</v>
      </c>
      <c r="F165" s="20">
        <v>0</v>
      </c>
      <c r="G165" s="20">
        <v>0</v>
      </c>
      <c r="H165" s="18" t="s">
        <v>8760</v>
      </c>
      <c r="I165" s="20">
        <v>0</v>
      </c>
      <c r="J165" s="20">
        <v>0</v>
      </c>
      <c r="K165" s="20">
        <v>0</v>
      </c>
      <c r="L165" s="20">
        <v>1</v>
      </c>
      <c r="M165" s="20">
        <v>0</v>
      </c>
      <c r="N165" s="7"/>
    </row>
    <row r="166" spans="1:14" ht="36" x14ac:dyDescent="0.2">
      <c r="A166" s="25" t="s">
        <v>1248</v>
      </c>
      <c r="B166" s="18" t="s">
        <v>8781</v>
      </c>
      <c r="C166" s="20">
        <v>0</v>
      </c>
      <c r="D166" s="20">
        <v>0</v>
      </c>
      <c r="E166" s="18" t="s">
        <v>8759</v>
      </c>
      <c r="F166" s="20">
        <v>0</v>
      </c>
      <c r="G166" s="20">
        <v>0</v>
      </c>
      <c r="H166" s="18" t="s">
        <v>8765</v>
      </c>
      <c r="I166" s="20">
        <v>5</v>
      </c>
      <c r="J166" s="20">
        <v>2</v>
      </c>
      <c r="K166" s="20">
        <v>0</v>
      </c>
      <c r="L166" s="20">
        <v>1</v>
      </c>
      <c r="M166" s="20">
        <v>0</v>
      </c>
      <c r="N166" s="7"/>
    </row>
    <row r="167" spans="1:14" ht="36" x14ac:dyDescent="0.2">
      <c r="A167" s="25" t="s">
        <v>1248</v>
      </c>
      <c r="B167" s="18" t="s">
        <v>8781</v>
      </c>
      <c r="C167" s="20">
        <v>0</v>
      </c>
      <c r="D167" s="20">
        <v>0</v>
      </c>
      <c r="E167" s="18" t="s">
        <v>8759</v>
      </c>
      <c r="F167" s="20">
        <v>0</v>
      </c>
      <c r="G167" s="20">
        <v>0</v>
      </c>
      <c r="H167" s="18" t="s">
        <v>8765</v>
      </c>
      <c r="I167" s="20">
        <v>5</v>
      </c>
      <c r="J167" s="20">
        <v>2</v>
      </c>
      <c r="K167" s="20">
        <v>0</v>
      </c>
      <c r="L167" s="20">
        <v>1</v>
      </c>
      <c r="M167" s="20">
        <v>0</v>
      </c>
      <c r="N167" s="7"/>
    </row>
    <row r="168" spans="1:14" ht="36" x14ac:dyDescent="0.2">
      <c r="A168" s="25" t="s">
        <v>1248</v>
      </c>
      <c r="B168" s="18" t="s">
        <v>8781</v>
      </c>
      <c r="C168" s="20">
        <v>0</v>
      </c>
      <c r="D168" s="20">
        <v>0</v>
      </c>
      <c r="E168" s="18" t="s">
        <v>8759</v>
      </c>
      <c r="F168" s="20">
        <v>0</v>
      </c>
      <c r="G168" s="20">
        <v>0</v>
      </c>
      <c r="H168" s="18" t="s">
        <v>8760</v>
      </c>
      <c r="I168" s="20">
        <v>0</v>
      </c>
      <c r="J168" s="20">
        <v>0</v>
      </c>
      <c r="K168" s="20">
        <v>0</v>
      </c>
      <c r="L168" s="20">
        <v>4</v>
      </c>
      <c r="M168" s="20">
        <v>0</v>
      </c>
      <c r="N168" s="7"/>
    </row>
    <row r="169" spans="1:14" ht="36" x14ac:dyDescent="0.2">
      <c r="A169" s="25" t="s">
        <v>1248</v>
      </c>
      <c r="B169" s="18" t="s">
        <v>8781</v>
      </c>
      <c r="C169" s="20">
        <v>0</v>
      </c>
      <c r="D169" s="20">
        <v>0</v>
      </c>
      <c r="E169" s="18" t="s">
        <v>8759</v>
      </c>
      <c r="F169" s="20">
        <v>0</v>
      </c>
      <c r="G169" s="20">
        <v>0</v>
      </c>
      <c r="H169" s="18" t="s">
        <v>8760</v>
      </c>
      <c r="I169" s="20">
        <v>0</v>
      </c>
      <c r="J169" s="20">
        <v>0</v>
      </c>
      <c r="K169" s="20">
        <v>0</v>
      </c>
      <c r="L169" s="20">
        <v>1</v>
      </c>
      <c r="M169" s="20">
        <v>0</v>
      </c>
      <c r="N169" s="7"/>
    </row>
    <row r="170" spans="1:14" ht="36" x14ac:dyDescent="0.2">
      <c r="A170" s="25" t="s">
        <v>1248</v>
      </c>
      <c r="B170" s="18" t="s">
        <v>8781</v>
      </c>
      <c r="C170" s="20">
        <v>0</v>
      </c>
      <c r="D170" s="20">
        <v>0</v>
      </c>
      <c r="E170" s="18" t="s">
        <v>8759</v>
      </c>
      <c r="F170" s="20">
        <v>0</v>
      </c>
      <c r="G170" s="20">
        <v>0</v>
      </c>
      <c r="H170" s="18" t="s">
        <v>8760</v>
      </c>
      <c r="I170" s="20">
        <v>0</v>
      </c>
      <c r="J170" s="20">
        <v>0</v>
      </c>
      <c r="K170" s="20">
        <v>0</v>
      </c>
      <c r="L170" s="20">
        <v>1</v>
      </c>
      <c r="M170" s="20">
        <v>0</v>
      </c>
      <c r="N170" s="7"/>
    </row>
    <row r="171" spans="1:14" ht="36" x14ac:dyDescent="0.2">
      <c r="A171" s="25" t="s">
        <v>1248</v>
      </c>
      <c r="B171" s="18" t="s">
        <v>8781</v>
      </c>
      <c r="C171" s="20">
        <v>0</v>
      </c>
      <c r="D171" s="20">
        <v>0</v>
      </c>
      <c r="E171" s="18" t="s">
        <v>8759</v>
      </c>
      <c r="F171" s="20">
        <v>0</v>
      </c>
      <c r="G171" s="20">
        <v>0</v>
      </c>
      <c r="H171" s="18" t="s">
        <v>8765</v>
      </c>
      <c r="I171" s="20">
        <v>5</v>
      </c>
      <c r="J171" s="20">
        <v>2</v>
      </c>
      <c r="K171" s="20">
        <v>0</v>
      </c>
      <c r="L171" s="20">
        <v>1</v>
      </c>
      <c r="M171" s="20">
        <v>0</v>
      </c>
      <c r="N171" s="7"/>
    </row>
    <row r="172" spans="1:14" ht="36" x14ac:dyDescent="0.2">
      <c r="A172" s="25" t="s">
        <v>1248</v>
      </c>
      <c r="B172" s="18" t="s">
        <v>8781</v>
      </c>
      <c r="C172" s="20">
        <v>0</v>
      </c>
      <c r="D172" s="20">
        <v>0</v>
      </c>
      <c r="E172" s="18" t="s">
        <v>8759</v>
      </c>
      <c r="F172" s="20">
        <v>0</v>
      </c>
      <c r="G172" s="20">
        <v>0</v>
      </c>
      <c r="H172" s="18" t="s">
        <v>8760</v>
      </c>
      <c r="I172" s="20">
        <v>0</v>
      </c>
      <c r="J172" s="20">
        <v>0</v>
      </c>
      <c r="K172" s="20">
        <v>0</v>
      </c>
      <c r="L172" s="20">
        <v>1</v>
      </c>
      <c r="M172" s="20">
        <v>0</v>
      </c>
      <c r="N172" s="7"/>
    </row>
    <row r="173" spans="1:14" ht="36" x14ac:dyDescent="0.2">
      <c r="A173" s="25" t="s">
        <v>1248</v>
      </c>
      <c r="B173" s="18" t="s">
        <v>8781</v>
      </c>
      <c r="C173" s="20">
        <v>0</v>
      </c>
      <c r="D173" s="20">
        <v>0</v>
      </c>
      <c r="E173" s="18" t="s">
        <v>8759</v>
      </c>
      <c r="F173" s="20">
        <v>0</v>
      </c>
      <c r="G173" s="20">
        <v>0</v>
      </c>
      <c r="H173" s="18" t="s">
        <v>8760</v>
      </c>
      <c r="I173" s="20">
        <v>0</v>
      </c>
      <c r="J173" s="20">
        <v>0</v>
      </c>
      <c r="K173" s="20">
        <v>0</v>
      </c>
      <c r="L173" s="20">
        <v>1</v>
      </c>
      <c r="M173" s="20">
        <v>0</v>
      </c>
      <c r="N173" s="7"/>
    </row>
    <row r="174" spans="1:14" ht="36" x14ac:dyDescent="0.2">
      <c r="A174" s="25" t="s">
        <v>1248</v>
      </c>
      <c r="B174" s="18" t="s">
        <v>8781</v>
      </c>
      <c r="C174" s="20">
        <v>0</v>
      </c>
      <c r="D174" s="20">
        <v>0</v>
      </c>
      <c r="E174" s="18" t="s">
        <v>8759</v>
      </c>
      <c r="F174" s="20">
        <v>0</v>
      </c>
      <c r="G174" s="20">
        <v>0</v>
      </c>
      <c r="H174" s="18" t="s">
        <v>8760</v>
      </c>
      <c r="I174" s="20">
        <v>0</v>
      </c>
      <c r="J174" s="20">
        <v>0</v>
      </c>
      <c r="K174" s="20">
        <v>0</v>
      </c>
      <c r="L174" s="20">
        <v>1</v>
      </c>
      <c r="M174" s="20">
        <v>0</v>
      </c>
      <c r="N174" s="7"/>
    </row>
    <row r="175" spans="1:14" ht="36" x14ac:dyDescent="0.2">
      <c r="A175" s="25" t="s">
        <v>1248</v>
      </c>
      <c r="B175" s="18" t="s">
        <v>8781</v>
      </c>
      <c r="C175" s="20">
        <v>0</v>
      </c>
      <c r="D175" s="20">
        <v>0</v>
      </c>
      <c r="E175" s="18" t="s">
        <v>8759</v>
      </c>
      <c r="F175" s="20">
        <v>0</v>
      </c>
      <c r="G175" s="20">
        <v>0</v>
      </c>
      <c r="H175" s="18" t="s">
        <v>8766</v>
      </c>
      <c r="I175" s="20">
        <v>0</v>
      </c>
      <c r="J175" s="20">
        <v>0</v>
      </c>
      <c r="K175" s="20">
        <v>0</v>
      </c>
      <c r="L175" s="20">
        <v>1</v>
      </c>
      <c r="M175" s="20">
        <v>0</v>
      </c>
      <c r="N175" s="7"/>
    </row>
    <row r="176" spans="1:14" ht="36" x14ac:dyDescent="0.2">
      <c r="A176" s="25" t="s">
        <v>1248</v>
      </c>
      <c r="B176" s="18" t="s">
        <v>8781</v>
      </c>
      <c r="C176" s="20">
        <v>0</v>
      </c>
      <c r="D176" s="20">
        <v>0</v>
      </c>
      <c r="E176" s="18" t="s">
        <v>8759</v>
      </c>
      <c r="F176" s="20">
        <v>0</v>
      </c>
      <c r="G176" s="20">
        <v>0</v>
      </c>
      <c r="H176" s="18" t="s">
        <v>8760</v>
      </c>
      <c r="I176" s="20">
        <v>0</v>
      </c>
      <c r="J176" s="20">
        <v>0</v>
      </c>
      <c r="K176" s="20">
        <v>0</v>
      </c>
      <c r="L176" s="20">
        <v>2</v>
      </c>
      <c r="M176" s="20">
        <v>0</v>
      </c>
      <c r="N176" s="7"/>
    </row>
    <row r="177" spans="1:14" ht="36" x14ac:dyDescent="0.2">
      <c r="A177" s="25" t="s">
        <v>1248</v>
      </c>
      <c r="B177" s="18" t="s">
        <v>8781</v>
      </c>
      <c r="C177" s="20">
        <v>0</v>
      </c>
      <c r="D177" s="20">
        <v>0</v>
      </c>
      <c r="E177" s="18" t="s">
        <v>8759</v>
      </c>
      <c r="F177" s="20">
        <v>0</v>
      </c>
      <c r="G177" s="20">
        <v>0</v>
      </c>
      <c r="H177" s="18" t="s">
        <v>8767</v>
      </c>
      <c r="I177" s="20">
        <v>1</v>
      </c>
      <c r="J177" s="20">
        <v>1</v>
      </c>
      <c r="K177" s="20">
        <v>0</v>
      </c>
      <c r="L177" s="20">
        <v>1</v>
      </c>
      <c r="M177" s="20">
        <v>0</v>
      </c>
      <c r="N177" s="7"/>
    </row>
    <row r="178" spans="1:14" ht="36" x14ac:dyDescent="0.2">
      <c r="A178" s="25" t="s">
        <v>1248</v>
      </c>
      <c r="B178" s="18" t="s">
        <v>8781</v>
      </c>
      <c r="C178" s="20">
        <v>0</v>
      </c>
      <c r="D178" s="20">
        <v>0</v>
      </c>
      <c r="E178" s="18" t="s">
        <v>8759</v>
      </c>
      <c r="F178" s="20">
        <v>0</v>
      </c>
      <c r="G178" s="20">
        <v>0</v>
      </c>
      <c r="H178" s="18" t="s">
        <v>8760</v>
      </c>
      <c r="I178" s="20">
        <v>0</v>
      </c>
      <c r="J178" s="20">
        <v>0</v>
      </c>
      <c r="K178" s="20">
        <v>0</v>
      </c>
      <c r="L178" s="20">
        <v>1</v>
      </c>
      <c r="M178" s="20">
        <v>0</v>
      </c>
      <c r="N178" s="7"/>
    </row>
    <row r="179" spans="1:14" ht="36" x14ac:dyDescent="0.2">
      <c r="A179" s="25" t="s">
        <v>1248</v>
      </c>
      <c r="B179" s="18" t="s">
        <v>8781</v>
      </c>
      <c r="C179" s="20">
        <v>0</v>
      </c>
      <c r="D179" s="20">
        <v>0</v>
      </c>
      <c r="E179" s="18" t="s">
        <v>8759</v>
      </c>
      <c r="F179" s="20">
        <v>0</v>
      </c>
      <c r="G179" s="20">
        <v>0</v>
      </c>
      <c r="H179" s="18" t="s">
        <v>8760</v>
      </c>
      <c r="I179" s="20">
        <v>0</v>
      </c>
      <c r="J179" s="20">
        <v>0</v>
      </c>
      <c r="K179" s="20">
        <v>0</v>
      </c>
      <c r="L179" s="20">
        <v>1</v>
      </c>
      <c r="M179" s="20">
        <v>0</v>
      </c>
      <c r="N179" s="7"/>
    </row>
    <row r="180" spans="1:14" ht="36" x14ac:dyDescent="0.2">
      <c r="A180" s="25" t="s">
        <v>1248</v>
      </c>
      <c r="B180" s="18" t="s">
        <v>8781</v>
      </c>
      <c r="C180" s="20">
        <v>0</v>
      </c>
      <c r="D180" s="20">
        <v>0</v>
      </c>
      <c r="E180" s="18" t="s">
        <v>8759</v>
      </c>
      <c r="F180" s="20">
        <v>0</v>
      </c>
      <c r="G180" s="20">
        <v>0</v>
      </c>
      <c r="H180" s="18" t="s">
        <v>8760</v>
      </c>
      <c r="I180" s="20">
        <v>0</v>
      </c>
      <c r="J180" s="20">
        <v>0</v>
      </c>
      <c r="K180" s="20">
        <v>0</v>
      </c>
      <c r="L180" s="20">
        <v>1</v>
      </c>
      <c r="M180" s="20">
        <v>0</v>
      </c>
      <c r="N180" s="7"/>
    </row>
    <row r="181" spans="1:14" ht="36" x14ac:dyDescent="0.2">
      <c r="A181" s="25" t="s">
        <v>1248</v>
      </c>
      <c r="B181" s="18" t="s">
        <v>8781</v>
      </c>
      <c r="C181" s="20">
        <v>0</v>
      </c>
      <c r="D181" s="20">
        <v>0</v>
      </c>
      <c r="E181" s="18" t="s">
        <v>8759</v>
      </c>
      <c r="F181" s="20">
        <v>0</v>
      </c>
      <c r="G181" s="20">
        <v>0</v>
      </c>
      <c r="H181" s="18" t="s">
        <v>8760</v>
      </c>
      <c r="I181" s="20">
        <v>0</v>
      </c>
      <c r="J181" s="20">
        <v>0</v>
      </c>
      <c r="K181" s="20">
        <v>0</v>
      </c>
      <c r="L181" s="20">
        <v>1</v>
      </c>
      <c r="M181" s="20">
        <v>0</v>
      </c>
      <c r="N181" s="7"/>
    </row>
    <row r="182" spans="1:14" ht="36" x14ac:dyDescent="0.2">
      <c r="A182" s="25" t="s">
        <v>1248</v>
      </c>
      <c r="B182" s="18" t="s">
        <v>8782</v>
      </c>
      <c r="C182" s="20">
        <v>1</v>
      </c>
      <c r="D182" s="20">
        <v>0</v>
      </c>
      <c r="E182" s="18" t="s">
        <v>8759</v>
      </c>
      <c r="F182" s="20">
        <v>0</v>
      </c>
      <c r="G182" s="20">
        <v>0</v>
      </c>
      <c r="H182" s="18" t="s">
        <v>8760</v>
      </c>
      <c r="I182" s="20">
        <v>0</v>
      </c>
      <c r="J182" s="20">
        <v>0</v>
      </c>
      <c r="K182" s="20">
        <v>0</v>
      </c>
      <c r="L182" s="20">
        <v>1</v>
      </c>
      <c r="M182" s="20">
        <v>0</v>
      </c>
      <c r="N182" s="7"/>
    </row>
    <row r="183" spans="1:14" ht="36" x14ac:dyDescent="0.2">
      <c r="A183" s="25" t="s">
        <v>1248</v>
      </c>
      <c r="B183" s="18" t="s">
        <v>8783</v>
      </c>
      <c r="C183" s="20">
        <v>1</v>
      </c>
      <c r="D183" s="20">
        <v>0</v>
      </c>
      <c r="E183" s="18" t="s">
        <v>8759</v>
      </c>
      <c r="F183" s="20">
        <v>0</v>
      </c>
      <c r="G183" s="20">
        <v>0</v>
      </c>
      <c r="H183" s="18" t="s">
        <v>8760</v>
      </c>
      <c r="I183" s="20">
        <v>0</v>
      </c>
      <c r="J183" s="20">
        <v>0</v>
      </c>
      <c r="K183" s="20">
        <v>0</v>
      </c>
      <c r="L183" s="20">
        <v>1</v>
      </c>
      <c r="M183" s="20">
        <v>0</v>
      </c>
      <c r="N183" s="7"/>
    </row>
    <row r="184" spans="1:14" ht="36" x14ac:dyDescent="0.2">
      <c r="A184" s="25" t="s">
        <v>1248</v>
      </c>
      <c r="B184" s="18" t="s">
        <v>8784</v>
      </c>
      <c r="C184" s="20">
        <v>7</v>
      </c>
      <c r="D184" s="20">
        <v>1</v>
      </c>
      <c r="E184" s="18" t="s">
        <v>8759</v>
      </c>
      <c r="F184" s="20">
        <v>0</v>
      </c>
      <c r="G184" s="20">
        <v>0</v>
      </c>
      <c r="H184" s="18" t="s">
        <v>8760</v>
      </c>
      <c r="I184" s="20">
        <v>0</v>
      </c>
      <c r="J184" s="20">
        <v>0</v>
      </c>
      <c r="K184" s="20">
        <v>0</v>
      </c>
      <c r="L184" s="20">
        <v>1</v>
      </c>
      <c r="M184" s="20">
        <v>0</v>
      </c>
      <c r="N184" s="7"/>
    </row>
    <row r="185" spans="1:14" ht="36" x14ac:dyDescent="0.2">
      <c r="A185" s="25" t="s">
        <v>1248</v>
      </c>
      <c r="B185" s="18" t="s">
        <v>8784</v>
      </c>
      <c r="C185" s="20">
        <v>7</v>
      </c>
      <c r="D185" s="20">
        <v>1</v>
      </c>
      <c r="E185" s="18" t="s">
        <v>8759</v>
      </c>
      <c r="F185" s="20">
        <v>0</v>
      </c>
      <c r="G185" s="20">
        <v>0</v>
      </c>
      <c r="H185" s="18" t="s">
        <v>8760</v>
      </c>
      <c r="I185" s="20">
        <v>0</v>
      </c>
      <c r="J185" s="20">
        <v>0</v>
      </c>
      <c r="K185" s="20">
        <v>0</v>
      </c>
      <c r="L185" s="20">
        <v>1</v>
      </c>
      <c r="M185" s="20">
        <v>0</v>
      </c>
      <c r="N185" s="7"/>
    </row>
    <row r="186" spans="1:14" ht="36" x14ac:dyDescent="0.2">
      <c r="A186" s="25" t="s">
        <v>1041</v>
      </c>
      <c r="B186" s="18" t="s">
        <v>8785</v>
      </c>
      <c r="C186" s="20">
        <v>0</v>
      </c>
      <c r="D186" s="20">
        <v>0</v>
      </c>
      <c r="E186" s="18" t="s">
        <v>8786</v>
      </c>
      <c r="F186" s="20">
        <v>0</v>
      </c>
      <c r="G186" s="20">
        <v>0</v>
      </c>
      <c r="H186" s="18" t="s">
        <v>8787</v>
      </c>
      <c r="I186" s="20">
        <v>0</v>
      </c>
      <c r="J186" s="20">
        <v>0</v>
      </c>
      <c r="K186" s="20">
        <v>50</v>
      </c>
      <c r="L186" s="20">
        <v>0</v>
      </c>
      <c r="M186" s="20">
        <v>0</v>
      </c>
      <c r="N186" s="7"/>
    </row>
    <row r="187" spans="1:14" ht="36" x14ac:dyDescent="0.2">
      <c r="A187" s="25" t="s">
        <v>1251</v>
      </c>
      <c r="B187" s="18" t="s">
        <v>8788</v>
      </c>
      <c r="C187" s="20">
        <v>0</v>
      </c>
      <c r="D187" s="20">
        <v>0</v>
      </c>
      <c r="E187" s="18" t="s">
        <v>8759</v>
      </c>
      <c r="F187" s="20">
        <v>0</v>
      </c>
      <c r="G187" s="20">
        <v>0</v>
      </c>
      <c r="H187" s="18" t="s">
        <v>8760</v>
      </c>
      <c r="I187" s="20">
        <v>0</v>
      </c>
      <c r="J187" s="20">
        <v>0</v>
      </c>
      <c r="K187" s="20">
        <v>0</v>
      </c>
      <c r="L187" s="20">
        <v>2</v>
      </c>
      <c r="M187" s="20">
        <v>0</v>
      </c>
      <c r="N187" s="7"/>
    </row>
    <row r="188" spans="1:14" ht="36" x14ac:dyDescent="0.2">
      <c r="A188" s="25" t="s">
        <v>1251</v>
      </c>
      <c r="B188" s="18" t="s">
        <v>8788</v>
      </c>
      <c r="C188" s="20">
        <v>0</v>
      </c>
      <c r="D188" s="20">
        <v>0</v>
      </c>
      <c r="E188" s="18" t="s">
        <v>8759</v>
      </c>
      <c r="F188" s="20">
        <v>0</v>
      </c>
      <c r="G188" s="20">
        <v>0</v>
      </c>
      <c r="H188" s="18" t="s">
        <v>8760</v>
      </c>
      <c r="I188" s="20">
        <v>0</v>
      </c>
      <c r="J188" s="20">
        <v>0</v>
      </c>
      <c r="K188" s="20">
        <v>43</v>
      </c>
      <c r="L188" s="20">
        <v>0</v>
      </c>
      <c r="M188" s="20">
        <v>0</v>
      </c>
      <c r="N188" s="7"/>
    </row>
    <row r="189" spans="1:14" ht="36" x14ac:dyDescent="0.2">
      <c r="A189" s="25" t="s">
        <v>1251</v>
      </c>
      <c r="B189" s="18" t="s">
        <v>8788</v>
      </c>
      <c r="C189" s="20">
        <v>0</v>
      </c>
      <c r="D189" s="20">
        <v>0</v>
      </c>
      <c r="E189" s="18" t="s">
        <v>8761</v>
      </c>
      <c r="F189" s="20">
        <v>0</v>
      </c>
      <c r="G189" s="20">
        <v>2</v>
      </c>
      <c r="H189" s="18" t="s">
        <v>8760</v>
      </c>
      <c r="I189" s="20">
        <v>0</v>
      </c>
      <c r="J189" s="20">
        <v>0</v>
      </c>
      <c r="K189" s="20">
        <v>0</v>
      </c>
      <c r="L189" s="20">
        <v>1</v>
      </c>
      <c r="M189" s="20">
        <v>0</v>
      </c>
      <c r="N189" s="7"/>
    </row>
    <row r="190" spans="1:14" ht="36" x14ac:dyDescent="0.2">
      <c r="A190" s="25" t="s">
        <v>1251</v>
      </c>
      <c r="B190" s="18" t="s">
        <v>8788</v>
      </c>
      <c r="C190" s="20">
        <v>0</v>
      </c>
      <c r="D190" s="20">
        <v>0</v>
      </c>
      <c r="E190" s="18" t="s">
        <v>8759</v>
      </c>
      <c r="F190" s="20">
        <v>0</v>
      </c>
      <c r="G190" s="20">
        <v>0</v>
      </c>
      <c r="H190" s="18" t="s">
        <v>8760</v>
      </c>
      <c r="I190" s="20">
        <v>0</v>
      </c>
      <c r="J190" s="20">
        <v>0</v>
      </c>
      <c r="K190" s="20">
        <v>0</v>
      </c>
      <c r="L190" s="20">
        <v>1</v>
      </c>
      <c r="M190" s="20">
        <v>0</v>
      </c>
      <c r="N190" s="7"/>
    </row>
    <row r="191" spans="1:14" ht="36" x14ac:dyDescent="0.2">
      <c r="A191" s="25" t="s">
        <v>1251</v>
      </c>
      <c r="B191" s="18" t="s">
        <v>8788</v>
      </c>
      <c r="C191" s="20">
        <v>0</v>
      </c>
      <c r="D191" s="20">
        <v>0</v>
      </c>
      <c r="E191" s="18" t="s">
        <v>8759</v>
      </c>
      <c r="F191" s="20">
        <v>0</v>
      </c>
      <c r="G191" s="20">
        <v>0</v>
      </c>
      <c r="H191" s="18" t="s">
        <v>8760</v>
      </c>
      <c r="I191" s="20">
        <v>0</v>
      </c>
      <c r="J191" s="20">
        <v>0</v>
      </c>
      <c r="K191" s="20">
        <v>0</v>
      </c>
      <c r="L191" s="20">
        <v>1</v>
      </c>
      <c r="M191" s="20">
        <v>0</v>
      </c>
      <c r="N191" s="7"/>
    </row>
    <row r="192" spans="1:14" ht="36" x14ac:dyDescent="0.2">
      <c r="A192" s="25" t="s">
        <v>1251</v>
      </c>
      <c r="B192" s="18" t="s">
        <v>8788</v>
      </c>
      <c r="C192" s="20">
        <v>0</v>
      </c>
      <c r="D192" s="20">
        <v>0</v>
      </c>
      <c r="E192" s="18" t="s">
        <v>8759</v>
      </c>
      <c r="F192" s="20">
        <v>0</v>
      </c>
      <c r="G192" s="20">
        <v>0</v>
      </c>
      <c r="H192" s="18" t="s">
        <v>8760</v>
      </c>
      <c r="I192" s="20">
        <v>0</v>
      </c>
      <c r="J192" s="20">
        <v>0</v>
      </c>
      <c r="K192" s="20">
        <v>0</v>
      </c>
      <c r="L192" s="20">
        <v>1</v>
      </c>
      <c r="M192" s="20">
        <v>0</v>
      </c>
      <c r="N192" s="7"/>
    </row>
    <row r="193" spans="1:14" ht="36" x14ac:dyDescent="0.2">
      <c r="A193" s="25" t="s">
        <v>1251</v>
      </c>
      <c r="B193" s="18" t="s">
        <v>8788</v>
      </c>
      <c r="C193" s="20">
        <v>0</v>
      </c>
      <c r="D193" s="20">
        <v>0</v>
      </c>
      <c r="E193" s="18" t="s">
        <v>8759</v>
      </c>
      <c r="F193" s="20">
        <v>0</v>
      </c>
      <c r="G193" s="20">
        <v>0</v>
      </c>
      <c r="H193" s="18" t="s">
        <v>8760</v>
      </c>
      <c r="I193" s="20">
        <v>0</v>
      </c>
      <c r="J193" s="20">
        <v>0</v>
      </c>
      <c r="K193" s="20">
        <v>0</v>
      </c>
      <c r="L193" s="20">
        <v>1</v>
      </c>
      <c r="M193" s="20">
        <v>0</v>
      </c>
      <c r="N193" s="7"/>
    </row>
    <row r="194" spans="1:14" ht="36" x14ac:dyDescent="0.2">
      <c r="A194" s="25" t="s">
        <v>1251</v>
      </c>
      <c r="B194" s="18" t="s">
        <v>8788</v>
      </c>
      <c r="C194" s="20">
        <v>0</v>
      </c>
      <c r="D194" s="20">
        <v>0</v>
      </c>
      <c r="E194" s="18" t="s">
        <v>8759</v>
      </c>
      <c r="F194" s="20">
        <v>0</v>
      </c>
      <c r="G194" s="20">
        <v>0</v>
      </c>
      <c r="H194" s="18" t="s">
        <v>8760</v>
      </c>
      <c r="I194" s="20">
        <v>0</v>
      </c>
      <c r="J194" s="20">
        <v>0</v>
      </c>
      <c r="K194" s="20">
        <v>0</v>
      </c>
      <c r="L194" s="20">
        <v>1</v>
      </c>
      <c r="M194" s="20">
        <v>0</v>
      </c>
      <c r="N194" s="7"/>
    </row>
    <row r="195" spans="1:14" ht="36" x14ac:dyDescent="0.2">
      <c r="A195" s="25" t="s">
        <v>1251</v>
      </c>
      <c r="B195" s="18" t="s">
        <v>8788</v>
      </c>
      <c r="C195" s="20">
        <v>0</v>
      </c>
      <c r="D195" s="20">
        <v>0</v>
      </c>
      <c r="E195" s="18" t="s">
        <v>8759</v>
      </c>
      <c r="F195" s="20">
        <v>0</v>
      </c>
      <c r="G195" s="20">
        <v>0</v>
      </c>
      <c r="H195" s="18" t="s">
        <v>8760</v>
      </c>
      <c r="I195" s="20">
        <v>0</v>
      </c>
      <c r="J195" s="20">
        <v>0</v>
      </c>
      <c r="K195" s="20">
        <v>0</v>
      </c>
      <c r="L195" s="20">
        <v>1</v>
      </c>
      <c r="M195" s="20">
        <v>0</v>
      </c>
      <c r="N195" s="7"/>
    </row>
    <row r="196" spans="1:14" ht="36" x14ac:dyDescent="0.2">
      <c r="A196" s="25" t="s">
        <v>1251</v>
      </c>
      <c r="B196" s="18" t="s">
        <v>8788</v>
      </c>
      <c r="C196" s="20">
        <v>0</v>
      </c>
      <c r="D196" s="20">
        <v>0</v>
      </c>
      <c r="E196" s="18" t="s">
        <v>8759</v>
      </c>
      <c r="F196" s="20">
        <v>0</v>
      </c>
      <c r="G196" s="20">
        <v>0</v>
      </c>
      <c r="H196" s="18" t="s">
        <v>8762</v>
      </c>
      <c r="I196" s="20">
        <v>0</v>
      </c>
      <c r="J196" s="20">
        <v>0</v>
      </c>
      <c r="K196" s="20">
        <v>0</v>
      </c>
      <c r="L196" s="20">
        <v>0</v>
      </c>
      <c r="M196" s="20">
        <v>1</v>
      </c>
      <c r="N196" s="7"/>
    </row>
    <row r="197" spans="1:14" ht="36" x14ac:dyDescent="0.2">
      <c r="A197" s="25" t="s">
        <v>1251</v>
      </c>
      <c r="B197" s="18" t="s">
        <v>8788</v>
      </c>
      <c r="C197" s="20">
        <v>0</v>
      </c>
      <c r="D197" s="20">
        <v>0</v>
      </c>
      <c r="E197" s="18" t="s">
        <v>8759</v>
      </c>
      <c r="F197" s="20">
        <v>0</v>
      </c>
      <c r="G197" s="20">
        <v>0</v>
      </c>
      <c r="H197" s="18" t="s">
        <v>8760</v>
      </c>
      <c r="I197" s="20">
        <v>0</v>
      </c>
      <c r="J197" s="20">
        <v>0</v>
      </c>
      <c r="K197" s="20">
        <v>0</v>
      </c>
      <c r="L197" s="20">
        <v>1</v>
      </c>
      <c r="M197" s="20">
        <v>0</v>
      </c>
      <c r="N197" s="7"/>
    </row>
    <row r="198" spans="1:14" ht="36" x14ac:dyDescent="0.2">
      <c r="A198" s="25" t="s">
        <v>1251</v>
      </c>
      <c r="B198" s="18" t="s">
        <v>8788</v>
      </c>
      <c r="C198" s="20">
        <v>0</v>
      </c>
      <c r="D198" s="20">
        <v>0</v>
      </c>
      <c r="E198" s="18" t="s">
        <v>8763</v>
      </c>
      <c r="F198" s="20">
        <v>1</v>
      </c>
      <c r="G198" s="20">
        <v>0</v>
      </c>
      <c r="H198" s="18" t="s">
        <v>8760</v>
      </c>
      <c r="I198" s="20">
        <v>0</v>
      </c>
      <c r="J198" s="20">
        <v>0</v>
      </c>
      <c r="K198" s="20">
        <v>0</v>
      </c>
      <c r="L198" s="20">
        <v>1</v>
      </c>
      <c r="M198" s="20">
        <v>0</v>
      </c>
      <c r="N198" s="7"/>
    </row>
    <row r="199" spans="1:14" ht="36" x14ac:dyDescent="0.2">
      <c r="A199" s="25" t="s">
        <v>1251</v>
      </c>
      <c r="B199" s="18" t="s">
        <v>8788</v>
      </c>
      <c r="C199" s="20">
        <v>0</v>
      </c>
      <c r="D199" s="20">
        <v>0</v>
      </c>
      <c r="E199" s="18" t="s">
        <v>8759</v>
      </c>
      <c r="F199" s="20">
        <v>0</v>
      </c>
      <c r="G199" s="20">
        <v>0</v>
      </c>
      <c r="H199" s="18" t="s">
        <v>8760</v>
      </c>
      <c r="I199" s="20">
        <v>0</v>
      </c>
      <c r="J199" s="20">
        <v>0</v>
      </c>
      <c r="K199" s="20">
        <v>0</v>
      </c>
      <c r="L199" s="20">
        <v>5</v>
      </c>
      <c r="M199" s="20">
        <v>0</v>
      </c>
      <c r="N199" s="7"/>
    </row>
    <row r="200" spans="1:14" ht="36" x14ac:dyDescent="0.2">
      <c r="A200" s="25" t="s">
        <v>1251</v>
      </c>
      <c r="B200" s="18" t="s">
        <v>8788</v>
      </c>
      <c r="C200" s="20">
        <v>0</v>
      </c>
      <c r="D200" s="20">
        <v>0</v>
      </c>
      <c r="E200" s="18" t="s">
        <v>8759</v>
      </c>
      <c r="F200" s="20">
        <v>0</v>
      </c>
      <c r="G200" s="20">
        <v>0</v>
      </c>
      <c r="H200" s="18" t="s">
        <v>8760</v>
      </c>
      <c r="I200" s="20">
        <v>0</v>
      </c>
      <c r="J200" s="20">
        <v>0</v>
      </c>
      <c r="K200" s="20">
        <v>0</v>
      </c>
      <c r="L200" s="20">
        <v>1</v>
      </c>
      <c r="M200" s="20">
        <v>0</v>
      </c>
      <c r="N200" s="7"/>
    </row>
    <row r="201" spans="1:14" ht="36" x14ac:dyDescent="0.2">
      <c r="A201" s="25" t="s">
        <v>1251</v>
      </c>
      <c r="B201" s="18" t="s">
        <v>8788</v>
      </c>
      <c r="C201" s="20">
        <v>0</v>
      </c>
      <c r="D201" s="20">
        <v>0</v>
      </c>
      <c r="E201" s="18" t="s">
        <v>8759</v>
      </c>
      <c r="F201" s="20">
        <v>0</v>
      </c>
      <c r="G201" s="20">
        <v>0</v>
      </c>
      <c r="H201" s="18" t="s">
        <v>8760</v>
      </c>
      <c r="I201" s="20">
        <v>0</v>
      </c>
      <c r="J201" s="20">
        <v>0</v>
      </c>
      <c r="K201" s="20">
        <v>0</v>
      </c>
      <c r="L201" s="20">
        <v>2</v>
      </c>
      <c r="M201" s="20">
        <v>0</v>
      </c>
      <c r="N201" s="7"/>
    </row>
    <row r="202" spans="1:14" ht="36" x14ac:dyDescent="0.2">
      <c r="A202" s="25" t="s">
        <v>1251</v>
      </c>
      <c r="B202" s="18" t="s">
        <v>8788</v>
      </c>
      <c r="C202" s="20">
        <v>0</v>
      </c>
      <c r="D202" s="20">
        <v>0</v>
      </c>
      <c r="E202" s="18" t="s">
        <v>8759</v>
      </c>
      <c r="F202" s="20">
        <v>0</v>
      </c>
      <c r="G202" s="20">
        <v>0</v>
      </c>
      <c r="H202" s="18" t="s">
        <v>8760</v>
      </c>
      <c r="I202" s="20">
        <v>0</v>
      </c>
      <c r="J202" s="20">
        <v>0</v>
      </c>
      <c r="K202" s="20">
        <v>0</v>
      </c>
      <c r="L202" s="20">
        <v>1</v>
      </c>
      <c r="M202" s="20">
        <v>0</v>
      </c>
      <c r="N202" s="7"/>
    </row>
    <row r="203" spans="1:14" ht="36" x14ac:dyDescent="0.2">
      <c r="A203" s="25" t="s">
        <v>1251</v>
      </c>
      <c r="B203" s="18" t="s">
        <v>8788</v>
      </c>
      <c r="C203" s="20">
        <v>0</v>
      </c>
      <c r="D203" s="20">
        <v>0</v>
      </c>
      <c r="E203" s="18" t="s">
        <v>8759</v>
      </c>
      <c r="F203" s="20">
        <v>0</v>
      </c>
      <c r="G203" s="20">
        <v>0</v>
      </c>
      <c r="H203" s="18" t="s">
        <v>8764</v>
      </c>
      <c r="I203" s="20">
        <v>0</v>
      </c>
      <c r="J203" s="20">
        <v>0</v>
      </c>
      <c r="K203" s="20">
        <v>0</v>
      </c>
      <c r="L203" s="20">
        <v>1</v>
      </c>
      <c r="M203" s="20">
        <v>0</v>
      </c>
      <c r="N203" s="7"/>
    </row>
    <row r="204" spans="1:14" ht="36" x14ac:dyDescent="0.2">
      <c r="A204" s="25" t="s">
        <v>1251</v>
      </c>
      <c r="B204" s="18" t="s">
        <v>8788</v>
      </c>
      <c r="C204" s="20">
        <v>0</v>
      </c>
      <c r="D204" s="20">
        <v>0</v>
      </c>
      <c r="E204" s="18" t="s">
        <v>8759</v>
      </c>
      <c r="F204" s="20">
        <v>0</v>
      </c>
      <c r="G204" s="20">
        <v>0</v>
      </c>
      <c r="H204" s="18" t="s">
        <v>8760</v>
      </c>
      <c r="I204" s="20">
        <v>0</v>
      </c>
      <c r="J204" s="20">
        <v>0</v>
      </c>
      <c r="K204" s="20">
        <v>0</v>
      </c>
      <c r="L204" s="20">
        <v>1</v>
      </c>
      <c r="M204" s="20">
        <v>0</v>
      </c>
      <c r="N204" s="7"/>
    </row>
    <row r="205" spans="1:14" ht="36" x14ac:dyDescent="0.2">
      <c r="A205" s="25" t="s">
        <v>1251</v>
      </c>
      <c r="B205" s="18" t="s">
        <v>8788</v>
      </c>
      <c r="C205" s="20">
        <v>0</v>
      </c>
      <c r="D205" s="20">
        <v>0</v>
      </c>
      <c r="E205" s="18" t="s">
        <v>8759</v>
      </c>
      <c r="F205" s="20">
        <v>0</v>
      </c>
      <c r="G205" s="20">
        <v>0</v>
      </c>
      <c r="H205" s="18" t="s">
        <v>8760</v>
      </c>
      <c r="I205" s="20">
        <v>0</v>
      </c>
      <c r="J205" s="20">
        <v>0</v>
      </c>
      <c r="K205" s="20">
        <v>0</v>
      </c>
      <c r="L205" s="20">
        <v>1</v>
      </c>
      <c r="M205" s="20">
        <v>0</v>
      </c>
      <c r="N205" s="7"/>
    </row>
    <row r="206" spans="1:14" ht="36" x14ac:dyDescent="0.2">
      <c r="A206" s="25" t="s">
        <v>1251</v>
      </c>
      <c r="B206" s="18" t="s">
        <v>8788</v>
      </c>
      <c r="C206" s="20">
        <v>0</v>
      </c>
      <c r="D206" s="20">
        <v>0</v>
      </c>
      <c r="E206" s="18" t="s">
        <v>8759</v>
      </c>
      <c r="F206" s="20">
        <v>0</v>
      </c>
      <c r="G206" s="20">
        <v>0</v>
      </c>
      <c r="H206" s="18" t="s">
        <v>8760</v>
      </c>
      <c r="I206" s="20">
        <v>0</v>
      </c>
      <c r="J206" s="20">
        <v>0</v>
      </c>
      <c r="K206" s="20">
        <v>0</v>
      </c>
      <c r="L206" s="20">
        <v>1</v>
      </c>
      <c r="M206" s="20">
        <v>0</v>
      </c>
      <c r="N206" s="7"/>
    </row>
    <row r="207" spans="1:14" ht="36" x14ac:dyDescent="0.2">
      <c r="A207" s="25" t="s">
        <v>1251</v>
      </c>
      <c r="B207" s="18" t="s">
        <v>8788</v>
      </c>
      <c r="C207" s="20">
        <v>0</v>
      </c>
      <c r="D207" s="20">
        <v>0</v>
      </c>
      <c r="E207" s="18" t="s">
        <v>8759</v>
      </c>
      <c r="F207" s="20">
        <v>0</v>
      </c>
      <c r="G207" s="20">
        <v>0</v>
      </c>
      <c r="H207" s="18" t="s">
        <v>8760</v>
      </c>
      <c r="I207" s="20">
        <v>0</v>
      </c>
      <c r="J207" s="20">
        <v>0</v>
      </c>
      <c r="K207" s="20">
        <v>0</v>
      </c>
      <c r="L207" s="20">
        <v>3</v>
      </c>
      <c r="M207" s="20">
        <v>0</v>
      </c>
      <c r="N207" s="7"/>
    </row>
    <row r="208" spans="1:14" ht="36" x14ac:dyDescent="0.2">
      <c r="A208" s="25" t="s">
        <v>1251</v>
      </c>
      <c r="B208" s="18" t="s">
        <v>8788</v>
      </c>
      <c r="C208" s="20">
        <v>0</v>
      </c>
      <c r="D208" s="20">
        <v>0</v>
      </c>
      <c r="E208" s="18" t="s">
        <v>8759</v>
      </c>
      <c r="F208" s="20">
        <v>0</v>
      </c>
      <c r="G208" s="20">
        <v>0</v>
      </c>
      <c r="H208" s="18" t="s">
        <v>8760</v>
      </c>
      <c r="I208" s="20">
        <v>0</v>
      </c>
      <c r="J208" s="20">
        <v>0</v>
      </c>
      <c r="K208" s="20">
        <v>0</v>
      </c>
      <c r="L208" s="20">
        <v>1</v>
      </c>
      <c r="M208" s="20">
        <v>0</v>
      </c>
      <c r="N208" s="7"/>
    </row>
    <row r="209" spans="1:14" ht="36" x14ac:dyDescent="0.2">
      <c r="A209" s="25" t="s">
        <v>1251</v>
      </c>
      <c r="B209" s="18" t="s">
        <v>8788</v>
      </c>
      <c r="C209" s="20">
        <v>0</v>
      </c>
      <c r="D209" s="20">
        <v>0</v>
      </c>
      <c r="E209" s="18" t="s">
        <v>8759</v>
      </c>
      <c r="F209" s="20">
        <v>0</v>
      </c>
      <c r="G209" s="20">
        <v>0</v>
      </c>
      <c r="H209" s="18" t="s">
        <v>8765</v>
      </c>
      <c r="I209" s="20">
        <v>5</v>
      </c>
      <c r="J209" s="20">
        <v>2</v>
      </c>
      <c r="K209" s="20">
        <v>0</v>
      </c>
      <c r="L209" s="20">
        <v>1</v>
      </c>
      <c r="M209" s="20">
        <v>0</v>
      </c>
      <c r="N209" s="7"/>
    </row>
    <row r="210" spans="1:14" ht="36" x14ac:dyDescent="0.2">
      <c r="A210" s="25" t="s">
        <v>1251</v>
      </c>
      <c r="B210" s="18" t="s">
        <v>8788</v>
      </c>
      <c r="C210" s="20">
        <v>0</v>
      </c>
      <c r="D210" s="20">
        <v>0</v>
      </c>
      <c r="E210" s="18" t="s">
        <v>8759</v>
      </c>
      <c r="F210" s="20">
        <v>0</v>
      </c>
      <c r="G210" s="20">
        <v>0</v>
      </c>
      <c r="H210" s="18" t="s">
        <v>8765</v>
      </c>
      <c r="I210" s="20">
        <v>5</v>
      </c>
      <c r="J210" s="20">
        <v>2</v>
      </c>
      <c r="K210" s="20">
        <v>0</v>
      </c>
      <c r="L210" s="20">
        <v>1</v>
      </c>
      <c r="M210" s="20">
        <v>0</v>
      </c>
      <c r="N210" s="7"/>
    </row>
    <row r="211" spans="1:14" ht="36" x14ac:dyDescent="0.2">
      <c r="A211" s="25" t="s">
        <v>1251</v>
      </c>
      <c r="B211" s="18" t="s">
        <v>8788</v>
      </c>
      <c r="C211" s="20">
        <v>0</v>
      </c>
      <c r="D211" s="20">
        <v>0</v>
      </c>
      <c r="E211" s="18" t="s">
        <v>8759</v>
      </c>
      <c r="F211" s="20">
        <v>0</v>
      </c>
      <c r="G211" s="20">
        <v>0</v>
      </c>
      <c r="H211" s="18" t="s">
        <v>8760</v>
      </c>
      <c r="I211" s="20">
        <v>0</v>
      </c>
      <c r="J211" s="20">
        <v>0</v>
      </c>
      <c r="K211" s="20">
        <v>0</v>
      </c>
      <c r="L211" s="20">
        <v>1</v>
      </c>
      <c r="M211" s="20">
        <v>0</v>
      </c>
      <c r="N211" s="7"/>
    </row>
    <row r="212" spans="1:14" ht="36" x14ac:dyDescent="0.2">
      <c r="A212" s="25" t="s">
        <v>1251</v>
      </c>
      <c r="B212" s="18" t="s">
        <v>8788</v>
      </c>
      <c r="C212" s="20">
        <v>0</v>
      </c>
      <c r="D212" s="20">
        <v>0</v>
      </c>
      <c r="E212" s="18" t="s">
        <v>8759</v>
      </c>
      <c r="F212" s="20">
        <v>0</v>
      </c>
      <c r="G212" s="20">
        <v>0</v>
      </c>
      <c r="H212" s="18" t="s">
        <v>8760</v>
      </c>
      <c r="I212" s="20">
        <v>0</v>
      </c>
      <c r="J212" s="20">
        <v>0</v>
      </c>
      <c r="K212" s="20">
        <v>0</v>
      </c>
      <c r="L212" s="20">
        <v>4</v>
      </c>
      <c r="M212" s="20">
        <v>0</v>
      </c>
      <c r="N212" s="7"/>
    </row>
    <row r="213" spans="1:14" ht="36" x14ac:dyDescent="0.2">
      <c r="A213" s="25" t="s">
        <v>1251</v>
      </c>
      <c r="B213" s="18" t="s">
        <v>8788</v>
      </c>
      <c r="C213" s="20">
        <v>0</v>
      </c>
      <c r="D213" s="20">
        <v>0</v>
      </c>
      <c r="E213" s="18" t="s">
        <v>8759</v>
      </c>
      <c r="F213" s="20">
        <v>0</v>
      </c>
      <c r="G213" s="20">
        <v>0</v>
      </c>
      <c r="H213" s="18" t="s">
        <v>8760</v>
      </c>
      <c r="I213" s="20">
        <v>0</v>
      </c>
      <c r="J213" s="20">
        <v>0</v>
      </c>
      <c r="K213" s="20">
        <v>0</v>
      </c>
      <c r="L213" s="20">
        <v>1</v>
      </c>
      <c r="M213" s="20">
        <v>0</v>
      </c>
      <c r="N213" s="7"/>
    </row>
    <row r="214" spans="1:14" ht="36" x14ac:dyDescent="0.2">
      <c r="A214" s="25" t="s">
        <v>1251</v>
      </c>
      <c r="B214" s="18" t="s">
        <v>8788</v>
      </c>
      <c r="C214" s="20">
        <v>0</v>
      </c>
      <c r="D214" s="20">
        <v>0</v>
      </c>
      <c r="E214" s="18" t="s">
        <v>8759</v>
      </c>
      <c r="F214" s="20">
        <v>0</v>
      </c>
      <c r="G214" s="20">
        <v>0</v>
      </c>
      <c r="H214" s="18" t="s">
        <v>8760</v>
      </c>
      <c r="I214" s="20">
        <v>0</v>
      </c>
      <c r="J214" s="20">
        <v>0</v>
      </c>
      <c r="K214" s="20">
        <v>0</v>
      </c>
      <c r="L214" s="20">
        <v>4346</v>
      </c>
      <c r="M214" s="20">
        <v>15</v>
      </c>
      <c r="N214" s="7"/>
    </row>
    <row r="215" spans="1:14" ht="36" x14ac:dyDescent="0.2">
      <c r="A215" s="25" t="s">
        <v>1251</v>
      </c>
      <c r="B215" s="18" t="s">
        <v>8788</v>
      </c>
      <c r="C215" s="20">
        <v>0</v>
      </c>
      <c r="D215" s="20">
        <v>0</v>
      </c>
      <c r="E215" s="18" t="s">
        <v>8759</v>
      </c>
      <c r="F215" s="20">
        <v>0</v>
      </c>
      <c r="G215" s="20">
        <v>0</v>
      </c>
      <c r="H215" s="18" t="s">
        <v>8766</v>
      </c>
      <c r="I215" s="20">
        <v>0</v>
      </c>
      <c r="J215" s="20">
        <v>0</v>
      </c>
      <c r="K215" s="20">
        <v>0</v>
      </c>
      <c r="L215" s="20">
        <v>1</v>
      </c>
      <c r="M215" s="20">
        <v>0</v>
      </c>
      <c r="N215" s="7"/>
    </row>
    <row r="216" spans="1:14" ht="36" x14ac:dyDescent="0.2">
      <c r="A216" s="25" t="s">
        <v>1251</v>
      </c>
      <c r="B216" s="18" t="s">
        <v>8788</v>
      </c>
      <c r="C216" s="20">
        <v>0</v>
      </c>
      <c r="D216" s="20">
        <v>0</v>
      </c>
      <c r="E216" s="18" t="s">
        <v>8759</v>
      </c>
      <c r="F216" s="20">
        <v>0</v>
      </c>
      <c r="G216" s="20">
        <v>0</v>
      </c>
      <c r="H216" s="18" t="s">
        <v>8765</v>
      </c>
      <c r="I216" s="20">
        <v>5</v>
      </c>
      <c r="J216" s="20">
        <v>2</v>
      </c>
      <c r="K216" s="20">
        <v>0</v>
      </c>
      <c r="L216" s="20">
        <v>1</v>
      </c>
      <c r="M216" s="20">
        <v>0</v>
      </c>
      <c r="N216" s="7"/>
    </row>
    <row r="217" spans="1:14" ht="36" x14ac:dyDescent="0.2">
      <c r="A217" s="25" t="s">
        <v>1251</v>
      </c>
      <c r="B217" s="18" t="s">
        <v>8788</v>
      </c>
      <c r="C217" s="20">
        <v>0</v>
      </c>
      <c r="D217" s="20">
        <v>0</v>
      </c>
      <c r="E217" s="18" t="s">
        <v>8759</v>
      </c>
      <c r="F217" s="20">
        <v>0</v>
      </c>
      <c r="G217" s="20">
        <v>0</v>
      </c>
      <c r="H217" s="18" t="s">
        <v>8760</v>
      </c>
      <c r="I217" s="20">
        <v>0</v>
      </c>
      <c r="J217" s="20">
        <v>0</v>
      </c>
      <c r="K217" s="20">
        <v>0</v>
      </c>
      <c r="L217" s="20">
        <v>1</v>
      </c>
      <c r="M217" s="20">
        <v>0</v>
      </c>
      <c r="N217" s="7"/>
    </row>
    <row r="218" spans="1:14" ht="36" x14ac:dyDescent="0.2">
      <c r="A218" s="25" t="s">
        <v>1251</v>
      </c>
      <c r="B218" s="18" t="s">
        <v>8788</v>
      </c>
      <c r="C218" s="20">
        <v>0</v>
      </c>
      <c r="D218" s="20">
        <v>0</v>
      </c>
      <c r="E218" s="18" t="s">
        <v>8759</v>
      </c>
      <c r="F218" s="20">
        <v>0</v>
      </c>
      <c r="G218" s="20">
        <v>0</v>
      </c>
      <c r="H218" s="18" t="s">
        <v>8760</v>
      </c>
      <c r="I218" s="20">
        <v>0</v>
      </c>
      <c r="J218" s="20">
        <v>0</v>
      </c>
      <c r="K218" s="20">
        <v>0</v>
      </c>
      <c r="L218" s="20">
        <v>1</v>
      </c>
      <c r="M218" s="20">
        <v>0</v>
      </c>
      <c r="N218" s="7"/>
    </row>
    <row r="219" spans="1:14" ht="36" x14ac:dyDescent="0.2">
      <c r="A219" s="25" t="s">
        <v>1251</v>
      </c>
      <c r="B219" s="18" t="s">
        <v>8788</v>
      </c>
      <c r="C219" s="20">
        <v>0</v>
      </c>
      <c r="D219" s="20">
        <v>0</v>
      </c>
      <c r="E219" s="18" t="s">
        <v>8759</v>
      </c>
      <c r="F219" s="20">
        <v>0</v>
      </c>
      <c r="G219" s="20">
        <v>0</v>
      </c>
      <c r="H219" s="18" t="s">
        <v>8760</v>
      </c>
      <c r="I219" s="20">
        <v>0</v>
      </c>
      <c r="J219" s="20">
        <v>0</v>
      </c>
      <c r="K219" s="20">
        <v>0</v>
      </c>
      <c r="L219" s="20">
        <v>2</v>
      </c>
      <c r="M219" s="20">
        <v>0</v>
      </c>
      <c r="N219" s="7"/>
    </row>
    <row r="220" spans="1:14" ht="36" x14ac:dyDescent="0.2">
      <c r="A220" s="25" t="s">
        <v>1251</v>
      </c>
      <c r="B220" s="18" t="s">
        <v>8788</v>
      </c>
      <c r="C220" s="20">
        <v>0</v>
      </c>
      <c r="D220" s="20">
        <v>0</v>
      </c>
      <c r="E220" s="18" t="s">
        <v>8759</v>
      </c>
      <c r="F220" s="20">
        <v>0</v>
      </c>
      <c r="G220" s="20">
        <v>0</v>
      </c>
      <c r="H220" s="18" t="s">
        <v>8767</v>
      </c>
      <c r="I220" s="20">
        <v>1</v>
      </c>
      <c r="J220" s="20">
        <v>1</v>
      </c>
      <c r="K220" s="20">
        <v>0</v>
      </c>
      <c r="L220" s="20">
        <v>1</v>
      </c>
      <c r="M220" s="20">
        <v>0</v>
      </c>
      <c r="N220" s="7"/>
    </row>
    <row r="221" spans="1:14" ht="36" x14ac:dyDescent="0.2">
      <c r="A221" s="25" t="s">
        <v>1251</v>
      </c>
      <c r="B221" s="18" t="s">
        <v>8788</v>
      </c>
      <c r="C221" s="20">
        <v>0</v>
      </c>
      <c r="D221" s="20">
        <v>0</v>
      </c>
      <c r="E221" s="18" t="s">
        <v>8759</v>
      </c>
      <c r="F221" s="20">
        <v>0</v>
      </c>
      <c r="G221" s="20">
        <v>0</v>
      </c>
      <c r="H221" s="18" t="s">
        <v>8760</v>
      </c>
      <c r="I221" s="20">
        <v>0</v>
      </c>
      <c r="J221" s="20">
        <v>0</v>
      </c>
      <c r="K221" s="20">
        <v>0</v>
      </c>
      <c r="L221" s="20">
        <v>1</v>
      </c>
      <c r="M221" s="20">
        <v>0</v>
      </c>
      <c r="N221" s="7"/>
    </row>
    <row r="222" spans="1:14" ht="36" x14ac:dyDescent="0.2">
      <c r="A222" s="25" t="s">
        <v>1251</v>
      </c>
      <c r="B222" s="18" t="s">
        <v>8788</v>
      </c>
      <c r="C222" s="20">
        <v>0</v>
      </c>
      <c r="D222" s="20">
        <v>0</v>
      </c>
      <c r="E222" s="18" t="s">
        <v>8759</v>
      </c>
      <c r="F222" s="20">
        <v>0</v>
      </c>
      <c r="G222" s="20">
        <v>0</v>
      </c>
      <c r="H222" s="18" t="s">
        <v>8760</v>
      </c>
      <c r="I222" s="20">
        <v>0</v>
      </c>
      <c r="J222" s="20">
        <v>0</v>
      </c>
      <c r="K222" s="20">
        <v>0</v>
      </c>
      <c r="L222" s="20">
        <v>1</v>
      </c>
      <c r="M222" s="20">
        <v>0</v>
      </c>
      <c r="N222" s="7"/>
    </row>
    <row r="223" spans="1:14" ht="36" x14ac:dyDescent="0.2">
      <c r="A223" s="25" t="s">
        <v>1251</v>
      </c>
      <c r="B223" s="18" t="s">
        <v>8788</v>
      </c>
      <c r="C223" s="20">
        <v>0</v>
      </c>
      <c r="D223" s="20">
        <v>0</v>
      </c>
      <c r="E223" s="18" t="s">
        <v>8759</v>
      </c>
      <c r="F223" s="20">
        <v>0</v>
      </c>
      <c r="G223" s="20">
        <v>0</v>
      </c>
      <c r="H223" s="18" t="s">
        <v>8760</v>
      </c>
      <c r="I223" s="20">
        <v>0</v>
      </c>
      <c r="J223" s="20">
        <v>0</v>
      </c>
      <c r="K223" s="20">
        <v>0</v>
      </c>
      <c r="L223" s="20">
        <v>1</v>
      </c>
      <c r="M223" s="20">
        <v>0</v>
      </c>
      <c r="N223" s="7"/>
    </row>
    <row r="224" spans="1:14" ht="36" x14ac:dyDescent="0.2">
      <c r="A224" s="25" t="s">
        <v>1251</v>
      </c>
      <c r="B224" s="18" t="s">
        <v>8788</v>
      </c>
      <c r="C224" s="20">
        <v>0</v>
      </c>
      <c r="D224" s="20">
        <v>0</v>
      </c>
      <c r="E224" s="18" t="s">
        <v>8759</v>
      </c>
      <c r="F224" s="20">
        <v>0</v>
      </c>
      <c r="G224" s="20">
        <v>0</v>
      </c>
      <c r="H224" s="18" t="s">
        <v>8760</v>
      </c>
      <c r="I224" s="20">
        <v>0</v>
      </c>
      <c r="J224" s="20">
        <v>0</v>
      </c>
      <c r="K224" s="20">
        <v>0</v>
      </c>
      <c r="L224" s="20">
        <v>1</v>
      </c>
      <c r="M224" s="20">
        <v>0</v>
      </c>
      <c r="N224" s="7"/>
    </row>
    <row r="225" spans="1:14" ht="36" x14ac:dyDescent="0.2">
      <c r="A225" s="25" t="s">
        <v>1251</v>
      </c>
      <c r="B225" s="18" t="s">
        <v>8789</v>
      </c>
      <c r="C225" s="20">
        <v>1</v>
      </c>
      <c r="D225" s="20">
        <v>0</v>
      </c>
      <c r="E225" s="18" t="s">
        <v>8759</v>
      </c>
      <c r="F225" s="20">
        <v>0</v>
      </c>
      <c r="G225" s="20">
        <v>0</v>
      </c>
      <c r="H225" s="18" t="s">
        <v>8760</v>
      </c>
      <c r="I225" s="20">
        <v>0</v>
      </c>
      <c r="J225" s="20">
        <v>0</v>
      </c>
      <c r="K225" s="20">
        <v>0</v>
      </c>
      <c r="L225" s="20">
        <v>1</v>
      </c>
      <c r="M225" s="20">
        <v>0</v>
      </c>
      <c r="N225" s="7"/>
    </row>
    <row r="226" spans="1:14" ht="36" x14ac:dyDescent="0.2">
      <c r="A226" s="25" t="s">
        <v>1251</v>
      </c>
      <c r="B226" s="18" t="s">
        <v>8790</v>
      </c>
      <c r="C226" s="20">
        <v>1</v>
      </c>
      <c r="D226" s="20">
        <v>0</v>
      </c>
      <c r="E226" s="18" t="s">
        <v>8759</v>
      </c>
      <c r="F226" s="20">
        <v>0</v>
      </c>
      <c r="G226" s="20">
        <v>0</v>
      </c>
      <c r="H226" s="18" t="s">
        <v>8760</v>
      </c>
      <c r="I226" s="20">
        <v>0</v>
      </c>
      <c r="J226" s="20">
        <v>0</v>
      </c>
      <c r="K226" s="20">
        <v>0</v>
      </c>
      <c r="L226" s="20">
        <v>1</v>
      </c>
      <c r="M226" s="20">
        <v>0</v>
      </c>
      <c r="N226" s="7"/>
    </row>
    <row r="227" spans="1:14" ht="36" x14ac:dyDescent="0.2">
      <c r="A227" s="25" t="s">
        <v>1251</v>
      </c>
      <c r="B227" s="18" t="s">
        <v>8791</v>
      </c>
      <c r="C227" s="20">
        <v>7</v>
      </c>
      <c r="D227" s="20">
        <v>2</v>
      </c>
      <c r="E227" s="18" t="s">
        <v>8759</v>
      </c>
      <c r="F227" s="20">
        <v>0</v>
      </c>
      <c r="G227" s="20">
        <v>0</v>
      </c>
      <c r="H227" s="18" t="s">
        <v>8760</v>
      </c>
      <c r="I227" s="20">
        <v>0</v>
      </c>
      <c r="J227" s="20">
        <v>0</v>
      </c>
      <c r="K227" s="20">
        <v>0</v>
      </c>
      <c r="L227" s="20">
        <v>1</v>
      </c>
      <c r="M227" s="20">
        <v>0</v>
      </c>
      <c r="N227" s="7"/>
    </row>
    <row r="228" spans="1:14" ht="36" x14ac:dyDescent="0.2">
      <c r="A228" s="25" t="s">
        <v>1251</v>
      </c>
      <c r="B228" s="18" t="s">
        <v>8791</v>
      </c>
      <c r="C228" s="20">
        <v>7</v>
      </c>
      <c r="D228" s="20">
        <v>2</v>
      </c>
      <c r="E228" s="18" t="s">
        <v>8759</v>
      </c>
      <c r="F228" s="20">
        <v>0</v>
      </c>
      <c r="G228" s="20">
        <v>0</v>
      </c>
      <c r="H228" s="18" t="s">
        <v>8760</v>
      </c>
      <c r="I228" s="20">
        <v>0</v>
      </c>
      <c r="J228" s="20">
        <v>0</v>
      </c>
      <c r="K228" s="20">
        <v>0</v>
      </c>
      <c r="L228" s="20">
        <v>1</v>
      </c>
      <c r="M228" s="20">
        <v>0</v>
      </c>
      <c r="N228" s="7"/>
    </row>
    <row r="229" spans="1:14" ht="36" x14ac:dyDescent="0.2">
      <c r="A229" s="25" t="s">
        <v>1848</v>
      </c>
      <c r="B229" s="18" t="s">
        <v>8792</v>
      </c>
      <c r="C229" s="20">
        <v>0</v>
      </c>
      <c r="D229" s="20">
        <v>0</v>
      </c>
      <c r="E229" s="18" t="s">
        <v>8793</v>
      </c>
      <c r="F229" s="20">
        <v>0</v>
      </c>
      <c r="G229" s="20">
        <v>0</v>
      </c>
      <c r="H229" s="18" t="s">
        <v>8794</v>
      </c>
      <c r="I229" s="20">
        <v>0</v>
      </c>
      <c r="J229" s="20">
        <v>0</v>
      </c>
      <c r="K229" s="20">
        <v>49</v>
      </c>
      <c r="L229" s="20">
        <v>0</v>
      </c>
      <c r="M229" s="20">
        <v>0</v>
      </c>
      <c r="N229" s="7"/>
    </row>
    <row r="230" spans="1:14" ht="36" x14ac:dyDescent="0.2">
      <c r="A230" s="25" t="s">
        <v>1848</v>
      </c>
      <c r="B230" s="18" t="s">
        <v>8792</v>
      </c>
      <c r="C230" s="20">
        <v>0</v>
      </c>
      <c r="D230" s="20">
        <v>0</v>
      </c>
      <c r="E230" s="18" t="s">
        <v>8793</v>
      </c>
      <c r="F230" s="20">
        <v>0</v>
      </c>
      <c r="G230" s="20">
        <v>0</v>
      </c>
      <c r="H230" s="18" t="s">
        <v>8794</v>
      </c>
      <c r="I230" s="20">
        <v>0</v>
      </c>
      <c r="J230" s="20">
        <v>0</v>
      </c>
      <c r="K230" s="20">
        <v>1</v>
      </c>
      <c r="L230" s="20">
        <v>0</v>
      </c>
      <c r="M230" s="20">
        <v>0</v>
      </c>
      <c r="N230" s="7"/>
    </row>
    <row r="231" spans="1:14" ht="36" x14ac:dyDescent="0.2">
      <c r="A231" s="25" t="s">
        <v>2058</v>
      </c>
      <c r="B231" s="18" t="s">
        <v>8795</v>
      </c>
      <c r="C231" s="20">
        <v>0</v>
      </c>
      <c r="D231" s="20">
        <v>0</v>
      </c>
      <c r="E231" s="18" t="s">
        <v>8796</v>
      </c>
      <c r="F231" s="20">
        <v>0</v>
      </c>
      <c r="G231" s="20">
        <v>0</v>
      </c>
      <c r="H231" s="18" t="s">
        <v>8797</v>
      </c>
      <c r="I231" s="20">
        <v>0</v>
      </c>
      <c r="J231" s="20">
        <v>0</v>
      </c>
      <c r="K231" s="20">
        <v>48</v>
      </c>
      <c r="L231" s="20">
        <v>0</v>
      </c>
      <c r="M231" s="20">
        <v>0</v>
      </c>
      <c r="N231" s="7"/>
    </row>
    <row r="232" spans="1:14" ht="36" x14ac:dyDescent="0.2">
      <c r="A232" s="25" t="s">
        <v>2058</v>
      </c>
      <c r="B232" s="18" t="s">
        <v>8795</v>
      </c>
      <c r="C232" s="20">
        <v>0</v>
      </c>
      <c r="D232" s="20">
        <v>0</v>
      </c>
      <c r="E232" s="18" t="s">
        <v>8796</v>
      </c>
      <c r="F232" s="20">
        <v>0</v>
      </c>
      <c r="G232" s="20">
        <v>0</v>
      </c>
      <c r="H232" s="18" t="s">
        <v>8797</v>
      </c>
      <c r="I232" s="20">
        <v>0</v>
      </c>
      <c r="J232" s="20">
        <v>0</v>
      </c>
      <c r="K232" s="20">
        <v>1</v>
      </c>
      <c r="L232" s="20">
        <v>0</v>
      </c>
      <c r="M232" s="20">
        <v>0</v>
      </c>
      <c r="N232" s="7"/>
    </row>
    <row r="233" spans="1:14" ht="36" x14ac:dyDescent="0.2">
      <c r="A233" s="25" t="s">
        <v>2058</v>
      </c>
      <c r="B233" s="18" t="s">
        <v>8795</v>
      </c>
      <c r="C233" s="20">
        <v>0</v>
      </c>
      <c r="D233" s="20">
        <v>0</v>
      </c>
      <c r="E233" s="18" t="s">
        <v>8796</v>
      </c>
      <c r="F233" s="20">
        <v>0</v>
      </c>
      <c r="G233" s="20">
        <v>0</v>
      </c>
      <c r="H233" s="18" t="s">
        <v>8797</v>
      </c>
      <c r="I233" s="20">
        <v>0</v>
      </c>
      <c r="J233" s="20">
        <v>0</v>
      </c>
      <c r="K233" s="20">
        <v>1</v>
      </c>
      <c r="L233" s="20">
        <v>0</v>
      </c>
      <c r="M233" s="20">
        <v>0</v>
      </c>
      <c r="N233" s="7"/>
    </row>
    <row r="234" spans="1:14" ht="36" x14ac:dyDescent="0.2">
      <c r="A234" s="25" t="s">
        <v>3378</v>
      </c>
      <c r="B234" s="18" t="s">
        <v>8798</v>
      </c>
      <c r="C234" s="20">
        <v>0</v>
      </c>
      <c r="D234" s="20">
        <v>0</v>
      </c>
      <c r="E234" s="18" t="s">
        <v>8799</v>
      </c>
      <c r="F234" s="20">
        <v>0</v>
      </c>
      <c r="G234" s="20">
        <v>0</v>
      </c>
      <c r="H234" s="18" t="s">
        <v>8800</v>
      </c>
      <c r="I234" s="20">
        <v>0</v>
      </c>
      <c r="J234" s="20">
        <v>0</v>
      </c>
      <c r="K234" s="20">
        <v>20</v>
      </c>
      <c r="L234" s="20">
        <v>0</v>
      </c>
      <c r="M234" s="20">
        <v>0</v>
      </c>
      <c r="N234" s="7"/>
    </row>
    <row r="235" spans="1:14" ht="36" x14ac:dyDescent="0.2">
      <c r="A235" s="25" t="s">
        <v>3378</v>
      </c>
      <c r="B235" s="18" t="s">
        <v>8798</v>
      </c>
      <c r="C235" s="20">
        <v>0</v>
      </c>
      <c r="D235" s="20">
        <v>0</v>
      </c>
      <c r="E235" s="18" t="s">
        <v>8799</v>
      </c>
      <c r="F235" s="20">
        <v>0</v>
      </c>
      <c r="G235" s="20">
        <v>0</v>
      </c>
      <c r="H235" s="18" t="s">
        <v>8801</v>
      </c>
      <c r="I235" s="20">
        <v>0</v>
      </c>
      <c r="J235" s="20">
        <v>0</v>
      </c>
      <c r="K235" s="20">
        <v>1</v>
      </c>
      <c r="L235" s="20">
        <v>0</v>
      </c>
      <c r="M235" s="20">
        <v>0</v>
      </c>
      <c r="N235" s="7"/>
    </row>
    <row r="236" spans="1:14" ht="36" x14ac:dyDescent="0.2">
      <c r="A236" s="25" t="s">
        <v>3378</v>
      </c>
      <c r="B236" s="18" t="s">
        <v>8798</v>
      </c>
      <c r="C236" s="20">
        <v>0</v>
      </c>
      <c r="D236" s="20">
        <v>0</v>
      </c>
      <c r="E236" s="18" t="s">
        <v>8799</v>
      </c>
      <c r="F236" s="20">
        <v>0</v>
      </c>
      <c r="G236" s="20">
        <v>0</v>
      </c>
      <c r="H236" s="18" t="s">
        <v>8800</v>
      </c>
      <c r="I236" s="20">
        <v>0</v>
      </c>
      <c r="J236" s="20">
        <v>0</v>
      </c>
      <c r="K236" s="20">
        <v>1</v>
      </c>
      <c r="L236" s="20">
        <v>0</v>
      </c>
      <c r="M236" s="20">
        <v>0</v>
      </c>
      <c r="N236" s="7"/>
    </row>
    <row r="237" spans="1:14" ht="36" x14ac:dyDescent="0.2">
      <c r="A237" s="25" t="s">
        <v>3378</v>
      </c>
      <c r="B237" s="18" t="s">
        <v>8798</v>
      </c>
      <c r="C237" s="20">
        <v>0</v>
      </c>
      <c r="D237" s="20">
        <v>0</v>
      </c>
      <c r="E237" s="18" t="s">
        <v>8799</v>
      </c>
      <c r="F237" s="20">
        <v>0</v>
      </c>
      <c r="G237" s="20">
        <v>0</v>
      </c>
      <c r="H237" s="18" t="s">
        <v>8800</v>
      </c>
      <c r="I237" s="20">
        <v>0</v>
      </c>
      <c r="J237" s="20">
        <v>0</v>
      </c>
      <c r="K237" s="20">
        <v>15</v>
      </c>
      <c r="L237" s="20">
        <v>0</v>
      </c>
      <c r="M237" s="20">
        <v>0</v>
      </c>
      <c r="N237" s="7"/>
    </row>
    <row r="238" spans="1:14" ht="36" x14ac:dyDescent="0.2">
      <c r="A238" s="25" t="s">
        <v>3378</v>
      </c>
      <c r="B238" s="18" t="s">
        <v>8798</v>
      </c>
      <c r="C238" s="20">
        <v>0</v>
      </c>
      <c r="D238" s="20">
        <v>0</v>
      </c>
      <c r="E238" s="18" t="s">
        <v>8799</v>
      </c>
      <c r="F238" s="20">
        <v>0</v>
      </c>
      <c r="G238" s="20">
        <v>0</v>
      </c>
      <c r="H238" s="18" t="s">
        <v>8800</v>
      </c>
      <c r="I238" s="20">
        <v>0</v>
      </c>
      <c r="J238" s="20">
        <v>0</v>
      </c>
      <c r="K238" s="20">
        <v>1</v>
      </c>
      <c r="L238" s="20">
        <v>0</v>
      </c>
      <c r="M238" s="20">
        <v>0</v>
      </c>
      <c r="N238" s="7"/>
    </row>
    <row r="239" spans="1:14" ht="36" x14ac:dyDescent="0.2">
      <c r="A239" s="25" t="s">
        <v>3378</v>
      </c>
      <c r="B239" s="18" t="s">
        <v>8798</v>
      </c>
      <c r="C239" s="20">
        <v>0</v>
      </c>
      <c r="D239" s="20">
        <v>0</v>
      </c>
      <c r="E239" s="18" t="s">
        <v>8799</v>
      </c>
      <c r="F239" s="20">
        <v>0</v>
      </c>
      <c r="G239" s="20">
        <v>0</v>
      </c>
      <c r="H239" s="18" t="s">
        <v>8800</v>
      </c>
      <c r="I239" s="20">
        <v>0</v>
      </c>
      <c r="J239" s="20">
        <v>0</v>
      </c>
      <c r="K239" s="20">
        <v>4</v>
      </c>
      <c r="L239" s="20">
        <v>0</v>
      </c>
      <c r="M239" s="20">
        <v>0</v>
      </c>
      <c r="N239" s="7"/>
    </row>
    <row r="240" spans="1:14" ht="36" x14ac:dyDescent="0.2">
      <c r="A240" s="25" t="s">
        <v>3378</v>
      </c>
      <c r="B240" s="18" t="s">
        <v>8798</v>
      </c>
      <c r="C240" s="20">
        <v>0</v>
      </c>
      <c r="D240" s="20">
        <v>0</v>
      </c>
      <c r="E240" s="18" t="s">
        <v>8799</v>
      </c>
      <c r="F240" s="20">
        <v>0</v>
      </c>
      <c r="G240" s="20">
        <v>0</v>
      </c>
      <c r="H240" s="18" t="s">
        <v>8802</v>
      </c>
      <c r="I240" s="20">
        <v>0</v>
      </c>
      <c r="J240" s="20">
        <v>1</v>
      </c>
      <c r="K240" s="20">
        <v>1</v>
      </c>
      <c r="L240" s="20">
        <v>0</v>
      </c>
      <c r="M240" s="20">
        <v>0</v>
      </c>
      <c r="N240" s="7"/>
    </row>
    <row r="241" spans="1:14" ht="36" x14ac:dyDescent="0.2">
      <c r="A241" s="25" t="s">
        <v>3563</v>
      </c>
      <c r="B241" s="18" t="s">
        <v>8803</v>
      </c>
      <c r="C241" s="20">
        <v>0</v>
      </c>
      <c r="D241" s="20">
        <v>0</v>
      </c>
      <c r="E241" s="18" t="s">
        <v>8804</v>
      </c>
      <c r="F241" s="20">
        <v>0</v>
      </c>
      <c r="G241" s="20">
        <v>0</v>
      </c>
      <c r="H241" s="18" t="s">
        <v>8805</v>
      </c>
      <c r="I241" s="20">
        <v>0</v>
      </c>
      <c r="J241" s="20">
        <v>0</v>
      </c>
      <c r="K241" s="20">
        <v>12</v>
      </c>
      <c r="L241" s="20">
        <v>0</v>
      </c>
      <c r="M241" s="20">
        <v>0</v>
      </c>
      <c r="N241" s="7"/>
    </row>
    <row r="242" spans="1:14" ht="36" x14ac:dyDescent="0.2">
      <c r="A242" s="25" t="s">
        <v>3563</v>
      </c>
      <c r="B242" s="18" t="s">
        <v>8803</v>
      </c>
      <c r="C242" s="20">
        <v>0</v>
      </c>
      <c r="D242" s="20">
        <v>0</v>
      </c>
      <c r="E242" s="18" t="s">
        <v>8804</v>
      </c>
      <c r="F242" s="20">
        <v>0</v>
      </c>
      <c r="G242" s="20">
        <v>0</v>
      </c>
      <c r="H242" s="18" t="s">
        <v>8805</v>
      </c>
      <c r="I242" s="20">
        <v>0</v>
      </c>
      <c r="J242" s="20">
        <v>0</v>
      </c>
      <c r="K242" s="20">
        <v>38</v>
      </c>
      <c r="L242" s="20">
        <v>0</v>
      </c>
      <c r="M242" s="20">
        <v>0</v>
      </c>
      <c r="N242" s="7"/>
    </row>
    <row r="243" spans="1:14" ht="36" x14ac:dyDescent="0.2">
      <c r="A243" s="25" t="s">
        <v>3585</v>
      </c>
      <c r="B243" s="18" t="s">
        <v>8806</v>
      </c>
      <c r="C243" s="20">
        <v>0</v>
      </c>
      <c r="D243" s="20">
        <v>0</v>
      </c>
      <c r="E243" s="18" t="s">
        <v>8807</v>
      </c>
      <c r="F243" s="20">
        <v>0</v>
      </c>
      <c r="G243" s="20">
        <v>0</v>
      </c>
      <c r="H243" s="18" t="s">
        <v>8808</v>
      </c>
      <c r="I243" s="20">
        <v>0</v>
      </c>
      <c r="J243" s="20">
        <v>0</v>
      </c>
      <c r="K243" s="20">
        <v>42</v>
      </c>
      <c r="L243" s="20">
        <v>0</v>
      </c>
      <c r="M243" s="20">
        <v>0</v>
      </c>
      <c r="N243" s="7"/>
    </row>
    <row r="244" spans="1:14" ht="36" x14ac:dyDescent="0.2">
      <c r="A244" s="25" t="s">
        <v>3585</v>
      </c>
      <c r="B244" s="18" t="s">
        <v>8806</v>
      </c>
      <c r="C244" s="20">
        <v>0</v>
      </c>
      <c r="D244" s="20">
        <v>0</v>
      </c>
      <c r="E244" s="18" t="s">
        <v>8807</v>
      </c>
      <c r="F244" s="20">
        <v>0</v>
      </c>
      <c r="G244" s="20">
        <v>0</v>
      </c>
      <c r="H244" s="18" t="s">
        <v>8808</v>
      </c>
      <c r="I244" s="20">
        <v>0</v>
      </c>
      <c r="J244" s="20">
        <v>0</v>
      </c>
      <c r="K244" s="20">
        <v>1</v>
      </c>
      <c r="L244" s="20">
        <v>0</v>
      </c>
      <c r="M244" s="20">
        <v>0</v>
      </c>
      <c r="N244" s="7"/>
    </row>
    <row r="245" spans="1:14" ht="36" x14ac:dyDescent="0.2">
      <c r="A245" s="25" t="s">
        <v>3585</v>
      </c>
      <c r="B245" s="18" t="s">
        <v>8806</v>
      </c>
      <c r="C245" s="20">
        <v>0</v>
      </c>
      <c r="D245" s="20">
        <v>0</v>
      </c>
      <c r="E245" s="18" t="s">
        <v>8807</v>
      </c>
      <c r="F245" s="20">
        <v>0</v>
      </c>
      <c r="G245" s="20">
        <v>0</v>
      </c>
      <c r="H245" s="18" t="s">
        <v>8808</v>
      </c>
      <c r="I245" s="20">
        <v>0</v>
      </c>
      <c r="J245" s="20">
        <v>0</v>
      </c>
      <c r="K245" s="20">
        <v>7</v>
      </c>
      <c r="L245" s="20">
        <v>0</v>
      </c>
      <c r="M245" s="20">
        <v>0</v>
      </c>
      <c r="N245" s="7"/>
    </row>
    <row r="246" spans="1:14" ht="36" x14ac:dyDescent="0.2">
      <c r="A246" s="25" t="s">
        <v>1061</v>
      </c>
      <c r="B246" s="18" t="s">
        <v>8809</v>
      </c>
      <c r="C246" s="20">
        <v>0</v>
      </c>
      <c r="D246" s="20">
        <v>0</v>
      </c>
      <c r="E246" s="18" t="s">
        <v>8810</v>
      </c>
      <c r="F246" s="20">
        <v>0</v>
      </c>
      <c r="G246" s="20">
        <v>0</v>
      </c>
      <c r="H246" s="18" t="s">
        <v>8811</v>
      </c>
      <c r="I246" s="20">
        <v>0</v>
      </c>
      <c r="J246" s="20">
        <v>0</v>
      </c>
      <c r="K246" s="20">
        <v>0</v>
      </c>
      <c r="L246" s="20">
        <v>4257</v>
      </c>
      <c r="M246" s="20">
        <v>46</v>
      </c>
      <c r="N246" s="7"/>
    </row>
    <row r="247" spans="1:14" ht="36" x14ac:dyDescent="0.2">
      <c r="A247" s="25" t="s">
        <v>1061</v>
      </c>
      <c r="B247" s="18" t="s">
        <v>8809</v>
      </c>
      <c r="C247" s="20">
        <v>0</v>
      </c>
      <c r="D247" s="20">
        <v>0</v>
      </c>
      <c r="E247" s="18" t="s">
        <v>8812</v>
      </c>
      <c r="F247" s="20">
        <v>1</v>
      </c>
      <c r="G247" s="20">
        <v>0</v>
      </c>
      <c r="H247" s="18" t="s">
        <v>8811</v>
      </c>
      <c r="I247" s="20">
        <v>0</v>
      </c>
      <c r="J247" s="20">
        <v>0</v>
      </c>
      <c r="K247" s="20">
        <v>0</v>
      </c>
      <c r="L247" s="20">
        <v>3</v>
      </c>
      <c r="M247" s="20">
        <v>0</v>
      </c>
      <c r="N247" s="7"/>
    </row>
    <row r="248" spans="1:14" ht="36" x14ac:dyDescent="0.2">
      <c r="A248" s="25" t="s">
        <v>1061</v>
      </c>
      <c r="B248" s="18" t="s">
        <v>8809</v>
      </c>
      <c r="C248" s="20">
        <v>0</v>
      </c>
      <c r="D248" s="20">
        <v>0</v>
      </c>
      <c r="E248" s="18" t="s">
        <v>8810</v>
      </c>
      <c r="F248" s="20">
        <v>0</v>
      </c>
      <c r="G248" s="20">
        <v>0</v>
      </c>
      <c r="H248" s="18" t="s">
        <v>8811</v>
      </c>
      <c r="I248" s="20">
        <v>0</v>
      </c>
      <c r="J248" s="20">
        <v>0</v>
      </c>
      <c r="K248" s="20">
        <v>0</v>
      </c>
      <c r="L248" s="20">
        <v>1</v>
      </c>
      <c r="M248" s="20">
        <v>0</v>
      </c>
      <c r="N248" s="7"/>
    </row>
    <row r="249" spans="1:14" ht="36" x14ac:dyDescent="0.2">
      <c r="A249" s="25" t="s">
        <v>1061</v>
      </c>
      <c r="B249" s="18" t="s">
        <v>8809</v>
      </c>
      <c r="C249" s="20">
        <v>0</v>
      </c>
      <c r="D249" s="20">
        <v>0</v>
      </c>
      <c r="E249" s="18" t="s">
        <v>8813</v>
      </c>
      <c r="F249" s="20">
        <v>0</v>
      </c>
      <c r="G249" s="20">
        <v>3</v>
      </c>
      <c r="H249" s="18" t="s">
        <v>8811</v>
      </c>
      <c r="I249" s="20">
        <v>0</v>
      </c>
      <c r="J249" s="20">
        <v>0</v>
      </c>
      <c r="K249" s="20">
        <v>50</v>
      </c>
      <c r="L249" s="20">
        <v>2</v>
      </c>
      <c r="M249" s="20">
        <v>0</v>
      </c>
      <c r="N249" s="7"/>
    </row>
    <row r="250" spans="1:14" ht="36" x14ac:dyDescent="0.2">
      <c r="A250" s="25" t="s">
        <v>1061</v>
      </c>
      <c r="B250" s="18" t="s">
        <v>8814</v>
      </c>
      <c r="C250" s="20">
        <v>1</v>
      </c>
      <c r="D250" s="20">
        <v>0</v>
      </c>
      <c r="E250" s="18" t="s">
        <v>8810</v>
      </c>
      <c r="F250" s="20">
        <v>0</v>
      </c>
      <c r="G250" s="20">
        <v>0</v>
      </c>
      <c r="H250" s="18" t="s">
        <v>8811</v>
      </c>
      <c r="I250" s="20">
        <v>0</v>
      </c>
      <c r="J250" s="20">
        <v>0</v>
      </c>
      <c r="K250" s="20">
        <v>0</v>
      </c>
      <c r="L250" s="20">
        <v>1</v>
      </c>
      <c r="M250" s="20">
        <v>0</v>
      </c>
      <c r="N250" s="7"/>
    </row>
    <row r="251" spans="1:14" ht="36" x14ac:dyDescent="0.2">
      <c r="A251" s="25" t="s">
        <v>1061</v>
      </c>
      <c r="B251" s="18" t="s">
        <v>8815</v>
      </c>
      <c r="C251" s="20">
        <v>0</v>
      </c>
      <c r="D251" s="20">
        <v>0</v>
      </c>
      <c r="E251" s="18" t="s">
        <v>8810</v>
      </c>
      <c r="F251" s="20">
        <v>0</v>
      </c>
      <c r="G251" s="20">
        <v>0</v>
      </c>
      <c r="H251" s="18" t="s">
        <v>8811</v>
      </c>
      <c r="I251" s="20">
        <v>0</v>
      </c>
      <c r="J251" s="20">
        <v>0</v>
      </c>
      <c r="K251" s="20">
        <v>0</v>
      </c>
      <c r="L251" s="20">
        <v>1</v>
      </c>
      <c r="M251" s="20">
        <v>0</v>
      </c>
      <c r="N251" s="7"/>
    </row>
    <row r="252" spans="1:14" ht="36" x14ac:dyDescent="0.2">
      <c r="A252" s="25" t="s">
        <v>1061</v>
      </c>
      <c r="B252" s="18" t="s">
        <v>8816</v>
      </c>
      <c r="C252" s="20">
        <v>0</v>
      </c>
      <c r="D252" s="20">
        <v>0</v>
      </c>
      <c r="E252" s="18" t="s">
        <v>8810</v>
      </c>
      <c r="F252" s="20">
        <v>0</v>
      </c>
      <c r="G252" s="20">
        <v>0</v>
      </c>
      <c r="H252" s="18" t="s">
        <v>8811</v>
      </c>
      <c r="I252" s="20">
        <v>0</v>
      </c>
      <c r="J252" s="20">
        <v>0</v>
      </c>
      <c r="K252" s="20">
        <v>0</v>
      </c>
      <c r="L252" s="20">
        <v>1</v>
      </c>
      <c r="M252" s="20">
        <v>0</v>
      </c>
      <c r="N252" s="7"/>
    </row>
    <row r="253" spans="1:14" ht="36" x14ac:dyDescent="0.2">
      <c r="A253" s="25" t="s">
        <v>1061</v>
      </c>
      <c r="B253" s="18" t="s">
        <v>8817</v>
      </c>
      <c r="C253" s="20">
        <v>9</v>
      </c>
      <c r="D253" s="20">
        <v>0</v>
      </c>
      <c r="E253" s="18" t="s">
        <v>8810</v>
      </c>
      <c r="F253" s="20">
        <v>0</v>
      </c>
      <c r="G253" s="20">
        <v>0</v>
      </c>
      <c r="H253" s="18" t="s">
        <v>8811</v>
      </c>
      <c r="I253" s="20">
        <v>0</v>
      </c>
      <c r="J253" s="20">
        <v>0</v>
      </c>
      <c r="K253" s="20">
        <v>0</v>
      </c>
      <c r="L253" s="20">
        <v>1</v>
      </c>
      <c r="M253" s="20">
        <v>0</v>
      </c>
      <c r="N253" s="7"/>
    </row>
    <row r="254" spans="1:14" ht="36" x14ac:dyDescent="0.2">
      <c r="A254" s="25" t="s">
        <v>4967</v>
      </c>
      <c r="B254" s="18" t="s">
        <v>8818</v>
      </c>
      <c r="C254" s="20">
        <v>0</v>
      </c>
      <c r="D254" s="20">
        <v>0</v>
      </c>
      <c r="E254" s="18" t="s">
        <v>8819</v>
      </c>
      <c r="F254" s="20">
        <v>0</v>
      </c>
      <c r="G254" s="20">
        <v>0</v>
      </c>
      <c r="H254" s="18" t="s">
        <v>8820</v>
      </c>
      <c r="I254" s="20">
        <v>2</v>
      </c>
      <c r="J254" s="20">
        <v>0</v>
      </c>
      <c r="K254" s="20">
        <v>0</v>
      </c>
      <c r="L254" s="20">
        <v>1</v>
      </c>
      <c r="M254" s="20">
        <v>0</v>
      </c>
      <c r="N254" s="7"/>
    </row>
    <row r="255" spans="1:14" ht="36" x14ac:dyDescent="0.2">
      <c r="A255" s="25" t="s">
        <v>4967</v>
      </c>
      <c r="B255" s="18" t="s">
        <v>8818</v>
      </c>
      <c r="C255" s="20">
        <v>0</v>
      </c>
      <c r="D255" s="20">
        <v>0</v>
      </c>
      <c r="E255" s="18" t="s">
        <v>8821</v>
      </c>
      <c r="F255" s="20">
        <v>1</v>
      </c>
      <c r="G255" s="20">
        <v>0</v>
      </c>
      <c r="H255" s="18" t="s">
        <v>8820</v>
      </c>
      <c r="I255" s="20">
        <v>2</v>
      </c>
      <c r="J255" s="20">
        <v>0</v>
      </c>
      <c r="K255" s="20">
        <v>0</v>
      </c>
      <c r="L255" s="20">
        <v>1</v>
      </c>
      <c r="M255" s="20">
        <v>0</v>
      </c>
      <c r="N255" s="7"/>
    </row>
    <row r="256" spans="1:14" ht="36" x14ac:dyDescent="0.2">
      <c r="A256" s="25" t="s">
        <v>4967</v>
      </c>
      <c r="B256" s="18" t="s">
        <v>8818</v>
      </c>
      <c r="C256" s="20">
        <v>0</v>
      </c>
      <c r="D256" s="20">
        <v>0</v>
      </c>
      <c r="E256" s="18" t="s">
        <v>8819</v>
      </c>
      <c r="F256" s="20">
        <v>0</v>
      </c>
      <c r="G256" s="20">
        <v>0</v>
      </c>
      <c r="H256" s="18" t="s">
        <v>8820</v>
      </c>
      <c r="I256" s="20">
        <v>2</v>
      </c>
      <c r="J256" s="20">
        <v>0</v>
      </c>
      <c r="K256" s="20">
        <v>0</v>
      </c>
      <c r="L256" s="20">
        <v>4355</v>
      </c>
      <c r="M256" s="20">
        <v>20</v>
      </c>
      <c r="N256" s="7"/>
    </row>
    <row r="257" spans="1:14" ht="36" x14ac:dyDescent="0.2">
      <c r="A257" s="25" t="s">
        <v>4967</v>
      </c>
      <c r="B257" s="18" t="s">
        <v>8818</v>
      </c>
      <c r="C257" s="20">
        <v>0</v>
      </c>
      <c r="D257" s="20">
        <v>0</v>
      </c>
      <c r="E257" s="18" t="s">
        <v>8819</v>
      </c>
      <c r="F257" s="20">
        <v>0</v>
      </c>
      <c r="G257" s="20">
        <v>0</v>
      </c>
      <c r="H257" s="18" t="s">
        <v>8822</v>
      </c>
      <c r="I257" s="20">
        <v>0</v>
      </c>
      <c r="J257" s="20">
        <v>0</v>
      </c>
      <c r="K257" s="20">
        <v>0</v>
      </c>
      <c r="L257" s="20">
        <v>2</v>
      </c>
      <c r="M257" s="20">
        <v>0</v>
      </c>
      <c r="N257" s="7"/>
    </row>
    <row r="258" spans="1:14" ht="36" x14ac:dyDescent="0.2">
      <c r="A258" s="25" t="s">
        <v>4967</v>
      </c>
      <c r="B258" s="18" t="s">
        <v>8818</v>
      </c>
      <c r="C258" s="20">
        <v>0</v>
      </c>
      <c r="D258" s="20">
        <v>0</v>
      </c>
      <c r="E258" s="18" t="s">
        <v>8823</v>
      </c>
      <c r="F258" s="20">
        <v>0</v>
      </c>
      <c r="G258" s="20">
        <v>0</v>
      </c>
      <c r="H258" s="18" t="s">
        <v>8820</v>
      </c>
      <c r="I258" s="20">
        <v>2</v>
      </c>
      <c r="J258" s="20">
        <v>0</v>
      </c>
      <c r="K258" s="20">
        <v>0</v>
      </c>
      <c r="L258" s="20">
        <v>1</v>
      </c>
      <c r="M258" s="20">
        <v>0</v>
      </c>
      <c r="N258" s="7"/>
    </row>
    <row r="259" spans="1:14" ht="36" x14ac:dyDescent="0.2">
      <c r="A259" s="25" t="s">
        <v>4967</v>
      </c>
      <c r="B259" s="18" t="s">
        <v>8818</v>
      </c>
      <c r="C259" s="20">
        <v>0</v>
      </c>
      <c r="D259" s="20">
        <v>0</v>
      </c>
      <c r="E259" s="18" t="s">
        <v>8819</v>
      </c>
      <c r="F259" s="20">
        <v>0</v>
      </c>
      <c r="G259" s="20">
        <v>0</v>
      </c>
      <c r="H259" s="18" t="s">
        <v>8820</v>
      </c>
      <c r="I259" s="20">
        <v>2</v>
      </c>
      <c r="J259" s="20">
        <v>0</v>
      </c>
      <c r="K259" s="20">
        <v>0</v>
      </c>
      <c r="L259" s="20">
        <v>0</v>
      </c>
      <c r="M259" s="20">
        <v>1</v>
      </c>
      <c r="N259" s="7"/>
    </row>
    <row r="260" spans="1:14" ht="36" x14ac:dyDescent="0.2">
      <c r="A260" s="25" t="s">
        <v>4967</v>
      </c>
      <c r="B260" s="18" t="s">
        <v>8818</v>
      </c>
      <c r="C260" s="20">
        <v>0</v>
      </c>
      <c r="D260" s="20">
        <v>0</v>
      </c>
      <c r="E260" s="18" t="s">
        <v>8819</v>
      </c>
      <c r="F260" s="20">
        <v>0</v>
      </c>
      <c r="G260" s="20">
        <v>0</v>
      </c>
      <c r="H260" s="18" t="s">
        <v>8820</v>
      </c>
      <c r="I260" s="20">
        <v>2</v>
      </c>
      <c r="J260" s="20">
        <v>0</v>
      </c>
      <c r="K260" s="20">
        <v>0</v>
      </c>
      <c r="L260" s="20">
        <v>1</v>
      </c>
      <c r="M260" s="20">
        <v>0</v>
      </c>
      <c r="N260" s="7"/>
    </row>
    <row r="261" spans="1:14" ht="36" x14ac:dyDescent="0.2">
      <c r="A261" s="25" t="s">
        <v>4967</v>
      </c>
      <c r="B261" s="18" t="s">
        <v>8818</v>
      </c>
      <c r="C261" s="20">
        <v>0</v>
      </c>
      <c r="D261" s="20">
        <v>0</v>
      </c>
      <c r="E261" s="18" t="s">
        <v>8819</v>
      </c>
      <c r="F261" s="20">
        <v>0</v>
      </c>
      <c r="G261" s="20">
        <v>0</v>
      </c>
      <c r="H261" s="18" t="s">
        <v>8820</v>
      </c>
      <c r="I261" s="20">
        <v>2</v>
      </c>
      <c r="J261" s="20">
        <v>0</v>
      </c>
      <c r="K261" s="20">
        <v>0</v>
      </c>
      <c r="L261" s="20">
        <v>1</v>
      </c>
      <c r="M261" s="20">
        <v>0</v>
      </c>
      <c r="N261" s="7"/>
    </row>
    <row r="262" spans="1:14" ht="36" x14ac:dyDescent="0.2">
      <c r="A262" s="25" t="s">
        <v>4967</v>
      </c>
      <c r="B262" s="18" t="s">
        <v>8818</v>
      </c>
      <c r="C262" s="20">
        <v>0</v>
      </c>
      <c r="D262" s="20">
        <v>0</v>
      </c>
      <c r="E262" s="18" t="s">
        <v>8819</v>
      </c>
      <c r="F262" s="20">
        <v>0</v>
      </c>
      <c r="G262" s="20">
        <v>0</v>
      </c>
      <c r="H262" s="18" t="s">
        <v>8820</v>
      </c>
      <c r="I262" s="20">
        <v>2</v>
      </c>
      <c r="J262" s="20">
        <v>0</v>
      </c>
      <c r="K262" s="20">
        <v>0</v>
      </c>
      <c r="L262" s="20">
        <v>1</v>
      </c>
      <c r="M262" s="20">
        <v>0</v>
      </c>
      <c r="N262" s="7"/>
    </row>
    <row r="263" spans="1:14" ht="36" x14ac:dyDescent="0.2">
      <c r="A263" s="25" t="s">
        <v>4967</v>
      </c>
      <c r="B263" s="18" t="s">
        <v>8818</v>
      </c>
      <c r="C263" s="20">
        <v>0</v>
      </c>
      <c r="D263" s="20">
        <v>0</v>
      </c>
      <c r="E263" s="18" t="s">
        <v>8819</v>
      </c>
      <c r="F263" s="20">
        <v>0</v>
      </c>
      <c r="G263" s="20">
        <v>0</v>
      </c>
      <c r="H263" s="18" t="s">
        <v>8824</v>
      </c>
      <c r="I263" s="20">
        <v>2</v>
      </c>
      <c r="J263" s="20">
        <v>0</v>
      </c>
      <c r="K263" s="20">
        <v>0</v>
      </c>
      <c r="L263" s="20">
        <v>1</v>
      </c>
      <c r="M263" s="20">
        <v>0</v>
      </c>
      <c r="N263" s="7"/>
    </row>
    <row r="264" spans="1:14" ht="36" x14ac:dyDescent="0.2">
      <c r="A264" s="25" t="s">
        <v>4967</v>
      </c>
      <c r="B264" s="18" t="s">
        <v>8818</v>
      </c>
      <c r="C264" s="20">
        <v>0</v>
      </c>
      <c r="D264" s="20">
        <v>0</v>
      </c>
      <c r="E264" s="18" t="s">
        <v>8819</v>
      </c>
      <c r="F264" s="20">
        <v>0</v>
      </c>
      <c r="G264" s="20">
        <v>0</v>
      </c>
      <c r="H264" s="18" t="s">
        <v>8824</v>
      </c>
      <c r="I264" s="20">
        <v>2</v>
      </c>
      <c r="J264" s="20">
        <v>0</v>
      </c>
      <c r="K264" s="20">
        <v>0</v>
      </c>
      <c r="L264" s="20">
        <v>1</v>
      </c>
      <c r="M264" s="20">
        <v>0</v>
      </c>
      <c r="N264" s="7"/>
    </row>
    <row r="265" spans="1:14" ht="36" x14ac:dyDescent="0.2">
      <c r="A265" s="25" t="s">
        <v>4967</v>
      </c>
      <c r="B265" s="18" t="s">
        <v>8818</v>
      </c>
      <c r="C265" s="20">
        <v>0</v>
      </c>
      <c r="D265" s="20">
        <v>0</v>
      </c>
      <c r="E265" s="18" t="s">
        <v>8819</v>
      </c>
      <c r="F265" s="20">
        <v>0</v>
      </c>
      <c r="G265" s="20">
        <v>0</v>
      </c>
      <c r="H265" s="18" t="s">
        <v>8825</v>
      </c>
      <c r="I265" s="20">
        <v>2</v>
      </c>
      <c r="J265" s="20">
        <v>0</v>
      </c>
      <c r="K265" s="20">
        <v>0</v>
      </c>
      <c r="L265" s="20">
        <v>1</v>
      </c>
      <c r="M265" s="20">
        <v>0</v>
      </c>
      <c r="N265" s="7"/>
    </row>
    <row r="266" spans="1:14" ht="36" x14ac:dyDescent="0.2">
      <c r="A266" s="25" t="s">
        <v>4967</v>
      </c>
      <c r="B266" s="18" t="s">
        <v>8818</v>
      </c>
      <c r="C266" s="20">
        <v>0</v>
      </c>
      <c r="D266" s="20">
        <v>0</v>
      </c>
      <c r="E266" s="18" t="s">
        <v>8819</v>
      </c>
      <c r="F266" s="20">
        <v>0</v>
      </c>
      <c r="G266" s="20">
        <v>0</v>
      </c>
      <c r="H266" s="18" t="s">
        <v>8826</v>
      </c>
      <c r="I266" s="20">
        <v>3</v>
      </c>
      <c r="J266" s="20">
        <v>0</v>
      </c>
      <c r="K266" s="20">
        <v>0</v>
      </c>
      <c r="L266" s="20">
        <v>1</v>
      </c>
      <c r="M266" s="20">
        <v>0</v>
      </c>
      <c r="N266" s="7"/>
    </row>
    <row r="267" spans="1:14" ht="36" x14ac:dyDescent="0.2">
      <c r="A267" s="25" t="s">
        <v>4967</v>
      </c>
      <c r="B267" s="18" t="s">
        <v>8818</v>
      </c>
      <c r="C267" s="20">
        <v>0</v>
      </c>
      <c r="D267" s="20">
        <v>0</v>
      </c>
      <c r="E267" s="18" t="s">
        <v>8819</v>
      </c>
      <c r="F267" s="20">
        <v>0</v>
      </c>
      <c r="G267" s="20">
        <v>0</v>
      </c>
      <c r="H267" s="18" t="s">
        <v>8820</v>
      </c>
      <c r="I267" s="20">
        <v>2</v>
      </c>
      <c r="J267" s="20">
        <v>0</v>
      </c>
      <c r="K267" s="20">
        <v>0</v>
      </c>
      <c r="L267" s="20">
        <v>2</v>
      </c>
      <c r="M267" s="20">
        <v>0</v>
      </c>
      <c r="N267" s="7"/>
    </row>
    <row r="268" spans="1:14" ht="36" x14ac:dyDescent="0.2">
      <c r="A268" s="25" t="s">
        <v>4967</v>
      </c>
      <c r="B268" s="18" t="s">
        <v>8818</v>
      </c>
      <c r="C268" s="20">
        <v>0</v>
      </c>
      <c r="D268" s="20">
        <v>0</v>
      </c>
      <c r="E268" s="18" t="s">
        <v>8819</v>
      </c>
      <c r="F268" s="20">
        <v>0</v>
      </c>
      <c r="G268" s="20">
        <v>0</v>
      </c>
      <c r="H268" s="18" t="s">
        <v>8827</v>
      </c>
      <c r="I268" s="20">
        <v>7</v>
      </c>
      <c r="J268" s="20">
        <v>0</v>
      </c>
      <c r="K268" s="20">
        <v>0</v>
      </c>
      <c r="L268" s="20">
        <v>1</v>
      </c>
      <c r="M268" s="20">
        <v>0</v>
      </c>
      <c r="N268" s="7"/>
    </row>
    <row r="269" spans="1:14" ht="36" x14ac:dyDescent="0.2">
      <c r="A269" s="25" t="s">
        <v>4967</v>
      </c>
      <c r="B269" s="18" t="s">
        <v>8818</v>
      </c>
      <c r="C269" s="20">
        <v>0</v>
      </c>
      <c r="D269" s="20">
        <v>0</v>
      </c>
      <c r="E269" s="18" t="s">
        <v>8819</v>
      </c>
      <c r="F269" s="20">
        <v>0</v>
      </c>
      <c r="G269" s="20">
        <v>0</v>
      </c>
      <c r="H269" s="18" t="s">
        <v>8820</v>
      </c>
      <c r="I269" s="20">
        <v>2</v>
      </c>
      <c r="J269" s="20">
        <v>0</v>
      </c>
      <c r="K269" s="20">
        <v>0</v>
      </c>
      <c r="L269" s="20">
        <v>1</v>
      </c>
      <c r="M269" s="20">
        <v>0</v>
      </c>
      <c r="N269" s="7"/>
    </row>
    <row r="270" spans="1:14" ht="36" x14ac:dyDescent="0.2">
      <c r="A270" s="25" t="s">
        <v>4967</v>
      </c>
      <c r="B270" s="18" t="s">
        <v>8818</v>
      </c>
      <c r="C270" s="20">
        <v>0</v>
      </c>
      <c r="D270" s="20">
        <v>0</v>
      </c>
      <c r="E270" s="18" t="s">
        <v>8819</v>
      </c>
      <c r="F270" s="20">
        <v>0</v>
      </c>
      <c r="G270" s="20">
        <v>0</v>
      </c>
      <c r="H270" s="18" t="s">
        <v>8820</v>
      </c>
      <c r="I270" s="20">
        <v>2</v>
      </c>
      <c r="J270" s="20">
        <v>0</v>
      </c>
      <c r="K270" s="20">
        <v>0</v>
      </c>
      <c r="L270" s="20">
        <v>1</v>
      </c>
      <c r="M270" s="20">
        <v>0</v>
      </c>
      <c r="N270" s="7"/>
    </row>
    <row r="271" spans="1:14" ht="36" x14ac:dyDescent="0.2">
      <c r="A271" s="25" t="s">
        <v>4967</v>
      </c>
      <c r="B271" s="18" t="s">
        <v>8818</v>
      </c>
      <c r="C271" s="20">
        <v>0</v>
      </c>
      <c r="D271" s="20">
        <v>0</v>
      </c>
      <c r="E271" s="18" t="s">
        <v>8819</v>
      </c>
      <c r="F271" s="20">
        <v>0</v>
      </c>
      <c r="G271" s="20">
        <v>0</v>
      </c>
      <c r="H271" s="18" t="s">
        <v>8820</v>
      </c>
      <c r="I271" s="20">
        <v>2</v>
      </c>
      <c r="J271" s="20">
        <v>0</v>
      </c>
      <c r="K271" s="20">
        <v>0</v>
      </c>
      <c r="L271" s="20">
        <v>1</v>
      </c>
      <c r="M271" s="20">
        <v>0</v>
      </c>
      <c r="N271" s="7"/>
    </row>
    <row r="272" spans="1:14" ht="36" x14ac:dyDescent="0.2">
      <c r="A272" s="25" t="s">
        <v>4967</v>
      </c>
      <c r="B272" s="18" t="s">
        <v>8818</v>
      </c>
      <c r="C272" s="20">
        <v>0</v>
      </c>
      <c r="D272" s="20">
        <v>0</v>
      </c>
      <c r="E272" s="18" t="s">
        <v>8819</v>
      </c>
      <c r="F272" s="20">
        <v>0</v>
      </c>
      <c r="G272" s="20">
        <v>0</v>
      </c>
      <c r="H272" s="18" t="s">
        <v>8828</v>
      </c>
      <c r="I272" s="20">
        <v>2</v>
      </c>
      <c r="J272" s="20">
        <v>0</v>
      </c>
      <c r="K272" s="20">
        <v>0</v>
      </c>
      <c r="L272" s="20">
        <v>1</v>
      </c>
      <c r="M272" s="20">
        <v>0</v>
      </c>
      <c r="N272" s="7"/>
    </row>
    <row r="273" spans="1:14" ht="36" x14ac:dyDescent="0.2">
      <c r="A273" s="25" t="s">
        <v>4967</v>
      </c>
      <c r="B273" s="18" t="s">
        <v>8818</v>
      </c>
      <c r="C273" s="20">
        <v>0</v>
      </c>
      <c r="D273" s="20">
        <v>0</v>
      </c>
      <c r="E273" s="18" t="s">
        <v>8819</v>
      </c>
      <c r="F273" s="20">
        <v>0</v>
      </c>
      <c r="G273" s="20">
        <v>0</v>
      </c>
      <c r="H273" s="18" t="s">
        <v>8820</v>
      </c>
      <c r="I273" s="20">
        <v>2</v>
      </c>
      <c r="J273" s="20">
        <v>0</v>
      </c>
      <c r="K273" s="20">
        <v>0</v>
      </c>
      <c r="L273" s="20">
        <v>1</v>
      </c>
      <c r="M273" s="20">
        <v>0</v>
      </c>
      <c r="N273" s="7"/>
    </row>
    <row r="274" spans="1:14" ht="36" x14ac:dyDescent="0.2">
      <c r="A274" s="25" t="s">
        <v>4967</v>
      </c>
      <c r="B274" s="18" t="s">
        <v>8818</v>
      </c>
      <c r="C274" s="20">
        <v>0</v>
      </c>
      <c r="D274" s="20">
        <v>0</v>
      </c>
      <c r="E274" s="18" t="s">
        <v>8819</v>
      </c>
      <c r="F274" s="20">
        <v>0</v>
      </c>
      <c r="G274" s="20">
        <v>0</v>
      </c>
      <c r="H274" s="18" t="s">
        <v>8820</v>
      </c>
      <c r="I274" s="20">
        <v>2</v>
      </c>
      <c r="J274" s="20">
        <v>0</v>
      </c>
      <c r="K274" s="20">
        <v>0</v>
      </c>
      <c r="L274" s="20">
        <v>0</v>
      </c>
      <c r="M274" s="20">
        <v>1</v>
      </c>
      <c r="N274" s="7"/>
    </row>
    <row r="275" spans="1:14" ht="36" x14ac:dyDescent="0.2">
      <c r="A275" s="25" t="s">
        <v>4967</v>
      </c>
      <c r="B275" s="18" t="s">
        <v>8818</v>
      </c>
      <c r="C275" s="20">
        <v>0</v>
      </c>
      <c r="D275" s="20">
        <v>0</v>
      </c>
      <c r="E275" s="18" t="s">
        <v>8819</v>
      </c>
      <c r="F275" s="20">
        <v>0</v>
      </c>
      <c r="G275" s="20">
        <v>0</v>
      </c>
      <c r="H275" s="18" t="s">
        <v>8829</v>
      </c>
      <c r="I275" s="20">
        <v>5</v>
      </c>
      <c r="J275" s="20">
        <v>0</v>
      </c>
      <c r="K275" s="20">
        <v>0</v>
      </c>
      <c r="L275" s="20">
        <v>1</v>
      </c>
      <c r="M275" s="20">
        <v>0</v>
      </c>
      <c r="N275" s="7"/>
    </row>
    <row r="276" spans="1:14" ht="36" x14ac:dyDescent="0.2">
      <c r="A276" s="25" t="s">
        <v>4967</v>
      </c>
      <c r="B276" s="18" t="s">
        <v>8830</v>
      </c>
      <c r="C276" s="20">
        <v>1</v>
      </c>
      <c r="D276" s="20">
        <v>0</v>
      </c>
      <c r="E276" s="18" t="s">
        <v>8819</v>
      </c>
      <c r="F276" s="20">
        <v>0</v>
      </c>
      <c r="G276" s="20">
        <v>0</v>
      </c>
      <c r="H276" s="18" t="s">
        <v>8820</v>
      </c>
      <c r="I276" s="20">
        <v>2</v>
      </c>
      <c r="J276" s="20">
        <v>0</v>
      </c>
      <c r="K276" s="20">
        <v>0</v>
      </c>
      <c r="L276" s="20">
        <v>16</v>
      </c>
      <c r="M276" s="20">
        <v>0</v>
      </c>
      <c r="N276" s="7"/>
    </row>
    <row r="277" spans="1:14" ht="36" x14ac:dyDescent="0.2">
      <c r="A277" s="25" t="s">
        <v>4967</v>
      </c>
      <c r="B277" s="18" t="s">
        <v>8831</v>
      </c>
      <c r="C277" s="20">
        <v>4</v>
      </c>
      <c r="D277" s="20">
        <v>4</v>
      </c>
      <c r="E277" s="18" t="s">
        <v>8819</v>
      </c>
      <c r="F277" s="20">
        <v>0</v>
      </c>
      <c r="G277" s="20">
        <v>0</v>
      </c>
      <c r="H277" s="18" t="s">
        <v>8820</v>
      </c>
      <c r="I277" s="20">
        <v>2</v>
      </c>
      <c r="J277" s="20">
        <v>0</v>
      </c>
      <c r="K277" s="20">
        <v>0</v>
      </c>
      <c r="L277" s="20">
        <v>12</v>
      </c>
      <c r="M277" s="20">
        <v>0</v>
      </c>
      <c r="N277" s="7"/>
    </row>
    <row r="278" spans="1:14" ht="36" x14ac:dyDescent="0.2">
      <c r="A278" s="25" t="s">
        <v>4967</v>
      </c>
      <c r="B278" s="18" t="s">
        <v>8831</v>
      </c>
      <c r="C278" s="20">
        <v>4</v>
      </c>
      <c r="D278" s="20">
        <v>4</v>
      </c>
      <c r="E278" s="18" t="s">
        <v>8819</v>
      </c>
      <c r="F278" s="20">
        <v>0</v>
      </c>
      <c r="G278" s="20">
        <v>0</v>
      </c>
      <c r="H278" s="18" t="s">
        <v>8820</v>
      </c>
      <c r="I278" s="20">
        <v>2</v>
      </c>
      <c r="J278" s="20">
        <v>0</v>
      </c>
      <c r="K278" s="20">
        <v>0</v>
      </c>
      <c r="L278" s="20">
        <v>1</v>
      </c>
      <c r="M278" s="20">
        <v>0</v>
      </c>
      <c r="N278" s="7"/>
    </row>
    <row r="279" spans="1:14" ht="36" x14ac:dyDescent="0.2">
      <c r="A279" s="25" t="s">
        <v>5124</v>
      </c>
      <c r="B279" s="18" t="s">
        <v>8832</v>
      </c>
      <c r="C279" s="20">
        <v>0</v>
      </c>
      <c r="D279" s="20">
        <v>0</v>
      </c>
      <c r="E279" s="18" t="s">
        <v>8833</v>
      </c>
      <c r="F279" s="20">
        <v>0</v>
      </c>
      <c r="G279" s="20">
        <v>0</v>
      </c>
      <c r="H279" s="18" t="s">
        <v>8834</v>
      </c>
      <c r="I279" s="20">
        <v>0</v>
      </c>
      <c r="J279" s="20">
        <v>0</v>
      </c>
      <c r="K279" s="20">
        <v>0</v>
      </c>
      <c r="L279" s="20">
        <v>2</v>
      </c>
      <c r="M279" s="20">
        <v>0</v>
      </c>
      <c r="N279" s="7"/>
    </row>
    <row r="280" spans="1:14" ht="36" x14ac:dyDescent="0.2">
      <c r="A280" s="25" t="s">
        <v>5124</v>
      </c>
      <c r="B280" s="18" t="s">
        <v>8832</v>
      </c>
      <c r="C280" s="20">
        <v>0</v>
      </c>
      <c r="D280" s="20">
        <v>0</v>
      </c>
      <c r="E280" s="18" t="s">
        <v>8833</v>
      </c>
      <c r="F280" s="20">
        <v>0</v>
      </c>
      <c r="G280" s="20">
        <v>0</v>
      </c>
      <c r="H280" s="18" t="s">
        <v>8835</v>
      </c>
      <c r="I280" s="20">
        <v>1</v>
      </c>
      <c r="J280" s="20">
        <v>0</v>
      </c>
      <c r="K280" s="20">
        <v>0</v>
      </c>
      <c r="L280" s="20">
        <v>1</v>
      </c>
      <c r="M280" s="20">
        <v>0</v>
      </c>
      <c r="N280" s="7"/>
    </row>
    <row r="281" spans="1:14" ht="36" x14ac:dyDescent="0.2">
      <c r="A281" s="25" t="s">
        <v>5124</v>
      </c>
      <c r="B281" s="18" t="s">
        <v>8832</v>
      </c>
      <c r="C281" s="20">
        <v>0</v>
      </c>
      <c r="D281" s="20">
        <v>0</v>
      </c>
      <c r="E281" s="18" t="s">
        <v>8833</v>
      </c>
      <c r="F281" s="20">
        <v>0</v>
      </c>
      <c r="G281" s="20">
        <v>0</v>
      </c>
      <c r="H281" s="18" t="s">
        <v>8835</v>
      </c>
      <c r="I281" s="20">
        <v>1</v>
      </c>
      <c r="J281" s="20">
        <v>0</v>
      </c>
      <c r="K281" s="20">
        <v>0</v>
      </c>
      <c r="L281" s="20">
        <v>4047</v>
      </c>
      <c r="M281" s="20">
        <v>64</v>
      </c>
      <c r="N281" s="7"/>
    </row>
    <row r="282" spans="1:14" ht="36" x14ac:dyDescent="0.2">
      <c r="A282" s="25" t="s">
        <v>5124</v>
      </c>
      <c r="B282" s="18" t="s">
        <v>8832</v>
      </c>
      <c r="C282" s="20">
        <v>0</v>
      </c>
      <c r="D282" s="20">
        <v>0</v>
      </c>
      <c r="E282" s="18" t="s">
        <v>8833</v>
      </c>
      <c r="F282" s="20">
        <v>0</v>
      </c>
      <c r="G282" s="20">
        <v>0</v>
      </c>
      <c r="H282" s="18" t="s">
        <v>8835</v>
      </c>
      <c r="I282" s="20">
        <v>1</v>
      </c>
      <c r="J282" s="20">
        <v>0</v>
      </c>
      <c r="K282" s="20">
        <v>0</v>
      </c>
      <c r="L282" s="20">
        <v>1</v>
      </c>
      <c r="M282" s="20">
        <v>0</v>
      </c>
      <c r="N282" s="7"/>
    </row>
    <row r="283" spans="1:14" ht="36" x14ac:dyDescent="0.2">
      <c r="A283" s="25" t="s">
        <v>5124</v>
      </c>
      <c r="B283" s="18" t="s">
        <v>8832</v>
      </c>
      <c r="C283" s="20">
        <v>0</v>
      </c>
      <c r="D283" s="20">
        <v>0</v>
      </c>
      <c r="E283" s="18" t="s">
        <v>8833</v>
      </c>
      <c r="F283" s="20">
        <v>0</v>
      </c>
      <c r="G283" s="20">
        <v>0</v>
      </c>
      <c r="H283" s="18" t="s">
        <v>8836</v>
      </c>
      <c r="I283" s="20">
        <v>1</v>
      </c>
      <c r="J283" s="20">
        <v>0</v>
      </c>
      <c r="K283" s="20">
        <v>0</v>
      </c>
      <c r="L283" s="20">
        <v>1</v>
      </c>
      <c r="M283" s="20">
        <v>0</v>
      </c>
      <c r="N283" s="7"/>
    </row>
    <row r="284" spans="1:14" ht="36" x14ac:dyDescent="0.2">
      <c r="A284" s="25" t="s">
        <v>5124</v>
      </c>
      <c r="B284" s="18" t="s">
        <v>8832</v>
      </c>
      <c r="C284" s="20">
        <v>0</v>
      </c>
      <c r="D284" s="20">
        <v>0</v>
      </c>
      <c r="E284" s="18" t="s">
        <v>8833</v>
      </c>
      <c r="F284" s="20">
        <v>0</v>
      </c>
      <c r="G284" s="20">
        <v>0</v>
      </c>
      <c r="H284" s="18" t="s">
        <v>8835</v>
      </c>
      <c r="I284" s="20">
        <v>1</v>
      </c>
      <c r="J284" s="20">
        <v>0</v>
      </c>
      <c r="K284" s="20">
        <v>0</v>
      </c>
      <c r="L284" s="20">
        <v>1</v>
      </c>
      <c r="M284" s="20">
        <v>0</v>
      </c>
      <c r="N284" s="7"/>
    </row>
    <row r="285" spans="1:14" ht="36" x14ac:dyDescent="0.2">
      <c r="A285" s="25" t="s">
        <v>5124</v>
      </c>
      <c r="B285" s="18" t="s">
        <v>8832</v>
      </c>
      <c r="C285" s="20">
        <v>0</v>
      </c>
      <c r="D285" s="20">
        <v>0</v>
      </c>
      <c r="E285" s="18" t="s">
        <v>8833</v>
      </c>
      <c r="F285" s="20">
        <v>0</v>
      </c>
      <c r="G285" s="20">
        <v>0</v>
      </c>
      <c r="H285" s="18" t="s">
        <v>8837</v>
      </c>
      <c r="I285" s="20">
        <v>1</v>
      </c>
      <c r="J285" s="20">
        <v>0</v>
      </c>
      <c r="K285" s="20">
        <v>0</v>
      </c>
      <c r="L285" s="20">
        <v>1</v>
      </c>
      <c r="M285" s="20">
        <v>0</v>
      </c>
      <c r="N285" s="7"/>
    </row>
    <row r="286" spans="1:14" ht="36" x14ac:dyDescent="0.2">
      <c r="A286" s="25" t="s">
        <v>5124</v>
      </c>
      <c r="B286" s="18" t="s">
        <v>8832</v>
      </c>
      <c r="C286" s="20">
        <v>0</v>
      </c>
      <c r="D286" s="20">
        <v>0</v>
      </c>
      <c r="E286" s="18" t="s">
        <v>8838</v>
      </c>
      <c r="F286" s="20">
        <v>1</v>
      </c>
      <c r="G286" s="20">
        <v>0</v>
      </c>
      <c r="H286" s="18" t="s">
        <v>8835</v>
      </c>
      <c r="I286" s="20">
        <v>1</v>
      </c>
      <c r="J286" s="20">
        <v>0</v>
      </c>
      <c r="K286" s="20">
        <v>0</v>
      </c>
      <c r="L286" s="20">
        <v>6</v>
      </c>
      <c r="M286" s="20">
        <v>0</v>
      </c>
      <c r="N286" s="7"/>
    </row>
    <row r="287" spans="1:14" ht="36" x14ac:dyDescent="0.2">
      <c r="A287" s="25" t="s">
        <v>5124</v>
      </c>
      <c r="B287" s="18" t="s">
        <v>8832</v>
      </c>
      <c r="C287" s="20">
        <v>0</v>
      </c>
      <c r="D287" s="20">
        <v>0</v>
      </c>
      <c r="E287" s="18" t="s">
        <v>8833</v>
      </c>
      <c r="F287" s="20">
        <v>0</v>
      </c>
      <c r="G287" s="20">
        <v>0</v>
      </c>
      <c r="H287" s="18" t="s">
        <v>8835</v>
      </c>
      <c r="I287" s="20">
        <v>1</v>
      </c>
      <c r="J287" s="20">
        <v>0</v>
      </c>
      <c r="K287" s="20">
        <v>0</v>
      </c>
      <c r="L287" s="20">
        <v>1</v>
      </c>
      <c r="M287" s="20">
        <v>0</v>
      </c>
      <c r="N287" s="7"/>
    </row>
    <row r="288" spans="1:14" ht="36" x14ac:dyDescent="0.2">
      <c r="A288" s="25" t="s">
        <v>5124</v>
      </c>
      <c r="B288" s="18" t="s">
        <v>8832</v>
      </c>
      <c r="C288" s="20">
        <v>0</v>
      </c>
      <c r="D288" s="20">
        <v>0</v>
      </c>
      <c r="E288" s="18" t="s">
        <v>8833</v>
      </c>
      <c r="F288" s="20">
        <v>0</v>
      </c>
      <c r="G288" s="20">
        <v>0</v>
      </c>
      <c r="H288" s="18" t="s">
        <v>8839</v>
      </c>
      <c r="I288" s="20">
        <v>7</v>
      </c>
      <c r="J288" s="20">
        <v>1</v>
      </c>
      <c r="K288" s="20">
        <v>0</v>
      </c>
      <c r="L288" s="20">
        <v>1</v>
      </c>
      <c r="M288" s="20">
        <v>0</v>
      </c>
      <c r="N288" s="7"/>
    </row>
    <row r="289" spans="1:14" ht="36" x14ac:dyDescent="0.2">
      <c r="A289" s="25" t="s">
        <v>5124</v>
      </c>
      <c r="B289" s="18" t="s">
        <v>8832</v>
      </c>
      <c r="C289" s="20">
        <v>0</v>
      </c>
      <c r="D289" s="20">
        <v>0</v>
      </c>
      <c r="E289" s="18" t="s">
        <v>8833</v>
      </c>
      <c r="F289" s="20">
        <v>0</v>
      </c>
      <c r="G289" s="20">
        <v>0</v>
      </c>
      <c r="H289" s="18" t="s">
        <v>8835</v>
      </c>
      <c r="I289" s="20">
        <v>1</v>
      </c>
      <c r="J289" s="20">
        <v>0</v>
      </c>
      <c r="K289" s="20">
        <v>0</v>
      </c>
      <c r="L289" s="20">
        <v>1</v>
      </c>
      <c r="M289" s="20">
        <v>0</v>
      </c>
      <c r="N289" s="7"/>
    </row>
    <row r="290" spans="1:14" ht="36" x14ac:dyDescent="0.2">
      <c r="A290" s="25" t="s">
        <v>5124</v>
      </c>
      <c r="B290" s="18" t="s">
        <v>8832</v>
      </c>
      <c r="C290" s="20">
        <v>0</v>
      </c>
      <c r="D290" s="20">
        <v>0</v>
      </c>
      <c r="E290" s="18" t="s">
        <v>8833</v>
      </c>
      <c r="F290" s="20">
        <v>0</v>
      </c>
      <c r="G290" s="20">
        <v>0</v>
      </c>
      <c r="H290" s="18" t="s">
        <v>8835</v>
      </c>
      <c r="I290" s="20">
        <v>1</v>
      </c>
      <c r="J290" s="20">
        <v>0</v>
      </c>
      <c r="K290" s="20">
        <v>0</v>
      </c>
      <c r="L290" s="20">
        <v>1</v>
      </c>
      <c r="M290" s="20">
        <v>0</v>
      </c>
      <c r="N290" s="7"/>
    </row>
    <row r="291" spans="1:14" ht="36" x14ac:dyDescent="0.2">
      <c r="A291" s="25" t="s">
        <v>5124</v>
      </c>
      <c r="B291" s="18" t="s">
        <v>8832</v>
      </c>
      <c r="C291" s="20">
        <v>0</v>
      </c>
      <c r="D291" s="20">
        <v>0</v>
      </c>
      <c r="E291" s="18" t="s">
        <v>8833</v>
      </c>
      <c r="F291" s="20">
        <v>0</v>
      </c>
      <c r="G291" s="20">
        <v>0</v>
      </c>
      <c r="H291" s="18" t="s">
        <v>8840</v>
      </c>
      <c r="I291" s="20">
        <v>1</v>
      </c>
      <c r="J291" s="20">
        <v>0</v>
      </c>
      <c r="K291" s="20">
        <v>0</v>
      </c>
      <c r="L291" s="20">
        <v>1</v>
      </c>
      <c r="M291" s="20">
        <v>0</v>
      </c>
      <c r="N291" s="7"/>
    </row>
    <row r="292" spans="1:14" ht="36" x14ac:dyDescent="0.2">
      <c r="A292" s="25" t="s">
        <v>5124</v>
      </c>
      <c r="B292" s="18" t="s">
        <v>8832</v>
      </c>
      <c r="C292" s="20">
        <v>0</v>
      </c>
      <c r="D292" s="20">
        <v>0</v>
      </c>
      <c r="E292" s="18" t="s">
        <v>8841</v>
      </c>
      <c r="F292" s="20">
        <v>1</v>
      </c>
      <c r="G292" s="20">
        <v>0</v>
      </c>
      <c r="H292" s="18" t="s">
        <v>8835</v>
      </c>
      <c r="I292" s="20">
        <v>1</v>
      </c>
      <c r="J292" s="20">
        <v>0</v>
      </c>
      <c r="K292" s="20">
        <v>0</v>
      </c>
      <c r="L292" s="20">
        <v>7</v>
      </c>
      <c r="M292" s="20">
        <v>0</v>
      </c>
      <c r="N292" s="7"/>
    </row>
    <row r="293" spans="1:14" ht="36" x14ac:dyDescent="0.2">
      <c r="A293" s="25" t="s">
        <v>5124</v>
      </c>
      <c r="B293" s="18" t="s">
        <v>8832</v>
      </c>
      <c r="C293" s="20">
        <v>0</v>
      </c>
      <c r="D293" s="20">
        <v>0</v>
      </c>
      <c r="E293" s="18" t="s">
        <v>8833</v>
      </c>
      <c r="F293" s="20">
        <v>0</v>
      </c>
      <c r="G293" s="20">
        <v>0</v>
      </c>
      <c r="H293" s="18" t="s">
        <v>8842</v>
      </c>
      <c r="I293" s="20">
        <v>1</v>
      </c>
      <c r="J293" s="20">
        <v>0</v>
      </c>
      <c r="K293" s="20">
        <v>0</v>
      </c>
      <c r="L293" s="20">
        <v>1</v>
      </c>
      <c r="M293" s="20">
        <v>0</v>
      </c>
      <c r="N293" s="7"/>
    </row>
    <row r="294" spans="1:14" ht="36" x14ac:dyDescent="0.2">
      <c r="A294" s="25" t="s">
        <v>5124</v>
      </c>
      <c r="B294" s="18" t="s">
        <v>8832</v>
      </c>
      <c r="C294" s="20">
        <v>0</v>
      </c>
      <c r="D294" s="20">
        <v>0</v>
      </c>
      <c r="E294" s="18" t="s">
        <v>8843</v>
      </c>
      <c r="F294" s="20">
        <v>1</v>
      </c>
      <c r="G294" s="20">
        <v>0</v>
      </c>
      <c r="H294" s="18" t="s">
        <v>8835</v>
      </c>
      <c r="I294" s="20">
        <v>1</v>
      </c>
      <c r="J294" s="20">
        <v>0</v>
      </c>
      <c r="K294" s="20">
        <v>0</v>
      </c>
      <c r="L294" s="20">
        <v>4</v>
      </c>
      <c r="M294" s="20">
        <v>0</v>
      </c>
      <c r="N294" s="7"/>
    </row>
    <row r="295" spans="1:14" ht="36" x14ac:dyDescent="0.2">
      <c r="A295" s="25" t="s">
        <v>5124</v>
      </c>
      <c r="B295" s="18" t="s">
        <v>8832</v>
      </c>
      <c r="C295" s="20">
        <v>0</v>
      </c>
      <c r="D295" s="20">
        <v>0</v>
      </c>
      <c r="E295" s="18" t="s">
        <v>8833</v>
      </c>
      <c r="F295" s="20">
        <v>0</v>
      </c>
      <c r="G295" s="20">
        <v>0</v>
      </c>
      <c r="H295" s="18" t="s">
        <v>8844</v>
      </c>
      <c r="I295" s="20">
        <v>1</v>
      </c>
      <c r="J295" s="20">
        <v>0</v>
      </c>
      <c r="K295" s="20">
        <v>0</v>
      </c>
      <c r="L295" s="20">
        <v>1</v>
      </c>
      <c r="M295" s="20">
        <v>0</v>
      </c>
      <c r="N295" s="7"/>
    </row>
    <row r="296" spans="1:14" ht="36" x14ac:dyDescent="0.2">
      <c r="A296" s="25" t="s">
        <v>5124</v>
      </c>
      <c r="B296" s="18" t="s">
        <v>8832</v>
      </c>
      <c r="C296" s="20">
        <v>0</v>
      </c>
      <c r="D296" s="20">
        <v>0</v>
      </c>
      <c r="E296" s="18" t="s">
        <v>8833</v>
      </c>
      <c r="F296" s="20">
        <v>0</v>
      </c>
      <c r="G296" s="20">
        <v>0</v>
      </c>
      <c r="H296" s="18" t="s">
        <v>8835</v>
      </c>
      <c r="I296" s="20">
        <v>1</v>
      </c>
      <c r="J296" s="20">
        <v>0</v>
      </c>
      <c r="K296" s="20">
        <v>0</v>
      </c>
      <c r="L296" s="20">
        <v>2</v>
      </c>
      <c r="M296" s="20">
        <v>0</v>
      </c>
      <c r="N296" s="7"/>
    </row>
    <row r="297" spans="1:14" ht="36" x14ac:dyDescent="0.2">
      <c r="A297" s="25" t="s">
        <v>5124</v>
      </c>
      <c r="B297" s="18" t="s">
        <v>8832</v>
      </c>
      <c r="C297" s="20">
        <v>0</v>
      </c>
      <c r="D297" s="20">
        <v>0</v>
      </c>
      <c r="E297" s="18" t="s">
        <v>8833</v>
      </c>
      <c r="F297" s="20">
        <v>0</v>
      </c>
      <c r="G297" s="20">
        <v>0</v>
      </c>
      <c r="H297" s="18" t="s">
        <v>8845</v>
      </c>
      <c r="I297" s="20">
        <v>1</v>
      </c>
      <c r="J297" s="20">
        <v>0</v>
      </c>
      <c r="K297" s="20">
        <v>0</v>
      </c>
      <c r="L297" s="20">
        <v>1</v>
      </c>
      <c r="M297" s="20">
        <v>0</v>
      </c>
      <c r="N297" s="7"/>
    </row>
    <row r="298" spans="1:14" ht="36" x14ac:dyDescent="0.2">
      <c r="A298" s="25" t="s">
        <v>5124</v>
      </c>
      <c r="B298" s="18" t="s">
        <v>8832</v>
      </c>
      <c r="C298" s="20">
        <v>0</v>
      </c>
      <c r="D298" s="20">
        <v>0</v>
      </c>
      <c r="E298" s="18" t="s">
        <v>8833</v>
      </c>
      <c r="F298" s="20">
        <v>0</v>
      </c>
      <c r="G298" s="20">
        <v>0</v>
      </c>
      <c r="H298" s="18" t="s">
        <v>8846</v>
      </c>
      <c r="I298" s="20">
        <v>2</v>
      </c>
      <c r="J298" s="20">
        <v>0</v>
      </c>
      <c r="K298" s="20">
        <v>0</v>
      </c>
      <c r="L298" s="20">
        <v>3</v>
      </c>
      <c r="M298" s="20">
        <v>0</v>
      </c>
      <c r="N298" s="7"/>
    </row>
    <row r="299" spans="1:14" ht="36" x14ac:dyDescent="0.2">
      <c r="A299" s="25" t="s">
        <v>5124</v>
      </c>
      <c r="B299" s="18" t="s">
        <v>8832</v>
      </c>
      <c r="C299" s="20">
        <v>0</v>
      </c>
      <c r="D299" s="20">
        <v>0</v>
      </c>
      <c r="E299" s="18" t="s">
        <v>8833</v>
      </c>
      <c r="F299" s="20">
        <v>0</v>
      </c>
      <c r="G299" s="20">
        <v>0</v>
      </c>
      <c r="H299" s="18" t="s">
        <v>8847</v>
      </c>
      <c r="I299" s="20">
        <v>1</v>
      </c>
      <c r="J299" s="20">
        <v>0</v>
      </c>
      <c r="K299" s="20">
        <v>0</v>
      </c>
      <c r="L299" s="20">
        <v>13</v>
      </c>
      <c r="M299" s="20">
        <v>0</v>
      </c>
      <c r="N299" s="7"/>
    </row>
    <row r="300" spans="1:14" ht="36" x14ac:dyDescent="0.2">
      <c r="A300" s="25" t="s">
        <v>5124</v>
      </c>
      <c r="B300" s="18" t="s">
        <v>8832</v>
      </c>
      <c r="C300" s="20">
        <v>0</v>
      </c>
      <c r="D300" s="20">
        <v>0</v>
      </c>
      <c r="E300" s="18" t="s">
        <v>8833</v>
      </c>
      <c r="F300" s="20">
        <v>0</v>
      </c>
      <c r="G300" s="20">
        <v>0</v>
      </c>
      <c r="H300" s="18" t="s">
        <v>8839</v>
      </c>
      <c r="I300" s="20">
        <v>7</v>
      </c>
      <c r="J300" s="20">
        <v>1</v>
      </c>
      <c r="K300" s="20">
        <v>0</v>
      </c>
      <c r="L300" s="20">
        <v>1</v>
      </c>
      <c r="M300" s="20">
        <v>0</v>
      </c>
      <c r="N300" s="7"/>
    </row>
    <row r="301" spans="1:14" ht="36" x14ac:dyDescent="0.2">
      <c r="A301" s="25" t="s">
        <v>5124</v>
      </c>
      <c r="B301" s="18" t="s">
        <v>8832</v>
      </c>
      <c r="C301" s="20">
        <v>0</v>
      </c>
      <c r="D301" s="20">
        <v>0</v>
      </c>
      <c r="E301" s="18" t="s">
        <v>8833</v>
      </c>
      <c r="F301" s="20">
        <v>0</v>
      </c>
      <c r="G301" s="20">
        <v>0</v>
      </c>
      <c r="H301" s="18" t="s">
        <v>8835</v>
      </c>
      <c r="I301" s="20">
        <v>1</v>
      </c>
      <c r="J301" s="20">
        <v>0</v>
      </c>
      <c r="K301" s="20">
        <v>0</v>
      </c>
      <c r="L301" s="20">
        <v>1</v>
      </c>
      <c r="M301" s="20">
        <v>0</v>
      </c>
      <c r="N301" s="7"/>
    </row>
    <row r="302" spans="1:14" ht="36" x14ac:dyDescent="0.2">
      <c r="A302" s="25" t="s">
        <v>5124</v>
      </c>
      <c r="B302" s="18" t="s">
        <v>8832</v>
      </c>
      <c r="C302" s="20">
        <v>0</v>
      </c>
      <c r="D302" s="20">
        <v>0</v>
      </c>
      <c r="E302" s="18" t="s">
        <v>8833</v>
      </c>
      <c r="F302" s="20">
        <v>0</v>
      </c>
      <c r="G302" s="20">
        <v>0</v>
      </c>
      <c r="H302" s="18" t="s">
        <v>8835</v>
      </c>
      <c r="I302" s="20">
        <v>1</v>
      </c>
      <c r="J302" s="20">
        <v>0</v>
      </c>
      <c r="K302" s="20">
        <v>0</v>
      </c>
      <c r="L302" s="20">
        <v>1</v>
      </c>
      <c r="M302" s="20">
        <v>0</v>
      </c>
      <c r="N302" s="7"/>
    </row>
    <row r="303" spans="1:14" ht="36" x14ac:dyDescent="0.2">
      <c r="A303" s="25" t="s">
        <v>5124</v>
      </c>
      <c r="B303" s="18" t="s">
        <v>8832</v>
      </c>
      <c r="C303" s="20">
        <v>0</v>
      </c>
      <c r="D303" s="20">
        <v>0</v>
      </c>
      <c r="E303" s="18" t="s">
        <v>8833</v>
      </c>
      <c r="F303" s="20">
        <v>0</v>
      </c>
      <c r="G303" s="20">
        <v>0</v>
      </c>
      <c r="H303" s="18" t="s">
        <v>8842</v>
      </c>
      <c r="I303" s="20">
        <v>1</v>
      </c>
      <c r="J303" s="20">
        <v>0</v>
      </c>
      <c r="K303" s="20">
        <v>0</v>
      </c>
      <c r="L303" s="20">
        <v>1</v>
      </c>
      <c r="M303" s="20">
        <v>0</v>
      </c>
      <c r="N303" s="7"/>
    </row>
    <row r="304" spans="1:14" ht="36" x14ac:dyDescent="0.2">
      <c r="A304" s="25" t="s">
        <v>5124</v>
      </c>
      <c r="B304" s="18" t="s">
        <v>8832</v>
      </c>
      <c r="C304" s="20">
        <v>0</v>
      </c>
      <c r="D304" s="20">
        <v>0</v>
      </c>
      <c r="E304" s="18" t="s">
        <v>8833</v>
      </c>
      <c r="F304" s="20">
        <v>0</v>
      </c>
      <c r="G304" s="20">
        <v>0</v>
      </c>
      <c r="H304" s="18" t="s">
        <v>8835</v>
      </c>
      <c r="I304" s="20">
        <v>1</v>
      </c>
      <c r="J304" s="20">
        <v>0</v>
      </c>
      <c r="K304" s="20">
        <v>0</v>
      </c>
      <c r="L304" s="20">
        <v>1</v>
      </c>
      <c r="M304" s="20">
        <v>0</v>
      </c>
      <c r="N304" s="7"/>
    </row>
    <row r="305" spans="1:14" ht="36" x14ac:dyDescent="0.2">
      <c r="A305" s="25" t="s">
        <v>5124</v>
      </c>
      <c r="B305" s="18" t="s">
        <v>8832</v>
      </c>
      <c r="C305" s="20">
        <v>0</v>
      </c>
      <c r="D305" s="20">
        <v>0</v>
      </c>
      <c r="E305" s="18" t="s">
        <v>8833</v>
      </c>
      <c r="F305" s="20">
        <v>0</v>
      </c>
      <c r="G305" s="20">
        <v>0</v>
      </c>
      <c r="H305" s="18" t="s">
        <v>8839</v>
      </c>
      <c r="I305" s="20">
        <v>7</v>
      </c>
      <c r="J305" s="20">
        <v>1</v>
      </c>
      <c r="K305" s="20">
        <v>0</v>
      </c>
      <c r="L305" s="20">
        <v>1</v>
      </c>
      <c r="M305" s="20">
        <v>0</v>
      </c>
      <c r="N305" s="7"/>
    </row>
    <row r="306" spans="1:14" ht="36" x14ac:dyDescent="0.2">
      <c r="A306" s="25" t="s">
        <v>5124</v>
      </c>
      <c r="B306" s="18" t="s">
        <v>8832</v>
      </c>
      <c r="C306" s="20">
        <v>0</v>
      </c>
      <c r="D306" s="20">
        <v>0</v>
      </c>
      <c r="E306" s="18" t="s">
        <v>8833</v>
      </c>
      <c r="F306" s="20">
        <v>0</v>
      </c>
      <c r="G306" s="20">
        <v>0</v>
      </c>
      <c r="H306" s="18" t="s">
        <v>8835</v>
      </c>
      <c r="I306" s="20">
        <v>1</v>
      </c>
      <c r="J306" s="20">
        <v>0</v>
      </c>
      <c r="K306" s="20">
        <v>0</v>
      </c>
      <c r="L306" s="20">
        <v>1</v>
      </c>
      <c r="M306" s="20">
        <v>0</v>
      </c>
      <c r="N306" s="7"/>
    </row>
    <row r="307" spans="1:14" ht="36" x14ac:dyDescent="0.2">
      <c r="A307" s="25" t="s">
        <v>5124</v>
      </c>
      <c r="B307" s="18" t="s">
        <v>8832</v>
      </c>
      <c r="C307" s="20">
        <v>0</v>
      </c>
      <c r="D307" s="20">
        <v>0</v>
      </c>
      <c r="E307" s="18" t="s">
        <v>8833</v>
      </c>
      <c r="F307" s="20">
        <v>0</v>
      </c>
      <c r="G307" s="20">
        <v>0</v>
      </c>
      <c r="H307" s="18" t="s">
        <v>8848</v>
      </c>
      <c r="I307" s="20">
        <v>1</v>
      </c>
      <c r="J307" s="20">
        <v>0</v>
      </c>
      <c r="K307" s="20">
        <v>0</v>
      </c>
      <c r="L307" s="20">
        <v>1</v>
      </c>
      <c r="M307" s="20">
        <v>0</v>
      </c>
      <c r="N307" s="7"/>
    </row>
    <row r="308" spans="1:14" ht="36" x14ac:dyDescent="0.2">
      <c r="A308" s="25" t="s">
        <v>5124</v>
      </c>
      <c r="B308" s="18" t="s">
        <v>8832</v>
      </c>
      <c r="C308" s="20">
        <v>0</v>
      </c>
      <c r="D308" s="20">
        <v>0</v>
      </c>
      <c r="E308" s="18" t="s">
        <v>8833</v>
      </c>
      <c r="F308" s="20">
        <v>0</v>
      </c>
      <c r="G308" s="20">
        <v>0</v>
      </c>
      <c r="H308" s="18" t="s">
        <v>8835</v>
      </c>
      <c r="I308" s="20">
        <v>1</v>
      </c>
      <c r="J308" s="20">
        <v>0</v>
      </c>
      <c r="K308" s="20">
        <v>0</v>
      </c>
      <c r="L308" s="20">
        <v>1</v>
      </c>
      <c r="M308" s="20">
        <v>0</v>
      </c>
      <c r="N308" s="7"/>
    </row>
    <row r="309" spans="1:14" ht="36" x14ac:dyDescent="0.2">
      <c r="A309" s="25" t="s">
        <v>5124</v>
      </c>
      <c r="B309" s="18" t="s">
        <v>8832</v>
      </c>
      <c r="C309" s="20">
        <v>0</v>
      </c>
      <c r="D309" s="20">
        <v>0</v>
      </c>
      <c r="E309" s="18" t="s">
        <v>8833</v>
      </c>
      <c r="F309" s="20">
        <v>0</v>
      </c>
      <c r="G309" s="20">
        <v>0</v>
      </c>
      <c r="H309" s="18" t="s">
        <v>8849</v>
      </c>
      <c r="I309" s="20">
        <v>1</v>
      </c>
      <c r="J309" s="20">
        <v>0</v>
      </c>
      <c r="K309" s="20">
        <v>0</v>
      </c>
      <c r="L309" s="20">
        <v>1</v>
      </c>
      <c r="M309" s="20">
        <v>0</v>
      </c>
      <c r="N309" s="7"/>
    </row>
    <row r="310" spans="1:14" ht="36" x14ac:dyDescent="0.2">
      <c r="A310" s="25" t="s">
        <v>5124</v>
      </c>
      <c r="B310" s="18" t="s">
        <v>8832</v>
      </c>
      <c r="C310" s="20">
        <v>0</v>
      </c>
      <c r="D310" s="20">
        <v>0</v>
      </c>
      <c r="E310" s="18" t="s">
        <v>8833</v>
      </c>
      <c r="F310" s="20">
        <v>0</v>
      </c>
      <c r="G310" s="20">
        <v>0</v>
      </c>
      <c r="H310" s="18" t="s">
        <v>8835</v>
      </c>
      <c r="I310" s="20">
        <v>1</v>
      </c>
      <c r="J310" s="20">
        <v>0</v>
      </c>
      <c r="K310" s="20">
        <v>0</v>
      </c>
      <c r="L310" s="20">
        <v>2</v>
      </c>
      <c r="M310" s="20">
        <v>0</v>
      </c>
      <c r="N310" s="7"/>
    </row>
    <row r="311" spans="1:14" ht="36" x14ac:dyDescent="0.2">
      <c r="A311" s="25" t="s">
        <v>5124</v>
      </c>
      <c r="B311" s="18" t="s">
        <v>8832</v>
      </c>
      <c r="C311" s="20">
        <v>0</v>
      </c>
      <c r="D311" s="20">
        <v>0</v>
      </c>
      <c r="E311" s="18" t="s">
        <v>8833</v>
      </c>
      <c r="F311" s="20">
        <v>0</v>
      </c>
      <c r="G311" s="20">
        <v>0</v>
      </c>
      <c r="H311" s="18" t="s">
        <v>8850</v>
      </c>
      <c r="I311" s="20">
        <v>1</v>
      </c>
      <c r="J311" s="20">
        <v>0</v>
      </c>
      <c r="K311" s="20">
        <v>0</v>
      </c>
      <c r="L311" s="20">
        <v>1</v>
      </c>
      <c r="M311" s="20">
        <v>0</v>
      </c>
      <c r="N311" s="7"/>
    </row>
    <row r="312" spans="1:14" ht="36" x14ac:dyDescent="0.2">
      <c r="A312" s="25" t="s">
        <v>5124</v>
      </c>
      <c r="B312" s="18" t="s">
        <v>8832</v>
      </c>
      <c r="C312" s="20">
        <v>0</v>
      </c>
      <c r="D312" s="20">
        <v>0</v>
      </c>
      <c r="E312" s="18" t="s">
        <v>8833</v>
      </c>
      <c r="F312" s="20">
        <v>0</v>
      </c>
      <c r="G312" s="20">
        <v>0</v>
      </c>
      <c r="H312" s="18" t="s">
        <v>8847</v>
      </c>
      <c r="I312" s="20">
        <v>1</v>
      </c>
      <c r="J312" s="20">
        <v>0</v>
      </c>
      <c r="K312" s="20">
        <v>0</v>
      </c>
      <c r="L312" s="20">
        <v>3</v>
      </c>
      <c r="M312" s="20">
        <v>0</v>
      </c>
      <c r="N312" s="7"/>
    </row>
    <row r="313" spans="1:14" ht="36" x14ac:dyDescent="0.2">
      <c r="A313" s="25" t="s">
        <v>5124</v>
      </c>
      <c r="B313" s="18" t="s">
        <v>8832</v>
      </c>
      <c r="C313" s="20">
        <v>0</v>
      </c>
      <c r="D313" s="20">
        <v>0</v>
      </c>
      <c r="E313" s="18" t="s">
        <v>8833</v>
      </c>
      <c r="F313" s="20">
        <v>0</v>
      </c>
      <c r="G313" s="20">
        <v>0</v>
      </c>
      <c r="H313" s="18" t="s">
        <v>8847</v>
      </c>
      <c r="I313" s="20">
        <v>1</v>
      </c>
      <c r="J313" s="20">
        <v>0</v>
      </c>
      <c r="K313" s="20">
        <v>0</v>
      </c>
      <c r="L313" s="20">
        <v>1</v>
      </c>
      <c r="M313" s="20">
        <v>0</v>
      </c>
      <c r="N313" s="7"/>
    </row>
    <row r="314" spans="1:14" ht="36" x14ac:dyDescent="0.2">
      <c r="A314" s="25" t="s">
        <v>5124</v>
      </c>
      <c r="B314" s="18" t="s">
        <v>8832</v>
      </c>
      <c r="C314" s="20">
        <v>0</v>
      </c>
      <c r="D314" s="20">
        <v>0</v>
      </c>
      <c r="E314" s="18" t="s">
        <v>8833</v>
      </c>
      <c r="F314" s="20">
        <v>0</v>
      </c>
      <c r="G314" s="20">
        <v>0</v>
      </c>
      <c r="H314" s="18" t="s">
        <v>8847</v>
      </c>
      <c r="I314" s="20">
        <v>1</v>
      </c>
      <c r="J314" s="20">
        <v>0</v>
      </c>
      <c r="K314" s="20">
        <v>0</v>
      </c>
      <c r="L314" s="20">
        <v>0</v>
      </c>
      <c r="M314" s="20">
        <v>1</v>
      </c>
      <c r="N314" s="7"/>
    </row>
    <row r="315" spans="1:14" ht="36" x14ac:dyDescent="0.2">
      <c r="A315" s="25" t="s">
        <v>5124</v>
      </c>
      <c r="B315" s="18" t="s">
        <v>8832</v>
      </c>
      <c r="C315" s="20">
        <v>0</v>
      </c>
      <c r="D315" s="20">
        <v>0</v>
      </c>
      <c r="E315" s="18" t="s">
        <v>8833</v>
      </c>
      <c r="F315" s="20">
        <v>0</v>
      </c>
      <c r="G315" s="20">
        <v>0</v>
      </c>
      <c r="H315" s="18" t="s">
        <v>8835</v>
      </c>
      <c r="I315" s="20">
        <v>1</v>
      </c>
      <c r="J315" s="20">
        <v>0</v>
      </c>
      <c r="K315" s="20">
        <v>0</v>
      </c>
      <c r="L315" s="20">
        <v>1</v>
      </c>
      <c r="M315" s="20">
        <v>0</v>
      </c>
      <c r="N315" s="7"/>
    </row>
    <row r="316" spans="1:14" ht="36" x14ac:dyDescent="0.2">
      <c r="A316" s="25" t="s">
        <v>5124</v>
      </c>
      <c r="B316" s="18" t="s">
        <v>8832</v>
      </c>
      <c r="C316" s="20">
        <v>0</v>
      </c>
      <c r="D316" s="20">
        <v>0</v>
      </c>
      <c r="E316" s="18" t="s">
        <v>8833</v>
      </c>
      <c r="F316" s="20">
        <v>0</v>
      </c>
      <c r="G316" s="20">
        <v>0</v>
      </c>
      <c r="H316" s="18" t="s">
        <v>8835</v>
      </c>
      <c r="I316" s="20">
        <v>1</v>
      </c>
      <c r="J316" s="20">
        <v>0</v>
      </c>
      <c r="K316" s="20">
        <v>0</v>
      </c>
      <c r="L316" s="20">
        <v>2</v>
      </c>
      <c r="M316" s="20">
        <v>0</v>
      </c>
      <c r="N316" s="7"/>
    </row>
    <row r="317" spans="1:14" ht="36" x14ac:dyDescent="0.2">
      <c r="A317" s="25" t="s">
        <v>5124</v>
      </c>
      <c r="B317" s="18" t="s">
        <v>8832</v>
      </c>
      <c r="C317" s="20">
        <v>0</v>
      </c>
      <c r="D317" s="20">
        <v>0</v>
      </c>
      <c r="E317" s="18" t="s">
        <v>8833</v>
      </c>
      <c r="F317" s="20">
        <v>0</v>
      </c>
      <c r="G317" s="20">
        <v>0</v>
      </c>
      <c r="H317" s="18" t="s">
        <v>8840</v>
      </c>
      <c r="I317" s="20">
        <v>1</v>
      </c>
      <c r="J317" s="20">
        <v>0</v>
      </c>
      <c r="K317" s="20">
        <v>0</v>
      </c>
      <c r="L317" s="20">
        <v>1</v>
      </c>
      <c r="M317" s="20">
        <v>0</v>
      </c>
      <c r="N317" s="7"/>
    </row>
    <row r="318" spans="1:14" ht="36" x14ac:dyDescent="0.2">
      <c r="A318" s="25" t="s">
        <v>5124</v>
      </c>
      <c r="B318" s="18" t="s">
        <v>8832</v>
      </c>
      <c r="C318" s="20">
        <v>0</v>
      </c>
      <c r="D318" s="20">
        <v>0</v>
      </c>
      <c r="E318" s="18" t="s">
        <v>8833</v>
      </c>
      <c r="F318" s="20">
        <v>0</v>
      </c>
      <c r="G318" s="20">
        <v>0</v>
      </c>
      <c r="H318" s="18" t="s">
        <v>8847</v>
      </c>
      <c r="I318" s="20">
        <v>1</v>
      </c>
      <c r="J318" s="20">
        <v>0</v>
      </c>
      <c r="K318" s="20">
        <v>0</v>
      </c>
      <c r="L318" s="20">
        <v>1</v>
      </c>
      <c r="M318" s="20">
        <v>0</v>
      </c>
      <c r="N318" s="7"/>
    </row>
    <row r="319" spans="1:14" ht="36" x14ac:dyDescent="0.2">
      <c r="A319" s="25" t="s">
        <v>5124</v>
      </c>
      <c r="B319" s="18" t="s">
        <v>8832</v>
      </c>
      <c r="C319" s="20">
        <v>0</v>
      </c>
      <c r="D319" s="20">
        <v>0</v>
      </c>
      <c r="E319" s="18" t="s">
        <v>8833</v>
      </c>
      <c r="F319" s="20">
        <v>0</v>
      </c>
      <c r="G319" s="20">
        <v>0</v>
      </c>
      <c r="H319" s="18" t="s">
        <v>8851</v>
      </c>
      <c r="I319" s="20">
        <v>1</v>
      </c>
      <c r="J319" s="20">
        <v>0</v>
      </c>
      <c r="K319" s="20">
        <v>0</v>
      </c>
      <c r="L319" s="20">
        <v>1</v>
      </c>
      <c r="M319" s="20">
        <v>0</v>
      </c>
      <c r="N319" s="7"/>
    </row>
    <row r="320" spans="1:14" ht="36" x14ac:dyDescent="0.2">
      <c r="A320" s="25" t="s">
        <v>5124</v>
      </c>
      <c r="B320" s="18" t="s">
        <v>8832</v>
      </c>
      <c r="C320" s="20">
        <v>0</v>
      </c>
      <c r="D320" s="20">
        <v>0</v>
      </c>
      <c r="E320" s="18" t="s">
        <v>8833</v>
      </c>
      <c r="F320" s="20">
        <v>0</v>
      </c>
      <c r="G320" s="20">
        <v>0</v>
      </c>
      <c r="H320" s="18" t="s">
        <v>8852</v>
      </c>
      <c r="I320" s="20">
        <v>1</v>
      </c>
      <c r="J320" s="20">
        <v>0</v>
      </c>
      <c r="K320" s="20">
        <v>0</v>
      </c>
      <c r="L320" s="20">
        <v>1</v>
      </c>
      <c r="M320" s="20">
        <v>0</v>
      </c>
      <c r="N320" s="7"/>
    </row>
    <row r="321" spans="1:14" ht="36" x14ac:dyDescent="0.2">
      <c r="A321" s="25" t="s">
        <v>5124</v>
      </c>
      <c r="B321" s="18" t="s">
        <v>8832</v>
      </c>
      <c r="C321" s="20">
        <v>0</v>
      </c>
      <c r="D321" s="20">
        <v>0</v>
      </c>
      <c r="E321" s="18" t="s">
        <v>8833</v>
      </c>
      <c r="F321" s="20">
        <v>0</v>
      </c>
      <c r="G321" s="20">
        <v>0</v>
      </c>
      <c r="H321" s="18" t="s">
        <v>8839</v>
      </c>
      <c r="I321" s="20">
        <v>7</v>
      </c>
      <c r="J321" s="20">
        <v>1</v>
      </c>
      <c r="K321" s="20">
        <v>0</v>
      </c>
      <c r="L321" s="20">
        <v>1</v>
      </c>
      <c r="M321" s="20">
        <v>0</v>
      </c>
      <c r="N321" s="7"/>
    </row>
    <row r="322" spans="1:14" ht="36" x14ac:dyDescent="0.2">
      <c r="A322" s="25" t="s">
        <v>5124</v>
      </c>
      <c r="B322" s="18" t="s">
        <v>8832</v>
      </c>
      <c r="C322" s="20">
        <v>0</v>
      </c>
      <c r="D322" s="20">
        <v>0</v>
      </c>
      <c r="E322" s="18" t="s">
        <v>8833</v>
      </c>
      <c r="F322" s="20">
        <v>0</v>
      </c>
      <c r="G322" s="20">
        <v>0</v>
      </c>
      <c r="H322" s="18" t="s">
        <v>8853</v>
      </c>
      <c r="I322" s="20">
        <v>1</v>
      </c>
      <c r="J322" s="20">
        <v>0</v>
      </c>
      <c r="K322" s="20">
        <v>0</v>
      </c>
      <c r="L322" s="20">
        <v>1</v>
      </c>
      <c r="M322" s="20">
        <v>0</v>
      </c>
      <c r="N322" s="7"/>
    </row>
    <row r="323" spans="1:14" ht="36" x14ac:dyDescent="0.2">
      <c r="A323" s="25" t="s">
        <v>5124</v>
      </c>
      <c r="B323" s="18" t="s">
        <v>8832</v>
      </c>
      <c r="C323" s="20">
        <v>0</v>
      </c>
      <c r="D323" s="20">
        <v>0</v>
      </c>
      <c r="E323" s="18" t="s">
        <v>8833</v>
      </c>
      <c r="F323" s="20">
        <v>0</v>
      </c>
      <c r="G323" s="20">
        <v>0</v>
      </c>
      <c r="H323" s="18" t="s">
        <v>8839</v>
      </c>
      <c r="I323" s="20">
        <v>7</v>
      </c>
      <c r="J323" s="20">
        <v>1</v>
      </c>
      <c r="K323" s="20">
        <v>0</v>
      </c>
      <c r="L323" s="20">
        <v>1</v>
      </c>
      <c r="M323" s="20">
        <v>0</v>
      </c>
      <c r="N323" s="7"/>
    </row>
    <row r="324" spans="1:14" ht="36" x14ac:dyDescent="0.2">
      <c r="A324" s="25" t="s">
        <v>5124</v>
      </c>
      <c r="B324" s="18" t="s">
        <v>8832</v>
      </c>
      <c r="C324" s="20">
        <v>0</v>
      </c>
      <c r="D324" s="20">
        <v>0</v>
      </c>
      <c r="E324" s="18" t="s">
        <v>8833</v>
      </c>
      <c r="F324" s="20">
        <v>0</v>
      </c>
      <c r="G324" s="20">
        <v>0</v>
      </c>
      <c r="H324" s="18" t="s">
        <v>8854</v>
      </c>
      <c r="I324" s="20">
        <v>1</v>
      </c>
      <c r="J324" s="20">
        <v>0</v>
      </c>
      <c r="K324" s="20">
        <v>0</v>
      </c>
      <c r="L324" s="20">
        <v>1</v>
      </c>
      <c r="M324" s="20">
        <v>0</v>
      </c>
      <c r="N324" s="7"/>
    </row>
    <row r="325" spans="1:14" ht="36" x14ac:dyDescent="0.2">
      <c r="A325" s="25" t="s">
        <v>5124</v>
      </c>
      <c r="B325" s="18" t="s">
        <v>8832</v>
      </c>
      <c r="C325" s="20">
        <v>0</v>
      </c>
      <c r="D325" s="20">
        <v>0</v>
      </c>
      <c r="E325" s="18" t="s">
        <v>8833</v>
      </c>
      <c r="F325" s="20">
        <v>0</v>
      </c>
      <c r="G325" s="20">
        <v>0</v>
      </c>
      <c r="H325" s="18" t="s">
        <v>8855</v>
      </c>
      <c r="I325" s="20">
        <v>1</v>
      </c>
      <c r="J325" s="20">
        <v>0</v>
      </c>
      <c r="K325" s="20">
        <v>0</v>
      </c>
      <c r="L325" s="20">
        <v>1</v>
      </c>
      <c r="M325" s="20">
        <v>0</v>
      </c>
      <c r="N325" s="7"/>
    </row>
    <row r="326" spans="1:14" ht="36" x14ac:dyDescent="0.2">
      <c r="A326" s="25" t="s">
        <v>5124</v>
      </c>
      <c r="B326" s="18" t="s">
        <v>8832</v>
      </c>
      <c r="C326" s="20">
        <v>0</v>
      </c>
      <c r="D326" s="20">
        <v>0</v>
      </c>
      <c r="E326" s="18" t="s">
        <v>8833</v>
      </c>
      <c r="F326" s="20">
        <v>0</v>
      </c>
      <c r="G326" s="20">
        <v>0</v>
      </c>
      <c r="H326" s="18" t="s">
        <v>8840</v>
      </c>
      <c r="I326" s="20">
        <v>1</v>
      </c>
      <c r="J326" s="20">
        <v>0</v>
      </c>
      <c r="K326" s="20">
        <v>0</v>
      </c>
      <c r="L326" s="20">
        <v>1</v>
      </c>
      <c r="M326" s="20">
        <v>0</v>
      </c>
      <c r="N326" s="7"/>
    </row>
    <row r="327" spans="1:14" ht="36" x14ac:dyDescent="0.2">
      <c r="A327" s="25" t="s">
        <v>5124</v>
      </c>
      <c r="B327" s="18" t="s">
        <v>8832</v>
      </c>
      <c r="C327" s="20">
        <v>0</v>
      </c>
      <c r="D327" s="20">
        <v>0</v>
      </c>
      <c r="E327" s="18" t="s">
        <v>8833</v>
      </c>
      <c r="F327" s="20">
        <v>0</v>
      </c>
      <c r="G327" s="20">
        <v>0</v>
      </c>
      <c r="H327" s="18" t="s">
        <v>8839</v>
      </c>
      <c r="I327" s="20">
        <v>7</v>
      </c>
      <c r="J327" s="20">
        <v>1</v>
      </c>
      <c r="K327" s="20">
        <v>0</v>
      </c>
      <c r="L327" s="20">
        <v>1</v>
      </c>
      <c r="M327" s="20">
        <v>0</v>
      </c>
      <c r="N327" s="7"/>
    </row>
    <row r="328" spans="1:14" ht="36" x14ac:dyDescent="0.2">
      <c r="A328" s="25" t="s">
        <v>5124</v>
      </c>
      <c r="B328" s="18" t="s">
        <v>8832</v>
      </c>
      <c r="C328" s="20">
        <v>0</v>
      </c>
      <c r="D328" s="20">
        <v>0</v>
      </c>
      <c r="E328" s="18" t="s">
        <v>8833</v>
      </c>
      <c r="F328" s="20">
        <v>0</v>
      </c>
      <c r="G328" s="20">
        <v>0</v>
      </c>
      <c r="H328" s="18" t="s">
        <v>8839</v>
      </c>
      <c r="I328" s="20">
        <v>7</v>
      </c>
      <c r="J328" s="20">
        <v>1</v>
      </c>
      <c r="K328" s="20">
        <v>0</v>
      </c>
      <c r="L328" s="20">
        <v>1</v>
      </c>
      <c r="M328" s="20">
        <v>0</v>
      </c>
      <c r="N328" s="7"/>
    </row>
    <row r="329" spans="1:14" ht="36" x14ac:dyDescent="0.2">
      <c r="A329" s="25" t="s">
        <v>5124</v>
      </c>
      <c r="B329" s="18" t="s">
        <v>8832</v>
      </c>
      <c r="C329" s="20">
        <v>0</v>
      </c>
      <c r="D329" s="20">
        <v>0</v>
      </c>
      <c r="E329" s="18" t="s">
        <v>8833</v>
      </c>
      <c r="F329" s="20">
        <v>0</v>
      </c>
      <c r="G329" s="20">
        <v>0</v>
      </c>
      <c r="H329" s="18" t="s">
        <v>8856</v>
      </c>
      <c r="I329" s="20">
        <v>1</v>
      </c>
      <c r="J329" s="20">
        <v>0</v>
      </c>
      <c r="K329" s="20">
        <v>0</v>
      </c>
      <c r="L329" s="20">
        <v>1</v>
      </c>
      <c r="M329" s="20">
        <v>0</v>
      </c>
      <c r="N329" s="7"/>
    </row>
    <row r="330" spans="1:14" ht="36" x14ac:dyDescent="0.2">
      <c r="A330" s="25" t="s">
        <v>5124</v>
      </c>
      <c r="B330" s="18" t="s">
        <v>8832</v>
      </c>
      <c r="C330" s="20">
        <v>0</v>
      </c>
      <c r="D330" s="20">
        <v>0</v>
      </c>
      <c r="E330" s="18" t="s">
        <v>8833</v>
      </c>
      <c r="F330" s="20">
        <v>0</v>
      </c>
      <c r="G330" s="20">
        <v>0</v>
      </c>
      <c r="H330" s="18" t="s">
        <v>8847</v>
      </c>
      <c r="I330" s="20">
        <v>1</v>
      </c>
      <c r="J330" s="20">
        <v>0</v>
      </c>
      <c r="K330" s="20">
        <v>0</v>
      </c>
      <c r="L330" s="20">
        <v>1</v>
      </c>
      <c r="M330" s="20">
        <v>0</v>
      </c>
      <c r="N330" s="7"/>
    </row>
    <row r="331" spans="1:14" ht="36" x14ac:dyDescent="0.2">
      <c r="A331" s="25" t="s">
        <v>5124</v>
      </c>
      <c r="B331" s="18" t="s">
        <v>8832</v>
      </c>
      <c r="C331" s="20">
        <v>0</v>
      </c>
      <c r="D331" s="20">
        <v>0</v>
      </c>
      <c r="E331" s="18" t="s">
        <v>8833</v>
      </c>
      <c r="F331" s="20">
        <v>0</v>
      </c>
      <c r="G331" s="20">
        <v>0</v>
      </c>
      <c r="H331" s="18" t="s">
        <v>8835</v>
      </c>
      <c r="I331" s="20">
        <v>1</v>
      </c>
      <c r="J331" s="20">
        <v>0</v>
      </c>
      <c r="K331" s="20">
        <v>0</v>
      </c>
      <c r="L331" s="20">
        <v>1</v>
      </c>
      <c r="M331" s="20">
        <v>0</v>
      </c>
      <c r="N331" s="7"/>
    </row>
    <row r="332" spans="1:14" ht="36" x14ac:dyDescent="0.2">
      <c r="A332" s="25" t="s">
        <v>5124</v>
      </c>
      <c r="B332" s="18" t="s">
        <v>8832</v>
      </c>
      <c r="C332" s="20">
        <v>0</v>
      </c>
      <c r="D332" s="20">
        <v>0</v>
      </c>
      <c r="E332" s="18" t="s">
        <v>8833</v>
      </c>
      <c r="F332" s="20">
        <v>0</v>
      </c>
      <c r="G332" s="20">
        <v>0</v>
      </c>
      <c r="H332" s="18" t="s">
        <v>8857</v>
      </c>
      <c r="I332" s="20">
        <v>1</v>
      </c>
      <c r="J332" s="20">
        <v>0</v>
      </c>
      <c r="K332" s="20">
        <v>0</v>
      </c>
      <c r="L332" s="20">
        <v>1</v>
      </c>
      <c r="M332" s="20">
        <v>0</v>
      </c>
      <c r="N332" s="7"/>
    </row>
    <row r="333" spans="1:14" ht="36" x14ac:dyDescent="0.2">
      <c r="A333" s="25" t="s">
        <v>5124</v>
      </c>
      <c r="B333" s="18" t="s">
        <v>8832</v>
      </c>
      <c r="C333" s="20">
        <v>0</v>
      </c>
      <c r="D333" s="20">
        <v>0</v>
      </c>
      <c r="E333" s="18" t="s">
        <v>8833</v>
      </c>
      <c r="F333" s="20">
        <v>0</v>
      </c>
      <c r="G333" s="20">
        <v>0</v>
      </c>
      <c r="H333" s="18" t="s">
        <v>8858</v>
      </c>
      <c r="I333" s="20">
        <v>1</v>
      </c>
      <c r="J333" s="20">
        <v>0</v>
      </c>
      <c r="K333" s="20">
        <v>0</v>
      </c>
      <c r="L333" s="20">
        <v>1</v>
      </c>
      <c r="M333" s="20">
        <v>0</v>
      </c>
      <c r="N333" s="7"/>
    </row>
    <row r="334" spans="1:14" ht="36" x14ac:dyDescent="0.2">
      <c r="A334" s="25" t="s">
        <v>5124</v>
      </c>
      <c r="B334" s="18" t="s">
        <v>8832</v>
      </c>
      <c r="C334" s="20">
        <v>0</v>
      </c>
      <c r="D334" s="20">
        <v>0</v>
      </c>
      <c r="E334" s="18" t="s">
        <v>8833</v>
      </c>
      <c r="F334" s="20">
        <v>0</v>
      </c>
      <c r="G334" s="20">
        <v>0</v>
      </c>
      <c r="H334" s="18" t="s">
        <v>8839</v>
      </c>
      <c r="I334" s="20">
        <v>7</v>
      </c>
      <c r="J334" s="20">
        <v>1</v>
      </c>
      <c r="K334" s="20">
        <v>0</v>
      </c>
      <c r="L334" s="20">
        <v>1</v>
      </c>
      <c r="M334" s="20">
        <v>0</v>
      </c>
      <c r="N334" s="7"/>
    </row>
    <row r="335" spans="1:14" ht="36" x14ac:dyDescent="0.2">
      <c r="A335" s="25" t="s">
        <v>5124</v>
      </c>
      <c r="B335" s="18" t="s">
        <v>8832</v>
      </c>
      <c r="C335" s="20">
        <v>0</v>
      </c>
      <c r="D335" s="20">
        <v>0</v>
      </c>
      <c r="E335" s="18" t="s">
        <v>8833</v>
      </c>
      <c r="F335" s="20">
        <v>0</v>
      </c>
      <c r="G335" s="20">
        <v>0</v>
      </c>
      <c r="H335" s="18" t="s">
        <v>8835</v>
      </c>
      <c r="I335" s="20">
        <v>1</v>
      </c>
      <c r="J335" s="20">
        <v>0</v>
      </c>
      <c r="K335" s="20">
        <v>0</v>
      </c>
      <c r="L335" s="20">
        <v>1</v>
      </c>
      <c r="M335" s="20">
        <v>0</v>
      </c>
      <c r="N335" s="7"/>
    </row>
    <row r="336" spans="1:14" ht="36" x14ac:dyDescent="0.2">
      <c r="A336" s="25" t="s">
        <v>5124</v>
      </c>
      <c r="B336" s="18" t="s">
        <v>8832</v>
      </c>
      <c r="C336" s="20">
        <v>0</v>
      </c>
      <c r="D336" s="20">
        <v>0</v>
      </c>
      <c r="E336" s="18" t="s">
        <v>8833</v>
      </c>
      <c r="F336" s="20">
        <v>0</v>
      </c>
      <c r="G336" s="20">
        <v>0</v>
      </c>
      <c r="H336" s="18" t="s">
        <v>8839</v>
      </c>
      <c r="I336" s="20">
        <v>7</v>
      </c>
      <c r="J336" s="20">
        <v>1</v>
      </c>
      <c r="K336" s="20">
        <v>0</v>
      </c>
      <c r="L336" s="20">
        <v>1</v>
      </c>
      <c r="M336" s="20">
        <v>0</v>
      </c>
      <c r="N336" s="7"/>
    </row>
    <row r="337" spans="1:14" ht="36" x14ac:dyDescent="0.2">
      <c r="A337" s="25" t="s">
        <v>5124</v>
      </c>
      <c r="B337" s="18" t="s">
        <v>8832</v>
      </c>
      <c r="C337" s="20">
        <v>0</v>
      </c>
      <c r="D337" s="20">
        <v>0</v>
      </c>
      <c r="E337" s="18" t="s">
        <v>8833</v>
      </c>
      <c r="F337" s="20">
        <v>0</v>
      </c>
      <c r="G337" s="20">
        <v>0</v>
      </c>
      <c r="H337" s="18" t="s">
        <v>8859</v>
      </c>
      <c r="I337" s="20">
        <v>1</v>
      </c>
      <c r="J337" s="20">
        <v>0</v>
      </c>
      <c r="K337" s="20">
        <v>0</v>
      </c>
      <c r="L337" s="20">
        <v>1</v>
      </c>
      <c r="M337" s="20">
        <v>0</v>
      </c>
      <c r="N337" s="7"/>
    </row>
    <row r="338" spans="1:14" ht="36" x14ac:dyDescent="0.2">
      <c r="A338" s="25" t="s">
        <v>5124</v>
      </c>
      <c r="B338" s="18" t="s">
        <v>8832</v>
      </c>
      <c r="C338" s="20">
        <v>0</v>
      </c>
      <c r="D338" s="20">
        <v>0</v>
      </c>
      <c r="E338" s="18" t="s">
        <v>8833</v>
      </c>
      <c r="F338" s="20">
        <v>0</v>
      </c>
      <c r="G338" s="20">
        <v>0</v>
      </c>
      <c r="H338" s="18" t="s">
        <v>8860</v>
      </c>
      <c r="I338" s="20">
        <v>1</v>
      </c>
      <c r="J338" s="20">
        <v>0</v>
      </c>
      <c r="K338" s="20">
        <v>0</v>
      </c>
      <c r="L338" s="20">
        <v>1</v>
      </c>
      <c r="M338" s="20">
        <v>0</v>
      </c>
      <c r="N338" s="7"/>
    </row>
    <row r="339" spans="1:14" ht="36" x14ac:dyDescent="0.2">
      <c r="A339" s="25" t="s">
        <v>5124</v>
      </c>
      <c r="B339" s="18" t="s">
        <v>8832</v>
      </c>
      <c r="C339" s="20">
        <v>0</v>
      </c>
      <c r="D339" s="20">
        <v>0</v>
      </c>
      <c r="E339" s="18" t="s">
        <v>8833</v>
      </c>
      <c r="F339" s="20">
        <v>0</v>
      </c>
      <c r="G339" s="20">
        <v>0</v>
      </c>
      <c r="H339" s="18" t="s">
        <v>8861</v>
      </c>
      <c r="I339" s="20">
        <v>1</v>
      </c>
      <c r="J339" s="20">
        <v>0</v>
      </c>
      <c r="K339" s="20">
        <v>0</v>
      </c>
      <c r="L339" s="20">
        <v>1</v>
      </c>
      <c r="M339" s="20">
        <v>0</v>
      </c>
      <c r="N339" s="7"/>
    </row>
    <row r="340" spans="1:14" ht="36" x14ac:dyDescent="0.2">
      <c r="A340" s="25" t="s">
        <v>5124</v>
      </c>
      <c r="B340" s="18" t="s">
        <v>8832</v>
      </c>
      <c r="C340" s="20">
        <v>0</v>
      </c>
      <c r="D340" s="20">
        <v>0</v>
      </c>
      <c r="E340" s="18" t="s">
        <v>8833</v>
      </c>
      <c r="F340" s="20">
        <v>0</v>
      </c>
      <c r="G340" s="20">
        <v>0</v>
      </c>
      <c r="H340" s="18" t="s">
        <v>8835</v>
      </c>
      <c r="I340" s="20">
        <v>1</v>
      </c>
      <c r="J340" s="20">
        <v>0</v>
      </c>
      <c r="K340" s="20">
        <v>0</v>
      </c>
      <c r="L340" s="20">
        <v>1</v>
      </c>
      <c r="M340" s="20">
        <v>0</v>
      </c>
      <c r="N340" s="7"/>
    </row>
    <row r="341" spans="1:14" ht="36" x14ac:dyDescent="0.2">
      <c r="A341" s="25" t="s">
        <v>5124</v>
      </c>
      <c r="B341" s="18" t="s">
        <v>8832</v>
      </c>
      <c r="C341" s="20">
        <v>0</v>
      </c>
      <c r="D341" s="20">
        <v>0</v>
      </c>
      <c r="E341" s="18" t="s">
        <v>8833</v>
      </c>
      <c r="F341" s="20">
        <v>0</v>
      </c>
      <c r="G341" s="20">
        <v>0</v>
      </c>
      <c r="H341" s="18" t="s">
        <v>8840</v>
      </c>
      <c r="I341" s="20">
        <v>1</v>
      </c>
      <c r="J341" s="20">
        <v>0</v>
      </c>
      <c r="K341" s="20">
        <v>0</v>
      </c>
      <c r="L341" s="20">
        <v>1</v>
      </c>
      <c r="M341" s="20">
        <v>0</v>
      </c>
      <c r="N341" s="7"/>
    </row>
    <row r="342" spans="1:14" ht="36" x14ac:dyDescent="0.2">
      <c r="A342" s="25" t="s">
        <v>5124</v>
      </c>
      <c r="B342" s="18" t="s">
        <v>8832</v>
      </c>
      <c r="C342" s="20">
        <v>0</v>
      </c>
      <c r="D342" s="20">
        <v>0</v>
      </c>
      <c r="E342" s="18" t="s">
        <v>8833</v>
      </c>
      <c r="F342" s="20">
        <v>0</v>
      </c>
      <c r="G342" s="20">
        <v>0</v>
      </c>
      <c r="H342" s="18" t="s">
        <v>8862</v>
      </c>
      <c r="I342" s="20">
        <v>1</v>
      </c>
      <c r="J342" s="20">
        <v>0</v>
      </c>
      <c r="K342" s="20">
        <v>0</v>
      </c>
      <c r="L342" s="20">
        <v>1</v>
      </c>
      <c r="M342" s="20">
        <v>0</v>
      </c>
      <c r="N342" s="7"/>
    </row>
    <row r="343" spans="1:14" ht="36" x14ac:dyDescent="0.2">
      <c r="A343" s="25" t="s">
        <v>5124</v>
      </c>
      <c r="B343" s="18" t="s">
        <v>8832</v>
      </c>
      <c r="C343" s="20">
        <v>0</v>
      </c>
      <c r="D343" s="20">
        <v>0</v>
      </c>
      <c r="E343" s="18" t="s">
        <v>8833</v>
      </c>
      <c r="F343" s="20">
        <v>0</v>
      </c>
      <c r="G343" s="20">
        <v>0</v>
      </c>
      <c r="H343" s="18" t="s">
        <v>8839</v>
      </c>
      <c r="I343" s="20">
        <v>7</v>
      </c>
      <c r="J343" s="20">
        <v>1</v>
      </c>
      <c r="K343" s="20">
        <v>0</v>
      </c>
      <c r="L343" s="20">
        <v>1</v>
      </c>
      <c r="M343" s="20">
        <v>0</v>
      </c>
      <c r="N343" s="7"/>
    </row>
    <row r="344" spans="1:14" ht="36" x14ac:dyDescent="0.2">
      <c r="A344" s="25" t="s">
        <v>5124</v>
      </c>
      <c r="B344" s="18" t="s">
        <v>8832</v>
      </c>
      <c r="C344" s="20">
        <v>0</v>
      </c>
      <c r="D344" s="20">
        <v>0</v>
      </c>
      <c r="E344" s="18" t="s">
        <v>8833</v>
      </c>
      <c r="F344" s="20">
        <v>0</v>
      </c>
      <c r="G344" s="20">
        <v>0</v>
      </c>
      <c r="H344" s="18" t="s">
        <v>8839</v>
      </c>
      <c r="I344" s="20">
        <v>7</v>
      </c>
      <c r="J344" s="20">
        <v>1</v>
      </c>
      <c r="K344" s="20">
        <v>0</v>
      </c>
      <c r="L344" s="20">
        <v>1</v>
      </c>
      <c r="M344" s="20">
        <v>0</v>
      </c>
      <c r="N344" s="7"/>
    </row>
    <row r="345" spans="1:14" ht="36" x14ac:dyDescent="0.2">
      <c r="A345" s="25" t="s">
        <v>5124</v>
      </c>
      <c r="B345" s="18" t="s">
        <v>8832</v>
      </c>
      <c r="C345" s="20">
        <v>0</v>
      </c>
      <c r="D345" s="20">
        <v>0</v>
      </c>
      <c r="E345" s="18" t="s">
        <v>8833</v>
      </c>
      <c r="F345" s="20">
        <v>0</v>
      </c>
      <c r="G345" s="20">
        <v>0</v>
      </c>
      <c r="H345" s="18" t="s">
        <v>8839</v>
      </c>
      <c r="I345" s="20">
        <v>7</v>
      </c>
      <c r="J345" s="20">
        <v>1</v>
      </c>
      <c r="K345" s="20">
        <v>0</v>
      </c>
      <c r="L345" s="20">
        <v>1</v>
      </c>
      <c r="M345" s="20">
        <v>0</v>
      </c>
      <c r="N345" s="7"/>
    </row>
    <row r="346" spans="1:14" ht="36" x14ac:dyDescent="0.2">
      <c r="A346" s="25" t="s">
        <v>5124</v>
      </c>
      <c r="B346" s="18" t="s">
        <v>8832</v>
      </c>
      <c r="C346" s="20">
        <v>0</v>
      </c>
      <c r="D346" s="20">
        <v>0</v>
      </c>
      <c r="E346" s="18" t="s">
        <v>8833</v>
      </c>
      <c r="F346" s="20">
        <v>0</v>
      </c>
      <c r="G346" s="20">
        <v>0</v>
      </c>
      <c r="H346" s="18" t="s">
        <v>8863</v>
      </c>
      <c r="I346" s="20">
        <v>1</v>
      </c>
      <c r="J346" s="20">
        <v>0</v>
      </c>
      <c r="K346" s="20">
        <v>0</v>
      </c>
      <c r="L346" s="20">
        <v>1</v>
      </c>
      <c r="M346" s="20">
        <v>0</v>
      </c>
      <c r="N346" s="7"/>
    </row>
    <row r="347" spans="1:14" ht="36" x14ac:dyDescent="0.2">
      <c r="A347" s="25" t="s">
        <v>5124</v>
      </c>
      <c r="B347" s="18" t="s">
        <v>8832</v>
      </c>
      <c r="C347" s="20">
        <v>0</v>
      </c>
      <c r="D347" s="20">
        <v>0</v>
      </c>
      <c r="E347" s="18" t="s">
        <v>8833</v>
      </c>
      <c r="F347" s="20">
        <v>0</v>
      </c>
      <c r="G347" s="20">
        <v>0</v>
      </c>
      <c r="H347" s="18" t="s">
        <v>8839</v>
      </c>
      <c r="I347" s="20">
        <v>7</v>
      </c>
      <c r="J347" s="20">
        <v>1</v>
      </c>
      <c r="K347" s="20">
        <v>0</v>
      </c>
      <c r="L347" s="20">
        <v>1</v>
      </c>
      <c r="M347" s="20">
        <v>0</v>
      </c>
      <c r="N347" s="7"/>
    </row>
    <row r="348" spans="1:14" ht="36" x14ac:dyDescent="0.2">
      <c r="A348" s="25" t="s">
        <v>5124</v>
      </c>
      <c r="B348" s="18" t="s">
        <v>8832</v>
      </c>
      <c r="C348" s="20">
        <v>0</v>
      </c>
      <c r="D348" s="20">
        <v>0</v>
      </c>
      <c r="E348" s="18" t="s">
        <v>8833</v>
      </c>
      <c r="F348" s="20">
        <v>0</v>
      </c>
      <c r="G348" s="20">
        <v>0</v>
      </c>
      <c r="H348" s="18" t="s">
        <v>8839</v>
      </c>
      <c r="I348" s="20">
        <v>7</v>
      </c>
      <c r="J348" s="20">
        <v>1</v>
      </c>
      <c r="K348" s="20">
        <v>0</v>
      </c>
      <c r="L348" s="20">
        <v>1</v>
      </c>
      <c r="M348" s="20">
        <v>0</v>
      </c>
      <c r="N348" s="7"/>
    </row>
    <row r="349" spans="1:14" ht="36" x14ac:dyDescent="0.2">
      <c r="A349" s="25" t="s">
        <v>5124</v>
      </c>
      <c r="B349" s="18" t="s">
        <v>8832</v>
      </c>
      <c r="C349" s="20">
        <v>0</v>
      </c>
      <c r="D349" s="20">
        <v>0</v>
      </c>
      <c r="E349" s="18" t="s">
        <v>8833</v>
      </c>
      <c r="F349" s="20">
        <v>0</v>
      </c>
      <c r="G349" s="20">
        <v>0</v>
      </c>
      <c r="H349" s="18" t="s">
        <v>8839</v>
      </c>
      <c r="I349" s="20">
        <v>7</v>
      </c>
      <c r="J349" s="20">
        <v>1</v>
      </c>
      <c r="K349" s="20">
        <v>0</v>
      </c>
      <c r="L349" s="20">
        <v>1</v>
      </c>
      <c r="M349" s="20">
        <v>0</v>
      </c>
      <c r="N349" s="7"/>
    </row>
    <row r="350" spans="1:14" ht="36" x14ac:dyDescent="0.2">
      <c r="A350" s="25" t="s">
        <v>5124</v>
      </c>
      <c r="B350" s="18" t="s">
        <v>8832</v>
      </c>
      <c r="C350" s="20">
        <v>0</v>
      </c>
      <c r="D350" s="20">
        <v>0</v>
      </c>
      <c r="E350" s="18" t="s">
        <v>8833</v>
      </c>
      <c r="F350" s="20">
        <v>0</v>
      </c>
      <c r="G350" s="20">
        <v>0</v>
      </c>
      <c r="H350" s="18" t="s">
        <v>8839</v>
      </c>
      <c r="I350" s="20">
        <v>7</v>
      </c>
      <c r="J350" s="20">
        <v>1</v>
      </c>
      <c r="K350" s="20">
        <v>0</v>
      </c>
      <c r="L350" s="20">
        <v>7</v>
      </c>
      <c r="M350" s="20">
        <v>0</v>
      </c>
      <c r="N350" s="7"/>
    </row>
    <row r="351" spans="1:14" ht="36" x14ac:dyDescent="0.2">
      <c r="A351" s="25" t="s">
        <v>5124</v>
      </c>
      <c r="B351" s="18" t="s">
        <v>8832</v>
      </c>
      <c r="C351" s="20">
        <v>0</v>
      </c>
      <c r="D351" s="20">
        <v>0</v>
      </c>
      <c r="E351" s="18" t="s">
        <v>8833</v>
      </c>
      <c r="F351" s="20">
        <v>0</v>
      </c>
      <c r="G351" s="20">
        <v>0</v>
      </c>
      <c r="H351" s="18" t="s">
        <v>8839</v>
      </c>
      <c r="I351" s="20">
        <v>7</v>
      </c>
      <c r="J351" s="20">
        <v>1</v>
      </c>
      <c r="K351" s="20">
        <v>0</v>
      </c>
      <c r="L351" s="20">
        <v>1</v>
      </c>
      <c r="M351" s="20">
        <v>0</v>
      </c>
      <c r="N351" s="7"/>
    </row>
    <row r="352" spans="1:14" ht="36" x14ac:dyDescent="0.2">
      <c r="A352" s="25" t="s">
        <v>5124</v>
      </c>
      <c r="B352" s="18" t="s">
        <v>8832</v>
      </c>
      <c r="C352" s="20">
        <v>0</v>
      </c>
      <c r="D352" s="20">
        <v>0</v>
      </c>
      <c r="E352" s="18" t="s">
        <v>8833</v>
      </c>
      <c r="F352" s="20">
        <v>0</v>
      </c>
      <c r="G352" s="20">
        <v>0</v>
      </c>
      <c r="H352" s="18" t="s">
        <v>8864</v>
      </c>
      <c r="I352" s="20">
        <v>1</v>
      </c>
      <c r="J352" s="20">
        <v>0</v>
      </c>
      <c r="K352" s="20">
        <v>0</v>
      </c>
      <c r="L352" s="20">
        <v>1</v>
      </c>
      <c r="M352" s="20">
        <v>0</v>
      </c>
      <c r="N352" s="7"/>
    </row>
    <row r="353" spans="1:14" ht="36" x14ac:dyDescent="0.2">
      <c r="A353" s="25" t="s">
        <v>5124</v>
      </c>
      <c r="B353" s="18" t="s">
        <v>8832</v>
      </c>
      <c r="C353" s="20">
        <v>0</v>
      </c>
      <c r="D353" s="20">
        <v>0</v>
      </c>
      <c r="E353" s="18" t="s">
        <v>8833</v>
      </c>
      <c r="F353" s="20">
        <v>0</v>
      </c>
      <c r="G353" s="20">
        <v>0</v>
      </c>
      <c r="H353" s="18" t="s">
        <v>8839</v>
      </c>
      <c r="I353" s="20">
        <v>7</v>
      </c>
      <c r="J353" s="20">
        <v>1</v>
      </c>
      <c r="K353" s="20">
        <v>0</v>
      </c>
      <c r="L353" s="20">
        <v>1</v>
      </c>
      <c r="M353" s="20">
        <v>0</v>
      </c>
      <c r="N353" s="7"/>
    </row>
    <row r="354" spans="1:14" ht="36" x14ac:dyDescent="0.2">
      <c r="A354" s="25" t="s">
        <v>5124</v>
      </c>
      <c r="B354" s="18" t="s">
        <v>8832</v>
      </c>
      <c r="C354" s="20">
        <v>0</v>
      </c>
      <c r="D354" s="20">
        <v>0</v>
      </c>
      <c r="E354" s="18" t="s">
        <v>8833</v>
      </c>
      <c r="F354" s="20">
        <v>0</v>
      </c>
      <c r="G354" s="20">
        <v>0</v>
      </c>
      <c r="H354" s="18" t="s">
        <v>8839</v>
      </c>
      <c r="I354" s="20">
        <v>7</v>
      </c>
      <c r="J354" s="20">
        <v>1</v>
      </c>
      <c r="K354" s="20">
        <v>0</v>
      </c>
      <c r="L354" s="20">
        <v>1</v>
      </c>
      <c r="M354" s="20">
        <v>0</v>
      </c>
      <c r="N354" s="7"/>
    </row>
    <row r="355" spans="1:14" ht="36" x14ac:dyDescent="0.2">
      <c r="A355" s="25" t="s">
        <v>5124</v>
      </c>
      <c r="B355" s="18" t="s">
        <v>8832</v>
      </c>
      <c r="C355" s="20">
        <v>0</v>
      </c>
      <c r="D355" s="20">
        <v>0</v>
      </c>
      <c r="E355" s="18" t="s">
        <v>8833</v>
      </c>
      <c r="F355" s="20">
        <v>0</v>
      </c>
      <c r="G355" s="20">
        <v>0</v>
      </c>
      <c r="H355" s="18" t="s">
        <v>8839</v>
      </c>
      <c r="I355" s="20">
        <v>7</v>
      </c>
      <c r="J355" s="20">
        <v>1</v>
      </c>
      <c r="K355" s="20">
        <v>0</v>
      </c>
      <c r="L355" s="20">
        <v>1</v>
      </c>
      <c r="M355" s="20">
        <v>0</v>
      </c>
      <c r="N355" s="7"/>
    </row>
    <row r="356" spans="1:14" ht="36" x14ac:dyDescent="0.2">
      <c r="A356" s="25" t="s">
        <v>5124</v>
      </c>
      <c r="B356" s="18" t="s">
        <v>8832</v>
      </c>
      <c r="C356" s="20">
        <v>0</v>
      </c>
      <c r="D356" s="20">
        <v>0</v>
      </c>
      <c r="E356" s="18" t="s">
        <v>8833</v>
      </c>
      <c r="F356" s="20">
        <v>0</v>
      </c>
      <c r="G356" s="20">
        <v>0</v>
      </c>
      <c r="H356" s="18" t="s">
        <v>8839</v>
      </c>
      <c r="I356" s="20">
        <v>7</v>
      </c>
      <c r="J356" s="20">
        <v>1</v>
      </c>
      <c r="K356" s="20">
        <v>0</v>
      </c>
      <c r="L356" s="20">
        <v>1</v>
      </c>
      <c r="M356" s="20">
        <v>0</v>
      </c>
      <c r="N356" s="7"/>
    </row>
    <row r="357" spans="1:14" ht="36" x14ac:dyDescent="0.2">
      <c r="A357" s="25" t="s">
        <v>5124</v>
      </c>
      <c r="B357" s="18" t="s">
        <v>8832</v>
      </c>
      <c r="C357" s="20">
        <v>0</v>
      </c>
      <c r="D357" s="20">
        <v>0</v>
      </c>
      <c r="E357" s="18" t="s">
        <v>8833</v>
      </c>
      <c r="F357" s="20">
        <v>0</v>
      </c>
      <c r="G357" s="20">
        <v>0</v>
      </c>
      <c r="H357" s="18" t="s">
        <v>8865</v>
      </c>
      <c r="I357" s="20">
        <v>1</v>
      </c>
      <c r="J357" s="20">
        <v>0</v>
      </c>
      <c r="K357" s="20">
        <v>0</v>
      </c>
      <c r="L357" s="20">
        <v>1</v>
      </c>
      <c r="M357" s="20">
        <v>0</v>
      </c>
      <c r="N357" s="7"/>
    </row>
    <row r="358" spans="1:14" ht="36" x14ac:dyDescent="0.2">
      <c r="A358" s="25" t="s">
        <v>5124</v>
      </c>
      <c r="B358" s="18" t="s">
        <v>8832</v>
      </c>
      <c r="C358" s="20">
        <v>0</v>
      </c>
      <c r="D358" s="20">
        <v>0</v>
      </c>
      <c r="E358" s="18" t="s">
        <v>8833</v>
      </c>
      <c r="F358" s="20">
        <v>0</v>
      </c>
      <c r="G358" s="20">
        <v>0</v>
      </c>
      <c r="H358" s="18" t="s">
        <v>8839</v>
      </c>
      <c r="I358" s="20">
        <v>7</v>
      </c>
      <c r="J358" s="20">
        <v>1</v>
      </c>
      <c r="K358" s="20">
        <v>0</v>
      </c>
      <c r="L358" s="20">
        <v>1</v>
      </c>
      <c r="M358" s="20">
        <v>0</v>
      </c>
      <c r="N358" s="7"/>
    </row>
    <row r="359" spans="1:14" ht="36" x14ac:dyDescent="0.2">
      <c r="A359" s="25" t="s">
        <v>5124</v>
      </c>
      <c r="B359" s="18" t="s">
        <v>8832</v>
      </c>
      <c r="C359" s="20">
        <v>0</v>
      </c>
      <c r="D359" s="20">
        <v>0</v>
      </c>
      <c r="E359" s="18" t="s">
        <v>8833</v>
      </c>
      <c r="F359" s="20">
        <v>0</v>
      </c>
      <c r="G359" s="20">
        <v>0</v>
      </c>
      <c r="H359" s="18" t="s">
        <v>8835</v>
      </c>
      <c r="I359" s="20">
        <v>1</v>
      </c>
      <c r="J359" s="20">
        <v>0</v>
      </c>
      <c r="K359" s="20">
        <v>0</v>
      </c>
      <c r="L359" s="20">
        <v>1</v>
      </c>
      <c r="M359" s="20">
        <v>0</v>
      </c>
      <c r="N359" s="7"/>
    </row>
    <row r="360" spans="1:14" ht="36" x14ac:dyDescent="0.2">
      <c r="A360" s="25" t="s">
        <v>5124</v>
      </c>
      <c r="B360" s="18" t="s">
        <v>8832</v>
      </c>
      <c r="C360" s="20">
        <v>0</v>
      </c>
      <c r="D360" s="20">
        <v>0</v>
      </c>
      <c r="E360" s="18" t="s">
        <v>8833</v>
      </c>
      <c r="F360" s="20">
        <v>0</v>
      </c>
      <c r="G360" s="20">
        <v>0</v>
      </c>
      <c r="H360" s="18" t="s">
        <v>8839</v>
      </c>
      <c r="I360" s="20">
        <v>7</v>
      </c>
      <c r="J360" s="20">
        <v>1</v>
      </c>
      <c r="K360" s="20">
        <v>0</v>
      </c>
      <c r="L360" s="20">
        <v>1</v>
      </c>
      <c r="M360" s="20">
        <v>0</v>
      </c>
      <c r="N360" s="7"/>
    </row>
    <row r="361" spans="1:14" ht="36" x14ac:dyDescent="0.2">
      <c r="A361" s="25" t="s">
        <v>5124</v>
      </c>
      <c r="B361" s="18" t="s">
        <v>8832</v>
      </c>
      <c r="C361" s="20">
        <v>0</v>
      </c>
      <c r="D361" s="20">
        <v>0</v>
      </c>
      <c r="E361" s="18" t="s">
        <v>8833</v>
      </c>
      <c r="F361" s="20">
        <v>0</v>
      </c>
      <c r="G361" s="20">
        <v>0</v>
      </c>
      <c r="H361" s="18" t="s">
        <v>8839</v>
      </c>
      <c r="I361" s="20">
        <v>7</v>
      </c>
      <c r="J361" s="20">
        <v>1</v>
      </c>
      <c r="K361" s="20">
        <v>0</v>
      </c>
      <c r="L361" s="20">
        <v>5</v>
      </c>
      <c r="M361" s="20">
        <v>0</v>
      </c>
      <c r="N361" s="7"/>
    </row>
    <row r="362" spans="1:14" ht="36" x14ac:dyDescent="0.2">
      <c r="A362" s="25" t="s">
        <v>5124</v>
      </c>
      <c r="B362" s="18" t="s">
        <v>8832</v>
      </c>
      <c r="C362" s="20">
        <v>0</v>
      </c>
      <c r="D362" s="20">
        <v>0</v>
      </c>
      <c r="E362" s="18" t="s">
        <v>8833</v>
      </c>
      <c r="F362" s="20">
        <v>0</v>
      </c>
      <c r="G362" s="20">
        <v>0</v>
      </c>
      <c r="H362" s="18" t="s">
        <v>8839</v>
      </c>
      <c r="I362" s="20">
        <v>7</v>
      </c>
      <c r="J362" s="20">
        <v>1</v>
      </c>
      <c r="K362" s="20">
        <v>0</v>
      </c>
      <c r="L362" s="20">
        <v>1</v>
      </c>
      <c r="M362" s="20">
        <v>0</v>
      </c>
      <c r="N362" s="7"/>
    </row>
    <row r="363" spans="1:14" ht="36" x14ac:dyDescent="0.2">
      <c r="A363" s="25" t="s">
        <v>5124</v>
      </c>
      <c r="B363" s="18" t="s">
        <v>8832</v>
      </c>
      <c r="C363" s="20">
        <v>0</v>
      </c>
      <c r="D363" s="20">
        <v>0</v>
      </c>
      <c r="E363" s="18" t="s">
        <v>8833</v>
      </c>
      <c r="F363" s="20">
        <v>0</v>
      </c>
      <c r="G363" s="20">
        <v>0</v>
      </c>
      <c r="H363" s="18" t="s">
        <v>8839</v>
      </c>
      <c r="I363" s="20">
        <v>7</v>
      </c>
      <c r="J363" s="20">
        <v>1</v>
      </c>
      <c r="K363" s="20">
        <v>0</v>
      </c>
      <c r="L363" s="20">
        <v>1</v>
      </c>
      <c r="M363" s="20">
        <v>0</v>
      </c>
      <c r="N363" s="7"/>
    </row>
    <row r="364" spans="1:14" ht="36" x14ac:dyDescent="0.2">
      <c r="A364" s="25" t="s">
        <v>5124</v>
      </c>
      <c r="B364" s="18" t="s">
        <v>8832</v>
      </c>
      <c r="C364" s="20">
        <v>0</v>
      </c>
      <c r="D364" s="20">
        <v>0</v>
      </c>
      <c r="E364" s="18" t="s">
        <v>8866</v>
      </c>
      <c r="F364" s="20">
        <v>0</v>
      </c>
      <c r="G364" s="20">
        <v>0</v>
      </c>
      <c r="H364" s="18" t="s">
        <v>8835</v>
      </c>
      <c r="I364" s="20">
        <v>1</v>
      </c>
      <c r="J364" s="20">
        <v>0</v>
      </c>
      <c r="K364" s="20">
        <v>0</v>
      </c>
      <c r="L364" s="20">
        <v>1</v>
      </c>
      <c r="M364" s="20">
        <v>0</v>
      </c>
      <c r="N364" s="7"/>
    </row>
    <row r="365" spans="1:14" ht="36" x14ac:dyDescent="0.2">
      <c r="A365" s="25" t="s">
        <v>5124</v>
      </c>
      <c r="B365" s="18" t="s">
        <v>8832</v>
      </c>
      <c r="C365" s="20">
        <v>0</v>
      </c>
      <c r="D365" s="20">
        <v>0</v>
      </c>
      <c r="E365" s="18" t="s">
        <v>8833</v>
      </c>
      <c r="F365" s="20">
        <v>0</v>
      </c>
      <c r="G365" s="20">
        <v>0</v>
      </c>
      <c r="H365" s="18" t="s">
        <v>8839</v>
      </c>
      <c r="I365" s="20">
        <v>7</v>
      </c>
      <c r="J365" s="20">
        <v>1</v>
      </c>
      <c r="K365" s="20">
        <v>0</v>
      </c>
      <c r="L365" s="20">
        <v>1</v>
      </c>
      <c r="M365" s="20">
        <v>0</v>
      </c>
      <c r="N365" s="7"/>
    </row>
    <row r="366" spans="1:14" ht="36" x14ac:dyDescent="0.2">
      <c r="A366" s="25" t="s">
        <v>5124</v>
      </c>
      <c r="B366" s="18" t="s">
        <v>8832</v>
      </c>
      <c r="C366" s="20">
        <v>0</v>
      </c>
      <c r="D366" s="20">
        <v>0</v>
      </c>
      <c r="E366" s="18" t="s">
        <v>8833</v>
      </c>
      <c r="F366" s="20">
        <v>0</v>
      </c>
      <c r="G366" s="20">
        <v>0</v>
      </c>
      <c r="H366" s="18" t="s">
        <v>8839</v>
      </c>
      <c r="I366" s="20">
        <v>7</v>
      </c>
      <c r="J366" s="20">
        <v>1</v>
      </c>
      <c r="K366" s="20">
        <v>0</v>
      </c>
      <c r="L366" s="20">
        <v>1</v>
      </c>
      <c r="M366" s="20">
        <v>0</v>
      </c>
      <c r="N366" s="7"/>
    </row>
    <row r="367" spans="1:14" ht="36" x14ac:dyDescent="0.2">
      <c r="A367" s="25" t="s">
        <v>5124</v>
      </c>
      <c r="B367" s="18" t="s">
        <v>8832</v>
      </c>
      <c r="C367" s="20">
        <v>0</v>
      </c>
      <c r="D367" s="20">
        <v>0</v>
      </c>
      <c r="E367" s="18" t="s">
        <v>8833</v>
      </c>
      <c r="F367" s="20">
        <v>0</v>
      </c>
      <c r="G367" s="20">
        <v>0</v>
      </c>
      <c r="H367" s="18" t="s">
        <v>8839</v>
      </c>
      <c r="I367" s="20">
        <v>7</v>
      </c>
      <c r="J367" s="20">
        <v>1</v>
      </c>
      <c r="K367" s="20">
        <v>0</v>
      </c>
      <c r="L367" s="20">
        <v>6</v>
      </c>
      <c r="M367" s="20">
        <v>0</v>
      </c>
      <c r="N367" s="7"/>
    </row>
    <row r="368" spans="1:14" ht="36" x14ac:dyDescent="0.2">
      <c r="A368" s="25" t="s">
        <v>5124</v>
      </c>
      <c r="B368" s="18" t="s">
        <v>8832</v>
      </c>
      <c r="C368" s="20">
        <v>0</v>
      </c>
      <c r="D368" s="20">
        <v>0</v>
      </c>
      <c r="E368" s="18" t="s">
        <v>8833</v>
      </c>
      <c r="F368" s="20">
        <v>0</v>
      </c>
      <c r="G368" s="20">
        <v>0</v>
      </c>
      <c r="H368" s="18" t="s">
        <v>8839</v>
      </c>
      <c r="I368" s="20">
        <v>7</v>
      </c>
      <c r="J368" s="20">
        <v>1</v>
      </c>
      <c r="K368" s="20">
        <v>0</v>
      </c>
      <c r="L368" s="20">
        <v>5</v>
      </c>
      <c r="M368" s="20">
        <v>0</v>
      </c>
      <c r="N368" s="7"/>
    </row>
    <row r="369" spans="1:14" ht="36" x14ac:dyDescent="0.2">
      <c r="A369" s="25" t="s">
        <v>5124</v>
      </c>
      <c r="B369" s="18" t="s">
        <v>8832</v>
      </c>
      <c r="C369" s="20">
        <v>0</v>
      </c>
      <c r="D369" s="20">
        <v>0</v>
      </c>
      <c r="E369" s="18" t="s">
        <v>8833</v>
      </c>
      <c r="F369" s="20">
        <v>0</v>
      </c>
      <c r="G369" s="20">
        <v>0</v>
      </c>
      <c r="H369" s="18" t="s">
        <v>8839</v>
      </c>
      <c r="I369" s="20">
        <v>7</v>
      </c>
      <c r="J369" s="20">
        <v>1</v>
      </c>
      <c r="K369" s="20">
        <v>0</v>
      </c>
      <c r="L369" s="20">
        <v>1</v>
      </c>
      <c r="M369" s="20">
        <v>0</v>
      </c>
      <c r="N369" s="7"/>
    </row>
    <row r="370" spans="1:14" ht="36" x14ac:dyDescent="0.2">
      <c r="A370" s="25" t="s">
        <v>5124</v>
      </c>
      <c r="B370" s="18" t="s">
        <v>8832</v>
      </c>
      <c r="C370" s="20">
        <v>0</v>
      </c>
      <c r="D370" s="20">
        <v>0</v>
      </c>
      <c r="E370" s="18" t="s">
        <v>8833</v>
      </c>
      <c r="F370" s="20">
        <v>0</v>
      </c>
      <c r="G370" s="20">
        <v>0</v>
      </c>
      <c r="H370" s="18" t="s">
        <v>8839</v>
      </c>
      <c r="I370" s="20">
        <v>7</v>
      </c>
      <c r="J370" s="20">
        <v>1</v>
      </c>
      <c r="K370" s="20">
        <v>0</v>
      </c>
      <c r="L370" s="20">
        <v>1</v>
      </c>
      <c r="M370" s="20">
        <v>0</v>
      </c>
      <c r="N370" s="7"/>
    </row>
    <row r="371" spans="1:14" ht="36" x14ac:dyDescent="0.2">
      <c r="A371" s="25" t="s">
        <v>5124</v>
      </c>
      <c r="B371" s="18" t="s">
        <v>8832</v>
      </c>
      <c r="C371" s="20">
        <v>0</v>
      </c>
      <c r="D371" s="20">
        <v>0</v>
      </c>
      <c r="E371" s="18" t="s">
        <v>8833</v>
      </c>
      <c r="F371" s="20">
        <v>0</v>
      </c>
      <c r="G371" s="20">
        <v>0</v>
      </c>
      <c r="H371" s="18" t="s">
        <v>8839</v>
      </c>
      <c r="I371" s="20">
        <v>7</v>
      </c>
      <c r="J371" s="20">
        <v>1</v>
      </c>
      <c r="K371" s="20">
        <v>0</v>
      </c>
      <c r="L371" s="20">
        <v>2</v>
      </c>
      <c r="M371" s="20">
        <v>0</v>
      </c>
      <c r="N371" s="7"/>
    </row>
    <row r="372" spans="1:14" ht="36" x14ac:dyDescent="0.2">
      <c r="A372" s="25" t="s">
        <v>5124</v>
      </c>
      <c r="B372" s="18" t="s">
        <v>8832</v>
      </c>
      <c r="C372" s="20">
        <v>0</v>
      </c>
      <c r="D372" s="20">
        <v>0</v>
      </c>
      <c r="E372" s="18" t="s">
        <v>8833</v>
      </c>
      <c r="F372" s="20">
        <v>0</v>
      </c>
      <c r="G372" s="20">
        <v>0</v>
      </c>
      <c r="H372" s="18" t="s">
        <v>8839</v>
      </c>
      <c r="I372" s="20">
        <v>7</v>
      </c>
      <c r="J372" s="20">
        <v>1</v>
      </c>
      <c r="K372" s="20">
        <v>0</v>
      </c>
      <c r="L372" s="20">
        <v>2</v>
      </c>
      <c r="M372" s="20">
        <v>0</v>
      </c>
      <c r="N372" s="7"/>
    </row>
    <row r="373" spans="1:14" ht="36" x14ac:dyDescent="0.2">
      <c r="A373" s="25" t="s">
        <v>5124</v>
      </c>
      <c r="B373" s="18" t="s">
        <v>8832</v>
      </c>
      <c r="C373" s="20">
        <v>0</v>
      </c>
      <c r="D373" s="20">
        <v>0</v>
      </c>
      <c r="E373" s="18" t="s">
        <v>8833</v>
      </c>
      <c r="F373" s="20">
        <v>0</v>
      </c>
      <c r="G373" s="20">
        <v>0</v>
      </c>
      <c r="H373" s="18" t="s">
        <v>8839</v>
      </c>
      <c r="I373" s="20">
        <v>7</v>
      </c>
      <c r="J373" s="20">
        <v>1</v>
      </c>
      <c r="K373" s="20">
        <v>0</v>
      </c>
      <c r="L373" s="20">
        <v>1</v>
      </c>
      <c r="M373" s="20">
        <v>0</v>
      </c>
      <c r="N373" s="7"/>
    </row>
    <row r="374" spans="1:14" ht="36" x14ac:dyDescent="0.2">
      <c r="A374" s="25" t="s">
        <v>5124</v>
      </c>
      <c r="B374" s="18" t="s">
        <v>8832</v>
      </c>
      <c r="C374" s="20">
        <v>0</v>
      </c>
      <c r="D374" s="20">
        <v>0</v>
      </c>
      <c r="E374" s="18" t="s">
        <v>8833</v>
      </c>
      <c r="F374" s="20">
        <v>0</v>
      </c>
      <c r="G374" s="20">
        <v>0</v>
      </c>
      <c r="H374" s="18" t="s">
        <v>8839</v>
      </c>
      <c r="I374" s="20">
        <v>7</v>
      </c>
      <c r="J374" s="20">
        <v>1</v>
      </c>
      <c r="K374" s="20">
        <v>0</v>
      </c>
      <c r="L374" s="20">
        <v>4</v>
      </c>
      <c r="M374" s="20">
        <v>0</v>
      </c>
      <c r="N374" s="7"/>
    </row>
    <row r="375" spans="1:14" ht="36" x14ac:dyDescent="0.2">
      <c r="A375" s="25" t="s">
        <v>5124</v>
      </c>
      <c r="B375" s="18" t="s">
        <v>8832</v>
      </c>
      <c r="C375" s="20">
        <v>0</v>
      </c>
      <c r="D375" s="20">
        <v>0</v>
      </c>
      <c r="E375" s="18" t="s">
        <v>8833</v>
      </c>
      <c r="F375" s="20">
        <v>0</v>
      </c>
      <c r="G375" s="20">
        <v>0</v>
      </c>
      <c r="H375" s="18" t="s">
        <v>8839</v>
      </c>
      <c r="I375" s="20">
        <v>7</v>
      </c>
      <c r="J375" s="20">
        <v>1</v>
      </c>
      <c r="K375" s="20">
        <v>0</v>
      </c>
      <c r="L375" s="20">
        <v>1</v>
      </c>
      <c r="M375" s="20">
        <v>0</v>
      </c>
      <c r="N375" s="7"/>
    </row>
    <row r="376" spans="1:14" ht="36" x14ac:dyDescent="0.2">
      <c r="A376" s="25" t="s">
        <v>5124</v>
      </c>
      <c r="B376" s="18" t="s">
        <v>8832</v>
      </c>
      <c r="C376" s="20">
        <v>0</v>
      </c>
      <c r="D376" s="20">
        <v>0</v>
      </c>
      <c r="E376" s="18" t="s">
        <v>8833</v>
      </c>
      <c r="F376" s="20">
        <v>0</v>
      </c>
      <c r="G376" s="20">
        <v>0</v>
      </c>
      <c r="H376" s="18" t="s">
        <v>8839</v>
      </c>
      <c r="I376" s="20">
        <v>7</v>
      </c>
      <c r="J376" s="20">
        <v>1</v>
      </c>
      <c r="K376" s="20">
        <v>0</v>
      </c>
      <c r="L376" s="20">
        <v>3</v>
      </c>
      <c r="M376" s="20">
        <v>0</v>
      </c>
      <c r="N376" s="7"/>
    </row>
    <row r="377" spans="1:14" ht="36" x14ac:dyDescent="0.2">
      <c r="A377" s="25" t="s">
        <v>5124</v>
      </c>
      <c r="B377" s="18" t="s">
        <v>8832</v>
      </c>
      <c r="C377" s="20">
        <v>0</v>
      </c>
      <c r="D377" s="20">
        <v>0</v>
      </c>
      <c r="E377" s="18" t="s">
        <v>8833</v>
      </c>
      <c r="F377" s="20">
        <v>0</v>
      </c>
      <c r="G377" s="20">
        <v>0</v>
      </c>
      <c r="H377" s="18" t="s">
        <v>8839</v>
      </c>
      <c r="I377" s="20">
        <v>7</v>
      </c>
      <c r="J377" s="20">
        <v>1</v>
      </c>
      <c r="K377" s="20">
        <v>0</v>
      </c>
      <c r="L377" s="20">
        <v>11</v>
      </c>
      <c r="M377" s="20">
        <v>0</v>
      </c>
      <c r="N377" s="7"/>
    </row>
    <row r="378" spans="1:14" ht="36" x14ac:dyDescent="0.2">
      <c r="A378" s="25" t="s">
        <v>5124</v>
      </c>
      <c r="B378" s="18" t="s">
        <v>8832</v>
      </c>
      <c r="C378" s="20">
        <v>0</v>
      </c>
      <c r="D378" s="20">
        <v>0</v>
      </c>
      <c r="E378" s="18" t="s">
        <v>8833</v>
      </c>
      <c r="F378" s="20">
        <v>0</v>
      </c>
      <c r="G378" s="20">
        <v>0</v>
      </c>
      <c r="H378" s="18" t="s">
        <v>8839</v>
      </c>
      <c r="I378" s="20">
        <v>7</v>
      </c>
      <c r="J378" s="20">
        <v>1</v>
      </c>
      <c r="K378" s="20">
        <v>0</v>
      </c>
      <c r="L378" s="20">
        <v>1</v>
      </c>
      <c r="M378" s="20">
        <v>0</v>
      </c>
      <c r="N378" s="7"/>
    </row>
    <row r="379" spans="1:14" ht="36" x14ac:dyDescent="0.2">
      <c r="A379" s="25" t="s">
        <v>5124</v>
      </c>
      <c r="B379" s="18" t="s">
        <v>8832</v>
      </c>
      <c r="C379" s="20">
        <v>0</v>
      </c>
      <c r="D379" s="20">
        <v>0</v>
      </c>
      <c r="E379" s="18" t="s">
        <v>8833</v>
      </c>
      <c r="F379" s="20">
        <v>0</v>
      </c>
      <c r="G379" s="20">
        <v>0</v>
      </c>
      <c r="H379" s="18" t="s">
        <v>8839</v>
      </c>
      <c r="I379" s="20">
        <v>7</v>
      </c>
      <c r="J379" s="20">
        <v>1</v>
      </c>
      <c r="K379" s="20">
        <v>0</v>
      </c>
      <c r="L379" s="20">
        <v>1</v>
      </c>
      <c r="M379" s="20">
        <v>0</v>
      </c>
      <c r="N379" s="7"/>
    </row>
    <row r="380" spans="1:14" ht="36" x14ac:dyDescent="0.2">
      <c r="A380" s="25" t="s">
        <v>5124</v>
      </c>
      <c r="B380" s="18" t="s">
        <v>8832</v>
      </c>
      <c r="C380" s="20">
        <v>0</v>
      </c>
      <c r="D380" s="20">
        <v>0</v>
      </c>
      <c r="E380" s="18" t="s">
        <v>8833</v>
      </c>
      <c r="F380" s="20">
        <v>0</v>
      </c>
      <c r="G380" s="20">
        <v>0</v>
      </c>
      <c r="H380" s="18" t="s">
        <v>8839</v>
      </c>
      <c r="I380" s="20">
        <v>7</v>
      </c>
      <c r="J380" s="20">
        <v>1</v>
      </c>
      <c r="K380" s="20">
        <v>0</v>
      </c>
      <c r="L380" s="20">
        <v>36</v>
      </c>
      <c r="M380" s="20">
        <v>2</v>
      </c>
      <c r="N380" s="7"/>
    </row>
    <row r="381" spans="1:14" ht="36" x14ac:dyDescent="0.2">
      <c r="A381" s="25" t="s">
        <v>5124</v>
      </c>
      <c r="B381" s="18" t="s">
        <v>8832</v>
      </c>
      <c r="C381" s="20">
        <v>0</v>
      </c>
      <c r="D381" s="20">
        <v>0</v>
      </c>
      <c r="E381" s="18" t="s">
        <v>8833</v>
      </c>
      <c r="F381" s="20">
        <v>0</v>
      </c>
      <c r="G381" s="20">
        <v>0</v>
      </c>
      <c r="H381" s="18" t="s">
        <v>8835</v>
      </c>
      <c r="I381" s="20">
        <v>1</v>
      </c>
      <c r="J381" s="20">
        <v>0</v>
      </c>
      <c r="K381" s="20">
        <v>0</v>
      </c>
      <c r="L381" s="20">
        <v>1</v>
      </c>
      <c r="M381" s="20">
        <v>0</v>
      </c>
      <c r="N381" s="7"/>
    </row>
    <row r="382" spans="1:14" ht="36" x14ac:dyDescent="0.2">
      <c r="A382" s="25" t="s">
        <v>5124</v>
      </c>
      <c r="B382" s="18" t="s">
        <v>8832</v>
      </c>
      <c r="C382" s="20">
        <v>0</v>
      </c>
      <c r="D382" s="20">
        <v>0</v>
      </c>
      <c r="E382" s="18" t="s">
        <v>8833</v>
      </c>
      <c r="F382" s="20">
        <v>0</v>
      </c>
      <c r="G382" s="20">
        <v>0</v>
      </c>
      <c r="H382" s="18" t="s">
        <v>8839</v>
      </c>
      <c r="I382" s="20">
        <v>7</v>
      </c>
      <c r="J382" s="20">
        <v>1</v>
      </c>
      <c r="K382" s="20">
        <v>0</v>
      </c>
      <c r="L382" s="20">
        <v>2</v>
      </c>
      <c r="M382" s="20">
        <v>0</v>
      </c>
      <c r="N382" s="7"/>
    </row>
    <row r="383" spans="1:14" ht="36" x14ac:dyDescent="0.2">
      <c r="A383" s="25" t="s">
        <v>5124</v>
      </c>
      <c r="B383" s="18" t="s">
        <v>8832</v>
      </c>
      <c r="C383" s="20">
        <v>0</v>
      </c>
      <c r="D383" s="20">
        <v>0</v>
      </c>
      <c r="E383" s="18" t="s">
        <v>8833</v>
      </c>
      <c r="F383" s="20">
        <v>0</v>
      </c>
      <c r="G383" s="20">
        <v>0</v>
      </c>
      <c r="H383" s="18" t="s">
        <v>8839</v>
      </c>
      <c r="I383" s="20">
        <v>7</v>
      </c>
      <c r="J383" s="20">
        <v>1</v>
      </c>
      <c r="K383" s="20">
        <v>0</v>
      </c>
      <c r="L383" s="20">
        <v>4</v>
      </c>
      <c r="M383" s="20">
        <v>0</v>
      </c>
      <c r="N383" s="7"/>
    </row>
    <row r="384" spans="1:14" ht="36" x14ac:dyDescent="0.2">
      <c r="A384" s="25" t="s">
        <v>5124</v>
      </c>
      <c r="B384" s="18" t="s">
        <v>8832</v>
      </c>
      <c r="C384" s="20">
        <v>0</v>
      </c>
      <c r="D384" s="20">
        <v>0</v>
      </c>
      <c r="E384" s="18" t="s">
        <v>8833</v>
      </c>
      <c r="F384" s="20">
        <v>0</v>
      </c>
      <c r="G384" s="20">
        <v>0</v>
      </c>
      <c r="H384" s="18" t="s">
        <v>8839</v>
      </c>
      <c r="I384" s="20">
        <v>7</v>
      </c>
      <c r="J384" s="20">
        <v>1</v>
      </c>
      <c r="K384" s="20">
        <v>0</v>
      </c>
      <c r="L384" s="20">
        <v>1</v>
      </c>
      <c r="M384" s="20">
        <v>0</v>
      </c>
      <c r="N384" s="7"/>
    </row>
    <row r="385" spans="1:14" ht="36" x14ac:dyDescent="0.2">
      <c r="A385" s="25" t="s">
        <v>5124</v>
      </c>
      <c r="B385" s="18" t="s">
        <v>8832</v>
      </c>
      <c r="C385" s="20">
        <v>0</v>
      </c>
      <c r="D385" s="20">
        <v>0</v>
      </c>
      <c r="E385" s="18" t="s">
        <v>8833</v>
      </c>
      <c r="F385" s="20">
        <v>0</v>
      </c>
      <c r="G385" s="20">
        <v>0</v>
      </c>
      <c r="H385" s="18" t="s">
        <v>8839</v>
      </c>
      <c r="I385" s="20">
        <v>7</v>
      </c>
      <c r="J385" s="20">
        <v>1</v>
      </c>
      <c r="K385" s="20">
        <v>0</v>
      </c>
      <c r="L385" s="20">
        <v>1</v>
      </c>
      <c r="M385" s="20">
        <v>0</v>
      </c>
      <c r="N385" s="7"/>
    </row>
    <row r="386" spans="1:14" ht="36" x14ac:dyDescent="0.2">
      <c r="A386" s="25" t="s">
        <v>5124</v>
      </c>
      <c r="B386" s="18" t="s">
        <v>8832</v>
      </c>
      <c r="C386" s="20">
        <v>0</v>
      </c>
      <c r="D386" s="20">
        <v>0</v>
      </c>
      <c r="E386" s="18" t="s">
        <v>8833</v>
      </c>
      <c r="F386" s="20">
        <v>0</v>
      </c>
      <c r="G386" s="20">
        <v>0</v>
      </c>
      <c r="H386" s="18" t="s">
        <v>8839</v>
      </c>
      <c r="I386" s="20">
        <v>7</v>
      </c>
      <c r="J386" s="20">
        <v>1</v>
      </c>
      <c r="K386" s="20">
        <v>0</v>
      </c>
      <c r="L386" s="20">
        <v>2</v>
      </c>
      <c r="M386" s="20">
        <v>0</v>
      </c>
      <c r="N386" s="7"/>
    </row>
    <row r="387" spans="1:14" ht="36" x14ac:dyDescent="0.2">
      <c r="A387" s="25" t="s">
        <v>5124</v>
      </c>
      <c r="B387" s="18" t="s">
        <v>8832</v>
      </c>
      <c r="C387" s="20">
        <v>0</v>
      </c>
      <c r="D387" s="20">
        <v>0</v>
      </c>
      <c r="E387" s="18" t="s">
        <v>8833</v>
      </c>
      <c r="F387" s="20">
        <v>0</v>
      </c>
      <c r="G387" s="20">
        <v>0</v>
      </c>
      <c r="H387" s="18" t="s">
        <v>8839</v>
      </c>
      <c r="I387" s="20">
        <v>7</v>
      </c>
      <c r="J387" s="20">
        <v>1</v>
      </c>
      <c r="K387" s="20">
        <v>0</v>
      </c>
      <c r="L387" s="20">
        <v>1</v>
      </c>
      <c r="M387" s="20">
        <v>0</v>
      </c>
      <c r="N387" s="7"/>
    </row>
    <row r="388" spans="1:14" ht="36" x14ac:dyDescent="0.2">
      <c r="A388" s="25" t="s">
        <v>5124</v>
      </c>
      <c r="B388" s="18" t="s">
        <v>8832</v>
      </c>
      <c r="C388" s="20">
        <v>0</v>
      </c>
      <c r="D388" s="20">
        <v>0</v>
      </c>
      <c r="E388" s="18" t="s">
        <v>8833</v>
      </c>
      <c r="F388" s="20">
        <v>0</v>
      </c>
      <c r="G388" s="20">
        <v>0</v>
      </c>
      <c r="H388" s="18" t="s">
        <v>8839</v>
      </c>
      <c r="I388" s="20">
        <v>7</v>
      </c>
      <c r="J388" s="20">
        <v>1</v>
      </c>
      <c r="K388" s="20">
        <v>0</v>
      </c>
      <c r="L388" s="20">
        <v>1</v>
      </c>
      <c r="M388" s="20">
        <v>0</v>
      </c>
      <c r="N388" s="7"/>
    </row>
    <row r="389" spans="1:14" ht="36" x14ac:dyDescent="0.2">
      <c r="A389" s="25" t="s">
        <v>5124</v>
      </c>
      <c r="B389" s="18" t="s">
        <v>8832</v>
      </c>
      <c r="C389" s="20">
        <v>0</v>
      </c>
      <c r="D389" s="20">
        <v>0</v>
      </c>
      <c r="E389" s="18" t="s">
        <v>8833</v>
      </c>
      <c r="F389" s="20">
        <v>0</v>
      </c>
      <c r="G389" s="20">
        <v>0</v>
      </c>
      <c r="H389" s="18" t="s">
        <v>8839</v>
      </c>
      <c r="I389" s="20">
        <v>7</v>
      </c>
      <c r="J389" s="20">
        <v>1</v>
      </c>
      <c r="K389" s="20">
        <v>0</v>
      </c>
      <c r="L389" s="20">
        <v>1</v>
      </c>
      <c r="M389" s="20">
        <v>0</v>
      </c>
      <c r="N389" s="7"/>
    </row>
    <row r="390" spans="1:14" ht="36" x14ac:dyDescent="0.2">
      <c r="A390" s="25" t="s">
        <v>5124</v>
      </c>
      <c r="B390" s="18" t="s">
        <v>8832</v>
      </c>
      <c r="C390" s="20">
        <v>0</v>
      </c>
      <c r="D390" s="20">
        <v>0</v>
      </c>
      <c r="E390" s="18" t="s">
        <v>8833</v>
      </c>
      <c r="F390" s="20">
        <v>0</v>
      </c>
      <c r="G390" s="20">
        <v>0</v>
      </c>
      <c r="H390" s="18" t="s">
        <v>8839</v>
      </c>
      <c r="I390" s="20">
        <v>7</v>
      </c>
      <c r="J390" s="20">
        <v>1</v>
      </c>
      <c r="K390" s="20">
        <v>0</v>
      </c>
      <c r="L390" s="20">
        <v>1</v>
      </c>
      <c r="M390" s="20">
        <v>0</v>
      </c>
      <c r="N390" s="7"/>
    </row>
    <row r="391" spans="1:14" ht="36" x14ac:dyDescent="0.2">
      <c r="A391" s="25" t="s">
        <v>5124</v>
      </c>
      <c r="B391" s="18" t="s">
        <v>8832</v>
      </c>
      <c r="C391" s="20">
        <v>0</v>
      </c>
      <c r="D391" s="20">
        <v>0</v>
      </c>
      <c r="E391" s="18" t="s">
        <v>8867</v>
      </c>
      <c r="F391" s="20">
        <v>11</v>
      </c>
      <c r="G391" s="20">
        <v>0</v>
      </c>
      <c r="H391" s="18" t="s">
        <v>8835</v>
      </c>
      <c r="I391" s="20">
        <v>1</v>
      </c>
      <c r="J391" s="20">
        <v>0</v>
      </c>
      <c r="K391" s="20">
        <v>0</v>
      </c>
      <c r="L391" s="20">
        <v>1</v>
      </c>
      <c r="M391" s="20">
        <v>0</v>
      </c>
      <c r="N391" s="7"/>
    </row>
    <row r="392" spans="1:14" ht="36" x14ac:dyDescent="0.2">
      <c r="A392" s="25" t="s">
        <v>5124</v>
      </c>
      <c r="B392" s="18" t="s">
        <v>8832</v>
      </c>
      <c r="C392" s="20">
        <v>0</v>
      </c>
      <c r="D392" s="20">
        <v>0</v>
      </c>
      <c r="E392" s="18" t="s">
        <v>8833</v>
      </c>
      <c r="F392" s="20">
        <v>0</v>
      </c>
      <c r="G392" s="20">
        <v>0</v>
      </c>
      <c r="H392" s="18" t="s">
        <v>8839</v>
      </c>
      <c r="I392" s="20">
        <v>7</v>
      </c>
      <c r="J392" s="20">
        <v>1</v>
      </c>
      <c r="K392" s="20">
        <v>0</v>
      </c>
      <c r="L392" s="20">
        <v>1</v>
      </c>
      <c r="M392" s="20">
        <v>0</v>
      </c>
      <c r="N392" s="7"/>
    </row>
    <row r="393" spans="1:14" ht="36" x14ac:dyDescent="0.2">
      <c r="A393" s="25" t="s">
        <v>5124</v>
      </c>
      <c r="B393" s="18" t="s">
        <v>8832</v>
      </c>
      <c r="C393" s="20">
        <v>0</v>
      </c>
      <c r="D393" s="20">
        <v>0</v>
      </c>
      <c r="E393" s="18" t="s">
        <v>8833</v>
      </c>
      <c r="F393" s="20">
        <v>0</v>
      </c>
      <c r="G393" s="20">
        <v>0</v>
      </c>
      <c r="H393" s="18" t="s">
        <v>8868</v>
      </c>
      <c r="I393" s="20">
        <v>1</v>
      </c>
      <c r="J393" s="20">
        <v>0</v>
      </c>
      <c r="K393" s="20">
        <v>0</v>
      </c>
      <c r="L393" s="20">
        <v>1</v>
      </c>
      <c r="M393" s="20">
        <v>0</v>
      </c>
      <c r="N393" s="7"/>
    </row>
    <row r="394" spans="1:14" ht="36" x14ac:dyDescent="0.2">
      <c r="A394" s="25" t="s">
        <v>5124</v>
      </c>
      <c r="B394" s="18" t="s">
        <v>8832</v>
      </c>
      <c r="C394" s="20">
        <v>0</v>
      </c>
      <c r="D394" s="20">
        <v>0</v>
      </c>
      <c r="E394" s="18" t="s">
        <v>8833</v>
      </c>
      <c r="F394" s="20">
        <v>0</v>
      </c>
      <c r="G394" s="20">
        <v>0</v>
      </c>
      <c r="H394" s="18" t="s">
        <v>8839</v>
      </c>
      <c r="I394" s="20">
        <v>7</v>
      </c>
      <c r="J394" s="20">
        <v>1</v>
      </c>
      <c r="K394" s="20">
        <v>0</v>
      </c>
      <c r="L394" s="20">
        <v>1</v>
      </c>
      <c r="M394" s="20">
        <v>0</v>
      </c>
      <c r="N394" s="7"/>
    </row>
    <row r="395" spans="1:14" ht="36" x14ac:dyDescent="0.2">
      <c r="A395" s="25" t="s">
        <v>5124</v>
      </c>
      <c r="B395" s="18" t="s">
        <v>8832</v>
      </c>
      <c r="C395" s="20">
        <v>0</v>
      </c>
      <c r="D395" s="20">
        <v>0</v>
      </c>
      <c r="E395" s="18" t="s">
        <v>8833</v>
      </c>
      <c r="F395" s="20">
        <v>0</v>
      </c>
      <c r="G395" s="20">
        <v>0</v>
      </c>
      <c r="H395" s="18" t="s">
        <v>8839</v>
      </c>
      <c r="I395" s="20">
        <v>7</v>
      </c>
      <c r="J395" s="20">
        <v>1</v>
      </c>
      <c r="K395" s="20">
        <v>0</v>
      </c>
      <c r="L395" s="20">
        <v>9</v>
      </c>
      <c r="M395" s="20">
        <v>0</v>
      </c>
      <c r="N395" s="7"/>
    </row>
    <row r="396" spans="1:14" ht="36" x14ac:dyDescent="0.2">
      <c r="A396" s="25" t="s">
        <v>5124</v>
      </c>
      <c r="B396" s="18" t="s">
        <v>8832</v>
      </c>
      <c r="C396" s="20">
        <v>0</v>
      </c>
      <c r="D396" s="20">
        <v>0</v>
      </c>
      <c r="E396" s="18" t="s">
        <v>8833</v>
      </c>
      <c r="F396" s="20">
        <v>0</v>
      </c>
      <c r="G396" s="20">
        <v>0</v>
      </c>
      <c r="H396" s="18" t="s">
        <v>8839</v>
      </c>
      <c r="I396" s="20">
        <v>7</v>
      </c>
      <c r="J396" s="20">
        <v>1</v>
      </c>
      <c r="K396" s="20">
        <v>0</v>
      </c>
      <c r="L396" s="20">
        <v>1</v>
      </c>
      <c r="M396" s="20">
        <v>0</v>
      </c>
      <c r="N396" s="7"/>
    </row>
    <row r="397" spans="1:14" ht="36" x14ac:dyDescent="0.2">
      <c r="A397" s="25" t="s">
        <v>5124</v>
      </c>
      <c r="B397" s="18" t="s">
        <v>8832</v>
      </c>
      <c r="C397" s="20">
        <v>0</v>
      </c>
      <c r="D397" s="20">
        <v>0</v>
      </c>
      <c r="E397" s="18" t="s">
        <v>8833</v>
      </c>
      <c r="F397" s="20">
        <v>0</v>
      </c>
      <c r="G397" s="20">
        <v>0</v>
      </c>
      <c r="H397" s="18" t="s">
        <v>8839</v>
      </c>
      <c r="I397" s="20">
        <v>7</v>
      </c>
      <c r="J397" s="20">
        <v>1</v>
      </c>
      <c r="K397" s="20">
        <v>0</v>
      </c>
      <c r="L397" s="20">
        <v>5</v>
      </c>
      <c r="M397" s="20">
        <v>0</v>
      </c>
      <c r="N397" s="7"/>
    </row>
    <row r="398" spans="1:14" ht="36" x14ac:dyDescent="0.2">
      <c r="A398" s="25" t="s">
        <v>5124</v>
      </c>
      <c r="B398" s="18" t="s">
        <v>8832</v>
      </c>
      <c r="C398" s="20">
        <v>0</v>
      </c>
      <c r="D398" s="20">
        <v>0</v>
      </c>
      <c r="E398" s="18" t="s">
        <v>8833</v>
      </c>
      <c r="F398" s="20">
        <v>0</v>
      </c>
      <c r="G398" s="20">
        <v>0</v>
      </c>
      <c r="H398" s="18" t="s">
        <v>8839</v>
      </c>
      <c r="I398" s="20">
        <v>7</v>
      </c>
      <c r="J398" s="20">
        <v>1</v>
      </c>
      <c r="K398" s="20">
        <v>0</v>
      </c>
      <c r="L398" s="20">
        <v>1</v>
      </c>
      <c r="M398" s="20">
        <v>0</v>
      </c>
      <c r="N398" s="7"/>
    </row>
    <row r="399" spans="1:14" ht="36" x14ac:dyDescent="0.2">
      <c r="A399" s="25" t="s">
        <v>5124</v>
      </c>
      <c r="B399" s="18" t="s">
        <v>8832</v>
      </c>
      <c r="C399" s="20">
        <v>0</v>
      </c>
      <c r="D399" s="20">
        <v>0</v>
      </c>
      <c r="E399" s="18" t="s">
        <v>8833</v>
      </c>
      <c r="F399" s="20">
        <v>0</v>
      </c>
      <c r="G399" s="20">
        <v>0</v>
      </c>
      <c r="H399" s="18" t="s">
        <v>8847</v>
      </c>
      <c r="I399" s="20">
        <v>1</v>
      </c>
      <c r="J399" s="20">
        <v>0</v>
      </c>
      <c r="K399" s="20">
        <v>0</v>
      </c>
      <c r="L399" s="20">
        <v>1</v>
      </c>
      <c r="M399" s="20">
        <v>0</v>
      </c>
      <c r="N399" s="7"/>
    </row>
    <row r="400" spans="1:14" ht="36" x14ac:dyDescent="0.2">
      <c r="A400" s="25" t="s">
        <v>5124</v>
      </c>
      <c r="B400" s="18" t="s">
        <v>8832</v>
      </c>
      <c r="C400" s="20">
        <v>0</v>
      </c>
      <c r="D400" s="20">
        <v>0</v>
      </c>
      <c r="E400" s="18" t="s">
        <v>8833</v>
      </c>
      <c r="F400" s="20">
        <v>0</v>
      </c>
      <c r="G400" s="20">
        <v>0</v>
      </c>
      <c r="H400" s="18" t="s">
        <v>8839</v>
      </c>
      <c r="I400" s="20">
        <v>7</v>
      </c>
      <c r="J400" s="20">
        <v>1</v>
      </c>
      <c r="K400" s="20">
        <v>0</v>
      </c>
      <c r="L400" s="20">
        <v>1</v>
      </c>
      <c r="M400" s="20">
        <v>0</v>
      </c>
      <c r="N400" s="7"/>
    </row>
    <row r="401" spans="1:14" ht="36" x14ac:dyDescent="0.2">
      <c r="A401" s="25" t="s">
        <v>5124</v>
      </c>
      <c r="B401" s="18" t="s">
        <v>8832</v>
      </c>
      <c r="C401" s="20">
        <v>0</v>
      </c>
      <c r="D401" s="20">
        <v>0</v>
      </c>
      <c r="E401" s="18" t="s">
        <v>8833</v>
      </c>
      <c r="F401" s="20">
        <v>0</v>
      </c>
      <c r="G401" s="20">
        <v>0</v>
      </c>
      <c r="H401" s="18" t="s">
        <v>8839</v>
      </c>
      <c r="I401" s="20">
        <v>7</v>
      </c>
      <c r="J401" s="20">
        <v>1</v>
      </c>
      <c r="K401" s="20">
        <v>0</v>
      </c>
      <c r="L401" s="20">
        <v>1</v>
      </c>
      <c r="M401" s="20">
        <v>0</v>
      </c>
      <c r="N401" s="7"/>
    </row>
    <row r="402" spans="1:14" ht="36" x14ac:dyDescent="0.2">
      <c r="A402" s="25" t="s">
        <v>5124</v>
      </c>
      <c r="B402" s="18" t="s">
        <v>8832</v>
      </c>
      <c r="C402" s="20">
        <v>0</v>
      </c>
      <c r="D402" s="20">
        <v>0</v>
      </c>
      <c r="E402" s="18" t="s">
        <v>8833</v>
      </c>
      <c r="F402" s="20">
        <v>0</v>
      </c>
      <c r="G402" s="20">
        <v>0</v>
      </c>
      <c r="H402" s="18" t="s">
        <v>8839</v>
      </c>
      <c r="I402" s="20">
        <v>7</v>
      </c>
      <c r="J402" s="20">
        <v>1</v>
      </c>
      <c r="K402" s="20">
        <v>0</v>
      </c>
      <c r="L402" s="20">
        <v>1</v>
      </c>
      <c r="M402" s="20">
        <v>0</v>
      </c>
      <c r="N402" s="7"/>
    </row>
    <row r="403" spans="1:14" ht="36" x14ac:dyDescent="0.2">
      <c r="A403" s="25" t="s">
        <v>5124</v>
      </c>
      <c r="B403" s="18" t="s">
        <v>8832</v>
      </c>
      <c r="C403" s="20">
        <v>0</v>
      </c>
      <c r="D403" s="20">
        <v>0</v>
      </c>
      <c r="E403" s="18" t="s">
        <v>8833</v>
      </c>
      <c r="F403" s="20">
        <v>0</v>
      </c>
      <c r="G403" s="20">
        <v>0</v>
      </c>
      <c r="H403" s="18" t="s">
        <v>8839</v>
      </c>
      <c r="I403" s="20">
        <v>7</v>
      </c>
      <c r="J403" s="20">
        <v>1</v>
      </c>
      <c r="K403" s="20">
        <v>0</v>
      </c>
      <c r="L403" s="20">
        <v>1</v>
      </c>
      <c r="M403" s="20">
        <v>0</v>
      </c>
      <c r="N403" s="7"/>
    </row>
    <row r="404" spans="1:14" ht="36" x14ac:dyDescent="0.2">
      <c r="A404" s="25" t="s">
        <v>5124</v>
      </c>
      <c r="B404" s="18" t="s">
        <v>8832</v>
      </c>
      <c r="C404" s="20">
        <v>0</v>
      </c>
      <c r="D404" s="20">
        <v>0</v>
      </c>
      <c r="E404" s="18" t="s">
        <v>8833</v>
      </c>
      <c r="F404" s="20">
        <v>0</v>
      </c>
      <c r="G404" s="20">
        <v>0</v>
      </c>
      <c r="H404" s="18" t="s">
        <v>8839</v>
      </c>
      <c r="I404" s="20">
        <v>7</v>
      </c>
      <c r="J404" s="20">
        <v>1</v>
      </c>
      <c r="K404" s="20">
        <v>0</v>
      </c>
      <c r="L404" s="20">
        <v>1</v>
      </c>
      <c r="M404" s="20">
        <v>0</v>
      </c>
      <c r="N404" s="7"/>
    </row>
    <row r="405" spans="1:14" ht="36" x14ac:dyDescent="0.2">
      <c r="A405" s="25" t="s">
        <v>5124</v>
      </c>
      <c r="B405" s="18" t="s">
        <v>8832</v>
      </c>
      <c r="C405" s="20">
        <v>0</v>
      </c>
      <c r="D405" s="20">
        <v>0</v>
      </c>
      <c r="E405" s="18" t="s">
        <v>8833</v>
      </c>
      <c r="F405" s="20">
        <v>0</v>
      </c>
      <c r="G405" s="20">
        <v>0</v>
      </c>
      <c r="H405" s="18" t="s">
        <v>8839</v>
      </c>
      <c r="I405" s="20">
        <v>7</v>
      </c>
      <c r="J405" s="20">
        <v>1</v>
      </c>
      <c r="K405" s="20">
        <v>0</v>
      </c>
      <c r="L405" s="20">
        <v>1</v>
      </c>
      <c r="M405" s="20">
        <v>0</v>
      </c>
      <c r="N405" s="7"/>
    </row>
    <row r="406" spans="1:14" ht="36" x14ac:dyDescent="0.2">
      <c r="A406" s="25" t="s">
        <v>5124</v>
      </c>
      <c r="B406" s="18" t="s">
        <v>8832</v>
      </c>
      <c r="C406" s="20">
        <v>0</v>
      </c>
      <c r="D406" s="20">
        <v>0</v>
      </c>
      <c r="E406" s="18" t="s">
        <v>8833</v>
      </c>
      <c r="F406" s="20">
        <v>0</v>
      </c>
      <c r="G406" s="20">
        <v>0</v>
      </c>
      <c r="H406" s="18" t="s">
        <v>8835</v>
      </c>
      <c r="I406" s="20">
        <v>1</v>
      </c>
      <c r="J406" s="20">
        <v>0</v>
      </c>
      <c r="K406" s="20">
        <v>0</v>
      </c>
      <c r="L406" s="20">
        <v>1</v>
      </c>
      <c r="M406" s="20">
        <v>0</v>
      </c>
      <c r="N406" s="7"/>
    </row>
    <row r="407" spans="1:14" ht="36" x14ac:dyDescent="0.2">
      <c r="A407" s="25" t="s">
        <v>5124</v>
      </c>
      <c r="B407" s="18" t="s">
        <v>8832</v>
      </c>
      <c r="C407" s="20">
        <v>0</v>
      </c>
      <c r="D407" s="20">
        <v>0</v>
      </c>
      <c r="E407" s="18" t="s">
        <v>8833</v>
      </c>
      <c r="F407" s="20">
        <v>0</v>
      </c>
      <c r="G407" s="20">
        <v>0</v>
      </c>
      <c r="H407" s="18" t="s">
        <v>8839</v>
      </c>
      <c r="I407" s="20">
        <v>7</v>
      </c>
      <c r="J407" s="20">
        <v>1</v>
      </c>
      <c r="K407" s="20">
        <v>0</v>
      </c>
      <c r="L407" s="20">
        <v>1</v>
      </c>
      <c r="M407" s="20">
        <v>0</v>
      </c>
      <c r="N407" s="7"/>
    </row>
    <row r="408" spans="1:14" ht="36" x14ac:dyDescent="0.2">
      <c r="A408" s="25" t="s">
        <v>5124</v>
      </c>
      <c r="B408" s="18" t="s">
        <v>8832</v>
      </c>
      <c r="C408" s="20">
        <v>0</v>
      </c>
      <c r="D408" s="20">
        <v>0</v>
      </c>
      <c r="E408" s="18" t="s">
        <v>8833</v>
      </c>
      <c r="F408" s="20">
        <v>0</v>
      </c>
      <c r="G408" s="20">
        <v>0</v>
      </c>
      <c r="H408" s="18" t="s">
        <v>8835</v>
      </c>
      <c r="I408" s="20">
        <v>1</v>
      </c>
      <c r="J408" s="20">
        <v>0</v>
      </c>
      <c r="K408" s="20">
        <v>0</v>
      </c>
      <c r="L408" s="20">
        <v>1</v>
      </c>
      <c r="M408" s="20">
        <v>0</v>
      </c>
      <c r="N408" s="7"/>
    </row>
    <row r="409" spans="1:14" ht="36" x14ac:dyDescent="0.2">
      <c r="A409" s="25" t="s">
        <v>5124</v>
      </c>
      <c r="B409" s="18" t="s">
        <v>8832</v>
      </c>
      <c r="C409" s="20">
        <v>0</v>
      </c>
      <c r="D409" s="20">
        <v>0</v>
      </c>
      <c r="E409" s="18" t="s">
        <v>8833</v>
      </c>
      <c r="F409" s="20">
        <v>0</v>
      </c>
      <c r="G409" s="20">
        <v>0</v>
      </c>
      <c r="H409" s="18" t="s">
        <v>8835</v>
      </c>
      <c r="I409" s="20">
        <v>1</v>
      </c>
      <c r="J409" s="20">
        <v>0</v>
      </c>
      <c r="K409" s="20">
        <v>0</v>
      </c>
      <c r="L409" s="20">
        <v>1</v>
      </c>
      <c r="M409" s="20">
        <v>0</v>
      </c>
      <c r="N409" s="7"/>
    </row>
    <row r="410" spans="1:14" ht="36" x14ac:dyDescent="0.2">
      <c r="A410" s="25" t="s">
        <v>5124</v>
      </c>
      <c r="B410" s="18" t="s">
        <v>8832</v>
      </c>
      <c r="C410" s="20">
        <v>0</v>
      </c>
      <c r="D410" s="20">
        <v>0</v>
      </c>
      <c r="E410" s="18" t="s">
        <v>8867</v>
      </c>
      <c r="F410" s="20">
        <v>11</v>
      </c>
      <c r="G410" s="20">
        <v>0</v>
      </c>
      <c r="H410" s="18" t="s">
        <v>8835</v>
      </c>
      <c r="I410" s="20">
        <v>1</v>
      </c>
      <c r="J410" s="20">
        <v>0</v>
      </c>
      <c r="K410" s="20">
        <v>0</v>
      </c>
      <c r="L410" s="20">
        <v>1</v>
      </c>
      <c r="M410" s="20">
        <v>0</v>
      </c>
      <c r="N410" s="7"/>
    </row>
    <row r="411" spans="1:14" ht="36" x14ac:dyDescent="0.2">
      <c r="A411" s="25" t="s">
        <v>5124</v>
      </c>
      <c r="B411" s="18" t="s">
        <v>8869</v>
      </c>
      <c r="C411" s="20">
        <v>0</v>
      </c>
      <c r="D411" s="20">
        <v>0</v>
      </c>
      <c r="E411" s="18" t="s">
        <v>8833</v>
      </c>
      <c r="F411" s="20">
        <v>0</v>
      </c>
      <c r="G411" s="20">
        <v>0</v>
      </c>
      <c r="H411" s="18" t="s">
        <v>8835</v>
      </c>
      <c r="I411" s="20">
        <v>1</v>
      </c>
      <c r="J411" s="20">
        <v>0</v>
      </c>
      <c r="K411" s="20">
        <v>0</v>
      </c>
      <c r="L411" s="20">
        <v>1</v>
      </c>
      <c r="M411" s="20">
        <v>0</v>
      </c>
      <c r="N411" s="7"/>
    </row>
    <row r="412" spans="1:14" ht="36" x14ac:dyDescent="0.2">
      <c r="A412" s="25" t="s">
        <v>5124</v>
      </c>
      <c r="B412" s="18" t="s">
        <v>8870</v>
      </c>
      <c r="C412" s="20">
        <v>0</v>
      </c>
      <c r="D412" s="20">
        <v>0</v>
      </c>
      <c r="E412" s="18" t="s">
        <v>8833</v>
      </c>
      <c r="F412" s="20">
        <v>0</v>
      </c>
      <c r="G412" s="20">
        <v>0</v>
      </c>
      <c r="H412" s="18" t="s">
        <v>8835</v>
      </c>
      <c r="I412" s="20">
        <v>1</v>
      </c>
      <c r="J412" s="20">
        <v>0</v>
      </c>
      <c r="K412" s="20">
        <v>0</v>
      </c>
      <c r="L412" s="20">
        <v>1</v>
      </c>
      <c r="M412" s="20">
        <v>0</v>
      </c>
      <c r="N412" s="7"/>
    </row>
    <row r="413" spans="1:14" ht="36" x14ac:dyDescent="0.2">
      <c r="A413" s="25" t="s">
        <v>5124</v>
      </c>
      <c r="B413" s="18" t="s">
        <v>8871</v>
      </c>
      <c r="C413" s="20">
        <v>1</v>
      </c>
      <c r="D413" s="20">
        <v>0</v>
      </c>
      <c r="E413" s="18" t="s">
        <v>8833</v>
      </c>
      <c r="F413" s="20">
        <v>0</v>
      </c>
      <c r="G413" s="20">
        <v>0</v>
      </c>
      <c r="H413" s="18" t="s">
        <v>8847</v>
      </c>
      <c r="I413" s="20">
        <v>1</v>
      </c>
      <c r="J413" s="20">
        <v>0</v>
      </c>
      <c r="K413" s="20">
        <v>0</v>
      </c>
      <c r="L413" s="20">
        <v>1</v>
      </c>
      <c r="M413" s="20">
        <v>0</v>
      </c>
      <c r="N413" s="7"/>
    </row>
    <row r="414" spans="1:14" ht="36" x14ac:dyDescent="0.2">
      <c r="A414" s="25" t="s">
        <v>5124</v>
      </c>
      <c r="B414" s="18" t="s">
        <v>8871</v>
      </c>
      <c r="C414" s="20">
        <v>1</v>
      </c>
      <c r="D414" s="20">
        <v>0</v>
      </c>
      <c r="E414" s="18" t="s">
        <v>8833</v>
      </c>
      <c r="F414" s="20">
        <v>0</v>
      </c>
      <c r="G414" s="20">
        <v>0</v>
      </c>
      <c r="H414" s="18" t="s">
        <v>8839</v>
      </c>
      <c r="I414" s="20">
        <v>7</v>
      </c>
      <c r="J414" s="20">
        <v>1</v>
      </c>
      <c r="K414" s="20">
        <v>0</v>
      </c>
      <c r="L414" s="20">
        <v>1</v>
      </c>
      <c r="M414" s="20">
        <v>0</v>
      </c>
      <c r="N414" s="7"/>
    </row>
    <row r="415" spans="1:14" ht="36" x14ac:dyDescent="0.2">
      <c r="A415" s="25" t="s">
        <v>5124</v>
      </c>
      <c r="B415" s="18" t="s">
        <v>8871</v>
      </c>
      <c r="C415" s="20">
        <v>1</v>
      </c>
      <c r="D415" s="20">
        <v>0</v>
      </c>
      <c r="E415" s="18" t="s">
        <v>8833</v>
      </c>
      <c r="F415" s="20">
        <v>0</v>
      </c>
      <c r="G415" s="20">
        <v>0</v>
      </c>
      <c r="H415" s="18" t="s">
        <v>8839</v>
      </c>
      <c r="I415" s="20">
        <v>7</v>
      </c>
      <c r="J415" s="20">
        <v>1</v>
      </c>
      <c r="K415" s="20">
        <v>0</v>
      </c>
      <c r="L415" s="20">
        <v>1</v>
      </c>
      <c r="M415" s="20">
        <v>0</v>
      </c>
      <c r="N415" s="7"/>
    </row>
    <row r="416" spans="1:14" ht="36" x14ac:dyDescent="0.2">
      <c r="A416" s="25" t="s">
        <v>5124</v>
      </c>
      <c r="B416" s="18" t="s">
        <v>8872</v>
      </c>
      <c r="C416" s="20">
        <v>1</v>
      </c>
      <c r="D416" s="20">
        <v>0</v>
      </c>
      <c r="E416" s="18" t="s">
        <v>8833</v>
      </c>
      <c r="F416" s="20">
        <v>0</v>
      </c>
      <c r="G416" s="20">
        <v>0</v>
      </c>
      <c r="H416" s="18" t="s">
        <v>8835</v>
      </c>
      <c r="I416" s="20">
        <v>1</v>
      </c>
      <c r="J416" s="20">
        <v>0</v>
      </c>
      <c r="K416" s="20">
        <v>0</v>
      </c>
      <c r="L416" s="20">
        <v>2</v>
      </c>
      <c r="M416" s="20">
        <v>0</v>
      </c>
      <c r="N416" s="7"/>
    </row>
    <row r="417" spans="1:14" ht="36" x14ac:dyDescent="0.2">
      <c r="A417" s="25" t="s">
        <v>5124</v>
      </c>
      <c r="B417" s="18" t="s">
        <v>8873</v>
      </c>
      <c r="C417" s="20">
        <v>1</v>
      </c>
      <c r="D417" s="20">
        <v>0</v>
      </c>
      <c r="E417" s="18" t="s">
        <v>8833</v>
      </c>
      <c r="F417" s="20">
        <v>0</v>
      </c>
      <c r="G417" s="20">
        <v>0</v>
      </c>
      <c r="H417" s="18" t="s">
        <v>8835</v>
      </c>
      <c r="I417" s="20">
        <v>1</v>
      </c>
      <c r="J417" s="20">
        <v>0</v>
      </c>
      <c r="K417" s="20">
        <v>0</v>
      </c>
      <c r="L417" s="20">
        <v>1</v>
      </c>
      <c r="M417" s="20">
        <v>0</v>
      </c>
      <c r="N417" s="7"/>
    </row>
    <row r="418" spans="1:14" ht="36" x14ac:dyDescent="0.2">
      <c r="A418" s="25" t="s">
        <v>5124</v>
      </c>
      <c r="B418" s="18" t="s">
        <v>8871</v>
      </c>
      <c r="C418" s="20">
        <v>1</v>
      </c>
      <c r="D418" s="20">
        <v>0</v>
      </c>
      <c r="E418" s="18" t="s">
        <v>8833</v>
      </c>
      <c r="F418" s="20">
        <v>0</v>
      </c>
      <c r="G418" s="20">
        <v>0</v>
      </c>
      <c r="H418" s="18" t="s">
        <v>8835</v>
      </c>
      <c r="I418" s="20">
        <v>1</v>
      </c>
      <c r="J418" s="20">
        <v>0</v>
      </c>
      <c r="K418" s="20">
        <v>0</v>
      </c>
      <c r="L418" s="20">
        <v>3</v>
      </c>
      <c r="M418" s="20">
        <v>0</v>
      </c>
      <c r="N418" s="7"/>
    </row>
    <row r="419" spans="1:14" ht="36" x14ac:dyDescent="0.2">
      <c r="A419" s="25" t="s">
        <v>5124</v>
      </c>
      <c r="B419" s="18" t="s">
        <v>8871</v>
      </c>
      <c r="C419" s="20">
        <v>1</v>
      </c>
      <c r="D419" s="20">
        <v>0</v>
      </c>
      <c r="E419" s="18" t="s">
        <v>8833</v>
      </c>
      <c r="F419" s="20">
        <v>0</v>
      </c>
      <c r="G419" s="20">
        <v>0</v>
      </c>
      <c r="H419" s="18" t="s">
        <v>8839</v>
      </c>
      <c r="I419" s="20">
        <v>7</v>
      </c>
      <c r="J419" s="20">
        <v>1</v>
      </c>
      <c r="K419" s="20">
        <v>0</v>
      </c>
      <c r="L419" s="20">
        <v>1</v>
      </c>
      <c r="M419" s="20">
        <v>0</v>
      </c>
      <c r="N419" s="7"/>
    </row>
    <row r="420" spans="1:14" ht="36" x14ac:dyDescent="0.2">
      <c r="A420" s="25" t="s">
        <v>5124</v>
      </c>
      <c r="B420" s="18" t="s">
        <v>8871</v>
      </c>
      <c r="C420" s="20">
        <v>1</v>
      </c>
      <c r="D420" s="20">
        <v>0</v>
      </c>
      <c r="E420" s="18" t="s">
        <v>8833</v>
      </c>
      <c r="F420" s="20">
        <v>0</v>
      </c>
      <c r="G420" s="20">
        <v>0</v>
      </c>
      <c r="H420" s="18" t="s">
        <v>8847</v>
      </c>
      <c r="I420" s="20">
        <v>1</v>
      </c>
      <c r="J420" s="20">
        <v>0</v>
      </c>
      <c r="K420" s="20">
        <v>0</v>
      </c>
      <c r="L420" s="20">
        <v>1</v>
      </c>
      <c r="M420" s="20">
        <v>0</v>
      </c>
      <c r="N420" s="7"/>
    </row>
    <row r="421" spans="1:14" ht="36" x14ac:dyDescent="0.2">
      <c r="A421" s="25" t="s">
        <v>5124</v>
      </c>
      <c r="B421" s="18" t="s">
        <v>8874</v>
      </c>
      <c r="C421" s="20">
        <v>0</v>
      </c>
      <c r="D421" s="20">
        <v>0</v>
      </c>
      <c r="E421" s="18" t="s">
        <v>8833</v>
      </c>
      <c r="F421" s="20">
        <v>0</v>
      </c>
      <c r="G421" s="20">
        <v>0</v>
      </c>
      <c r="H421" s="18" t="s">
        <v>8835</v>
      </c>
      <c r="I421" s="20">
        <v>1</v>
      </c>
      <c r="J421" s="20">
        <v>0</v>
      </c>
      <c r="K421" s="20">
        <v>0</v>
      </c>
      <c r="L421" s="20">
        <v>1</v>
      </c>
      <c r="M421" s="20">
        <v>0</v>
      </c>
      <c r="N421" s="7"/>
    </row>
    <row r="422" spans="1:14" ht="36" x14ac:dyDescent="0.2">
      <c r="A422" s="25" t="s">
        <v>5124</v>
      </c>
      <c r="B422" s="18" t="s">
        <v>8875</v>
      </c>
      <c r="C422" s="20">
        <v>6</v>
      </c>
      <c r="D422" s="20">
        <v>3</v>
      </c>
      <c r="E422" s="18" t="s">
        <v>8833</v>
      </c>
      <c r="F422" s="20">
        <v>0</v>
      </c>
      <c r="G422" s="20">
        <v>0</v>
      </c>
      <c r="H422" s="18" t="s">
        <v>8835</v>
      </c>
      <c r="I422" s="20">
        <v>1</v>
      </c>
      <c r="J422" s="20">
        <v>0</v>
      </c>
      <c r="K422" s="20">
        <v>0</v>
      </c>
      <c r="L422" s="20">
        <v>1</v>
      </c>
      <c r="M422" s="20">
        <v>0</v>
      </c>
      <c r="N422" s="7"/>
    </row>
    <row r="423" spans="1:14" ht="36" x14ac:dyDescent="0.2">
      <c r="A423" s="25" t="s">
        <v>5124</v>
      </c>
      <c r="B423" s="18" t="s">
        <v>8875</v>
      </c>
      <c r="C423" s="20">
        <v>6</v>
      </c>
      <c r="D423" s="20">
        <v>3</v>
      </c>
      <c r="E423" s="18" t="s">
        <v>8833</v>
      </c>
      <c r="F423" s="20">
        <v>0</v>
      </c>
      <c r="G423" s="20">
        <v>0</v>
      </c>
      <c r="H423" s="18" t="s">
        <v>8835</v>
      </c>
      <c r="I423" s="20">
        <v>1</v>
      </c>
      <c r="J423" s="20">
        <v>0</v>
      </c>
      <c r="K423" s="20">
        <v>0</v>
      </c>
      <c r="L423" s="20">
        <v>1</v>
      </c>
      <c r="M423" s="20">
        <v>0</v>
      </c>
      <c r="N423" s="7"/>
    </row>
    <row r="424" spans="1:14" ht="36" x14ac:dyDescent="0.2">
      <c r="A424" s="25" t="s">
        <v>5124</v>
      </c>
      <c r="B424" s="18" t="s">
        <v>8875</v>
      </c>
      <c r="C424" s="20">
        <v>6</v>
      </c>
      <c r="D424" s="20">
        <v>3</v>
      </c>
      <c r="E424" s="18" t="s">
        <v>8833</v>
      </c>
      <c r="F424" s="20">
        <v>0</v>
      </c>
      <c r="G424" s="20">
        <v>0</v>
      </c>
      <c r="H424" s="18" t="s">
        <v>8835</v>
      </c>
      <c r="I424" s="20">
        <v>1</v>
      </c>
      <c r="J424" s="20">
        <v>0</v>
      </c>
      <c r="K424" s="20">
        <v>0</v>
      </c>
      <c r="L424" s="20">
        <v>1</v>
      </c>
      <c r="M424" s="20">
        <v>0</v>
      </c>
      <c r="N424" s="7"/>
    </row>
    <row r="425" spans="1:14" ht="36" x14ac:dyDescent="0.2">
      <c r="A425" s="25" t="s">
        <v>5127</v>
      </c>
      <c r="B425" s="18" t="s">
        <v>8876</v>
      </c>
      <c r="C425" s="20">
        <v>0</v>
      </c>
      <c r="D425" s="20">
        <v>0</v>
      </c>
      <c r="E425" s="18" t="s">
        <v>8877</v>
      </c>
      <c r="F425" s="20">
        <v>0</v>
      </c>
      <c r="G425" s="20">
        <v>0</v>
      </c>
      <c r="H425" s="18" t="s">
        <v>8820</v>
      </c>
      <c r="I425" s="20">
        <v>2</v>
      </c>
      <c r="J425" s="20">
        <v>0</v>
      </c>
      <c r="K425" s="20">
        <v>0</v>
      </c>
      <c r="L425" s="20">
        <v>1</v>
      </c>
      <c r="M425" s="20">
        <v>0</v>
      </c>
      <c r="N425" s="7"/>
    </row>
    <row r="426" spans="1:14" ht="36" x14ac:dyDescent="0.2">
      <c r="A426" s="25" t="s">
        <v>5127</v>
      </c>
      <c r="B426" s="18" t="s">
        <v>8876</v>
      </c>
      <c r="C426" s="20">
        <v>0</v>
      </c>
      <c r="D426" s="20">
        <v>0</v>
      </c>
      <c r="E426" s="18" t="s">
        <v>8878</v>
      </c>
      <c r="F426" s="20">
        <v>0</v>
      </c>
      <c r="G426" s="20">
        <v>0</v>
      </c>
      <c r="H426" s="18" t="s">
        <v>8820</v>
      </c>
      <c r="I426" s="20">
        <v>2</v>
      </c>
      <c r="J426" s="20">
        <v>0</v>
      </c>
      <c r="K426" s="20">
        <v>0</v>
      </c>
      <c r="L426" s="20">
        <v>1</v>
      </c>
      <c r="M426" s="20">
        <v>0</v>
      </c>
      <c r="N426" s="7"/>
    </row>
    <row r="427" spans="1:14" ht="36" x14ac:dyDescent="0.2">
      <c r="A427" s="25" t="s">
        <v>5127</v>
      </c>
      <c r="B427" s="18" t="s">
        <v>8876</v>
      </c>
      <c r="C427" s="20">
        <v>0</v>
      </c>
      <c r="D427" s="20">
        <v>0</v>
      </c>
      <c r="E427" s="18" t="s">
        <v>8879</v>
      </c>
      <c r="F427" s="20">
        <v>0</v>
      </c>
      <c r="G427" s="20">
        <v>0</v>
      </c>
      <c r="H427" s="18" t="s">
        <v>8820</v>
      </c>
      <c r="I427" s="20">
        <v>2</v>
      </c>
      <c r="J427" s="20">
        <v>0</v>
      </c>
      <c r="K427" s="20">
        <v>0</v>
      </c>
      <c r="L427" s="20">
        <v>4386</v>
      </c>
      <c r="M427" s="20">
        <v>20</v>
      </c>
      <c r="N427" s="7"/>
    </row>
    <row r="428" spans="1:14" ht="36" x14ac:dyDescent="0.2">
      <c r="A428" s="25" t="s">
        <v>5127</v>
      </c>
      <c r="B428" s="18" t="s">
        <v>8876</v>
      </c>
      <c r="C428" s="20">
        <v>0</v>
      </c>
      <c r="D428" s="20">
        <v>0</v>
      </c>
      <c r="E428" s="18" t="s">
        <v>8879</v>
      </c>
      <c r="F428" s="20">
        <v>0</v>
      </c>
      <c r="G428" s="20">
        <v>0</v>
      </c>
      <c r="H428" s="18" t="s">
        <v>8822</v>
      </c>
      <c r="I428" s="20">
        <v>0</v>
      </c>
      <c r="J428" s="20">
        <v>0</v>
      </c>
      <c r="K428" s="20">
        <v>0</v>
      </c>
      <c r="L428" s="20">
        <v>2</v>
      </c>
      <c r="M428" s="20">
        <v>0</v>
      </c>
      <c r="N428" s="7"/>
    </row>
    <row r="429" spans="1:14" ht="36" x14ac:dyDescent="0.2">
      <c r="A429" s="25" t="s">
        <v>5127</v>
      </c>
      <c r="B429" s="18" t="s">
        <v>8876</v>
      </c>
      <c r="C429" s="20">
        <v>0</v>
      </c>
      <c r="D429" s="20">
        <v>0</v>
      </c>
      <c r="E429" s="18" t="s">
        <v>8879</v>
      </c>
      <c r="F429" s="20">
        <v>0</v>
      </c>
      <c r="G429" s="20">
        <v>0</v>
      </c>
      <c r="H429" s="18" t="s">
        <v>8820</v>
      </c>
      <c r="I429" s="20">
        <v>2</v>
      </c>
      <c r="J429" s="20">
        <v>0</v>
      </c>
      <c r="K429" s="20">
        <v>0</v>
      </c>
      <c r="L429" s="20">
        <v>1</v>
      </c>
      <c r="M429" s="20">
        <v>0</v>
      </c>
      <c r="N429" s="7"/>
    </row>
    <row r="430" spans="1:14" ht="36" x14ac:dyDescent="0.2">
      <c r="A430" s="25" t="s">
        <v>5127</v>
      </c>
      <c r="B430" s="18" t="s">
        <v>8876</v>
      </c>
      <c r="C430" s="20">
        <v>0</v>
      </c>
      <c r="D430" s="20">
        <v>0</v>
      </c>
      <c r="E430" s="18" t="s">
        <v>8879</v>
      </c>
      <c r="F430" s="20">
        <v>0</v>
      </c>
      <c r="G430" s="20">
        <v>0</v>
      </c>
      <c r="H430" s="18" t="s">
        <v>8824</v>
      </c>
      <c r="I430" s="20">
        <v>2</v>
      </c>
      <c r="J430" s="20">
        <v>0</v>
      </c>
      <c r="K430" s="20">
        <v>0</v>
      </c>
      <c r="L430" s="20">
        <v>1</v>
      </c>
      <c r="M430" s="20">
        <v>0</v>
      </c>
      <c r="N430" s="7"/>
    </row>
    <row r="431" spans="1:14" ht="36" x14ac:dyDescent="0.2">
      <c r="A431" s="25" t="s">
        <v>5127</v>
      </c>
      <c r="B431" s="18" t="s">
        <v>8876</v>
      </c>
      <c r="C431" s="20">
        <v>0</v>
      </c>
      <c r="D431" s="20">
        <v>0</v>
      </c>
      <c r="E431" s="18" t="s">
        <v>8879</v>
      </c>
      <c r="F431" s="20">
        <v>0</v>
      </c>
      <c r="G431" s="20">
        <v>0</v>
      </c>
      <c r="H431" s="18" t="s">
        <v>8820</v>
      </c>
      <c r="I431" s="20">
        <v>2</v>
      </c>
      <c r="J431" s="20">
        <v>0</v>
      </c>
      <c r="K431" s="20">
        <v>0</v>
      </c>
      <c r="L431" s="20">
        <v>2</v>
      </c>
      <c r="M431" s="20">
        <v>0</v>
      </c>
      <c r="N431" s="7"/>
    </row>
    <row r="432" spans="1:14" ht="36" x14ac:dyDescent="0.2">
      <c r="A432" s="25" t="s">
        <v>5127</v>
      </c>
      <c r="B432" s="18" t="s">
        <v>8876</v>
      </c>
      <c r="C432" s="20">
        <v>0</v>
      </c>
      <c r="D432" s="20">
        <v>0</v>
      </c>
      <c r="E432" s="18" t="s">
        <v>8879</v>
      </c>
      <c r="F432" s="20">
        <v>0</v>
      </c>
      <c r="G432" s="20">
        <v>0</v>
      </c>
      <c r="H432" s="18" t="s">
        <v>8825</v>
      </c>
      <c r="I432" s="20">
        <v>2</v>
      </c>
      <c r="J432" s="20">
        <v>0</v>
      </c>
      <c r="K432" s="20">
        <v>0</v>
      </c>
      <c r="L432" s="20">
        <v>1</v>
      </c>
      <c r="M432" s="20">
        <v>0</v>
      </c>
      <c r="N432" s="7"/>
    </row>
    <row r="433" spans="1:14" ht="36" x14ac:dyDescent="0.2">
      <c r="A433" s="25" t="s">
        <v>5127</v>
      </c>
      <c r="B433" s="18" t="s">
        <v>8876</v>
      </c>
      <c r="C433" s="20">
        <v>0</v>
      </c>
      <c r="D433" s="20">
        <v>0</v>
      </c>
      <c r="E433" s="18" t="s">
        <v>8880</v>
      </c>
      <c r="F433" s="20">
        <v>0</v>
      </c>
      <c r="G433" s="20">
        <v>0</v>
      </c>
      <c r="H433" s="18" t="s">
        <v>8820</v>
      </c>
      <c r="I433" s="20">
        <v>2</v>
      </c>
      <c r="J433" s="20">
        <v>0</v>
      </c>
      <c r="K433" s="20">
        <v>0</v>
      </c>
      <c r="L433" s="20">
        <v>1</v>
      </c>
      <c r="M433" s="20">
        <v>0</v>
      </c>
      <c r="N433" s="7"/>
    </row>
    <row r="434" spans="1:14" ht="36" x14ac:dyDescent="0.2">
      <c r="A434" s="25" t="s">
        <v>5127</v>
      </c>
      <c r="B434" s="18" t="s">
        <v>8876</v>
      </c>
      <c r="C434" s="20">
        <v>0</v>
      </c>
      <c r="D434" s="20">
        <v>0</v>
      </c>
      <c r="E434" s="18" t="s">
        <v>8879</v>
      </c>
      <c r="F434" s="20">
        <v>0</v>
      </c>
      <c r="G434" s="20">
        <v>0</v>
      </c>
      <c r="H434" s="18" t="s">
        <v>8820</v>
      </c>
      <c r="I434" s="20">
        <v>2</v>
      </c>
      <c r="J434" s="20">
        <v>0</v>
      </c>
      <c r="K434" s="20">
        <v>0</v>
      </c>
      <c r="L434" s="20">
        <v>1</v>
      </c>
      <c r="M434" s="20">
        <v>0</v>
      </c>
      <c r="N434" s="7"/>
    </row>
    <row r="435" spans="1:14" ht="36" x14ac:dyDescent="0.2">
      <c r="A435" s="25" t="s">
        <v>5127</v>
      </c>
      <c r="B435" s="18" t="s">
        <v>8876</v>
      </c>
      <c r="C435" s="20">
        <v>0</v>
      </c>
      <c r="D435" s="20">
        <v>0</v>
      </c>
      <c r="E435" s="18" t="s">
        <v>8879</v>
      </c>
      <c r="F435" s="20">
        <v>0</v>
      </c>
      <c r="G435" s="20">
        <v>0</v>
      </c>
      <c r="H435" s="18" t="s">
        <v>8824</v>
      </c>
      <c r="I435" s="20">
        <v>2</v>
      </c>
      <c r="J435" s="20">
        <v>0</v>
      </c>
      <c r="K435" s="20">
        <v>0</v>
      </c>
      <c r="L435" s="20">
        <v>1</v>
      </c>
      <c r="M435" s="20">
        <v>0</v>
      </c>
      <c r="N435" s="7"/>
    </row>
    <row r="436" spans="1:14" ht="36" x14ac:dyDescent="0.2">
      <c r="A436" s="25" t="s">
        <v>5127</v>
      </c>
      <c r="B436" s="18" t="s">
        <v>8876</v>
      </c>
      <c r="C436" s="20">
        <v>0</v>
      </c>
      <c r="D436" s="20">
        <v>0</v>
      </c>
      <c r="E436" s="18" t="s">
        <v>8879</v>
      </c>
      <c r="F436" s="20">
        <v>0</v>
      </c>
      <c r="G436" s="20">
        <v>0</v>
      </c>
      <c r="H436" s="18" t="s">
        <v>8820</v>
      </c>
      <c r="I436" s="20">
        <v>2</v>
      </c>
      <c r="J436" s="20">
        <v>0</v>
      </c>
      <c r="K436" s="20">
        <v>0</v>
      </c>
      <c r="L436" s="20">
        <v>1</v>
      </c>
      <c r="M436" s="20">
        <v>0</v>
      </c>
      <c r="N436" s="7"/>
    </row>
    <row r="437" spans="1:14" ht="36" x14ac:dyDescent="0.2">
      <c r="A437" s="25" t="s">
        <v>5127</v>
      </c>
      <c r="B437" s="18" t="s">
        <v>8876</v>
      </c>
      <c r="C437" s="20">
        <v>0</v>
      </c>
      <c r="D437" s="20">
        <v>0</v>
      </c>
      <c r="E437" s="18" t="s">
        <v>8879</v>
      </c>
      <c r="F437" s="20">
        <v>0</v>
      </c>
      <c r="G437" s="20">
        <v>0</v>
      </c>
      <c r="H437" s="18" t="s">
        <v>8826</v>
      </c>
      <c r="I437" s="20">
        <v>3</v>
      </c>
      <c r="J437" s="20">
        <v>0</v>
      </c>
      <c r="K437" s="20">
        <v>0</v>
      </c>
      <c r="L437" s="20">
        <v>1</v>
      </c>
      <c r="M437" s="20">
        <v>0</v>
      </c>
      <c r="N437" s="7"/>
    </row>
    <row r="438" spans="1:14" ht="36" x14ac:dyDescent="0.2">
      <c r="A438" s="25" t="s">
        <v>5127</v>
      </c>
      <c r="B438" s="18" t="s">
        <v>8876</v>
      </c>
      <c r="C438" s="20">
        <v>0</v>
      </c>
      <c r="D438" s="20">
        <v>0</v>
      </c>
      <c r="E438" s="18" t="s">
        <v>8879</v>
      </c>
      <c r="F438" s="20">
        <v>0</v>
      </c>
      <c r="G438" s="20">
        <v>0</v>
      </c>
      <c r="H438" s="18" t="s">
        <v>8828</v>
      </c>
      <c r="I438" s="20">
        <v>2</v>
      </c>
      <c r="J438" s="20">
        <v>0</v>
      </c>
      <c r="K438" s="20">
        <v>0</v>
      </c>
      <c r="L438" s="20">
        <v>1</v>
      </c>
      <c r="M438" s="20">
        <v>0</v>
      </c>
      <c r="N438" s="7"/>
    </row>
    <row r="439" spans="1:14" ht="36" x14ac:dyDescent="0.2">
      <c r="A439" s="25" t="s">
        <v>5127</v>
      </c>
      <c r="B439" s="18" t="s">
        <v>8876</v>
      </c>
      <c r="C439" s="20">
        <v>0</v>
      </c>
      <c r="D439" s="20">
        <v>0</v>
      </c>
      <c r="E439" s="18" t="s">
        <v>8881</v>
      </c>
      <c r="F439" s="20">
        <v>1</v>
      </c>
      <c r="G439" s="20">
        <v>0</v>
      </c>
      <c r="H439" s="18" t="s">
        <v>8820</v>
      </c>
      <c r="I439" s="20">
        <v>2</v>
      </c>
      <c r="J439" s="20">
        <v>0</v>
      </c>
      <c r="K439" s="20">
        <v>0</v>
      </c>
      <c r="L439" s="20">
        <v>1</v>
      </c>
      <c r="M439" s="20">
        <v>0</v>
      </c>
      <c r="N439" s="7"/>
    </row>
    <row r="440" spans="1:14" ht="36" x14ac:dyDescent="0.2">
      <c r="A440" s="25" t="s">
        <v>5127</v>
      </c>
      <c r="B440" s="18" t="s">
        <v>8876</v>
      </c>
      <c r="C440" s="20">
        <v>0</v>
      </c>
      <c r="D440" s="20">
        <v>0</v>
      </c>
      <c r="E440" s="18" t="s">
        <v>8879</v>
      </c>
      <c r="F440" s="20">
        <v>0</v>
      </c>
      <c r="G440" s="20">
        <v>0</v>
      </c>
      <c r="H440" s="18" t="s">
        <v>8827</v>
      </c>
      <c r="I440" s="20">
        <v>7</v>
      </c>
      <c r="J440" s="20">
        <v>0</v>
      </c>
      <c r="K440" s="20">
        <v>0</v>
      </c>
      <c r="L440" s="20">
        <v>1</v>
      </c>
      <c r="M440" s="20">
        <v>0</v>
      </c>
      <c r="N440" s="7"/>
    </row>
    <row r="441" spans="1:14" ht="36" x14ac:dyDescent="0.2">
      <c r="A441" s="25" t="s">
        <v>5127</v>
      </c>
      <c r="B441" s="18" t="s">
        <v>8876</v>
      </c>
      <c r="C441" s="20">
        <v>0</v>
      </c>
      <c r="D441" s="20">
        <v>0</v>
      </c>
      <c r="E441" s="18" t="s">
        <v>8879</v>
      </c>
      <c r="F441" s="20">
        <v>0</v>
      </c>
      <c r="G441" s="20">
        <v>0</v>
      </c>
      <c r="H441" s="18" t="s">
        <v>8820</v>
      </c>
      <c r="I441" s="20">
        <v>2</v>
      </c>
      <c r="J441" s="20">
        <v>0</v>
      </c>
      <c r="K441" s="20">
        <v>0</v>
      </c>
      <c r="L441" s="20">
        <v>0</v>
      </c>
      <c r="M441" s="20">
        <v>1</v>
      </c>
      <c r="N441" s="7"/>
    </row>
    <row r="442" spans="1:14" ht="36" x14ac:dyDescent="0.2">
      <c r="A442" s="25" t="s">
        <v>5127</v>
      </c>
      <c r="B442" s="18" t="s">
        <v>8876</v>
      </c>
      <c r="C442" s="20">
        <v>0</v>
      </c>
      <c r="D442" s="20">
        <v>0</v>
      </c>
      <c r="E442" s="18" t="s">
        <v>8880</v>
      </c>
      <c r="F442" s="20">
        <v>0</v>
      </c>
      <c r="G442" s="20">
        <v>0</v>
      </c>
      <c r="H442" s="18" t="s">
        <v>8820</v>
      </c>
      <c r="I442" s="20">
        <v>2</v>
      </c>
      <c r="J442" s="20">
        <v>0</v>
      </c>
      <c r="K442" s="20">
        <v>0</v>
      </c>
      <c r="L442" s="20">
        <v>0</v>
      </c>
      <c r="M442" s="20">
        <v>1</v>
      </c>
      <c r="N442" s="7"/>
    </row>
    <row r="443" spans="1:14" ht="36" x14ac:dyDescent="0.2">
      <c r="A443" s="25" t="s">
        <v>5127</v>
      </c>
      <c r="B443" s="18" t="s">
        <v>8876</v>
      </c>
      <c r="C443" s="20">
        <v>0</v>
      </c>
      <c r="D443" s="20">
        <v>0</v>
      </c>
      <c r="E443" s="18" t="s">
        <v>8882</v>
      </c>
      <c r="F443" s="20">
        <v>0</v>
      </c>
      <c r="G443" s="20">
        <v>1</v>
      </c>
      <c r="H443" s="18" t="s">
        <v>8829</v>
      </c>
      <c r="I443" s="20">
        <v>5</v>
      </c>
      <c r="J443" s="20">
        <v>0</v>
      </c>
      <c r="K443" s="20">
        <v>0</v>
      </c>
      <c r="L443" s="20">
        <v>1</v>
      </c>
      <c r="M443" s="20">
        <v>0</v>
      </c>
      <c r="N443" s="7"/>
    </row>
    <row r="444" spans="1:14" ht="36" x14ac:dyDescent="0.2">
      <c r="A444" s="25" t="s">
        <v>5127</v>
      </c>
      <c r="B444" s="18" t="s">
        <v>8883</v>
      </c>
      <c r="C444" s="20">
        <v>0</v>
      </c>
      <c r="D444" s="20">
        <v>0</v>
      </c>
      <c r="E444" s="18" t="s">
        <v>8879</v>
      </c>
      <c r="F444" s="20">
        <v>0</v>
      </c>
      <c r="G444" s="20">
        <v>0</v>
      </c>
      <c r="H444" s="18" t="s">
        <v>8820</v>
      </c>
      <c r="I444" s="20">
        <v>2</v>
      </c>
      <c r="J444" s="20">
        <v>0</v>
      </c>
      <c r="K444" s="20">
        <v>0</v>
      </c>
      <c r="L444" s="20">
        <v>1</v>
      </c>
      <c r="M444" s="20">
        <v>0</v>
      </c>
      <c r="N444" s="7"/>
    </row>
    <row r="445" spans="1:14" ht="36" x14ac:dyDescent="0.2">
      <c r="A445" s="25" t="s">
        <v>6834</v>
      </c>
      <c r="B445" s="18" t="s">
        <v>8884</v>
      </c>
      <c r="C445" s="20">
        <v>0</v>
      </c>
      <c r="D445" s="20">
        <v>0</v>
      </c>
      <c r="E445" s="18" t="s">
        <v>8885</v>
      </c>
      <c r="F445" s="20">
        <v>2</v>
      </c>
      <c r="G445" s="20">
        <v>3</v>
      </c>
      <c r="H445" s="18" t="s">
        <v>8886</v>
      </c>
      <c r="I445" s="20">
        <v>0</v>
      </c>
      <c r="J445" s="20">
        <v>0</v>
      </c>
      <c r="K445" s="20">
        <v>0</v>
      </c>
      <c r="L445" s="20">
        <v>1</v>
      </c>
      <c r="M445" s="20">
        <v>0</v>
      </c>
      <c r="N445" s="7"/>
    </row>
    <row r="446" spans="1:14" ht="36" x14ac:dyDescent="0.2">
      <c r="A446" s="25" t="s">
        <v>6834</v>
      </c>
      <c r="B446" s="18" t="s">
        <v>8884</v>
      </c>
      <c r="C446" s="20">
        <v>0</v>
      </c>
      <c r="D446" s="20">
        <v>0</v>
      </c>
      <c r="E446" s="18" t="s">
        <v>8887</v>
      </c>
      <c r="F446" s="20">
        <v>0</v>
      </c>
      <c r="G446" s="20">
        <v>0</v>
      </c>
      <c r="H446" s="18" t="s">
        <v>8886</v>
      </c>
      <c r="I446" s="20">
        <v>0</v>
      </c>
      <c r="J446" s="20">
        <v>0</v>
      </c>
      <c r="K446" s="20">
        <v>0</v>
      </c>
      <c r="L446" s="20">
        <v>1</v>
      </c>
      <c r="M446" s="20">
        <v>0</v>
      </c>
      <c r="N446" s="7"/>
    </row>
    <row r="447" spans="1:14" ht="36" x14ac:dyDescent="0.2">
      <c r="A447" s="25" t="s">
        <v>6834</v>
      </c>
      <c r="B447" s="18" t="s">
        <v>8884</v>
      </c>
      <c r="C447" s="20">
        <v>0</v>
      </c>
      <c r="D447" s="20">
        <v>0</v>
      </c>
      <c r="E447" s="18" t="s">
        <v>8887</v>
      </c>
      <c r="F447" s="20">
        <v>0</v>
      </c>
      <c r="G447" s="20">
        <v>0</v>
      </c>
      <c r="H447" s="18" t="s">
        <v>8886</v>
      </c>
      <c r="I447" s="20">
        <v>0</v>
      </c>
      <c r="J447" s="20">
        <v>0</v>
      </c>
      <c r="K447" s="20">
        <v>0</v>
      </c>
      <c r="L447" s="20">
        <v>2</v>
      </c>
      <c r="M447" s="20">
        <v>0</v>
      </c>
      <c r="N447" s="7"/>
    </row>
    <row r="448" spans="1:14" ht="36" x14ac:dyDescent="0.2">
      <c r="A448" s="25" t="s">
        <v>6834</v>
      </c>
      <c r="B448" s="18" t="s">
        <v>8884</v>
      </c>
      <c r="C448" s="20">
        <v>0</v>
      </c>
      <c r="D448" s="20">
        <v>0</v>
      </c>
      <c r="E448" s="18" t="s">
        <v>8887</v>
      </c>
      <c r="F448" s="20">
        <v>0</v>
      </c>
      <c r="G448" s="20">
        <v>0</v>
      </c>
      <c r="H448" s="18" t="s">
        <v>8886</v>
      </c>
      <c r="I448" s="20">
        <v>0</v>
      </c>
      <c r="J448" s="20">
        <v>0</v>
      </c>
      <c r="K448" s="20">
        <v>0</v>
      </c>
      <c r="L448" s="20">
        <v>4270</v>
      </c>
      <c r="M448" s="20">
        <v>18</v>
      </c>
      <c r="N448" s="7"/>
    </row>
    <row r="449" spans="1:14" ht="36" x14ac:dyDescent="0.2">
      <c r="A449" s="25" t="s">
        <v>6834</v>
      </c>
      <c r="B449" s="18" t="s">
        <v>8884</v>
      </c>
      <c r="C449" s="20">
        <v>0</v>
      </c>
      <c r="D449" s="20">
        <v>0</v>
      </c>
      <c r="E449" s="18" t="s">
        <v>8887</v>
      </c>
      <c r="F449" s="20">
        <v>0</v>
      </c>
      <c r="G449" s="20">
        <v>0</v>
      </c>
      <c r="H449" s="18" t="s">
        <v>8886</v>
      </c>
      <c r="I449" s="20">
        <v>0</v>
      </c>
      <c r="J449" s="20">
        <v>0</v>
      </c>
      <c r="K449" s="20">
        <v>0</v>
      </c>
      <c r="L449" s="20">
        <v>1</v>
      </c>
      <c r="M449" s="20">
        <v>0</v>
      </c>
      <c r="N449" s="7"/>
    </row>
    <row r="450" spans="1:14" ht="36" x14ac:dyDescent="0.2">
      <c r="A450" s="25" t="s">
        <v>6834</v>
      </c>
      <c r="B450" s="18" t="s">
        <v>8884</v>
      </c>
      <c r="C450" s="20">
        <v>0</v>
      </c>
      <c r="D450" s="20">
        <v>0</v>
      </c>
      <c r="E450" s="18" t="s">
        <v>8887</v>
      </c>
      <c r="F450" s="20">
        <v>0</v>
      </c>
      <c r="G450" s="20">
        <v>0</v>
      </c>
      <c r="H450" s="18" t="s">
        <v>8886</v>
      </c>
      <c r="I450" s="20">
        <v>0</v>
      </c>
      <c r="J450" s="20">
        <v>0</v>
      </c>
      <c r="K450" s="20">
        <v>0</v>
      </c>
      <c r="L450" s="20">
        <v>1</v>
      </c>
      <c r="M450" s="20">
        <v>0</v>
      </c>
      <c r="N450" s="7"/>
    </row>
    <row r="451" spans="1:14" ht="36" x14ac:dyDescent="0.2">
      <c r="A451" s="25" t="s">
        <v>6834</v>
      </c>
      <c r="B451" s="18" t="s">
        <v>8884</v>
      </c>
      <c r="C451" s="20">
        <v>0</v>
      </c>
      <c r="D451" s="20">
        <v>0</v>
      </c>
      <c r="E451" s="18" t="s">
        <v>8887</v>
      </c>
      <c r="F451" s="20">
        <v>0</v>
      </c>
      <c r="G451" s="20">
        <v>0</v>
      </c>
      <c r="H451" s="18" t="s">
        <v>8886</v>
      </c>
      <c r="I451" s="20">
        <v>0</v>
      </c>
      <c r="J451" s="20">
        <v>0</v>
      </c>
      <c r="K451" s="20">
        <v>0</v>
      </c>
      <c r="L451" s="20">
        <v>3</v>
      </c>
      <c r="M451" s="20">
        <v>0</v>
      </c>
      <c r="N451" s="7"/>
    </row>
    <row r="452" spans="1:14" ht="36" x14ac:dyDescent="0.2">
      <c r="A452" s="25" t="s">
        <v>6834</v>
      </c>
      <c r="B452" s="18" t="s">
        <v>8884</v>
      </c>
      <c r="C452" s="20">
        <v>0</v>
      </c>
      <c r="D452" s="20">
        <v>0</v>
      </c>
      <c r="E452" s="18" t="s">
        <v>8887</v>
      </c>
      <c r="F452" s="20">
        <v>0</v>
      </c>
      <c r="G452" s="20">
        <v>0</v>
      </c>
      <c r="H452" s="18" t="s">
        <v>8886</v>
      </c>
      <c r="I452" s="20">
        <v>0</v>
      </c>
      <c r="J452" s="20">
        <v>0</v>
      </c>
      <c r="K452" s="20">
        <v>0</v>
      </c>
      <c r="L452" s="20">
        <v>1</v>
      </c>
      <c r="M452" s="20">
        <v>0</v>
      </c>
      <c r="N452" s="7"/>
    </row>
    <row r="453" spans="1:14" ht="36" x14ac:dyDescent="0.2">
      <c r="A453" s="25" t="s">
        <v>6834</v>
      </c>
      <c r="B453" s="18" t="s">
        <v>8884</v>
      </c>
      <c r="C453" s="20">
        <v>0</v>
      </c>
      <c r="D453" s="20">
        <v>0</v>
      </c>
      <c r="E453" s="18" t="s">
        <v>8887</v>
      </c>
      <c r="F453" s="20">
        <v>0</v>
      </c>
      <c r="G453" s="20">
        <v>0</v>
      </c>
      <c r="H453" s="18" t="s">
        <v>8886</v>
      </c>
      <c r="I453" s="20">
        <v>0</v>
      </c>
      <c r="J453" s="20">
        <v>0</v>
      </c>
      <c r="K453" s="20">
        <v>0</v>
      </c>
      <c r="L453" s="20">
        <v>1</v>
      </c>
      <c r="M453" s="20">
        <v>0</v>
      </c>
      <c r="N453" s="7"/>
    </row>
    <row r="454" spans="1:14" ht="36" x14ac:dyDescent="0.2">
      <c r="A454" s="25" t="s">
        <v>6834</v>
      </c>
      <c r="B454" s="18" t="s">
        <v>8884</v>
      </c>
      <c r="C454" s="20">
        <v>0</v>
      </c>
      <c r="D454" s="20">
        <v>0</v>
      </c>
      <c r="E454" s="18" t="s">
        <v>8887</v>
      </c>
      <c r="F454" s="20">
        <v>0</v>
      </c>
      <c r="G454" s="20">
        <v>0</v>
      </c>
      <c r="H454" s="18" t="s">
        <v>8886</v>
      </c>
      <c r="I454" s="20">
        <v>0</v>
      </c>
      <c r="J454" s="20">
        <v>0</v>
      </c>
      <c r="K454" s="20">
        <v>0</v>
      </c>
      <c r="L454" s="20">
        <v>1</v>
      </c>
      <c r="M454" s="20">
        <v>0</v>
      </c>
      <c r="N454" s="7"/>
    </row>
    <row r="455" spans="1:14" ht="36" x14ac:dyDescent="0.2">
      <c r="A455" s="25" t="s">
        <v>6834</v>
      </c>
      <c r="B455" s="18" t="s">
        <v>8884</v>
      </c>
      <c r="C455" s="20">
        <v>0</v>
      </c>
      <c r="D455" s="20">
        <v>0</v>
      </c>
      <c r="E455" s="18" t="s">
        <v>8887</v>
      </c>
      <c r="F455" s="20">
        <v>0</v>
      </c>
      <c r="G455" s="20">
        <v>0</v>
      </c>
      <c r="H455" s="18" t="s">
        <v>8886</v>
      </c>
      <c r="I455" s="20">
        <v>0</v>
      </c>
      <c r="J455" s="20">
        <v>0</v>
      </c>
      <c r="K455" s="20">
        <v>0</v>
      </c>
      <c r="L455" s="20">
        <v>1</v>
      </c>
      <c r="M455" s="20">
        <v>0</v>
      </c>
      <c r="N455" s="7"/>
    </row>
    <row r="456" spans="1:14" ht="36" x14ac:dyDescent="0.2">
      <c r="A456" s="25" t="s">
        <v>6834</v>
      </c>
      <c r="B456" s="18" t="s">
        <v>8884</v>
      </c>
      <c r="C456" s="20">
        <v>0</v>
      </c>
      <c r="D456" s="20">
        <v>0</v>
      </c>
      <c r="E456" s="18" t="s">
        <v>8887</v>
      </c>
      <c r="F456" s="20">
        <v>0</v>
      </c>
      <c r="G456" s="20">
        <v>0</v>
      </c>
      <c r="H456" s="18" t="s">
        <v>8886</v>
      </c>
      <c r="I456" s="20">
        <v>0</v>
      </c>
      <c r="J456" s="20">
        <v>0</v>
      </c>
      <c r="K456" s="20">
        <v>0</v>
      </c>
      <c r="L456" s="20">
        <v>1</v>
      </c>
      <c r="M456" s="20">
        <v>0</v>
      </c>
      <c r="N456" s="7"/>
    </row>
    <row r="457" spans="1:14" ht="36" x14ac:dyDescent="0.2">
      <c r="A457" s="25" t="s">
        <v>6834</v>
      </c>
      <c r="B457" s="18" t="s">
        <v>8884</v>
      </c>
      <c r="C457" s="20">
        <v>0</v>
      </c>
      <c r="D457" s="20">
        <v>0</v>
      </c>
      <c r="E457" s="18" t="s">
        <v>8887</v>
      </c>
      <c r="F457" s="20">
        <v>0</v>
      </c>
      <c r="G457" s="20">
        <v>0</v>
      </c>
      <c r="H457" s="18" t="s">
        <v>8886</v>
      </c>
      <c r="I457" s="20">
        <v>0</v>
      </c>
      <c r="J457" s="20">
        <v>0</v>
      </c>
      <c r="K457" s="20">
        <v>0</v>
      </c>
      <c r="L457" s="20">
        <v>1</v>
      </c>
      <c r="M457" s="20">
        <v>0</v>
      </c>
      <c r="N457" s="7"/>
    </row>
    <row r="458" spans="1:14" ht="36" x14ac:dyDescent="0.2">
      <c r="A458" s="25" t="s">
        <v>6834</v>
      </c>
      <c r="B458" s="18" t="s">
        <v>8884</v>
      </c>
      <c r="C458" s="20">
        <v>0</v>
      </c>
      <c r="D458" s="20">
        <v>0</v>
      </c>
      <c r="E458" s="18" t="s">
        <v>8887</v>
      </c>
      <c r="F458" s="20">
        <v>0</v>
      </c>
      <c r="G458" s="20">
        <v>0</v>
      </c>
      <c r="H458" s="18" t="s">
        <v>8886</v>
      </c>
      <c r="I458" s="20">
        <v>0</v>
      </c>
      <c r="J458" s="20">
        <v>0</v>
      </c>
      <c r="K458" s="20">
        <v>0</v>
      </c>
      <c r="L458" s="20">
        <v>2</v>
      </c>
      <c r="M458" s="20">
        <v>0</v>
      </c>
      <c r="N458" s="7"/>
    </row>
    <row r="459" spans="1:14" ht="36" x14ac:dyDescent="0.2">
      <c r="A459" s="25" t="s">
        <v>6834</v>
      </c>
      <c r="B459" s="18" t="s">
        <v>8884</v>
      </c>
      <c r="C459" s="20">
        <v>0</v>
      </c>
      <c r="D459" s="20">
        <v>0</v>
      </c>
      <c r="E459" s="18" t="s">
        <v>8887</v>
      </c>
      <c r="F459" s="20">
        <v>0</v>
      </c>
      <c r="G459" s="20">
        <v>0</v>
      </c>
      <c r="H459" s="18" t="s">
        <v>8888</v>
      </c>
      <c r="I459" s="20">
        <v>0</v>
      </c>
      <c r="J459" s="20">
        <v>0</v>
      </c>
      <c r="K459" s="20">
        <v>0</v>
      </c>
      <c r="L459" s="20">
        <v>1</v>
      </c>
      <c r="M459" s="20">
        <v>0</v>
      </c>
      <c r="N459" s="7"/>
    </row>
    <row r="460" spans="1:14" ht="36" x14ac:dyDescent="0.2">
      <c r="A460" s="25" t="s">
        <v>6834</v>
      </c>
      <c r="B460" s="18" t="s">
        <v>8884</v>
      </c>
      <c r="C460" s="20">
        <v>0</v>
      </c>
      <c r="D460" s="20">
        <v>0</v>
      </c>
      <c r="E460" s="18" t="s">
        <v>8887</v>
      </c>
      <c r="F460" s="20">
        <v>0</v>
      </c>
      <c r="G460" s="20">
        <v>0</v>
      </c>
      <c r="H460" s="18" t="s">
        <v>8886</v>
      </c>
      <c r="I460" s="20">
        <v>0</v>
      </c>
      <c r="J460" s="20">
        <v>0</v>
      </c>
      <c r="K460" s="20">
        <v>0</v>
      </c>
      <c r="L460" s="20">
        <v>1</v>
      </c>
      <c r="M460" s="20">
        <v>0</v>
      </c>
      <c r="N460" s="7"/>
    </row>
    <row r="461" spans="1:14" ht="36" x14ac:dyDescent="0.2">
      <c r="A461" s="25" t="s">
        <v>6834</v>
      </c>
      <c r="B461" s="18" t="s">
        <v>8884</v>
      </c>
      <c r="C461" s="20">
        <v>0</v>
      </c>
      <c r="D461" s="20">
        <v>0</v>
      </c>
      <c r="E461" s="18" t="s">
        <v>8887</v>
      </c>
      <c r="F461" s="20">
        <v>0</v>
      </c>
      <c r="G461" s="20">
        <v>0</v>
      </c>
      <c r="H461" s="18" t="s">
        <v>8886</v>
      </c>
      <c r="I461" s="20">
        <v>0</v>
      </c>
      <c r="J461" s="20">
        <v>0</v>
      </c>
      <c r="K461" s="20">
        <v>0</v>
      </c>
      <c r="L461" s="20">
        <v>1</v>
      </c>
      <c r="M461" s="20">
        <v>1</v>
      </c>
      <c r="N461" s="7"/>
    </row>
    <row r="462" spans="1:14" ht="36" x14ac:dyDescent="0.2">
      <c r="A462" s="25" t="s">
        <v>6834</v>
      </c>
      <c r="B462" s="18" t="s">
        <v>8884</v>
      </c>
      <c r="C462" s="20">
        <v>0</v>
      </c>
      <c r="D462" s="20">
        <v>0</v>
      </c>
      <c r="E462" s="18" t="s">
        <v>8887</v>
      </c>
      <c r="F462" s="20">
        <v>0</v>
      </c>
      <c r="G462" s="20">
        <v>0</v>
      </c>
      <c r="H462" s="18" t="s">
        <v>8886</v>
      </c>
      <c r="I462" s="20">
        <v>0</v>
      </c>
      <c r="J462" s="20">
        <v>0</v>
      </c>
      <c r="K462" s="20">
        <v>0</v>
      </c>
      <c r="L462" s="20">
        <v>1</v>
      </c>
      <c r="M462" s="20">
        <v>0</v>
      </c>
      <c r="N462" s="7"/>
    </row>
    <row r="463" spans="1:14" ht="36" x14ac:dyDescent="0.2">
      <c r="A463" s="25" t="s">
        <v>6834</v>
      </c>
      <c r="B463" s="18" t="s">
        <v>8884</v>
      </c>
      <c r="C463" s="20">
        <v>0</v>
      </c>
      <c r="D463" s="20">
        <v>0</v>
      </c>
      <c r="E463" s="18" t="s">
        <v>8887</v>
      </c>
      <c r="F463" s="20">
        <v>0</v>
      </c>
      <c r="G463" s="20">
        <v>0</v>
      </c>
      <c r="H463" s="18" t="s">
        <v>8886</v>
      </c>
      <c r="I463" s="20">
        <v>0</v>
      </c>
      <c r="J463" s="20">
        <v>0</v>
      </c>
      <c r="K463" s="20">
        <v>0</v>
      </c>
      <c r="L463" s="20">
        <v>3</v>
      </c>
      <c r="M463" s="20">
        <v>0</v>
      </c>
      <c r="N463" s="7"/>
    </row>
    <row r="464" spans="1:14" ht="36" x14ac:dyDescent="0.2">
      <c r="A464" s="25" t="s">
        <v>6834</v>
      </c>
      <c r="B464" s="18" t="s">
        <v>8884</v>
      </c>
      <c r="C464" s="20">
        <v>0</v>
      </c>
      <c r="D464" s="20">
        <v>0</v>
      </c>
      <c r="E464" s="18" t="s">
        <v>8887</v>
      </c>
      <c r="F464" s="20">
        <v>0</v>
      </c>
      <c r="G464" s="20">
        <v>0</v>
      </c>
      <c r="H464" s="18" t="s">
        <v>8886</v>
      </c>
      <c r="I464" s="20">
        <v>0</v>
      </c>
      <c r="J464" s="20">
        <v>0</v>
      </c>
      <c r="K464" s="20">
        <v>0</v>
      </c>
      <c r="L464" s="20">
        <v>1</v>
      </c>
      <c r="M464" s="20">
        <v>0</v>
      </c>
      <c r="N464" s="7"/>
    </row>
    <row r="465" spans="1:14" ht="36" x14ac:dyDescent="0.2">
      <c r="A465" s="25" t="s">
        <v>6834</v>
      </c>
      <c r="B465" s="18" t="s">
        <v>8884</v>
      </c>
      <c r="C465" s="20">
        <v>0</v>
      </c>
      <c r="D465" s="20">
        <v>0</v>
      </c>
      <c r="E465" s="18" t="s">
        <v>8887</v>
      </c>
      <c r="F465" s="20">
        <v>0</v>
      </c>
      <c r="G465" s="20">
        <v>0</v>
      </c>
      <c r="H465" s="18" t="s">
        <v>8886</v>
      </c>
      <c r="I465" s="20">
        <v>0</v>
      </c>
      <c r="J465" s="20">
        <v>0</v>
      </c>
      <c r="K465" s="20">
        <v>0</v>
      </c>
      <c r="L465" s="20">
        <v>1</v>
      </c>
      <c r="M465" s="20">
        <v>0</v>
      </c>
      <c r="N465" s="7"/>
    </row>
    <row r="466" spans="1:14" ht="36" x14ac:dyDescent="0.2">
      <c r="A466" s="25" t="s">
        <v>6834</v>
      </c>
      <c r="B466" s="18" t="s">
        <v>8884</v>
      </c>
      <c r="C466" s="20">
        <v>0</v>
      </c>
      <c r="D466" s="20">
        <v>0</v>
      </c>
      <c r="E466" s="18" t="s">
        <v>8887</v>
      </c>
      <c r="F466" s="20">
        <v>0</v>
      </c>
      <c r="G466" s="20">
        <v>0</v>
      </c>
      <c r="H466" s="18" t="s">
        <v>8886</v>
      </c>
      <c r="I466" s="20">
        <v>0</v>
      </c>
      <c r="J466" s="20">
        <v>0</v>
      </c>
      <c r="K466" s="20">
        <v>0</v>
      </c>
      <c r="L466" s="20">
        <v>1</v>
      </c>
      <c r="M466" s="20">
        <v>0</v>
      </c>
      <c r="N466" s="7"/>
    </row>
    <row r="467" spans="1:14" ht="36" x14ac:dyDescent="0.2">
      <c r="A467" s="25" t="s">
        <v>6834</v>
      </c>
      <c r="B467" s="18" t="s">
        <v>8884</v>
      </c>
      <c r="C467" s="20">
        <v>0</v>
      </c>
      <c r="D467" s="20">
        <v>0</v>
      </c>
      <c r="E467" s="18" t="s">
        <v>8889</v>
      </c>
      <c r="F467" s="20">
        <v>5</v>
      </c>
      <c r="G467" s="20">
        <v>4</v>
      </c>
      <c r="H467" s="18" t="s">
        <v>8886</v>
      </c>
      <c r="I467" s="20">
        <v>0</v>
      </c>
      <c r="J467" s="20">
        <v>0</v>
      </c>
      <c r="K467" s="20">
        <v>0</v>
      </c>
      <c r="L467" s="20">
        <v>1</v>
      </c>
      <c r="M467" s="20">
        <v>0</v>
      </c>
      <c r="N467" s="7"/>
    </row>
    <row r="468" spans="1:14" ht="36" x14ac:dyDescent="0.2">
      <c r="A468" s="25" t="s">
        <v>6834</v>
      </c>
      <c r="B468" s="18" t="s">
        <v>8884</v>
      </c>
      <c r="C468" s="20">
        <v>0</v>
      </c>
      <c r="D468" s="20">
        <v>0</v>
      </c>
      <c r="E468" s="18" t="s">
        <v>8887</v>
      </c>
      <c r="F468" s="20">
        <v>0</v>
      </c>
      <c r="G468" s="20">
        <v>0</v>
      </c>
      <c r="H468" s="18" t="s">
        <v>8890</v>
      </c>
      <c r="I468" s="20">
        <v>1</v>
      </c>
      <c r="J468" s="20">
        <v>0</v>
      </c>
      <c r="K468" s="20">
        <v>0</v>
      </c>
      <c r="L468" s="20">
        <v>1</v>
      </c>
      <c r="M468" s="20">
        <v>0</v>
      </c>
      <c r="N468" s="7"/>
    </row>
    <row r="469" spans="1:14" ht="36" x14ac:dyDescent="0.2">
      <c r="A469" s="25" t="s">
        <v>6834</v>
      </c>
      <c r="B469" s="18" t="s">
        <v>8884</v>
      </c>
      <c r="C469" s="20">
        <v>0</v>
      </c>
      <c r="D469" s="20">
        <v>0</v>
      </c>
      <c r="E469" s="18" t="s">
        <v>8887</v>
      </c>
      <c r="F469" s="20">
        <v>0</v>
      </c>
      <c r="G469" s="20">
        <v>0</v>
      </c>
      <c r="H469" s="18" t="s">
        <v>8891</v>
      </c>
      <c r="I469" s="20">
        <v>0</v>
      </c>
      <c r="J469" s="20">
        <v>0</v>
      </c>
      <c r="K469" s="20">
        <v>0</v>
      </c>
      <c r="L469" s="20">
        <v>1</v>
      </c>
      <c r="M469" s="20">
        <v>0</v>
      </c>
      <c r="N469" s="7"/>
    </row>
    <row r="470" spans="1:14" ht="36" x14ac:dyDescent="0.2">
      <c r="A470" s="25" t="s">
        <v>6834</v>
      </c>
      <c r="B470" s="18" t="s">
        <v>8884</v>
      </c>
      <c r="C470" s="20">
        <v>0</v>
      </c>
      <c r="D470" s="20">
        <v>0</v>
      </c>
      <c r="E470" s="18" t="s">
        <v>8889</v>
      </c>
      <c r="F470" s="20">
        <v>5</v>
      </c>
      <c r="G470" s="20">
        <v>4</v>
      </c>
      <c r="H470" s="18" t="s">
        <v>8886</v>
      </c>
      <c r="I470" s="20">
        <v>0</v>
      </c>
      <c r="J470" s="20">
        <v>0</v>
      </c>
      <c r="K470" s="20">
        <v>0</v>
      </c>
      <c r="L470" s="20">
        <v>1</v>
      </c>
      <c r="M470" s="20">
        <v>0</v>
      </c>
      <c r="N470" s="7"/>
    </row>
    <row r="471" spans="1:14" ht="36" x14ac:dyDescent="0.2">
      <c r="A471" s="25" t="s">
        <v>6834</v>
      </c>
      <c r="B471" s="18" t="s">
        <v>8884</v>
      </c>
      <c r="C471" s="20">
        <v>0</v>
      </c>
      <c r="D471" s="20">
        <v>0</v>
      </c>
      <c r="E471" s="18" t="s">
        <v>8887</v>
      </c>
      <c r="F471" s="20">
        <v>0</v>
      </c>
      <c r="G471" s="20">
        <v>0</v>
      </c>
      <c r="H471" s="18" t="s">
        <v>8886</v>
      </c>
      <c r="I471" s="20">
        <v>0</v>
      </c>
      <c r="J471" s="20">
        <v>0</v>
      </c>
      <c r="K471" s="20">
        <v>0</v>
      </c>
      <c r="L471" s="20">
        <v>1</v>
      </c>
      <c r="M471" s="20">
        <v>0</v>
      </c>
      <c r="N471" s="7"/>
    </row>
    <row r="472" spans="1:14" ht="36" x14ac:dyDescent="0.2">
      <c r="A472" s="25" t="s">
        <v>6834</v>
      </c>
      <c r="B472" s="18" t="s">
        <v>8884</v>
      </c>
      <c r="C472" s="20">
        <v>0</v>
      </c>
      <c r="D472" s="20">
        <v>0</v>
      </c>
      <c r="E472" s="18" t="s">
        <v>8889</v>
      </c>
      <c r="F472" s="20">
        <v>5</v>
      </c>
      <c r="G472" s="20">
        <v>4</v>
      </c>
      <c r="H472" s="18" t="s">
        <v>8886</v>
      </c>
      <c r="I472" s="20">
        <v>0</v>
      </c>
      <c r="J472" s="20">
        <v>0</v>
      </c>
      <c r="K472" s="20">
        <v>0</v>
      </c>
      <c r="L472" s="20">
        <v>0</v>
      </c>
      <c r="M472" s="20">
        <v>1</v>
      </c>
      <c r="N472" s="7"/>
    </row>
    <row r="473" spans="1:14" ht="36" x14ac:dyDescent="0.2">
      <c r="A473" s="25" t="s">
        <v>6834</v>
      </c>
      <c r="B473" s="18" t="s">
        <v>8884</v>
      </c>
      <c r="C473" s="20">
        <v>0</v>
      </c>
      <c r="D473" s="20">
        <v>0</v>
      </c>
      <c r="E473" s="18" t="s">
        <v>8887</v>
      </c>
      <c r="F473" s="20">
        <v>0</v>
      </c>
      <c r="G473" s="20">
        <v>0</v>
      </c>
      <c r="H473" s="18" t="s">
        <v>8886</v>
      </c>
      <c r="I473" s="20">
        <v>0</v>
      </c>
      <c r="J473" s="20">
        <v>0</v>
      </c>
      <c r="K473" s="20">
        <v>0</v>
      </c>
      <c r="L473" s="20">
        <v>1</v>
      </c>
      <c r="M473" s="20">
        <v>0</v>
      </c>
      <c r="N473" s="7"/>
    </row>
    <row r="474" spans="1:14" ht="36" x14ac:dyDescent="0.2">
      <c r="A474" s="25" t="s">
        <v>6834</v>
      </c>
      <c r="B474" s="18" t="s">
        <v>8884</v>
      </c>
      <c r="C474" s="20">
        <v>0</v>
      </c>
      <c r="D474" s="20">
        <v>0</v>
      </c>
      <c r="E474" s="18" t="s">
        <v>8887</v>
      </c>
      <c r="F474" s="20">
        <v>0</v>
      </c>
      <c r="G474" s="20">
        <v>0</v>
      </c>
      <c r="H474" s="18" t="s">
        <v>8886</v>
      </c>
      <c r="I474" s="20">
        <v>0</v>
      </c>
      <c r="J474" s="20">
        <v>0</v>
      </c>
      <c r="K474" s="20">
        <v>0</v>
      </c>
      <c r="L474" s="20">
        <v>1</v>
      </c>
      <c r="M474" s="20">
        <v>0</v>
      </c>
      <c r="N474" s="7"/>
    </row>
    <row r="475" spans="1:14" ht="36" x14ac:dyDescent="0.2">
      <c r="A475" s="25" t="s">
        <v>6834</v>
      </c>
      <c r="B475" s="18" t="s">
        <v>8884</v>
      </c>
      <c r="C475" s="20">
        <v>0</v>
      </c>
      <c r="D475" s="20">
        <v>0</v>
      </c>
      <c r="E475" s="18" t="s">
        <v>8887</v>
      </c>
      <c r="F475" s="20">
        <v>0</v>
      </c>
      <c r="G475" s="20">
        <v>0</v>
      </c>
      <c r="H475" s="18" t="s">
        <v>8886</v>
      </c>
      <c r="I475" s="20">
        <v>0</v>
      </c>
      <c r="J475" s="20">
        <v>0</v>
      </c>
      <c r="K475" s="20">
        <v>0</v>
      </c>
      <c r="L475" s="20">
        <v>0</v>
      </c>
      <c r="M475" s="20">
        <v>1</v>
      </c>
      <c r="N475" s="7"/>
    </row>
    <row r="476" spans="1:14" ht="36" x14ac:dyDescent="0.2">
      <c r="A476" s="25" t="s">
        <v>6834</v>
      </c>
      <c r="B476" s="18" t="s">
        <v>8884</v>
      </c>
      <c r="C476" s="20">
        <v>0</v>
      </c>
      <c r="D476" s="20">
        <v>0</v>
      </c>
      <c r="E476" s="18" t="s">
        <v>8887</v>
      </c>
      <c r="F476" s="20">
        <v>0</v>
      </c>
      <c r="G476" s="20">
        <v>0</v>
      </c>
      <c r="H476" s="18" t="s">
        <v>8886</v>
      </c>
      <c r="I476" s="20">
        <v>0</v>
      </c>
      <c r="J476" s="20">
        <v>0</v>
      </c>
      <c r="K476" s="20">
        <v>0</v>
      </c>
      <c r="L476" s="20">
        <v>1</v>
      </c>
      <c r="M476" s="20">
        <v>0</v>
      </c>
      <c r="N476" s="7"/>
    </row>
    <row r="477" spans="1:14" ht="36" x14ac:dyDescent="0.2">
      <c r="A477" s="25" t="s">
        <v>6834</v>
      </c>
      <c r="B477" s="18" t="s">
        <v>8884</v>
      </c>
      <c r="C477" s="20">
        <v>0</v>
      </c>
      <c r="D477" s="20">
        <v>0</v>
      </c>
      <c r="E477" s="18" t="s">
        <v>8887</v>
      </c>
      <c r="F477" s="20">
        <v>0</v>
      </c>
      <c r="G477" s="20">
        <v>0</v>
      </c>
      <c r="H477" s="18" t="s">
        <v>8886</v>
      </c>
      <c r="I477" s="20">
        <v>0</v>
      </c>
      <c r="J477" s="20">
        <v>0</v>
      </c>
      <c r="K477" s="20">
        <v>0</v>
      </c>
      <c r="L477" s="20">
        <v>1</v>
      </c>
      <c r="M477" s="20">
        <v>0</v>
      </c>
      <c r="N477" s="7"/>
    </row>
    <row r="478" spans="1:14" ht="36" x14ac:dyDescent="0.2">
      <c r="A478" s="25" t="s">
        <v>6834</v>
      </c>
      <c r="B478" s="18" t="s">
        <v>8884</v>
      </c>
      <c r="C478" s="20">
        <v>0</v>
      </c>
      <c r="D478" s="20">
        <v>0</v>
      </c>
      <c r="E478" s="18" t="s">
        <v>8887</v>
      </c>
      <c r="F478" s="20">
        <v>0</v>
      </c>
      <c r="G478" s="20">
        <v>0</v>
      </c>
      <c r="H478" s="18" t="s">
        <v>8886</v>
      </c>
      <c r="I478" s="20">
        <v>0</v>
      </c>
      <c r="J478" s="20">
        <v>0</v>
      </c>
      <c r="K478" s="20">
        <v>0</v>
      </c>
      <c r="L478" s="20">
        <v>1</v>
      </c>
      <c r="M478" s="20">
        <v>0</v>
      </c>
      <c r="N478" s="7"/>
    </row>
    <row r="479" spans="1:14" ht="36" x14ac:dyDescent="0.2">
      <c r="A479" s="25" t="s">
        <v>6834</v>
      </c>
      <c r="B479" s="18" t="s">
        <v>8884</v>
      </c>
      <c r="C479" s="20">
        <v>0</v>
      </c>
      <c r="D479" s="20">
        <v>0</v>
      </c>
      <c r="E479" s="18" t="s">
        <v>8887</v>
      </c>
      <c r="F479" s="20">
        <v>0</v>
      </c>
      <c r="G479" s="20">
        <v>0</v>
      </c>
      <c r="H479" s="18" t="s">
        <v>8886</v>
      </c>
      <c r="I479" s="20">
        <v>0</v>
      </c>
      <c r="J479" s="20">
        <v>0</v>
      </c>
      <c r="K479" s="20">
        <v>0</v>
      </c>
      <c r="L479" s="20">
        <v>1</v>
      </c>
      <c r="M479" s="20">
        <v>0</v>
      </c>
      <c r="N479" s="7"/>
    </row>
    <row r="480" spans="1:14" ht="36" x14ac:dyDescent="0.2">
      <c r="A480" s="25" t="s">
        <v>6834</v>
      </c>
      <c r="B480" s="18" t="s">
        <v>8884</v>
      </c>
      <c r="C480" s="20">
        <v>0</v>
      </c>
      <c r="D480" s="20">
        <v>0</v>
      </c>
      <c r="E480" s="18" t="s">
        <v>8887</v>
      </c>
      <c r="F480" s="20">
        <v>0</v>
      </c>
      <c r="G480" s="20">
        <v>0</v>
      </c>
      <c r="H480" s="18" t="s">
        <v>8886</v>
      </c>
      <c r="I480" s="20">
        <v>0</v>
      </c>
      <c r="J480" s="20">
        <v>0</v>
      </c>
      <c r="K480" s="20">
        <v>0</v>
      </c>
      <c r="L480" s="20">
        <v>2</v>
      </c>
      <c r="M480" s="20">
        <v>0</v>
      </c>
      <c r="N480" s="7"/>
    </row>
    <row r="481" spans="1:14" ht="36" x14ac:dyDescent="0.2">
      <c r="A481" s="25" t="s">
        <v>6834</v>
      </c>
      <c r="B481" s="18" t="s">
        <v>8884</v>
      </c>
      <c r="C481" s="20">
        <v>0</v>
      </c>
      <c r="D481" s="20">
        <v>0</v>
      </c>
      <c r="E481" s="18" t="s">
        <v>8892</v>
      </c>
      <c r="F481" s="20">
        <v>0</v>
      </c>
      <c r="G481" s="20">
        <v>0</v>
      </c>
      <c r="H481" s="18" t="s">
        <v>8886</v>
      </c>
      <c r="I481" s="20">
        <v>0</v>
      </c>
      <c r="J481" s="20">
        <v>0</v>
      </c>
      <c r="K481" s="20">
        <v>0</v>
      </c>
      <c r="L481" s="20">
        <v>1</v>
      </c>
      <c r="M481" s="20">
        <v>0</v>
      </c>
      <c r="N481" s="7"/>
    </row>
    <row r="482" spans="1:14" ht="36" x14ac:dyDescent="0.2">
      <c r="A482" s="25" t="s">
        <v>6834</v>
      </c>
      <c r="B482" s="18" t="s">
        <v>8884</v>
      </c>
      <c r="C482" s="20">
        <v>0</v>
      </c>
      <c r="D482" s="20">
        <v>0</v>
      </c>
      <c r="E482" s="18" t="s">
        <v>8887</v>
      </c>
      <c r="F482" s="20">
        <v>0</v>
      </c>
      <c r="G482" s="20">
        <v>0</v>
      </c>
      <c r="H482" s="18" t="s">
        <v>8886</v>
      </c>
      <c r="I482" s="20">
        <v>0</v>
      </c>
      <c r="J482" s="20">
        <v>0</v>
      </c>
      <c r="K482" s="20">
        <v>0</v>
      </c>
      <c r="L482" s="20">
        <v>1</v>
      </c>
      <c r="M482" s="20">
        <v>0</v>
      </c>
      <c r="N482" s="7"/>
    </row>
    <row r="483" spans="1:14" ht="36" x14ac:dyDescent="0.2">
      <c r="A483" s="25" t="s">
        <v>6834</v>
      </c>
      <c r="B483" s="18" t="s">
        <v>8884</v>
      </c>
      <c r="C483" s="20">
        <v>0</v>
      </c>
      <c r="D483" s="20">
        <v>0</v>
      </c>
      <c r="E483" s="18" t="s">
        <v>8887</v>
      </c>
      <c r="F483" s="20">
        <v>0</v>
      </c>
      <c r="G483" s="20">
        <v>0</v>
      </c>
      <c r="H483" s="18" t="s">
        <v>8886</v>
      </c>
      <c r="I483" s="20">
        <v>0</v>
      </c>
      <c r="J483" s="20">
        <v>0</v>
      </c>
      <c r="K483" s="20">
        <v>0</v>
      </c>
      <c r="L483" s="20">
        <v>1</v>
      </c>
      <c r="M483" s="20">
        <v>0</v>
      </c>
      <c r="N483" s="7"/>
    </row>
    <row r="484" spans="1:14" ht="36" x14ac:dyDescent="0.2">
      <c r="A484" s="25" t="s">
        <v>6834</v>
      </c>
      <c r="B484" s="18" t="s">
        <v>8884</v>
      </c>
      <c r="C484" s="20">
        <v>0</v>
      </c>
      <c r="D484" s="20">
        <v>0</v>
      </c>
      <c r="E484" s="18" t="s">
        <v>8887</v>
      </c>
      <c r="F484" s="20">
        <v>0</v>
      </c>
      <c r="G484" s="20">
        <v>0</v>
      </c>
      <c r="H484" s="18" t="s">
        <v>8886</v>
      </c>
      <c r="I484" s="20">
        <v>0</v>
      </c>
      <c r="J484" s="20">
        <v>0</v>
      </c>
      <c r="K484" s="20">
        <v>0</v>
      </c>
      <c r="L484" s="20">
        <v>1</v>
      </c>
      <c r="M484" s="20">
        <v>0</v>
      </c>
      <c r="N484" s="7"/>
    </row>
    <row r="485" spans="1:14" ht="36" x14ac:dyDescent="0.2">
      <c r="A485" s="25" t="s">
        <v>6834</v>
      </c>
      <c r="B485" s="18" t="s">
        <v>8884</v>
      </c>
      <c r="C485" s="20">
        <v>0</v>
      </c>
      <c r="D485" s="20">
        <v>0</v>
      </c>
      <c r="E485" s="18" t="s">
        <v>8887</v>
      </c>
      <c r="F485" s="20">
        <v>0</v>
      </c>
      <c r="G485" s="20">
        <v>0</v>
      </c>
      <c r="H485" s="18" t="s">
        <v>8886</v>
      </c>
      <c r="I485" s="20">
        <v>0</v>
      </c>
      <c r="J485" s="20">
        <v>0</v>
      </c>
      <c r="K485" s="20">
        <v>0</v>
      </c>
      <c r="L485" s="20">
        <v>1</v>
      </c>
      <c r="M485" s="20">
        <v>0</v>
      </c>
      <c r="N485" s="7"/>
    </row>
    <row r="486" spans="1:14" ht="36" x14ac:dyDescent="0.2">
      <c r="A486" s="25" t="s">
        <v>6834</v>
      </c>
      <c r="B486" s="18" t="s">
        <v>8884</v>
      </c>
      <c r="C486" s="20">
        <v>0</v>
      </c>
      <c r="D486" s="20">
        <v>0</v>
      </c>
      <c r="E486" s="18" t="s">
        <v>8887</v>
      </c>
      <c r="F486" s="20">
        <v>0</v>
      </c>
      <c r="G486" s="20">
        <v>0</v>
      </c>
      <c r="H486" s="18" t="s">
        <v>8886</v>
      </c>
      <c r="I486" s="20">
        <v>0</v>
      </c>
      <c r="J486" s="20">
        <v>0</v>
      </c>
      <c r="K486" s="20">
        <v>0</v>
      </c>
      <c r="L486" s="20">
        <v>1</v>
      </c>
      <c r="M486" s="20">
        <v>0</v>
      </c>
      <c r="N486" s="7"/>
    </row>
    <row r="487" spans="1:14" ht="36" x14ac:dyDescent="0.2">
      <c r="A487" s="25" t="s">
        <v>6834</v>
      </c>
      <c r="B487" s="18" t="s">
        <v>8884</v>
      </c>
      <c r="C487" s="20">
        <v>0</v>
      </c>
      <c r="D487" s="20">
        <v>0</v>
      </c>
      <c r="E487" s="18" t="s">
        <v>8893</v>
      </c>
      <c r="F487" s="20">
        <v>0</v>
      </c>
      <c r="G487" s="20">
        <v>0</v>
      </c>
      <c r="H487" s="18" t="s">
        <v>8886</v>
      </c>
      <c r="I487" s="20">
        <v>0</v>
      </c>
      <c r="J487" s="20">
        <v>0</v>
      </c>
      <c r="K487" s="20">
        <v>0</v>
      </c>
      <c r="L487" s="20">
        <v>1</v>
      </c>
      <c r="M487" s="20">
        <v>0</v>
      </c>
      <c r="N487" s="7"/>
    </row>
    <row r="488" spans="1:14" ht="36" x14ac:dyDescent="0.2">
      <c r="A488" s="25" t="s">
        <v>6834</v>
      </c>
      <c r="B488" s="18" t="s">
        <v>8884</v>
      </c>
      <c r="C488" s="20">
        <v>0</v>
      </c>
      <c r="D488" s="20">
        <v>0</v>
      </c>
      <c r="E488" s="18" t="s">
        <v>8887</v>
      </c>
      <c r="F488" s="20">
        <v>0</v>
      </c>
      <c r="G488" s="20">
        <v>0</v>
      </c>
      <c r="H488" s="18" t="s">
        <v>8894</v>
      </c>
      <c r="I488" s="20">
        <v>9</v>
      </c>
      <c r="J488" s="20">
        <v>0</v>
      </c>
      <c r="K488" s="20">
        <v>0</v>
      </c>
      <c r="L488" s="20">
        <v>1</v>
      </c>
      <c r="M488" s="20">
        <v>0</v>
      </c>
      <c r="N488" s="7"/>
    </row>
    <row r="489" spans="1:14" ht="36" x14ac:dyDescent="0.2">
      <c r="A489" s="25" t="s">
        <v>6834</v>
      </c>
      <c r="B489" s="18" t="s">
        <v>8884</v>
      </c>
      <c r="C489" s="20">
        <v>0</v>
      </c>
      <c r="D489" s="20">
        <v>0</v>
      </c>
      <c r="E489" s="18" t="s">
        <v>8887</v>
      </c>
      <c r="F489" s="20">
        <v>0</v>
      </c>
      <c r="G489" s="20">
        <v>0</v>
      </c>
      <c r="H489" s="18" t="s">
        <v>8886</v>
      </c>
      <c r="I489" s="20">
        <v>0</v>
      </c>
      <c r="J489" s="20">
        <v>0</v>
      </c>
      <c r="K489" s="20">
        <v>0</v>
      </c>
      <c r="L489" s="20">
        <v>1</v>
      </c>
      <c r="M489" s="20">
        <v>0</v>
      </c>
      <c r="N489" s="7"/>
    </row>
    <row r="490" spans="1:14" ht="36" x14ac:dyDescent="0.2">
      <c r="A490" s="25" t="s">
        <v>6834</v>
      </c>
      <c r="B490" s="18" t="s">
        <v>8884</v>
      </c>
      <c r="C490" s="20">
        <v>0</v>
      </c>
      <c r="D490" s="20">
        <v>0</v>
      </c>
      <c r="E490" s="18" t="s">
        <v>8887</v>
      </c>
      <c r="F490" s="20">
        <v>0</v>
      </c>
      <c r="G490" s="20">
        <v>0</v>
      </c>
      <c r="H490" s="18" t="s">
        <v>8886</v>
      </c>
      <c r="I490" s="20">
        <v>0</v>
      </c>
      <c r="J490" s="20">
        <v>0</v>
      </c>
      <c r="K490" s="20">
        <v>0</v>
      </c>
      <c r="L490" s="20">
        <v>1</v>
      </c>
      <c r="M490" s="20">
        <v>0</v>
      </c>
      <c r="N490" s="7"/>
    </row>
    <row r="491" spans="1:14" ht="36" x14ac:dyDescent="0.2">
      <c r="A491" s="25" t="s">
        <v>6834</v>
      </c>
      <c r="B491" s="18" t="s">
        <v>8884</v>
      </c>
      <c r="C491" s="20">
        <v>0</v>
      </c>
      <c r="D491" s="20">
        <v>0</v>
      </c>
      <c r="E491" s="18" t="s">
        <v>8895</v>
      </c>
      <c r="F491" s="20">
        <v>0</v>
      </c>
      <c r="G491" s="20">
        <v>0</v>
      </c>
      <c r="H491" s="18" t="s">
        <v>8886</v>
      </c>
      <c r="I491" s="20">
        <v>0</v>
      </c>
      <c r="J491" s="20">
        <v>0</v>
      </c>
      <c r="K491" s="20">
        <v>0</v>
      </c>
      <c r="L491" s="20">
        <v>1</v>
      </c>
      <c r="M491" s="20">
        <v>0</v>
      </c>
      <c r="N491" s="7"/>
    </row>
    <row r="492" spans="1:14" ht="36" x14ac:dyDescent="0.2">
      <c r="A492" s="25" t="s">
        <v>6834</v>
      </c>
      <c r="B492" s="18" t="s">
        <v>8884</v>
      </c>
      <c r="C492" s="20">
        <v>0</v>
      </c>
      <c r="D492" s="20">
        <v>0</v>
      </c>
      <c r="E492" s="18" t="s">
        <v>8887</v>
      </c>
      <c r="F492" s="20">
        <v>0</v>
      </c>
      <c r="G492" s="20">
        <v>0</v>
      </c>
      <c r="H492" s="18" t="s">
        <v>8886</v>
      </c>
      <c r="I492" s="20">
        <v>0</v>
      </c>
      <c r="J492" s="20">
        <v>0</v>
      </c>
      <c r="K492" s="20">
        <v>0</v>
      </c>
      <c r="L492" s="20">
        <v>1</v>
      </c>
      <c r="M492" s="20">
        <v>0</v>
      </c>
      <c r="N492" s="7"/>
    </row>
    <row r="493" spans="1:14" ht="36" x14ac:dyDescent="0.2">
      <c r="A493" s="25" t="s">
        <v>6834</v>
      </c>
      <c r="B493" s="18" t="s">
        <v>8884</v>
      </c>
      <c r="C493" s="20">
        <v>0</v>
      </c>
      <c r="D493" s="20">
        <v>0</v>
      </c>
      <c r="E493" s="18" t="s">
        <v>8896</v>
      </c>
      <c r="F493" s="20">
        <v>0</v>
      </c>
      <c r="G493" s="20">
        <v>0</v>
      </c>
      <c r="H493" s="18" t="s">
        <v>8886</v>
      </c>
      <c r="I493" s="20">
        <v>0</v>
      </c>
      <c r="J493" s="20">
        <v>0</v>
      </c>
      <c r="K493" s="20">
        <v>0</v>
      </c>
      <c r="L493" s="20">
        <v>1</v>
      </c>
      <c r="M493" s="20">
        <v>0</v>
      </c>
      <c r="N493" s="7"/>
    </row>
    <row r="494" spans="1:14" ht="36" x14ac:dyDescent="0.2">
      <c r="A494" s="25" t="s">
        <v>6834</v>
      </c>
      <c r="B494" s="18" t="s">
        <v>8884</v>
      </c>
      <c r="C494" s="20">
        <v>0</v>
      </c>
      <c r="D494" s="20">
        <v>0</v>
      </c>
      <c r="E494" s="18" t="s">
        <v>8887</v>
      </c>
      <c r="F494" s="20">
        <v>0</v>
      </c>
      <c r="G494" s="20">
        <v>0</v>
      </c>
      <c r="H494" s="18" t="s">
        <v>8886</v>
      </c>
      <c r="I494" s="20">
        <v>0</v>
      </c>
      <c r="J494" s="20">
        <v>0</v>
      </c>
      <c r="K494" s="20">
        <v>0</v>
      </c>
      <c r="L494" s="20">
        <v>1</v>
      </c>
      <c r="M494" s="20">
        <v>0</v>
      </c>
      <c r="N494" s="7"/>
    </row>
    <row r="495" spans="1:14" ht="36" x14ac:dyDescent="0.2">
      <c r="A495" s="25" t="s">
        <v>6834</v>
      </c>
      <c r="B495" s="18" t="s">
        <v>8884</v>
      </c>
      <c r="C495" s="20">
        <v>0</v>
      </c>
      <c r="D495" s="20">
        <v>0</v>
      </c>
      <c r="E495" s="18" t="s">
        <v>8887</v>
      </c>
      <c r="F495" s="20">
        <v>0</v>
      </c>
      <c r="G495" s="20">
        <v>0</v>
      </c>
      <c r="H495" s="18" t="s">
        <v>8886</v>
      </c>
      <c r="I495" s="20">
        <v>0</v>
      </c>
      <c r="J495" s="20">
        <v>0</v>
      </c>
      <c r="K495" s="20">
        <v>0</v>
      </c>
      <c r="L495" s="20">
        <v>1</v>
      </c>
      <c r="M495" s="20">
        <v>0</v>
      </c>
      <c r="N495" s="7"/>
    </row>
    <row r="496" spans="1:14" ht="36" x14ac:dyDescent="0.2">
      <c r="A496" s="25" t="s">
        <v>6834</v>
      </c>
      <c r="B496" s="18" t="s">
        <v>8884</v>
      </c>
      <c r="C496" s="20">
        <v>0</v>
      </c>
      <c r="D496" s="20">
        <v>0</v>
      </c>
      <c r="E496" s="18" t="s">
        <v>8887</v>
      </c>
      <c r="F496" s="20">
        <v>0</v>
      </c>
      <c r="G496" s="20">
        <v>0</v>
      </c>
      <c r="H496" s="18" t="s">
        <v>8886</v>
      </c>
      <c r="I496" s="20">
        <v>0</v>
      </c>
      <c r="J496" s="20">
        <v>0</v>
      </c>
      <c r="K496" s="20">
        <v>0</v>
      </c>
      <c r="L496" s="20">
        <v>1</v>
      </c>
      <c r="M496" s="20">
        <v>0</v>
      </c>
      <c r="N496" s="7"/>
    </row>
    <row r="497" spans="1:14" ht="36" x14ac:dyDescent="0.2">
      <c r="A497" s="25" t="s">
        <v>6834</v>
      </c>
      <c r="B497" s="18" t="s">
        <v>8884</v>
      </c>
      <c r="C497" s="20">
        <v>0</v>
      </c>
      <c r="D497" s="20">
        <v>0</v>
      </c>
      <c r="E497" s="18" t="s">
        <v>8887</v>
      </c>
      <c r="F497" s="20">
        <v>0</v>
      </c>
      <c r="G497" s="20">
        <v>0</v>
      </c>
      <c r="H497" s="18" t="s">
        <v>8886</v>
      </c>
      <c r="I497" s="20">
        <v>0</v>
      </c>
      <c r="J497" s="20">
        <v>0</v>
      </c>
      <c r="K497" s="20">
        <v>0</v>
      </c>
      <c r="L497" s="20">
        <v>1</v>
      </c>
      <c r="M497" s="20">
        <v>0</v>
      </c>
      <c r="N497" s="7"/>
    </row>
    <row r="498" spans="1:14" ht="36" x14ac:dyDescent="0.2">
      <c r="A498" s="25" t="s">
        <v>6834</v>
      </c>
      <c r="B498" s="18" t="s">
        <v>8884</v>
      </c>
      <c r="C498" s="20">
        <v>0</v>
      </c>
      <c r="D498" s="20">
        <v>0</v>
      </c>
      <c r="E498" s="18" t="s">
        <v>8887</v>
      </c>
      <c r="F498" s="20">
        <v>0</v>
      </c>
      <c r="G498" s="20">
        <v>0</v>
      </c>
      <c r="H498" s="18" t="s">
        <v>8897</v>
      </c>
      <c r="I498" s="20">
        <v>0</v>
      </c>
      <c r="J498" s="20">
        <v>1</v>
      </c>
      <c r="K498" s="20">
        <v>0</v>
      </c>
      <c r="L498" s="20">
        <v>1</v>
      </c>
      <c r="M498" s="20">
        <v>0</v>
      </c>
      <c r="N498" s="7"/>
    </row>
    <row r="499" spans="1:14" ht="36" x14ac:dyDescent="0.2">
      <c r="A499" s="25" t="s">
        <v>6834</v>
      </c>
      <c r="B499" s="18" t="s">
        <v>8898</v>
      </c>
      <c r="C499" s="20">
        <v>0</v>
      </c>
      <c r="D499" s="20">
        <v>0</v>
      </c>
      <c r="E499" s="18" t="s">
        <v>8887</v>
      </c>
      <c r="F499" s="20">
        <v>0</v>
      </c>
      <c r="G499" s="20">
        <v>0</v>
      </c>
      <c r="H499" s="18" t="s">
        <v>8886</v>
      </c>
      <c r="I499" s="20">
        <v>0</v>
      </c>
      <c r="J499" s="20">
        <v>0</v>
      </c>
      <c r="K499" s="20">
        <v>0</v>
      </c>
      <c r="L499" s="20">
        <v>1</v>
      </c>
      <c r="M499" s="20">
        <v>0</v>
      </c>
      <c r="N499" s="7"/>
    </row>
    <row r="500" spans="1:14" ht="36" x14ac:dyDescent="0.2">
      <c r="A500" s="25" t="s">
        <v>6834</v>
      </c>
      <c r="B500" s="18" t="s">
        <v>8899</v>
      </c>
      <c r="C500" s="20">
        <v>0</v>
      </c>
      <c r="D500" s="20">
        <v>0</v>
      </c>
      <c r="E500" s="18" t="s">
        <v>8887</v>
      </c>
      <c r="F500" s="20">
        <v>0</v>
      </c>
      <c r="G500" s="20">
        <v>0</v>
      </c>
      <c r="H500" s="18" t="s">
        <v>8900</v>
      </c>
      <c r="I500" s="20">
        <v>0</v>
      </c>
      <c r="J500" s="20">
        <v>0</v>
      </c>
      <c r="K500" s="20">
        <v>0</v>
      </c>
      <c r="L500" s="20">
        <v>1</v>
      </c>
      <c r="M500" s="20">
        <v>0</v>
      </c>
      <c r="N500" s="7"/>
    </row>
    <row r="501" spans="1:14" ht="36" x14ac:dyDescent="0.2">
      <c r="A501" s="25" t="s">
        <v>6834</v>
      </c>
      <c r="B501" s="18" t="s">
        <v>8901</v>
      </c>
      <c r="C501" s="20">
        <v>0</v>
      </c>
      <c r="D501" s="20">
        <v>0</v>
      </c>
      <c r="E501" s="18" t="s">
        <v>8887</v>
      </c>
      <c r="F501" s="20">
        <v>0</v>
      </c>
      <c r="G501" s="20">
        <v>0</v>
      </c>
      <c r="H501" s="18" t="s">
        <v>8886</v>
      </c>
      <c r="I501" s="20">
        <v>0</v>
      </c>
      <c r="J501" s="20">
        <v>0</v>
      </c>
      <c r="K501" s="20">
        <v>0</v>
      </c>
      <c r="L501" s="20">
        <v>1</v>
      </c>
      <c r="M501" s="20">
        <v>0</v>
      </c>
      <c r="N501" s="7"/>
    </row>
    <row r="502" spans="1:14" ht="36" x14ac:dyDescent="0.2">
      <c r="A502" s="25" t="s">
        <v>6834</v>
      </c>
      <c r="B502" s="18" t="s">
        <v>8902</v>
      </c>
      <c r="C502" s="20">
        <v>0</v>
      </c>
      <c r="D502" s="20">
        <v>0</v>
      </c>
      <c r="E502" s="18" t="s">
        <v>8887</v>
      </c>
      <c r="F502" s="20">
        <v>0</v>
      </c>
      <c r="G502" s="20">
        <v>0</v>
      </c>
      <c r="H502" s="18" t="s">
        <v>8886</v>
      </c>
      <c r="I502" s="20">
        <v>0</v>
      </c>
      <c r="J502" s="20">
        <v>0</v>
      </c>
      <c r="K502" s="20">
        <v>0</v>
      </c>
      <c r="L502" s="20">
        <v>1</v>
      </c>
      <c r="M502" s="20">
        <v>0</v>
      </c>
      <c r="N502" s="7"/>
    </row>
    <row r="503" spans="1:14" ht="36" x14ac:dyDescent="0.2">
      <c r="A503" s="25" t="s">
        <v>6834</v>
      </c>
      <c r="B503" s="18" t="s">
        <v>8902</v>
      </c>
      <c r="C503" s="20">
        <v>0</v>
      </c>
      <c r="D503" s="20">
        <v>0</v>
      </c>
      <c r="E503" s="18" t="s">
        <v>8887</v>
      </c>
      <c r="F503" s="20">
        <v>0</v>
      </c>
      <c r="G503" s="20">
        <v>0</v>
      </c>
      <c r="H503" s="18" t="s">
        <v>8886</v>
      </c>
      <c r="I503" s="20">
        <v>0</v>
      </c>
      <c r="J503" s="20">
        <v>0</v>
      </c>
      <c r="K503" s="20">
        <v>0</v>
      </c>
      <c r="L503" s="20">
        <v>1</v>
      </c>
      <c r="M503" s="20">
        <v>0</v>
      </c>
      <c r="N503" s="7"/>
    </row>
    <row r="504" spans="1:14" ht="36" x14ac:dyDescent="0.2">
      <c r="A504" s="25" t="s">
        <v>6834</v>
      </c>
      <c r="B504" s="18" t="s">
        <v>8903</v>
      </c>
      <c r="C504" s="20">
        <v>1</v>
      </c>
      <c r="D504" s="20">
        <v>0</v>
      </c>
      <c r="E504" s="18" t="s">
        <v>8887</v>
      </c>
      <c r="F504" s="20">
        <v>0</v>
      </c>
      <c r="G504" s="20">
        <v>0</v>
      </c>
      <c r="H504" s="18" t="s">
        <v>8886</v>
      </c>
      <c r="I504" s="20">
        <v>0</v>
      </c>
      <c r="J504" s="20">
        <v>0</v>
      </c>
      <c r="K504" s="20">
        <v>0</v>
      </c>
      <c r="L504" s="20">
        <v>1</v>
      </c>
      <c r="M504" s="20">
        <v>0</v>
      </c>
      <c r="N504" s="7"/>
    </row>
    <row r="505" spans="1:14" ht="36" x14ac:dyDescent="0.2">
      <c r="A505" s="25" t="s">
        <v>6834</v>
      </c>
      <c r="B505" s="18" t="s">
        <v>8904</v>
      </c>
      <c r="C505" s="20">
        <v>1</v>
      </c>
      <c r="D505" s="20">
        <v>0</v>
      </c>
      <c r="E505" s="18" t="s">
        <v>8887</v>
      </c>
      <c r="F505" s="20">
        <v>0</v>
      </c>
      <c r="G505" s="20">
        <v>0</v>
      </c>
      <c r="H505" s="18" t="s">
        <v>8886</v>
      </c>
      <c r="I505" s="20">
        <v>0</v>
      </c>
      <c r="J505" s="20">
        <v>0</v>
      </c>
      <c r="K505" s="20">
        <v>0</v>
      </c>
      <c r="L505" s="20">
        <v>2</v>
      </c>
      <c r="M505" s="20">
        <v>0</v>
      </c>
      <c r="N505" s="7"/>
    </row>
    <row r="506" spans="1:14" ht="36" x14ac:dyDescent="0.2">
      <c r="A506" s="25" t="s">
        <v>6834</v>
      </c>
      <c r="B506" s="18" t="s">
        <v>8905</v>
      </c>
      <c r="C506" s="20">
        <v>0</v>
      </c>
      <c r="D506" s="20">
        <v>0</v>
      </c>
      <c r="E506" s="18" t="s">
        <v>8887</v>
      </c>
      <c r="F506" s="20">
        <v>0</v>
      </c>
      <c r="G506" s="20">
        <v>0</v>
      </c>
      <c r="H506" s="18" t="s">
        <v>8886</v>
      </c>
      <c r="I506" s="20">
        <v>0</v>
      </c>
      <c r="J506" s="20">
        <v>0</v>
      </c>
      <c r="K506" s="20">
        <v>0</v>
      </c>
      <c r="L506" s="20">
        <v>1</v>
      </c>
      <c r="M506" s="20">
        <v>0</v>
      </c>
      <c r="N506" s="7"/>
    </row>
    <row r="507" spans="1:14" ht="36" x14ac:dyDescent="0.2">
      <c r="A507" s="25" t="s">
        <v>6834</v>
      </c>
      <c r="B507" s="18" t="s">
        <v>8906</v>
      </c>
      <c r="C507" s="20">
        <v>0</v>
      </c>
      <c r="D507" s="20">
        <v>0</v>
      </c>
      <c r="E507" s="18" t="s">
        <v>8887</v>
      </c>
      <c r="F507" s="20">
        <v>0</v>
      </c>
      <c r="G507" s="20">
        <v>0</v>
      </c>
      <c r="H507" s="18" t="s">
        <v>8886</v>
      </c>
      <c r="I507" s="20">
        <v>0</v>
      </c>
      <c r="J507" s="20">
        <v>0</v>
      </c>
      <c r="K507" s="20">
        <v>0</v>
      </c>
      <c r="L507" s="20">
        <v>1</v>
      </c>
      <c r="M507" s="20">
        <v>0</v>
      </c>
      <c r="N507" s="7"/>
    </row>
    <row r="508" spans="1:14" ht="36" x14ac:dyDescent="0.2">
      <c r="A508" s="25" t="s">
        <v>6834</v>
      </c>
      <c r="B508" s="18" t="s">
        <v>8907</v>
      </c>
      <c r="C508" s="20">
        <v>0</v>
      </c>
      <c r="D508" s="20">
        <v>0</v>
      </c>
      <c r="E508" s="18" t="s">
        <v>8887</v>
      </c>
      <c r="F508" s="20">
        <v>0</v>
      </c>
      <c r="G508" s="20">
        <v>0</v>
      </c>
      <c r="H508" s="18" t="s">
        <v>8886</v>
      </c>
      <c r="I508" s="20">
        <v>0</v>
      </c>
      <c r="J508" s="20">
        <v>0</v>
      </c>
      <c r="K508" s="20">
        <v>0</v>
      </c>
      <c r="L508" s="20">
        <v>1</v>
      </c>
      <c r="M508" s="20">
        <v>0</v>
      </c>
      <c r="N508" s="7"/>
    </row>
    <row r="509" spans="1:14" ht="36" x14ac:dyDescent="0.2">
      <c r="A509" s="25" t="s">
        <v>6834</v>
      </c>
      <c r="B509" s="18" t="s">
        <v>8908</v>
      </c>
      <c r="C509" s="20">
        <v>0</v>
      </c>
      <c r="D509" s="20">
        <v>0</v>
      </c>
      <c r="E509" s="18" t="s">
        <v>8887</v>
      </c>
      <c r="F509" s="20">
        <v>0</v>
      </c>
      <c r="G509" s="20">
        <v>0</v>
      </c>
      <c r="H509" s="18" t="s">
        <v>8886</v>
      </c>
      <c r="I509" s="20">
        <v>0</v>
      </c>
      <c r="J509" s="20">
        <v>0</v>
      </c>
      <c r="K509" s="20">
        <v>0</v>
      </c>
      <c r="L509" s="20">
        <v>1</v>
      </c>
      <c r="M509" s="20">
        <v>0</v>
      </c>
      <c r="N509" s="7"/>
    </row>
    <row r="510" spans="1:14" ht="36" x14ac:dyDescent="0.2">
      <c r="A510" s="25" t="s">
        <v>6834</v>
      </c>
      <c r="B510" s="18" t="s">
        <v>8909</v>
      </c>
      <c r="C510" s="20">
        <v>7</v>
      </c>
      <c r="D510" s="20">
        <v>2</v>
      </c>
      <c r="E510" s="18" t="s">
        <v>8887</v>
      </c>
      <c r="F510" s="20">
        <v>0</v>
      </c>
      <c r="G510" s="20">
        <v>0</v>
      </c>
      <c r="H510" s="18" t="s">
        <v>8886</v>
      </c>
      <c r="I510" s="20">
        <v>0</v>
      </c>
      <c r="J510" s="20">
        <v>0</v>
      </c>
      <c r="K510" s="20">
        <v>0</v>
      </c>
      <c r="L510" s="20">
        <v>1</v>
      </c>
      <c r="M510" s="20">
        <v>0</v>
      </c>
      <c r="N510" s="7"/>
    </row>
    <row r="511" spans="1:14" ht="36" x14ac:dyDescent="0.2">
      <c r="A511" s="25" t="s">
        <v>6834</v>
      </c>
      <c r="B511" s="18" t="s">
        <v>8909</v>
      </c>
      <c r="C511" s="20">
        <v>7</v>
      </c>
      <c r="D511" s="20">
        <v>2</v>
      </c>
      <c r="E511" s="18" t="s">
        <v>8887</v>
      </c>
      <c r="F511" s="20">
        <v>0</v>
      </c>
      <c r="G511" s="20">
        <v>0</v>
      </c>
      <c r="H511" s="18" t="s">
        <v>8886</v>
      </c>
      <c r="I511" s="20">
        <v>0</v>
      </c>
      <c r="J511" s="20">
        <v>0</v>
      </c>
      <c r="K511" s="20">
        <v>0</v>
      </c>
      <c r="L511" s="20">
        <v>1</v>
      </c>
      <c r="M511" s="20">
        <v>0</v>
      </c>
      <c r="N511" s="7"/>
    </row>
    <row r="512" spans="1:14" ht="36" x14ac:dyDescent="0.2">
      <c r="A512" s="25" t="s">
        <v>6834</v>
      </c>
      <c r="B512" s="18" t="s">
        <v>8910</v>
      </c>
      <c r="C512" s="20">
        <v>7</v>
      </c>
      <c r="D512" s="20">
        <v>1</v>
      </c>
      <c r="E512" s="18" t="s">
        <v>8887</v>
      </c>
      <c r="F512" s="20">
        <v>0</v>
      </c>
      <c r="G512" s="20">
        <v>0</v>
      </c>
      <c r="H512" s="18" t="s">
        <v>8911</v>
      </c>
      <c r="I512" s="20">
        <v>1</v>
      </c>
      <c r="J512" s="20">
        <v>0</v>
      </c>
      <c r="K512" s="20">
        <v>0</v>
      </c>
      <c r="L512" s="20">
        <v>1</v>
      </c>
      <c r="M512" s="20">
        <v>0</v>
      </c>
      <c r="N512" s="7"/>
    </row>
    <row r="513" spans="1:14" ht="36" x14ac:dyDescent="0.2">
      <c r="A513" s="25" t="s">
        <v>6834</v>
      </c>
      <c r="B513" s="18" t="s">
        <v>8909</v>
      </c>
      <c r="C513" s="20">
        <v>7</v>
      </c>
      <c r="D513" s="20">
        <v>2</v>
      </c>
      <c r="E513" s="18" t="s">
        <v>8887</v>
      </c>
      <c r="F513" s="20">
        <v>0</v>
      </c>
      <c r="G513" s="20">
        <v>0</v>
      </c>
      <c r="H513" s="18" t="s">
        <v>8886</v>
      </c>
      <c r="I513" s="20">
        <v>0</v>
      </c>
      <c r="J513" s="20">
        <v>0</v>
      </c>
      <c r="K513" s="20">
        <v>0</v>
      </c>
      <c r="L513" s="20">
        <v>1</v>
      </c>
      <c r="M513" s="20">
        <v>0</v>
      </c>
      <c r="N513" s="7"/>
    </row>
    <row r="514" spans="1:14" ht="36" x14ac:dyDescent="0.2">
      <c r="A514" s="25" t="s">
        <v>6834</v>
      </c>
      <c r="B514" s="18" t="s">
        <v>8909</v>
      </c>
      <c r="C514" s="20">
        <v>7</v>
      </c>
      <c r="D514" s="20">
        <v>2</v>
      </c>
      <c r="E514" s="18" t="s">
        <v>8887</v>
      </c>
      <c r="F514" s="20">
        <v>0</v>
      </c>
      <c r="G514" s="20">
        <v>0</v>
      </c>
      <c r="H514" s="18" t="s">
        <v>8886</v>
      </c>
      <c r="I514" s="20">
        <v>0</v>
      </c>
      <c r="J514" s="20">
        <v>0</v>
      </c>
      <c r="K514" s="20">
        <v>0</v>
      </c>
      <c r="L514" s="20">
        <v>1</v>
      </c>
      <c r="M514" s="20">
        <v>0</v>
      </c>
      <c r="N514" s="7"/>
    </row>
    <row r="515" spans="1:14" ht="36" x14ac:dyDescent="0.2">
      <c r="A515" s="25" t="s">
        <v>6834</v>
      </c>
      <c r="B515" s="18" t="s">
        <v>8909</v>
      </c>
      <c r="C515" s="20">
        <v>7</v>
      </c>
      <c r="D515" s="20">
        <v>2</v>
      </c>
      <c r="E515" s="18" t="s">
        <v>8887</v>
      </c>
      <c r="F515" s="20">
        <v>0</v>
      </c>
      <c r="G515" s="20">
        <v>0</v>
      </c>
      <c r="H515" s="18" t="s">
        <v>8886</v>
      </c>
      <c r="I515" s="20">
        <v>0</v>
      </c>
      <c r="J515" s="20">
        <v>0</v>
      </c>
      <c r="K515" s="20">
        <v>0</v>
      </c>
      <c r="L515" s="20">
        <v>1</v>
      </c>
      <c r="M515" s="20">
        <v>0</v>
      </c>
      <c r="N515" s="7"/>
    </row>
    <row r="516" spans="1:14" ht="36" x14ac:dyDescent="0.2">
      <c r="A516" s="25" t="s">
        <v>6834</v>
      </c>
      <c r="B516" s="18" t="s">
        <v>8909</v>
      </c>
      <c r="C516" s="20">
        <v>7</v>
      </c>
      <c r="D516" s="20">
        <v>2</v>
      </c>
      <c r="E516" s="18" t="s">
        <v>8887</v>
      </c>
      <c r="F516" s="20">
        <v>0</v>
      </c>
      <c r="G516" s="20">
        <v>0</v>
      </c>
      <c r="H516" s="18" t="s">
        <v>8886</v>
      </c>
      <c r="I516" s="20">
        <v>0</v>
      </c>
      <c r="J516" s="20">
        <v>0</v>
      </c>
      <c r="K516" s="20">
        <v>0</v>
      </c>
      <c r="L516" s="20">
        <v>1</v>
      </c>
      <c r="M516" s="20">
        <v>0</v>
      </c>
      <c r="N516" s="7"/>
    </row>
    <row r="517" spans="1:14" ht="36" x14ac:dyDescent="0.2">
      <c r="A517" s="25" t="s">
        <v>7582</v>
      </c>
      <c r="B517" s="18" t="s">
        <v>8912</v>
      </c>
      <c r="C517" s="20">
        <v>0</v>
      </c>
      <c r="D517" s="20">
        <v>0</v>
      </c>
      <c r="E517" s="18" t="s">
        <v>8913</v>
      </c>
      <c r="F517" s="20">
        <v>1</v>
      </c>
      <c r="G517" s="20">
        <v>0</v>
      </c>
      <c r="H517" s="18" t="s">
        <v>8914</v>
      </c>
      <c r="I517" s="20">
        <v>0</v>
      </c>
      <c r="J517" s="20">
        <v>0</v>
      </c>
      <c r="K517" s="20">
        <v>0</v>
      </c>
      <c r="L517" s="20">
        <v>1</v>
      </c>
      <c r="M517" s="20">
        <v>0</v>
      </c>
      <c r="N517" s="7"/>
    </row>
    <row r="518" spans="1:14" ht="36" x14ac:dyDescent="0.2">
      <c r="A518" s="25" t="s">
        <v>7582</v>
      </c>
      <c r="B518" s="18" t="s">
        <v>8912</v>
      </c>
      <c r="C518" s="20">
        <v>0</v>
      </c>
      <c r="D518" s="20">
        <v>0</v>
      </c>
      <c r="E518" s="18" t="s">
        <v>8915</v>
      </c>
      <c r="F518" s="20">
        <v>0</v>
      </c>
      <c r="G518" s="20">
        <v>0</v>
      </c>
      <c r="H518" s="18" t="s">
        <v>8914</v>
      </c>
      <c r="I518" s="20">
        <v>0</v>
      </c>
      <c r="J518" s="20">
        <v>0</v>
      </c>
      <c r="K518" s="20">
        <v>0</v>
      </c>
      <c r="L518" s="20">
        <v>2</v>
      </c>
      <c r="M518" s="20">
        <v>0</v>
      </c>
      <c r="N518" s="7"/>
    </row>
    <row r="519" spans="1:14" ht="36" x14ac:dyDescent="0.2">
      <c r="A519" s="25" t="s">
        <v>7582</v>
      </c>
      <c r="B519" s="18" t="s">
        <v>8912</v>
      </c>
      <c r="C519" s="20">
        <v>0</v>
      </c>
      <c r="D519" s="20">
        <v>0</v>
      </c>
      <c r="E519" s="18" t="s">
        <v>8916</v>
      </c>
      <c r="F519" s="20">
        <v>0</v>
      </c>
      <c r="G519" s="20">
        <v>0</v>
      </c>
      <c r="H519" s="18" t="s">
        <v>8914</v>
      </c>
      <c r="I519" s="20">
        <v>0</v>
      </c>
      <c r="J519" s="20">
        <v>0</v>
      </c>
      <c r="K519" s="20">
        <v>0</v>
      </c>
      <c r="L519" s="20">
        <v>1</v>
      </c>
      <c r="M519" s="20">
        <v>0</v>
      </c>
      <c r="N519" s="7"/>
    </row>
    <row r="520" spans="1:14" ht="36" x14ac:dyDescent="0.2">
      <c r="A520" s="25" t="s">
        <v>7582</v>
      </c>
      <c r="B520" s="18" t="s">
        <v>8912</v>
      </c>
      <c r="C520" s="20">
        <v>0</v>
      </c>
      <c r="D520" s="20">
        <v>0</v>
      </c>
      <c r="E520" s="18" t="s">
        <v>8915</v>
      </c>
      <c r="F520" s="20">
        <v>0</v>
      </c>
      <c r="G520" s="20">
        <v>0</v>
      </c>
      <c r="H520" s="18" t="s">
        <v>8914</v>
      </c>
      <c r="I520" s="20">
        <v>0</v>
      </c>
      <c r="J520" s="20">
        <v>0</v>
      </c>
      <c r="K520" s="20">
        <v>0</v>
      </c>
      <c r="L520" s="20">
        <v>4316</v>
      </c>
      <c r="M520" s="20">
        <v>21</v>
      </c>
      <c r="N520" s="7"/>
    </row>
    <row r="521" spans="1:14" ht="36" x14ac:dyDescent="0.2">
      <c r="A521" s="25" t="s">
        <v>7582</v>
      </c>
      <c r="B521" s="18" t="s">
        <v>8912</v>
      </c>
      <c r="C521" s="20">
        <v>0</v>
      </c>
      <c r="D521" s="20">
        <v>0</v>
      </c>
      <c r="E521" s="18" t="s">
        <v>8915</v>
      </c>
      <c r="F521" s="20">
        <v>0</v>
      </c>
      <c r="G521" s="20">
        <v>0</v>
      </c>
      <c r="H521" s="18" t="s">
        <v>8917</v>
      </c>
      <c r="I521" s="20">
        <v>1</v>
      </c>
      <c r="J521" s="20">
        <v>0</v>
      </c>
      <c r="K521" s="20">
        <v>0</v>
      </c>
      <c r="L521" s="20">
        <v>1</v>
      </c>
      <c r="M521" s="20">
        <v>0</v>
      </c>
      <c r="N521" s="7"/>
    </row>
    <row r="522" spans="1:14" ht="36" x14ac:dyDescent="0.2">
      <c r="A522" s="25" t="s">
        <v>7582</v>
      </c>
      <c r="B522" s="18" t="s">
        <v>8912</v>
      </c>
      <c r="C522" s="20">
        <v>0</v>
      </c>
      <c r="D522" s="20">
        <v>0</v>
      </c>
      <c r="E522" s="18" t="s">
        <v>8915</v>
      </c>
      <c r="F522" s="20">
        <v>0</v>
      </c>
      <c r="G522" s="20">
        <v>0</v>
      </c>
      <c r="H522" s="18" t="s">
        <v>8914</v>
      </c>
      <c r="I522" s="20">
        <v>0</v>
      </c>
      <c r="J522" s="20">
        <v>0</v>
      </c>
      <c r="K522" s="20">
        <v>0</v>
      </c>
      <c r="L522" s="20">
        <v>0</v>
      </c>
      <c r="M522" s="20">
        <v>1</v>
      </c>
      <c r="N522" s="7"/>
    </row>
    <row r="523" spans="1:14" ht="36" x14ac:dyDescent="0.2">
      <c r="A523" s="25" t="s">
        <v>7582</v>
      </c>
      <c r="B523" s="18" t="s">
        <v>8912</v>
      </c>
      <c r="C523" s="20">
        <v>0</v>
      </c>
      <c r="D523" s="20">
        <v>0</v>
      </c>
      <c r="E523" s="18" t="s">
        <v>8915</v>
      </c>
      <c r="F523" s="20">
        <v>0</v>
      </c>
      <c r="G523" s="20">
        <v>0</v>
      </c>
      <c r="H523" s="18" t="s">
        <v>8918</v>
      </c>
      <c r="I523" s="20">
        <v>0</v>
      </c>
      <c r="J523" s="20">
        <v>0</v>
      </c>
      <c r="K523" s="20">
        <v>0</v>
      </c>
      <c r="L523" s="20">
        <v>1</v>
      </c>
      <c r="M523" s="20">
        <v>0</v>
      </c>
      <c r="N523" s="7"/>
    </row>
    <row r="524" spans="1:14" ht="36" x14ac:dyDescent="0.2">
      <c r="A524" s="25" t="s">
        <v>7582</v>
      </c>
      <c r="B524" s="18" t="s">
        <v>8912</v>
      </c>
      <c r="C524" s="20">
        <v>0</v>
      </c>
      <c r="D524" s="20">
        <v>0</v>
      </c>
      <c r="E524" s="18" t="s">
        <v>8915</v>
      </c>
      <c r="F524" s="20">
        <v>0</v>
      </c>
      <c r="G524" s="20">
        <v>0</v>
      </c>
      <c r="H524" s="18" t="s">
        <v>8914</v>
      </c>
      <c r="I524" s="20">
        <v>0</v>
      </c>
      <c r="J524" s="20">
        <v>0</v>
      </c>
      <c r="K524" s="20">
        <v>0</v>
      </c>
      <c r="L524" s="20">
        <v>1</v>
      </c>
      <c r="M524" s="20">
        <v>0</v>
      </c>
      <c r="N524" s="7"/>
    </row>
    <row r="525" spans="1:14" ht="36" x14ac:dyDescent="0.2">
      <c r="A525" s="25" t="s">
        <v>7582</v>
      </c>
      <c r="B525" s="18" t="s">
        <v>8912</v>
      </c>
      <c r="C525" s="20">
        <v>0</v>
      </c>
      <c r="D525" s="20">
        <v>0</v>
      </c>
      <c r="E525" s="18" t="s">
        <v>8915</v>
      </c>
      <c r="F525" s="20">
        <v>0</v>
      </c>
      <c r="G525" s="20">
        <v>0</v>
      </c>
      <c r="H525" s="18" t="s">
        <v>8914</v>
      </c>
      <c r="I525" s="20">
        <v>0</v>
      </c>
      <c r="J525" s="20">
        <v>0</v>
      </c>
      <c r="K525" s="20">
        <v>0</v>
      </c>
      <c r="L525" s="20">
        <v>1</v>
      </c>
      <c r="M525" s="20">
        <v>0</v>
      </c>
      <c r="N525" s="7"/>
    </row>
    <row r="526" spans="1:14" ht="36" x14ac:dyDescent="0.2">
      <c r="A526" s="25" t="s">
        <v>7582</v>
      </c>
      <c r="B526" s="18" t="s">
        <v>8912</v>
      </c>
      <c r="C526" s="20">
        <v>0</v>
      </c>
      <c r="D526" s="20">
        <v>0</v>
      </c>
      <c r="E526" s="18" t="s">
        <v>8915</v>
      </c>
      <c r="F526" s="20">
        <v>0</v>
      </c>
      <c r="G526" s="20">
        <v>0</v>
      </c>
      <c r="H526" s="18" t="s">
        <v>8914</v>
      </c>
      <c r="I526" s="20">
        <v>0</v>
      </c>
      <c r="J526" s="20">
        <v>0</v>
      </c>
      <c r="K526" s="20">
        <v>0</v>
      </c>
      <c r="L526" s="20">
        <v>1</v>
      </c>
      <c r="M526" s="20">
        <v>0</v>
      </c>
      <c r="N526" s="7"/>
    </row>
    <row r="527" spans="1:14" ht="36" x14ac:dyDescent="0.2">
      <c r="A527" s="25" t="s">
        <v>7582</v>
      </c>
      <c r="B527" s="18" t="s">
        <v>8912</v>
      </c>
      <c r="C527" s="20">
        <v>0</v>
      </c>
      <c r="D527" s="20">
        <v>0</v>
      </c>
      <c r="E527" s="18" t="s">
        <v>8919</v>
      </c>
      <c r="F527" s="20">
        <v>1</v>
      </c>
      <c r="G527" s="20">
        <v>0</v>
      </c>
      <c r="H527" s="18" t="s">
        <v>8914</v>
      </c>
      <c r="I527" s="20">
        <v>0</v>
      </c>
      <c r="J527" s="20">
        <v>0</v>
      </c>
      <c r="K527" s="20">
        <v>0</v>
      </c>
      <c r="L527" s="20">
        <v>1</v>
      </c>
      <c r="M527" s="20">
        <v>0</v>
      </c>
      <c r="N527" s="7"/>
    </row>
    <row r="528" spans="1:14" ht="36" x14ac:dyDescent="0.2">
      <c r="A528" s="25" t="s">
        <v>7582</v>
      </c>
      <c r="B528" s="18" t="s">
        <v>8912</v>
      </c>
      <c r="C528" s="20">
        <v>0</v>
      </c>
      <c r="D528" s="20">
        <v>0</v>
      </c>
      <c r="E528" s="18" t="s">
        <v>8920</v>
      </c>
      <c r="F528" s="20">
        <v>1</v>
      </c>
      <c r="G528" s="20">
        <v>0</v>
      </c>
      <c r="H528" s="18" t="s">
        <v>8914</v>
      </c>
      <c r="I528" s="20">
        <v>0</v>
      </c>
      <c r="J528" s="20">
        <v>0</v>
      </c>
      <c r="K528" s="20">
        <v>0</v>
      </c>
      <c r="L528" s="20">
        <v>4</v>
      </c>
      <c r="M528" s="20">
        <v>0</v>
      </c>
      <c r="N528" s="7"/>
    </row>
    <row r="529" spans="1:14" ht="36" x14ac:dyDescent="0.2">
      <c r="A529" s="25" t="s">
        <v>7582</v>
      </c>
      <c r="B529" s="18" t="s">
        <v>8912</v>
      </c>
      <c r="C529" s="20">
        <v>0</v>
      </c>
      <c r="D529" s="20">
        <v>0</v>
      </c>
      <c r="E529" s="18" t="s">
        <v>8915</v>
      </c>
      <c r="F529" s="20">
        <v>0</v>
      </c>
      <c r="G529" s="20">
        <v>0</v>
      </c>
      <c r="H529" s="18" t="s">
        <v>8914</v>
      </c>
      <c r="I529" s="20">
        <v>0</v>
      </c>
      <c r="J529" s="20">
        <v>0</v>
      </c>
      <c r="K529" s="20">
        <v>0</v>
      </c>
      <c r="L529" s="20">
        <v>1</v>
      </c>
      <c r="M529" s="20">
        <v>0</v>
      </c>
      <c r="N529" s="7"/>
    </row>
    <row r="530" spans="1:14" ht="36" x14ac:dyDescent="0.2">
      <c r="A530" s="25" t="s">
        <v>7582</v>
      </c>
      <c r="B530" s="18" t="s">
        <v>8912</v>
      </c>
      <c r="C530" s="20">
        <v>0</v>
      </c>
      <c r="D530" s="20">
        <v>0</v>
      </c>
      <c r="E530" s="18" t="s">
        <v>8921</v>
      </c>
      <c r="F530" s="20">
        <v>1</v>
      </c>
      <c r="G530" s="20">
        <v>0</v>
      </c>
      <c r="H530" s="18" t="s">
        <v>8914</v>
      </c>
      <c r="I530" s="20">
        <v>0</v>
      </c>
      <c r="J530" s="20">
        <v>0</v>
      </c>
      <c r="K530" s="20">
        <v>0</v>
      </c>
      <c r="L530" s="20">
        <v>1</v>
      </c>
      <c r="M530" s="20">
        <v>0</v>
      </c>
      <c r="N530" s="7"/>
    </row>
    <row r="531" spans="1:14" ht="36" x14ac:dyDescent="0.2">
      <c r="A531" s="25" t="s">
        <v>7582</v>
      </c>
      <c r="B531" s="18" t="s">
        <v>8912</v>
      </c>
      <c r="C531" s="20">
        <v>0</v>
      </c>
      <c r="D531" s="20">
        <v>0</v>
      </c>
      <c r="E531" s="18" t="s">
        <v>8915</v>
      </c>
      <c r="F531" s="20">
        <v>0</v>
      </c>
      <c r="G531" s="20">
        <v>0</v>
      </c>
      <c r="H531" s="18" t="s">
        <v>8914</v>
      </c>
      <c r="I531" s="20">
        <v>0</v>
      </c>
      <c r="J531" s="20">
        <v>0</v>
      </c>
      <c r="K531" s="20">
        <v>0</v>
      </c>
      <c r="L531" s="20">
        <v>2</v>
      </c>
      <c r="M531" s="20">
        <v>0</v>
      </c>
      <c r="N531" s="7"/>
    </row>
    <row r="532" spans="1:14" ht="36" x14ac:dyDescent="0.2">
      <c r="A532" s="25" t="s">
        <v>7582</v>
      </c>
      <c r="B532" s="18" t="s">
        <v>8912</v>
      </c>
      <c r="C532" s="20">
        <v>0</v>
      </c>
      <c r="D532" s="20">
        <v>0</v>
      </c>
      <c r="E532" s="18" t="s">
        <v>8915</v>
      </c>
      <c r="F532" s="20">
        <v>0</v>
      </c>
      <c r="G532" s="20">
        <v>0</v>
      </c>
      <c r="H532" s="18" t="s">
        <v>8914</v>
      </c>
      <c r="I532" s="20">
        <v>0</v>
      </c>
      <c r="J532" s="20">
        <v>0</v>
      </c>
      <c r="K532" s="20">
        <v>0</v>
      </c>
      <c r="L532" s="20">
        <v>1</v>
      </c>
      <c r="M532" s="20">
        <v>0</v>
      </c>
      <c r="N532" s="7"/>
    </row>
    <row r="533" spans="1:14" ht="36" x14ac:dyDescent="0.2">
      <c r="A533" s="25" t="s">
        <v>7582</v>
      </c>
      <c r="B533" s="18" t="s">
        <v>8912</v>
      </c>
      <c r="C533" s="20">
        <v>0</v>
      </c>
      <c r="D533" s="20">
        <v>0</v>
      </c>
      <c r="E533" s="18" t="s">
        <v>8915</v>
      </c>
      <c r="F533" s="20">
        <v>0</v>
      </c>
      <c r="G533" s="20">
        <v>0</v>
      </c>
      <c r="H533" s="18" t="s">
        <v>8914</v>
      </c>
      <c r="I533" s="20">
        <v>0</v>
      </c>
      <c r="J533" s="20">
        <v>0</v>
      </c>
      <c r="K533" s="20">
        <v>0</v>
      </c>
      <c r="L533" s="20">
        <v>39</v>
      </c>
      <c r="M533" s="20">
        <v>0</v>
      </c>
      <c r="N533" s="7"/>
    </row>
    <row r="534" spans="1:14" ht="36" x14ac:dyDescent="0.2">
      <c r="A534" s="25" t="s">
        <v>7582</v>
      </c>
      <c r="B534" s="18" t="s">
        <v>8912</v>
      </c>
      <c r="C534" s="20">
        <v>0</v>
      </c>
      <c r="D534" s="20">
        <v>0</v>
      </c>
      <c r="E534" s="18" t="s">
        <v>8922</v>
      </c>
      <c r="F534" s="20">
        <v>2</v>
      </c>
      <c r="G534" s="20">
        <v>0</v>
      </c>
      <c r="H534" s="18" t="s">
        <v>8923</v>
      </c>
      <c r="I534" s="20">
        <v>2</v>
      </c>
      <c r="J534" s="20">
        <v>0</v>
      </c>
      <c r="K534" s="20">
        <v>0</v>
      </c>
      <c r="L534" s="20">
        <v>1</v>
      </c>
      <c r="M534" s="20">
        <v>0</v>
      </c>
      <c r="N534" s="7"/>
    </row>
    <row r="535" spans="1:14" ht="36" x14ac:dyDescent="0.2">
      <c r="A535" s="25" t="s">
        <v>7582</v>
      </c>
      <c r="B535" s="18" t="s">
        <v>8912</v>
      </c>
      <c r="C535" s="20">
        <v>0</v>
      </c>
      <c r="D535" s="20">
        <v>0</v>
      </c>
      <c r="E535" s="18" t="s">
        <v>8915</v>
      </c>
      <c r="F535" s="20">
        <v>0</v>
      </c>
      <c r="G535" s="20">
        <v>0</v>
      </c>
      <c r="H535" s="18" t="s">
        <v>8914</v>
      </c>
      <c r="I535" s="20">
        <v>0</v>
      </c>
      <c r="J535" s="20">
        <v>0</v>
      </c>
      <c r="K535" s="20">
        <v>0</v>
      </c>
      <c r="L535" s="20">
        <v>1</v>
      </c>
      <c r="M535" s="20">
        <v>0</v>
      </c>
      <c r="N535" s="7"/>
    </row>
    <row r="536" spans="1:14" ht="36" x14ac:dyDescent="0.2">
      <c r="A536" s="25" t="s">
        <v>7582</v>
      </c>
      <c r="B536" s="18" t="s">
        <v>8912</v>
      </c>
      <c r="C536" s="20">
        <v>0</v>
      </c>
      <c r="D536" s="20">
        <v>0</v>
      </c>
      <c r="E536" s="18" t="s">
        <v>8915</v>
      </c>
      <c r="F536" s="20">
        <v>0</v>
      </c>
      <c r="G536" s="20">
        <v>0</v>
      </c>
      <c r="H536" s="18" t="s">
        <v>8924</v>
      </c>
      <c r="I536" s="20">
        <v>8</v>
      </c>
      <c r="J536" s="20">
        <v>2</v>
      </c>
      <c r="K536" s="20">
        <v>0</v>
      </c>
      <c r="L536" s="20">
        <v>1</v>
      </c>
      <c r="M536" s="20">
        <v>0</v>
      </c>
      <c r="N536" s="7"/>
    </row>
    <row r="537" spans="1:14" ht="36" x14ac:dyDescent="0.2">
      <c r="A537" s="25" t="s">
        <v>7582</v>
      </c>
      <c r="B537" s="18" t="s">
        <v>8912</v>
      </c>
      <c r="C537" s="20">
        <v>0</v>
      </c>
      <c r="D537" s="20">
        <v>0</v>
      </c>
      <c r="E537" s="18" t="s">
        <v>8915</v>
      </c>
      <c r="F537" s="20">
        <v>0</v>
      </c>
      <c r="G537" s="20">
        <v>0</v>
      </c>
      <c r="H537" s="18" t="s">
        <v>8925</v>
      </c>
      <c r="I537" s="20">
        <v>0</v>
      </c>
      <c r="J537" s="20">
        <v>1</v>
      </c>
      <c r="K537" s="20">
        <v>0</v>
      </c>
      <c r="L537" s="20">
        <v>1</v>
      </c>
      <c r="M537" s="20">
        <v>0</v>
      </c>
      <c r="N537" s="7"/>
    </row>
    <row r="538" spans="1:14" ht="36" x14ac:dyDescent="0.2">
      <c r="A538" s="25" t="s">
        <v>7582</v>
      </c>
      <c r="B538" s="18" t="s">
        <v>8926</v>
      </c>
      <c r="C538" s="20">
        <v>0</v>
      </c>
      <c r="D538" s="20">
        <v>0</v>
      </c>
      <c r="E538" s="18" t="s">
        <v>8915</v>
      </c>
      <c r="F538" s="20">
        <v>0</v>
      </c>
      <c r="G538" s="20">
        <v>0</v>
      </c>
      <c r="H538" s="18" t="s">
        <v>8914</v>
      </c>
      <c r="I538" s="20">
        <v>0</v>
      </c>
      <c r="J538" s="20">
        <v>0</v>
      </c>
      <c r="K538" s="20">
        <v>0</v>
      </c>
      <c r="L538" s="20">
        <v>2</v>
      </c>
      <c r="M538" s="20">
        <v>0</v>
      </c>
      <c r="N538" s="7"/>
    </row>
    <row r="539" spans="1:14" ht="36" x14ac:dyDescent="0.2">
      <c r="A539" s="25" t="s">
        <v>7582</v>
      </c>
      <c r="B539" s="18" t="s">
        <v>8927</v>
      </c>
      <c r="C539" s="20">
        <v>0</v>
      </c>
      <c r="D539" s="20">
        <v>0</v>
      </c>
      <c r="E539" s="18" t="s">
        <v>8915</v>
      </c>
      <c r="F539" s="20">
        <v>0</v>
      </c>
      <c r="G539" s="20">
        <v>0</v>
      </c>
      <c r="H539" s="18" t="s">
        <v>8914</v>
      </c>
      <c r="I539" s="20">
        <v>0</v>
      </c>
      <c r="J539" s="20">
        <v>0</v>
      </c>
      <c r="K539" s="20">
        <v>0</v>
      </c>
      <c r="L539" s="20">
        <v>1</v>
      </c>
      <c r="M539" s="20">
        <v>0</v>
      </c>
      <c r="N539" s="7"/>
    </row>
    <row r="540" spans="1:14" ht="36" x14ac:dyDescent="0.2">
      <c r="A540" s="25" t="s">
        <v>7582</v>
      </c>
      <c r="B540" s="18" t="s">
        <v>8928</v>
      </c>
      <c r="C540" s="20">
        <v>0</v>
      </c>
      <c r="D540" s="20">
        <v>0</v>
      </c>
      <c r="E540" s="18" t="s">
        <v>8929</v>
      </c>
      <c r="F540" s="20">
        <v>0</v>
      </c>
      <c r="G540" s="20">
        <v>0</v>
      </c>
      <c r="H540" s="18" t="s">
        <v>8914</v>
      </c>
      <c r="I540" s="20">
        <v>0</v>
      </c>
      <c r="J540" s="20">
        <v>0</v>
      </c>
      <c r="K540" s="20">
        <v>0</v>
      </c>
      <c r="L540" s="20">
        <v>1</v>
      </c>
      <c r="M540" s="20">
        <v>0</v>
      </c>
      <c r="N540" s="7"/>
    </row>
    <row r="541" spans="1:14" ht="36" x14ac:dyDescent="0.2">
      <c r="A541" s="25" t="s">
        <v>7582</v>
      </c>
      <c r="B541" s="18" t="s">
        <v>8930</v>
      </c>
      <c r="C541" s="20">
        <v>0</v>
      </c>
      <c r="D541" s="20">
        <v>0</v>
      </c>
      <c r="E541" s="18" t="s">
        <v>8915</v>
      </c>
      <c r="F541" s="20">
        <v>0</v>
      </c>
      <c r="G541" s="20">
        <v>0</v>
      </c>
      <c r="H541" s="18" t="s">
        <v>8914</v>
      </c>
      <c r="I541" s="20">
        <v>0</v>
      </c>
      <c r="J541" s="20">
        <v>0</v>
      </c>
      <c r="K541" s="20">
        <v>0</v>
      </c>
      <c r="L541" s="20">
        <v>1</v>
      </c>
      <c r="M541" s="20">
        <v>0</v>
      </c>
      <c r="N541" s="7"/>
    </row>
    <row r="542" spans="1:14" ht="36" x14ac:dyDescent="0.2">
      <c r="A542" s="25" t="s">
        <v>7582</v>
      </c>
      <c r="B542" s="18" t="s">
        <v>8931</v>
      </c>
      <c r="C542" s="20">
        <v>0</v>
      </c>
      <c r="D542" s="20">
        <v>0</v>
      </c>
      <c r="E542" s="18" t="s">
        <v>8915</v>
      </c>
      <c r="F542" s="20">
        <v>0</v>
      </c>
      <c r="G542" s="20">
        <v>0</v>
      </c>
      <c r="H542" s="18" t="s">
        <v>8914</v>
      </c>
      <c r="I542" s="20">
        <v>0</v>
      </c>
      <c r="J542" s="20">
        <v>0</v>
      </c>
      <c r="K542" s="20">
        <v>0</v>
      </c>
      <c r="L542" s="20">
        <v>1</v>
      </c>
      <c r="M542" s="20">
        <v>0</v>
      </c>
      <c r="N542" s="7"/>
    </row>
    <row r="543" spans="1:14" ht="36" x14ac:dyDescent="0.2">
      <c r="A543" s="25" t="s">
        <v>7582</v>
      </c>
      <c r="B543" s="18" t="s">
        <v>8932</v>
      </c>
      <c r="C543" s="20">
        <v>0</v>
      </c>
      <c r="D543" s="20">
        <v>0</v>
      </c>
      <c r="E543" s="18" t="s">
        <v>8915</v>
      </c>
      <c r="F543" s="20">
        <v>0</v>
      </c>
      <c r="G543" s="20">
        <v>0</v>
      </c>
      <c r="H543" s="18" t="s">
        <v>8914</v>
      </c>
      <c r="I543" s="20">
        <v>0</v>
      </c>
      <c r="J543" s="20">
        <v>0</v>
      </c>
      <c r="K543" s="20">
        <v>0</v>
      </c>
      <c r="L543" s="20">
        <v>1</v>
      </c>
      <c r="M543" s="20">
        <v>0</v>
      </c>
      <c r="N543" s="7"/>
    </row>
    <row r="544" spans="1:14" ht="36" x14ac:dyDescent="0.2">
      <c r="A544" s="25" t="s">
        <v>7582</v>
      </c>
      <c r="B544" s="18" t="s">
        <v>8933</v>
      </c>
      <c r="C544" s="20">
        <v>0</v>
      </c>
      <c r="D544" s="20">
        <v>0</v>
      </c>
      <c r="E544" s="18" t="s">
        <v>8915</v>
      </c>
      <c r="F544" s="20">
        <v>0</v>
      </c>
      <c r="G544" s="20">
        <v>0</v>
      </c>
      <c r="H544" s="18" t="s">
        <v>8914</v>
      </c>
      <c r="I544" s="20">
        <v>0</v>
      </c>
      <c r="J544" s="20">
        <v>0</v>
      </c>
      <c r="K544" s="20">
        <v>0</v>
      </c>
      <c r="L544" s="20">
        <v>1</v>
      </c>
      <c r="M544" s="20">
        <v>0</v>
      </c>
      <c r="N544" s="7"/>
    </row>
    <row r="545" spans="1:14" ht="36" x14ac:dyDescent="0.2">
      <c r="A545" s="25" t="s">
        <v>7582</v>
      </c>
      <c r="B545" s="18" t="s">
        <v>8934</v>
      </c>
      <c r="C545" s="20">
        <v>1</v>
      </c>
      <c r="D545" s="20">
        <v>0</v>
      </c>
      <c r="E545" s="18" t="s">
        <v>8915</v>
      </c>
      <c r="F545" s="20">
        <v>0</v>
      </c>
      <c r="G545" s="20">
        <v>0</v>
      </c>
      <c r="H545" s="18" t="s">
        <v>8914</v>
      </c>
      <c r="I545" s="20">
        <v>0</v>
      </c>
      <c r="J545" s="20">
        <v>0</v>
      </c>
      <c r="K545" s="20">
        <v>0</v>
      </c>
      <c r="L545" s="20">
        <v>1</v>
      </c>
      <c r="M545" s="20">
        <v>0</v>
      </c>
      <c r="N545" s="7"/>
    </row>
    <row r="546" spans="1:14" ht="36" x14ac:dyDescent="0.2">
      <c r="A546" s="25" t="s">
        <v>7582</v>
      </c>
      <c r="B546" s="18" t="s">
        <v>8935</v>
      </c>
      <c r="C546" s="20">
        <v>1</v>
      </c>
      <c r="D546" s="20">
        <v>0</v>
      </c>
      <c r="E546" s="18" t="s">
        <v>8915</v>
      </c>
      <c r="F546" s="20">
        <v>0</v>
      </c>
      <c r="G546" s="20">
        <v>0</v>
      </c>
      <c r="H546" s="18" t="s">
        <v>8914</v>
      </c>
      <c r="I546" s="20">
        <v>0</v>
      </c>
      <c r="J546" s="20">
        <v>0</v>
      </c>
      <c r="K546" s="20">
        <v>0</v>
      </c>
      <c r="L546" s="20">
        <v>1</v>
      </c>
      <c r="M546" s="20">
        <v>0</v>
      </c>
      <c r="N546" s="7"/>
    </row>
    <row r="547" spans="1:14" ht="36" x14ac:dyDescent="0.2">
      <c r="A547" s="25" t="s">
        <v>7582</v>
      </c>
      <c r="B547" s="18" t="s">
        <v>8936</v>
      </c>
      <c r="C547" s="20">
        <v>0</v>
      </c>
      <c r="D547" s="20">
        <v>0</v>
      </c>
      <c r="E547" s="18" t="s">
        <v>8915</v>
      </c>
      <c r="F547" s="20">
        <v>0</v>
      </c>
      <c r="G547" s="20">
        <v>0</v>
      </c>
      <c r="H547" s="18" t="s">
        <v>8914</v>
      </c>
      <c r="I547" s="20">
        <v>0</v>
      </c>
      <c r="J547" s="20">
        <v>0</v>
      </c>
      <c r="K547" s="20">
        <v>0</v>
      </c>
      <c r="L547" s="20">
        <v>1</v>
      </c>
      <c r="M547" s="20">
        <v>0</v>
      </c>
      <c r="N547" s="7"/>
    </row>
    <row r="548" spans="1:14" ht="36" x14ac:dyDescent="0.2">
      <c r="A548" s="25" t="s">
        <v>7582</v>
      </c>
      <c r="B548" s="18" t="s">
        <v>8937</v>
      </c>
      <c r="C548" s="20">
        <v>0</v>
      </c>
      <c r="D548" s="20">
        <v>1</v>
      </c>
      <c r="E548" s="18" t="s">
        <v>8915</v>
      </c>
      <c r="F548" s="20">
        <v>0</v>
      </c>
      <c r="G548" s="20">
        <v>0</v>
      </c>
      <c r="H548" s="18" t="s">
        <v>8914</v>
      </c>
      <c r="I548" s="20">
        <v>0</v>
      </c>
      <c r="J548" s="20">
        <v>0</v>
      </c>
      <c r="K548" s="20">
        <v>0</v>
      </c>
      <c r="L548" s="20">
        <v>1</v>
      </c>
      <c r="M548" s="20">
        <v>0</v>
      </c>
      <c r="N548" s="7"/>
    </row>
    <row r="549" spans="1:14" ht="36" x14ac:dyDescent="0.2">
      <c r="A549" s="25" t="s">
        <v>7582</v>
      </c>
      <c r="B549" s="18" t="s">
        <v>8938</v>
      </c>
      <c r="C549" s="20">
        <v>0</v>
      </c>
      <c r="D549" s="20">
        <v>0</v>
      </c>
      <c r="E549" s="18" t="s">
        <v>8915</v>
      </c>
      <c r="F549" s="20">
        <v>0</v>
      </c>
      <c r="G549" s="20">
        <v>0</v>
      </c>
      <c r="H549" s="18" t="s">
        <v>8914</v>
      </c>
      <c r="I549" s="20">
        <v>0</v>
      </c>
      <c r="J549" s="20">
        <v>0</v>
      </c>
      <c r="K549" s="20">
        <v>0</v>
      </c>
      <c r="L549" s="20">
        <v>1</v>
      </c>
      <c r="M549" s="20">
        <v>0</v>
      </c>
      <c r="N549" s="7"/>
    </row>
    <row r="550" spans="1:14" ht="36" x14ac:dyDescent="0.2">
      <c r="A550" s="25" t="s">
        <v>7582</v>
      </c>
      <c r="B550" s="18" t="s">
        <v>8939</v>
      </c>
      <c r="C550" s="20">
        <v>0</v>
      </c>
      <c r="D550" s="20">
        <v>0</v>
      </c>
      <c r="E550" s="18" t="s">
        <v>8915</v>
      </c>
      <c r="F550" s="20">
        <v>0</v>
      </c>
      <c r="G550" s="20">
        <v>0</v>
      </c>
      <c r="H550" s="18" t="s">
        <v>8914</v>
      </c>
      <c r="I550" s="20">
        <v>0</v>
      </c>
      <c r="J550" s="20">
        <v>0</v>
      </c>
      <c r="K550" s="20">
        <v>0</v>
      </c>
      <c r="L550" s="20">
        <v>1</v>
      </c>
      <c r="M550" s="20">
        <v>0</v>
      </c>
      <c r="N550" s="7"/>
    </row>
    <row r="551" spans="1:14" ht="36" x14ac:dyDescent="0.2">
      <c r="A551" s="25" t="s">
        <v>7582</v>
      </c>
      <c r="B551" s="18" t="s">
        <v>8940</v>
      </c>
      <c r="C551" s="20">
        <v>8</v>
      </c>
      <c r="D551" s="20">
        <v>1</v>
      </c>
      <c r="E551" s="18" t="s">
        <v>8915</v>
      </c>
      <c r="F551" s="20">
        <v>0</v>
      </c>
      <c r="G551" s="20">
        <v>0</v>
      </c>
      <c r="H551" s="18" t="s">
        <v>8914</v>
      </c>
      <c r="I551" s="20">
        <v>0</v>
      </c>
      <c r="J551" s="20">
        <v>0</v>
      </c>
      <c r="K551" s="20">
        <v>0</v>
      </c>
      <c r="L551" s="20">
        <v>1</v>
      </c>
      <c r="M551" s="20">
        <v>0</v>
      </c>
      <c r="N551" s="7"/>
    </row>
    <row r="552" spans="1:14" ht="36" x14ac:dyDescent="0.2">
      <c r="A552" s="25" t="s">
        <v>7582</v>
      </c>
      <c r="B552" s="18" t="s">
        <v>8940</v>
      </c>
      <c r="C552" s="20">
        <v>8</v>
      </c>
      <c r="D552" s="20">
        <v>1</v>
      </c>
      <c r="E552" s="18" t="s">
        <v>8915</v>
      </c>
      <c r="F552" s="20">
        <v>0</v>
      </c>
      <c r="G552" s="20">
        <v>0</v>
      </c>
      <c r="H552" s="18" t="s">
        <v>8914</v>
      </c>
      <c r="I552" s="20">
        <v>0</v>
      </c>
      <c r="J552" s="20">
        <v>0</v>
      </c>
      <c r="K552" s="20">
        <v>0</v>
      </c>
      <c r="L552" s="20">
        <v>1</v>
      </c>
      <c r="M552" s="20">
        <v>0</v>
      </c>
      <c r="N552" s="7"/>
    </row>
    <row r="553" spans="1:14" x14ac:dyDescent="0.2">
      <c r="N553" s="7"/>
    </row>
    <row r="554" spans="1:14" x14ac:dyDescent="0.2">
      <c r="N554" s="7"/>
    </row>
    <row r="555" spans="1:14" x14ac:dyDescent="0.2">
      <c r="N555" s="7"/>
    </row>
    <row r="556" spans="1:14" x14ac:dyDescent="0.2">
      <c r="N556" s="7"/>
    </row>
    <row r="557" spans="1:14" x14ac:dyDescent="0.2">
      <c r="N557" s="7"/>
    </row>
    <row r="558" spans="1:14" x14ac:dyDescent="0.2">
      <c r="N558" s="7"/>
    </row>
    <row r="559" spans="1:14" x14ac:dyDescent="0.2">
      <c r="N559" s="7"/>
    </row>
    <row r="560" spans="1:14" x14ac:dyDescent="0.2">
      <c r="N560" s="7"/>
    </row>
    <row r="561" spans="14:14" x14ac:dyDescent="0.2">
      <c r="N561" s="7"/>
    </row>
    <row r="562" spans="14:14" x14ac:dyDescent="0.2">
      <c r="N562" s="7"/>
    </row>
    <row r="563" spans="14:14" x14ac:dyDescent="0.2">
      <c r="N563" s="7"/>
    </row>
    <row r="564" spans="14:14" x14ac:dyDescent="0.2">
      <c r="N564" s="7"/>
    </row>
    <row r="565" spans="14:14" x14ac:dyDescent="0.2">
      <c r="N565" s="7"/>
    </row>
    <row r="566" spans="14:14" x14ac:dyDescent="0.2">
      <c r="N566" s="7"/>
    </row>
    <row r="567" spans="14:14" x14ac:dyDescent="0.2">
      <c r="N567" s="7"/>
    </row>
    <row r="568" spans="14:14" x14ac:dyDescent="0.2">
      <c r="N568" s="7"/>
    </row>
    <row r="569" spans="14:14" x14ac:dyDescent="0.2">
      <c r="N569" s="7"/>
    </row>
    <row r="570" spans="14:14" x14ac:dyDescent="0.2">
      <c r="N570" s="7"/>
    </row>
    <row r="571" spans="14:14" x14ac:dyDescent="0.2">
      <c r="N571" s="7"/>
    </row>
    <row r="572" spans="14:14" x14ac:dyDescent="0.2">
      <c r="N572" s="7"/>
    </row>
    <row r="573" spans="14:14" x14ac:dyDescent="0.2">
      <c r="N573" s="7"/>
    </row>
    <row r="574" spans="14:14" x14ac:dyDescent="0.2">
      <c r="N574" s="7"/>
    </row>
    <row r="575" spans="14:14" x14ac:dyDescent="0.2">
      <c r="N575" s="7"/>
    </row>
    <row r="576" spans="14:14" x14ac:dyDescent="0.2">
      <c r="N576" s="7"/>
    </row>
    <row r="577" spans="14:14" x14ac:dyDescent="0.2">
      <c r="N577" s="7"/>
    </row>
    <row r="578" spans="14:14" x14ac:dyDescent="0.2">
      <c r="N578" s="7"/>
    </row>
    <row r="579" spans="14:14" x14ac:dyDescent="0.2">
      <c r="N579" s="7"/>
    </row>
    <row r="580" spans="14:14" x14ac:dyDescent="0.2">
      <c r="N580" s="7"/>
    </row>
    <row r="581" spans="14:14" x14ac:dyDescent="0.2">
      <c r="N581" s="7"/>
    </row>
    <row r="582" spans="14:14" x14ac:dyDescent="0.2">
      <c r="N582" s="7"/>
    </row>
    <row r="583" spans="14:14" x14ac:dyDescent="0.2">
      <c r="N583" s="7"/>
    </row>
    <row r="584" spans="14:14" x14ac:dyDescent="0.2">
      <c r="N584" s="7"/>
    </row>
    <row r="585" spans="14:14" x14ac:dyDescent="0.2">
      <c r="N585" s="7"/>
    </row>
    <row r="586" spans="14:14" x14ac:dyDescent="0.2">
      <c r="N586" s="7"/>
    </row>
    <row r="587" spans="14:14" x14ac:dyDescent="0.2">
      <c r="N587" s="7"/>
    </row>
    <row r="588" spans="14:14" x14ac:dyDescent="0.2">
      <c r="N588" s="7"/>
    </row>
    <row r="589" spans="14:14" x14ac:dyDescent="0.2">
      <c r="N589" s="7"/>
    </row>
    <row r="590" spans="14:14" x14ac:dyDescent="0.2">
      <c r="N590" s="7"/>
    </row>
    <row r="591" spans="14:14" x14ac:dyDescent="0.2">
      <c r="N591" s="7"/>
    </row>
    <row r="592" spans="14:14" x14ac:dyDescent="0.2">
      <c r="N592" s="7"/>
    </row>
    <row r="593" spans="14:14" x14ac:dyDescent="0.2">
      <c r="N593" s="7"/>
    </row>
    <row r="594" spans="14:14" x14ac:dyDescent="0.2">
      <c r="N594" s="7"/>
    </row>
    <row r="595" spans="14:14" x14ac:dyDescent="0.2">
      <c r="N595" s="7"/>
    </row>
    <row r="596" spans="14:14" x14ac:dyDescent="0.2">
      <c r="N596" s="7"/>
    </row>
    <row r="597" spans="14:14" x14ac:dyDescent="0.2">
      <c r="N597" s="7"/>
    </row>
    <row r="598" spans="14:14" x14ac:dyDescent="0.2">
      <c r="N598" s="7"/>
    </row>
    <row r="599" spans="14:14" x14ac:dyDescent="0.2">
      <c r="N599" s="7"/>
    </row>
    <row r="600" spans="14:14" x14ac:dyDescent="0.2">
      <c r="N600" s="7"/>
    </row>
    <row r="601" spans="14:14" x14ac:dyDescent="0.2">
      <c r="N601" s="7"/>
    </row>
    <row r="602" spans="14:14" x14ac:dyDescent="0.2">
      <c r="N602" s="7"/>
    </row>
    <row r="603" spans="14:14" x14ac:dyDescent="0.2">
      <c r="N603" s="7"/>
    </row>
    <row r="604" spans="14:14" x14ac:dyDescent="0.2">
      <c r="N604" s="7"/>
    </row>
    <row r="605" spans="14:14" x14ac:dyDescent="0.2">
      <c r="N605" s="7"/>
    </row>
    <row r="606" spans="14:14" x14ac:dyDescent="0.2">
      <c r="N606" s="7"/>
    </row>
    <row r="607" spans="14:14" x14ac:dyDescent="0.2">
      <c r="N607" s="7"/>
    </row>
    <row r="608" spans="14:14" x14ac:dyDescent="0.2">
      <c r="N608" s="7"/>
    </row>
    <row r="609" spans="14:14" x14ac:dyDescent="0.2">
      <c r="N609" s="7"/>
    </row>
    <row r="610" spans="14:14" x14ac:dyDescent="0.2">
      <c r="N610" s="7"/>
    </row>
    <row r="611" spans="14:14" x14ac:dyDescent="0.2">
      <c r="N611" s="7"/>
    </row>
    <row r="612" spans="14:14" x14ac:dyDescent="0.2">
      <c r="N612" s="7"/>
    </row>
    <row r="613" spans="14:14" x14ac:dyDescent="0.2">
      <c r="N613" s="7"/>
    </row>
    <row r="614" spans="14:14" x14ac:dyDescent="0.2">
      <c r="N614" s="7"/>
    </row>
    <row r="615" spans="14:14" x14ac:dyDescent="0.2">
      <c r="N615" s="7"/>
    </row>
    <row r="616" spans="14:14" x14ac:dyDescent="0.2">
      <c r="N616" s="7"/>
    </row>
    <row r="617" spans="14:14" x14ac:dyDescent="0.2">
      <c r="N617" s="7"/>
    </row>
    <row r="618" spans="14:14" x14ac:dyDescent="0.2">
      <c r="N618" s="7"/>
    </row>
    <row r="619" spans="14:14" x14ac:dyDescent="0.2">
      <c r="N619" s="7"/>
    </row>
    <row r="620" spans="14:14" x14ac:dyDescent="0.2">
      <c r="N620" s="7"/>
    </row>
    <row r="621" spans="14:14" x14ac:dyDescent="0.2">
      <c r="N621" s="7"/>
    </row>
    <row r="622" spans="14:14" x14ac:dyDescent="0.2">
      <c r="N622" s="7"/>
    </row>
    <row r="623" spans="14:14" x14ac:dyDescent="0.2">
      <c r="N623" s="7"/>
    </row>
    <row r="624" spans="14:14" x14ac:dyDescent="0.2">
      <c r="N624" s="7"/>
    </row>
    <row r="625" spans="14:14" x14ac:dyDescent="0.2">
      <c r="N625" s="7"/>
    </row>
    <row r="626" spans="14:14" x14ac:dyDescent="0.2">
      <c r="N626" s="7"/>
    </row>
    <row r="627" spans="14:14" x14ac:dyDescent="0.2">
      <c r="N627" s="7"/>
    </row>
    <row r="628" spans="14:14" x14ac:dyDescent="0.2">
      <c r="N628" s="7"/>
    </row>
    <row r="629" spans="14:14" x14ac:dyDescent="0.2">
      <c r="N629" s="7"/>
    </row>
    <row r="630" spans="14:14" x14ac:dyDescent="0.2">
      <c r="N630" s="7"/>
    </row>
    <row r="631" spans="14:14" x14ac:dyDescent="0.2">
      <c r="N631" s="7"/>
    </row>
    <row r="632" spans="14:14" x14ac:dyDescent="0.2">
      <c r="N632" s="7"/>
    </row>
    <row r="633" spans="14:14" x14ac:dyDescent="0.2">
      <c r="N633" s="7"/>
    </row>
    <row r="634" spans="14:14" x14ac:dyDescent="0.2">
      <c r="N634" s="7"/>
    </row>
    <row r="635" spans="14:14" x14ac:dyDescent="0.2">
      <c r="N635" s="7"/>
    </row>
    <row r="636" spans="14:14" x14ac:dyDescent="0.2">
      <c r="N636" s="7"/>
    </row>
    <row r="637" spans="14:14" x14ac:dyDescent="0.2">
      <c r="N637" s="7"/>
    </row>
    <row r="638" spans="14:14" x14ac:dyDescent="0.2">
      <c r="N638" s="7"/>
    </row>
    <row r="639" spans="14:14" x14ac:dyDescent="0.2">
      <c r="N639" s="7"/>
    </row>
    <row r="640" spans="14:14" x14ac:dyDescent="0.2">
      <c r="N640" s="7"/>
    </row>
    <row r="641" spans="14:14" x14ac:dyDescent="0.2">
      <c r="N641" s="7"/>
    </row>
    <row r="642" spans="14:14" x14ac:dyDescent="0.2">
      <c r="N642" s="7"/>
    </row>
    <row r="643" spans="14:14" x14ac:dyDescent="0.2">
      <c r="N643" s="7"/>
    </row>
    <row r="644" spans="14:14" x14ac:dyDescent="0.2">
      <c r="N644" s="7"/>
    </row>
    <row r="645" spans="14:14" x14ac:dyDescent="0.2">
      <c r="N645" s="7"/>
    </row>
    <row r="646" spans="14:14" x14ac:dyDescent="0.2">
      <c r="N646" s="7"/>
    </row>
    <row r="647" spans="14:14" x14ac:dyDescent="0.2">
      <c r="N647" s="7"/>
    </row>
    <row r="648" spans="14:14" x14ac:dyDescent="0.2">
      <c r="N648" s="7"/>
    </row>
    <row r="649" spans="14:14" x14ac:dyDescent="0.2">
      <c r="N649" s="7"/>
    </row>
    <row r="650" spans="14:14" x14ac:dyDescent="0.2">
      <c r="N650" s="7"/>
    </row>
    <row r="651" spans="14:14" x14ac:dyDescent="0.2">
      <c r="N651" s="7"/>
    </row>
    <row r="652" spans="14:14" x14ac:dyDescent="0.2">
      <c r="N652" s="7"/>
    </row>
    <row r="653" spans="14:14" x14ac:dyDescent="0.2">
      <c r="N653" s="7"/>
    </row>
    <row r="654" spans="14:14" x14ac:dyDescent="0.2">
      <c r="N654" s="7"/>
    </row>
    <row r="655" spans="14:14" x14ac:dyDescent="0.2">
      <c r="N655" s="7"/>
    </row>
    <row r="656" spans="14:14" x14ac:dyDescent="0.2">
      <c r="N656" s="7"/>
    </row>
    <row r="657" spans="14:14" x14ac:dyDescent="0.2">
      <c r="N657" s="7"/>
    </row>
    <row r="658" spans="14:14" x14ac:dyDescent="0.2">
      <c r="N658" s="7"/>
    </row>
    <row r="659" spans="14:14" x14ac:dyDescent="0.2">
      <c r="N659" s="7"/>
    </row>
    <row r="660" spans="14:14" x14ac:dyDescent="0.2">
      <c r="N660" s="7"/>
    </row>
    <row r="661" spans="14:14" x14ac:dyDescent="0.2">
      <c r="N661" s="7"/>
    </row>
    <row r="662" spans="14:14" x14ac:dyDescent="0.2">
      <c r="N662" s="7"/>
    </row>
    <row r="663" spans="14:14" x14ac:dyDescent="0.2">
      <c r="N663" s="7"/>
    </row>
    <row r="664" spans="14:14" x14ac:dyDescent="0.2">
      <c r="N664" s="7"/>
    </row>
    <row r="665" spans="14:14" x14ac:dyDescent="0.2">
      <c r="N665" s="7"/>
    </row>
    <row r="666" spans="14:14" x14ac:dyDescent="0.2">
      <c r="N666" s="7"/>
    </row>
    <row r="667" spans="14:14" x14ac:dyDescent="0.2">
      <c r="N667" s="7"/>
    </row>
    <row r="668" spans="14:14" x14ac:dyDescent="0.2">
      <c r="N668" s="7"/>
    </row>
    <row r="669" spans="14:14" x14ac:dyDescent="0.2">
      <c r="N669" s="7"/>
    </row>
    <row r="670" spans="14:14" x14ac:dyDescent="0.2">
      <c r="N670" s="7"/>
    </row>
    <row r="671" spans="14:14" x14ac:dyDescent="0.2">
      <c r="N671" s="7"/>
    </row>
    <row r="672" spans="14:14" x14ac:dyDescent="0.2">
      <c r="N672" s="7"/>
    </row>
    <row r="673" spans="14:14" x14ac:dyDescent="0.2">
      <c r="N673" s="7"/>
    </row>
    <row r="674" spans="14:14" x14ac:dyDescent="0.2">
      <c r="N674" s="7"/>
    </row>
    <row r="675" spans="14:14" x14ac:dyDescent="0.2">
      <c r="N675" s="7"/>
    </row>
    <row r="676" spans="14:14" x14ac:dyDescent="0.2">
      <c r="N676" s="7"/>
    </row>
    <row r="677" spans="14:14" x14ac:dyDescent="0.2">
      <c r="N677" s="7"/>
    </row>
    <row r="678" spans="14:14" x14ac:dyDescent="0.2">
      <c r="N678" s="7"/>
    </row>
    <row r="679" spans="14:14" x14ac:dyDescent="0.2">
      <c r="N679" s="7"/>
    </row>
    <row r="680" spans="14:14" x14ac:dyDescent="0.2">
      <c r="N680" s="7"/>
    </row>
    <row r="681" spans="14:14" x14ac:dyDescent="0.2">
      <c r="N681" s="7"/>
    </row>
    <row r="682" spans="14:14" x14ac:dyDescent="0.2">
      <c r="N682" s="7"/>
    </row>
    <row r="683" spans="14:14" x14ac:dyDescent="0.2">
      <c r="N683" s="7"/>
    </row>
    <row r="684" spans="14:14" x14ac:dyDescent="0.2">
      <c r="N684" s="7"/>
    </row>
    <row r="685" spans="14:14" x14ac:dyDescent="0.2">
      <c r="N685" s="7"/>
    </row>
    <row r="686" spans="14:14" x14ac:dyDescent="0.2">
      <c r="N686" s="7"/>
    </row>
    <row r="687" spans="14:14" x14ac:dyDescent="0.2">
      <c r="N687" s="7"/>
    </row>
    <row r="688" spans="14:14" x14ac:dyDescent="0.2">
      <c r="N688" s="7"/>
    </row>
    <row r="689" spans="14:14" x14ac:dyDescent="0.2">
      <c r="N689" s="7"/>
    </row>
    <row r="690" spans="14:14" x14ac:dyDescent="0.2">
      <c r="N690" s="7"/>
    </row>
    <row r="691" spans="14:14" x14ac:dyDescent="0.2">
      <c r="N691" s="7"/>
    </row>
    <row r="692" spans="14:14" x14ac:dyDescent="0.2">
      <c r="N692" s="7"/>
    </row>
    <row r="693" spans="14:14" x14ac:dyDescent="0.2">
      <c r="N693" s="7"/>
    </row>
    <row r="694" spans="14:14" x14ac:dyDescent="0.2">
      <c r="N694" s="7"/>
    </row>
    <row r="695" spans="14:14" x14ac:dyDescent="0.2">
      <c r="N695" s="7"/>
    </row>
    <row r="696" spans="14:14" x14ac:dyDescent="0.2">
      <c r="N696" s="7"/>
    </row>
    <row r="697" spans="14:14" x14ac:dyDescent="0.2">
      <c r="N697" s="7"/>
    </row>
    <row r="698" spans="14:14" x14ac:dyDescent="0.2">
      <c r="N698" s="7"/>
    </row>
    <row r="699" spans="14:14" x14ac:dyDescent="0.2">
      <c r="N699" s="7"/>
    </row>
    <row r="700" spans="14:14" x14ac:dyDescent="0.2">
      <c r="N700" s="7"/>
    </row>
    <row r="701" spans="14:14" x14ac:dyDescent="0.2">
      <c r="N701" s="7"/>
    </row>
    <row r="702" spans="14:14" x14ac:dyDescent="0.2">
      <c r="N702" s="7"/>
    </row>
    <row r="703" spans="14:14" x14ac:dyDescent="0.2">
      <c r="N703" s="7"/>
    </row>
    <row r="704" spans="14:14" x14ac:dyDescent="0.2">
      <c r="N704" s="7"/>
    </row>
    <row r="705" spans="14:14" x14ac:dyDescent="0.2">
      <c r="N705" s="7"/>
    </row>
    <row r="706" spans="14:14" x14ac:dyDescent="0.2">
      <c r="N706" s="7"/>
    </row>
    <row r="707" spans="14:14" x14ac:dyDescent="0.2">
      <c r="N707" s="7"/>
    </row>
    <row r="708" spans="14:14" x14ac:dyDescent="0.2">
      <c r="N708" s="7"/>
    </row>
    <row r="709" spans="14:14" x14ac:dyDescent="0.2">
      <c r="N709" s="7"/>
    </row>
    <row r="710" spans="14:14" x14ac:dyDescent="0.2">
      <c r="N710" s="7"/>
    </row>
    <row r="711" spans="14:14" x14ac:dyDescent="0.2">
      <c r="N711" s="7"/>
    </row>
    <row r="712" spans="14:14" x14ac:dyDescent="0.2">
      <c r="N712" s="7"/>
    </row>
    <row r="713" spans="14:14" x14ac:dyDescent="0.2">
      <c r="N713" s="7"/>
    </row>
    <row r="714" spans="14:14" x14ac:dyDescent="0.2">
      <c r="N714" s="7"/>
    </row>
    <row r="715" spans="14:14" x14ac:dyDescent="0.2">
      <c r="N715" s="7"/>
    </row>
    <row r="716" spans="14:14" x14ac:dyDescent="0.2">
      <c r="N716" s="7"/>
    </row>
    <row r="717" spans="14:14" x14ac:dyDescent="0.2">
      <c r="N717" s="7"/>
    </row>
    <row r="718" spans="14:14" x14ac:dyDescent="0.2">
      <c r="N718" s="7"/>
    </row>
    <row r="719" spans="14:14" x14ac:dyDescent="0.2">
      <c r="N719" s="7"/>
    </row>
    <row r="720" spans="14:14" x14ac:dyDescent="0.2">
      <c r="N720" s="7"/>
    </row>
    <row r="721" spans="14:14" x14ac:dyDescent="0.2">
      <c r="N721" s="7"/>
    </row>
    <row r="722" spans="14:14" x14ac:dyDescent="0.2">
      <c r="N722" s="7"/>
    </row>
    <row r="723" spans="14:14" x14ac:dyDescent="0.2">
      <c r="N723" s="7"/>
    </row>
    <row r="724" spans="14:14" x14ac:dyDescent="0.2">
      <c r="N724" s="7"/>
    </row>
    <row r="725" spans="14:14" x14ac:dyDescent="0.2">
      <c r="N725" s="7"/>
    </row>
    <row r="726" spans="14:14" x14ac:dyDescent="0.2">
      <c r="N726" s="7"/>
    </row>
    <row r="727" spans="14:14" x14ac:dyDescent="0.2">
      <c r="N727" s="7"/>
    </row>
    <row r="728" spans="14:14" x14ac:dyDescent="0.2">
      <c r="N728" s="7"/>
    </row>
    <row r="729" spans="14:14" x14ac:dyDescent="0.2">
      <c r="N729" s="7"/>
    </row>
    <row r="730" spans="14:14" x14ac:dyDescent="0.2">
      <c r="N730" s="7"/>
    </row>
    <row r="731" spans="14:14" x14ac:dyDescent="0.2">
      <c r="N731" s="7"/>
    </row>
    <row r="732" spans="14:14" x14ac:dyDescent="0.2">
      <c r="N732" s="7"/>
    </row>
    <row r="733" spans="14:14" x14ac:dyDescent="0.2">
      <c r="N733" s="7"/>
    </row>
    <row r="734" spans="14:14" x14ac:dyDescent="0.2">
      <c r="N734" s="7"/>
    </row>
    <row r="735" spans="14:14" x14ac:dyDescent="0.2">
      <c r="N735" s="7"/>
    </row>
    <row r="736" spans="14:14" x14ac:dyDescent="0.2">
      <c r="N736" s="7"/>
    </row>
    <row r="737" spans="14:14" x14ac:dyDescent="0.2">
      <c r="N737" s="7"/>
    </row>
    <row r="738" spans="14:14" x14ac:dyDescent="0.2">
      <c r="N738" s="7"/>
    </row>
    <row r="739" spans="14:14" x14ac:dyDescent="0.2">
      <c r="N739" s="7"/>
    </row>
    <row r="740" spans="14:14" x14ac:dyDescent="0.2">
      <c r="N740" s="7"/>
    </row>
    <row r="741" spans="14:14" x14ac:dyDescent="0.2">
      <c r="N741" s="7"/>
    </row>
    <row r="742" spans="14:14" x14ac:dyDescent="0.2">
      <c r="N742" s="7"/>
    </row>
    <row r="743" spans="14:14" x14ac:dyDescent="0.2">
      <c r="N743" s="7"/>
    </row>
    <row r="744" spans="14:14" x14ac:dyDescent="0.2">
      <c r="N744" s="7"/>
    </row>
    <row r="745" spans="14:14" x14ac:dyDescent="0.2">
      <c r="N745" s="7"/>
    </row>
    <row r="746" spans="14:14" x14ac:dyDescent="0.2">
      <c r="N746" s="7"/>
    </row>
    <row r="747" spans="14:14" x14ac:dyDescent="0.2">
      <c r="N747" s="7"/>
    </row>
    <row r="748" spans="14:14" x14ac:dyDescent="0.2">
      <c r="N748" s="7"/>
    </row>
    <row r="749" spans="14:14" x14ac:dyDescent="0.2">
      <c r="N749" s="7"/>
    </row>
    <row r="750" spans="14:14" x14ac:dyDescent="0.2">
      <c r="N750" s="7"/>
    </row>
    <row r="751" spans="14:14" x14ac:dyDescent="0.2">
      <c r="N751" s="7"/>
    </row>
    <row r="752" spans="14:14" x14ac:dyDescent="0.2">
      <c r="N752" s="7"/>
    </row>
    <row r="753" spans="14:14" x14ac:dyDescent="0.2">
      <c r="N753" s="7"/>
    </row>
    <row r="754" spans="14:14" x14ac:dyDescent="0.2">
      <c r="N754" s="7"/>
    </row>
    <row r="755" spans="14:14" x14ac:dyDescent="0.2">
      <c r="N755" s="7"/>
    </row>
    <row r="756" spans="14:14" x14ac:dyDescent="0.2">
      <c r="N756" s="7"/>
    </row>
    <row r="757" spans="14:14" x14ac:dyDescent="0.2">
      <c r="N757" s="7"/>
    </row>
    <row r="758" spans="14:14" x14ac:dyDescent="0.2">
      <c r="N758" s="7"/>
    </row>
    <row r="759" spans="14:14" x14ac:dyDescent="0.2">
      <c r="N759" s="7"/>
    </row>
    <row r="760" spans="14:14" x14ac:dyDescent="0.2">
      <c r="N760" s="7"/>
    </row>
    <row r="761" spans="14:14" x14ac:dyDescent="0.2">
      <c r="N761" s="7"/>
    </row>
    <row r="762" spans="14:14" x14ac:dyDescent="0.2">
      <c r="N762" s="7"/>
    </row>
    <row r="763" spans="14:14" x14ac:dyDescent="0.2">
      <c r="N763" s="7"/>
    </row>
    <row r="764" spans="14:14" x14ac:dyDescent="0.2">
      <c r="N764" s="7"/>
    </row>
    <row r="765" spans="14:14" x14ac:dyDescent="0.2">
      <c r="N765" s="7"/>
    </row>
    <row r="766" spans="14:14" x14ac:dyDescent="0.2">
      <c r="N766" s="7"/>
    </row>
    <row r="767" spans="14:14" x14ac:dyDescent="0.2">
      <c r="N767" s="7"/>
    </row>
    <row r="768" spans="14:14" x14ac:dyDescent="0.2">
      <c r="N768" s="7"/>
    </row>
    <row r="769" spans="14:14" x14ac:dyDescent="0.2">
      <c r="N769" s="7"/>
    </row>
    <row r="770" spans="14:14" x14ac:dyDescent="0.2">
      <c r="N770" s="7"/>
    </row>
    <row r="771" spans="14:14" x14ac:dyDescent="0.2">
      <c r="N771" s="7"/>
    </row>
    <row r="772" spans="14:14" x14ac:dyDescent="0.2">
      <c r="N772" s="7"/>
    </row>
    <row r="773" spans="14:14" x14ac:dyDescent="0.2">
      <c r="N773" s="7"/>
    </row>
    <row r="774" spans="14:14" x14ac:dyDescent="0.2">
      <c r="N774" s="7"/>
    </row>
    <row r="775" spans="14:14" x14ac:dyDescent="0.2">
      <c r="N775" s="7"/>
    </row>
    <row r="776" spans="14:14" x14ac:dyDescent="0.2">
      <c r="N776" s="7"/>
    </row>
    <row r="777" spans="14:14" x14ac:dyDescent="0.2">
      <c r="N777" s="7"/>
    </row>
    <row r="778" spans="14:14" x14ac:dyDescent="0.2">
      <c r="N778" s="7"/>
    </row>
    <row r="779" spans="14:14" x14ac:dyDescent="0.2">
      <c r="N779" s="7"/>
    </row>
    <row r="780" spans="14:14" x14ac:dyDescent="0.2">
      <c r="N780" s="7"/>
    </row>
    <row r="781" spans="14:14" x14ac:dyDescent="0.2">
      <c r="N781" s="7"/>
    </row>
    <row r="782" spans="14:14" x14ac:dyDescent="0.2">
      <c r="N782" s="7"/>
    </row>
    <row r="783" spans="14:14" x14ac:dyDescent="0.2">
      <c r="N783" s="7"/>
    </row>
    <row r="784" spans="14:14" x14ac:dyDescent="0.2">
      <c r="N784" s="7"/>
    </row>
    <row r="785" spans="14:14" x14ac:dyDescent="0.2">
      <c r="N785" s="7"/>
    </row>
    <row r="786" spans="14:14" x14ac:dyDescent="0.2">
      <c r="N786" s="7"/>
    </row>
    <row r="787" spans="14:14" x14ac:dyDescent="0.2">
      <c r="N787" s="7"/>
    </row>
    <row r="788" spans="14:14" x14ac:dyDescent="0.2">
      <c r="N788" s="7"/>
    </row>
    <row r="789" spans="14:14" x14ac:dyDescent="0.2">
      <c r="N789" s="7"/>
    </row>
    <row r="790" spans="14:14" x14ac:dyDescent="0.2">
      <c r="N790" s="7"/>
    </row>
    <row r="791" spans="14:14" x14ac:dyDescent="0.2">
      <c r="N791" s="7"/>
    </row>
    <row r="792" spans="14:14" x14ac:dyDescent="0.2">
      <c r="N792" s="7"/>
    </row>
    <row r="793" spans="14:14" x14ac:dyDescent="0.2">
      <c r="N793" s="7"/>
    </row>
    <row r="794" spans="14:14" x14ac:dyDescent="0.2">
      <c r="N794" s="7"/>
    </row>
    <row r="795" spans="14:14" x14ac:dyDescent="0.2">
      <c r="N795" s="7"/>
    </row>
    <row r="796" spans="14:14" x14ac:dyDescent="0.2">
      <c r="N796" s="7"/>
    </row>
    <row r="797" spans="14:14" x14ac:dyDescent="0.2">
      <c r="N797" s="7"/>
    </row>
    <row r="798" spans="14:14" x14ac:dyDescent="0.2">
      <c r="N798" s="7"/>
    </row>
    <row r="799" spans="14:14" x14ac:dyDescent="0.2">
      <c r="N799" s="7"/>
    </row>
    <row r="800" spans="14:14" x14ac:dyDescent="0.2">
      <c r="N800" s="7"/>
    </row>
    <row r="801" spans="14:14" x14ac:dyDescent="0.2">
      <c r="N801" s="7"/>
    </row>
    <row r="802" spans="14:14" x14ac:dyDescent="0.2">
      <c r="N802" s="7"/>
    </row>
    <row r="803" spans="14:14" x14ac:dyDescent="0.2">
      <c r="N803" s="7"/>
    </row>
    <row r="804" spans="14:14" x14ac:dyDescent="0.2">
      <c r="N804" s="7"/>
    </row>
    <row r="805" spans="14:14" x14ac:dyDescent="0.2">
      <c r="N805" s="7"/>
    </row>
    <row r="806" spans="14:14" x14ac:dyDescent="0.2">
      <c r="N806" s="7"/>
    </row>
    <row r="807" spans="14:14" x14ac:dyDescent="0.2">
      <c r="N807" s="7"/>
    </row>
    <row r="808" spans="14:14" x14ac:dyDescent="0.2">
      <c r="N808" s="7"/>
    </row>
    <row r="809" spans="14:14" x14ac:dyDescent="0.2">
      <c r="N809" s="7"/>
    </row>
    <row r="810" spans="14:14" x14ac:dyDescent="0.2">
      <c r="N810" s="7"/>
    </row>
    <row r="811" spans="14:14" x14ac:dyDescent="0.2">
      <c r="N811" s="7"/>
    </row>
    <row r="812" spans="14:14" x14ac:dyDescent="0.2">
      <c r="N812" s="7"/>
    </row>
    <row r="813" spans="14:14" x14ac:dyDescent="0.2">
      <c r="N813" s="7"/>
    </row>
    <row r="814" spans="14:14" x14ac:dyDescent="0.2">
      <c r="N814" s="7"/>
    </row>
    <row r="815" spans="14:14" x14ac:dyDescent="0.2">
      <c r="N815" s="7"/>
    </row>
    <row r="816" spans="14:14" x14ac:dyDescent="0.2">
      <c r="N816" s="7"/>
    </row>
    <row r="817" spans="14:14" x14ac:dyDescent="0.2">
      <c r="N817" s="7"/>
    </row>
    <row r="818" spans="14:14" x14ac:dyDescent="0.2">
      <c r="N818" s="7"/>
    </row>
    <row r="819" spans="14:14" x14ac:dyDescent="0.2">
      <c r="N819" s="7"/>
    </row>
    <row r="820" spans="14:14" x14ac:dyDescent="0.2">
      <c r="N820" s="7"/>
    </row>
    <row r="821" spans="14:14" x14ac:dyDescent="0.2">
      <c r="N821" s="7"/>
    </row>
    <row r="822" spans="14:14" x14ac:dyDescent="0.2">
      <c r="N822" s="7"/>
    </row>
    <row r="823" spans="14:14" x14ac:dyDescent="0.2">
      <c r="N823" s="7"/>
    </row>
    <row r="824" spans="14:14" x14ac:dyDescent="0.2">
      <c r="N824" s="7"/>
    </row>
    <row r="825" spans="14:14" x14ac:dyDescent="0.2">
      <c r="N825" s="7"/>
    </row>
    <row r="826" spans="14:14" x14ac:dyDescent="0.2">
      <c r="N826" s="7"/>
    </row>
    <row r="827" spans="14:14" x14ac:dyDescent="0.2">
      <c r="N827" s="7"/>
    </row>
    <row r="828" spans="14:14" x14ac:dyDescent="0.2">
      <c r="N828" s="7"/>
    </row>
    <row r="829" spans="14:14" x14ac:dyDescent="0.2">
      <c r="N829" s="7"/>
    </row>
    <row r="830" spans="14:14" x14ac:dyDescent="0.2">
      <c r="N830" s="7"/>
    </row>
    <row r="831" spans="14:14" x14ac:dyDescent="0.2">
      <c r="N831" s="7"/>
    </row>
    <row r="832" spans="14:14" x14ac:dyDescent="0.2">
      <c r="N832" s="7"/>
    </row>
    <row r="833" spans="14:14" x14ac:dyDescent="0.2">
      <c r="N833" s="7"/>
    </row>
    <row r="834" spans="14:14" x14ac:dyDescent="0.2">
      <c r="N834" s="7"/>
    </row>
    <row r="835" spans="14:14" x14ac:dyDescent="0.2">
      <c r="N835" s="7"/>
    </row>
    <row r="836" spans="14:14" x14ac:dyDescent="0.2">
      <c r="N836" s="7"/>
    </row>
    <row r="837" spans="14:14" x14ac:dyDescent="0.2">
      <c r="N837" s="7"/>
    </row>
    <row r="838" spans="14:14" x14ac:dyDescent="0.2">
      <c r="N838" s="7"/>
    </row>
    <row r="839" spans="14:14" x14ac:dyDescent="0.2">
      <c r="N839" s="7"/>
    </row>
    <row r="840" spans="14:14" x14ac:dyDescent="0.2">
      <c r="N840" s="7"/>
    </row>
    <row r="841" spans="14:14" x14ac:dyDescent="0.2">
      <c r="N841" s="7"/>
    </row>
    <row r="842" spans="14:14" x14ac:dyDescent="0.2">
      <c r="N842" s="7"/>
    </row>
    <row r="843" spans="14:14" x14ac:dyDescent="0.2">
      <c r="N843" s="7"/>
    </row>
    <row r="844" spans="14:14" x14ac:dyDescent="0.2">
      <c r="N844" s="7"/>
    </row>
    <row r="845" spans="14:14" x14ac:dyDescent="0.2">
      <c r="N845" s="7"/>
    </row>
    <row r="846" spans="14:14" x14ac:dyDescent="0.2">
      <c r="N846" s="7"/>
    </row>
    <row r="847" spans="14:14" x14ac:dyDescent="0.2">
      <c r="N847" s="7"/>
    </row>
    <row r="848" spans="14:14" x14ac:dyDescent="0.2">
      <c r="N848" s="7"/>
    </row>
    <row r="849" spans="14:14" x14ac:dyDescent="0.2">
      <c r="N849" s="7"/>
    </row>
    <row r="850" spans="14:14" x14ac:dyDescent="0.2">
      <c r="N850" s="7"/>
    </row>
    <row r="851" spans="14:14" x14ac:dyDescent="0.2">
      <c r="N851" s="7"/>
    </row>
    <row r="852" spans="14:14" x14ac:dyDescent="0.2">
      <c r="N852" s="7"/>
    </row>
    <row r="853" spans="14:14" x14ac:dyDescent="0.2">
      <c r="N853" s="7"/>
    </row>
    <row r="854" spans="14:14" x14ac:dyDescent="0.2">
      <c r="N854" s="7"/>
    </row>
    <row r="855" spans="14:14" x14ac:dyDescent="0.2">
      <c r="N855" s="7"/>
    </row>
    <row r="856" spans="14:14" x14ac:dyDescent="0.2">
      <c r="N856" s="7"/>
    </row>
    <row r="857" spans="14:14" x14ac:dyDescent="0.2">
      <c r="N857" s="7"/>
    </row>
    <row r="858" spans="14:14" x14ac:dyDescent="0.2">
      <c r="N858" s="7"/>
    </row>
    <row r="859" spans="14:14" x14ac:dyDescent="0.2">
      <c r="N859" s="7"/>
    </row>
    <row r="860" spans="14:14" x14ac:dyDescent="0.2">
      <c r="N860" s="7"/>
    </row>
    <row r="861" spans="14:14" x14ac:dyDescent="0.2">
      <c r="N861" s="7"/>
    </row>
    <row r="862" spans="14:14" x14ac:dyDescent="0.2">
      <c r="N862" s="7"/>
    </row>
    <row r="863" spans="14:14" x14ac:dyDescent="0.2">
      <c r="N863" s="7"/>
    </row>
    <row r="864" spans="14:14" x14ac:dyDescent="0.2">
      <c r="N864" s="7"/>
    </row>
    <row r="865" spans="14:14" x14ac:dyDescent="0.2">
      <c r="N865" s="7"/>
    </row>
    <row r="866" spans="14:14" x14ac:dyDescent="0.2">
      <c r="N866" s="7"/>
    </row>
    <row r="867" spans="14:14" x14ac:dyDescent="0.2">
      <c r="N867" s="7"/>
    </row>
    <row r="868" spans="14:14" x14ac:dyDescent="0.2">
      <c r="N868" s="7"/>
    </row>
    <row r="869" spans="14:14" x14ac:dyDescent="0.2">
      <c r="N869" s="7"/>
    </row>
    <row r="870" spans="14:14" x14ac:dyDescent="0.2">
      <c r="N870" s="7"/>
    </row>
    <row r="871" spans="14:14" x14ac:dyDescent="0.2">
      <c r="N871" s="7"/>
    </row>
    <row r="872" spans="14:14" x14ac:dyDescent="0.2">
      <c r="N872" s="7"/>
    </row>
    <row r="873" spans="14:14" x14ac:dyDescent="0.2">
      <c r="N873" s="7"/>
    </row>
    <row r="874" spans="14:14" x14ac:dyDescent="0.2">
      <c r="N874" s="7"/>
    </row>
    <row r="875" spans="14:14" x14ac:dyDescent="0.2">
      <c r="N875" s="7"/>
    </row>
    <row r="876" spans="14:14" x14ac:dyDescent="0.2">
      <c r="N876" s="7"/>
    </row>
    <row r="877" spans="14:14" x14ac:dyDescent="0.2">
      <c r="N877" s="7"/>
    </row>
    <row r="878" spans="14:14" x14ac:dyDescent="0.2">
      <c r="N878" s="7"/>
    </row>
    <row r="879" spans="14:14" x14ac:dyDescent="0.2">
      <c r="N879" s="7"/>
    </row>
    <row r="880" spans="14:14" x14ac:dyDescent="0.2">
      <c r="N880" s="7"/>
    </row>
    <row r="881" spans="14:14" x14ac:dyDescent="0.2">
      <c r="N881" s="7"/>
    </row>
    <row r="882" spans="14:14" x14ac:dyDescent="0.2">
      <c r="N882" s="7"/>
    </row>
    <row r="883" spans="14:14" x14ac:dyDescent="0.2">
      <c r="N883" s="7"/>
    </row>
    <row r="884" spans="14:14" x14ac:dyDescent="0.2">
      <c r="N884" s="7"/>
    </row>
    <row r="885" spans="14:14" x14ac:dyDescent="0.2">
      <c r="N885" s="7"/>
    </row>
    <row r="886" spans="14:14" x14ac:dyDescent="0.2">
      <c r="N886" s="7"/>
    </row>
    <row r="887" spans="14:14" x14ac:dyDescent="0.2">
      <c r="N887" s="7"/>
    </row>
    <row r="888" spans="14:14" x14ac:dyDescent="0.2">
      <c r="N888" s="7"/>
    </row>
    <row r="889" spans="14:14" x14ac:dyDescent="0.2">
      <c r="N889" s="7"/>
    </row>
    <row r="890" spans="14:14" x14ac:dyDescent="0.2">
      <c r="N890" s="7"/>
    </row>
    <row r="891" spans="14:14" x14ac:dyDescent="0.2">
      <c r="N891" s="7"/>
    </row>
    <row r="892" spans="14:14" x14ac:dyDescent="0.2">
      <c r="N892" s="7"/>
    </row>
    <row r="893" spans="14:14" x14ac:dyDescent="0.2">
      <c r="N893" s="7"/>
    </row>
    <row r="894" spans="14:14" x14ac:dyDescent="0.2">
      <c r="N894" s="7"/>
    </row>
    <row r="895" spans="14:14" x14ac:dyDescent="0.2">
      <c r="N895" s="7"/>
    </row>
    <row r="896" spans="14:14" x14ac:dyDescent="0.2">
      <c r="N896" s="7"/>
    </row>
    <row r="897" spans="14:14" x14ac:dyDescent="0.2">
      <c r="N897" s="7"/>
    </row>
    <row r="898" spans="14:14" x14ac:dyDescent="0.2">
      <c r="N898" s="7"/>
    </row>
    <row r="899" spans="14:14" x14ac:dyDescent="0.2">
      <c r="N899" s="7"/>
    </row>
    <row r="900" spans="14:14" x14ac:dyDescent="0.2">
      <c r="N900" s="7"/>
    </row>
    <row r="901" spans="14:14" x14ac:dyDescent="0.2">
      <c r="N901" s="7"/>
    </row>
    <row r="902" spans="14:14" x14ac:dyDescent="0.2">
      <c r="N902" s="7"/>
    </row>
    <row r="903" spans="14:14" x14ac:dyDescent="0.2">
      <c r="N903" s="7"/>
    </row>
    <row r="904" spans="14:14" x14ac:dyDescent="0.2">
      <c r="N904" s="7"/>
    </row>
    <row r="905" spans="14:14" x14ac:dyDescent="0.2">
      <c r="N905" s="7"/>
    </row>
    <row r="906" spans="14:14" x14ac:dyDescent="0.2">
      <c r="N906" s="7"/>
    </row>
    <row r="907" spans="14:14" x14ac:dyDescent="0.2">
      <c r="N907" s="7"/>
    </row>
    <row r="908" spans="14:14" x14ac:dyDescent="0.2">
      <c r="N908" s="7"/>
    </row>
    <row r="909" spans="14:14" x14ac:dyDescent="0.2">
      <c r="N909" s="7"/>
    </row>
    <row r="910" spans="14:14" x14ac:dyDescent="0.2">
      <c r="N910" s="7"/>
    </row>
    <row r="911" spans="14:14" x14ac:dyDescent="0.2">
      <c r="N911" s="7"/>
    </row>
    <row r="912" spans="14:14" x14ac:dyDescent="0.2">
      <c r="N912" s="7"/>
    </row>
    <row r="913" spans="14:14" x14ac:dyDescent="0.2">
      <c r="N913" s="7"/>
    </row>
    <row r="914" spans="14:14" x14ac:dyDescent="0.2">
      <c r="N914" s="7"/>
    </row>
    <row r="915" spans="14:14" x14ac:dyDescent="0.2">
      <c r="N915" s="7"/>
    </row>
    <row r="916" spans="14:14" x14ac:dyDescent="0.2">
      <c r="N916" s="7"/>
    </row>
    <row r="917" spans="14:14" x14ac:dyDescent="0.2">
      <c r="N917" s="7"/>
    </row>
    <row r="918" spans="14:14" x14ac:dyDescent="0.2">
      <c r="N918" s="7"/>
    </row>
    <row r="919" spans="14:14" x14ac:dyDescent="0.2">
      <c r="N919" s="7"/>
    </row>
    <row r="920" spans="14:14" x14ac:dyDescent="0.2">
      <c r="N920" s="7"/>
    </row>
    <row r="921" spans="14:14" x14ac:dyDescent="0.2">
      <c r="N921" s="7"/>
    </row>
    <row r="922" spans="14:14" x14ac:dyDescent="0.2">
      <c r="N922" s="7"/>
    </row>
    <row r="923" spans="14:14" x14ac:dyDescent="0.2">
      <c r="N923" s="7"/>
    </row>
    <row r="924" spans="14:14" x14ac:dyDescent="0.2">
      <c r="N924" s="7"/>
    </row>
    <row r="925" spans="14:14" x14ac:dyDescent="0.2">
      <c r="N925" s="7"/>
    </row>
    <row r="926" spans="14:14" x14ac:dyDescent="0.2">
      <c r="N926" s="7"/>
    </row>
    <row r="927" spans="14:14" x14ac:dyDescent="0.2">
      <c r="N927" s="7"/>
    </row>
    <row r="928" spans="14:14" x14ac:dyDescent="0.2">
      <c r="N928" s="7"/>
    </row>
    <row r="929" spans="14:14" x14ac:dyDescent="0.2">
      <c r="N929" s="7"/>
    </row>
    <row r="930" spans="14:14" x14ac:dyDescent="0.2">
      <c r="N930" s="7"/>
    </row>
    <row r="931" spans="14:14" x14ac:dyDescent="0.2">
      <c r="N931" s="7"/>
    </row>
    <row r="932" spans="14:14" x14ac:dyDescent="0.2">
      <c r="N932" s="7"/>
    </row>
    <row r="933" spans="14:14" x14ac:dyDescent="0.2">
      <c r="N933" s="7"/>
    </row>
    <row r="934" spans="14:14" x14ac:dyDescent="0.2">
      <c r="N934" s="7"/>
    </row>
    <row r="935" spans="14:14" x14ac:dyDescent="0.2">
      <c r="N935" s="7"/>
    </row>
    <row r="936" spans="14:14" x14ac:dyDescent="0.2">
      <c r="N936" s="7"/>
    </row>
    <row r="937" spans="14:14" x14ac:dyDescent="0.2">
      <c r="N937" s="7"/>
    </row>
    <row r="938" spans="14:14" x14ac:dyDescent="0.2">
      <c r="N938" s="7"/>
    </row>
    <row r="939" spans="14:14" x14ac:dyDescent="0.2">
      <c r="N939" s="7"/>
    </row>
    <row r="940" spans="14:14" x14ac:dyDescent="0.2">
      <c r="N940" s="7"/>
    </row>
    <row r="941" spans="14:14" x14ac:dyDescent="0.2">
      <c r="N941" s="7"/>
    </row>
    <row r="942" spans="14:14" x14ac:dyDescent="0.2">
      <c r="N942" s="7"/>
    </row>
    <row r="943" spans="14:14" x14ac:dyDescent="0.2">
      <c r="N943" s="7"/>
    </row>
    <row r="944" spans="14:14" x14ac:dyDescent="0.2">
      <c r="N944" s="7"/>
    </row>
    <row r="945" spans="14:14" x14ac:dyDescent="0.2">
      <c r="N945" s="7"/>
    </row>
    <row r="946" spans="14:14" x14ac:dyDescent="0.2">
      <c r="N946" s="7"/>
    </row>
    <row r="947" spans="14:14" x14ac:dyDescent="0.2">
      <c r="N947" s="7"/>
    </row>
    <row r="948" spans="14:14" x14ac:dyDescent="0.2">
      <c r="N948" s="7"/>
    </row>
    <row r="949" spans="14:14" x14ac:dyDescent="0.2">
      <c r="N949" s="7"/>
    </row>
    <row r="950" spans="14:14" x14ac:dyDescent="0.2">
      <c r="N950" s="7"/>
    </row>
    <row r="951" spans="14:14" x14ac:dyDescent="0.2">
      <c r="N951" s="7"/>
    </row>
    <row r="952" spans="14:14" x14ac:dyDescent="0.2">
      <c r="N952" s="7"/>
    </row>
    <row r="953" spans="14:14" x14ac:dyDescent="0.2">
      <c r="N953" s="7"/>
    </row>
    <row r="954" spans="14:14" x14ac:dyDescent="0.2">
      <c r="N954" s="7"/>
    </row>
    <row r="955" spans="14:14" x14ac:dyDescent="0.2">
      <c r="N955" s="7"/>
    </row>
    <row r="956" spans="14:14" x14ac:dyDescent="0.2">
      <c r="N956" s="7"/>
    </row>
    <row r="957" spans="14:14" x14ac:dyDescent="0.2">
      <c r="N957" s="7"/>
    </row>
    <row r="958" spans="14:14" x14ac:dyDescent="0.2">
      <c r="N958" s="7"/>
    </row>
    <row r="959" spans="14:14" x14ac:dyDescent="0.2">
      <c r="N959" s="7"/>
    </row>
    <row r="960" spans="14:14" x14ac:dyDescent="0.2">
      <c r="N960" s="7"/>
    </row>
    <row r="961" spans="14:14" x14ac:dyDescent="0.2">
      <c r="N961" s="7"/>
    </row>
    <row r="962" spans="14:14" x14ac:dyDescent="0.2">
      <c r="N962" s="7"/>
    </row>
    <row r="963" spans="14:14" x14ac:dyDescent="0.2">
      <c r="N963" s="7"/>
    </row>
    <row r="964" spans="14:14" x14ac:dyDescent="0.2">
      <c r="N964" s="7"/>
    </row>
    <row r="965" spans="14:14" x14ac:dyDescent="0.2">
      <c r="N965" s="7"/>
    </row>
    <row r="966" spans="14:14" x14ac:dyDescent="0.2">
      <c r="N966" s="7"/>
    </row>
    <row r="967" spans="14:14" x14ac:dyDescent="0.2">
      <c r="N967" s="7"/>
    </row>
    <row r="968" spans="14:14" x14ac:dyDescent="0.2">
      <c r="N968" s="7"/>
    </row>
    <row r="969" spans="14:14" x14ac:dyDescent="0.2">
      <c r="N969" s="7"/>
    </row>
    <row r="970" spans="14:14" x14ac:dyDescent="0.2">
      <c r="N970" s="7"/>
    </row>
    <row r="971" spans="14:14" x14ac:dyDescent="0.2">
      <c r="N971" s="7"/>
    </row>
    <row r="972" spans="14:14" x14ac:dyDescent="0.2">
      <c r="N972" s="7"/>
    </row>
    <row r="973" spans="14:14" x14ac:dyDescent="0.2">
      <c r="N973" s="7"/>
    </row>
    <row r="974" spans="14:14" x14ac:dyDescent="0.2">
      <c r="N974" s="7"/>
    </row>
    <row r="975" spans="14:14" x14ac:dyDescent="0.2">
      <c r="N975" s="7"/>
    </row>
    <row r="976" spans="14:14" x14ac:dyDescent="0.2">
      <c r="N976" s="7"/>
    </row>
    <row r="977" spans="14:14" x14ac:dyDescent="0.2">
      <c r="N977" s="7"/>
    </row>
    <row r="978" spans="14:14" x14ac:dyDescent="0.2">
      <c r="N978" s="7"/>
    </row>
    <row r="979" spans="14:14" x14ac:dyDescent="0.2">
      <c r="N979" s="7"/>
    </row>
    <row r="980" spans="14:14" x14ac:dyDescent="0.2">
      <c r="N980" s="7"/>
    </row>
    <row r="981" spans="14:14" x14ac:dyDescent="0.2">
      <c r="N981" s="7"/>
    </row>
    <row r="982" spans="14:14" x14ac:dyDescent="0.2">
      <c r="N982" s="7"/>
    </row>
    <row r="983" spans="14:14" x14ac:dyDescent="0.2">
      <c r="N983" s="7"/>
    </row>
    <row r="984" spans="14:14" x14ac:dyDescent="0.2">
      <c r="N984" s="7"/>
    </row>
    <row r="985" spans="14:14" x14ac:dyDescent="0.2">
      <c r="N985" s="7"/>
    </row>
    <row r="986" spans="14:14" x14ac:dyDescent="0.2">
      <c r="N986" s="7"/>
    </row>
    <row r="987" spans="14:14" x14ac:dyDescent="0.2">
      <c r="N987" s="7"/>
    </row>
    <row r="988" spans="14:14" x14ac:dyDescent="0.2">
      <c r="N988" s="7"/>
    </row>
    <row r="989" spans="14:14" x14ac:dyDescent="0.2">
      <c r="N989" s="7"/>
    </row>
    <row r="990" spans="14:14" x14ac:dyDescent="0.2">
      <c r="N990" s="7"/>
    </row>
    <row r="991" spans="14:14" x14ac:dyDescent="0.2">
      <c r="N991" s="7"/>
    </row>
    <row r="992" spans="14:14" x14ac:dyDescent="0.2">
      <c r="N992" s="7"/>
    </row>
    <row r="993" spans="14:14" x14ac:dyDescent="0.2">
      <c r="N993" s="7"/>
    </row>
    <row r="994" spans="14:14" x14ac:dyDescent="0.2">
      <c r="N994" s="7"/>
    </row>
    <row r="995" spans="14:14" x14ac:dyDescent="0.2">
      <c r="N995" s="7"/>
    </row>
    <row r="996" spans="14:14" x14ac:dyDescent="0.2">
      <c r="N996" s="7"/>
    </row>
    <row r="997" spans="14:14" x14ac:dyDescent="0.2">
      <c r="N997" s="7"/>
    </row>
    <row r="998" spans="14:14" x14ac:dyDescent="0.2">
      <c r="N998" s="7"/>
    </row>
    <row r="999" spans="14:14" x14ac:dyDescent="0.2">
      <c r="N999" s="7"/>
    </row>
    <row r="1000" spans="14:14" x14ac:dyDescent="0.2">
      <c r="N1000" s="7"/>
    </row>
    <row r="1001" spans="14:14" x14ac:dyDescent="0.2">
      <c r="N1001" s="7"/>
    </row>
    <row r="1002" spans="14:14" x14ac:dyDescent="0.2">
      <c r="N1002" s="7"/>
    </row>
    <row r="1003" spans="14:14" x14ac:dyDescent="0.2">
      <c r="N1003" s="7"/>
    </row>
    <row r="1004" spans="14:14" x14ac:dyDescent="0.2">
      <c r="N1004" s="7"/>
    </row>
    <row r="1005" spans="14:14" x14ac:dyDescent="0.2">
      <c r="N1005" s="7"/>
    </row>
    <row r="1006" spans="14:14" x14ac:dyDescent="0.2">
      <c r="N1006" s="7"/>
    </row>
    <row r="1007" spans="14:14" x14ac:dyDescent="0.2">
      <c r="N1007" s="7"/>
    </row>
    <row r="1008" spans="14:14" x14ac:dyDescent="0.2">
      <c r="N1008" s="7"/>
    </row>
    <row r="1009" spans="14:14" x14ac:dyDescent="0.2">
      <c r="N1009" s="7"/>
    </row>
    <row r="1010" spans="14:14" x14ac:dyDescent="0.2">
      <c r="N1010" s="7"/>
    </row>
    <row r="1011" spans="14:14" x14ac:dyDescent="0.2">
      <c r="N1011" s="7"/>
    </row>
    <row r="1012" spans="14:14" x14ac:dyDescent="0.2">
      <c r="N1012" s="7"/>
    </row>
    <row r="1013" spans="14:14" x14ac:dyDescent="0.2">
      <c r="N1013" s="7"/>
    </row>
    <row r="1014" spans="14:14" x14ac:dyDescent="0.2">
      <c r="N1014" s="7"/>
    </row>
    <row r="1015" spans="14:14" x14ac:dyDescent="0.2">
      <c r="N1015" s="7"/>
    </row>
    <row r="1016" spans="14:14" x14ac:dyDescent="0.2">
      <c r="N1016" s="7"/>
    </row>
    <row r="1017" spans="14:14" x14ac:dyDescent="0.2">
      <c r="N1017" s="7"/>
    </row>
    <row r="1018" spans="14:14" x14ac:dyDescent="0.2">
      <c r="N1018" s="7"/>
    </row>
    <row r="1019" spans="14:14" x14ac:dyDescent="0.2">
      <c r="N1019" s="7"/>
    </row>
    <row r="1020" spans="14:14" x14ac:dyDescent="0.2">
      <c r="N1020" s="7"/>
    </row>
    <row r="1021" spans="14:14" x14ac:dyDescent="0.2">
      <c r="N1021" s="7"/>
    </row>
    <row r="1022" spans="14:14" x14ac:dyDescent="0.2">
      <c r="N1022" s="7"/>
    </row>
    <row r="1023" spans="14:14" x14ac:dyDescent="0.2">
      <c r="N1023" s="7"/>
    </row>
    <row r="1024" spans="14:14" x14ac:dyDescent="0.2">
      <c r="N1024" s="7"/>
    </row>
    <row r="1025" spans="14:14" x14ac:dyDescent="0.2">
      <c r="N1025" s="7"/>
    </row>
    <row r="1026" spans="14:14" x14ac:dyDescent="0.2">
      <c r="N1026" s="7"/>
    </row>
    <row r="1027" spans="14:14" x14ac:dyDescent="0.2">
      <c r="N1027" s="7"/>
    </row>
    <row r="1028" spans="14:14" x14ac:dyDescent="0.2">
      <c r="N1028" s="7"/>
    </row>
    <row r="1029" spans="14:14" x14ac:dyDescent="0.2">
      <c r="N1029" s="7"/>
    </row>
    <row r="1030" spans="14:14" x14ac:dyDescent="0.2">
      <c r="N1030" s="7"/>
    </row>
    <row r="1031" spans="14:14" x14ac:dyDescent="0.2">
      <c r="N1031" s="7"/>
    </row>
    <row r="1032" spans="14:14" x14ac:dyDescent="0.2">
      <c r="N1032" s="7"/>
    </row>
    <row r="1033" spans="14:14" x14ac:dyDescent="0.2">
      <c r="N1033" s="7"/>
    </row>
    <row r="1034" spans="14:14" x14ac:dyDescent="0.2">
      <c r="N1034" s="7"/>
    </row>
    <row r="1035" spans="14:14" x14ac:dyDescent="0.2">
      <c r="N1035" s="7"/>
    </row>
    <row r="1036" spans="14:14" x14ac:dyDescent="0.2">
      <c r="N1036" s="7"/>
    </row>
    <row r="1037" spans="14:14" x14ac:dyDescent="0.2">
      <c r="N1037" s="7"/>
    </row>
    <row r="1038" spans="14:14" x14ac:dyDescent="0.2">
      <c r="N1038" s="7"/>
    </row>
    <row r="1039" spans="14:14" x14ac:dyDescent="0.2">
      <c r="N1039" s="7"/>
    </row>
    <row r="1040" spans="14:14" x14ac:dyDescent="0.2">
      <c r="N1040" s="7"/>
    </row>
    <row r="1041" spans="14:14" x14ac:dyDescent="0.2">
      <c r="N1041" s="7"/>
    </row>
    <row r="1042" spans="14:14" x14ac:dyDescent="0.2">
      <c r="N1042" s="7"/>
    </row>
    <row r="1043" spans="14:14" x14ac:dyDescent="0.2">
      <c r="N1043" s="7"/>
    </row>
    <row r="1044" spans="14:14" x14ac:dyDescent="0.2">
      <c r="N1044" s="7"/>
    </row>
    <row r="1045" spans="14:14" x14ac:dyDescent="0.2">
      <c r="N1045" s="7"/>
    </row>
    <row r="1046" spans="14:14" x14ac:dyDescent="0.2">
      <c r="N1046" s="7"/>
    </row>
    <row r="1047" spans="14:14" x14ac:dyDescent="0.2">
      <c r="N1047" s="7"/>
    </row>
    <row r="1048" spans="14:14" x14ac:dyDescent="0.2">
      <c r="N1048" s="7"/>
    </row>
    <row r="1049" spans="14:14" x14ac:dyDescent="0.2">
      <c r="N1049" s="7"/>
    </row>
    <row r="1050" spans="14:14" x14ac:dyDescent="0.2">
      <c r="N1050" s="7"/>
    </row>
    <row r="1051" spans="14:14" x14ac:dyDescent="0.2">
      <c r="N1051" s="7"/>
    </row>
    <row r="1052" spans="14:14" x14ac:dyDescent="0.2">
      <c r="N1052" s="7"/>
    </row>
    <row r="1053" spans="14:14" x14ac:dyDescent="0.2">
      <c r="N1053" s="7"/>
    </row>
    <row r="1054" spans="14:14" x14ac:dyDescent="0.2">
      <c r="N1054" s="7"/>
    </row>
    <row r="1055" spans="14:14" x14ac:dyDescent="0.2">
      <c r="N1055" s="7"/>
    </row>
    <row r="1056" spans="14:14" x14ac:dyDescent="0.2">
      <c r="N1056" s="7"/>
    </row>
    <row r="1057" spans="14:14" x14ac:dyDescent="0.2">
      <c r="N1057" s="7"/>
    </row>
    <row r="1058" spans="14:14" x14ac:dyDescent="0.2">
      <c r="N1058" s="7"/>
    </row>
    <row r="1059" spans="14:14" x14ac:dyDescent="0.2">
      <c r="N1059" s="7"/>
    </row>
    <row r="1060" spans="14:14" x14ac:dyDescent="0.2">
      <c r="N1060" s="7"/>
    </row>
    <row r="1061" spans="14:14" x14ac:dyDescent="0.2">
      <c r="N1061" s="7"/>
    </row>
    <row r="1062" spans="14:14" x14ac:dyDescent="0.2">
      <c r="N1062" s="7"/>
    </row>
    <row r="1063" spans="14:14" x14ac:dyDescent="0.2">
      <c r="N1063" s="7"/>
    </row>
    <row r="1064" spans="14:14" x14ac:dyDescent="0.2">
      <c r="N1064" s="7"/>
    </row>
    <row r="1065" spans="14:14" x14ac:dyDescent="0.2">
      <c r="N1065" s="7"/>
    </row>
    <row r="1066" spans="14:14" x14ac:dyDescent="0.2">
      <c r="N1066" s="7"/>
    </row>
    <row r="1067" spans="14:14" x14ac:dyDescent="0.2">
      <c r="N1067" s="7"/>
    </row>
    <row r="1068" spans="14:14" x14ac:dyDescent="0.2">
      <c r="N1068" s="7"/>
    </row>
    <row r="1069" spans="14:14" x14ac:dyDescent="0.2">
      <c r="N1069" s="7"/>
    </row>
    <row r="1070" spans="14:14" x14ac:dyDescent="0.2">
      <c r="N1070" s="7"/>
    </row>
    <row r="1071" spans="14:14" x14ac:dyDescent="0.2">
      <c r="N1071" s="7"/>
    </row>
    <row r="1072" spans="14:14" x14ac:dyDescent="0.2">
      <c r="N1072" s="7"/>
    </row>
    <row r="1073" spans="14:14" x14ac:dyDescent="0.2">
      <c r="N1073" s="7"/>
    </row>
    <row r="1074" spans="14:14" x14ac:dyDescent="0.2">
      <c r="N1074" s="7"/>
    </row>
    <row r="1075" spans="14:14" x14ac:dyDescent="0.2">
      <c r="N1075" s="7"/>
    </row>
    <row r="1076" spans="14:14" x14ac:dyDescent="0.2">
      <c r="N1076" s="7"/>
    </row>
    <row r="1077" spans="14:14" x14ac:dyDescent="0.2">
      <c r="N1077" s="7"/>
    </row>
    <row r="1078" spans="14:14" x14ac:dyDescent="0.2">
      <c r="N1078" s="7"/>
    </row>
    <row r="1079" spans="14:14" x14ac:dyDescent="0.2">
      <c r="N1079" s="7"/>
    </row>
    <row r="1080" spans="14:14" x14ac:dyDescent="0.2">
      <c r="N1080" s="7"/>
    </row>
    <row r="1081" spans="14:14" x14ac:dyDescent="0.2">
      <c r="N1081" s="7"/>
    </row>
    <row r="1082" spans="14:14" x14ac:dyDescent="0.2">
      <c r="N1082" s="7"/>
    </row>
    <row r="1083" spans="14:14" x14ac:dyDescent="0.2">
      <c r="N1083" s="7"/>
    </row>
    <row r="1084" spans="14:14" x14ac:dyDescent="0.2">
      <c r="N1084" s="7"/>
    </row>
    <row r="1085" spans="14:14" x14ac:dyDescent="0.2">
      <c r="N1085" s="7"/>
    </row>
    <row r="1086" spans="14:14" x14ac:dyDescent="0.2">
      <c r="N1086" s="7"/>
    </row>
    <row r="1087" spans="14:14" x14ac:dyDescent="0.2">
      <c r="N1087" s="7"/>
    </row>
    <row r="1088" spans="14:14" x14ac:dyDescent="0.2">
      <c r="N1088" s="7"/>
    </row>
    <row r="1089" spans="14:14" x14ac:dyDescent="0.2">
      <c r="N1089" s="7"/>
    </row>
    <row r="1090" spans="14:14" x14ac:dyDescent="0.2">
      <c r="N1090" s="7"/>
    </row>
    <row r="1091" spans="14:14" x14ac:dyDescent="0.2">
      <c r="N1091" s="7"/>
    </row>
    <row r="1092" spans="14:14" x14ac:dyDescent="0.2">
      <c r="N1092" s="7"/>
    </row>
    <row r="1093" spans="14:14" x14ac:dyDescent="0.2">
      <c r="N1093" s="7"/>
    </row>
    <row r="1094" spans="14:14" x14ac:dyDescent="0.2">
      <c r="N1094" s="7"/>
    </row>
    <row r="1095" spans="14:14" x14ac:dyDescent="0.2">
      <c r="N1095" s="7"/>
    </row>
    <row r="1096" spans="14:14" x14ac:dyDescent="0.2">
      <c r="N1096" s="7"/>
    </row>
    <row r="1097" spans="14:14" x14ac:dyDescent="0.2">
      <c r="N1097" s="7"/>
    </row>
    <row r="1098" spans="14:14" x14ac:dyDescent="0.2">
      <c r="N1098" s="7"/>
    </row>
    <row r="1099" spans="14:14" x14ac:dyDescent="0.2">
      <c r="N1099" s="7"/>
    </row>
    <row r="1100" spans="14:14" x14ac:dyDescent="0.2">
      <c r="N1100" s="7"/>
    </row>
    <row r="1101" spans="14:14" x14ac:dyDescent="0.2">
      <c r="N1101" s="7"/>
    </row>
    <row r="1102" spans="14:14" x14ac:dyDescent="0.2">
      <c r="N1102" s="7"/>
    </row>
    <row r="1103" spans="14:14" x14ac:dyDescent="0.2">
      <c r="N1103" s="7"/>
    </row>
    <row r="1104" spans="14:14" x14ac:dyDescent="0.2">
      <c r="N1104" s="7"/>
    </row>
    <row r="1105" spans="14:14" x14ac:dyDescent="0.2">
      <c r="N1105" s="7"/>
    </row>
    <row r="1106" spans="14:14" x14ac:dyDescent="0.2">
      <c r="N1106" s="7"/>
    </row>
    <row r="1107" spans="14:14" x14ac:dyDescent="0.2">
      <c r="N1107" s="7"/>
    </row>
    <row r="1108" spans="14:14" x14ac:dyDescent="0.2">
      <c r="N1108" s="7"/>
    </row>
    <row r="1109" spans="14:14" x14ac:dyDescent="0.2">
      <c r="N1109" s="7"/>
    </row>
    <row r="1110" spans="14:14" x14ac:dyDescent="0.2">
      <c r="N1110" s="7"/>
    </row>
    <row r="1111" spans="14:14" x14ac:dyDescent="0.2">
      <c r="N1111" s="7"/>
    </row>
    <row r="1112" spans="14:14" x14ac:dyDescent="0.2">
      <c r="N1112" s="7"/>
    </row>
    <row r="1113" spans="14:14" x14ac:dyDescent="0.2">
      <c r="N1113" s="7"/>
    </row>
    <row r="1114" spans="14:14" x14ac:dyDescent="0.2">
      <c r="N1114" s="7"/>
    </row>
    <row r="1115" spans="14:14" x14ac:dyDescent="0.2">
      <c r="N1115" s="7"/>
    </row>
    <row r="1116" spans="14:14" x14ac:dyDescent="0.2">
      <c r="N1116" s="7"/>
    </row>
    <row r="1117" spans="14:14" x14ac:dyDescent="0.2">
      <c r="N1117" s="7"/>
    </row>
    <row r="1118" spans="14:14" x14ac:dyDescent="0.2">
      <c r="N1118" s="7"/>
    </row>
    <row r="1119" spans="14:14" x14ac:dyDescent="0.2">
      <c r="N1119" s="7"/>
    </row>
    <row r="1120" spans="14:14" x14ac:dyDescent="0.2">
      <c r="N1120" s="7"/>
    </row>
    <row r="1121" spans="14:14" x14ac:dyDescent="0.2">
      <c r="N1121" s="7"/>
    </row>
    <row r="1122" spans="14:14" x14ac:dyDescent="0.2">
      <c r="N1122" s="7"/>
    </row>
    <row r="1123" spans="14:14" x14ac:dyDescent="0.2">
      <c r="N1123" s="7"/>
    </row>
    <row r="1124" spans="14:14" x14ac:dyDescent="0.2">
      <c r="N1124" s="7"/>
    </row>
    <row r="1125" spans="14:14" x14ac:dyDescent="0.2">
      <c r="N1125" s="7"/>
    </row>
    <row r="1126" spans="14:14" x14ac:dyDescent="0.2">
      <c r="N1126" s="7"/>
    </row>
    <row r="1127" spans="14:14" x14ac:dyDescent="0.2">
      <c r="N1127" s="7"/>
    </row>
    <row r="1128" spans="14:14" x14ac:dyDescent="0.2">
      <c r="N1128" s="7"/>
    </row>
    <row r="1129" spans="14:14" x14ac:dyDescent="0.2">
      <c r="N1129" s="7"/>
    </row>
    <row r="1130" spans="14:14" x14ac:dyDescent="0.2">
      <c r="N1130" s="7"/>
    </row>
    <row r="1131" spans="14:14" x14ac:dyDescent="0.2">
      <c r="N1131" s="7"/>
    </row>
    <row r="1132" spans="14:14" x14ac:dyDescent="0.2">
      <c r="N1132" s="7"/>
    </row>
    <row r="1133" spans="14:14" x14ac:dyDescent="0.2">
      <c r="N1133" s="7"/>
    </row>
    <row r="1134" spans="14:14" x14ac:dyDescent="0.2">
      <c r="N1134" s="7"/>
    </row>
    <row r="1135" spans="14:14" x14ac:dyDescent="0.2">
      <c r="N1135" s="7"/>
    </row>
    <row r="1136" spans="14:14" x14ac:dyDescent="0.2">
      <c r="N1136" s="7"/>
    </row>
    <row r="1137" spans="14:14" x14ac:dyDescent="0.2">
      <c r="N1137" s="7"/>
    </row>
    <row r="1138" spans="14:14" x14ac:dyDescent="0.2">
      <c r="N1138" s="7"/>
    </row>
    <row r="1139" spans="14:14" x14ac:dyDescent="0.2">
      <c r="N1139" s="7"/>
    </row>
    <row r="1140" spans="14:14" x14ac:dyDescent="0.2">
      <c r="N1140" s="7"/>
    </row>
    <row r="1141" spans="14:14" x14ac:dyDescent="0.2">
      <c r="N1141" s="7"/>
    </row>
    <row r="1142" spans="14:14" x14ac:dyDescent="0.2">
      <c r="N1142" s="7"/>
    </row>
    <row r="1143" spans="14:14" x14ac:dyDescent="0.2">
      <c r="N1143" s="7"/>
    </row>
    <row r="1144" spans="14:14" x14ac:dyDescent="0.2">
      <c r="N1144" s="7"/>
    </row>
    <row r="1145" spans="14:14" x14ac:dyDescent="0.2">
      <c r="N1145" s="7"/>
    </row>
    <row r="1146" spans="14:14" x14ac:dyDescent="0.2">
      <c r="N1146" s="7"/>
    </row>
    <row r="1147" spans="14:14" x14ac:dyDescent="0.2">
      <c r="N1147" s="7"/>
    </row>
    <row r="1148" spans="14:14" x14ac:dyDescent="0.2">
      <c r="N1148" s="7"/>
    </row>
    <row r="1149" spans="14:14" x14ac:dyDescent="0.2">
      <c r="N1149" s="7"/>
    </row>
    <row r="1150" spans="14:14" x14ac:dyDescent="0.2">
      <c r="N1150" s="7"/>
    </row>
    <row r="1151" spans="14:14" x14ac:dyDescent="0.2">
      <c r="N1151" s="7"/>
    </row>
    <row r="1152" spans="14:14" x14ac:dyDescent="0.2">
      <c r="N1152" s="7"/>
    </row>
    <row r="1153" spans="14:14" x14ac:dyDescent="0.2">
      <c r="N1153" s="7"/>
    </row>
    <row r="1154" spans="14:14" x14ac:dyDescent="0.2">
      <c r="N1154" s="7"/>
    </row>
    <row r="1155" spans="14:14" x14ac:dyDescent="0.2">
      <c r="N1155" s="7"/>
    </row>
    <row r="1156" spans="14:14" x14ac:dyDescent="0.2">
      <c r="N1156" s="7"/>
    </row>
    <row r="1157" spans="14:14" x14ac:dyDescent="0.2">
      <c r="N1157" s="7"/>
    </row>
    <row r="1158" spans="14:14" x14ac:dyDescent="0.2">
      <c r="N1158" s="7"/>
    </row>
    <row r="1159" spans="14:14" x14ac:dyDescent="0.2">
      <c r="N1159" s="7"/>
    </row>
    <row r="1160" spans="14:14" x14ac:dyDescent="0.2">
      <c r="N1160" s="7"/>
    </row>
    <row r="1161" spans="14:14" x14ac:dyDescent="0.2">
      <c r="N1161" s="7"/>
    </row>
    <row r="1162" spans="14:14" x14ac:dyDescent="0.2">
      <c r="N1162" s="7"/>
    </row>
    <row r="1163" spans="14:14" x14ac:dyDescent="0.2">
      <c r="N1163" s="7"/>
    </row>
    <row r="1164" spans="14:14" x14ac:dyDescent="0.2">
      <c r="N1164" s="7"/>
    </row>
    <row r="1165" spans="14:14" x14ac:dyDescent="0.2">
      <c r="N1165" s="7"/>
    </row>
    <row r="1166" spans="14:14" x14ac:dyDescent="0.2">
      <c r="N1166" s="7"/>
    </row>
    <row r="1167" spans="14:14" x14ac:dyDescent="0.2">
      <c r="N1167" s="7"/>
    </row>
    <row r="1168" spans="14:14" x14ac:dyDescent="0.2">
      <c r="N1168" s="7"/>
    </row>
    <row r="1169" spans="14:14" x14ac:dyDescent="0.2">
      <c r="N1169" s="7"/>
    </row>
    <row r="1170" spans="14:14" x14ac:dyDescent="0.2">
      <c r="N1170" s="7"/>
    </row>
    <row r="1171" spans="14:14" x14ac:dyDescent="0.2">
      <c r="N1171" s="7"/>
    </row>
    <row r="1172" spans="14:14" x14ac:dyDescent="0.2">
      <c r="N1172" s="7"/>
    </row>
    <row r="1173" spans="14:14" x14ac:dyDescent="0.2">
      <c r="N1173" s="7"/>
    </row>
    <row r="1174" spans="14:14" x14ac:dyDescent="0.2">
      <c r="N1174" s="7"/>
    </row>
    <row r="1175" spans="14:14" x14ac:dyDescent="0.2">
      <c r="N1175" s="7"/>
    </row>
    <row r="1176" spans="14:14" x14ac:dyDescent="0.2">
      <c r="N1176" s="7"/>
    </row>
    <row r="1177" spans="14:14" x14ac:dyDescent="0.2">
      <c r="N1177" s="7"/>
    </row>
    <row r="1178" spans="14:14" x14ac:dyDescent="0.2">
      <c r="N1178" s="7"/>
    </row>
    <row r="1179" spans="14:14" x14ac:dyDescent="0.2">
      <c r="N1179" s="7"/>
    </row>
    <row r="1180" spans="14:14" x14ac:dyDescent="0.2">
      <c r="N1180" s="7"/>
    </row>
    <row r="1181" spans="14:14" x14ac:dyDescent="0.2">
      <c r="N1181" s="7"/>
    </row>
    <row r="1182" spans="14:14" x14ac:dyDescent="0.2">
      <c r="N1182" s="7"/>
    </row>
    <row r="1183" spans="14:14" x14ac:dyDescent="0.2">
      <c r="N1183" s="7"/>
    </row>
    <row r="1184" spans="14:14" x14ac:dyDescent="0.2">
      <c r="N1184" s="7"/>
    </row>
    <row r="1185" spans="14:14" x14ac:dyDescent="0.2">
      <c r="N1185" s="7"/>
    </row>
    <row r="1186" spans="14:14" x14ac:dyDescent="0.2">
      <c r="N1186" s="7"/>
    </row>
    <row r="1187" spans="14:14" x14ac:dyDescent="0.2">
      <c r="N1187" s="7"/>
    </row>
    <row r="1188" spans="14:14" x14ac:dyDescent="0.2">
      <c r="N1188" s="7"/>
    </row>
    <row r="1189" spans="14:14" x14ac:dyDescent="0.2">
      <c r="N1189" s="7"/>
    </row>
    <row r="1190" spans="14:14" x14ac:dyDescent="0.2">
      <c r="N1190" s="7"/>
    </row>
    <row r="1191" spans="14:14" x14ac:dyDescent="0.2">
      <c r="N1191" s="7"/>
    </row>
    <row r="1192" spans="14:14" x14ac:dyDescent="0.2">
      <c r="N1192" s="7"/>
    </row>
    <row r="1193" spans="14:14" x14ac:dyDescent="0.2">
      <c r="N1193" s="7"/>
    </row>
    <row r="1194" spans="14:14" x14ac:dyDescent="0.2">
      <c r="N1194" s="7"/>
    </row>
    <row r="1195" spans="14:14" x14ac:dyDescent="0.2">
      <c r="N1195" s="7"/>
    </row>
    <row r="1196" spans="14:14" x14ac:dyDescent="0.2">
      <c r="N1196" s="7"/>
    </row>
    <row r="1197" spans="14:14" x14ac:dyDescent="0.2">
      <c r="N1197" s="7"/>
    </row>
    <row r="1198" spans="14:14" x14ac:dyDescent="0.2">
      <c r="N1198" s="7"/>
    </row>
    <row r="1199" spans="14:14" x14ac:dyDescent="0.2">
      <c r="N1199" s="7"/>
    </row>
    <row r="1200" spans="14:14" x14ac:dyDescent="0.2">
      <c r="N1200" s="7"/>
    </row>
    <row r="1201" spans="14:14" x14ac:dyDescent="0.2">
      <c r="N1201" s="7"/>
    </row>
    <row r="1202" spans="14:14" x14ac:dyDescent="0.2">
      <c r="N1202" s="7"/>
    </row>
    <row r="1203" spans="14:14" x14ac:dyDescent="0.2">
      <c r="N1203" s="7"/>
    </row>
    <row r="1204" spans="14:14" x14ac:dyDescent="0.2">
      <c r="N1204" s="7"/>
    </row>
    <row r="1205" spans="14:14" x14ac:dyDescent="0.2">
      <c r="N1205" s="7"/>
    </row>
    <row r="1206" spans="14:14" x14ac:dyDescent="0.2">
      <c r="N1206" s="7"/>
    </row>
    <row r="1207" spans="14:14" x14ac:dyDescent="0.2">
      <c r="N1207" s="7"/>
    </row>
    <row r="1208" spans="14:14" x14ac:dyDescent="0.2">
      <c r="N1208" s="7"/>
    </row>
    <row r="1209" spans="14:14" x14ac:dyDescent="0.2">
      <c r="N1209" s="7"/>
    </row>
    <row r="1210" spans="14:14" x14ac:dyDescent="0.2">
      <c r="N1210" s="7"/>
    </row>
    <row r="1211" spans="14:14" x14ac:dyDescent="0.2">
      <c r="N1211" s="7"/>
    </row>
    <row r="1212" spans="14:14" x14ac:dyDescent="0.2">
      <c r="N1212" s="7"/>
    </row>
    <row r="1213" spans="14:14" x14ac:dyDescent="0.2">
      <c r="N1213" s="7"/>
    </row>
    <row r="1214" spans="14:14" x14ac:dyDescent="0.2">
      <c r="N1214" s="7"/>
    </row>
    <row r="1215" spans="14:14" x14ac:dyDescent="0.2">
      <c r="N1215" s="7"/>
    </row>
    <row r="1216" spans="14:14" x14ac:dyDescent="0.2">
      <c r="N1216" s="7"/>
    </row>
    <row r="1217" spans="14:14" x14ac:dyDescent="0.2">
      <c r="N1217" s="7"/>
    </row>
    <row r="1218" spans="14:14" x14ac:dyDescent="0.2">
      <c r="N1218" s="7"/>
    </row>
    <row r="1219" spans="14:14" x14ac:dyDescent="0.2">
      <c r="N1219" s="7"/>
    </row>
    <row r="1220" spans="14:14" x14ac:dyDescent="0.2">
      <c r="N1220" s="7"/>
    </row>
    <row r="1221" spans="14:14" x14ac:dyDescent="0.2">
      <c r="N1221" s="7"/>
    </row>
    <row r="1222" spans="14:14" x14ac:dyDescent="0.2">
      <c r="N1222" s="7"/>
    </row>
    <row r="1223" spans="14:14" x14ac:dyDescent="0.2">
      <c r="N1223" s="7"/>
    </row>
    <row r="1224" spans="14:14" x14ac:dyDescent="0.2">
      <c r="N1224" s="7"/>
    </row>
    <row r="1225" spans="14:14" x14ac:dyDescent="0.2">
      <c r="N1225" s="7"/>
    </row>
    <row r="1226" spans="14:14" x14ac:dyDescent="0.2">
      <c r="N1226" s="7"/>
    </row>
    <row r="1227" spans="14:14" x14ac:dyDescent="0.2">
      <c r="N1227" s="7"/>
    </row>
    <row r="1228" spans="14:14" x14ac:dyDescent="0.2">
      <c r="N1228" s="7"/>
    </row>
    <row r="1229" spans="14:14" x14ac:dyDescent="0.2">
      <c r="N1229" s="7"/>
    </row>
    <row r="1230" spans="14:14" x14ac:dyDescent="0.2">
      <c r="N1230" s="7"/>
    </row>
    <row r="1231" spans="14:14" x14ac:dyDescent="0.2">
      <c r="N1231" s="7"/>
    </row>
    <row r="1232" spans="14:14" x14ac:dyDescent="0.2">
      <c r="N1232" s="7"/>
    </row>
    <row r="1233" spans="14:14" x14ac:dyDescent="0.2">
      <c r="N1233" s="7"/>
    </row>
    <row r="1234" spans="14:14" x14ac:dyDescent="0.2">
      <c r="N1234" s="7"/>
    </row>
    <row r="1235" spans="14:14" x14ac:dyDescent="0.2">
      <c r="N1235" s="7"/>
    </row>
    <row r="1236" spans="14:14" x14ac:dyDescent="0.2">
      <c r="N1236" s="7"/>
    </row>
    <row r="1237" spans="14:14" x14ac:dyDescent="0.2">
      <c r="N1237" s="7"/>
    </row>
    <row r="1238" spans="14:14" x14ac:dyDescent="0.2">
      <c r="N1238" s="7"/>
    </row>
    <row r="1239" spans="14:14" x14ac:dyDescent="0.2">
      <c r="N1239" s="7"/>
    </row>
    <row r="1240" spans="14:14" x14ac:dyDescent="0.2">
      <c r="N1240" s="7"/>
    </row>
    <row r="1241" spans="14:14" x14ac:dyDescent="0.2">
      <c r="N1241" s="7"/>
    </row>
    <row r="1242" spans="14:14" x14ac:dyDescent="0.2">
      <c r="N1242" s="7"/>
    </row>
    <row r="1243" spans="14:14" x14ac:dyDescent="0.2">
      <c r="N1243" s="7"/>
    </row>
    <row r="1244" spans="14:14" x14ac:dyDescent="0.2">
      <c r="N1244" s="7"/>
    </row>
    <row r="1245" spans="14:14" x14ac:dyDescent="0.2">
      <c r="N1245" s="7"/>
    </row>
    <row r="1246" spans="14:14" x14ac:dyDescent="0.2">
      <c r="N1246" s="7"/>
    </row>
    <row r="1247" spans="14:14" x14ac:dyDescent="0.2">
      <c r="N1247" s="7"/>
    </row>
    <row r="1248" spans="14:14" x14ac:dyDescent="0.2">
      <c r="N1248" s="7"/>
    </row>
    <row r="1249" spans="14:14" x14ac:dyDescent="0.2">
      <c r="N1249" s="7"/>
    </row>
    <row r="1250" spans="14:14" x14ac:dyDescent="0.2">
      <c r="N1250" s="7"/>
    </row>
    <row r="1251" spans="14:14" x14ac:dyDescent="0.2">
      <c r="N1251" s="7"/>
    </row>
    <row r="1252" spans="14:14" x14ac:dyDescent="0.2">
      <c r="N1252" s="7"/>
    </row>
    <row r="1253" spans="14:14" x14ac:dyDescent="0.2">
      <c r="N1253" s="7"/>
    </row>
    <row r="1254" spans="14:14" x14ac:dyDescent="0.2">
      <c r="N1254" s="7"/>
    </row>
    <row r="1255" spans="14:14" x14ac:dyDescent="0.2">
      <c r="N1255" s="7"/>
    </row>
    <row r="1256" spans="14:14" x14ac:dyDescent="0.2">
      <c r="N1256" s="7"/>
    </row>
    <row r="1257" spans="14:14" x14ac:dyDescent="0.2">
      <c r="N1257" s="7"/>
    </row>
    <row r="1258" spans="14:14" x14ac:dyDescent="0.2">
      <c r="N1258" s="7"/>
    </row>
    <row r="1259" spans="14:14" x14ac:dyDescent="0.2">
      <c r="N1259" s="7"/>
    </row>
    <row r="1260" spans="14:14" x14ac:dyDescent="0.2">
      <c r="N1260" s="7"/>
    </row>
    <row r="1261" spans="14:14" x14ac:dyDescent="0.2">
      <c r="N1261" s="7"/>
    </row>
    <row r="1262" spans="14:14" x14ac:dyDescent="0.2">
      <c r="N1262" s="7"/>
    </row>
    <row r="1263" spans="14:14" x14ac:dyDescent="0.2">
      <c r="N1263" s="7"/>
    </row>
    <row r="1264" spans="14:14" x14ac:dyDescent="0.2">
      <c r="N1264" s="7"/>
    </row>
    <row r="1265" spans="14:14" x14ac:dyDescent="0.2">
      <c r="N1265" s="7"/>
    </row>
    <row r="1266" spans="14:14" x14ac:dyDescent="0.2">
      <c r="N1266" s="7"/>
    </row>
    <row r="1267" spans="14:14" x14ac:dyDescent="0.2">
      <c r="N1267" s="7"/>
    </row>
    <row r="1268" spans="14:14" x14ac:dyDescent="0.2">
      <c r="N1268" s="7"/>
    </row>
    <row r="1269" spans="14:14" x14ac:dyDescent="0.2">
      <c r="N1269" s="7"/>
    </row>
    <row r="1270" spans="14:14" x14ac:dyDescent="0.2">
      <c r="N1270" s="7"/>
    </row>
    <row r="1271" spans="14:14" x14ac:dyDescent="0.2">
      <c r="N1271" s="7"/>
    </row>
    <row r="1272" spans="14:14" x14ac:dyDescent="0.2">
      <c r="N1272" s="7"/>
    </row>
    <row r="1273" spans="14:14" x14ac:dyDescent="0.2">
      <c r="N1273" s="7"/>
    </row>
    <row r="1274" spans="14:14" x14ac:dyDescent="0.2">
      <c r="N1274" s="7"/>
    </row>
    <row r="1275" spans="14:14" x14ac:dyDescent="0.2">
      <c r="N1275" s="7"/>
    </row>
    <row r="1276" spans="14:14" x14ac:dyDescent="0.2">
      <c r="N1276" s="7"/>
    </row>
    <row r="1277" spans="14:14" x14ac:dyDescent="0.2">
      <c r="N1277" s="7"/>
    </row>
    <row r="1278" spans="14:14" x14ac:dyDescent="0.2">
      <c r="N1278" s="7"/>
    </row>
    <row r="1279" spans="14:14" x14ac:dyDescent="0.2">
      <c r="N1279" s="7"/>
    </row>
    <row r="1280" spans="14:14" x14ac:dyDescent="0.2">
      <c r="N1280" s="7"/>
    </row>
    <row r="1281" spans="14:14" x14ac:dyDescent="0.2">
      <c r="N1281" s="7"/>
    </row>
    <row r="1282" spans="14:14" x14ac:dyDescent="0.2">
      <c r="N1282" s="7"/>
    </row>
    <row r="1283" spans="14:14" x14ac:dyDescent="0.2">
      <c r="N1283" s="7"/>
    </row>
    <row r="1284" spans="14:14" x14ac:dyDescent="0.2">
      <c r="N1284" s="7"/>
    </row>
    <row r="1285" spans="14:14" x14ac:dyDescent="0.2">
      <c r="N1285" s="7"/>
    </row>
    <row r="1286" spans="14:14" x14ac:dyDescent="0.2">
      <c r="N1286" s="7"/>
    </row>
    <row r="1287" spans="14:14" x14ac:dyDescent="0.2">
      <c r="N1287" s="7"/>
    </row>
    <row r="1288" spans="14:14" x14ac:dyDescent="0.2">
      <c r="N1288" s="7"/>
    </row>
    <row r="1289" spans="14:14" x14ac:dyDescent="0.2">
      <c r="N1289" s="7"/>
    </row>
    <row r="1290" spans="14:14" x14ac:dyDescent="0.2">
      <c r="N1290" s="7"/>
    </row>
    <row r="1291" spans="14:14" x14ac:dyDescent="0.2">
      <c r="N1291" s="7"/>
    </row>
    <row r="1292" spans="14:14" x14ac:dyDescent="0.2">
      <c r="N1292" s="7"/>
    </row>
    <row r="1293" spans="14:14" x14ac:dyDescent="0.2">
      <c r="N1293" s="7"/>
    </row>
    <row r="1294" spans="14:14" x14ac:dyDescent="0.2">
      <c r="N1294" s="7"/>
    </row>
    <row r="1295" spans="14:14" x14ac:dyDescent="0.2">
      <c r="N1295" s="7"/>
    </row>
    <row r="1296" spans="14:14" x14ac:dyDescent="0.2">
      <c r="N1296" s="7"/>
    </row>
    <row r="1297" spans="14:14" x14ac:dyDescent="0.2">
      <c r="N1297" s="7"/>
    </row>
    <row r="1298" spans="14:14" x14ac:dyDescent="0.2">
      <c r="N1298" s="7"/>
    </row>
    <row r="1299" spans="14:14" x14ac:dyDescent="0.2">
      <c r="N1299" s="7"/>
    </row>
    <row r="1300" spans="14:14" x14ac:dyDescent="0.2">
      <c r="N1300" s="7"/>
    </row>
    <row r="1301" spans="14:14" x14ac:dyDescent="0.2">
      <c r="N1301" s="7"/>
    </row>
    <row r="1302" spans="14:14" x14ac:dyDescent="0.2">
      <c r="N1302" s="7"/>
    </row>
    <row r="1303" spans="14:14" x14ac:dyDescent="0.2">
      <c r="N1303" s="7"/>
    </row>
    <row r="1304" spans="14:14" x14ac:dyDescent="0.2">
      <c r="N1304" s="7"/>
    </row>
    <row r="1305" spans="14:14" x14ac:dyDescent="0.2">
      <c r="N1305" s="7"/>
    </row>
    <row r="1306" spans="14:14" x14ac:dyDescent="0.2">
      <c r="N1306" s="7"/>
    </row>
    <row r="1307" spans="14:14" x14ac:dyDescent="0.2">
      <c r="N1307" s="7"/>
    </row>
    <row r="1308" spans="14:14" x14ac:dyDescent="0.2">
      <c r="N1308" s="7"/>
    </row>
    <row r="1309" spans="14:14" x14ac:dyDescent="0.2">
      <c r="N1309" s="7"/>
    </row>
    <row r="1310" spans="14:14" x14ac:dyDescent="0.2">
      <c r="N1310" s="7"/>
    </row>
    <row r="1311" spans="14:14" x14ac:dyDescent="0.2">
      <c r="N1311" s="7"/>
    </row>
    <row r="1312" spans="14:14" x14ac:dyDescent="0.2">
      <c r="N1312" s="7"/>
    </row>
    <row r="1313" spans="14:14" x14ac:dyDescent="0.2">
      <c r="N1313" s="7"/>
    </row>
    <row r="1314" spans="14:14" x14ac:dyDescent="0.2">
      <c r="N1314" s="7"/>
    </row>
    <row r="1315" spans="14:14" x14ac:dyDescent="0.2">
      <c r="N1315" s="7"/>
    </row>
    <row r="1316" spans="14:14" x14ac:dyDescent="0.2">
      <c r="N1316" s="7"/>
    </row>
    <row r="1317" spans="14:14" x14ac:dyDescent="0.2">
      <c r="N1317" s="7"/>
    </row>
    <row r="1318" spans="14:14" x14ac:dyDescent="0.2">
      <c r="N1318" s="7"/>
    </row>
    <row r="1319" spans="14:14" x14ac:dyDescent="0.2">
      <c r="N1319" s="7"/>
    </row>
    <row r="1320" spans="14:14" x14ac:dyDescent="0.2">
      <c r="N1320" s="7"/>
    </row>
    <row r="1321" spans="14:14" x14ac:dyDescent="0.2">
      <c r="N1321" s="7"/>
    </row>
    <row r="1322" spans="14:14" x14ac:dyDescent="0.2">
      <c r="N1322" s="7"/>
    </row>
    <row r="1323" spans="14:14" x14ac:dyDescent="0.2">
      <c r="N1323" s="7"/>
    </row>
    <row r="1324" spans="14:14" x14ac:dyDescent="0.2">
      <c r="N1324" s="7"/>
    </row>
    <row r="1325" spans="14:14" x14ac:dyDescent="0.2">
      <c r="N1325" s="7"/>
    </row>
    <row r="1326" spans="14:14" x14ac:dyDescent="0.2">
      <c r="N1326" s="7"/>
    </row>
    <row r="1327" spans="14:14" x14ac:dyDescent="0.2">
      <c r="N1327" s="7"/>
    </row>
    <row r="1328" spans="14:14" x14ac:dyDescent="0.2">
      <c r="N1328" s="7"/>
    </row>
    <row r="1329" spans="14:14" x14ac:dyDescent="0.2">
      <c r="N1329" s="7"/>
    </row>
    <row r="1330" spans="14:14" x14ac:dyDescent="0.2">
      <c r="N1330" s="7"/>
    </row>
    <row r="1331" spans="14:14" x14ac:dyDescent="0.2">
      <c r="N1331" s="7"/>
    </row>
    <row r="1332" spans="14:14" x14ac:dyDescent="0.2">
      <c r="N1332" s="7"/>
    </row>
    <row r="1333" spans="14:14" x14ac:dyDescent="0.2">
      <c r="N1333" s="7"/>
    </row>
    <row r="1334" spans="14:14" x14ac:dyDescent="0.2">
      <c r="N1334" s="7"/>
    </row>
    <row r="1335" spans="14:14" x14ac:dyDescent="0.2">
      <c r="N1335" s="7"/>
    </row>
    <row r="1336" spans="14:14" x14ac:dyDescent="0.2">
      <c r="N1336" s="7"/>
    </row>
    <row r="1337" spans="14:14" x14ac:dyDescent="0.2">
      <c r="N1337" s="7"/>
    </row>
    <row r="1338" spans="14:14" x14ac:dyDescent="0.2">
      <c r="N1338" s="7"/>
    </row>
    <row r="1339" spans="14:14" x14ac:dyDescent="0.2">
      <c r="N1339" s="7"/>
    </row>
    <row r="1340" spans="14:14" x14ac:dyDescent="0.2">
      <c r="N1340" s="7"/>
    </row>
    <row r="1341" spans="14:14" x14ac:dyDescent="0.2">
      <c r="N1341" s="7"/>
    </row>
    <row r="1342" spans="14:14" x14ac:dyDescent="0.2">
      <c r="N1342" s="7"/>
    </row>
    <row r="1343" spans="14:14" x14ac:dyDescent="0.2">
      <c r="N1343" s="7"/>
    </row>
    <row r="1344" spans="14:14" x14ac:dyDescent="0.2">
      <c r="N1344" s="7"/>
    </row>
    <row r="1345" spans="14:14" x14ac:dyDescent="0.2">
      <c r="N1345" s="7"/>
    </row>
    <row r="1346" spans="14:14" x14ac:dyDescent="0.2">
      <c r="N1346" s="7"/>
    </row>
    <row r="1347" spans="14:14" x14ac:dyDescent="0.2">
      <c r="N1347" s="7"/>
    </row>
    <row r="1348" spans="14:14" x14ac:dyDescent="0.2">
      <c r="N1348" s="7"/>
    </row>
    <row r="1349" spans="14:14" x14ac:dyDescent="0.2">
      <c r="N1349" s="7"/>
    </row>
    <row r="1350" spans="14:14" x14ac:dyDescent="0.2">
      <c r="N1350" s="7"/>
    </row>
    <row r="1351" spans="14:14" x14ac:dyDescent="0.2">
      <c r="N1351" s="7"/>
    </row>
    <row r="1352" spans="14:14" x14ac:dyDescent="0.2">
      <c r="N1352" s="7"/>
    </row>
    <row r="1353" spans="14:14" x14ac:dyDescent="0.2">
      <c r="N1353" s="7"/>
    </row>
    <row r="1354" spans="14:14" x14ac:dyDescent="0.2">
      <c r="N1354" s="7"/>
    </row>
    <row r="1355" spans="14:14" x14ac:dyDescent="0.2">
      <c r="N1355" s="7"/>
    </row>
    <row r="1356" spans="14:14" x14ac:dyDescent="0.2">
      <c r="N1356" s="7"/>
    </row>
    <row r="1357" spans="14:14" x14ac:dyDescent="0.2">
      <c r="N1357" s="7"/>
    </row>
    <row r="1358" spans="14:14" x14ac:dyDescent="0.2">
      <c r="N1358" s="7"/>
    </row>
    <row r="1359" spans="14:14" x14ac:dyDescent="0.2">
      <c r="N1359" s="7"/>
    </row>
    <row r="1360" spans="14:14" x14ac:dyDescent="0.2">
      <c r="N1360" s="7"/>
    </row>
    <row r="1361" spans="14:14" x14ac:dyDescent="0.2">
      <c r="N1361" s="7"/>
    </row>
    <row r="1362" spans="14:14" x14ac:dyDescent="0.2">
      <c r="N1362" s="7"/>
    </row>
    <row r="1363" spans="14:14" x14ac:dyDescent="0.2">
      <c r="N1363" s="7"/>
    </row>
    <row r="1364" spans="14:14" x14ac:dyDescent="0.2">
      <c r="N1364" s="7"/>
    </row>
    <row r="1365" spans="14:14" x14ac:dyDescent="0.2">
      <c r="N1365" s="7"/>
    </row>
    <row r="1366" spans="14:14" x14ac:dyDescent="0.2">
      <c r="N1366" s="7"/>
    </row>
    <row r="1367" spans="14:14" x14ac:dyDescent="0.2">
      <c r="N1367" s="7"/>
    </row>
    <row r="1368" spans="14:14" x14ac:dyDescent="0.2">
      <c r="N1368" s="7"/>
    </row>
    <row r="1369" spans="14:14" x14ac:dyDescent="0.2">
      <c r="N1369" s="7"/>
    </row>
    <row r="1370" spans="14:14" x14ac:dyDescent="0.2">
      <c r="N1370" s="7"/>
    </row>
    <row r="1371" spans="14:14" x14ac:dyDescent="0.2">
      <c r="N1371" s="7"/>
    </row>
    <row r="1372" spans="14:14" x14ac:dyDescent="0.2">
      <c r="N1372" s="7"/>
    </row>
    <row r="1373" spans="14:14" x14ac:dyDescent="0.2">
      <c r="N1373" s="7"/>
    </row>
    <row r="1374" spans="14:14" x14ac:dyDescent="0.2">
      <c r="N1374" s="7"/>
    </row>
    <row r="1375" spans="14:14" x14ac:dyDescent="0.2">
      <c r="N1375" s="7"/>
    </row>
    <row r="1376" spans="14:14" x14ac:dyDescent="0.2">
      <c r="N1376" s="7"/>
    </row>
    <row r="1377" spans="14:14" x14ac:dyDescent="0.2">
      <c r="N1377" s="7"/>
    </row>
    <row r="1378" spans="14:14" x14ac:dyDescent="0.2">
      <c r="N1378" s="7"/>
    </row>
    <row r="1379" spans="14:14" x14ac:dyDescent="0.2">
      <c r="N1379" s="7"/>
    </row>
    <row r="1380" spans="14:14" x14ac:dyDescent="0.2">
      <c r="N1380" s="7"/>
    </row>
    <row r="1381" spans="14:14" x14ac:dyDescent="0.2">
      <c r="N1381" s="7"/>
    </row>
    <row r="1382" spans="14:14" x14ac:dyDescent="0.2">
      <c r="N1382" s="7"/>
    </row>
    <row r="1383" spans="14:14" x14ac:dyDescent="0.2">
      <c r="N1383" s="7"/>
    </row>
    <row r="1384" spans="14:14" x14ac:dyDescent="0.2">
      <c r="N1384" s="7"/>
    </row>
    <row r="1385" spans="14:14" x14ac:dyDescent="0.2">
      <c r="N1385" s="7"/>
    </row>
    <row r="1386" spans="14:14" x14ac:dyDescent="0.2">
      <c r="N1386" s="7"/>
    </row>
    <row r="1387" spans="14:14" x14ac:dyDescent="0.2">
      <c r="N1387" s="7"/>
    </row>
    <row r="1388" spans="14:14" x14ac:dyDescent="0.2">
      <c r="N1388" s="7"/>
    </row>
    <row r="1389" spans="14:14" x14ac:dyDescent="0.2">
      <c r="N1389" s="7"/>
    </row>
    <row r="1390" spans="14:14" x14ac:dyDescent="0.2">
      <c r="N1390" s="7"/>
    </row>
    <row r="1391" spans="14:14" x14ac:dyDescent="0.2">
      <c r="N1391" s="7"/>
    </row>
    <row r="1392" spans="14:14" x14ac:dyDescent="0.2">
      <c r="N1392" s="7"/>
    </row>
    <row r="1393" spans="14:14" x14ac:dyDescent="0.2">
      <c r="N1393" s="7"/>
    </row>
    <row r="1394" spans="14:14" x14ac:dyDescent="0.2">
      <c r="N1394" s="7"/>
    </row>
    <row r="1395" spans="14:14" x14ac:dyDescent="0.2">
      <c r="N1395" s="7"/>
    </row>
    <row r="1396" spans="14:14" x14ac:dyDescent="0.2">
      <c r="N1396" s="7"/>
    </row>
    <row r="1397" spans="14:14" x14ac:dyDescent="0.2">
      <c r="N1397" s="7"/>
    </row>
    <row r="1398" spans="14:14" x14ac:dyDescent="0.2">
      <c r="N1398" s="7"/>
    </row>
    <row r="1399" spans="14:14" x14ac:dyDescent="0.2">
      <c r="N1399" s="7"/>
    </row>
    <row r="1400" spans="14:14" x14ac:dyDescent="0.2">
      <c r="N1400" s="7"/>
    </row>
    <row r="1401" spans="14:14" x14ac:dyDescent="0.2">
      <c r="N1401" s="7"/>
    </row>
    <row r="1402" spans="14:14" x14ac:dyDescent="0.2">
      <c r="N1402" s="7"/>
    </row>
    <row r="1403" spans="14:14" x14ac:dyDescent="0.2">
      <c r="N1403" s="7"/>
    </row>
    <row r="1404" spans="14:14" x14ac:dyDescent="0.2">
      <c r="N1404" s="7"/>
    </row>
    <row r="1405" spans="14:14" x14ac:dyDescent="0.2">
      <c r="N1405" s="7"/>
    </row>
    <row r="1406" spans="14:14" x14ac:dyDescent="0.2">
      <c r="N1406" s="7"/>
    </row>
    <row r="1407" spans="14:14" x14ac:dyDescent="0.2">
      <c r="N1407" s="7"/>
    </row>
    <row r="1408" spans="14:14" x14ac:dyDescent="0.2">
      <c r="N1408" s="7"/>
    </row>
    <row r="1409" spans="14:14" x14ac:dyDescent="0.2">
      <c r="N1409" s="7"/>
    </row>
    <row r="1410" spans="14:14" x14ac:dyDescent="0.2">
      <c r="N1410" s="7"/>
    </row>
    <row r="1411" spans="14:14" x14ac:dyDescent="0.2">
      <c r="N1411" s="7"/>
    </row>
    <row r="1412" spans="14:14" x14ac:dyDescent="0.2">
      <c r="N1412" s="7"/>
    </row>
    <row r="1413" spans="14:14" x14ac:dyDescent="0.2">
      <c r="N1413" s="7"/>
    </row>
    <row r="1414" spans="14:14" x14ac:dyDescent="0.2">
      <c r="N1414" s="7"/>
    </row>
    <row r="1415" spans="14:14" x14ac:dyDescent="0.2">
      <c r="N1415" s="7"/>
    </row>
    <row r="1416" spans="14:14" x14ac:dyDescent="0.2">
      <c r="N1416" s="7"/>
    </row>
    <row r="1417" spans="14:14" x14ac:dyDescent="0.2">
      <c r="N1417" s="7"/>
    </row>
    <row r="1418" spans="14:14" x14ac:dyDescent="0.2">
      <c r="N1418" s="7"/>
    </row>
    <row r="1419" spans="14:14" x14ac:dyDescent="0.2">
      <c r="N1419" s="7"/>
    </row>
    <row r="1420" spans="14:14" x14ac:dyDescent="0.2">
      <c r="N1420" s="7"/>
    </row>
    <row r="1421" spans="14:14" x14ac:dyDescent="0.2">
      <c r="N1421" s="7"/>
    </row>
    <row r="1422" spans="14:14" x14ac:dyDescent="0.2">
      <c r="N1422" s="7"/>
    </row>
    <row r="1423" spans="14:14" x14ac:dyDescent="0.2">
      <c r="N1423" s="7"/>
    </row>
    <row r="1424" spans="14:14" x14ac:dyDescent="0.2">
      <c r="N1424" s="7"/>
    </row>
    <row r="1425" spans="14:14" x14ac:dyDescent="0.2">
      <c r="N1425" s="7"/>
    </row>
    <row r="1426" spans="14:14" x14ac:dyDescent="0.2">
      <c r="N1426" s="7"/>
    </row>
    <row r="1427" spans="14:14" x14ac:dyDescent="0.2">
      <c r="N1427" s="7"/>
    </row>
    <row r="1428" spans="14:14" x14ac:dyDescent="0.2">
      <c r="N1428" s="7"/>
    </row>
    <row r="1429" spans="14:14" x14ac:dyDescent="0.2">
      <c r="N1429" s="7"/>
    </row>
    <row r="1430" spans="14:14" x14ac:dyDescent="0.2">
      <c r="N1430" s="7"/>
    </row>
    <row r="1431" spans="14:14" x14ac:dyDescent="0.2">
      <c r="N1431" s="7"/>
    </row>
    <row r="1432" spans="14:14" x14ac:dyDescent="0.2">
      <c r="N1432" s="7"/>
    </row>
    <row r="1433" spans="14:14" x14ac:dyDescent="0.2">
      <c r="N1433" s="7"/>
    </row>
    <row r="1434" spans="14:14" x14ac:dyDescent="0.2">
      <c r="N1434" s="7"/>
    </row>
    <row r="1435" spans="14:14" x14ac:dyDescent="0.2">
      <c r="N1435" s="7"/>
    </row>
    <row r="1436" spans="14:14" x14ac:dyDescent="0.2">
      <c r="N1436" s="7"/>
    </row>
    <row r="1437" spans="14:14" x14ac:dyDescent="0.2">
      <c r="N1437" s="7"/>
    </row>
    <row r="1438" spans="14:14" x14ac:dyDescent="0.2">
      <c r="N1438" s="7"/>
    </row>
    <row r="1439" spans="14:14" x14ac:dyDescent="0.2">
      <c r="N1439" s="7"/>
    </row>
    <row r="1440" spans="14:14" x14ac:dyDescent="0.2">
      <c r="N1440" s="7"/>
    </row>
    <row r="1441" spans="14:14" x14ac:dyDescent="0.2">
      <c r="N1441" s="7"/>
    </row>
    <row r="1442" spans="14:14" x14ac:dyDescent="0.2">
      <c r="N1442" s="7"/>
    </row>
    <row r="1443" spans="14:14" x14ac:dyDescent="0.2">
      <c r="N1443" s="7"/>
    </row>
    <row r="1444" spans="14:14" x14ac:dyDescent="0.2">
      <c r="N1444" s="7"/>
    </row>
    <row r="1445" spans="14:14" x14ac:dyDescent="0.2">
      <c r="N1445" s="7"/>
    </row>
    <row r="1446" spans="14:14" x14ac:dyDescent="0.2">
      <c r="N1446" s="7"/>
    </row>
    <row r="1447" spans="14:14" x14ac:dyDescent="0.2">
      <c r="N1447" s="7"/>
    </row>
    <row r="1448" spans="14:14" x14ac:dyDescent="0.2">
      <c r="N1448" s="7"/>
    </row>
    <row r="1449" spans="14:14" x14ac:dyDescent="0.2">
      <c r="N1449" s="7"/>
    </row>
    <row r="1450" spans="14:14" x14ac:dyDescent="0.2">
      <c r="N1450" s="7"/>
    </row>
    <row r="1451" spans="14:14" x14ac:dyDescent="0.2">
      <c r="N1451" s="7"/>
    </row>
    <row r="1452" spans="14:14" x14ac:dyDescent="0.2">
      <c r="N1452" s="7"/>
    </row>
    <row r="1453" spans="14:14" x14ac:dyDescent="0.2">
      <c r="N1453" s="7"/>
    </row>
    <row r="1454" spans="14:14" x14ac:dyDescent="0.2">
      <c r="N1454" s="7"/>
    </row>
    <row r="1455" spans="14:14" x14ac:dyDescent="0.2">
      <c r="N1455" s="7"/>
    </row>
    <row r="1456" spans="14:14" x14ac:dyDescent="0.2">
      <c r="N1456" s="7"/>
    </row>
    <row r="1457" spans="14:14" x14ac:dyDescent="0.2">
      <c r="N1457" s="7"/>
    </row>
    <row r="1458" spans="14:14" x14ac:dyDescent="0.2">
      <c r="N1458" s="7"/>
    </row>
    <row r="1459" spans="14:14" x14ac:dyDescent="0.2">
      <c r="N1459" s="7"/>
    </row>
    <row r="1460" spans="14:14" x14ac:dyDescent="0.2">
      <c r="N1460" s="7"/>
    </row>
    <row r="1461" spans="14:14" x14ac:dyDescent="0.2">
      <c r="N1461" s="7"/>
    </row>
    <row r="1462" spans="14:14" x14ac:dyDescent="0.2">
      <c r="N1462" s="7"/>
    </row>
    <row r="1463" spans="14:14" x14ac:dyDescent="0.2">
      <c r="N1463" s="7"/>
    </row>
    <row r="1464" spans="14:14" x14ac:dyDescent="0.2">
      <c r="N1464" s="7"/>
    </row>
    <row r="1465" spans="14:14" x14ac:dyDescent="0.2">
      <c r="N1465" s="7"/>
    </row>
    <row r="1466" spans="14:14" x14ac:dyDescent="0.2">
      <c r="N1466" s="7"/>
    </row>
    <row r="1467" spans="14:14" x14ac:dyDescent="0.2">
      <c r="N1467" s="7"/>
    </row>
    <row r="1468" spans="14:14" x14ac:dyDescent="0.2">
      <c r="N1468" s="7"/>
    </row>
    <row r="1469" spans="14:14" x14ac:dyDescent="0.2">
      <c r="N1469" s="7"/>
    </row>
    <row r="1470" spans="14:14" x14ac:dyDescent="0.2">
      <c r="N1470" s="7"/>
    </row>
    <row r="1471" spans="14:14" x14ac:dyDescent="0.2">
      <c r="N1471" s="7"/>
    </row>
    <row r="1472" spans="14:14" x14ac:dyDescent="0.2">
      <c r="N1472" s="7"/>
    </row>
    <row r="1473" spans="14:14" x14ac:dyDescent="0.2">
      <c r="N1473" s="7"/>
    </row>
    <row r="1474" spans="14:14" x14ac:dyDescent="0.2">
      <c r="N1474" s="7"/>
    </row>
    <row r="1475" spans="14:14" x14ac:dyDescent="0.2">
      <c r="N1475" s="7"/>
    </row>
    <row r="1476" spans="14:14" x14ac:dyDescent="0.2">
      <c r="N1476" s="7"/>
    </row>
    <row r="1477" spans="14:14" x14ac:dyDescent="0.2">
      <c r="N1477" s="7"/>
    </row>
    <row r="1478" spans="14:14" x14ac:dyDescent="0.2">
      <c r="N1478" s="7"/>
    </row>
    <row r="1479" spans="14:14" x14ac:dyDescent="0.2">
      <c r="N1479" s="7"/>
    </row>
    <row r="1480" spans="14:14" x14ac:dyDescent="0.2">
      <c r="N1480" s="7"/>
    </row>
    <row r="1481" spans="14:14" x14ac:dyDescent="0.2">
      <c r="N1481" s="7"/>
    </row>
    <row r="1482" spans="14:14" x14ac:dyDescent="0.2">
      <c r="N1482" s="7"/>
    </row>
    <row r="1483" spans="14:14" x14ac:dyDescent="0.2">
      <c r="N1483" s="7"/>
    </row>
    <row r="1484" spans="14:14" x14ac:dyDescent="0.2">
      <c r="N1484" s="7"/>
    </row>
    <row r="1485" spans="14:14" x14ac:dyDescent="0.2">
      <c r="N1485" s="7"/>
    </row>
    <row r="1486" spans="14:14" x14ac:dyDescent="0.2">
      <c r="N1486" s="7"/>
    </row>
    <row r="1487" spans="14:14" x14ac:dyDescent="0.2">
      <c r="N1487" s="7"/>
    </row>
    <row r="1488" spans="14:14" x14ac:dyDescent="0.2">
      <c r="N1488" s="7"/>
    </row>
    <row r="1489" spans="14:14" x14ac:dyDescent="0.2">
      <c r="N1489" s="7"/>
    </row>
    <row r="1490" spans="14:14" x14ac:dyDescent="0.2">
      <c r="N1490" s="7"/>
    </row>
    <row r="1491" spans="14:14" x14ac:dyDescent="0.2">
      <c r="N1491" s="7"/>
    </row>
    <row r="1492" spans="14:14" x14ac:dyDescent="0.2">
      <c r="N1492" s="7"/>
    </row>
    <row r="1493" spans="14:14" x14ac:dyDescent="0.2">
      <c r="N1493" s="7"/>
    </row>
    <row r="1494" spans="14:14" x14ac:dyDescent="0.2">
      <c r="N1494" s="7"/>
    </row>
    <row r="1495" spans="14:14" x14ac:dyDescent="0.2">
      <c r="N1495" s="7"/>
    </row>
    <row r="1496" spans="14:14" x14ac:dyDescent="0.2">
      <c r="N1496" s="7"/>
    </row>
    <row r="1497" spans="14:14" x14ac:dyDescent="0.2">
      <c r="N1497" s="7"/>
    </row>
    <row r="1498" spans="14:14" x14ac:dyDescent="0.2">
      <c r="N1498" s="7"/>
    </row>
    <row r="1499" spans="14:14" x14ac:dyDescent="0.2">
      <c r="N1499" s="7"/>
    </row>
    <row r="1500" spans="14:14" x14ac:dyDescent="0.2">
      <c r="N1500" s="7"/>
    </row>
    <row r="1501" spans="14:14" x14ac:dyDescent="0.2">
      <c r="N1501" s="7"/>
    </row>
    <row r="1502" spans="14:14" x14ac:dyDescent="0.2">
      <c r="N1502" s="7"/>
    </row>
    <row r="1503" spans="14:14" x14ac:dyDescent="0.2">
      <c r="N1503" s="7"/>
    </row>
    <row r="1504" spans="14:14" x14ac:dyDescent="0.2">
      <c r="N1504" s="7"/>
    </row>
    <row r="1505" spans="14:14" x14ac:dyDescent="0.2">
      <c r="N1505" s="7"/>
    </row>
    <row r="1506" spans="14:14" x14ac:dyDescent="0.2">
      <c r="N1506" s="7"/>
    </row>
    <row r="1507" spans="14:14" x14ac:dyDescent="0.2">
      <c r="N1507" s="7"/>
    </row>
    <row r="1508" spans="14:14" x14ac:dyDescent="0.2">
      <c r="N1508" s="7"/>
    </row>
    <row r="1509" spans="14:14" x14ac:dyDescent="0.2">
      <c r="N1509" s="7"/>
    </row>
    <row r="1510" spans="14:14" x14ac:dyDescent="0.2">
      <c r="N1510" s="7"/>
    </row>
    <row r="1511" spans="14:14" x14ac:dyDescent="0.2">
      <c r="N1511" s="7"/>
    </row>
    <row r="1512" spans="14:14" x14ac:dyDescent="0.2">
      <c r="N1512" s="7"/>
    </row>
    <row r="1513" spans="14:14" x14ac:dyDescent="0.2">
      <c r="N1513" s="7"/>
    </row>
    <row r="1514" spans="14:14" x14ac:dyDescent="0.2">
      <c r="N1514" s="7"/>
    </row>
    <row r="1515" spans="14:14" x14ac:dyDescent="0.2">
      <c r="N1515" s="7"/>
    </row>
    <row r="1516" spans="14:14" x14ac:dyDescent="0.2">
      <c r="N1516" s="7"/>
    </row>
    <row r="1517" spans="14:14" x14ac:dyDescent="0.2">
      <c r="N1517" s="7"/>
    </row>
    <row r="1518" spans="14:14" x14ac:dyDescent="0.2">
      <c r="N1518" s="7"/>
    </row>
    <row r="1519" spans="14:14" x14ac:dyDescent="0.2">
      <c r="N1519" s="7"/>
    </row>
    <row r="1520" spans="14:14" x14ac:dyDescent="0.2">
      <c r="N1520" s="7"/>
    </row>
    <row r="1521" spans="14:14" x14ac:dyDescent="0.2">
      <c r="N1521" s="7"/>
    </row>
    <row r="1522" spans="14:14" x14ac:dyDescent="0.2">
      <c r="N1522" s="7"/>
    </row>
    <row r="1523" spans="14:14" x14ac:dyDescent="0.2">
      <c r="N1523" s="7"/>
    </row>
    <row r="1524" spans="14:14" x14ac:dyDescent="0.2">
      <c r="N1524" s="7"/>
    </row>
    <row r="1525" spans="14:14" x14ac:dyDescent="0.2">
      <c r="N1525" s="7"/>
    </row>
    <row r="1526" spans="14:14" x14ac:dyDescent="0.2">
      <c r="N1526" s="7"/>
    </row>
    <row r="1527" spans="14:14" x14ac:dyDescent="0.2">
      <c r="N1527" s="7"/>
    </row>
    <row r="1528" spans="14:14" x14ac:dyDescent="0.2">
      <c r="N1528" s="7"/>
    </row>
    <row r="1529" spans="14:14" x14ac:dyDescent="0.2">
      <c r="N1529" s="7"/>
    </row>
    <row r="1530" spans="14:14" x14ac:dyDescent="0.2">
      <c r="N1530" s="7"/>
    </row>
    <row r="1531" spans="14:14" x14ac:dyDescent="0.2">
      <c r="N1531" s="7"/>
    </row>
    <row r="1532" spans="14:14" x14ac:dyDescent="0.2">
      <c r="N1532" s="7"/>
    </row>
    <row r="1533" spans="14:14" x14ac:dyDescent="0.2">
      <c r="N1533" s="7"/>
    </row>
    <row r="1534" spans="14:14" x14ac:dyDescent="0.2">
      <c r="N1534" s="7"/>
    </row>
    <row r="1535" spans="14:14" x14ac:dyDescent="0.2">
      <c r="N1535" s="7"/>
    </row>
    <row r="1536" spans="14:14" x14ac:dyDescent="0.2">
      <c r="N1536" s="7"/>
    </row>
    <row r="1537" spans="14:14" x14ac:dyDescent="0.2">
      <c r="N1537" s="7"/>
    </row>
    <row r="1538" spans="14:14" x14ac:dyDescent="0.2">
      <c r="N1538" s="7"/>
    </row>
    <row r="1539" spans="14:14" x14ac:dyDescent="0.2">
      <c r="N1539" s="7"/>
    </row>
    <row r="1540" spans="14:14" x14ac:dyDescent="0.2">
      <c r="N1540" s="7"/>
    </row>
    <row r="1541" spans="14:14" x14ac:dyDescent="0.2">
      <c r="N1541" s="7"/>
    </row>
    <row r="1542" spans="14:14" x14ac:dyDescent="0.2">
      <c r="N1542" s="7"/>
    </row>
    <row r="1543" spans="14:14" x14ac:dyDescent="0.2">
      <c r="N1543" s="7"/>
    </row>
    <row r="1544" spans="14:14" x14ac:dyDescent="0.2">
      <c r="N1544" s="7"/>
    </row>
    <row r="1545" spans="14:14" x14ac:dyDescent="0.2">
      <c r="N1545" s="7"/>
    </row>
    <row r="1546" spans="14:14" x14ac:dyDescent="0.2">
      <c r="N1546" s="7"/>
    </row>
    <row r="1547" spans="14:14" x14ac:dyDescent="0.2">
      <c r="N1547" s="7"/>
    </row>
    <row r="1548" spans="14:14" x14ac:dyDescent="0.2">
      <c r="N1548" s="7"/>
    </row>
    <row r="1549" spans="14:14" x14ac:dyDescent="0.2">
      <c r="N1549" s="7"/>
    </row>
    <row r="1550" spans="14:14" x14ac:dyDescent="0.2">
      <c r="N1550" s="7"/>
    </row>
    <row r="1551" spans="14:14" x14ac:dyDescent="0.2">
      <c r="N1551" s="7"/>
    </row>
    <row r="1552" spans="14:14" x14ac:dyDescent="0.2">
      <c r="N1552" s="7"/>
    </row>
    <row r="1553" spans="14:14" x14ac:dyDescent="0.2">
      <c r="N1553" s="7"/>
    </row>
    <row r="1554" spans="14:14" x14ac:dyDescent="0.2">
      <c r="N1554" s="7"/>
    </row>
    <row r="1555" spans="14:14" x14ac:dyDescent="0.2">
      <c r="N1555" s="7"/>
    </row>
    <row r="1556" spans="14:14" x14ac:dyDescent="0.2">
      <c r="N1556" s="7"/>
    </row>
    <row r="1557" spans="14:14" x14ac:dyDescent="0.2">
      <c r="N1557" s="7"/>
    </row>
    <row r="1558" spans="14:14" x14ac:dyDescent="0.2">
      <c r="N1558" s="7"/>
    </row>
    <row r="1559" spans="14:14" x14ac:dyDescent="0.2">
      <c r="N1559" s="7"/>
    </row>
    <row r="1560" spans="14:14" x14ac:dyDescent="0.2">
      <c r="N1560" s="7"/>
    </row>
    <row r="1561" spans="14:14" x14ac:dyDescent="0.2">
      <c r="N1561" s="7"/>
    </row>
    <row r="1562" spans="14:14" x14ac:dyDescent="0.2">
      <c r="N1562" s="7"/>
    </row>
    <row r="1563" spans="14:14" x14ac:dyDescent="0.2">
      <c r="N1563" s="7"/>
    </row>
    <row r="1564" spans="14:14" x14ac:dyDescent="0.2">
      <c r="N1564" s="7"/>
    </row>
    <row r="1565" spans="14:14" x14ac:dyDescent="0.2">
      <c r="N1565" s="7"/>
    </row>
    <row r="1566" spans="14:14" x14ac:dyDescent="0.2">
      <c r="N1566" s="7"/>
    </row>
    <row r="1567" spans="14:14" x14ac:dyDescent="0.2">
      <c r="N1567" s="7"/>
    </row>
    <row r="1568" spans="14:14" x14ac:dyDescent="0.2">
      <c r="N1568" s="7"/>
    </row>
    <row r="1569" spans="14:14" x14ac:dyDescent="0.2">
      <c r="N1569" s="7"/>
    </row>
    <row r="1570" spans="14:14" x14ac:dyDescent="0.2">
      <c r="N1570" s="7"/>
    </row>
    <row r="1571" spans="14:14" x14ac:dyDescent="0.2">
      <c r="N1571" s="7"/>
    </row>
    <row r="1572" spans="14:14" x14ac:dyDescent="0.2">
      <c r="N1572" s="7"/>
    </row>
    <row r="1573" spans="14:14" x14ac:dyDescent="0.2">
      <c r="N1573" s="7"/>
    </row>
    <row r="1574" spans="14:14" x14ac:dyDescent="0.2">
      <c r="N1574" s="7"/>
    </row>
    <row r="1575" spans="14:14" x14ac:dyDescent="0.2">
      <c r="N1575" s="7"/>
    </row>
    <row r="1576" spans="14:14" x14ac:dyDescent="0.2">
      <c r="N1576" s="7"/>
    </row>
    <row r="1577" spans="14:14" x14ac:dyDescent="0.2">
      <c r="N1577" s="7"/>
    </row>
    <row r="1578" spans="14:14" x14ac:dyDescent="0.2">
      <c r="N1578" s="7"/>
    </row>
    <row r="1579" spans="14:14" x14ac:dyDescent="0.2">
      <c r="N1579" s="7"/>
    </row>
    <row r="1580" spans="14:14" x14ac:dyDescent="0.2">
      <c r="N1580" s="7"/>
    </row>
    <row r="1581" spans="14:14" x14ac:dyDescent="0.2">
      <c r="N1581" s="7"/>
    </row>
    <row r="1582" spans="14:14" x14ac:dyDescent="0.2">
      <c r="N1582" s="7"/>
    </row>
    <row r="1583" spans="14:14" x14ac:dyDescent="0.2">
      <c r="N1583" s="7"/>
    </row>
    <row r="1584" spans="14:14" x14ac:dyDescent="0.2">
      <c r="N1584" s="7"/>
    </row>
    <row r="1585" spans="14:14" x14ac:dyDescent="0.2">
      <c r="N1585" s="7"/>
    </row>
    <row r="1586" spans="14:14" x14ac:dyDescent="0.2">
      <c r="N1586" s="7"/>
    </row>
    <row r="1587" spans="14:14" x14ac:dyDescent="0.2">
      <c r="N1587" s="7"/>
    </row>
    <row r="1588" spans="14:14" x14ac:dyDescent="0.2">
      <c r="N1588" s="7"/>
    </row>
    <row r="1589" spans="14:14" x14ac:dyDescent="0.2">
      <c r="N1589" s="7"/>
    </row>
    <row r="1590" spans="14:14" x14ac:dyDescent="0.2">
      <c r="N1590" s="7"/>
    </row>
    <row r="1591" spans="14:14" x14ac:dyDescent="0.2">
      <c r="N1591" s="7"/>
    </row>
    <row r="1592" spans="14:14" x14ac:dyDescent="0.2">
      <c r="N1592" s="7"/>
    </row>
    <row r="1593" spans="14:14" x14ac:dyDescent="0.2">
      <c r="N1593" s="7"/>
    </row>
    <row r="1594" spans="14:14" x14ac:dyDescent="0.2">
      <c r="N1594" s="7"/>
    </row>
    <row r="1595" spans="14:14" x14ac:dyDescent="0.2">
      <c r="N1595" s="7"/>
    </row>
    <row r="1596" spans="14:14" x14ac:dyDescent="0.2">
      <c r="N1596" s="7"/>
    </row>
    <row r="1597" spans="14:14" x14ac:dyDescent="0.2">
      <c r="N1597" s="7"/>
    </row>
    <row r="1598" spans="14:14" x14ac:dyDescent="0.2">
      <c r="N1598" s="7"/>
    </row>
    <row r="1599" spans="14:14" x14ac:dyDescent="0.2">
      <c r="N1599" s="7"/>
    </row>
    <row r="1600" spans="14:14" x14ac:dyDescent="0.2">
      <c r="N1600" s="7"/>
    </row>
    <row r="1601" spans="14:14" x14ac:dyDescent="0.2">
      <c r="N1601" s="7"/>
    </row>
    <row r="1602" spans="14:14" x14ac:dyDescent="0.2">
      <c r="N1602" s="7"/>
    </row>
    <row r="1603" spans="14:14" x14ac:dyDescent="0.2">
      <c r="N1603" s="7"/>
    </row>
    <row r="1604" spans="14:14" x14ac:dyDescent="0.2">
      <c r="N1604" s="7"/>
    </row>
    <row r="1605" spans="14:14" x14ac:dyDescent="0.2">
      <c r="N1605" s="7"/>
    </row>
    <row r="1606" spans="14:14" x14ac:dyDescent="0.2">
      <c r="N1606" s="7"/>
    </row>
    <row r="1607" spans="14:14" x14ac:dyDescent="0.2">
      <c r="N1607" s="7"/>
    </row>
    <row r="1608" spans="14:14" x14ac:dyDescent="0.2">
      <c r="N1608" s="7"/>
    </row>
    <row r="1609" spans="14:14" x14ac:dyDescent="0.2">
      <c r="N1609" s="7"/>
    </row>
    <row r="1610" spans="14:14" x14ac:dyDescent="0.2">
      <c r="N1610" s="7"/>
    </row>
    <row r="1611" spans="14:14" x14ac:dyDescent="0.2">
      <c r="N1611" s="7"/>
    </row>
    <row r="1612" spans="14:14" x14ac:dyDescent="0.2">
      <c r="N1612" s="7"/>
    </row>
    <row r="1613" spans="14:14" x14ac:dyDescent="0.2">
      <c r="N1613" s="7"/>
    </row>
    <row r="1614" spans="14:14" x14ac:dyDescent="0.2">
      <c r="N1614" s="7"/>
    </row>
    <row r="1615" spans="14:14" x14ac:dyDescent="0.2">
      <c r="N1615" s="7"/>
    </row>
    <row r="1616" spans="14:14" x14ac:dyDescent="0.2">
      <c r="N1616" s="7"/>
    </row>
    <row r="1617" spans="14:14" x14ac:dyDescent="0.2">
      <c r="N1617" s="7"/>
    </row>
    <row r="1618" spans="14:14" x14ac:dyDescent="0.2">
      <c r="N1618" s="7"/>
    </row>
    <row r="1619" spans="14:14" x14ac:dyDescent="0.2">
      <c r="N1619" s="7"/>
    </row>
    <row r="1620" spans="14:14" x14ac:dyDescent="0.2">
      <c r="N1620" s="7"/>
    </row>
    <row r="1621" spans="14:14" x14ac:dyDescent="0.2">
      <c r="N1621" s="7"/>
    </row>
    <row r="1622" spans="14:14" x14ac:dyDescent="0.2">
      <c r="N1622" s="7"/>
    </row>
    <row r="1623" spans="14:14" x14ac:dyDescent="0.2">
      <c r="N1623" s="7"/>
    </row>
    <row r="1624" spans="14:14" x14ac:dyDescent="0.2">
      <c r="N1624" s="7"/>
    </row>
    <row r="1625" spans="14:14" x14ac:dyDescent="0.2">
      <c r="N1625" s="7"/>
    </row>
    <row r="1626" spans="14:14" x14ac:dyDescent="0.2">
      <c r="N1626" s="7"/>
    </row>
    <row r="1627" spans="14:14" x14ac:dyDescent="0.2">
      <c r="N1627" s="7"/>
    </row>
    <row r="1628" spans="14:14" x14ac:dyDescent="0.2">
      <c r="N1628" s="7"/>
    </row>
    <row r="1629" spans="14:14" x14ac:dyDescent="0.2">
      <c r="N1629" s="7"/>
    </row>
    <row r="1630" spans="14:14" x14ac:dyDescent="0.2">
      <c r="N1630" s="7"/>
    </row>
    <row r="1631" spans="14:14" x14ac:dyDescent="0.2">
      <c r="N1631" s="7"/>
    </row>
    <row r="1632" spans="14:14" x14ac:dyDescent="0.2">
      <c r="N1632" s="7"/>
    </row>
    <row r="1633" spans="14:14" x14ac:dyDescent="0.2">
      <c r="N1633" s="7"/>
    </row>
    <row r="1634" spans="14:14" x14ac:dyDescent="0.2">
      <c r="N1634" s="7"/>
    </row>
    <row r="1635" spans="14:14" x14ac:dyDescent="0.2">
      <c r="N1635" s="7"/>
    </row>
    <row r="1636" spans="14:14" x14ac:dyDescent="0.2">
      <c r="N1636" s="7"/>
    </row>
    <row r="1637" spans="14:14" x14ac:dyDescent="0.2">
      <c r="N1637" s="7"/>
    </row>
    <row r="1638" spans="14:14" x14ac:dyDescent="0.2">
      <c r="N1638" s="7"/>
    </row>
    <row r="1639" spans="14:14" x14ac:dyDescent="0.2">
      <c r="N1639" s="7"/>
    </row>
    <row r="1640" spans="14:14" x14ac:dyDescent="0.2">
      <c r="N1640" s="7"/>
    </row>
    <row r="1641" spans="14:14" x14ac:dyDescent="0.2">
      <c r="N1641" s="7"/>
    </row>
    <row r="1642" spans="14:14" x14ac:dyDescent="0.2">
      <c r="N1642" s="7"/>
    </row>
    <row r="1643" spans="14:14" x14ac:dyDescent="0.2">
      <c r="N1643" s="7"/>
    </row>
    <row r="1644" spans="14:14" x14ac:dyDescent="0.2">
      <c r="N1644" s="7"/>
    </row>
    <row r="1645" spans="14:14" x14ac:dyDescent="0.2">
      <c r="N1645" s="7"/>
    </row>
    <row r="1646" spans="14:14" x14ac:dyDescent="0.2">
      <c r="N1646" s="7"/>
    </row>
    <row r="1647" spans="14:14" x14ac:dyDescent="0.2">
      <c r="N1647" s="7"/>
    </row>
    <row r="1648" spans="14:14" x14ac:dyDescent="0.2">
      <c r="N1648" s="7"/>
    </row>
    <row r="1649" spans="14:14" x14ac:dyDescent="0.2">
      <c r="N1649" s="7"/>
    </row>
    <row r="1650" spans="14:14" x14ac:dyDescent="0.2">
      <c r="N1650" s="7"/>
    </row>
    <row r="1651" spans="14:14" x14ac:dyDescent="0.2">
      <c r="N1651" s="7"/>
    </row>
    <row r="1652" spans="14:14" x14ac:dyDescent="0.2">
      <c r="N1652" s="7"/>
    </row>
    <row r="1653" spans="14:14" x14ac:dyDescent="0.2">
      <c r="N1653" s="7"/>
    </row>
    <row r="1654" spans="14:14" x14ac:dyDescent="0.2">
      <c r="N1654" s="7"/>
    </row>
    <row r="1655" spans="14:14" x14ac:dyDescent="0.2">
      <c r="N1655" s="7"/>
    </row>
    <row r="1656" spans="14:14" x14ac:dyDescent="0.2">
      <c r="N1656" s="7"/>
    </row>
    <row r="1657" spans="14:14" x14ac:dyDescent="0.2">
      <c r="N1657" s="7"/>
    </row>
    <row r="1658" spans="14:14" x14ac:dyDescent="0.2">
      <c r="N1658" s="7"/>
    </row>
    <row r="1659" spans="14:14" x14ac:dyDescent="0.2">
      <c r="N1659" s="7"/>
    </row>
    <row r="1660" spans="14:14" x14ac:dyDescent="0.2">
      <c r="N1660" s="7"/>
    </row>
    <row r="1661" spans="14:14" x14ac:dyDescent="0.2">
      <c r="N1661" s="7"/>
    </row>
    <row r="1662" spans="14:14" x14ac:dyDescent="0.2">
      <c r="N1662" s="7"/>
    </row>
    <row r="1663" spans="14:14" x14ac:dyDescent="0.2">
      <c r="N1663" s="7"/>
    </row>
    <row r="1664" spans="14:14" x14ac:dyDescent="0.2">
      <c r="N1664" s="7"/>
    </row>
    <row r="1665" spans="14:14" x14ac:dyDescent="0.2">
      <c r="N1665" s="7"/>
    </row>
    <row r="1666" spans="14:14" x14ac:dyDescent="0.2">
      <c r="N1666" s="7"/>
    </row>
    <row r="1667" spans="14:14" x14ac:dyDescent="0.2">
      <c r="N1667" s="7"/>
    </row>
    <row r="1668" spans="14:14" x14ac:dyDescent="0.2">
      <c r="N1668" s="7"/>
    </row>
    <row r="1669" spans="14:14" x14ac:dyDescent="0.2">
      <c r="N1669" s="7"/>
    </row>
    <row r="1670" spans="14:14" x14ac:dyDescent="0.2">
      <c r="N1670" s="7"/>
    </row>
    <row r="1671" spans="14:14" x14ac:dyDescent="0.2">
      <c r="N1671" s="7"/>
    </row>
    <row r="1672" spans="14:14" x14ac:dyDescent="0.2">
      <c r="N1672" s="7"/>
    </row>
    <row r="1673" spans="14:14" x14ac:dyDescent="0.2">
      <c r="N1673" s="7"/>
    </row>
    <row r="1674" spans="14:14" x14ac:dyDescent="0.2">
      <c r="N1674" s="7"/>
    </row>
    <row r="1675" spans="14:14" x14ac:dyDescent="0.2">
      <c r="N1675" s="7"/>
    </row>
    <row r="1676" spans="14:14" x14ac:dyDescent="0.2">
      <c r="N1676" s="7"/>
    </row>
    <row r="1677" spans="14:14" x14ac:dyDescent="0.2">
      <c r="N1677" s="7"/>
    </row>
    <row r="1678" spans="14:14" x14ac:dyDescent="0.2">
      <c r="N1678" s="7"/>
    </row>
    <row r="1679" spans="14:14" x14ac:dyDescent="0.2">
      <c r="N1679" s="7"/>
    </row>
    <row r="1680" spans="14:14" x14ac:dyDescent="0.2">
      <c r="N1680" s="7"/>
    </row>
    <row r="1681" spans="14:14" x14ac:dyDescent="0.2">
      <c r="N1681" s="7"/>
    </row>
    <row r="1682" spans="14:14" x14ac:dyDescent="0.2">
      <c r="N1682" s="7"/>
    </row>
    <row r="1683" spans="14:14" x14ac:dyDescent="0.2">
      <c r="N1683" s="7"/>
    </row>
    <row r="1684" spans="14:14" x14ac:dyDescent="0.2">
      <c r="N1684" s="7"/>
    </row>
    <row r="1685" spans="14:14" x14ac:dyDescent="0.2">
      <c r="N1685" s="7"/>
    </row>
    <row r="1686" spans="14:14" x14ac:dyDescent="0.2">
      <c r="N1686" s="7"/>
    </row>
    <row r="1687" spans="14:14" x14ac:dyDescent="0.2">
      <c r="N1687" s="7"/>
    </row>
    <row r="1688" spans="14:14" x14ac:dyDescent="0.2">
      <c r="N1688" s="7"/>
    </row>
    <row r="1689" spans="14:14" x14ac:dyDescent="0.2">
      <c r="N1689" s="7"/>
    </row>
    <row r="1690" spans="14:14" x14ac:dyDescent="0.2">
      <c r="N1690" s="7"/>
    </row>
    <row r="1691" spans="14:14" x14ac:dyDescent="0.2">
      <c r="N1691" s="7"/>
    </row>
    <row r="1692" spans="14:14" x14ac:dyDescent="0.2">
      <c r="N1692" s="7"/>
    </row>
    <row r="1693" spans="14:14" x14ac:dyDescent="0.2">
      <c r="N1693" s="7"/>
    </row>
    <row r="1694" spans="14:14" x14ac:dyDescent="0.2">
      <c r="N1694" s="7"/>
    </row>
    <row r="1695" spans="14:14" x14ac:dyDescent="0.2">
      <c r="N1695" s="7"/>
    </row>
    <row r="1696" spans="14:14" x14ac:dyDescent="0.2">
      <c r="N1696" s="7"/>
    </row>
    <row r="1697" spans="14:14" x14ac:dyDescent="0.2">
      <c r="N1697" s="7"/>
    </row>
    <row r="1698" spans="14:14" x14ac:dyDescent="0.2">
      <c r="N1698" s="7"/>
    </row>
    <row r="1699" spans="14:14" x14ac:dyDescent="0.2">
      <c r="N1699" s="7"/>
    </row>
    <row r="1700" spans="14:14" x14ac:dyDescent="0.2">
      <c r="N1700" s="7"/>
    </row>
    <row r="1701" spans="14:14" x14ac:dyDescent="0.2">
      <c r="N1701" s="7"/>
    </row>
    <row r="1702" spans="14:14" x14ac:dyDescent="0.2">
      <c r="N1702" s="7"/>
    </row>
    <row r="1703" spans="14:14" x14ac:dyDescent="0.2">
      <c r="N1703" s="7"/>
    </row>
    <row r="1704" spans="14:14" x14ac:dyDescent="0.2">
      <c r="N1704" s="7"/>
    </row>
    <row r="1705" spans="14:14" x14ac:dyDescent="0.2">
      <c r="N1705" s="7"/>
    </row>
    <row r="1706" spans="14:14" x14ac:dyDescent="0.2">
      <c r="N1706" s="7"/>
    </row>
    <row r="1707" spans="14:14" x14ac:dyDescent="0.2">
      <c r="N1707" s="7"/>
    </row>
    <row r="1708" spans="14:14" x14ac:dyDescent="0.2">
      <c r="N1708" s="7"/>
    </row>
    <row r="1709" spans="14:14" x14ac:dyDescent="0.2">
      <c r="N1709" s="7"/>
    </row>
    <row r="1710" spans="14:14" x14ac:dyDescent="0.2">
      <c r="N1710" s="7"/>
    </row>
    <row r="1711" spans="14:14" x14ac:dyDescent="0.2">
      <c r="N1711" s="7"/>
    </row>
    <row r="1712" spans="14:14" x14ac:dyDescent="0.2">
      <c r="N1712" s="7"/>
    </row>
    <row r="1713" spans="14:14" x14ac:dyDescent="0.2">
      <c r="N1713" s="7"/>
    </row>
    <row r="1714" spans="14:14" x14ac:dyDescent="0.2">
      <c r="N1714" s="7"/>
    </row>
    <row r="1715" spans="14:14" x14ac:dyDescent="0.2">
      <c r="N1715" s="7"/>
    </row>
    <row r="1716" spans="14:14" x14ac:dyDescent="0.2">
      <c r="N1716" s="7"/>
    </row>
    <row r="1717" spans="14:14" x14ac:dyDescent="0.2">
      <c r="N1717" s="7"/>
    </row>
    <row r="1718" spans="14:14" x14ac:dyDescent="0.2">
      <c r="N1718" s="7"/>
    </row>
    <row r="1719" spans="14:14" x14ac:dyDescent="0.2">
      <c r="N1719" s="7"/>
    </row>
    <row r="1720" spans="14:14" x14ac:dyDescent="0.2">
      <c r="N1720" s="7"/>
    </row>
    <row r="1721" spans="14:14" x14ac:dyDescent="0.2">
      <c r="N1721" s="7"/>
    </row>
    <row r="1722" spans="14:14" x14ac:dyDescent="0.2">
      <c r="N1722" s="7"/>
    </row>
    <row r="1723" spans="14:14" x14ac:dyDescent="0.2">
      <c r="N1723" s="7"/>
    </row>
    <row r="1724" spans="14:14" x14ac:dyDescent="0.2">
      <c r="N1724" s="7"/>
    </row>
    <row r="1725" spans="14:14" x14ac:dyDescent="0.2">
      <c r="N1725" s="7"/>
    </row>
    <row r="1726" spans="14:14" x14ac:dyDescent="0.2">
      <c r="N1726" s="7"/>
    </row>
    <row r="1727" spans="14:14" x14ac:dyDescent="0.2">
      <c r="N1727" s="7"/>
    </row>
    <row r="1728" spans="14:14" x14ac:dyDescent="0.2">
      <c r="N1728" s="7"/>
    </row>
    <row r="1729" spans="14:14" x14ac:dyDescent="0.2">
      <c r="N1729" s="7"/>
    </row>
    <row r="1730" spans="14:14" x14ac:dyDescent="0.2">
      <c r="N1730" s="7"/>
    </row>
    <row r="1731" spans="14:14" x14ac:dyDescent="0.2">
      <c r="N1731" s="7"/>
    </row>
    <row r="1732" spans="14:14" x14ac:dyDescent="0.2">
      <c r="N1732" s="7"/>
    </row>
    <row r="1733" spans="14:14" x14ac:dyDescent="0.2">
      <c r="N1733" s="7"/>
    </row>
    <row r="1734" spans="14:14" x14ac:dyDescent="0.2">
      <c r="N1734" s="7"/>
    </row>
    <row r="1735" spans="14:14" x14ac:dyDescent="0.2">
      <c r="N1735" s="7"/>
    </row>
    <row r="1736" spans="14:14" x14ac:dyDescent="0.2">
      <c r="N1736" s="7"/>
    </row>
    <row r="1737" spans="14:14" x14ac:dyDescent="0.2">
      <c r="N1737" s="7"/>
    </row>
    <row r="1738" spans="14:14" x14ac:dyDescent="0.2">
      <c r="N1738" s="7"/>
    </row>
    <row r="1739" spans="14:14" x14ac:dyDescent="0.2">
      <c r="N1739" s="7"/>
    </row>
    <row r="1740" spans="14:14" x14ac:dyDescent="0.2">
      <c r="N1740" s="7"/>
    </row>
    <row r="1741" spans="14:14" x14ac:dyDescent="0.2">
      <c r="N1741" s="7"/>
    </row>
    <row r="1742" spans="14:14" x14ac:dyDescent="0.2">
      <c r="N1742" s="7"/>
    </row>
    <row r="1743" spans="14:14" x14ac:dyDescent="0.2">
      <c r="N1743" s="7"/>
    </row>
    <row r="1744" spans="14:14" x14ac:dyDescent="0.2">
      <c r="N1744" s="7"/>
    </row>
    <row r="1745" spans="14:14" x14ac:dyDescent="0.2">
      <c r="N1745" s="7"/>
    </row>
    <row r="1746" spans="14:14" x14ac:dyDescent="0.2">
      <c r="N1746" s="7"/>
    </row>
    <row r="1747" spans="14:14" x14ac:dyDescent="0.2">
      <c r="N1747" s="7"/>
    </row>
    <row r="1748" spans="14:14" x14ac:dyDescent="0.2">
      <c r="N1748" s="7"/>
    </row>
    <row r="1749" spans="14:14" x14ac:dyDescent="0.2">
      <c r="N1749" s="7"/>
    </row>
    <row r="1750" spans="14:14" x14ac:dyDescent="0.2">
      <c r="N1750" s="7"/>
    </row>
    <row r="1751" spans="14:14" x14ac:dyDescent="0.2">
      <c r="N1751" s="7"/>
    </row>
    <row r="1752" spans="14:14" x14ac:dyDescent="0.2">
      <c r="N1752" s="7"/>
    </row>
    <row r="1753" spans="14:14" x14ac:dyDescent="0.2">
      <c r="N1753" s="7"/>
    </row>
    <row r="1754" spans="14:14" x14ac:dyDescent="0.2">
      <c r="N1754" s="7"/>
    </row>
    <row r="1755" spans="14:14" x14ac:dyDescent="0.2">
      <c r="N1755" s="7"/>
    </row>
    <row r="1756" spans="14:14" x14ac:dyDescent="0.2">
      <c r="N1756" s="7"/>
    </row>
    <row r="1757" spans="14:14" x14ac:dyDescent="0.2">
      <c r="N1757" s="7"/>
    </row>
    <row r="1758" spans="14:14" x14ac:dyDescent="0.2">
      <c r="N1758" s="7"/>
    </row>
    <row r="1759" spans="14:14" x14ac:dyDescent="0.2">
      <c r="N1759" s="7"/>
    </row>
    <row r="1760" spans="14:14" x14ac:dyDescent="0.2">
      <c r="N1760" s="7"/>
    </row>
    <row r="1761" spans="14:14" x14ac:dyDescent="0.2">
      <c r="N1761" s="7"/>
    </row>
    <row r="1762" spans="14:14" x14ac:dyDescent="0.2">
      <c r="N1762" s="7"/>
    </row>
    <row r="1763" spans="14:14" x14ac:dyDescent="0.2">
      <c r="N1763" s="7"/>
    </row>
    <row r="1764" spans="14:14" x14ac:dyDescent="0.2">
      <c r="N1764" s="7"/>
    </row>
    <row r="1765" spans="14:14" x14ac:dyDescent="0.2">
      <c r="N1765" s="7"/>
    </row>
    <row r="1766" spans="14:14" x14ac:dyDescent="0.2">
      <c r="N1766" s="7"/>
    </row>
    <row r="1767" spans="14:14" x14ac:dyDescent="0.2">
      <c r="N1767" s="7"/>
    </row>
    <row r="1768" spans="14:14" x14ac:dyDescent="0.2">
      <c r="N1768" s="7"/>
    </row>
    <row r="1769" spans="14:14" x14ac:dyDescent="0.2">
      <c r="N1769" s="7"/>
    </row>
    <row r="1770" spans="14:14" x14ac:dyDescent="0.2">
      <c r="N1770" s="7"/>
    </row>
    <row r="1771" spans="14:14" x14ac:dyDescent="0.2">
      <c r="N1771" s="7"/>
    </row>
    <row r="1772" spans="14:14" x14ac:dyDescent="0.2">
      <c r="N1772" s="7"/>
    </row>
    <row r="1773" spans="14:14" x14ac:dyDescent="0.2">
      <c r="N1773" s="7"/>
    </row>
    <row r="1774" spans="14:14" x14ac:dyDescent="0.2">
      <c r="N1774" s="7"/>
    </row>
    <row r="1775" spans="14:14" x14ac:dyDescent="0.2">
      <c r="N1775" s="7"/>
    </row>
    <row r="1776" spans="14:14" x14ac:dyDescent="0.2">
      <c r="N1776" s="7"/>
    </row>
    <row r="1777" spans="14:14" x14ac:dyDescent="0.2">
      <c r="N1777" s="7"/>
    </row>
    <row r="1778" spans="14:14" x14ac:dyDescent="0.2">
      <c r="N1778" s="7"/>
    </row>
    <row r="1779" spans="14:14" x14ac:dyDescent="0.2">
      <c r="N1779" s="7"/>
    </row>
    <row r="1780" spans="14:14" x14ac:dyDescent="0.2">
      <c r="N1780" s="7"/>
    </row>
    <row r="1781" spans="14:14" x14ac:dyDescent="0.2">
      <c r="N1781" s="7"/>
    </row>
    <row r="1782" spans="14:14" x14ac:dyDescent="0.2">
      <c r="N1782" s="7"/>
    </row>
    <row r="1783" spans="14:14" x14ac:dyDescent="0.2">
      <c r="N1783" s="7"/>
    </row>
    <row r="1784" spans="14:14" x14ac:dyDescent="0.2">
      <c r="N1784" s="7"/>
    </row>
    <row r="1785" spans="14:14" x14ac:dyDescent="0.2">
      <c r="N1785" s="7"/>
    </row>
    <row r="1786" spans="14:14" x14ac:dyDescent="0.2">
      <c r="N1786" s="7"/>
    </row>
    <row r="1787" spans="14:14" x14ac:dyDescent="0.2">
      <c r="N1787" s="7"/>
    </row>
    <row r="1788" spans="14:14" x14ac:dyDescent="0.2">
      <c r="N1788" s="7"/>
    </row>
    <row r="1789" spans="14:14" x14ac:dyDescent="0.2">
      <c r="N1789" s="7"/>
    </row>
    <row r="1790" spans="14:14" x14ac:dyDescent="0.2">
      <c r="N1790" s="7"/>
    </row>
    <row r="1791" spans="14:14" x14ac:dyDescent="0.2">
      <c r="N1791" s="7"/>
    </row>
    <row r="1792" spans="14:14" x14ac:dyDescent="0.2">
      <c r="N1792" s="7"/>
    </row>
    <row r="1793" spans="14:14" x14ac:dyDescent="0.2">
      <c r="N1793" s="7"/>
    </row>
    <row r="1794" spans="14:14" x14ac:dyDescent="0.2">
      <c r="N1794" s="7"/>
    </row>
    <row r="1795" spans="14:14" x14ac:dyDescent="0.2">
      <c r="N1795" s="7"/>
    </row>
    <row r="1796" spans="14:14" x14ac:dyDescent="0.2">
      <c r="N1796" s="7"/>
    </row>
    <row r="1797" spans="14:14" x14ac:dyDescent="0.2">
      <c r="N1797" s="7"/>
    </row>
    <row r="1798" spans="14:14" x14ac:dyDescent="0.2">
      <c r="N1798" s="7"/>
    </row>
    <row r="1799" spans="14:14" x14ac:dyDescent="0.2">
      <c r="N1799" s="7"/>
    </row>
    <row r="1800" spans="14:14" x14ac:dyDescent="0.2">
      <c r="N1800" s="7"/>
    </row>
    <row r="1801" spans="14:14" x14ac:dyDescent="0.2">
      <c r="N1801" s="7"/>
    </row>
    <row r="1802" spans="14:14" x14ac:dyDescent="0.2">
      <c r="N1802" s="7"/>
    </row>
    <row r="1803" spans="14:14" x14ac:dyDescent="0.2">
      <c r="N1803" s="7"/>
    </row>
    <row r="1804" spans="14:14" x14ac:dyDescent="0.2">
      <c r="N1804" s="7"/>
    </row>
    <row r="1805" spans="14:14" x14ac:dyDescent="0.2">
      <c r="N1805" s="7"/>
    </row>
    <row r="1806" spans="14:14" x14ac:dyDescent="0.2">
      <c r="N1806" s="7"/>
    </row>
    <row r="1807" spans="14:14" x14ac:dyDescent="0.2">
      <c r="N1807" s="7"/>
    </row>
    <row r="1808" spans="14:14" x14ac:dyDescent="0.2">
      <c r="N1808" s="7"/>
    </row>
    <row r="1809" spans="14:14" x14ac:dyDescent="0.2">
      <c r="N1809" s="7"/>
    </row>
    <row r="1810" spans="14:14" x14ac:dyDescent="0.2">
      <c r="N1810" s="7"/>
    </row>
    <row r="1811" spans="14:14" x14ac:dyDescent="0.2">
      <c r="N1811" s="7"/>
    </row>
    <row r="1812" spans="14:14" x14ac:dyDescent="0.2">
      <c r="N1812" s="7"/>
    </row>
    <row r="1813" spans="14:14" x14ac:dyDescent="0.2">
      <c r="N1813" s="7"/>
    </row>
    <row r="1814" spans="14:14" x14ac:dyDescent="0.2">
      <c r="N1814" s="7"/>
    </row>
    <row r="1815" spans="14:14" x14ac:dyDescent="0.2">
      <c r="N1815" s="7"/>
    </row>
    <row r="1816" spans="14:14" x14ac:dyDescent="0.2">
      <c r="N1816" s="7"/>
    </row>
    <row r="1817" spans="14:14" x14ac:dyDescent="0.2">
      <c r="N1817" s="7"/>
    </row>
    <row r="1818" spans="14:14" x14ac:dyDescent="0.2">
      <c r="N1818" s="7"/>
    </row>
    <row r="1819" spans="14:14" x14ac:dyDescent="0.2">
      <c r="N1819" s="7"/>
    </row>
    <row r="1820" spans="14:14" x14ac:dyDescent="0.2">
      <c r="N1820" s="7"/>
    </row>
    <row r="1821" spans="14:14" x14ac:dyDescent="0.2">
      <c r="N1821" s="7"/>
    </row>
    <row r="1822" spans="14:14" x14ac:dyDescent="0.2">
      <c r="N1822" s="7"/>
    </row>
    <row r="1823" spans="14:14" x14ac:dyDescent="0.2">
      <c r="N1823" s="7"/>
    </row>
    <row r="1824" spans="14:14" x14ac:dyDescent="0.2">
      <c r="N1824" s="7"/>
    </row>
    <row r="1825" spans="14:14" x14ac:dyDescent="0.2">
      <c r="N1825" s="7"/>
    </row>
    <row r="1826" spans="14:14" x14ac:dyDescent="0.2">
      <c r="N1826" s="7"/>
    </row>
    <row r="1827" spans="14:14" x14ac:dyDescent="0.2">
      <c r="N1827" s="7"/>
    </row>
    <row r="1828" spans="14:14" x14ac:dyDescent="0.2">
      <c r="N1828" s="7"/>
    </row>
    <row r="1829" spans="14:14" x14ac:dyDescent="0.2">
      <c r="N1829" s="7"/>
    </row>
    <row r="1830" spans="14:14" x14ac:dyDescent="0.2">
      <c r="N1830" s="7"/>
    </row>
    <row r="1831" spans="14:14" x14ac:dyDescent="0.2">
      <c r="N1831" s="7"/>
    </row>
    <row r="1832" spans="14:14" x14ac:dyDescent="0.2">
      <c r="N1832" s="7"/>
    </row>
    <row r="1833" spans="14:14" x14ac:dyDescent="0.2">
      <c r="N1833" s="7"/>
    </row>
    <row r="1834" spans="14:14" x14ac:dyDescent="0.2">
      <c r="N1834" s="7"/>
    </row>
    <row r="1835" spans="14:14" x14ac:dyDescent="0.2">
      <c r="N1835" s="7"/>
    </row>
    <row r="1836" spans="14:14" x14ac:dyDescent="0.2">
      <c r="N1836" s="7"/>
    </row>
    <row r="1837" spans="14:14" x14ac:dyDescent="0.2">
      <c r="N1837" s="7"/>
    </row>
    <row r="1838" spans="14:14" x14ac:dyDescent="0.2">
      <c r="N1838" s="7"/>
    </row>
    <row r="1839" spans="14:14" x14ac:dyDescent="0.2">
      <c r="N1839" s="7"/>
    </row>
    <row r="1840" spans="14:14" x14ac:dyDescent="0.2">
      <c r="N1840" s="7"/>
    </row>
    <row r="1841" spans="14:14" x14ac:dyDescent="0.2">
      <c r="N1841" s="7"/>
    </row>
    <row r="1842" spans="14:14" x14ac:dyDescent="0.2">
      <c r="N1842" s="7"/>
    </row>
    <row r="1843" spans="14:14" x14ac:dyDescent="0.2">
      <c r="N1843" s="7"/>
    </row>
    <row r="1844" spans="14:14" x14ac:dyDescent="0.2">
      <c r="N1844" s="7"/>
    </row>
    <row r="1845" spans="14:14" x14ac:dyDescent="0.2">
      <c r="N1845" s="7"/>
    </row>
    <row r="1846" spans="14:14" x14ac:dyDescent="0.2">
      <c r="N1846" s="7"/>
    </row>
    <row r="1847" spans="14:14" x14ac:dyDescent="0.2">
      <c r="N1847" s="7"/>
    </row>
    <row r="1848" spans="14:14" x14ac:dyDescent="0.2">
      <c r="N1848" s="7"/>
    </row>
    <row r="1849" spans="14:14" x14ac:dyDescent="0.2">
      <c r="N1849" s="7"/>
    </row>
    <row r="1850" spans="14:14" x14ac:dyDescent="0.2">
      <c r="N1850" s="7"/>
    </row>
    <row r="1851" spans="14:14" x14ac:dyDescent="0.2">
      <c r="N1851" s="7"/>
    </row>
    <row r="1852" spans="14:14" x14ac:dyDescent="0.2">
      <c r="N1852" s="7"/>
    </row>
    <row r="1853" spans="14:14" x14ac:dyDescent="0.2">
      <c r="N1853" s="7"/>
    </row>
    <row r="1854" spans="14:14" x14ac:dyDescent="0.2">
      <c r="N1854" s="7"/>
    </row>
    <row r="1855" spans="14:14" x14ac:dyDescent="0.2">
      <c r="N1855" s="7"/>
    </row>
    <row r="1856" spans="14:14" x14ac:dyDescent="0.2">
      <c r="N1856" s="7"/>
    </row>
    <row r="1857" spans="14:14" x14ac:dyDescent="0.2">
      <c r="N1857" s="7"/>
    </row>
    <row r="1858" spans="14:14" x14ac:dyDescent="0.2">
      <c r="N1858" s="7"/>
    </row>
    <row r="1859" spans="14:14" x14ac:dyDescent="0.2">
      <c r="N1859" s="7"/>
    </row>
    <row r="1860" spans="14:14" x14ac:dyDescent="0.2">
      <c r="N1860" s="7"/>
    </row>
    <row r="1861" spans="14:14" x14ac:dyDescent="0.2">
      <c r="N1861" s="7"/>
    </row>
    <row r="1862" spans="14:14" x14ac:dyDescent="0.2">
      <c r="N1862" s="7"/>
    </row>
    <row r="1863" spans="14:14" x14ac:dyDescent="0.2">
      <c r="N1863" s="7"/>
    </row>
    <row r="1864" spans="14:14" x14ac:dyDescent="0.2">
      <c r="N1864" s="7"/>
    </row>
    <row r="1865" spans="14:14" x14ac:dyDescent="0.2">
      <c r="N1865" s="7"/>
    </row>
    <row r="1866" spans="14:14" x14ac:dyDescent="0.2">
      <c r="N1866" s="7"/>
    </row>
    <row r="1867" spans="14:14" x14ac:dyDescent="0.2">
      <c r="N1867" s="7"/>
    </row>
    <row r="1868" spans="14:14" x14ac:dyDescent="0.2">
      <c r="N1868" s="7"/>
    </row>
    <row r="1869" spans="14:14" x14ac:dyDescent="0.2">
      <c r="N1869" s="7"/>
    </row>
    <row r="1870" spans="14:14" x14ac:dyDescent="0.2">
      <c r="N1870" s="7"/>
    </row>
    <row r="1871" spans="14:14" x14ac:dyDescent="0.2">
      <c r="N1871" s="7"/>
    </row>
    <row r="1872" spans="14:14" x14ac:dyDescent="0.2">
      <c r="N1872" s="7"/>
    </row>
    <row r="1873" spans="14:14" x14ac:dyDescent="0.2">
      <c r="N1873" s="7"/>
    </row>
    <row r="1874" spans="14:14" x14ac:dyDescent="0.2">
      <c r="N1874" s="7"/>
    </row>
    <row r="1875" spans="14:14" x14ac:dyDescent="0.2">
      <c r="N1875" s="7"/>
    </row>
    <row r="1876" spans="14:14" x14ac:dyDescent="0.2">
      <c r="N1876" s="7"/>
    </row>
    <row r="1877" spans="14:14" x14ac:dyDescent="0.2">
      <c r="N1877" s="7"/>
    </row>
    <row r="1878" spans="14:14" x14ac:dyDescent="0.2">
      <c r="N1878" s="7"/>
    </row>
    <row r="1879" spans="14:14" x14ac:dyDescent="0.2">
      <c r="N1879" s="7"/>
    </row>
    <row r="1880" spans="14:14" x14ac:dyDescent="0.2">
      <c r="N1880" s="7"/>
    </row>
    <row r="1881" spans="14:14" x14ac:dyDescent="0.2">
      <c r="N1881" s="7"/>
    </row>
    <row r="1882" spans="14:14" x14ac:dyDescent="0.2">
      <c r="N1882" s="7"/>
    </row>
    <row r="1883" spans="14:14" x14ac:dyDescent="0.2">
      <c r="N1883" s="7"/>
    </row>
    <row r="1884" spans="14:14" x14ac:dyDescent="0.2">
      <c r="N1884" s="7"/>
    </row>
    <row r="1885" spans="14:14" x14ac:dyDescent="0.2">
      <c r="N1885" s="7"/>
    </row>
    <row r="1886" spans="14:14" x14ac:dyDescent="0.2">
      <c r="N1886" s="7"/>
    </row>
    <row r="1887" spans="14:14" x14ac:dyDescent="0.2">
      <c r="N1887" s="7"/>
    </row>
    <row r="1888" spans="14:14" x14ac:dyDescent="0.2">
      <c r="N1888" s="7"/>
    </row>
    <row r="1889" spans="14:14" x14ac:dyDescent="0.2">
      <c r="N1889" s="7"/>
    </row>
    <row r="1890" spans="14:14" x14ac:dyDescent="0.2">
      <c r="N1890" s="7"/>
    </row>
    <row r="1891" spans="14:14" x14ac:dyDescent="0.2">
      <c r="N1891" s="7"/>
    </row>
    <row r="1892" spans="14:14" x14ac:dyDescent="0.2">
      <c r="N1892" s="7"/>
    </row>
    <row r="1893" spans="14:14" x14ac:dyDescent="0.2">
      <c r="N1893" s="7"/>
    </row>
    <row r="1894" spans="14:14" x14ac:dyDescent="0.2">
      <c r="N1894" s="7"/>
    </row>
    <row r="1895" spans="14:14" x14ac:dyDescent="0.2">
      <c r="N1895" s="7"/>
    </row>
    <row r="1896" spans="14:14" x14ac:dyDescent="0.2">
      <c r="N1896" s="7"/>
    </row>
    <row r="1897" spans="14:14" x14ac:dyDescent="0.2">
      <c r="N1897" s="7"/>
    </row>
    <row r="1898" spans="14:14" x14ac:dyDescent="0.2">
      <c r="N1898" s="7"/>
    </row>
    <row r="1899" spans="14:14" x14ac:dyDescent="0.2">
      <c r="N1899" s="7"/>
    </row>
    <row r="1900" spans="14:14" x14ac:dyDescent="0.2">
      <c r="N1900" s="7"/>
    </row>
    <row r="1901" spans="14:14" x14ac:dyDescent="0.2">
      <c r="N1901" s="7"/>
    </row>
    <row r="1902" spans="14:14" x14ac:dyDescent="0.2">
      <c r="N1902" s="7"/>
    </row>
    <row r="1903" spans="14:14" x14ac:dyDescent="0.2">
      <c r="N1903" s="7"/>
    </row>
    <row r="1904" spans="14:14" x14ac:dyDescent="0.2">
      <c r="N1904" s="7"/>
    </row>
    <row r="1905" spans="14:14" x14ac:dyDescent="0.2">
      <c r="N1905" s="7"/>
    </row>
    <row r="1906" spans="14:14" x14ac:dyDescent="0.2">
      <c r="N1906" s="7"/>
    </row>
    <row r="1907" spans="14:14" x14ac:dyDescent="0.2">
      <c r="N1907" s="7"/>
    </row>
    <row r="1908" spans="14:14" x14ac:dyDescent="0.2">
      <c r="N1908" s="7"/>
    </row>
    <row r="1909" spans="14:14" x14ac:dyDescent="0.2">
      <c r="N1909" s="7"/>
    </row>
    <row r="1910" spans="14:14" x14ac:dyDescent="0.2">
      <c r="N1910" s="7"/>
    </row>
    <row r="1911" spans="14:14" x14ac:dyDescent="0.2">
      <c r="N1911" s="7"/>
    </row>
    <row r="1912" spans="14:14" x14ac:dyDescent="0.2">
      <c r="N1912" s="7"/>
    </row>
    <row r="1913" spans="14:14" x14ac:dyDescent="0.2">
      <c r="N1913" s="7"/>
    </row>
    <row r="1914" spans="14:14" x14ac:dyDescent="0.2">
      <c r="N1914" s="7"/>
    </row>
    <row r="1915" spans="14:14" x14ac:dyDescent="0.2">
      <c r="N1915" s="7"/>
    </row>
    <row r="1916" spans="14:14" x14ac:dyDescent="0.2">
      <c r="N1916" s="7"/>
    </row>
    <row r="1917" spans="14:14" x14ac:dyDescent="0.2">
      <c r="N1917" s="7"/>
    </row>
    <row r="1918" spans="14:14" x14ac:dyDescent="0.2">
      <c r="N1918" s="7"/>
    </row>
    <row r="1919" spans="14:14" x14ac:dyDescent="0.2">
      <c r="N1919" s="7"/>
    </row>
    <row r="1920" spans="14:14" x14ac:dyDescent="0.2">
      <c r="N1920" s="7"/>
    </row>
    <row r="1921" spans="14:14" x14ac:dyDescent="0.2">
      <c r="N1921" s="7"/>
    </row>
    <row r="1922" spans="14:14" x14ac:dyDescent="0.2">
      <c r="N1922" s="7"/>
    </row>
    <row r="1923" spans="14:14" x14ac:dyDescent="0.2">
      <c r="N1923" s="7"/>
    </row>
    <row r="1924" spans="14:14" x14ac:dyDescent="0.2">
      <c r="N1924" s="7"/>
    </row>
    <row r="1925" spans="14:14" x14ac:dyDescent="0.2">
      <c r="N1925" s="7"/>
    </row>
    <row r="1926" spans="14:14" x14ac:dyDescent="0.2">
      <c r="N1926" s="7"/>
    </row>
    <row r="1927" spans="14:14" x14ac:dyDescent="0.2">
      <c r="N1927" s="7"/>
    </row>
    <row r="1928" spans="14:14" x14ac:dyDescent="0.2">
      <c r="N1928" s="7"/>
    </row>
    <row r="1929" spans="14:14" x14ac:dyDescent="0.2">
      <c r="N1929" s="7"/>
    </row>
    <row r="1930" spans="14:14" x14ac:dyDescent="0.2">
      <c r="N1930" s="7"/>
    </row>
    <row r="1931" spans="14:14" x14ac:dyDescent="0.2">
      <c r="N1931" s="7"/>
    </row>
    <row r="1932" spans="14:14" x14ac:dyDescent="0.2">
      <c r="N1932" s="7"/>
    </row>
    <row r="1933" spans="14:14" x14ac:dyDescent="0.2">
      <c r="N1933" s="7"/>
    </row>
    <row r="1934" spans="14:14" x14ac:dyDescent="0.2">
      <c r="N1934" s="7"/>
    </row>
    <row r="1935" spans="14:14" x14ac:dyDescent="0.2">
      <c r="N1935" s="7"/>
    </row>
    <row r="1936" spans="14:14" x14ac:dyDescent="0.2">
      <c r="N1936" s="7"/>
    </row>
    <row r="1937" spans="14:14" x14ac:dyDescent="0.2">
      <c r="N1937" s="7"/>
    </row>
    <row r="1938" spans="14:14" x14ac:dyDescent="0.2">
      <c r="N1938" s="7"/>
    </row>
    <row r="1939" spans="14:14" x14ac:dyDescent="0.2">
      <c r="N1939" s="7"/>
    </row>
    <row r="1940" spans="14:14" x14ac:dyDescent="0.2">
      <c r="N1940" s="7"/>
    </row>
    <row r="1941" spans="14:14" x14ac:dyDescent="0.2">
      <c r="N1941" s="7"/>
    </row>
    <row r="1942" spans="14:14" x14ac:dyDescent="0.2">
      <c r="N1942" s="7"/>
    </row>
    <row r="1943" spans="14:14" x14ac:dyDescent="0.2">
      <c r="N1943" s="7"/>
    </row>
    <row r="1944" spans="14:14" x14ac:dyDescent="0.2">
      <c r="N1944" s="7"/>
    </row>
    <row r="1945" spans="14:14" x14ac:dyDescent="0.2">
      <c r="N1945" s="7"/>
    </row>
    <row r="1946" spans="14:14" x14ac:dyDescent="0.2">
      <c r="N1946" s="7"/>
    </row>
    <row r="1947" spans="14:14" x14ac:dyDescent="0.2">
      <c r="N1947" s="7"/>
    </row>
    <row r="1948" spans="14:14" x14ac:dyDescent="0.2">
      <c r="N1948" s="7"/>
    </row>
    <row r="1949" spans="14:14" x14ac:dyDescent="0.2">
      <c r="N1949" s="7"/>
    </row>
    <row r="1950" spans="14:14" x14ac:dyDescent="0.2">
      <c r="N1950" s="7"/>
    </row>
    <row r="1951" spans="14:14" x14ac:dyDescent="0.2">
      <c r="N1951" s="7"/>
    </row>
    <row r="1952" spans="14:14" x14ac:dyDescent="0.2">
      <c r="N1952" s="7"/>
    </row>
    <row r="1953" spans="14:14" x14ac:dyDescent="0.2">
      <c r="N1953" s="7"/>
    </row>
    <row r="1954" spans="14:14" x14ac:dyDescent="0.2">
      <c r="N1954" s="7"/>
    </row>
    <row r="1955" spans="14:14" x14ac:dyDescent="0.2">
      <c r="N1955" s="7"/>
    </row>
    <row r="1956" spans="14:14" x14ac:dyDescent="0.2">
      <c r="N1956" s="7"/>
    </row>
    <row r="1957" spans="14:14" x14ac:dyDescent="0.2">
      <c r="N1957" s="7"/>
    </row>
    <row r="1958" spans="14:14" x14ac:dyDescent="0.2">
      <c r="N1958" s="7"/>
    </row>
    <row r="1959" spans="14:14" x14ac:dyDescent="0.2">
      <c r="N1959" s="7"/>
    </row>
    <row r="1960" spans="14:14" x14ac:dyDescent="0.2">
      <c r="N1960" s="7"/>
    </row>
    <row r="1961" spans="14:14" x14ac:dyDescent="0.2">
      <c r="N1961" s="7"/>
    </row>
    <row r="1962" spans="14:14" x14ac:dyDescent="0.2">
      <c r="N1962" s="7"/>
    </row>
    <row r="1963" spans="14:14" x14ac:dyDescent="0.2">
      <c r="N1963" s="7"/>
    </row>
    <row r="1964" spans="14:14" x14ac:dyDescent="0.2">
      <c r="N1964" s="7"/>
    </row>
    <row r="1965" spans="14:14" x14ac:dyDescent="0.2">
      <c r="N1965" s="7"/>
    </row>
    <row r="1966" spans="14:14" x14ac:dyDescent="0.2">
      <c r="N1966" s="7"/>
    </row>
    <row r="1967" spans="14:14" x14ac:dyDescent="0.2">
      <c r="N1967" s="7"/>
    </row>
    <row r="1968" spans="14:14" x14ac:dyDescent="0.2">
      <c r="N1968" s="7"/>
    </row>
    <row r="1969" spans="14:14" x14ac:dyDescent="0.2">
      <c r="N1969" s="7"/>
    </row>
    <row r="1970" spans="14:14" x14ac:dyDescent="0.2">
      <c r="N1970" s="7"/>
    </row>
    <row r="1971" spans="14:14" x14ac:dyDescent="0.2">
      <c r="N1971" s="7"/>
    </row>
    <row r="1972" spans="14:14" x14ac:dyDescent="0.2">
      <c r="N1972" s="7"/>
    </row>
    <row r="1973" spans="14:14" x14ac:dyDescent="0.2">
      <c r="N1973" s="7"/>
    </row>
    <row r="1974" spans="14:14" x14ac:dyDescent="0.2">
      <c r="N1974" s="7"/>
    </row>
    <row r="1975" spans="14:14" x14ac:dyDescent="0.2">
      <c r="N1975" s="7"/>
    </row>
    <row r="1976" spans="14:14" x14ac:dyDescent="0.2">
      <c r="N1976" s="7"/>
    </row>
    <row r="1977" spans="14:14" x14ac:dyDescent="0.2">
      <c r="N1977" s="7"/>
    </row>
    <row r="1978" spans="14:14" x14ac:dyDescent="0.2">
      <c r="N1978" s="7"/>
    </row>
    <row r="1979" spans="14:14" x14ac:dyDescent="0.2">
      <c r="N1979" s="7"/>
    </row>
    <row r="1980" spans="14:14" x14ac:dyDescent="0.2">
      <c r="N1980" s="7"/>
    </row>
    <row r="1981" spans="14:14" x14ac:dyDescent="0.2">
      <c r="N1981" s="7"/>
    </row>
    <row r="1982" spans="14:14" x14ac:dyDescent="0.2">
      <c r="N1982" s="7"/>
    </row>
    <row r="1983" spans="14:14" x14ac:dyDescent="0.2">
      <c r="N1983" s="7"/>
    </row>
    <row r="1984" spans="14:14" x14ac:dyDescent="0.2">
      <c r="N1984" s="7"/>
    </row>
    <row r="1985" spans="14:14" x14ac:dyDescent="0.2">
      <c r="N1985" s="7"/>
    </row>
    <row r="1986" spans="14:14" x14ac:dyDescent="0.2">
      <c r="N1986" s="7"/>
    </row>
    <row r="1987" spans="14:14" x14ac:dyDescent="0.2">
      <c r="N1987" s="7"/>
    </row>
    <row r="1988" spans="14:14" x14ac:dyDescent="0.2">
      <c r="N1988" s="7"/>
    </row>
    <row r="1989" spans="14:14" x14ac:dyDescent="0.2">
      <c r="N1989" s="7"/>
    </row>
    <row r="1990" spans="14:14" x14ac:dyDescent="0.2">
      <c r="N1990" s="7"/>
    </row>
    <row r="1991" spans="14:14" x14ac:dyDescent="0.2">
      <c r="N1991" s="7"/>
    </row>
    <row r="1992" spans="14:14" x14ac:dyDescent="0.2">
      <c r="N1992" s="7"/>
    </row>
    <row r="1993" spans="14:14" x14ac:dyDescent="0.2">
      <c r="N1993" s="7"/>
    </row>
    <row r="1994" spans="14:14" x14ac:dyDescent="0.2">
      <c r="N1994" s="7"/>
    </row>
  </sheetData>
  <pageMargins left="0.7" right="0.7" top="0.75" bottom="0.75" header="0.3" footer="0.3"/>
  <pageSetup orientation="portrait" horizontalDpi="0" verticalDpi="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FE6C6-0A21-1848-82FB-945C1A2C23A2}">
  <dimension ref="A1:H7"/>
  <sheetViews>
    <sheetView workbookViewId="0"/>
  </sheetViews>
  <sheetFormatPr baseColWidth="10" defaultRowHeight="15" x14ac:dyDescent="0.2"/>
  <cols>
    <col min="1" max="1" width="15.5" style="28" bestFit="1" customWidth="1"/>
    <col min="2" max="2" width="21.5" style="28" bestFit="1" customWidth="1"/>
    <col min="3" max="3" width="12" style="28" bestFit="1" customWidth="1"/>
    <col min="4" max="4" width="9.6640625" style="28" bestFit="1" customWidth="1"/>
    <col min="5" max="5" width="22.6640625" style="28" bestFit="1" customWidth="1"/>
    <col min="6" max="8" width="26.1640625" style="28" bestFit="1" customWidth="1"/>
    <col min="9" max="9" width="13" style="28" bestFit="1" customWidth="1"/>
    <col min="10" max="10" width="20.1640625" style="28" bestFit="1" customWidth="1"/>
    <col min="11" max="11" width="10.83203125" style="28"/>
    <col min="12" max="13" width="22.83203125" style="28" bestFit="1" customWidth="1"/>
    <col min="14" max="14" width="17" style="28" bestFit="1" customWidth="1"/>
    <col min="15" max="16384" width="10.83203125" style="28"/>
  </cols>
  <sheetData>
    <row r="1" spans="1:8" x14ac:dyDescent="0.2">
      <c r="A1" s="27" t="s">
        <v>9090</v>
      </c>
      <c r="B1" s="27" t="s">
        <v>9091</v>
      </c>
      <c r="C1" s="27" t="s">
        <v>1055</v>
      </c>
      <c r="D1" s="27" t="s">
        <v>1041</v>
      </c>
      <c r="E1" s="27" t="s">
        <v>1242</v>
      </c>
      <c r="F1" s="27" t="s">
        <v>1848</v>
      </c>
      <c r="G1" s="27" t="s">
        <v>2058</v>
      </c>
      <c r="H1" s="27" t="s">
        <v>3563</v>
      </c>
    </row>
    <row r="2" spans="1:8" x14ac:dyDescent="0.2">
      <c r="A2" s="27" t="s">
        <v>9092</v>
      </c>
      <c r="B2" s="27">
        <v>5000</v>
      </c>
      <c r="C2" s="27">
        <v>25.72</v>
      </c>
      <c r="D2" s="27">
        <v>26.1</v>
      </c>
      <c r="E2" s="27">
        <v>28.1</v>
      </c>
      <c r="F2" s="27">
        <v>26.29</v>
      </c>
      <c r="G2" s="27">
        <v>25.83</v>
      </c>
      <c r="H2" s="27">
        <v>27.53</v>
      </c>
    </row>
    <row r="3" spans="1:8" x14ac:dyDescent="0.2">
      <c r="A3" s="27" t="s">
        <v>9093</v>
      </c>
      <c r="B3" s="27">
        <v>500</v>
      </c>
      <c r="C3" s="27">
        <v>28.73</v>
      </c>
      <c r="D3" s="27">
        <v>29.39</v>
      </c>
      <c r="E3" s="27">
        <v>31.2</v>
      </c>
      <c r="F3" s="27">
        <v>29.49</v>
      </c>
      <c r="G3" s="27">
        <v>29.26</v>
      </c>
      <c r="H3" s="27">
        <v>30.88</v>
      </c>
    </row>
    <row r="4" spans="1:8" x14ac:dyDescent="0.2">
      <c r="A4" s="27" t="s">
        <v>9094</v>
      </c>
      <c r="B4" s="27">
        <v>50</v>
      </c>
      <c r="C4" s="27">
        <v>32.47</v>
      </c>
      <c r="D4" s="27">
        <v>33.479999999999997</v>
      </c>
      <c r="E4" s="27">
        <v>34.869999999999997</v>
      </c>
      <c r="F4" s="27">
        <v>33.909999999999997</v>
      </c>
      <c r="G4" s="27">
        <v>33.229999999999997</v>
      </c>
      <c r="H4" s="27">
        <v>34.5</v>
      </c>
    </row>
    <row r="5" spans="1:8" x14ac:dyDescent="0.2">
      <c r="A5" s="27" t="s">
        <v>9095</v>
      </c>
      <c r="B5" s="27">
        <v>5</v>
      </c>
      <c r="C5" s="27">
        <v>35.99</v>
      </c>
      <c r="D5" s="27">
        <v>36.549999999999997</v>
      </c>
      <c r="E5" s="27">
        <v>37.76</v>
      </c>
      <c r="F5" s="27">
        <v>38.049999999999997</v>
      </c>
      <c r="G5" s="27">
        <v>37.18</v>
      </c>
      <c r="H5" s="27">
        <v>37.840000000000003</v>
      </c>
    </row>
    <row r="6" spans="1:8" x14ac:dyDescent="0.2">
      <c r="A6" s="27" t="s">
        <v>9097</v>
      </c>
      <c r="B6" s="27">
        <v>0.5</v>
      </c>
      <c r="C6" s="27" t="s">
        <v>9098</v>
      </c>
      <c r="D6" s="27">
        <v>38.799999999999997</v>
      </c>
      <c r="E6" s="27" t="s">
        <v>9098</v>
      </c>
      <c r="F6" s="27">
        <v>38.85</v>
      </c>
      <c r="G6" s="27" t="s">
        <v>9096</v>
      </c>
      <c r="H6" s="27">
        <v>39.770000000000003</v>
      </c>
    </row>
    <row r="7" spans="1:8" x14ac:dyDescent="0.2">
      <c r="A7" s="27" t="s">
        <v>9099</v>
      </c>
      <c r="B7" s="27">
        <v>0.05</v>
      </c>
      <c r="C7" s="27" t="s">
        <v>9098</v>
      </c>
      <c r="D7" s="27" t="s">
        <v>9096</v>
      </c>
      <c r="E7" s="27" t="s">
        <v>9098</v>
      </c>
      <c r="F7" s="27" t="s">
        <v>9096</v>
      </c>
      <c r="G7" s="27" t="s">
        <v>9096</v>
      </c>
      <c r="H7" s="27" t="s">
        <v>9096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ECFB9-3730-864E-997E-3B5816B26B13}">
  <dimension ref="A1:G7"/>
  <sheetViews>
    <sheetView workbookViewId="0"/>
  </sheetViews>
  <sheetFormatPr baseColWidth="10" defaultColWidth="12.1640625" defaultRowHeight="15" x14ac:dyDescent="0.2"/>
  <cols>
    <col min="1" max="1" width="15.5" style="28" bestFit="1" customWidth="1"/>
    <col min="2" max="2" width="21.5" style="28" bestFit="1" customWidth="1"/>
    <col min="3" max="3" width="12" style="28" bestFit="1" customWidth="1"/>
    <col min="4" max="4" width="13.1640625" style="28" bestFit="1" customWidth="1"/>
    <col min="5" max="5" width="23.83203125" style="28" bestFit="1" customWidth="1"/>
    <col min="6" max="7" width="28.6640625" style="28" bestFit="1" customWidth="1"/>
    <col min="8" max="16384" width="12.1640625" style="28"/>
  </cols>
  <sheetData>
    <row r="1" spans="1:7" x14ac:dyDescent="0.2">
      <c r="A1" s="27" t="s">
        <v>9090</v>
      </c>
      <c r="B1" s="27" t="s">
        <v>9091</v>
      </c>
      <c r="C1" s="27" t="s">
        <v>1055</v>
      </c>
      <c r="D1" s="27" t="s">
        <v>1061</v>
      </c>
      <c r="E1" s="27" t="s">
        <v>9100</v>
      </c>
      <c r="F1" s="27" t="s">
        <v>6834</v>
      </c>
      <c r="G1" s="27" t="s">
        <v>7582</v>
      </c>
    </row>
    <row r="2" spans="1:7" x14ac:dyDescent="0.2">
      <c r="A2" s="27" t="s">
        <v>9092</v>
      </c>
      <c r="B2" s="27">
        <v>5000</v>
      </c>
      <c r="C2" s="27">
        <v>25.12</v>
      </c>
      <c r="D2" s="27">
        <v>26.6</v>
      </c>
      <c r="E2" s="27">
        <v>29.09</v>
      </c>
      <c r="F2" s="27">
        <v>27.47</v>
      </c>
      <c r="G2" s="27">
        <v>26.69</v>
      </c>
    </row>
    <row r="3" spans="1:7" x14ac:dyDescent="0.2">
      <c r="A3" s="27" t="s">
        <v>9093</v>
      </c>
      <c r="B3" s="27">
        <v>500</v>
      </c>
      <c r="C3" s="27">
        <v>28.36</v>
      </c>
      <c r="D3" s="27">
        <v>29.9</v>
      </c>
      <c r="E3" s="27">
        <v>32.71</v>
      </c>
      <c r="F3" s="27">
        <v>30.88</v>
      </c>
      <c r="G3" s="27">
        <v>30.19</v>
      </c>
    </row>
    <row r="4" spans="1:7" x14ac:dyDescent="0.2">
      <c r="A4" s="27" t="s">
        <v>9094</v>
      </c>
      <c r="B4" s="27">
        <v>50</v>
      </c>
      <c r="C4" s="27">
        <v>33.159999999999997</v>
      </c>
      <c r="D4" s="27">
        <v>33.15</v>
      </c>
      <c r="E4" s="27">
        <v>37.18</v>
      </c>
      <c r="F4" s="27">
        <v>34.11</v>
      </c>
      <c r="G4" s="27">
        <v>33.03</v>
      </c>
    </row>
    <row r="5" spans="1:7" x14ac:dyDescent="0.2">
      <c r="A5" s="27" t="s">
        <v>9095</v>
      </c>
      <c r="B5" s="27">
        <v>5</v>
      </c>
      <c r="C5" s="27">
        <v>35.83</v>
      </c>
      <c r="D5" s="27">
        <v>37.82</v>
      </c>
      <c r="E5" s="27" t="s">
        <v>9096</v>
      </c>
      <c r="F5" s="27">
        <v>39.33</v>
      </c>
      <c r="G5" s="27">
        <v>37.58</v>
      </c>
    </row>
    <row r="6" spans="1:7" x14ac:dyDescent="0.2">
      <c r="A6" s="27" t="s">
        <v>9097</v>
      </c>
      <c r="B6" s="27">
        <v>0.5</v>
      </c>
      <c r="C6" s="27">
        <v>38.619999999999997</v>
      </c>
      <c r="D6" s="27">
        <v>39.090000000000003</v>
      </c>
      <c r="E6" s="27" t="s">
        <v>9096</v>
      </c>
      <c r="F6" s="27" t="s">
        <v>9096</v>
      </c>
      <c r="G6" s="27" t="s">
        <v>9096</v>
      </c>
    </row>
    <row r="7" spans="1:7" x14ac:dyDescent="0.2">
      <c r="A7" s="27" t="s">
        <v>9099</v>
      </c>
      <c r="B7" s="27">
        <v>0.05</v>
      </c>
      <c r="C7" s="27" t="s">
        <v>9098</v>
      </c>
      <c r="D7" s="27" t="s">
        <v>9096</v>
      </c>
      <c r="E7" s="27" t="s">
        <v>9098</v>
      </c>
      <c r="F7" s="27" t="s">
        <v>9096</v>
      </c>
      <c r="G7" s="27" t="s">
        <v>9096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F89D-B98C-C94B-B7CD-BB9E2494597F}">
  <dimension ref="A1:H20"/>
  <sheetViews>
    <sheetView workbookViewId="0">
      <selection sqref="A1:B2"/>
    </sheetView>
  </sheetViews>
  <sheetFormatPr baseColWidth="10" defaultColWidth="10.83203125" defaultRowHeight="21" customHeight="1" x14ac:dyDescent="0.2"/>
  <cols>
    <col min="1" max="1" width="3.83203125" style="25" bestFit="1" customWidth="1"/>
    <col min="2" max="2" width="23.6640625" style="17" bestFit="1" customWidth="1"/>
    <col min="3" max="3" width="32.1640625" style="17" bestFit="1" customWidth="1"/>
    <col min="4" max="4" width="37" style="17" bestFit="1" customWidth="1"/>
    <col min="5" max="5" width="29.6640625" style="17" bestFit="1" customWidth="1"/>
    <col min="6" max="7" width="11.6640625" style="20" bestFit="1" customWidth="1"/>
    <col min="8" max="8" width="5.83203125" style="20" bestFit="1" customWidth="1"/>
    <col min="9" max="16384" width="10.83203125" style="17"/>
  </cols>
  <sheetData>
    <row r="1" spans="1:8" ht="21" customHeight="1" x14ac:dyDescent="0.2">
      <c r="A1" s="29" t="s">
        <v>8941</v>
      </c>
      <c r="B1" s="29"/>
      <c r="C1" s="30" t="s">
        <v>8942</v>
      </c>
      <c r="D1" s="30"/>
      <c r="E1" s="30"/>
      <c r="F1" s="30" t="s">
        <v>8943</v>
      </c>
      <c r="G1" s="30"/>
      <c r="H1" s="30"/>
    </row>
    <row r="2" spans="1:8" ht="21" customHeight="1" x14ac:dyDescent="0.2">
      <c r="A2" s="29"/>
      <c r="B2" s="29"/>
      <c r="C2" s="31" t="s">
        <v>8944</v>
      </c>
      <c r="D2" s="31" t="s">
        <v>8945</v>
      </c>
      <c r="E2" s="31" t="s">
        <v>8946</v>
      </c>
      <c r="F2" s="23" t="s">
        <v>8947</v>
      </c>
      <c r="G2" s="23" t="s">
        <v>8948</v>
      </c>
      <c r="H2" s="23" t="s">
        <v>8949</v>
      </c>
    </row>
    <row r="3" spans="1:8" ht="21" customHeight="1" x14ac:dyDescent="0.2">
      <c r="A3" s="32" t="s">
        <v>8950</v>
      </c>
      <c r="B3" s="33" t="s">
        <v>1055</v>
      </c>
      <c r="C3" s="34" t="str">
        <f>LOOKUP($B3,'S1 - Assay'!$A:$A,'S1 - Assay'!F:F)</f>
        <v>GGAAAATGTAAAGACAACGAATACAG</v>
      </c>
      <c r="D3" s="34" t="str">
        <f>LOOKUP($B3,'S1 - Assay'!$A:$A,'S1 - Assay'!G:G)</f>
        <v>AAGCCGTAATCTATGTTGTCTATCGTGTCC</v>
      </c>
      <c r="E3" s="34" t="str">
        <f>LOOKUP($B3,'S1 - Assay'!$A:$A,'S1 - Assay'!H:H)</f>
        <v>GCTATCACATAATCTGGAAGCGTA</v>
      </c>
      <c r="F3" s="35">
        <v>24.455389022827148</v>
      </c>
      <c r="G3" s="35">
        <v>24.319747924804688</v>
      </c>
      <c r="H3" s="35" t="s">
        <v>8951</v>
      </c>
    </row>
    <row r="4" spans="1:8" ht="21" customHeight="1" x14ac:dyDescent="0.2">
      <c r="A4" s="32"/>
      <c r="B4" s="34" t="s">
        <v>1237</v>
      </c>
      <c r="C4" s="34" t="str">
        <f>LOOKUP($B4,'S1 - Assay'!$A:$A,'S1 - Assay'!F:F)</f>
        <v>ACGGAAATATTTGTAGCACAACGA</v>
      </c>
      <c r="D4" s="34" t="str">
        <f>LOOKUP($B4,'S1 - Assay'!$A:$A,'S1 - Assay'!G:G)</f>
        <v>ACTCCCAAACTGCATTCATGTTACACT</v>
      </c>
      <c r="E4" s="34" t="str">
        <f>LOOKUP($B4,'S1 - Assay'!$A:$A,'S1 - Assay'!H:H)</f>
        <v>ACAGCATTCCATTCCAACACT</v>
      </c>
      <c r="F4" s="35">
        <v>27.384538650512695</v>
      </c>
      <c r="G4" s="35">
        <v>28.465829849243164</v>
      </c>
      <c r="H4" s="35" t="s">
        <v>8951</v>
      </c>
    </row>
    <row r="5" spans="1:8" ht="21" customHeight="1" x14ac:dyDescent="0.2">
      <c r="A5" s="32"/>
      <c r="B5" s="34" t="s">
        <v>1242</v>
      </c>
      <c r="C5" s="34" t="str">
        <f>LOOKUP($B5,'S1 - Assay'!$A:$A,'S1 - Assay'!F:F)</f>
        <v>ACGGAAATATTTGTAGCACAACG</v>
      </c>
      <c r="D5" s="34" t="str">
        <f>LOOKUP($B5,'S1 - Assay'!$A:$A,'S1 - Assay'!G:G)</f>
        <v>ACTCCCAAACTGCATTCATGTTACACT</v>
      </c>
      <c r="E5" s="34" t="str">
        <f>LOOKUP($B5,'S1 - Assay'!$A:$A,'S1 - Assay'!H:H)</f>
        <v>ACAGCATTCCATTCCAACACT</v>
      </c>
      <c r="F5" s="35">
        <v>27.176223754882812</v>
      </c>
      <c r="G5" s="35">
        <v>28.388137817382812</v>
      </c>
      <c r="H5" s="35" t="s">
        <v>8951</v>
      </c>
    </row>
    <row r="6" spans="1:8" ht="21" customHeight="1" x14ac:dyDescent="0.2">
      <c r="A6" s="32"/>
      <c r="B6" s="34" t="s">
        <v>1245</v>
      </c>
      <c r="C6" s="34" t="str">
        <f>LOOKUP($B6,'S1 - Assay'!$A:$A,'S1 - Assay'!F:F)</f>
        <v>ACGGAAATATTTGTAGCACAACGA</v>
      </c>
      <c r="D6" s="34" t="str">
        <f>LOOKUP($B6,'S1 - Assay'!$A:$A,'S1 - Assay'!G:G)</f>
        <v>ACTCCCAAACTGCATTCATGTTACACT</v>
      </c>
      <c r="E6" s="34" t="str">
        <f>LOOKUP($B6,'S1 - Assay'!$A:$A,'S1 - Assay'!H:H)</f>
        <v>AACAGCATTCCATTCCAACACT</v>
      </c>
      <c r="F6" s="35">
        <v>27.368402481079102</v>
      </c>
      <c r="G6" s="35">
        <v>28.540863037109375</v>
      </c>
      <c r="H6" s="35" t="s">
        <v>8951</v>
      </c>
    </row>
    <row r="7" spans="1:8" ht="21" customHeight="1" x14ac:dyDescent="0.2">
      <c r="A7" s="32"/>
      <c r="B7" s="34" t="s">
        <v>1248</v>
      </c>
      <c r="C7" s="34" t="str">
        <f>LOOKUP($B7,'S1 - Assay'!$A:$A,'S1 - Assay'!F:F)</f>
        <v>ACGGAAATATTTGTAGCACAACGAA</v>
      </c>
      <c r="D7" s="34" t="str">
        <f>LOOKUP($B7,'S1 - Assay'!$A:$A,'S1 - Assay'!G:G)</f>
        <v>ACTCCCAAACTGCATTCATGTTACACT</v>
      </c>
      <c r="E7" s="34" t="str">
        <f>LOOKUP($B7,'S1 - Assay'!$A:$A,'S1 - Assay'!H:H)</f>
        <v>ACAGCATTCCATTCCAACACT</v>
      </c>
      <c r="F7" s="35">
        <v>27.534523010253906</v>
      </c>
      <c r="G7" s="35">
        <v>28.42588996887207</v>
      </c>
      <c r="H7" s="35" t="s">
        <v>8951</v>
      </c>
    </row>
    <row r="8" spans="1:8" ht="21" customHeight="1" x14ac:dyDescent="0.2">
      <c r="A8" s="32"/>
      <c r="B8" s="34" t="s">
        <v>1251</v>
      </c>
      <c r="C8" s="34" t="str">
        <f>LOOKUP($B8,'S1 - Assay'!$A:$A,'S1 - Assay'!F:F)</f>
        <v>AACGGAAATATTTGTAGCACAACGA</v>
      </c>
      <c r="D8" s="34" t="str">
        <f>LOOKUP($B8,'S1 - Assay'!$A:$A,'S1 - Assay'!G:G)</f>
        <v>ACTCCCAAACTGCATTCATGTTACACT</v>
      </c>
      <c r="E8" s="34" t="str">
        <f>LOOKUP($B8,'S1 - Assay'!$A:$A,'S1 - Assay'!H:H)</f>
        <v>ACAGCATTCCATTCCAACACT</v>
      </c>
      <c r="F8" s="35">
        <v>27.5548076629638</v>
      </c>
      <c r="G8" s="35">
        <v>28.760641098022461</v>
      </c>
      <c r="H8" s="35" t="s">
        <v>8951</v>
      </c>
    </row>
    <row r="9" spans="1:8" ht="21" customHeight="1" x14ac:dyDescent="0.2">
      <c r="A9" s="32" t="s">
        <v>8952</v>
      </c>
      <c r="B9" s="33" t="s">
        <v>1041</v>
      </c>
      <c r="C9" s="34" t="str">
        <f>LOOKUP($B9,'S1 - Assay'!$A:$A,'S1 - Assay'!F:F)</f>
        <v>TGTCTACCTGGATACAGAAAGCAA</v>
      </c>
      <c r="D9" s="34" t="str">
        <f>LOOKUP($B9,'S1 - Assay'!$A:$A,'S1 - Assay'!G:G)</f>
        <v>CCCATATATGCTAAATGTACCGGTACCGGA</v>
      </c>
      <c r="E9" s="34" t="str">
        <f>LOOKUP($B9,'S1 - Assay'!$A:$A,'S1 - Assay'!H:H)</f>
        <v>GGCATCTCCGTTTAATACATTGAT</v>
      </c>
      <c r="F9" s="35">
        <v>26.364028930663999</v>
      </c>
      <c r="G9" s="35" t="s">
        <v>8951</v>
      </c>
      <c r="H9" s="35" t="s">
        <v>8951</v>
      </c>
    </row>
    <row r="10" spans="1:8" ht="21" customHeight="1" x14ac:dyDescent="0.2">
      <c r="A10" s="32"/>
      <c r="B10" s="34" t="s">
        <v>1848</v>
      </c>
      <c r="C10" s="34" t="str">
        <f>LOOKUP($B10,'S1 - Assay'!$A:$A,'S1 - Assay'!F:F)</f>
        <v>GATATCTCGAGGCGATGGGC</v>
      </c>
      <c r="D10" s="34" t="str">
        <f>LOOKUP($B10,'S1 - Assay'!$A:$A,'S1 - Assay'!G:G)</f>
        <v>TGGGGCGTGACGGAATAGTACA</v>
      </c>
      <c r="E10" s="34" t="str">
        <f>LOOKUP($B10,'S1 - Assay'!$A:$A,'S1 - Assay'!H:H)</f>
        <v>AGCGTGACGTTCCTGACATT</v>
      </c>
      <c r="F10" s="35">
        <v>26.5434970855712</v>
      </c>
      <c r="G10" s="35" t="s">
        <v>8951</v>
      </c>
      <c r="H10" s="35" t="s">
        <v>8951</v>
      </c>
    </row>
    <row r="11" spans="1:8" ht="21" customHeight="1" x14ac:dyDescent="0.2">
      <c r="A11" s="32"/>
      <c r="B11" s="34" t="s">
        <v>2058</v>
      </c>
      <c r="C11" s="34" t="str">
        <f>LOOKUP($B11,'S1 - Assay'!$A:$A,'S1 - Assay'!F:F)</f>
        <v>CGCAAATAGGTGCCTCAGGA</v>
      </c>
      <c r="D11" s="34" t="str">
        <f>LOOKUP($B11,'S1 - Assay'!$A:$A,'S1 - Assay'!G:G)</f>
        <v>CGAGGCGATGGGCATCTCCG</v>
      </c>
      <c r="E11" s="34" t="str">
        <f>LOOKUP($B11,'S1 - Assay'!$A:$A,'S1 - Assay'!H:H)</f>
        <v>CTATTCCGTCACGCCCCATT</v>
      </c>
      <c r="F11" s="35">
        <v>26.168371200561523</v>
      </c>
      <c r="G11" s="35" t="s">
        <v>8951</v>
      </c>
      <c r="H11" s="35" t="s">
        <v>8951</v>
      </c>
    </row>
    <row r="12" spans="1:8" ht="21" customHeight="1" x14ac:dyDescent="0.2">
      <c r="A12" s="32"/>
      <c r="B12" s="34" t="s">
        <v>3378</v>
      </c>
      <c r="C12" s="34" t="str">
        <f>LOOKUP($B12,'S1 - Assay'!$A:$A,'S1 - Assay'!F:F)</f>
        <v>CGGACATTTCAGTCATTGGCA</v>
      </c>
      <c r="D12" s="34" t="str">
        <f>LOOKUP($B12,'S1 - Assay'!$A:$A,'S1 - Assay'!G:G)</f>
        <v>TGCTCGCTGCTTTACATGTTTCCCA</v>
      </c>
      <c r="E12" s="34" t="str">
        <f>LOOKUP($B12,'S1 - Assay'!$A:$A,'S1 - Assay'!H:H)</f>
        <v>TCGGTCTTATGCGATACATTGC</v>
      </c>
      <c r="F12" s="35" t="s">
        <v>8951</v>
      </c>
      <c r="G12" s="35" t="s">
        <v>8951</v>
      </c>
      <c r="H12" s="35" t="s">
        <v>8951</v>
      </c>
    </row>
    <row r="13" spans="1:8" ht="21" customHeight="1" x14ac:dyDescent="0.2">
      <c r="A13" s="32"/>
      <c r="B13" s="34" t="s">
        <v>3563</v>
      </c>
      <c r="C13" s="34" t="str">
        <f>LOOKUP($B13,'S1 - Assay'!$A:$A,'S1 - Assay'!F:F)</f>
        <v>TCACTACGGACATAAACCATTGT</v>
      </c>
      <c r="D13" s="34" t="str">
        <f>LOOKUP($B13,'S1 - Assay'!$A:$A,'S1 - Assay'!G:G)</f>
        <v>GGAAGTAAGTTCCGGCTGCCATGT</v>
      </c>
      <c r="E13" s="34" t="str">
        <f>LOOKUP($B13,'S1 - Assay'!$A:$A,'S1 - Assay'!H:H)</f>
        <v>TCATCATCTACTTGCTCTCCAGG</v>
      </c>
      <c r="F13" s="35">
        <v>27.669227600097656</v>
      </c>
      <c r="G13" s="35" t="s">
        <v>8951</v>
      </c>
      <c r="H13" s="35" t="s">
        <v>8951</v>
      </c>
    </row>
    <row r="14" spans="1:8" ht="21" customHeight="1" x14ac:dyDescent="0.2">
      <c r="A14" s="32"/>
      <c r="B14" s="34" t="s">
        <v>3585</v>
      </c>
      <c r="C14" s="34" t="str">
        <f>LOOKUP($B14,'S1 - Assay'!$A:$A,'S1 - Assay'!F:F)</f>
        <v>TTAAGATCTACCCGCGATACG</v>
      </c>
      <c r="D14" s="34" t="str">
        <f>LOOKUP($B14,'S1 - Assay'!$A:$A,'S1 - Assay'!G:G)</f>
        <v>ACATGTCTATTGTTAATCATGCCGCCA</v>
      </c>
      <c r="E14" s="34" t="str">
        <f>LOOKUP($B14,'S1 - Assay'!$A:$A,'S1 - Assay'!H:H)</f>
        <v>ACCCATTACTCTCCTAGAACAGA</v>
      </c>
      <c r="F14" s="35">
        <v>38.085281372070312</v>
      </c>
      <c r="G14" s="35" t="s">
        <v>8951</v>
      </c>
      <c r="H14" s="35" t="s">
        <v>8951</v>
      </c>
    </row>
    <row r="15" spans="1:8" ht="21" customHeight="1" x14ac:dyDescent="0.2">
      <c r="A15" s="32" t="s">
        <v>8953</v>
      </c>
      <c r="B15" s="33" t="s">
        <v>1061</v>
      </c>
      <c r="C15" s="34" t="str">
        <f>LOOKUP($B15,'S1 - Assay'!$A:$A,'S1 - Assay'!F:F)</f>
        <v>CACACCGTCTCTTCCACAGA</v>
      </c>
      <c r="D15" s="34" t="str">
        <f>LOOKUP($B15,'S1 - Assay'!$A:$A,'S1 - Assay'!G:G)</f>
        <v>AACCCGTCGTAACCAGCAATACATTT</v>
      </c>
      <c r="E15" s="34" t="str">
        <f>LOOKUP($B15,'S1 - Assay'!$A:$A,'S1 - Assay'!H:H)</f>
        <v>GATACAGGTTAATTTCCACATCG</v>
      </c>
      <c r="F15" s="35" t="s">
        <v>8951</v>
      </c>
      <c r="G15" s="35">
        <v>25.282964706420799</v>
      </c>
      <c r="H15" s="35" t="s">
        <v>8951</v>
      </c>
    </row>
    <row r="16" spans="1:8" ht="21" customHeight="1" x14ac:dyDescent="0.2">
      <c r="A16" s="32"/>
      <c r="B16" s="34" t="s">
        <v>4967</v>
      </c>
      <c r="C16" s="34" t="str">
        <f>LOOKUP($B16,'S1 - Assay'!$A:$A,'S1 - Assay'!F:F)</f>
        <v>GGAGGAGTTGCCAATGACGA</v>
      </c>
      <c r="D16" s="34" t="str">
        <f>LOOKUP($B16,'S1 - Assay'!$A:$A,'S1 - Assay'!G:G)</f>
        <v>ACGCGATCAGGAGTCATCGTTGA</v>
      </c>
      <c r="E16" s="34" t="str">
        <f>LOOKUP($B16,'S1 - Assay'!$A:$A,'S1 - Assay'!H:H)</f>
        <v>GCGTCGGTACATGTGTGTCA</v>
      </c>
      <c r="F16" s="35" t="s">
        <v>8951</v>
      </c>
      <c r="G16" s="35">
        <v>33.689723968505859</v>
      </c>
      <c r="H16" s="35" t="s">
        <v>8951</v>
      </c>
    </row>
    <row r="17" spans="1:8" ht="21" customHeight="1" x14ac:dyDescent="0.2">
      <c r="A17" s="32"/>
      <c r="B17" s="34" t="s">
        <v>5124</v>
      </c>
      <c r="C17" s="34" t="str">
        <f>LOOKUP($B17,'S1 - Assay'!$A:$A,'S1 - Assay'!F:F)</f>
        <v>CCCTGGCATTACCGAGTTCA</v>
      </c>
      <c r="D17" s="34" t="str">
        <f>LOOKUP($B17,'S1 - Assay'!$A:$A,'S1 - Assay'!G:G)</f>
        <v>CCTCAGAAGATGCTCCGTTACCGT</v>
      </c>
      <c r="E17" s="34" t="str">
        <f>LOOKUP($B17,'S1 - Assay'!$A:$A,'S1 - Assay'!H:H)</f>
        <v>GTTGAACGACTGCGGACGTA</v>
      </c>
      <c r="F17" s="35" t="s">
        <v>8951</v>
      </c>
      <c r="G17" s="35" t="s">
        <v>8951</v>
      </c>
      <c r="H17" s="35" t="s">
        <v>8951</v>
      </c>
    </row>
    <row r="18" spans="1:8" ht="21" customHeight="1" x14ac:dyDescent="0.2">
      <c r="A18" s="32"/>
      <c r="B18" s="34" t="s">
        <v>5127</v>
      </c>
      <c r="C18" s="34" t="str">
        <f>LOOKUP($B18,'S1 - Assay'!$A:$A,'S1 - Assay'!F:F)</f>
        <v>CGCGATCAGGAGTCATCGTT</v>
      </c>
      <c r="D18" s="34" t="str">
        <f>LOOKUP($B18,'S1 - Assay'!$A:$A,'S1 - Assay'!G:G)</f>
        <v>GCGAACCAAAATGTGATATGGGGTTGC</v>
      </c>
      <c r="E18" s="34" t="str">
        <f>LOOKUP($B18,'S1 - Assay'!$A:$A,'S1 - Assay'!H:H)</f>
        <v>GCGTCGGTACATGTGTGTCA</v>
      </c>
      <c r="F18" s="35" t="s">
        <v>8951</v>
      </c>
      <c r="G18" s="35">
        <v>38.640850067138672</v>
      </c>
      <c r="H18" s="35" t="s">
        <v>8951</v>
      </c>
    </row>
    <row r="19" spans="1:8" ht="21" customHeight="1" x14ac:dyDescent="0.2">
      <c r="A19" s="32"/>
      <c r="B19" s="34" t="s">
        <v>6834</v>
      </c>
      <c r="C19" s="34" t="str">
        <f>LOOKUP($B19,'S1 - Assay'!$A:$A,'S1 - Assay'!F:F)</f>
        <v>AACTCATAATTGCTGACGCGAT</v>
      </c>
      <c r="D19" s="34" t="str">
        <f>LOOKUP($B19,'S1 - Assay'!$A:$A,'S1 - Assay'!G:G)</f>
        <v>ACAACGCCATCATGAATAGCAGTGA</v>
      </c>
      <c r="E19" s="34" t="str">
        <f>LOOKUP($B19,'S1 - Assay'!$A:$A,'S1 - Assay'!H:H)</f>
        <v>TTCGGAGGCTCCAGATAGGA</v>
      </c>
      <c r="F19" s="35" t="s">
        <v>8951</v>
      </c>
      <c r="G19" s="35">
        <v>26.030115127563477</v>
      </c>
      <c r="H19" s="35" t="s">
        <v>8951</v>
      </c>
    </row>
    <row r="20" spans="1:8" ht="21" customHeight="1" x14ac:dyDescent="0.2">
      <c r="A20" s="32"/>
      <c r="B20" s="34" t="s">
        <v>7582</v>
      </c>
      <c r="C20" s="34" t="str">
        <f>LOOKUP($B20,'S1 - Assay'!$A:$A,'S1 - Assay'!F:F)</f>
        <v>TGAGGATTTCACCCCACTGA</v>
      </c>
      <c r="D20" s="34" t="str">
        <f>LOOKUP($B20,'S1 - Assay'!$A:$A,'S1 - Assay'!G:G)</f>
        <v>ACACCAACCATGTACCGTCGAGT</v>
      </c>
      <c r="E20" s="34" t="str">
        <f>LOOKUP($B20,'S1 - Assay'!$A:$A,'S1 - Assay'!H:H)</f>
        <v>CGTAGATTGAACTAACCAGTCGA</v>
      </c>
      <c r="F20" s="35" t="s">
        <v>8951</v>
      </c>
      <c r="G20" s="35">
        <v>25.469459533691406</v>
      </c>
      <c r="H20" s="35" t="s">
        <v>8951</v>
      </c>
    </row>
  </sheetData>
  <mergeCells count="6">
    <mergeCell ref="C1:E1"/>
    <mergeCell ref="F1:H1"/>
    <mergeCell ref="A15:A20"/>
    <mergeCell ref="A1:B2"/>
    <mergeCell ref="A9:A14"/>
    <mergeCell ref="A3:A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2DBD2-BFCE-7F41-B2E7-29C66E0A264E}">
  <dimension ref="A1:B22"/>
  <sheetViews>
    <sheetView workbookViewId="0"/>
  </sheetViews>
  <sheetFormatPr baseColWidth="10" defaultColWidth="10.83203125" defaultRowHeight="21" customHeight="1" x14ac:dyDescent="0.2"/>
  <cols>
    <col min="1" max="1" width="32.1640625" style="17" bestFit="1" customWidth="1"/>
    <col min="2" max="2" width="17.6640625" style="17" bestFit="1" customWidth="1"/>
    <col min="3" max="16384" width="10.83203125" style="17"/>
  </cols>
  <sheetData>
    <row r="1" spans="1:2" ht="21" customHeight="1" x14ac:dyDescent="0.2">
      <c r="A1" s="17" t="s">
        <v>0</v>
      </c>
      <c r="B1" s="17" t="s">
        <v>1</v>
      </c>
    </row>
    <row r="2" spans="1:2" ht="21" customHeight="1" x14ac:dyDescent="0.2">
      <c r="A2" s="17" t="s">
        <v>2</v>
      </c>
      <c r="B2" s="17">
        <v>20</v>
      </c>
    </row>
    <row r="3" spans="1:2" ht="21" customHeight="1" x14ac:dyDescent="0.2">
      <c r="A3" s="17" t="s">
        <v>3</v>
      </c>
      <c r="B3" s="17">
        <v>1</v>
      </c>
    </row>
    <row r="4" spans="1:2" ht="21" customHeight="1" x14ac:dyDescent="0.2">
      <c r="A4" s="17" t="s">
        <v>4</v>
      </c>
      <c r="B4" s="17">
        <v>16</v>
      </c>
    </row>
    <row r="5" spans="1:2" ht="21" customHeight="1" x14ac:dyDescent="0.2">
      <c r="A5" s="17" t="s">
        <v>5</v>
      </c>
      <c r="B5" s="17">
        <v>27</v>
      </c>
    </row>
    <row r="6" spans="1:2" ht="21" customHeight="1" x14ac:dyDescent="0.2">
      <c r="A6" s="17" t="s">
        <v>6</v>
      </c>
      <c r="B6" s="17">
        <v>16</v>
      </c>
    </row>
    <row r="7" spans="1:2" ht="21" customHeight="1" x14ac:dyDescent="0.2">
      <c r="A7" s="17" t="s">
        <v>7</v>
      </c>
      <c r="B7" s="17">
        <v>27</v>
      </c>
    </row>
    <row r="8" spans="1:2" ht="21" customHeight="1" x14ac:dyDescent="0.2">
      <c r="A8" s="17" t="s">
        <v>8</v>
      </c>
      <c r="B8" s="17">
        <v>60</v>
      </c>
    </row>
    <row r="9" spans="1:2" ht="21" customHeight="1" x14ac:dyDescent="0.2">
      <c r="A9" s="17" t="s">
        <v>9</v>
      </c>
      <c r="B9" s="17">
        <v>57</v>
      </c>
    </row>
    <row r="10" spans="1:2" ht="21" customHeight="1" x14ac:dyDescent="0.2">
      <c r="A10" s="17" t="s">
        <v>10</v>
      </c>
      <c r="B10" s="17">
        <v>63</v>
      </c>
    </row>
    <row r="11" spans="1:2" ht="21" customHeight="1" x14ac:dyDescent="0.2">
      <c r="A11" s="17" t="s">
        <v>11</v>
      </c>
      <c r="B11" s="17">
        <v>40</v>
      </c>
    </row>
    <row r="12" spans="1:2" ht="21" customHeight="1" x14ac:dyDescent="0.2">
      <c r="A12" s="17" t="s">
        <v>12</v>
      </c>
      <c r="B12" s="17">
        <v>60</v>
      </c>
    </row>
    <row r="13" spans="1:2" ht="21" customHeight="1" x14ac:dyDescent="0.2">
      <c r="A13" s="17" t="s">
        <v>13</v>
      </c>
      <c r="B13" s="17">
        <v>5</v>
      </c>
    </row>
    <row r="14" spans="1:2" ht="21" customHeight="1" x14ac:dyDescent="0.2">
      <c r="A14" s="17" t="s">
        <v>14</v>
      </c>
      <c r="B14" s="17">
        <v>5</v>
      </c>
    </row>
    <row r="15" spans="1:2" ht="21" customHeight="1" x14ac:dyDescent="0.2">
      <c r="A15" s="17" t="s">
        <v>15</v>
      </c>
      <c r="B15" s="17">
        <v>50</v>
      </c>
    </row>
    <row r="16" spans="1:2" ht="21" customHeight="1" x14ac:dyDescent="0.2">
      <c r="A16" s="17" t="s">
        <v>16</v>
      </c>
      <c r="B16" s="17">
        <v>50</v>
      </c>
    </row>
    <row r="17" spans="1:2" ht="21" customHeight="1" x14ac:dyDescent="0.2">
      <c r="A17" s="17" t="s">
        <v>17</v>
      </c>
      <c r="B17" s="17">
        <v>0</v>
      </c>
    </row>
    <row r="18" spans="1:2" ht="21" customHeight="1" x14ac:dyDescent="0.2">
      <c r="A18" s="17" t="s">
        <v>18</v>
      </c>
      <c r="B18" s="17">
        <v>8</v>
      </c>
    </row>
    <row r="19" spans="1:2" ht="21" customHeight="1" x14ac:dyDescent="0.2">
      <c r="A19" s="17" t="s">
        <v>19</v>
      </c>
      <c r="B19" s="17">
        <v>3</v>
      </c>
    </row>
    <row r="20" spans="1:2" ht="21" customHeight="1" x14ac:dyDescent="0.2">
      <c r="A20" s="17" t="s">
        <v>20</v>
      </c>
      <c r="B20" s="17">
        <v>8</v>
      </c>
    </row>
    <row r="21" spans="1:2" ht="21" customHeight="1" x14ac:dyDescent="0.2">
      <c r="A21" s="17" t="s">
        <v>21</v>
      </c>
      <c r="B21" s="17">
        <v>3</v>
      </c>
    </row>
    <row r="22" spans="1:2" ht="180" x14ac:dyDescent="0.2">
      <c r="A22" s="17" t="s">
        <v>22</v>
      </c>
      <c r="B22" s="18" t="s">
        <v>23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B4DBD-6A1C-5E40-A178-2F32BFB3BA19}">
  <dimension ref="A1:C734"/>
  <sheetViews>
    <sheetView workbookViewId="0"/>
  </sheetViews>
  <sheetFormatPr baseColWidth="10" defaultColWidth="10.83203125" defaultRowHeight="21" customHeight="1" x14ac:dyDescent="0.2"/>
  <cols>
    <col min="1" max="2" width="20" style="17" bestFit="1" customWidth="1"/>
    <col min="3" max="3" width="9.5" style="17" bestFit="1" customWidth="1"/>
    <col min="4" max="16384" width="10.83203125" style="17"/>
  </cols>
  <sheetData>
    <row r="1" spans="1:3" ht="21" customHeight="1" x14ac:dyDescent="0.2">
      <c r="A1" s="17" t="s">
        <v>24</v>
      </c>
      <c r="B1" s="17" t="s">
        <v>25</v>
      </c>
      <c r="C1" s="17" t="s">
        <v>9102</v>
      </c>
    </row>
    <row r="2" spans="1:3" ht="21" customHeight="1" x14ac:dyDescent="0.2">
      <c r="A2" s="17" t="s">
        <v>26</v>
      </c>
      <c r="B2" s="17" t="s">
        <v>27</v>
      </c>
      <c r="C2" s="17">
        <f>RIGHT(Table5[[#This Row],[to]],8)-RIGHT(Table5[[#This Row],[from]],8) + 1</f>
        <v>33</v>
      </c>
    </row>
    <row r="3" spans="1:3" ht="21" customHeight="1" x14ac:dyDescent="0.2">
      <c r="A3" s="17" t="s">
        <v>28</v>
      </c>
      <c r="B3" s="17" t="s">
        <v>28</v>
      </c>
      <c r="C3" s="17">
        <f>RIGHT(Table5[[#This Row],[to]],8)-RIGHT(Table5[[#This Row],[from]],8) + 1</f>
        <v>1</v>
      </c>
    </row>
    <row r="4" spans="1:3" ht="21" customHeight="1" x14ac:dyDescent="0.2">
      <c r="A4" s="17" t="s">
        <v>29</v>
      </c>
      <c r="B4" s="17" t="s">
        <v>30</v>
      </c>
      <c r="C4" s="17">
        <f>RIGHT(Table5[[#This Row],[to]],8)-RIGHT(Table5[[#This Row],[from]],8) + 1</f>
        <v>57</v>
      </c>
    </row>
    <row r="5" spans="1:3" ht="21" customHeight="1" x14ac:dyDescent="0.2">
      <c r="A5" s="17" t="s">
        <v>31</v>
      </c>
      <c r="B5" s="17" t="s">
        <v>31</v>
      </c>
      <c r="C5" s="17">
        <f>RIGHT(Table5[[#This Row],[to]],8)-RIGHT(Table5[[#This Row],[from]],8) + 1</f>
        <v>1</v>
      </c>
    </row>
    <row r="6" spans="1:3" ht="21" customHeight="1" x14ac:dyDescent="0.2">
      <c r="A6" s="17" t="s">
        <v>32</v>
      </c>
      <c r="B6" s="17" t="s">
        <v>33</v>
      </c>
      <c r="C6" s="17">
        <f>RIGHT(Table5[[#This Row],[to]],8)-RIGHT(Table5[[#This Row],[from]],8) + 1</f>
        <v>20</v>
      </c>
    </row>
    <row r="7" spans="1:3" ht="21" customHeight="1" x14ac:dyDescent="0.2">
      <c r="A7" s="17" t="s">
        <v>34</v>
      </c>
      <c r="B7" s="17" t="s">
        <v>35</v>
      </c>
      <c r="C7" s="17">
        <f>RIGHT(Table5[[#This Row],[to]],8)-RIGHT(Table5[[#This Row],[from]],8) + 1</f>
        <v>81</v>
      </c>
    </row>
    <row r="8" spans="1:3" ht="21" customHeight="1" x14ac:dyDescent="0.2">
      <c r="A8" s="17" t="s">
        <v>36</v>
      </c>
      <c r="B8" s="17" t="s">
        <v>36</v>
      </c>
      <c r="C8" s="17">
        <f>RIGHT(Table5[[#This Row],[to]],8)-RIGHT(Table5[[#This Row],[from]],8) + 1</f>
        <v>1</v>
      </c>
    </row>
    <row r="9" spans="1:3" ht="21" customHeight="1" x14ac:dyDescent="0.2">
      <c r="A9" s="17" t="s">
        <v>37</v>
      </c>
      <c r="B9" s="17" t="s">
        <v>37</v>
      </c>
      <c r="C9" s="17">
        <f>RIGHT(Table5[[#This Row],[to]],8)-RIGHT(Table5[[#This Row],[from]],8) + 1</f>
        <v>1</v>
      </c>
    </row>
    <row r="10" spans="1:3" ht="21" customHeight="1" x14ac:dyDescent="0.2">
      <c r="A10" s="17" t="s">
        <v>38</v>
      </c>
      <c r="B10" s="17" t="s">
        <v>38</v>
      </c>
      <c r="C10" s="17">
        <f>RIGHT(Table5[[#This Row],[to]],8)-RIGHT(Table5[[#This Row],[from]],8) + 1</f>
        <v>1</v>
      </c>
    </row>
    <row r="11" spans="1:3" ht="21" customHeight="1" x14ac:dyDescent="0.2">
      <c r="A11" s="17" t="s">
        <v>39</v>
      </c>
      <c r="B11" s="17" t="s">
        <v>39</v>
      </c>
      <c r="C11" s="17">
        <f>RIGHT(Table5[[#This Row],[to]],8)-RIGHT(Table5[[#This Row],[from]],8) + 1</f>
        <v>1</v>
      </c>
    </row>
    <row r="12" spans="1:3" ht="21" customHeight="1" x14ac:dyDescent="0.2">
      <c r="A12" s="17" t="s">
        <v>40</v>
      </c>
      <c r="B12" s="17" t="s">
        <v>40</v>
      </c>
      <c r="C12" s="17">
        <f>RIGHT(Table5[[#This Row],[to]],8)-RIGHT(Table5[[#This Row],[from]],8) + 1</f>
        <v>1</v>
      </c>
    </row>
    <row r="13" spans="1:3" ht="21" customHeight="1" x14ac:dyDescent="0.2">
      <c r="A13" s="17" t="s">
        <v>41</v>
      </c>
      <c r="B13" s="17" t="s">
        <v>42</v>
      </c>
      <c r="C13" s="17">
        <f>RIGHT(Table5[[#This Row],[to]],8)-RIGHT(Table5[[#This Row],[from]],8) + 1</f>
        <v>5</v>
      </c>
    </row>
    <row r="14" spans="1:3" ht="21" customHeight="1" x14ac:dyDescent="0.2">
      <c r="A14" s="17" t="s">
        <v>43</v>
      </c>
      <c r="B14" s="17" t="s">
        <v>43</v>
      </c>
      <c r="C14" s="17">
        <f>RIGHT(Table5[[#This Row],[to]],8)-RIGHT(Table5[[#This Row],[from]],8) + 1</f>
        <v>1</v>
      </c>
    </row>
    <row r="15" spans="1:3" ht="21" customHeight="1" x14ac:dyDescent="0.2">
      <c r="A15" s="17" t="s">
        <v>44</v>
      </c>
      <c r="B15" s="17" t="s">
        <v>44</v>
      </c>
      <c r="C15" s="17">
        <f>RIGHT(Table5[[#This Row],[to]],8)-RIGHT(Table5[[#This Row],[from]],8) + 1</f>
        <v>1</v>
      </c>
    </row>
    <row r="16" spans="1:3" ht="21" customHeight="1" x14ac:dyDescent="0.2">
      <c r="A16" s="17" t="s">
        <v>45</v>
      </c>
      <c r="B16" s="17" t="s">
        <v>46</v>
      </c>
      <c r="C16" s="17">
        <f>RIGHT(Table5[[#This Row],[to]],8)-RIGHT(Table5[[#This Row],[from]],8) + 1</f>
        <v>8</v>
      </c>
    </row>
    <row r="17" spans="1:3" ht="21" customHeight="1" x14ac:dyDescent="0.2">
      <c r="A17" s="17" t="s">
        <v>47</v>
      </c>
      <c r="B17" s="17" t="s">
        <v>48</v>
      </c>
      <c r="C17" s="17">
        <f>RIGHT(Table5[[#This Row],[to]],8)-RIGHT(Table5[[#This Row],[from]],8) + 1</f>
        <v>14</v>
      </c>
    </row>
    <row r="18" spans="1:3" ht="21" customHeight="1" x14ac:dyDescent="0.2">
      <c r="A18" s="17" t="s">
        <v>49</v>
      </c>
      <c r="B18" s="17" t="s">
        <v>49</v>
      </c>
      <c r="C18" s="17">
        <f>RIGHT(Table5[[#This Row],[to]],8)-RIGHT(Table5[[#This Row],[from]],8) + 1</f>
        <v>1</v>
      </c>
    </row>
    <row r="19" spans="1:3" ht="21" customHeight="1" x14ac:dyDescent="0.2">
      <c r="A19" s="17" t="s">
        <v>50</v>
      </c>
      <c r="B19" s="17" t="s">
        <v>50</v>
      </c>
      <c r="C19" s="17">
        <f>RIGHT(Table5[[#This Row],[to]],8)-RIGHT(Table5[[#This Row],[from]],8) + 1</f>
        <v>1</v>
      </c>
    </row>
    <row r="20" spans="1:3" ht="21" customHeight="1" x14ac:dyDescent="0.2">
      <c r="A20" s="17" t="s">
        <v>51</v>
      </c>
      <c r="B20" s="17" t="s">
        <v>51</v>
      </c>
      <c r="C20" s="17">
        <f>RIGHT(Table5[[#This Row],[to]],8)-RIGHT(Table5[[#This Row],[from]],8) + 1</f>
        <v>1</v>
      </c>
    </row>
    <row r="21" spans="1:3" ht="21" customHeight="1" x14ac:dyDescent="0.2">
      <c r="A21" s="17" t="s">
        <v>52</v>
      </c>
      <c r="B21" s="17" t="s">
        <v>52</v>
      </c>
      <c r="C21" s="17">
        <f>RIGHT(Table5[[#This Row],[to]],8)-RIGHT(Table5[[#This Row],[from]],8) + 1</f>
        <v>1</v>
      </c>
    </row>
    <row r="22" spans="1:3" ht="21" customHeight="1" x14ac:dyDescent="0.2">
      <c r="A22" s="17" t="s">
        <v>53</v>
      </c>
      <c r="B22" s="17" t="s">
        <v>53</v>
      </c>
      <c r="C22" s="17">
        <f>RIGHT(Table5[[#This Row],[to]],8)-RIGHT(Table5[[#This Row],[from]],8) + 1</f>
        <v>1</v>
      </c>
    </row>
    <row r="23" spans="1:3" ht="21" customHeight="1" x14ac:dyDescent="0.2">
      <c r="A23" s="17" t="s">
        <v>54</v>
      </c>
      <c r="B23" s="17" t="s">
        <v>54</v>
      </c>
      <c r="C23" s="17">
        <f>RIGHT(Table5[[#This Row],[to]],8)-RIGHT(Table5[[#This Row],[from]],8) + 1</f>
        <v>1</v>
      </c>
    </row>
    <row r="24" spans="1:3" ht="21" customHeight="1" x14ac:dyDescent="0.2">
      <c r="A24" s="17" t="s">
        <v>55</v>
      </c>
      <c r="B24" s="17" t="s">
        <v>55</v>
      </c>
      <c r="C24" s="17">
        <f>RIGHT(Table5[[#This Row],[to]],8)-RIGHT(Table5[[#This Row],[from]],8) + 1</f>
        <v>1</v>
      </c>
    </row>
    <row r="25" spans="1:3" ht="21" customHeight="1" x14ac:dyDescent="0.2">
      <c r="A25" s="17" t="s">
        <v>56</v>
      </c>
      <c r="B25" s="17" t="s">
        <v>56</v>
      </c>
      <c r="C25" s="17">
        <f>RIGHT(Table5[[#This Row],[to]],8)-RIGHT(Table5[[#This Row],[from]],8) + 1</f>
        <v>1</v>
      </c>
    </row>
    <row r="26" spans="1:3" ht="21" customHeight="1" x14ac:dyDescent="0.2">
      <c r="A26" s="17" t="s">
        <v>57</v>
      </c>
      <c r="B26" s="17" t="s">
        <v>57</v>
      </c>
      <c r="C26" s="17">
        <f>RIGHT(Table5[[#This Row],[to]],8)-RIGHT(Table5[[#This Row],[from]],8) + 1</f>
        <v>1</v>
      </c>
    </row>
    <row r="27" spans="1:3" ht="21" customHeight="1" x14ac:dyDescent="0.2">
      <c r="A27" s="17" t="s">
        <v>58</v>
      </c>
      <c r="B27" s="17" t="s">
        <v>58</v>
      </c>
      <c r="C27" s="17">
        <f>RIGHT(Table5[[#This Row],[to]],8)-RIGHT(Table5[[#This Row],[from]],8) + 1</f>
        <v>1</v>
      </c>
    </row>
    <row r="28" spans="1:3" ht="21" customHeight="1" x14ac:dyDescent="0.2">
      <c r="A28" s="17" t="s">
        <v>59</v>
      </c>
      <c r="B28" s="17" t="s">
        <v>59</v>
      </c>
      <c r="C28" s="17">
        <f>RIGHT(Table5[[#This Row],[to]],8)-RIGHT(Table5[[#This Row],[from]],8) + 1</f>
        <v>1</v>
      </c>
    </row>
    <row r="29" spans="1:3" ht="21" customHeight="1" x14ac:dyDescent="0.2">
      <c r="A29" s="17" t="s">
        <v>60</v>
      </c>
      <c r="B29" s="17" t="s">
        <v>60</v>
      </c>
      <c r="C29" s="17">
        <f>RIGHT(Table5[[#This Row],[to]],8)-RIGHT(Table5[[#This Row],[from]],8) + 1</f>
        <v>1</v>
      </c>
    </row>
    <row r="30" spans="1:3" ht="21" customHeight="1" x14ac:dyDescent="0.2">
      <c r="A30" s="17" t="s">
        <v>61</v>
      </c>
      <c r="B30" s="17" t="s">
        <v>61</v>
      </c>
      <c r="C30" s="17">
        <f>RIGHT(Table5[[#This Row],[to]],8)-RIGHT(Table5[[#This Row],[from]],8) + 1</f>
        <v>1</v>
      </c>
    </row>
    <row r="31" spans="1:3" ht="21" customHeight="1" x14ac:dyDescent="0.2">
      <c r="A31" s="17" t="s">
        <v>62</v>
      </c>
      <c r="B31" s="17" t="s">
        <v>62</v>
      </c>
      <c r="C31" s="17">
        <f>RIGHT(Table5[[#This Row],[to]],8)-RIGHT(Table5[[#This Row],[from]],8) + 1</f>
        <v>1</v>
      </c>
    </row>
    <row r="32" spans="1:3" ht="21" customHeight="1" x14ac:dyDescent="0.2">
      <c r="A32" s="17" t="s">
        <v>63</v>
      </c>
      <c r="B32" s="17" t="s">
        <v>63</v>
      </c>
      <c r="C32" s="17">
        <f>RIGHT(Table5[[#This Row],[to]],8)-RIGHT(Table5[[#This Row],[from]],8) + 1</f>
        <v>1</v>
      </c>
    </row>
    <row r="33" spans="1:3" ht="21" customHeight="1" x14ac:dyDescent="0.2">
      <c r="A33" s="17" t="s">
        <v>64</v>
      </c>
      <c r="B33" s="17" t="s">
        <v>64</v>
      </c>
      <c r="C33" s="17">
        <f>RIGHT(Table5[[#This Row],[to]],8)-RIGHT(Table5[[#This Row],[from]],8) + 1</f>
        <v>1</v>
      </c>
    </row>
    <row r="34" spans="1:3" ht="21" customHeight="1" x14ac:dyDescent="0.2">
      <c r="A34" s="17" t="s">
        <v>65</v>
      </c>
      <c r="B34" s="17" t="s">
        <v>65</v>
      </c>
      <c r="C34" s="17">
        <f>RIGHT(Table5[[#This Row],[to]],8)-RIGHT(Table5[[#This Row],[from]],8) + 1</f>
        <v>1</v>
      </c>
    </row>
    <row r="35" spans="1:3" ht="21" customHeight="1" x14ac:dyDescent="0.2">
      <c r="A35" s="17" t="s">
        <v>66</v>
      </c>
      <c r="B35" s="17" t="s">
        <v>66</v>
      </c>
      <c r="C35" s="17">
        <f>RIGHT(Table5[[#This Row],[to]],8)-RIGHT(Table5[[#This Row],[from]],8) + 1</f>
        <v>1</v>
      </c>
    </row>
    <row r="36" spans="1:3" ht="21" customHeight="1" x14ac:dyDescent="0.2">
      <c r="A36" s="17" t="s">
        <v>67</v>
      </c>
      <c r="B36" s="17" t="s">
        <v>68</v>
      </c>
      <c r="C36" s="17">
        <f>RIGHT(Table5[[#This Row],[to]],8)-RIGHT(Table5[[#This Row],[from]],8) + 1</f>
        <v>3</v>
      </c>
    </row>
    <row r="37" spans="1:3" ht="21" customHeight="1" x14ac:dyDescent="0.2">
      <c r="A37" s="17" t="s">
        <v>69</v>
      </c>
      <c r="B37" s="17" t="s">
        <v>70</v>
      </c>
      <c r="C37" s="17">
        <f>RIGHT(Table5[[#This Row],[to]],8)-RIGHT(Table5[[#This Row],[from]],8) + 1</f>
        <v>2</v>
      </c>
    </row>
    <row r="38" spans="1:3" ht="21" customHeight="1" x14ac:dyDescent="0.2">
      <c r="A38" s="17" t="s">
        <v>71</v>
      </c>
      <c r="B38" s="17" t="s">
        <v>72</v>
      </c>
      <c r="C38" s="17">
        <f>RIGHT(Table5[[#This Row],[to]],8)-RIGHT(Table5[[#This Row],[from]],8) + 1</f>
        <v>2</v>
      </c>
    </row>
    <row r="39" spans="1:3" ht="21" customHeight="1" x14ac:dyDescent="0.2">
      <c r="A39" s="17" t="s">
        <v>73</v>
      </c>
      <c r="B39" s="17" t="s">
        <v>73</v>
      </c>
      <c r="C39" s="17">
        <f>RIGHT(Table5[[#This Row],[to]],8)-RIGHT(Table5[[#This Row],[from]],8) + 1</f>
        <v>1</v>
      </c>
    </row>
    <row r="40" spans="1:3" ht="21" customHeight="1" x14ac:dyDescent="0.2">
      <c r="A40" s="17" t="s">
        <v>74</v>
      </c>
      <c r="B40" s="17" t="s">
        <v>74</v>
      </c>
      <c r="C40" s="17">
        <f>RIGHT(Table5[[#This Row],[to]],8)-RIGHT(Table5[[#This Row],[from]],8) + 1</f>
        <v>1</v>
      </c>
    </row>
    <row r="41" spans="1:3" ht="21" customHeight="1" x14ac:dyDescent="0.2">
      <c r="A41" s="17" t="s">
        <v>75</v>
      </c>
      <c r="B41" s="17" t="s">
        <v>75</v>
      </c>
      <c r="C41" s="17">
        <f>RIGHT(Table5[[#This Row],[to]],8)-RIGHT(Table5[[#This Row],[from]],8) + 1</f>
        <v>1</v>
      </c>
    </row>
    <row r="42" spans="1:3" ht="21" customHeight="1" x14ac:dyDescent="0.2">
      <c r="A42" s="17" t="s">
        <v>76</v>
      </c>
      <c r="B42" s="17" t="s">
        <v>76</v>
      </c>
      <c r="C42" s="17">
        <f>RIGHT(Table5[[#This Row],[to]],8)-RIGHT(Table5[[#This Row],[from]],8) + 1</f>
        <v>1</v>
      </c>
    </row>
    <row r="43" spans="1:3" ht="21" customHeight="1" x14ac:dyDescent="0.2">
      <c r="A43" s="17" t="s">
        <v>77</v>
      </c>
      <c r="B43" s="17" t="s">
        <v>77</v>
      </c>
      <c r="C43" s="17">
        <f>RIGHT(Table5[[#This Row],[to]],8)-RIGHT(Table5[[#This Row],[from]],8) + 1</f>
        <v>1</v>
      </c>
    </row>
    <row r="44" spans="1:3" ht="21" customHeight="1" x14ac:dyDescent="0.2">
      <c r="A44" s="17" t="s">
        <v>78</v>
      </c>
      <c r="B44" s="17" t="s">
        <v>78</v>
      </c>
      <c r="C44" s="17">
        <f>RIGHT(Table5[[#This Row],[to]],8)-RIGHT(Table5[[#This Row],[from]],8) + 1</f>
        <v>1</v>
      </c>
    </row>
    <row r="45" spans="1:3" ht="21" customHeight="1" x14ac:dyDescent="0.2">
      <c r="A45" s="17" t="s">
        <v>79</v>
      </c>
      <c r="B45" s="17" t="s">
        <v>80</v>
      </c>
      <c r="C45" s="17">
        <f>RIGHT(Table5[[#This Row],[to]],8)-RIGHT(Table5[[#This Row],[from]],8) + 1</f>
        <v>2</v>
      </c>
    </row>
    <row r="46" spans="1:3" ht="21" customHeight="1" x14ac:dyDescent="0.2">
      <c r="A46" s="17" t="s">
        <v>81</v>
      </c>
      <c r="B46" s="17" t="s">
        <v>81</v>
      </c>
      <c r="C46" s="17">
        <f>RIGHT(Table5[[#This Row],[to]],8)-RIGHT(Table5[[#This Row],[from]],8) + 1</f>
        <v>1</v>
      </c>
    </row>
    <row r="47" spans="1:3" ht="21" customHeight="1" x14ac:dyDescent="0.2">
      <c r="A47" s="17" t="s">
        <v>82</v>
      </c>
      <c r="B47" s="17" t="s">
        <v>83</v>
      </c>
      <c r="C47" s="17">
        <f>RIGHT(Table5[[#This Row],[to]],8)-RIGHT(Table5[[#This Row],[from]],8) + 1</f>
        <v>5</v>
      </c>
    </row>
    <row r="48" spans="1:3" ht="21" customHeight="1" x14ac:dyDescent="0.2">
      <c r="A48" s="17" t="s">
        <v>84</v>
      </c>
      <c r="B48" s="17" t="s">
        <v>85</v>
      </c>
      <c r="C48" s="17">
        <f>RIGHT(Table5[[#This Row],[to]],8)-RIGHT(Table5[[#This Row],[from]],8) + 1</f>
        <v>2</v>
      </c>
    </row>
    <row r="49" spans="1:3" ht="21" customHeight="1" x14ac:dyDescent="0.2">
      <c r="A49" s="17" t="s">
        <v>86</v>
      </c>
      <c r="B49" s="17" t="s">
        <v>86</v>
      </c>
      <c r="C49" s="17">
        <f>RIGHT(Table5[[#This Row],[to]],8)-RIGHT(Table5[[#This Row],[from]],8) + 1</f>
        <v>1</v>
      </c>
    </row>
    <row r="50" spans="1:3" ht="21" customHeight="1" x14ac:dyDescent="0.2">
      <c r="A50" s="17" t="s">
        <v>87</v>
      </c>
      <c r="B50" s="17" t="s">
        <v>87</v>
      </c>
      <c r="C50" s="17">
        <f>RIGHT(Table5[[#This Row],[to]],8)-RIGHT(Table5[[#This Row],[from]],8) + 1</f>
        <v>1</v>
      </c>
    </row>
    <row r="51" spans="1:3" ht="21" customHeight="1" x14ac:dyDescent="0.2">
      <c r="A51" s="17" t="s">
        <v>88</v>
      </c>
      <c r="B51" s="17" t="s">
        <v>89</v>
      </c>
      <c r="C51" s="17">
        <f>RIGHT(Table5[[#This Row],[to]],8)-RIGHT(Table5[[#This Row],[from]],8) + 1</f>
        <v>2</v>
      </c>
    </row>
    <row r="52" spans="1:3" ht="21" customHeight="1" x14ac:dyDescent="0.2">
      <c r="A52" s="17" t="s">
        <v>90</v>
      </c>
      <c r="B52" s="17" t="s">
        <v>90</v>
      </c>
      <c r="C52" s="17">
        <f>RIGHT(Table5[[#This Row],[to]],8)-RIGHT(Table5[[#This Row],[from]],8) + 1</f>
        <v>1</v>
      </c>
    </row>
    <row r="53" spans="1:3" ht="21" customHeight="1" x14ac:dyDescent="0.2">
      <c r="A53" s="17" t="s">
        <v>91</v>
      </c>
      <c r="B53" s="17" t="s">
        <v>92</v>
      </c>
      <c r="C53" s="17">
        <f>RIGHT(Table5[[#This Row],[to]],8)-RIGHT(Table5[[#This Row],[from]],8) + 1</f>
        <v>2</v>
      </c>
    </row>
    <row r="54" spans="1:3" ht="21" customHeight="1" x14ac:dyDescent="0.2">
      <c r="A54" s="17" t="s">
        <v>93</v>
      </c>
      <c r="B54" s="17" t="s">
        <v>93</v>
      </c>
      <c r="C54" s="17">
        <f>RIGHT(Table5[[#This Row],[to]],8)-RIGHT(Table5[[#This Row],[from]],8) + 1</f>
        <v>1</v>
      </c>
    </row>
    <row r="55" spans="1:3" ht="21" customHeight="1" x14ac:dyDescent="0.2">
      <c r="A55" s="17" t="s">
        <v>94</v>
      </c>
      <c r="B55" s="17" t="s">
        <v>94</v>
      </c>
      <c r="C55" s="17">
        <f>RIGHT(Table5[[#This Row],[to]],8)-RIGHT(Table5[[#This Row],[from]],8) + 1</f>
        <v>1</v>
      </c>
    </row>
    <row r="56" spans="1:3" ht="21" customHeight="1" x14ac:dyDescent="0.2">
      <c r="A56" s="17" t="s">
        <v>95</v>
      </c>
      <c r="B56" s="17" t="s">
        <v>95</v>
      </c>
      <c r="C56" s="17">
        <f>RIGHT(Table5[[#This Row],[to]],8)-RIGHT(Table5[[#This Row],[from]],8) + 1</f>
        <v>1</v>
      </c>
    </row>
    <row r="57" spans="1:3" ht="21" customHeight="1" x14ac:dyDescent="0.2">
      <c r="A57" s="17" t="s">
        <v>96</v>
      </c>
      <c r="B57" s="17" t="s">
        <v>96</v>
      </c>
      <c r="C57" s="17">
        <f>RIGHT(Table5[[#This Row],[to]],8)-RIGHT(Table5[[#This Row],[from]],8) + 1</f>
        <v>1</v>
      </c>
    </row>
    <row r="58" spans="1:3" ht="21" customHeight="1" x14ac:dyDescent="0.2">
      <c r="A58" s="17" t="s">
        <v>97</v>
      </c>
      <c r="B58" s="17" t="s">
        <v>98</v>
      </c>
      <c r="C58" s="17">
        <f>RIGHT(Table5[[#This Row],[to]],8)-RIGHT(Table5[[#This Row],[from]],8) + 1</f>
        <v>6</v>
      </c>
    </row>
    <row r="59" spans="1:3" ht="21" customHeight="1" x14ac:dyDescent="0.2">
      <c r="A59" s="17" t="s">
        <v>99</v>
      </c>
      <c r="B59" s="17" t="s">
        <v>99</v>
      </c>
      <c r="C59" s="17">
        <f>RIGHT(Table5[[#This Row],[to]],8)-RIGHT(Table5[[#This Row],[from]],8) + 1</f>
        <v>1</v>
      </c>
    </row>
    <row r="60" spans="1:3" ht="21" customHeight="1" x14ac:dyDescent="0.2">
      <c r="A60" s="17" t="s">
        <v>100</v>
      </c>
      <c r="B60" s="17" t="s">
        <v>100</v>
      </c>
      <c r="C60" s="17">
        <f>RIGHT(Table5[[#This Row],[to]],8)-RIGHT(Table5[[#This Row],[from]],8) + 1</f>
        <v>1</v>
      </c>
    </row>
    <row r="61" spans="1:3" ht="21" customHeight="1" x14ac:dyDescent="0.2">
      <c r="A61" s="17" t="s">
        <v>101</v>
      </c>
      <c r="B61" s="17" t="s">
        <v>101</v>
      </c>
      <c r="C61" s="17">
        <f>RIGHT(Table5[[#This Row],[to]],8)-RIGHT(Table5[[#This Row],[from]],8) + 1</f>
        <v>1</v>
      </c>
    </row>
    <row r="62" spans="1:3" ht="21" customHeight="1" x14ac:dyDescent="0.2">
      <c r="A62" s="17" t="s">
        <v>102</v>
      </c>
      <c r="B62" s="17" t="s">
        <v>102</v>
      </c>
      <c r="C62" s="17">
        <f>RIGHT(Table5[[#This Row],[to]],8)-RIGHT(Table5[[#This Row],[from]],8) + 1</f>
        <v>1</v>
      </c>
    </row>
    <row r="63" spans="1:3" ht="21" customHeight="1" x14ac:dyDescent="0.2">
      <c r="A63" s="17" t="s">
        <v>103</v>
      </c>
      <c r="B63" s="17" t="s">
        <v>103</v>
      </c>
      <c r="C63" s="17">
        <f>RIGHT(Table5[[#This Row],[to]],8)-RIGHT(Table5[[#This Row],[from]],8) + 1</f>
        <v>1</v>
      </c>
    </row>
    <row r="64" spans="1:3" ht="21" customHeight="1" x14ac:dyDescent="0.2">
      <c r="A64" s="17" t="s">
        <v>104</v>
      </c>
      <c r="B64" s="17" t="s">
        <v>104</v>
      </c>
      <c r="C64" s="17">
        <f>RIGHT(Table5[[#This Row],[to]],8)-RIGHT(Table5[[#This Row],[from]],8) + 1</f>
        <v>1</v>
      </c>
    </row>
    <row r="65" spans="1:3" ht="21" customHeight="1" x14ac:dyDescent="0.2">
      <c r="A65" s="17" t="s">
        <v>105</v>
      </c>
      <c r="B65" s="17" t="s">
        <v>105</v>
      </c>
      <c r="C65" s="17">
        <f>RIGHT(Table5[[#This Row],[to]],8)-RIGHT(Table5[[#This Row],[from]],8) + 1</f>
        <v>1</v>
      </c>
    </row>
    <row r="66" spans="1:3" ht="21" customHeight="1" x14ac:dyDescent="0.2">
      <c r="A66" s="17" t="s">
        <v>106</v>
      </c>
      <c r="B66" s="17" t="s">
        <v>106</v>
      </c>
      <c r="C66" s="17">
        <f>RIGHT(Table5[[#This Row],[to]],8)-RIGHT(Table5[[#This Row],[from]],8) + 1</f>
        <v>1</v>
      </c>
    </row>
    <row r="67" spans="1:3" ht="21" customHeight="1" x14ac:dyDescent="0.2">
      <c r="A67" s="17" t="s">
        <v>107</v>
      </c>
      <c r="B67" s="17" t="s">
        <v>107</v>
      </c>
      <c r="C67" s="17">
        <f>RIGHT(Table5[[#This Row],[to]],8)-RIGHT(Table5[[#This Row],[from]],8) + 1</f>
        <v>1</v>
      </c>
    </row>
    <row r="68" spans="1:3" ht="21" customHeight="1" x14ac:dyDescent="0.2">
      <c r="A68" s="17" t="s">
        <v>108</v>
      </c>
      <c r="B68" s="17" t="s">
        <v>108</v>
      </c>
      <c r="C68" s="17">
        <f>RIGHT(Table5[[#This Row],[to]],8)-RIGHT(Table5[[#This Row],[from]],8) + 1</f>
        <v>1</v>
      </c>
    </row>
    <row r="69" spans="1:3" ht="21" customHeight="1" x14ac:dyDescent="0.2">
      <c r="A69" s="17" t="s">
        <v>109</v>
      </c>
      <c r="B69" s="17" t="s">
        <v>109</v>
      </c>
      <c r="C69" s="17">
        <f>RIGHT(Table5[[#This Row],[to]],8)-RIGHT(Table5[[#This Row],[from]],8) + 1</f>
        <v>1</v>
      </c>
    </row>
    <row r="70" spans="1:3" ht="21" customHeight="1" x14ac:dyDescent="0.2">
      <c r="A70" s="17" t="s">
        <v>110</v>
      </c>
      <c r="B70" s="17" t="s">
        <v>110</v>
      </c>
      <c r="C70" s="17">
        <f>RIGHT(Table5[[#This Row],[to]],8)-RIGHT(Table5[[#This Row],[from]],8) + 1</f>
        <v>1</v>
      </c>
    </row>
    <row r="71" spans="1:3" ht="21" customHeight="1" x14ac:dyDescent="0.2">
      <c r="A71" s="17" t="s">
        <v>111</v>
      </c>
      <c r="B71" s="17" t="s">
        <v>111</v>
      </c>
      <c r="C71" s="17">
        <f>RIGHT(Table5[[#This Row],[to]],8)-RIGHT(Table5[[#This Row],[from]],8) + 1</f>
        <v>1</v>
      </c>
    </row>
    <row r="72" spans="1:3" ht="21" customHeight="1" x14ac:dyDescent="0.2">
      <c r="A72" s="17" t="s">
        <v>112</v>
      </c>
      <c r="B72" s="17" t="s">
        <v>112</v>
      </c>
      <c r="C72" s="17">
        <f>RIGHT(Table5[[#This Row],[to]],8)-RIGHT(Table5[[#This Row],[from]],8) + 1</f>
        <v>1</v>
      </c>
    </row>
    <row r="73" spans="1:3" ht="21" customHeight="1" x14ac:dyDescent="0.2">
      <c r="A73" s="17" t="s">
        <v>113</v>
      </c>
      <c r="B73" s="17" t="s">
        <v>113</v>
      </c>
      <c r="C73" s="17">
        <f>RIGHT(Table5[[#This Row],[to]],8)-RIGHT(Table5[[#This Row],[from]],8) + 1</f>
        <v>1</v>
      </c>
    </row>
    <row r="74" spans="1:3" ht="21" customHeight="1" x14ac:dyDescent="0.2">
      <c r="A74" s="17" t="s">
        <v>114</v>
      </c>
      <c r="B74" s="17" t="s">
        <v>114</v>
      </c>
      <c r="C74" s="17">
        <f>RIGHT(Table5[[#This Row],[to]],8)-RIGHT(Table5[[#This Row],[from]],8) + 1</f>
        <v>1</v>
      </c>
    </row>
    <row r="75" spans="1:3" ht="21" customHeight="1" x14ac:dyDescent="0.2">
      <c r="A75" s="17" t="s">
        <v>115</v>
      </c>
      <c r="B75" s="17" t="s">
        <v>115</v>
      </c>
      <c r="C75" s="17">
        <f>RIGHT(Table5[[#This Row],[to]],8)-RIGHT(Table5[[#This Row],[from]],8) + 1</f>
        <v>1</v>
      </c>
    </row>
    <row r="76" spans="1:3" ht="21" customHeight="1" x14ac:dyDescent="0.2">
      <c r="A76" s="17" t="s">
        <v>116</v>
      </c>
      <c r="B76" s="17" t="s">
        <v>116</v>
      </c>
      <c r="C76" s="17">
        <f>RIGHT(Table5[[#This Row],[to]],8)-RIGHT(Table5[[#This Row],[from]],8) + 1</f>
        <v>1</v>
      </c>
    </row>
    <row r="77" spans="1:3" ht="21" customHeight="1" x14ac:dyDescent="0.2">
      <c r="A77" s="17" t="s">
        <v>117</v>
      </c>
      <c r="B77" s="17" t="s">
        <v>117</v>
      </c>
      <c r="C77" s="17">
        <f>RIGHT(Table5[[#This Row],[to]],8)-RIGHT(Table5[[#This Row],[from]],8) + 1</f>
        <v>1</v>
      </c>
    </row>
    <row r="78" spans="1:3" ht="21" customHeight="1" x14ac:dyDescent="0.2">
      <c r="A78" s="17" t="s">
        <v>118</v>
      </c>
      <c r="B78" s="17" t="s">
        <v>118</v>
      </c>
      <c r="C78" s="17">
        <f>RIGHT(Table5[[#This Row],[to]],8)-RIGHT(Table5[[#This Row],[from]],8) + 1</f>
        <v>1</v>
      </c>
    </row>
    <row r="79" spans="1:3" ht="21" customHeight="1" x14ac:dyDescent="0.2">
      <c r="A79" s="17" t="s">
        <v>119</v>
      </c>
      <c r="B79" s="17" t="s">
        <v>119</v>
      </c>
      <c r="C79" s="17">
        <f>RIGHT(Table5[[#This Row],[to]],8)-RIGHT(Table5[[#This Row],[from]],8) + 1</f>
        <v>1</v>
      </c>
    </row>
    <row r="80" spans="1:3" ht="21" customHeight="1" x14ac:dyDescent="0.2">
      <c r="A80" s="17" t="s">
        <v>120</v>
      </c>
      <c r="B80" s="17" t="s">
        <v>120</v>
      </c>
      <c r="C80" s="17">
        <f>RIGHT(Table5[[#This Row],[to]],8)-RIGHT(Table5[[#This Row],[from]],8) + 1</f>
        <v>1</v>
      </c>
    </row>
    <row r="81" spans="1:3" ht="21" customHeight="1" x14ac:dyDescent="0.2">
      <c r="A81" s="17" t="s">
        <v>121</v>
      </c>
      <c r="B81" s="17" t="s">
        <v>121</v>
      </c>
      <c r="C81" s="17">
        <f>RIGHT(Table5[[#This Row],[to]],8)-RIGHT(Table5[[#This Row],[from]],8) + 1</f>
        <v>1</v>
      </c>
    </row>
    <row r="82" spans="1:3" ht="21" customHeight="1" x14ac:dyDescent="0.2">
      <c r="A82" s="17" t="s">
        <v>122</v>
      </c>
      <c r="B82" s="17" t="s">
        <v>122</v>
      </c>
      <c r="C82" s="17">
        <f>RIGHT(Table5[[#This Row],[to]],8)-RIGHT(Table5[[#This Row],[from]],8) + 1</f>
        <v>1</v>
      </c>
    </row>
    <row r="83" spans="1:3" ht="21" customHeight="1" x14ac:dyDescent="0.2">
      <c r="A83" s="17" t="s">
        <v>123</v>
      </c>
      <c r="B83" s="17" t="s">
        <v>123</v>
      </c>
      <c r="C83" s="17">
        <f>RIGHT(Table5[[#This Row],[to]],8)-RIGHT(Table5[[#This Row],[from]],8) + 1</f>
        <v>1</v>
      </c>
    </row>
    <row r="84" spans="1:3" ht="21" customHeight="1" x14ac:dyDescent="0.2">
      <c r="A84" s="17" t="s">
        <v>124</v>
      </c>
      <c r="B84" s="17" t="s">
        <v>124</v>
      </c>
      <c r="C84" s="17">
        <f>RIGHT(Table5[[#This Row],[to]],8)-RIGHT(Table5[[#This Row],[from]],8) + 1</f>
        <v>1</v>
      </c>
    </row>
    <row r="85" spans="1:3" ht="21" customHeight="1" x14ac:dyDescent="0.2">
      <c r="A85" s="17" t="s">
        <v>125</v>
      </c>
      <c r="B85" s="17" t="s">
        <v>125</v>
      </c>
      <c r="C85" s="17">
        <f>RIGHT(Table5[[#This Row],[to]],8)-RIGHT(Table5[[#This Row],[from]],8) + 1</f>
        <v>1</v>
      </c>
    </row>
    <row r="86" spans="1:3" ht="21" customHeight="1" x14ac:dyDescent="0.2">
      <c r="A86" s="17" t="s">
        <v>126</v>
      </c>
      <c r="B86" s="17" t="s">
        <v>126</v>
      </c>
      <c r="C86" s="17">
        <f>RIGHT(Table5[[#This Row],[to]],8)-RIGHT(Table5[[#This Row],[from]],8) + 1</f>
        <v>1</v>
      </c>
    </row>
    <row r="87" spans="1:3" ht="21" customHeight="1" x14ac:dyDescent="0.2">
      <c r="A87" s="17" t="s">
        <v>127</v>
      </c>
      <c r="B87" s="17" t="s">
        <v>127</v>
      </c>
      <c r="C87" s="17">
        <f>RIGHT(Table5[[#This Row],[to]],8)-RIGHT(Table5[[#This Row],[from]],8) + 1</f>
        <v>1</v>
      </c>
    </row>
    <row r="88" spans="1:3" ht="21" customHeight="1" x14ac:dyDescent="0.2">
      <c r="A88" s="17" t="s">
        <v>128</v>
      </c>
      <c r="B88" s="17" t="s">
        <v>128</v>
      </c>
      <c r="C88" s="17">
        <f>RIGHT(Table5[[#This Row],[to]],8)-RIGHT(Table5[[#This Row],[from]],8) + 1</f>
        <v>1</v>
      </c>
    </row>
    <row r="89" spans="1:3" ht="21" customHeight="1" x14ac:dyDescent="0.2">
      <c r="A89" s="17" t="s">
        <v>129</v>
      </c>
      <c r="B89" s="17" t="s">
        <v>129</v>
      </c>
      <c r="C89" s="17">
        <f>RIGHT(Table5[[#This Row],[to]],8)-RIGHT(Table5[[#This Row],[from]],8) + 1</f>
        <v>1</v>
      </c>
    </row>
    <row r="90" spans="1:3" ht="21" customHeight="1" x14ac:dyDescent="0.2">
      <c r="A90" s="17" t="s">
        <v>130</v>
      </c>
      <c r="B90" s="17" t="s">
        <v>130</v>
      </c>
      <c r="C90" s="17">
        <f>RIGHT(Table5[[#This Row],[to]],8)-RIGHT(Table5[[#This Row],[from]],8) + 1</f>
        <v>1</v>
      </c>
    </row>
    <row r="91" spans="1:3" ht="21" customHeight="1" x14ac:dyDescent="0.2">
      <c r="A91" s="17" t="s">
        <v>131</v>
      </c>
      <c r="B91" s="17" t="s">
        <v>131</v>
      </c>
      <c r="C91" s="17">
        <f>RIGHT(Table5[[#This Row],[to]],8)-RIGHT(Table5[[#This Row],[from]],8) + 1</f>
        <v>1</v>
      </c>
    </row>
    <row r="92" spans="1:3" ht="21" customHeight="1" x14ac:dyDescent="0.2">
      <c r="A92" s="17" t="s">
        <v>132</v>
      </c>
      <c r="B92" s="17" t="s">
        <v>132</v>
      </c>
      <c r="C92" s="17">
        <f>RIGHT(Table5[[#This Row],[to]],8)-RIGHT(Table5[[#This Row],[from]],8) + 1</f>
        <v>1</v>
      </c>
    </row>
    <row r="93" spans="1:3" ht="21" customHeight="1" x14ac:dyDescent="0.2">
      <c r="A93" s="17" t="s">
        <v>133</v>
      </c>
      <c r="B93" s="17" t="s">
        <v>133</v>
      </c>
      <c r="C93" s="17">
        <f>RIGHT(Table5[[#This Row],[to]],8)-RIGHT(Table5[[#This Row],[from]],8) + 1</f>
        <v>1</v>
      </c>
    </row>
    <row r="94" spans="1:3" ht="21" customHeight="1" x14ac:dyDescent="0.2">
      <c r="A94" s="17" t="s">
        <v>134</v>
      </c>
      <c r="B94" s="17" t="s">
        <v>134</v>
      </c>
      <c r="C94" s="17">
        <f>RIGHT(Table5[[#This Row],[to]],8)-RIGHT(Table5[[#This Row],[from]],8) + 1</f>
        <v>1</v>
      </c>
    </row>
    <row r="95" spans="1:3" ht="21" customHeight="1" x14ac:dyDescent="0.2">
      <c r="A95" s="17" t="s">
        <v>135</v>
      </c>
      <c r="B95" s="17" t="s">
        <v>135</v>
      </c>
      <c r="C95" s="17">
        <f>RIGHT(Table5[[#This Row],[to]],8)-RIGHT(Table5[[#This Row],[from]],8) + 1</f>
        <v>1</v>
      </c>
    </row>
    <row r="96" spans="1:3" ht="21" customHeight="1" x14ac:dyDescent="0.2">
      <c r="A96" s="17" t="s">
        <v>136</v>
      </c>
      <c r="B96" s="17" t="s">
        <v>136</v>
      </c>
      <c r="C96" s="17">
        <f>RIGHT(Table5[[#This Row],[to]],8)-RIGHT(Table5[[#This Row],[from]],8) + 1</f>
        <v>1</v>
      </c>
    </row>
    <row r="97" spans="1:3" ht="21" customHeight="1" x14ac:dyDescent="0.2">
      <c r="A97" s="17" t="s">
        <v>137</v>
      </c>
      <c r="B97" s="17" t="s">
        <v>137</v>
      </c>
      <c r="C97" s="17">
        <f>RIGHT(Table5[[#This Row],[to]],8)-RIGHT(Table5[[#This Row],[from]],8) + 1</f>
        <v>1</v>
      </c>
    </row>
    <row r="98" spans="1:3" ht="21" customHeight="1" x14ac:dyDescent="0.2">
      <c r="A98" s="17" t="s">
        <v>138</v>
      </c>
      <c r="B98" s="17" t="s">
        <v>138</v>
      </c>
      <c r="C98" s="17">
        <f>RIGHT(Table5[[#This Row],[to]],8)-RIGHT(Table5[[#This Row],[from]],8) + 1</f>
        <v>1</v>
      </c>
    </row>
    <row r="99" spans="1:3" ht="21" customHeight="1" x14ac:dyDescent="0.2">
      <c r="A99" s="17" t="s">
        <v>139</v>
      </c>
      <c r="B99" s="17" t="s">
        <v>139</v>
      </c>
      <c r="C99" s="17">
        <f>RIGHT(Table5[[#This Row],[to]],8)-RIGHT(Table5[[#This Row],[from]],8) + 1</f>
        <v>1</v>
      </c>
    </row>
    <row r="100" spans="1:3" ht="21" customHeight="1" x14ac:dyDescent="0.2">
      <c r="A100" s="17" t="s">
        <v>140</v>
      </c>
      <c r="B100" s="17" t="s">
        <v>140</v>
      </c>
      <c r="C100" s="17">
        <f>RIGHT(Table5[[#This Row],[to]],8)-RIGHT(Table5[[#This Row],[from]],8) + 1</f>
        <v>1</v>
      </c>
    </row>
    <row r="101" spans="1:3" ht="21" customHeight="1" x14ac:dyDescent="0.2">
      <c r="A101" s="17" t="s">
        <v>141</v>
      </c>
      <c r="B101" s="17" t="s">
        <v>141</v>
      </c>
      <c r="C101" s="17">
        <f>RIGHT(Table5[[#This Row],[to]],8)-RIGHT(Table5[[#This Row],[from]],8) + 1</f>
        <v>1</v>
      </c>
    </row>
    <row r="102" spans="1:3" ht="21" customHeight="1" x14ac:dyDescent="0.2">
      <c r="A102" s="17" t="s">
        <v>142</v>
      </c>
      <c r="B102" s="17" t="s">
        <v>142</v>
      </c>
      <c r="C102" s="17">
        <f>RIGHT(Table5[[#This Row],[to]],8)-RIGHT(Table5[[#This Row],[from]],8) + 1</f>
        <v>1</v>
      </c>
    </row>
    <row r="103" spans="1:3" ht="21" customHeight="1" x14ac:dyDescent="0.2">
      <c r="A103" s="17" t="s">
        <v>143</v>
      </c>
      <c r="B103" s="17" t="s">
        <v>144</v>
      </c>
      <c r="C103" s="17">
        <f>RIGHT(Table5[[#This Row],[to]],8)-RIGHT(Table5[[#This Row],[from]],8) + 1</f>
        <v>5</v>
      </c>
    </row>
    <row r="104" spans="1:3" ht="21" customHeight="1" x14ac:dyDescent="0.2">
      <c r="A104" s="17" t="s">
        <v>145</v>
      </c>
      <c r="B104" s="17" t="s">
        <v>146</v>
      </c>
      <c r="C104" s="17">
        <f>RIGHT(Table5[[#This Row],[to]],8)-RIGHT(Table5[[#This Row],[from]],8) + 1</f>
        <v>16</v>
      </c>
    </row>
    <row r="105" spans="1:3" ht="21" customHeight="1" x14ac:dyDescent="0.2">
      <c r="A105" s="17" t="s">
        <v>147</v>
      </c>
      <c r="B105" s="17" t="s">
        <v>147</v>
      </c>
      <c r="C105" s="17">
        <f>RIGHT(Table5[[#This Row],[to]],8)-RIGHT(Table5[[#This Row],[from]],8) + 1</f>
        <v>1</v>
      </c>
    </row>
    <row r="106" spans="1:3" ht="21" customHeight="1" x14ac:dyDescent="0.2">
      <c r="A106" s="17" t="s">
        <v>148</v>
      </c>
      <c r="B106" s="17" t="s">
        <v>148</v>
      </c>
      <c r="C106" s="17">
        <f>RIGHT(Table5[[#This Row],[to]],8)-RIGHT(Table5[[#This Row],[from]],8) + 1</f>
        <v>1</v>
      </c>
    </row>
    <row r="107" spans="1:3" ht="21" customHeight="1" x14ac:dyDescent="0.2">
      <c r="A107" s="17" t="s">
        <v>149</v>
      </c>
      <c r="B107" s="17" t="s">
        <v>149</v>
      </c>
      <c r="C107" s="17">
        <f>RIGHT(Table5[[#This Row],[to]],8)-RIGHT(Table5[[#This Row],[from]],8) + 1</f>
        <v>1</v>
      </c>
    </row>
    <row r="108" spans="1:3" ht="21" customHeight="1" x14ac:dyDescent="0.2">
      <c r="A108" s="17" t="s">
        <v>150</v>
      </c>
      <c r="B108" s="17" t="s">
        <v>150</v>
      </c>
      <c r="C108" s="17">
        <f>RIGHT(Table5[[#This Row],[to]],8)-RIGHT(Table5[[#This Row],[from]],8) + 1</f>
        <v>1</v>
      </c>
    </row>
    <row r="109" spans="1:3" ht="21" customHeight="1" x14ac:dyDescent="0.2">
      <c r="A109" s="17" t="s">
        <v>151</v>
      </c>
      <c r="B109" s="17" t="s">
        <v>152</v>
      </c>
      <c r="C109" s="17">
        <f>RIGHT(Table5[[#This Row],[to]],8)-RIGHT(Table5[[#This Row],[from]],8) + 1</f>
        <v>2</v>
      </c>
    </row>
    <row r="110" spans="1:3" ht="21" customHeight="1" x14ac:dyDescent="0.2">
      <c r="A110" s="17" t="s">
        <v>153</v>
      </c>
      <c r="B110" s="17" t="s">
        <v>154</v>
      </c>
      <c r="C110" s="17">
        <f>RIGHT(Table5[[#This Row],[to]],8)-RIGHT(Table5[[#This Row],[from]],8) + 1</f>
        <v>2</v>
      </c>
    </row>
    <row r="111" spans="1:3" ht="21" customHeight="1" x14ac:dyDescent="0.2">
      <c r="A111" s="17" t="s">
        <v>155</v>
      </c>
      <c r="B111" s="17" t="s">
        <v>156</v>
      </c>
      <c r="C111" s="17">
        <f>RIGHT(Table5[[#This Row],[to]],8)-RIGHT(Table5[[#This Row],[from]],8) + 1</f>
        <v>2</v>
      </c>
    </row>
    <row r="112" spans="1:3" ht="21" customHeight="1" x14ac:dyDescent="0.2">
      <c r="A112" s="17" t="s">
        <v>157</v>
      </c>
      <c r="B112" s="17" t="s">
        <v>158</v>
      </c>
      <c r="C112" s="17">
        <f>RIGHT(Table5[[#This Row],[to]],8)-RIGHT(Table5[[#This Row],[from]],8) + 1</f>
        <v>20</v>
      </c>
    </row>
    <row r="113" spans="1:3" ht="21" customHeight="1" x14ac:dyDescent="0.2">
      <c r="A113" s="17" t="s">
        <v>159</v>
      </c>
      <c r="B113" s="17" t="s">
        <v>159</v>
      </c>
      <c r="C113" s="17">
        <f>RIGHT(Table5[[#This Row],[to]],8)-RIGHT(Table5[[#This Row],[from]],8) + 1</f>
        <v>1</v>
      </c>
    </row>
    <row r="114" spans="1:3" ht="21" customHeight="1" x14ac:dyDescent="0.2">
      <c r="A114" s="17" t="s">
        <v>160</v>
      </c>
      <c r="B114" s="17" t="s">
        <v>160</v>
      </c>
      <c r="C114" s="17">
        <f>RIGHT(Table5[[#This Row],[to]],8)-RIGHT(Table5[[#This Row],[from]],8) + 1</f>
        <v>1</v>
      </c>
    </row>
    <row r="115" spans="1:3" ht="21" customHeight="1" x14ac:dyDescent="0.2">
      <c r="A115" s="17" t="s">
        <v>161</v>
      </c>
      <c r="B115" s="17" t="s">
        <v>161</v>
      </c>
      <c r="C115" s="17">
        <f>RIGHT(Table5[[#This Row],[to]],8)-RIGHT(Table5[[#This Row],[from]],8) + 1</f>
        <v>1</v>
      </c>
    </row>
    <row r="116" spans="1:3" ht="21" customHeight="1" x14ac:dyDescent="0.2">
      <c r="A116" s="17" t="s">
        <v>162</v>
      </c>
      <c r="B116" s="17" t="s">
        <v>162</v>
      </c>
      <c r="C116" s="17">
        <f>RIGHT(Table5[[#This Row],[to]],8)-RIGHT(Table5[[#This Row],[from]],8) + 1</f>
        <v>1</v>
      </c>
    </row>
    <row r="117" spans="1:3" ht="21" customHeight="1" x14ac:dyDescent="0.2">
      <c r="A117" s="17" t="s">
        <v>163</v>
      </c>
      <c r="B117" s="17" t="s">
        <v>163</v>
      </c>
      <c r="C117" s="17">
        <f>RIGHT(Table5[[#This Row],[to]],8)-RIGHT(Table5[[#This Row],[from]],8) + 1</f>
        <v>1</v>
      </c>
    </row>
    <row r="118" spans="1:3" ht="21" customHeight="1" x14ac:dyDescent="0.2">
      <c r="A118" s="17" t="s">
        <v>164</v>
      </c>
      <c r="B118" s="17" t="s">
        <v>165</v>
      </c>
      <c r="C118" s="17">
        <f>RIGHT(Table5[[#This Row],[to]],8)-RIGHT(Table5[[#This Row],[from]],8) + 1</f>
        <v>5</v>
      </c>
    </row>
    <row r="119" spans="1:3" ht="21" customHeight="1" x14ac:dyDescent="0.2">
      <c r="A119" s="17" t="s">
        <v>166</v>
      </c>
      <c r="B119" s="17" t="s">
        <v>167</v>
      </c>
      <c r="C119" s="17">
        <f>RIGHT(Table5[[#This Row],[to]],8)-RIGHT(Table5[[#This Row],[from]],8) + 1</f>
        <v>2</v>
      </c>
    </row>
    <row r="120" spans="1:3" ht="21" customHeight="1" x14ac:dyDescent="0.2">
      <c r="A120" s="17" t="s">
        <v>168</v>
      </c>
      <c r="B120" s="17" t="s">
        <v>169</v>
      </c>
      <c r="C120" s="17">
        <f>RIGHT(Table5[[#This Row],[to]],8)-RIGHT(Table5[[#This Row],[from]],8) + 1</f>
        <v>2</v>
      </c>
    </row>
    <row r="121" spans="1:3" ht="21" customHeight="1" x14ac:dyDescent="0.2">
      <c r="A121" s="17" t="s">
        <v>170</v>
      </c>
      <c r="B121" s="17" t="s">
        <v>170</v>
      </c>
      <c r="C121" s="17">
        <f>RIGHT(Table5[[#This Row],[to]],8)-RIGHT(Table5[[#This Row],[from]],8) + 1</f>
        <v>1</v>
      </c>
    </row>
    <row r="122" spans="1:3" ht="21" customHeight="1" x14ac:dyDescent="0.2">
      <c r="A122" s="17" t="s">
        <v>171</v>
      </c>
      <c r="B122" s="17" t="s">
        <v>171</v>
      </c>
      <c r="C122" s="17">
        <f>RIGHT(Table5[[#This Row],[to]],8)-RIGHT(Table5[[#This Row],[from]],8) + 1</f>
        <v>1</v>
      </c>
    </row>
    <row r="123" spans="1:3" ht="21" customHeight="1" x14ac:dyDescent="0.2">
      <c r="A123" s="17" t="s">
        <v>172</v>
      </c>
      <c r="B123" s="17" t="s">
        <v>173</v>
      </c>
      <c r="C123" s="17">
        <f>RIGHT(Table5[[#This Row],[to]],8)-RIGHT(Table5[[#This Row],[from]],8) + 1</f>
        <v>2</v>
      </c>
    </row>
    <row r="124" spans="1:3" ht="21" customHeight="1" x14ac:dyDescent="0.2">
      <c r="A124" s="17" t="s">
        <v>174</v>
      </c>
      <c r="B124" s="17" t="s">
        <v>174</v>
      </c>
      <c r="C124" s="17">
        <f>RIGHT(Table5[[#This Row],[to]],8)-RIGHT(Table5[[#This Row],[from]],8) + 1</f>
        <v>1</v>
      </c>
    </row>
    <row r="125" spans="1:3" ht="21" customHeight="1" x14ac:dyDescent="0.2">
      <c r="A125" s="17" t="s">
        <v>175</v>
      </c>
      <c r="B125" s="17" t="s">
        <v>176</v>
      </c>
      <c r="C125" s="17">
        <f>RIGHT(Table5[[#This Row],[to]],8)-RIGHT(Table5[[#This Row],[from]],8) + 1</f>
        <v>2</v>
      </c>
    </row>
    <row r="126" spans="1:3" ht="21" customHeight="1" x14ac:dyDescent="0.2">
      <c r="A126" s="17" t="s">
        <v>177</v>
      </c>
      <c r="B126" s="17" t="s">
        <v>177</v>
      </c>
      <c r="C126" s="17">
        <f>RIGHT(Table5[[#This Row],[to]],8)-RIGHT(Table5[[#This Row],[from]],8) + 1</f>
        <v>1</v>
      </c>
    </row>
    <row r="127" spans="1:3" ht="21" customHeight="1" x14ac:dyDescent="0.2">
      <c r="A127" s="17" t="s">
        <v>178</v>
      </c>
      <c r="B127" s="17" t="s">
        <v>179</v>
      </c>
      <c r="C127" s="17">
        <f>RIGHT(Table5[[#This Row],[to]],8)-RIGHT(Table5[[#This Row],[from]],8) + 1</f>
        <v>2</v>
      </c>
    </row>
    <row r="128" spans="1:3" ht="21" customHeight="1" x14ac:dyDescent="0.2">
      <c r="A128" s="17" t="s">
        <v>180</v>
      </c>
      <c r="B128" s="17" t="s">
        <v>181</v>
      </c>
      <c r="C128" s="17">
        <f>RIGHT(Table5[[#This Row],[to]],8)-RIGHT(Table5[[#This Row],[from]],8) + 1</f>
        <v>2</v>
      </c>
    </row>
    <row r="129" spans="1:3" ht="21" customHeight="1" x14ac:dyDescent="0.2">
      <c r="A129" s="17" t="s">
        <v>182</v>
      </c>
      <c r="B129" s="17" t="s">
        <v>182</v>
      </c>
      <c r="C129" s="17">
        <f>RIGHT(Table5[[#This Row],[to]],8)-RIGHT(Table5[[#This Row],[from]],8) + 1</f>
        <v>1</v>
      </c>
    </row>
    <row r="130" spans="1:3" ht="21" customHeight="1" x14ac:dyDescent="0.2">
      <c r="A130" s="17" t="s">
        <v>183</v>
      </c>
      <c r="B130" s="17" t="s">
        <v>184</v>
      </c>
      <c r="C130" s="17">
        <f>RIGHT(Table5[[#This Row],[to]],8)-RIGHT(Table5[[#This Row],[from]],8) + 1</f>
        <v>2</v>
      </c>
    </row>
    <row r="131" spans="1:3" ht="21" customHeight="1" x14ac:dyDescent="0.2">
      <c r="A131" s="17" t="s">
        <v>185</v>
      </c>
      <c r="B131" s="17" t="s">
        <v>185</v>
      </c>
      <c r="C131" s="17">
        <f>RIGHT(Table5[[#This Row],[to]],8)-RIGHT(Table5[[#This Row],[from]],8) + 1</f>
        <v>1</v>
      </c>
    </row>
    <row r="132" spans="1:3" ht="21" customHeight="1" x14ac:dyDescent="0.2">
      <c r="A132" s="17" t="s">
        <v>186</v>
      </c>
      <c r="B132" s="17" t="s">
        <v>187</v>
      </c>
      <c r="C132" s="17">
        <f>RIGHT(Table5[[#This Row],[to]],8)-RIGHT(Table5[[#This Row],[from]],8) + 1</f>
        <v>2</v>
      </c>
    </row>
    <row r="133" spans="1:3" ht="21" customHeight="1" x14ac:dyDescent="0.2">
      <c r="A133" s="17" t="s">
        <v>188</v>
      </c>
      <c r="B133" s="17" t="s">
        <v>188</v>
      </c>
      <c r="C133" s="17">
        <f>RIGHT(Table5[[#This Row],[to]],8)-RIGHT(Table5[[#This Row],[from]],8) + 1</f>
        <v>1</v>
      </c>
    </row>
    <row r="134" spans="1:3" ht="21" customHeight="1" x14ac:dyDescent="0.2">
      <c r="A134" s="17" t="s">
        <v>189</v>
      </c>
      <c r="B134" s="17" t="s">
        <v>190</v>
      </c>
      <c r="C134" s="17">
        <f>RIGHT(Table5[[#This Row],[to]],8)-RIGHT(Table5[[#This Row],[from]],8) + 1</f>
        <v>2</v>
      </c>
    </row>
    <row r="135" spans="1:3" ht="21" customHeight="1" x14ac:dyDescent="0.2">
      <c r="A135" s="17" t="s">
        <v>191</v>
      </c>
      <c r="B135" s="17" t="s">
        <v>191</v>
      </c>
      <c r="C135" s="17">
        <f>RIGHT(Table5[[#This Row],[to]],8)-RIGHT(Table5[[#This Row],[from]],8) + 1</f>
        <v>1</v>
      </c>
    </row>
    <row r="136" spans="1:3" ht="21" customHeight="1" x14ac:dyDescent="0.2">
      <c r="A136" s="17" t="s">
        <v>192</v>
      </c>
      <c r="B136" s="17" t="s">
        <v>192</v>
      </c>
      <c r="C136" s="17">
        <f>RIGHT(Table5[[#This Row],[to]],8)-RIGHT(Table5[[#This Row],[from]],8) + 1</f>
        <v>1</v>
      </c>
    </row>
    <row r="137" spans="1:3" ht="21" customHeight="1" x14ac:dyDescent="0.2">
      <c r="A137" s="17" t="s">
        <v>193</v>
      </c>
      <c r="B137" s="17" t="s">
        <v>193</v>
      </c>
      <c r="C137" s="17">
        <f>RIGHT(Table5[[#This Row],[to]],8)-RIGHT(Table5[[#This Row],[from]],8) + 1</f>
        <v>1</v>
      </c>
    </row>
    <row r="138" spans="1:3" ht="21" customHeight="1" x14ac:dyDescent="0.2">
      <c r="A138" s="17" t="s">
        <v>194</v>
      </c>
      <c r="B138" s="17" t="s">
        <v>194</v>
      </c>
      <c r="C138" s="17">
        <f>RIGHT(Table5[[#This Row],[to]],8)-RIGHT(Table5[[#This Row],[from]],8) + 1</f>
        <v>1</v>
      </c>
    </row>
    <row r="139" spans="1:3" ht="21" customHeight="1" x14ac:dyDescent="0.2">
      <c r="A139" s="17" t="s">
        <v>195</v>
      </c>
      <c r="B139" s="17" t="s">
        <v>195</v>
      </c>
      <c r="C139" s="17">
        <f>RIGHT(Table5[[#This Row],[to]],8)-RIGHT(Table5[[#This Row],[from]],8) + 1</f>
        <v>1</v>
      </c>
    </row>
    <row r="140" spans="1:3" ht="21" customHeight="1" x14ac:dyDescent="0.2">
      <c r="A140" s="17" t="s">
        <v>196</v>
      </c>
      <c r="B140" s="17" t="s">
        <v>196</v>
      </c>
      <c r="C140" s="17">
        <f>RIGHT(Table5[[#This Row],[to]],8)-RIGHT(Table5[[#This Row],[from]],8) + 1</f>
        <v>1</v>
      </c>
    </row>
    <row r="141" spans="1:3" ht="21" customHeight="1" x14ac:dyDescent="0.2">
      <c r="A141" s="17" t="s">
        <v>197</v>
      </c>
      <c r="B141" s="17" t="s">
        <v>197</v>
      </c>
      <c r="C141" s="17">
        <f>RIGHT(Table5[[#This Row],[to]],8)-RIGHT(Table5[[#This Row],[from]],8) + 1</f>
        <v>1</v>
      </c>
    </row>
    <row r="142" spans="1:3" ht="21" customHeight="1" x14ac:dyDescent="0.2">
      <c r="A142" s="17" t="s">
        <v>198</v>
      </c>
      <c r="B142" s="17" t="s">
        <v>198</v>
      </c>
      <c r="C142" s="17">
        <f>RIGHT(Table5[[#This Row],[to]],8)-RIGHT(Table5[[#This Row],[from]],8) + 1</f>
        <v>1</v>
      </c>
    </row>
    <row r="143" spans="1:3" ht="21" customHeight="1" x14ac:dyDescent="0.2">
      <c r="A143" s="17" t="s">
        <v>199</v>
      </c>
      <c r="B143" s="17" t="s">
        <v>199</v>
      </c>
      <c r="C143" s="17">
        <f>RIGHT(Table5[[#This Row],[to]],8)-RIGHT(Table5[[#This Row],[from]],8) + 1</f>
        <v>1</v>
      </c>
    </row>
    <row r="144" spans="1:3" ht="21" customHeight="1" x14ac:dyDescent="0.2">
      <c r="A144" s="17" t="s">
        <v>200</v>
      </c>
      <c r="B144" s="17" t="s">
        <v>200</v>
      </c>
      <c r="C144" s="17">
        <f>RIGHT(Table5[[#This Row],[to]],8)-RIGHT(Table5[[#This Row],[from]],8) + 1</f>
        <v>1</v>
      </c>
    </row>
    <row r="145" spans="1:3" ht="21" customHeight="1" x14ac:dyDescent="0.2">
      <c r="A145" s="17" t="s">
        <v>201</v>
      </c>
      <c r="B145" s="17" t="s">
        <v>202</v>
      </c>
      <c r="C145" s="17">
        <f>RIGHT(Table5[[#This Row],[to]],8)-RIGHT(Table5[[#This Row],[from]],8) + 1</f>
        <v>5</v>
      </c>
    </row>
    <row r="146" spans="1:3" ht="21" customHeight="1" x14ac:dyDescent="0.2">
      <c r="A146" s="17" t="s">
        <v>203</v>
      </c>
      <c r="B146" s="17" t="s">
        <v>204</v>
      </c>
      <c r="C146" s="17">
        <f>RIGHT(Table5[[#This Row],[to]],8)-RIGHT(Table5[[#This Row],[from]],8) + 1</f>
        <v>45</v>
      </c>
    </row>
    <row r="147" spans="1:3" ht="21" customHeight="1" x14ac:dyDescent="0.2">
      <c r="A147" s="17" t="s">
        <v>205</v>
      </c>
      <c r="B147" s="17" t="s">
        <v>205</v>
      </c>
      <c r="C147" s="17">
        <f>RIGHT(Table5[[#This Row],[to]],8)-RIGHT(Table5[[#This Row],[from]],8) + 1</f>
        <v>1</v>
      </c>
    </row>
    <row r="148" spans="1:3" ht="21" customHeight="1" x14ac:dyDescent="0.2">
      <c r="A148" s="17" t="s">
        <v>206</v>
      </c>
      <c r="B148" s="17" t="s">
        <v>206</v>
      </c>
      <c r="C148" s="17">
        <f>RIGHT(Table5[[#This Row],[to]],8)-RIGHT(Table5[[#This Row],[from]],8) + 1</f>
        <v>1</v>
      </c>
    </row>
    <row r="149" spans="1:3" ht="21" customHeight="1" x14ac:dyDescent="0.2">
      <c r="A149" s="17" t="s">
        <v>207</v>
      </c>
      <c r="B149" s="17" t="s">
        <v>207</v>
      </c>
      <c r="C149" s="17">
        <f>RIGHT(Table5[[#This Row],[to]],8)-RIGHT(Table5[[#This Row],[from]],8) + 1</f>
        <v>1</v>
      </c>
    </row>
    <row r="150" spans="1:3" ht="21" customHeight="1" x14ac:dyDescent="0.2">
      <c r="A150" s="17" t="s">
        <v>208</v>
      </c>
      <c r="B150" s="17" t="s">
        <v>208</v>
      </c>
      <c r="C150" s="17">
        <f>RIGHT(Table5[[#This Row],[to]],8)-RIGHT(Table5[[#This Row],[from]],8) + 1</f>
        <v>1</v>
      </c>
    </row>
    <row r="151" spans="1:3" ht="21" customHeight="1" x14ac:dyDescent="0.2">
      <c r="A151" s="17" t="s">
        <v>209</v>
      </c>
      <c r="B151" s="17" t="s">
        <v>209</v>
      </c>
      <c r="C151" s="17">
        <f>RIGHT(Table5[[#This Row],[to]],8)-RIGHT(Table5[[#This Row],[from]],8) + 1</f>
        <v>1</v>
      </c>
    </row>
    <row r="152" spans="1:3" ht="21" customHeight="1" x14ac:dyDescent="0.2">
      <c r="A152" s="17" t="s">
        <v>210</v>
      </c>
      <c r="B152" s="17" t="s">
        <v>210</v>
      </c>
      <c r="C152" s="17">
        <f>RIGHT(Table5[[#This Row],[to]],8)-RIGHT(Table5[[#This Row],[from]],8) + 1</f>
        <v>1</v>
      </c>
    </row>
    <row r="153" spans="1:3" ht="21" customHeight="1" x14ac:dyDescent="0.2">
      <c r="A153" s="17" t="s">
        <v>211</v>
      </c>
      <c r="B153" s="17" t="s">
        <v>211</v>
      </c>
      <c r="C153" s="17">
        <f>RIGHT(Table5[[#This Row],[to]],8)-RIGHT(Table5[[#This Row],[from]],8) + 1</f>
        <v>1</v>
      </c>
    </row>
    <row r="154" spans="1:3" ht="21" customHeight="1" x14ac:dyDescent="0.2">
      <c r="A154" s="17" t="s">
        <v>212</v>
      </c>
      <c r="B154" s="17" t="s">
        <v>212</v>
      </c>
      <c r="C154" s="17">
        <f>RIGHT(Table5[[#This Row],[to]],8)-RIGHT(Table5[[#This Row],[from]],8) + 1</f>
        <v>1</v>
      </c>
    </row>
    <row r="155" spans="1:3" ht="21" customHeight="1" x14ac:dyDescent="0.2">
      <c r="A155" s="17" t="s">
        <v>213</v>
      </c>
      <c r="B155" s="17" t="s">
        <v>214</v>
      </c>
      <c r="C155" s="17">
        <f>RIGHT(Table5[[#This Row],[to]],8)-RIGHT(Table5[[#This Row],[from]],8) + 1</f>
        <v>3</v>
      </c>
    </row>
    <row r="156" spans="1:3" ht="21" customHeight="1" x14ac:dyDescent="0.2">
      <c r="A156" s="17" t="s">
        <v>215</v>
      </c>
      <c r="B156" s="17" t="s">
        <v>215</v>
      </c>
      <c r="C156" s="17">
        <f>RIGHT(Table5[[#This Row],[to]],8)-RIGHT(Table5[[#This Row],[from]],8) + 1</f>
        <v>1</v>
      </c>
    </row>
    <row r="157" spans="1:3" ht="21" customHeight="1" x14ac:dyDescent="0.2">
      <c r="A157" s="17" t="s">
        <v>216</v>
      </c>
      <c r="B157" s="17" t="s">
        <v>216</v>
      </c>
      <c r="C157" s="17">
        <f>RIGHT(Table5[[#This Row],[to]],8)-RIGHT(Table5[[#This Row],[from]],8) + 1</f>
        <v>1</v>
      </c>
    </row>
    <row r="158" spans="1:3" ht="21" customHeight="1" x14ac:dyDescent="0.2">
      <c r="A158" s="17" t="s">
        <v>217</v>
      </c>
      <c r="B158" s="17" t="s">
        <v>217</v>
      </c>
      <c r="C158" s="17">
        <f>RIGHT(Table5[[#This Row],[to]],8)-RIGHT(Table5[[#This Row],[from]],8) + 1</f>
        <v>1</v>
      </c>
    </row>
    <row r="159" spans="1:3" ht="21" customHeight="1" x14ac:dyDescent="0.2">
      <c r="A159" s="17" t="s">
        <v>218</v>
      </c>
      <c r="B159" s="17" t="s">
        <v>218</v>
      </c>
      <c r="C159" s="17">
        <f>RIGHT(Table5[[#This Row],[to]],8)-RIGHT(Table5[[#This Row],[from]],8) + 1</f>
        <v>1</v>
      </c>
    </row>
    <row r="160" spans="1:3" ht="21" customHeight="1" x14ac:dyDescent="0.2">
      <c r="A160" s="17" t="s">
        <v>219</v>
      </c>
      <c r="B160" s="17" t="s">
        <v>219</v>
      </c>
      <c r="C160" s="17">
        <f>RIGHT(Table5[[#This Row],[to]],8)-RIGHT(Table5[[#This Row],[from]],8) + 1</f>
        <v>1</v>
      </c>
    </row>
    <row r="161" spans="1:3" ht="21" customHeight="1" x14ac:dyDescent="0.2">
      <c r="A161" s="17" t="s">
        <v>220</v>
      </c>
      <c r="B161" s="17" t="s">
        <v>220</v>
      </c>
      <c r="C161" s="17">
        <f>RIGHT(Table5[[#This Row],[to]],8)-RIGHT(Table5[[#This Row],[from]],8) + 1</f>
        <v>1</v>
      </c>
    </row>
    <row r="162" spans="1:3" ht="21" customHeight="1" x14ac:dyDescent="0.2">
      <c r="A162" s="17" t="s">
        <v>221</v>
      </c>
      <c r="B162" s="17" t="s">
        <v>221</v>
      </c>
      <c r="C162" s="17">
        <f>RIGHT(Table5[[#This Row],[to]],8)-RIGHT(Table5[[#This Row],[from]],8) + 1</f>
        <v>1</v>
      </c>
    </row>
    <row r="163" spans="1:3" ht="21" customHeight="1" x14ac:dyDescent="0.2">
      <c r="A163" s="17" t="s">
        <v>222</v>
      </c>
      <c r="B163" s="17" t="s">
        <v>222</v>
      </c>
      <c r="C163" s="17">
        <f>RIGHT(Table5[[#This Row],[to]],8)-RIGHT(Table5[[#This Row],[from]],8) + 1</f>
        <v>1</v>
      </c>
    </row>
    <row r="164" spans="1:3" ht="21" customHeight="1" x14ac:dyDescent="0.2">
      <c r="A164" s="17" t="s">
        <v>223</v>
      </c>
      <c r="B164" s="17" t="s">
        <v>224</v>
      </c>
      <c r="C164" s="17">
        <f>RIGHT(Table5[[#This Row],[to]],8)-RIGHT(Table5[[#This Row],[from]],8) + 1</f>
        <v>4</v>
      </c>
    </row>
    <row r="165" spans="1:3" ht="21" customHeight="1" x14ac:dyDescent="0.2">
      <c r="A165" s="17" t="s">
        <v>225</v>
      </c>
      <c r="B165" s="17" t="s">
        <v>226</v>
      </c>
      <c r="C165" s="17">
        <f>RIGHT(Table5[[#This Row],[to]],8)-RIGHT(Table5[[#This Row],[from]],8) + 1</f>
        <v>34</v>
      </c>
    </row>
    <row r="166" spans="1:3" ht="21" customHeight="1" x14ac:dyDescent="0.2">
      <c r="A166" s="17" t="s">
        <v>227</v>
      </c>
      <c r="B166" s="17" t="s">
        <v>228</v>
      </c>
      <c r="C166" s="17">
        <f>RIGHT(Table5[[#This Row],[to]],8)-RIGHT(Table5[[#This Row],[from]],8) + 1</f>
        <v>36</v>
      </c>
    </row>
    <row r="167" spans="1:3" ht="21" customHeight="1" x14ac:dyDescent="0.2">
      <c r="A167" s="17" t="s">
        <v>229</v>
      </c>
      <c r="B167" s="17" t="s">
        <v>229</v>
      </c>
      <c r="C167" s="17">
        <f>RIGHT(Table5[[#This Row],[to]],8)-RIGHT(Table5[[#This Row],[from]],8) + 1</f>
        <v>1</v>
      </c>
    </row>
    <row r="168" spans="1:3" ht="21" customHeight="1" x14ac:dyDescent="0.2">
      <c r="A168" s="17" t="s">
        <v>230</v>
      </c>
      <c r="B168" s="17" t="s">
        <v>230</v>
      </c>
      <c r="C168" s="17">
        <f>RIGHT(Table5[[#This Row],[to]],8)-RIGHT(Table5[[#This Row],[from]],8) + 1</f>
        <v>1</v>
      </c>
    </row>
    <row r="169" spans="1:3" ht="21" customHeight="1" x14ac:dyDescent="0.2">
      <c r="A169" s="17" t="s">
        <v>231</v>
      </c>
      <c r="B169" s="17" t="s">
        <v>232</v>
      </c>
      <c r="C169" s="17">
        <f>RIGHT(Table5[[#This Row],[to]],8)-RIGHT(Table5[[#This Row],[from]],8) + 1</f>
        <v>3</v>
      </c>
    </row>
    <row r="170" spans="1:3" ht="21" customHeight="1" x14ac:dyDescent="0.2">
      <c r="A170" s="17" t="s">
        <v>233</v>
      </c>
      <c r="B170" s="17" t="s">
        <v>233</v>
      </c>
      <c r="C170" s="17">
        <f>RIGHT(Table5[[#This Row],[to]],8)-RIGHT(Table5[[#This Row],[from]],8) + 1</f>
        <v>1</v>
      </c>
    </row>
    <row r="171" spans="1:3" ht="21" customHeight="1" x14ac:dyDescent="0.2">
      <c r="A171" s="17" t="s">
        <v>234</v>
      </c>
      <c r="B171" s="17" t="s">
        <v>235</v>
      </c>
      <c r="C171" s="17">
        <f>RIGHT(Table5[[#This Row],[to]],8)-RIGHT(Table5[[#This Row],[from]],8) + 1</f>
        <v>3</v>
      </c>
    </row>
    <row r="172" spans="1:3" ht="21" customHeight="1" x14ac:dyDescent="0.2">
      <c r="A172" s="17" t="s">
        <v>236</v>
      </c>
      <c r="B172" s="17" t="s">
        <v>237</v>
      </c>
      <c r="C172" s="17">
        <f>RIGHT(Table5[[#This Row],[to]],8)-RIGHT(Table5[[#This Row],[from]],8) + 1</f>
        <v>7</v>
      </c>
    </row>
    <row r="173" spans="1:3" ht="21" customHeight="1" x14ac:dyDescent="0.2">
      <c r="A173" s="17" t="s">
        <v>238</v>
      </c>
      <c r="B173" s="17" t="s">
        <v>239</v>
      </c>
      <c r="C173" s="17">
        <f>RIGHT(Table5[[#This Row],[to]],8)-RIGHT(Table5[[#This Row],[from]],8) + 1</f>
        <v>4</v>
      </c>
    </row>
    <row r="174" spans="1:3" ht="21" customHeight="1" x14ac:dyDescent="0.2">
      <c r="A174" s="17" t="s">
        <v>240</v>
      </c>
      <c r="B174" s="17" t="s">
        <v>240</v>
      </c>
      <c r="C174" s="17">
        <f>RIGHT(Table5[[#This Row],[to]],8)-RIGHT(Table5[[#This Row],[from]],8) + 1</f>
        <v>1</v>
      </c>
    </row>
    <row r="175" spans="1:3" ht="21" customHeight="1" x14ac:dyDescent="0.2">
      <c r="A175" s="17" t="s">
        <v>241</v>
      </c>
      <c r="B175" s="17" t="s">
        <v>241</v>
      </c>
      <c r="C175" s="17">
        <f>RIGHT(Table5[[#This Row],[to]],8)-RIGHT(Table5[[#This Row],[from]],8) + 1</f>
        <v>1</v>
      </c>
    </row>
    <row r="176" spans="1:3" ht="21" customHeight="1" x14ac:dyDescent="0.2">
      <c r="A176" s="17" t="s">
        <v>242</v>
      </c>
      <c r="B176" s="17" t="s">
        <v>243</v>
      </c>
      <c r="C176" s="17">
        <f>RIGHT(Table5[[#This Row],[to]],8)-RIGHT(Table5[[#This Row],[from]],8) + 1</f>
        <v>16</v>
      </c>
    </row>
    <row r="177" spans="1:3" ht="21" customHeight="1" x14ac:dyDescent="0.2">
      <c r="A177" s="17" t="s">
        <v>244</v>
      </c>
      <c r="B177" s="17" t="s">
        <v>244</v>
      </c>
      <c r="C177" s="17">
        <f>RIGHT(Table5[[#This Row],[to]],8)-RIGHT(Table5[[#This Row],[from]],8) + 1</f>
        <v>1</v>
      </c>
    </row>
    <row r="178" spans="1:3" ht="21" customHeight="1" x14ac:dyDescent="0.2">
      <c r="A178" s="17" t="s">
        <v>245</v>
      </c>
      <c r="B178" s="17" t="s">
        <v>245</v>
      </c>
      <c r="C178" s="17">
        <f>RIGHT(Table5[[#This Row],[to]],8)-RIGHT(Table5[[#This Row],[from]],8) + 1</f>
        <v>1</v>
      </c>
    </row>
    <row r="179" spans="1:3" ht="21" customHeight="1" x14ac:dyDescent="0.2">
      <c r="A179" s="17" t="s">
        <v>246</v>
      </c>
      <c r="B179" s="17" t="s">
        <v>246</v>
      </c>
      <c r="C179" s="17">
        <f>RIGHT(Table5[[#This Row],[to]],8)-RIGHT(Table5[[#This Row],[from]],8) + 1</f>
        <v>1</v>
      </c>
    </row>
    <row r="180" spans="1:3" ht="21" customHeight="1" x14ac:dyDescent="0.2">
      <c r="A180" s="17" t="s">
        <v>247</v>
      </c>
      <c r="B180" s="17" t="s">
        <v>247</v>
      </c>
      <c r="C180" s="17">
        <f>RIGHT(Table5[[#This Row],[to]],8)-RIGHT(Table5[[#This Row],[from]],8) + 1</f>
        <v>1</v>
      </c>
    </row>
    <row r="181" spans="1:3" ht="21" customHeight="1" x14ac:dyDescent="0.2">
      <c r="A181" s="17" t="s">
        <v>248</v>
      </c>
      <c r="B181" s="17" t="s">
        <v>248</v>
      </c>
      <c r="C181" s="17">
        <f>RIGHT(Table5[[#This Row],[to]],8)-RIGHT(Table5[[#This Row],[from]],8) + 1</f>
        <v>1</v>
      </c>
    </row>
    <row r="182" spans="1:3" ht="21" customHeight="1" x14ac:dyDescent="0.2">
      <c r="A182" s="17" t="s">
        <v>249</v>
      </c>
      <c r="B182" s="17" t="s">
        <v>249</v>
      </c>
      <c r="C182" s="17">
        <f>RIGHT(Table5[[#This Row],[to]],8)-RIGHT(Table5[[#This Row],[from]],8) + 1</f>
        <v>1</v>
      </c>
    </row>
    <row r="183" spans="1:3" ht="21" customHeight="1" x14ac:dyDescent="0.2">
      <c r="A183" s="17" t="s">
        <v>250</v>
      </c>
      <c r="B183" s="17" t="s">
        <v>250</v>
      </c>
      <c r="C183" s="17">
        <f>RIGHT(Table5[[#This Row],[to]],8)-RIGHT(Table5[[#This Row],[from]],8) + 1</f>
        <v>1</v>
      </c>
    </row>
    <row r="184" spans="1:3" ht="21" customHeight="1" x14ac:dyDescent="0.2">
      <c r="A184" s="17" t="s">
        <v>251</v>
      </c>
      <c r="B184" s="17" t="s">
        <v>251</v>
      </c>
      <c r="C184" s="17">
        <f>RIGHT(Table5[[#This Row],[to]],8)-RIGHT(Table5[[#This Row],[from]],8) + 1</f>
        <v>1</v>
      </c>
    </row>
    <row r="185" spans="1:3" ht="21" customHeight="1" x14ac:dyDescent="0.2">
      <c r="A185" s="17" t="s">
        <v>252</v>
      </c>
      <c r="B185" s="17" t="s">
        <v>252</v>
      </c>
      <c r="C185" s="17">
        <f>RIGHT(Table5[[#This Row],[to]],8)-RIGHT(Table5[[#This Row],[from]],8) + 1</f>
        <v>1</v>
      </c>
    </row>
    <row r="186" spans="1:3" ht="21" customHeight="1" x14ac:dyDescent="0.2">
      <c r="A186" s="17" t="s">
        <v>253</v>
      </c>
      <c r="B186" s="17" t="s">
        <v>253</v>
      </c>
      <c r="C186" s="17">
        <f>RIGHT(Table5[[#This Row],[to]],8)-RIGHT(Table5[[#This Row],[from]],8) + 1</f>
        <v>1</v>
      </c>
    </row>
    <row r="187" spans="1:3" ht="21" customHeight="1" x14ac:dyDescent="0.2">
      <c r="A187" s="17" t="s">
        <v>254</v>
      </c>
      <c r="B187" s="17" t="s">
        <v>254</v>
      </c>
      <c r="C187" s="17">
        <f>RIGHT(Table5[[#This Row],[to]],8)-RIGHT(Table5[[#This Row],[from]],8) + 1</f>
        <v>1</v>
      </c>
    </row>
    <row r="188" spans="1:3" ht="21" customHeight="1" x14ac:dyDescent="0.2">
      <c r="A188" s="17" t="s">
        <v>255</v>
      </c>
      <c r="B188" s="17" t="s">
        <v>255</v>
      </c>
      <c r="C188" s="17">
        <f>RIGHT(Table5[[#This Row],[to]],8)-RIGHT(Table5[[#This Row],[from]],8) + 1</f>
        <v>1</v>
      </c>
    </row>
    <row r="189" spans="1:3" ht="21" customHeight="1" x14ac:dyDescent="0.2">
      <c r="A189" s="17" t="s">
        <v>256</v>
      </c>
      <c r="B189" s="17" t="s">
        <v>256</v>
      </c>
      <c r="C189" s="17">
        <f>RIGHT(Table5[[#This Row],[to]],8)-RIGHT(Table5[[#This Row],[from]],8) + 1</f>
        <v>1</v>
      </c>
    </row>
    <row r="190" spans="1:3" ht="21" customHeight="1" x14ac:dyDescent="0.2">
      <c r="A190" s="17" t="s">
        <v>257</v>
      </c>
      <c r="B190" s="17" t="s">
        <v>258</v>
      </c>
      <c r="C190" s="17">
        <f>RIGHT(Table5[[#This Row],[to]],8)-RIGHT(Table5[[#This Row],[from]],8) + 1</f>
        <v>19</v>
      </c>
    </row>
    <row r="191" spans="1:3" ht="21" customHeight="1" x14ac:dyDescent="0.2">
      <c r="A191" s="17" t="s">
        <v>259</v>
      </c>
      <c r="B191" s="17" t="s">
        <v>259</v>
      </c>
      <c r="C191" s="17">
        <f>RIGHT(Table5[[#This Row],[to]],8)-RIGHT(Table5[[#This Row],[from]],8) + 1</f>
        <v>1</v>
      </c>
    </row>
    <row r="192" spans="1:3" ht="21" customHeight="1" x14ac:dyDescent="0.2">
      <c r="A192" s="17" t="s">
        <v>260</v>
      </c>
      <c r="B192" s="17" t="s">
        <v>261</v>
      </c>
      <c r="C192" s="17">
        <f>RIGHT(Table5[[#This Row],[to]],8)-RIGHT(Table5[[#This Row],[from]],8) + 1</f>
        <v>38</v>
      </c>
    </row>
    <row r="193" spans="1:3" ht="21" customHeight="1" x14ac:dyDescent="0.2">
      <c r="A193" s="17" t="s">
        <v>262</v>
      </c>
      <c r="B193" s="17" t="s">
        <v>263</v>
      </c>
      <c r="C193" s="17">
        <f>RIGHT(Table5[[#This Row],[to]],8)-RIGHT(Table5[[#This Row],[from]],8) + 1</f>
        <v>2</v>
      </c>
    </row>
    <row r="194" spans="1:3" ht="21" customHeight="1" x14ac:dyDescent="0.2">
      <c r="A194" s="17" t="s">
        <v>264</v>
      </c>
      <c r="B194" s="17" t="s">
        <v>264</v>
      </c>
      <c r="C194" s="17">
        <f>RIGHT(Table5[[#This Row],[to]],8)-RIGHT(Table5[[#This Row],[from]],8) + 1</f>
        <v>1</v>
      </c>
    </row>
    <row r="195" spans="1:3" ht="21" customHeight="1" x14ac:dyDescent="0.2">
      <c r="A195" s="17" t="s">
        <v>265</v>
      </c>
      <c r="B195" s="17" t="s">
        <v>266</v>
      </c>
      <c r="C195" s="17">
        <f>RIGHT(Table5[[#This Row],[to]],8)-RIGHT(Table5[[#This Row],[from]],8) + 1</f>
        <v>2</v>
      </c>
    </row>
    <row r="196" spans="1:3" ht="21" customHeight="1" x14ac:dyDescent="0.2">
      <c r="A196" s="17" t="s">
        <v>267</v>
      </c>
      <c r="B196" s="17" t="s">
        <v>268</v>
      </c>
      <c r="C196" s="17">
        <f>RIGHT(Table5[[#This Row],[to]],8)-RIGHT(Table5[[#This Row],[from]],8) + 1</f>
        <v>3</v>
      </c>
    </row>
    <row r="197" spans="1:3" ht="21" customHeight="1" x14ac:dyDescent="0.2">
      <c r="A197" s="17" t="s">
        <v>269</v>
      </c>
      <c r="B197" s="17" t="s">
        <v>269</v>
      </c>
      <c r="C197" s="17">
        <f>RIGHT(Table5[[#This Row],[to]],8)-RIGHT(Table5[[#This Row],[from]],8) + 1</f>
        <v>1</v>
      </c>
    </row>
    <row r="198" spans="1:3" ht="21" customHeight="1" x14ac:dyDescent="0.2">
      <c r="A198" s="17" t="s">
        <v>270</v>
      </c>
      <c r="B198" s="17" t="s">
        <v>271</v>
      </c>
      <c r="C198" s="17">
        <f>RIGHT(Table5[[#This Row],[to]],8)-RIGHT(Table5[[#This Row],[from]],8) + 1</f>
        <v>2</v>
      </c>
    </row>
    <row r="199" spans="1:3" ht="21" customHeight="1" x14ac:dyDescent="0.2">
      <c r="A199" s="17" t="s">
        <v>272</v>
      </c>
      <c r="B199" s="17" t="s">
        <v>273</v>
      </c>
      <c r="C199" s="17">
        <f>RIGHT(Table5[[#This Row],[to]],8)-RIGHT(Table5[[#This Row],[from]],8) + 1</f>
        <v>3</v>
      </c>
    </row>
    <row r="200" spans="1:3" ht="21" customHeight="1" x14ac:dyDescent="0.2">
      <c r="A200" s="17" t="s">
        <v>274</v>
      </c>
      <c r="B200" s="17" t="s">
        <v>274</v>
      </c>
      <c r="C200" s="17">
        <f>RIGHT(Table5[[#This Row],[to]],8)-RIGHT(Table5[[#This Row],[from]],8) + 1</f>
        <v>1</v>
      </c>
    </row>
    <row r="201" spans="1:3" ht="21" customHeight="1" x14ac:dyDescent="0.2">
      <c r="A201" s="17" t="s">
        <v>275</v>
      </c>
      <c r="B201" s="17" t="s">
        <v>275</v>
      </c>
      <c r="C201" s="17">
        <f>RIGHT(Table5[[#This Row],[to]],8)-RIGHT(Table5[[#This Row],[from]],8) + 1</f>
        <v>1</v>
      </c>
    </row>
    <row r="202" spans="1:3" ht="21" customHeight="1" x14ac:dyDescent="0.2">
      <c r="A202" s="17" t="s">
        <v>276</v>
      </c>
      <c r="B202" s="17" t="s">
        <v>276</v>
      </c>
      <c r="C202" s="17">
        <f>RIGHT(Table5[[#This Row],[to]],8)-RIGHT(Table5[[#This Row],[from]],8) + 1</f>
        <v>1</v>
      </c>
    </row>
    <row r="203" spans="1:3" ht="21" customHeight="1" x14ac:dyDescent="0.2">
      <c r="A203" s="17" t="s">
        <v>277</v>
      </c>
      <c r="B203" s="17" t="s">
        <v>278</v>
      </c>
      <c r="C203" s="17">
        <f>RIGHT(Table5[[#This Row],[to]],8)-RIGHT(Table5[[#This Row],[from]],8) + 1</f>
        <v>11</v>
      </c>
    </row>
    <row r="204" spans="1:3" ht="21" customHeight="1" x14ac:dyDescent="0.2">
      <c r="A204" s="17" t="s">
        <v>279</v>
      </c>
      <c r="B204" s="17" t="s">
        <v>280</v>
      </c>
      <c r="C204" s="17">
        <f>RIGHT(Table5[[#This Row],[to]],8)-RIGHT(Table5[[#This Row],[from]],8) + 1</f>
        <v>2</v>
      </c>
    </row>
    <row r="205" spans="1:3" ht="21" customHeight="1" x14ac:dyDescent="0.2">
      <c r="A205" s="17" t="s">
        <v>281</v>
      </c>
      <c r="B205" s="17" t="s">
        <v>282</v>
      </c>
      <c r="C205" s="17">
        <f>RIGHT(Table5[[#This Row],[to]],8)-RIGHT(Table5[[#This Row],[from]],8) + 1</f>
        <v>8</v>
      </c>
    </row>
    <row r="206" spans="1:3" ht="21" customHeight="1" x14ac:dyDescent="0.2">
      <c r="A206" s="17" t="s">
        <v>283</v>
      </c>
      <c r="B206" s="17" t="s">
        <v>283</v>
      </c>
      <c r="C206" s="17">
        <f>RIGHT(Table5[[#This Row],[to]],8)-RIGHT(Table5[[#This Row],[from]],8) + 1</f>
        <v>1</v>
      </c>
    </row>
    <row r="207" spans="1:3" ht="21" customHeight="1" x14ac:dyDescent="0.2">
      <c r="A207" s="17" t="s">
        <v>284</v>
      </c>
      <c r="B207" s="17" t="s">
        <v>284</v>
      </c>
      <c r="C207" s="17">
        <f>RIGHT(Table5[[#This Row],[to]],8)-RIGHT(Table5[[#This Row],[from]],8) + 1</f>
        <v>1</v>
      </c>
    </row>
    <row r="208" spans="1:3" ht="21" customHeight="1" x14ac:dyDescent="0.2">
      <c r="A208" s="17" t="s">
        <v>285</v>
      </c>
      <c r="B208" s="17" t="s">
        <v>285</v>
      </c>
      <c r="C208" s="17">
        <f>RIGHT(Table5[[#This Row],[to]],8)-RIGHT(Table5[[#This Row],[from]],8) + 1</f>
        <v>1</v>
      </c>
    </row>
    <row r="209" spans="1:3" ht="21" customHeight="1" x14ac:dyDescent="0.2">
      <c r="A209" s="17" t="s">
        <v>286</v>
      </c>
      <c r="B209" s="17" t="s">
        <v>287</v>
      </c>
      <c r="C209" s="17">
        <f>RIGHT(Table5[[#This Row],[to]],8)-RIGHT(Table5[[#This Row],[from]],8) + 1</f>
        <v>2</v>
      </c>
    </row>
    <row r="210" spans="1:3" ht="21" customHeight="1" x14ac:dyDescent="0.2">
      <c r="A210" s="17" t="s">
        <v>288</v>
      </c>
      <c r="B210" s="17" t="s">
        <v>288</v>
      </c>
      <c r="C210" s="17">
        <f>RIGHT(Table5[[#This Row],[to]],8)-RIGHT(Table5[[#This Row],[from]],8) + 1</f>
        <v>1</v>
      </c>
    </row>
    <row r="211" spans="1:3" ht="21" customHeight="1" x14ac:dyDescent="0.2">
      <c r="A211" s="17" t="s">
        <v>289</v>
      </c>
      <c r="B211" s="17" t="s">
        <v>289</v>
      </c>
      <c r="C211" s="17">
        <f>RIGHT(Table5[[#This Row],[to]],8)-RIGHT(Table5[[#This Row],[from]],8) + 1</f>
        <v>1</v>
      </c>
    </row>
    <row r="212" spans="1:3" ht="21" customHeight="1" x14ac:dyDescent="0.2">
      <c r="A212" s="17" t="s">
        <v>290</v>
      </c>
      <c r="B212" s="17" t="s">
        <v>290</v>
      </c>
      <c r="C212" s="17">
        <f>RIGHT(Table5[[#This Row],[to]],8)-RIGHT(Table5[[#This Row],[from]],8) + 1</f>
        <v>1</v>
      </c>
    </row>
    <row r="213" spans="1:3" ht="21" customHeight="1" x14ac:dyDescent="0.2">
      <c r="A213" s="17" t="s">
        <v>291</v>
      </c>
      <c r="B213" s="17" t="s">
        <v>291</v>
      </c>
      <c r="C213" s="17">
        <f>RIGHT(Table5[[#This Row],[to]],8)-RIGHT(Table5[[#This Row],[from]],8) + 1</f>
        <v>1</v>
      </c>
    </row>
    <row r="214" spans="1:3" ht="21" customHeight="1" x14ac:dyDescent="0.2">
      <c r="A214" s="17" t="s">
        <v>292</v>
      </c>
      <c r="B214" s="17" t="s">
        <v>293</v>
      </c>
      <c r="C214" s="17">
        <f>RIGHT(Table5[[#This Row],[to]],8)-RIGHT(Table5[[#This Row],[from]],8) + 1</f>
        <v>3</v>
      </c>
    </row>
    <row r="215" spans="1:3" ht="21" customHeight="1" x14ac:dyDescent="0.2">
      <c r="A215" s="17" t="s">
        <v>294</v>
      </c>
      <c r="B215" s="17" t="s">
        <v>295</v>
      </c>
      <c r="C215" s="17">
        <f>RIGHT(Table5[[#This Row],[to]],8)-RIGHT(Table5[[#This Row],[from]],8) + 1</f>
        <v>5</v>
      </c>
    </row>
    <row r="216" spans="1:3" ht="21" customHeight="1" x14ac:dyDescent="0.2">
      <c r="A216" s="17" t="s">
        <v>296</v>
      </c>
      <c r="B216" s="17" t="s">
        <v>297</v>
      </c>
      <c r="C216" s="17">
        <f>RIGHT(Table5[[#This Row],[to]],8)-RIGHT(Table5[[#This Row],[from]],8) + 1</f>
        <v>13</v>
      </c>
    </row>
    <row r="217" spans="1:3" ht="21" customHeight="1" x14ac:dyDescent="0.2">
      <c r="A217" s="17" t="s">
        <v>298</v>
      </c>
      <c r="B217" s="17" t="s">
        <v>299</v>
      </c>
      <c r="C217" s="17">
        <f>RIGHT(Table5[[#This Row],[to]],8)-RIGHT(Table5[[#This Row],[from]],8) + 1</f>
        <v>8</v>
      </c>
    </row>
    <row r="218" spans="1:3" ht="21" customHeight="1" x14ac:dyDescent="0.2">
      <c r="A218" s="17" t="s">
        <v>300</v>
      </c>
      <c r="B218" s="17" t="s">
        <v>301</v>
      </c>
      <c r="C218" s="17">
        <f>RIGHT(Table5[[#This Row],[to]],8)-RIGHT(Table5[[#This Row],[from]],8) + 1</f>
        <v>6</v>
      </c>
    </row>
    <row r="219" spans="1:3" ht="21" customHeight="1" x14ac:dyDescent="0.2">
      <c r="A219" s="17" t="s">
        <v>302</v>
      </c>
      <c r="B219" s="17" t="s">
        <v>303</v>
      </c>
      <c r="C219" s="17">
        <f>RIGHT(Table5[[#This Row],[to]],8)-RIGHT(Table5[[#This Row],[from]],8) + 1</f>
        <v>18</v>
      </c>
    </row>
    <row r="220" spans="1:3" ht="21" customHeight="1" x14ac:dyDescent="0.2">
      <c r="A220" s="17" t="s">
        <v>304</v>
      </c>
      <c r="B220" s="17" t="s">
        <v>305</v>
      </c>
      <c r="C220" s="17">
        <f>RIGHT(Table5[[#This Row],[to]],8)-RIGHT(Table5[[#This Row],[from]],8) + 1</f>
        <v>2</v>
      </c>
    </row>
    <row r="221" spans="1:3" ht="21" customHeight="1" x14ac:dyDescent="0.2">
      <c r="A221" s="17" t="s">
        <v>306</v>
      </c>
      <c r="B221" s="17" t="s">
        <v>306</v>
      </c>
      <c r="C221" s="17">
        <f>RIGHT(Table5[[#This Row],[to]],8)-RIGHT(Table5[[#This Row],[from]],8) + 1</f>
        <v>1</v>
      </c>
    </row>
    <row r="222" spans="1:3" ht="21" customHeight="1" x14ac:dyDescent="0.2">
      <c r="A222" s="17" t="s">
        <v>307</v>
      </c>
      <c r="B222" s="17" t="s">
        <v>307</v>
      </c>
      <c r="C222" s="17">
        <f>RIGHT(Table5[[#This Row],[to]],8)-RIGHT(Table5[[#This Row],[from]],8) + 1</f>
        <v>1</v>
      </c>
    </row>
    <row r="223" spans="1:3" ht="21" customHeight="1" x14ac:dyDescent="0.2">
      <c r="A223" s="17" t="s">
        <v>308</v>
      </c>
      <c r="B223" s="17" t="s">
        <v>308</v>
      </c>
      <c r="C223" s="17">
        <f>RIGHT(Table5[[#This Row],[to]],8)-RIGHT(Table5[[#This Row],[from]],8) + 1</f>
        <v>1</v>
      </c>
    </row>
    <row r="224" spans="1:3" ht="21" customHeight="1" x14ac:dyDescent="0.2">
      <c r="A224" s="17" t="s">
        <v>309</v>
      </c>
      <c r="B224" s="17" t="s">
        <v>310</v>
      </c>
      <c r="C224" s="17">
        <f>RIGHT(Table5[[#This Row],[to]],8)-RIGHT(Table5[[#This Row],[from]],8) + 1</f>
        <v>8</v>
      </c>
    </row>
    <row r="225" spans="1:3" ht="21" customHeight="1" x14ac:dyDescent="0.2">
      <c r="A225" s="17" t="s">
        <v>311</v>
      </c>
      <c r="B225" s="17" t="s">
        <v>312</v>
      </c>
      <c r="C225" s="17">
        <f>RIGHT(Table5[[#This Row],[to]],8)-RIGHT(Table5[[#This Row],[from]],8) + 1</f>
        <v>2</v>
      </c>
    </row>
    <row r="226" spans="1:3" ht="21" customHeight="1" x14ac:dyDescent="0.2">
      <c r="A226" s="17" t="s">
        <v>313</v>
      </c>
      <c r="B226" s="17" t="s">
        <v>313</v>
      </c>
      <c r="C226" s="17">
        <f>RIGHT(Table5[[#This Row],[to]],8)-RIGHT(Table5[[#This Row],[from]],8) + 1</f>
        <v>1</v>
      </c>
    </row>
    <row r="227" spans="1:3" ht="21" customHeight="1" x14ac:dyDescent="0.2">
      <c r="A227" s="17" t="s">
        <v>314</v>
      </c>
      <c r="B227" s="17" t="s">
        <v>314</v>
      </c>
      <c r="C227" s="17">
        <f>RIGHT(Table5[[#This Row],[to]],8)-RIGHT(Table5[[#This Row],[from]],8) + 1</f>
        <v>1</v>
      </c>
    </row>
    <row r="228" spans="1:3" ht="21" customHeight="1" x14ac:dyDescent="0.2">
      <c r="A228" s="17" t="s">
        <v>315</v>
      </c>
      <c r="B228" s="17" t="s">
        <v>315</v>
      </c>
      <c r="C228" s="17">
        <f>RIGHT(Table5[[#This Row],[to]],8)-RIGHT(Table5[[#This Row],[from]],8) + 1</f>
        <v>1</v>
      </c>
    </row>
    <row r="229" spans="1:3" ht="21" customHeight="1" x14ac:dyDescent="0.2">
      <c r="A229" s="17" t="s">
        <v>316</v>
      </c>
      <c r="B229" s="17" t="s">
        <v>316</v>
      </c>
      <c r="C229" s="17">
        <f>RIGHT(Table5[[#This Row],[to]],8)-RIGHT(Table5[[#This Row],[from]],8) + 1</f>
        <v>1</v>
      </c>
    </row>
    <row r="230" spans="1:3" ht="21" customHeight="1" x14ac:dyDescent="0.2">
      <c r="A230" s="17" t="s">
        <v>317</v>
      </c>
      <c r="B230" s="17" t="s">
        <v>318</v>
      </c>
      <c r="C230" s="17">
        <f>RIGHT(Table5[[#This Row],[to]],8)-RIGHT(Table5[[#This Row],[from]],8) + 1</f>
        <v>7</v>
      </c>
    </row>
    <row r="231" spans="1:3" ht="21" customHeight="1" x14ac:dyDescent="0.2">
      <c r="A231" s="17" t="s">
        <v>319</v>
      </c>
      <c r="B231" s="17" t="s">
        <v>320</v>
      </c>
      <c r="C231" s="17">
        <f>RIGHT(Table5[[#This Row],[to]],8)-RIGHT(Table5[[#This Row],[from]],8) + 1</f>
        <v>5</v>
      </c>
    </row>
    <row r="232" spans="1:3" ht="21" customHeight="1" x14ac:dyDescent="0.2">
      <c r="A232" s="17" t="s">
        <v>321</v>
      </c>
      <c r="B232" s="17" t="s">
        <v>321</v>
      </c>
      <c r="C232" s="17">
        <f>RIGHT(Table5[[#This Row],[to]],8)-RIGHT(Table5[[#This Row],[from]],8) + 1</f>
        <v>1</v>
      </c>
    </row>
    <row r="233" spans="1:3" ht="21" customHeight="1" x14ac:dyDescent="0.2">
      <c r="A233" s="17" t="s">
        <v>322</v>
      </c>
      <c r="B233" s="17" t="s">
        <v>323</v>
      </c>
      <c r="C233" s="17">
        <f>RIGHT(Table5[[#This Row],[to]],8)-RIGHT(Table5[[#This Row],[from]],8) + 1</f>
        <v>4</v>
      </c>
    </row>
    <row r="234" spans="1:3" ht="21" customHeight="1" x14ac:dyDescent="0.2">
      <c r="A234" s="17" t="s">
        <v>324</v>
      </c>
      <c r="B234" s="17" t="s">
        <v>324</v>
      </c>
      <c r="C234" s="17">
        <f>RIGHT(Table5[[#This Row],[to]],8)-RIGHT(Table5[[#This Row],[from]],8) + 1</f>
        <v>1</v>
      </c>
    </row>
    <row r="235" spans="1:3" ht="21" customHeight="1" x14ac:dyDescent="0.2">
      <c r="A235" s="17" t="s">
        <v>325</v>
      </c>
      <c r="B235" s="17" t="s">
        <v>325</v>
      </c>
      <c r="C235" s="17">
        <f>RIGHT(Table5[[#This Row],[to]],8)-RIGHT(Table5[[#This Row],[from]],8) + 1</f>
        <v>1</v>
      </c>
    </row>
    <row r="236" spans="1:3" ht="21" customHeight="1" x14ac:dyDescent="0.2">
      <c r="A236" s="17" t="s">
        <v>326</v>
      </c>
      <c r="B236" s="17" t="s">
        <v>327</v>
      </c>
      <c r="C236" s="17">
        <f>RIGHT(Table5[[#This Row],[to]],8)-RIGHT(Table5[[#This Row],[from]],8) + 1</f>
        <v>11</v>
      </c>
    </row>
    <row r="237" spans="1:3" ht="21" customHeight="1" x14ac:dyDescent="0.2">
      <c r="A237" s="17" t="s">
        <v>328</v>
      </c>
      <c r="B237" s="17" t="s">
        <v>329</v>
      </c>
      <c r="C237" s="17">
        <f>RIGHT(Table5[[#This Row],[to]],8)-RIGHT(Table5[[#This Row],[from]],8) + 1</f>
        <v>7</v>
      </c>
    </row>
    <row r="238" spans="1:3" ht="21" customHeight="1" x14ac:dyDescent="0.2">
      <c r="A238" s="17" t="s">
        <v>330</v>
      </c>
      <c r="B238" s="17" t="s">
        <v>331</v>
      </c>
      <c r="C238" s="17">
        <f>RIGHT(Table5[[#This Row],[to]],8)-RIGHT(Table5[[#This Row],[from]],8) + 1</f>
        <v>6</v>
      </c>
    </row>
    <row r="239" spans="1:3" ht="21" customHeight="1" x14ac:dyDescent="0.2">
      <c r="A239" s="17" t="s">
        <v>332</v>
      </c>
      <c r="B239" s="17" t="s">
        <v>332</v>
      </c>
      <c r="C239" s="17">
        <f>RIGHT(Table5[[#This Row],[to]],8)-RIGHT(Table5[[#This Row],[from]],8) + 1</f>
        <v>1</v>
      </c>
    </row>
    <row r="240" spans="1:3" ht="21" customHeight="1" x14ac:dyDescent="0.2">
      <c r="A240" s="17" t="s">
        <v>333</v>
      </c>
      <c r="B240" s="17" t="s">
        <v>333</v>
      </c>
      <c r="C240" s="17">
        <f>RIGHT(Table5[[#This Row],[to]],8)-RIGHT(Table5[[#This Row],[from]],8) + 1</f>
        <v>1</v>
      </c>
    </row>
    <row r="241" spans="1:3" ht="21" customHeight="1" x14ac:dyDescent="0.2">
      <c r="A241" s="17" t="s">
        <v>334</v>
      </c>
      <c r="B241" s="17" t="s">
        <v>334</v>
      </c>
      <c r="C241" s="17">
        <f>RIGHT(Table5[[#This Row],[to]],8)-RIGHT(Table5[[#This Row],[from]],8) + 1</f>
        <v>1</v>
      </c>
    </row>
    <row r="242" spans="1:3" ht="21" customHeight="1" x14ac:dyDescent="0.2">
      <c r="A242" s="17" t="s">
        <v>335</v>
      </c>
      <c r="B242" s="17" t="s">
        <v>335</v>
      </c>
      <c r="C242" s="17">
        <f>RIGHT(Table5[[#This Row],[to]],8)-RIGHT(Table5[[#This Row],[from]],8) + 1</f>
        <v>1</v>
      </c>
    </row>
    <row r="243" spans="1:3" ht="21" customHeight="1" x14ac:dyDescent="0.2">
      <c r="A243" s="17" t="s">
        <v>336</v>
      </c>
      <c r="B243" s="17" t="s">
        <v>336</v>
      </c>
      <c r="C243" s="17">
        <f>RIGHT(Table5[[#This Row],[to]],8)-RIGHT(Table5[[#This Row],[from]],8) + 1</f>
        <v>1</v>
      </c>
    </row>
    <row r="244" spans="1:3" ht="21" customHeight="1" x14ac:dyDescent="0.2">
      <c r="A244" s="17" t="s">
        <v>337</v>
      </c>
      <c r="B244" s="17" t="s">
        <v>337</v>
      </c>
      <c r="C244" s="17">
        <f>RIGHT(Table5[[#This Row],[to]],8)-RIGHT(Table5[[#This Row],[from]],8) + 1</f>
        <v>1</v>
      </c>
    </row>
    <row r="245" spans="1:3" ht="21" customHeight="1" x14ac:dyDescent="0.2">
      <c r="A245" s="17" t="s">
        <v>338</v>
      </c>
      <c r="B245" s="17" t="s">
        <v>338</v>
      </c>
      <c r="C245" s="17">
        <f>RIGHT(Table5[[#This Row],[to]],8)-RIGHT(Table5[[#This Row],[from]],8) + 1</f>
        <v>1</v>
      </c>
    </row>
    <row r="246" spans="1:3" ht="21" customHeight="1" x14ac:dyDescent="0.2">
      <c r="A246" s="17" t="s">
        <v>339</v>
      </c>
      <c r="B246" s="17" t="s">
        <v>339</v>
      </c>
      <c r="C246" s="17">
        <f>RIGHT(Table5[[#This Row],[to]],8)-RIGHT(Table5[[#This Row],[from]],8) + 1</f>
        <v>1</v>
      </c>
    </row>
    <row r="247" spans="1:3" ht="21" customHeight="1" x14ac:dyDescent="0.2">
      <c r="A247" s="17" t="s">
        <v>340</v>
      </c>
      <c r="B247" s="17" t="s">
        <v>340</v>
      </c>
      <c r="C247" s="17">
        <f>RIGHT(Table5[[#This Row],[to]],8)-RIGHT(Table5[[#This Row],[from]],8) + 1</f>
        <v>1</v>
      </c>
    </row>
    <row r="248" spans="1:3" ht="21" customHeight="1" x14ac:dyDescent="0.2">
      <c r="A248" s="17" t="s">
        <v>341</v>
      </c>
      <c r="B248" s="17" t="s">
        <v>341</v>
      </c>
      <c r="C248" s="17">
        <f>RIGHT(Table5[[#This Row],[to]],8)-RIGHT(Table5[[#This Row],[from]],8) + 1</f>
        <v>1</v>
      </c>
    </row>
    <row r="249" spans="1:3" ht="21" customHeight="1" x14ac:dyDescent="0.2">
      <c r="A249" s="17" t="s">
        <v>342</v>
      </c>
      <c r="B249" s="17" t="s">
        <v>342</v>
      </c>
      <c r="C249" s="17">
        <f>RIGHT(Table5[[#This Row],[to]],8)-RIGHT(Table5[[#This Row],[from]],8) + 1</f>
        <v>1</v>
      </c>
    </row>
    <row r="250" spans="1:3" ht="21" customHeight="1" x14ac:dyDescent="0.2">
      <c r="A250" s="17" t="s">
        <v>343</v>
      </c>
      <c r="B250" s="17" t="s">
        <v>343</v>
      </c>
      <c r="C250" s="17">
        <f>RIGHT(Table5[[#This Row],[to]],8)-RIGHT(Table5[[#This Row],[from]],8) + 1</f>
        <v>1</v>
      </c>
    </row>
    <row r="251" spans="1:3" ht="21" customHeight="1" x14ac:dyDescent="0.2">
      <c r="A251" s="17" t="s">
        <v>344</v>
      </c>
      <c r="B251" s="17" t="s">
        <v>345</v>
      </c>
      <c r="C251" s="17">
        <f>RIGHT(Table5[[#This Row],[to]],8)-RIGHT(Table5[[#This Row],[from]],8) + 1</f>
        <v>21</v>
      </c>
    </row>
    <row r="252" spans="1:3" ht="21" customHeight="1" x14ac:dyDescent="0.2">
      <c r="A252" s="17" t="s">
        <v>346</v>
      </c>
      <c r="B252" s="17" t="s">
        <v>347</v>
      </c>
      <c r="C252" s="17">
        <f>RIGHT(Table5[[#This Row],[to]],8)-RIGHT(Table5[[#This Row],[from]],8) + 1</f>
        <v>74</v>
      </c>
    </row>
    <row r="253" spans="1:3" ht="21" customHeight="1" x14ac:dyDescent="0.2">
      <c r="A253" s="17" t="s">
        <v>348</v>
      </c>
      <c r="B253" s="17" t="s">
        <v>349</v>
      </c>
      <c r="C253" s="17">
        <f>RIGHT(Table5[[#This Row],[to]],8)-RIGHT(Table5[[#This Row],[from]],8) + 1</f>
        <v>18</v>
      </c>
    </row>
    <row r="254" spans="1:3" ht="21" customHeight="1" x14ac:dyDescent="0.2">
      <c r="A254" s="17" t="s">
        <v>350</v>
      </c>
      <c r="B254" s="17" t="s">
        <v>351</v>
      </c>
      <c r="C254" s="17">
        <f>RIGHT(Table5[[#This Row],[to]],8)-RIGHT(Table5[[#This Row],[from]],8) + 1</f>
        <v>68</v>
      </c>
    </row>
    <row r="255" spans="1:3" ht="21" customHeight="1" x14ac:dyDescent="0.2">
      <c r="A255" s="17" t="s">
        <v>352</v>
      </c>
      <c r="B255" s="17" t="s">
        <v>352</v>
      </c>
      <c r="C255" s="17">
        <f>RIGHT(Table5[[#This Row],[to]],8)-RIGHT(Table5[[#This Row],[from]],8) + 1</f>
        <v>1</v>
      </c>
    </row>
    <row r="256" spans="1:3" ht="21" customHeight="1" x14ac:dyDescent="0.2">
      <c r="A256" s="17" t="s">
        <v>353</v>
      </c>
      <c r="B256" s="17" t="s">
        <v>354</v>
      </c>
      <c r="C256" s="17">
        <f>RIGHT(Table5[[#This Row],[to]],8)-RIGHT(Table5[[#This Row],[from]],8) + 1</f>
        <v>2</v>
      </c>
    </row>
    <row r="257" spans="1:3" ht="21" customHeight="1" x14ac:dyDescent="0.2">
      <c r="A257" s="17" t="s">
        <v>355</v>
      </c>
      <c r="B257" s="17" t="s">
        <v>355</v>
      </c>
      <c r="C257" s="17">
        <f>RIGHT(Table5[[#This Row],[to]],8)-RIGHT(Table5[[#This Row],[from]],8) + 1</f>
        <v>1</v>
      </c>
    </row>
    <row r="258" spans="1:3" ht="21" customHeight="1" x14ac:dyDescent="0.2">
      <c r="A258" s="17" t="s">
        <v>356</v>
      </c>
      <c r="B258" s="17" t="s">
        <v>356</v>
      </c>
      <c r="C258" s="17">
        <f>RIGHT(Table5[[#This Row],[to]],8)-RIGHT(Table5[[#This Row],[from]],8) + 1</f>
        <v>1</v>
      </c>
    </row>
    <row r="259" spans="1:3" ht="21" customHeight="1" x14ac:dyDescent="0.2">
      <c r="A259" s="17" t="s">
        <v>357</v>
      </c>
      <c r="B259" s="17" t="s">
        <v>358</v>
      </c>
      <c r="C259" s="17">
        <f>RIGHT(Table5[[#This Row],[to]],8)-RIGHT(Table5[[#This Row],[from]],8) + 1</f>
        <v>11</v>
      </c>
    </row>
    <row r="260" spans="1:3" ht="21" customHeight="1" x14ac:dyDescent="0.2">
      <c r="A260" s="17" t="s">
        <v>359</v>
      </c>
      <c r="B260" s="17" t="s">
        <v>359</v>
      </c>
      <c r="C260" s="17">
        <f>RIGHT(Table5[[#This Row],[to]],8)-RIGHT(Table5[[#This Row],[from]],8) + 1</f>
        <v>1</v>
      </c>
    </row>
    <row r="261" spans="1:3" ht="21" customHeight="1" x14ac:dyDescent="0.2">
      <c r="A261" s="17" t="s">
        <v>360</v>
      </c>
      <c r="B261" s="17" t="s">
        <v>361</v>
      </c>
      <c r="C261" s="17">
        <f>RIGHT(Table5[[#This Row],[to]],8)-RIGHT(Table5[[#This Row],[from]],8) + 1</f>
        <v>129</v>
      </c>
    </row>
    <row r="262" spans="1:3" ht="21" customHeight="1" x14ac:dyDescent="0.2">
      <c r="A262" s="17" t="s">
        <v>362</v>
      </c>
      <c r="B262" s="17" t="s">
        <v>363</v>
      </c>
      <c r="C262" s="17">
        <f>RIGHT(Table5[[#This Row],[to]],8)-RIGHT(Table5[[#This Row],[from]],8) + 1</f>
        <v>18</v>
      </c>
    </row>
    <row r="263" spans="1:3" ht="21" customHeight="1" x14ac:dyDescent="0.2">
      <c r="A263" s="17" t="s">
        <v>364</v>
      </c>
      <c r="B263" s="17" t="s">
        <v>364</v>
      </c>
      <c r="C263" s="17">
        <f>RIGHT(Table5[[#This Row],[to]],8)-RIGHT(Table5[[#This Row],[from]],8) + 1</f>
        <v>1</v>
      </c>
    </row>
    <row r="264" spans="1:3" ht="21" customHeight="1" x14ac:dyDescent="0.2">
      <c r="A264" s="17" t="s">
        <v>365</v>
      </c>
      <c r="B264" s="17" t="s">
        <v>365</v>
      </c>
      <c r="C264" s="17">
        <f>RIGHT(Table5[[#This Row],[to]],8)-RIGHT(Table5[[#This Row],[from]],8) + 1</f>
        <v>1</v>
      </c>
    </row>
    <row r="265" spans="1:3" ht="21" customHeight="1" x14ac:dyDescent="0.2">
      <c r="A265" s="17" t="s">
        <v>366</v>
      </c>
      <c r="B265" s="17" t="s">
        <v>366</v>
      </c>
      <c r="C265" s="17">
        <f>RIGHT(Table5[[#This Row],[to]],8)-RIGHT(Table5[[#This Row],[from]],8) + 1</f>
        <v>1</v>
      </c>
    </row>
    <row r="266" spans="1:3" ht="21" customHeight="1" x14ac:dyDescent="0.2">
      <c r="A266" s="17" t="s">
        <v>367</v>
      </c>
      <c r="B266" s="17" t="s">
        <v>367</v>
      </c>
      <c r="C266" s="17">
        <f>RIGHT(Table5[[#This Row],[to]],8)-RIGHT(Table5[[#This Row],[from]],8) + 1</f>
        <v>1</v>
      </c>
    </row>
    <row r="267" spans="1:3" ht="21" customHeight="1" x14ac:dyDescent="0.2">
      <c r="A267" s="17" t="s">
        <v>368</v>
      </c>
      <c r="B267" s="17" t="s">
        <v>368</v>
      </c>
      <c r="C267" s="17">
        <f>RIGHT(Table5[[#This Row],[to]],8)-RIGHT(Table5[[#This Row],[from]],8) + 1</f>
        <v>1</v>
      </c>
    </row>
    <row r="268" spans="1:3" ht="21" customHeight="1" x14ac:dyDescent="0.2">
      <c r="A268" s="17" t="s">
        <v>369</v>
      </c>
      <c r="B268" s="17" t="s">
        <v>369</v>
      </c>
      <c r="C268" s="17">
        <f>RIGHT(Table5[[#This Row],[to]],8)-RIGHT(Table5[[#This Row],[from]],8) + 1</f>
        <v>1</v>
      </c>
    </row>
    <row r="269" spans="1:3" ht="21" customHeight="1" x14ac:dyDescent="0.2">
      <c r="A269" s="17" t="s">
        <v>370</v>
      </c>
      <c r="B269" s="17" t="s">
        <v>371</v>
      </c>
      <c r="C269" s="17">
        <f>RIGHT(Table5[[#This Row],[to]],8)-RIGHT(Table5[[#This Row],[from]],8) + 1</f>
        <v>19</v>
      </c>
    </row>
    <row r="270" spans="1:3" ht="21" customHeight="1" x14ac:dyDescent="0.2">
      <c r="A270" s="17" t="s">
        <v>372</v>
      </c>
      <c r="B270" s="17" t="s">
        <v>373</v>
      </c>
      <c r="C270" s="17">
        <f>RIGHT(Table5[[#This Row],[to]],8)-RIGHT(Table5[[#This Row],[from]],8) + 1</f>
        <v>35</v>
      </c>
    </row>
    <row r="271" spans="1:3" ht="21" customHeight="1" x14ac:dyDescent="0.2">
      <c r="A271" s="17" t="s">
        <v>374</v>
      </c>
      <c r="B271" s="17" t="s">
        <v>374</v>
      </c>
      <c r="C271" s="17">
        <f>RIGHT(Table5[[#This Row],[to]],8)-RIGHT(Table5[[#This Row],[from]],8) + 1</f>
        <v>1</v>
      </c>
    </row>
    <row r="272" spans="1:3" ht="21" customHeight="1" x14ac:dyDescent="0.2">
      <c r="A272" s="17" t="s">
        <v>375</v>
      </c>
      <c r="B272" s="17" t="s">
        <v>375</v>
      </c>
      <c r="C272" s="17">
        <f>RIGHT(Table5[[#This Row],[to]],8)-RIGHT(Table5[[#This Row],[from]],8) + 1</f>
        <v>1</v>
      </c>
    </row>
    <row r="273" spans="1:3" ht="21" customHeight="1" x14ac:dyDescent="0.2">
      <c r="A273" s="17" t="s">
        <v>376</v>
      </c>
      <c r="B273" s="17" t="s">
        <v>376</v>
      </c>
      <c r="C273" s="17">
        <f>RIGHT(Table5[[#This Row],[to]],8)-RIGHT(Table5[[#This Row],[from]],8) + 1</f>
        <v>1</v>
      </c>
    </row>
    <row r="274" spans="1:3" ht="21" customHeight="1" x14ac:dyDescent="0.2">
      <c r="A274" s="17" t="s">
        <v>377</v>
      </c>
      <c r="B274" s="17" t="s">
        <v>377</v>
      </c>
      <c r="C274" s="17">
        <f>RIGHT(Table5[[#This Row],[to]],8)-RIGHT(Table5[[#This Row],[from]],8) + 1</f>
        <v>1</v>
      </c>
    </row>
    <row r="275" spans="1:3" ht="21" customHeight="1" x14ac:dyDescent="0.2">
      <c r="A275" s="17" t="s">
        <v>378</v>
      </c>
      <c r="B275" s="17" t="s">
        <v>379</v>
      </c>
      <c r="C275" s="17">
        <f>RIGHT(Table5[[#This Row],[to]],8)-RIGHT(Table5[[#This Row],[from]],8) + 1</f>
        <v>2</v>
      </c>
    </row>
    <row r="276" spans="1:3" ht="21" customHeight="1" x14ac:dyDescent="0.2">
      <c r="A276" s="17" t="s">
        <v>380</v>
      </c>
      <c r="B276" s="17" t="s">
        <v>380</v>
      </c>
      <c r="C276" s="17">
        <f>RIGHT(Table5[[#This Row],[to]],8)-RIGHT(Table5[[#This Row],[from]],8) + 1</f>
        <v>1</v>
      </c>
    </row>
    <row r="277" spans="1:3" ht="21" customHeight="1" x14ac:dyDescent="0.2">
      <c r="A277" s="17" t="s">
        <v>381</v>
      </c>
      <c r="B277" s="17" t="s">
        <v>382</v>
      </c>
      <c r="C277" s="17">
        <f>RIGHT(Table5[[#This Row],[to]],8)-RIGHT(Table5[[#This Row],[from]],8) + 1</f>
        <v>12</v>
      </c>
    </row>
    <row r="278" spans="1:3" ht="21" customHeight="1" x14ac:dyDescent="0.2">
      <c r="A278" s="17" t="s">
        <v>383</v>
      </c>
      <c r="B278" s="17" t="s">
        <v>384</v>
      </c>
      <c r="C278" s="17">
        <f>RIGHT(Table5[[#This Row],[to]],8)-RIGHT(Table5[[#This Row],[from]],8) + 1</f>
        <v>38</v>
      </c>
    </row>
    <row r="279" spans="1:3" ht="21" customHeight="1" x14ac:dyDescent="0.2">
      <c r="A279" s="17" t="s">
        <v>385</v>
      </c>
      <c r="B279" s="17" t="s">
        <v>385</v>
      </c>
      <c r="C279" s="17">
        <f>RIGHT(Table5[[#This Row],[to]],8)-RIGHT(Table5[[#This Row],[from]],8) + 1</f>
        <v>1</v>
      </c>
    </row>
    <row r="280" spans="1:3" ht="21" customHeight="1" x14ac:dyDescent="0.2">
      <c r="A280" s="17" t="s">
        <v>386</v>
      </c>
      <c r="B280" s="17" t="s">
        <v>387</v>
      </c>
      <c r="C280" s="17">
        <f>RIGHT(Table5[[#This Row],[to]],8)-RIGHT(Table5[[#This Row],[from]],8) + 1</f>
        <v>16</v>
      </c>
    </row>
    <row r="281" spans="1:3" ht="21" customHeight="1" x14ac:dyDescent="0.2">
      <c r="A281" s="17" t="s">
        <v>388</v>
      </c>
      <c r="B281" s="17" t="s">
        <v>389</v>
      </c>
      <c r="C281" s="17">
        <f>RIGHT(Table5[[#This Row],[to]],8)-RIGHT(Table5[[#This Row],[from]],8) + 1</f>
        <v>17</v>
      </c>
    </row>
    <row r="282" spans="1:3" ht="21" customHeight="1" x14ac:dyDescent="0.2">
      <c r="A282" s="17" t="s">
        <v>390</v>
      </c>
      <c r="B282" s="17" t="s">
        <v>390</v>
      </c>
      <c r="C282" s="17">
        <f>RIGHT(Table5[[#This Row],[to]],8)-RIGHT(Table5[[#This Row],[from]],8) + 1</f>
        <v>1</v>
      </c>
    </row>
    <row r="283" spans="1:3" ht="21" customHeight="1" x14ac:dyDescent="0.2">
      <c r="A283" s="17" t="s">
        <v>391</v>
      </c>
      <c r="B283" s="17" t="s">
        <v>392</v>
      </c>
      <c r="C283" s="17">
        <f>RIGHT(Table5[[#This Row],[to]],8)-RIGHT(Table5[[#This Row],[from]],8) + 1</f>
        <v>2</v>
      </c>
    </row>
    <row r="284" spans="1:3" ht="21" customHeight="1" x14ac:dyDescent="0.2">
      <c r="A284" s="17" t="s">
        <v>393</v>
      </c>
      <c r="B284" s="17" t="s">
        <v>393</v>
      </c>
      <c r="C284" s="17">
        <f>RIGHT(Table5[[#This Row],[to]],8)-RIGHT(Table5[[#This Row],[from]],8) + 1</f>
        <v>1</v>
      </c>
    </row>
    <row r="285" spans="1:3" ht="21" customHeight="1" x14ac:dyDescent="0.2">
      <c r="A285" s="17" t="s">
        <v>394</v>
      </c>
      <c r="B285" s="17" t="s">
        <v>394</v>
      </c>
      <c r="C285" s="17">
        <f>RIGHT(Table5[[#This Row],[to]],8)-RIGHT(Table5[[#This Row],[from]],8) + 1</f>
        <v>1</v>
      </c>
    </row>
    <row r="286" spans="1:3" ht="21" customHeight="1" x14ac:dyDescent="0.2">
      <c r="A286" s="17" t="s">
        <v>395</v>
      </c>
      <c r="B286" s="17" t="s">
        <v>396</v>
      </c>
      <c r="C286" s="17">
        <f>RIGHT(Table5[[#This Row],[to]],8)-RIGHT(Table5[[#This Row],[from]],8) + 1</f>
        <v>3</v>
      </c>
    </row>
    <row r="287" spans="1:3" ht="21" customHeight="1" x14ac:dyDescent="0.2">
      <c r="A287" s="17" t="s">
        <v>397</v>
      </c>
      <c r="B287" s="17" t="s">
        <v>397</v>
      </c>
      <c r="C287" s="17">
        <f>RIGHT(Table5[[#This Row],[to]],8)-RIGHT(Table5[[#This Row],[from]],8) + 1</f>
        <v>1</v>
      </c>
    </row>
    <row r="288" spans="1:3" ht="21" customHeight="1" x14ac:dyDescent="0.2">
      <c r="A288" s="17" t="s">
        <v>398</v>
      </c>
      <c r="B288" s="17" t="s">
        <v>398</v>
      </c>
      <c r="C288" s="17">
        <f>RIGHT(Table5[[#This Row],[to]],8)-RIGHT(Table5[[#This Row],[from]],8) + 1</f>
        <v>1</v>
      </c>
    </row>
    <row r="289" spans="1:3" ht="21" customHeight="1" x14ac:dyDescent="0.2">
      <c r="A289" s="17" t="s">
        <v>399</v>
      </c>
      <c r="B289" s="17" t="s">
        <v>399</v>
      </c>
      <c r="C289" s="17">
        <f>RIGHT(Table5[[#This Row],[to]],8)-RIGHT(Table5[[#This Row],[from]],8) + 1</f>
        <v>1</v>
      </c>
    </row>
    <row r="290" spans="1:3" ht="21" customHeight="1" x14ac:dyDescent="0.2">
      <c r="A290" s="17" t="s">
        <v>400</v>
      </c>
      <c r="B290" s="17" t="s">
        <v>400</v>
      </c>
      <c r="C290" s="17">
        <f>RIGHT(Table5[[#This Row],[to]],8)-RIGHT(Table5[[#This Row],[from]],8) + 1</f>
        <v>1</v>
      </c>
    </row>
    <row r="291" spans="1:3" ht="21" customHeight="1" x14ac:dyDescent="0.2">
      <c r="A291" s="17" t="s">
        <v>401</v>
      </c>
      <c r="B291" s="17" t="s">
        <v>401</v>
      </c>
      <c r="C291" s="17">
        <f>RIGHT(Table5[[#This Row],[to]],8)-RIGHT(Table5[[#This Row],[from]],8) + 1</f>
        <v>1</v>
      </c>
    </row>
    <row r="292" spans="1:3" ht="21" customHeight="1" x14ac:dyDescent="0.2">
      <c r="A292" s="17" t="s">
        <v>402</v>
      </c>
      <c r="B292" s="17" t="s">
        <v>402</v>
      </c>
      <c r="C292" s="17">
        <f>RIGHT(Table5[[#This Row],[to]],8)-RIGHT(Table5[[#This Row],[from]],8) + 1</f>
        <v>1</v>
      </c>
    </row>
    <row r="293" spans="1:3" ht="21" customHeight="1" x14ac:dyDescent="0.2">
      <c r="A293" s="17" t="s">
        <v>403</v>
      </c>
      <c r="B293" s="17" t="s">
        <v>403</v>
      </c>
      <c r="C293" s="17">
        <f>RIGHT(Table5[[#This Row],[to]],8)-RIGHT(Table5[[#This Row],[from]],8) + 1</f>
        <v>1</v>
      </c>
    </row>
    <row r="294" spans="1:3" ht="21" customHeight="1" x14ac:dyDescent="0.2">
      <c r="A294" s="17" t="s">
        <v>404</v>
      </c>
      <c r="B294" s="17" t="s">
        <v>404</v>
      </c>
      <c r="C294" s="17">
        <f>RIGHT(Table5[[#This Row],[to]],8)-RIGHT(Table5[[#This Row],[from]],8) + 1</f>
        <v>1</v>
      </c>
    </row>
    <row r="295" spans="1:3" ht="21" customHeight="1" x14ac:dyDescent="0.2">
      <c r="A295" s="17" t="s">
        <v>405</v>
      </c>
      <c r="B295" s="17" t="s">
        <v>405</v>
      </c>
      <c r="C295" s="17">
        <f>RIGHT(Table5[[#This Row],[to]],8)-RIGHT(Table5[[#This Row],[from]],8) + 1</f>
        <v>1</v>
      </c>
    </row>
    <row r="296" spans="1:3" ht="21" customHeight="1" x14ac:dyDescent="0.2">
      <c r="A296" s="17" t="s">
        <v>406</v>
      </c>
      <c r="B296" s="17" t="s">
        <v>406</v>
      </c>
      <c r="C296" s="17">
        <f>RIGHT(Table5[[#This Row],[to]],8)-RIGHT(Table5[[#This Row],[from]],8) + 1</f>
        <v>1</v>
      </c>
    </row>
    <row r="297" spans="1:3" ht="21" customHeight="1" x14ac:dyDescent="0.2">
      <c r="A297" s="17" t="s">
        <v>407</v>
      </c>
      <c r="B297" s="17" t="s">
        <v>407</v>
      </c>
      <c r="C297" s="17">
        <f>RIGHT(Table5[[#This Row],[to]],8)-RIGHT(Table5[[#This Row],[from]],8) + 1</f>
        <v>1</v>
      </c>
    </row>
    <row r="298" spans="1:3" ht="21" customHeight="1" x14ac:dyDescent="0.2">
      <c r="A298" s="17" t="s">
        <v>408</v>
      </c>
      <c r="B298" s="17" t="s">
        <v>409</v>
      </c>
      <c r="C298" s="17">
        <f>RIGHT(Table5[[#This Row],[to]],8)-RIGHT(Table5[[#This Row],[from]],8) + 1</f>
        <v>2</v>
      </c>
    </row>
    <row r="299" spans="1:3" ht="21" customHeight="1" x14ac:dyDescent="0.2">
      <c r="A299" s="17" t="s">
        <v>410</v>
      </c>
      <c r="B299" s="17" t="s">
        <v>410</v>
      </c>
      <c r="C299" s="17">
        <f>RIGHT(Table5[[#This Row],[to]],8)-RIGHT(Table5[[#This Row],[from]],8) + 1</f>
        <v>1</v>
      </c>
    </row>
    <row r="300" spans="1:3" ht="21" customHeight="1" x14ac:dyDescent="0.2">
      <c r="A300" s="17" t="s">
        <v>411</v>
      </c>
      <c r="B300" s="17" t="s">
        <v>411</v>
      </c>
      <c r="C300" s="17">
        <f>RIGHT(Table5[[#This Row],[to]],8)-RIGHT(Table5[[#This Row],[from]],8) + 1</f>
        <v>1</v>
      </c>
    </row>
    <row r="301" spans="1:3" ht="21" customHeight="1" x14ac:dyDescent="0.2">
      <c r="A301" s="17" t="s">
        <v>412</v>
      </c>
      <c r="B301" s="17" t="s">
        <v>412</v>
      </c>
      <c r="C301" s="17">
        <f>RIGHT(Table5[[#This Row],[to]],8)-RIGHT(Table5[[#This Row],[from]],8) + 1</f>
        <v>1</v>
      </c>
    </row>
    <row r="302" spans="1:3" ht="21" customHeight="1" x14ac:dyDescent="0.2">
      <c r="A302" s="17" t="s">
        <v>413</v>
      </c>
      <c r="B302" s="17" t="s">
        <v>413</v>
      </c>
      <c r="C302" s="17">
        <f>RIGHT(Table5[[#This Row],[to]],8)-RIGHT(Table5[[#This Row],[from]],8) + 1</f>
        <v>1</v>
      </c>
    </row>
    <row r="303" spans="1:3" ht="21" customHeight="1" x14ac:dyDescent="0.2">
      <c r="A303" s="17" t="s">
        <v>414</v>
      </c>
      <c r="B303" s="17" t="s">
        <v>414</v>
      </c>
      <c r="C303" s="17">
        <f>RIGHT(Table5[[#This Row],[to]],8)-RIGHT(Table5[[#This Row],[from]],8) + 1</f>
        <v>1</v>
      </c>
    </row>
    <row r="304" spans="1:3" ht="21" customHeight="1" x14ac:dyDescent="0.2">
      <c r="A304" s="17" t="s">
        <v>415</v>
      </c>
      <c r="B304" s="17" t="s">
        <v>416</v>
      </c>
      <c r="C304" s="17">
        <f>RIGHT(Table5[[#This Row],[to]],8)-RIGHT(Table5[[#This Row],[from]],8) + 1</f>
        <v>15</v>
      </c>
    </row>
    <row r="305" spans="1:3" ht="21" customHeight="1" x14ac:dyDescent="0.2">
      <c r="A305" s="17" t="s">
        <v>417</v>
      </c>
      <c r="B305" s="17" t="s">
        <v>417</v>
      </c>
      <c r="C305" s="17">
        <f>RIGHT(Table5[[#This Row],[to]],8)-RIGHT(Table5[[#This Row],[from]],8) + 1</f>
        <v>1</v>
      </c>
    </row>
    <row r="306" spans="1:3" ht="21" customHeight="1" x14ac:dyDescent="0.2">
      <c r="A306" s="17" t="s">
        <v>418</v>
      </c>
      <c r="B306" s="17" t="s">
        <v>418</v>
      </c>
      <c r="C306" s="17">
        <f>RIGHT(Table5[[#This Row],[to]],8)-RIGHT(Table5[[#This Row],[from]],8) + 1</f>
        <v>1</v>
      </c>
    </row>
    <row r="307" spans="1:3" ht="21" customHeight="1" x14ac:dyDescent="0.2">
      <c r="A307" s="17" t="s">
        <v>419</v>
      </c>
      <c r="B307" s="17" t="s">
        <v>420</v>
      </c>
      <c r="C307" s="17">
        <f>RIGHT(Table5[[#This Row],[to]],8)-RIGHT(Table5[[#This Row],[from]],8) + 1</f>
        <v>52</v>
      </c>
    </row>
    <row r="308" spans="1:3" ht="21" customHeight="1" x14ac:dyDescent="0.2">
      <c r="A308" s="17" t="s">
        <v>421</v>
      </c>
      <c r="B308" s="17" t="s">
        <v>421</v>
      </c>
      <c r="C308" s="17">
        <f>RIGHT(Table5[[#This Row],[to]],8)-RIGHT(Table5[[#This Row],[from]],8) + 1</f>
        <v>1</v>
      </c>
    </row>
    <row r="309" spans="1:3" ht="21" customHeight="1" x14ac:dyDescent="0.2">
      <c r="A309" s="17" t="s">
        <v>422</v>
      </c>
      <c r="B309" s="17" t="s">
        <v>423</v>
      </c>
      <c r="C309" s="17">
        <f>RIGHT(Table5[[#This Row],[to]],8)-RIGHT(Table5[[#This Row],[from]],8) + 1</f>
        <v>11</v>
      </c>
    </row>
    <row r="310" spans="1:3" ht="21" customHeight="1" x14ac:dyDescent="0.2">
      <c r="A310" s="17" t="s">
        <v>424</v>
      </c>
      <c r="B310" s="17" t="s">
        <v>425</v>
      </c>
      <c r="C310" s="17">
        <f>RIGHT(Table5[[#This Row],[to]],8)-RIGHT(Table5[[#This Row],[from]],8) + 1</f>
        <v>11</v>
      </c>
    </row>
    <row r="311" spans="1:3" ht="21" customHeight="1" x14ac:dyDescent="0.2">
      <c r="A311" s="17" t="s">
        <v>426</v>
      </c>
      <c r="B311" s="17" t="s">
        <v>427</v>
      </c>
      <c r="C311" s="17">
        <f>RIGHT(Table5[[#This Row],[to]],8)-RIGHT(Table5[[#This Row],[from]],8) + 1</f>
        <v>2</v>
      </c>
    </row>
    <row r="312" spans="1:3" ht="21" customHeight="1" x14ac:dyDescent="0.2">
      <c r="A312" s="17" t="s">
        <v>428</v>
      </c>
      <c r="B312" s="17" t="s">
        <v>429</v>
      </c>
      <c r="C312" s="17">
        <f>RIGHT(Table5[[#This Row],[to]],8)-RIGHT(Table5[[#This Row],[from]],8) + 1</f>
        <v>2</v>
      </c>
    </row>
    <row r="313" spans="1:3" ht="21" customHeight="1" x14ac:dyDescent="0.2">
      <c r="A313" s="17" t="s">
        <v>430</v>
      </c>
      <c r="B313" s="17" t="s">
        <v>430</v>
      </c>
      <c r="C313" s="17">
        <f>RIGHT(Table5[[#This Row],[to]],8)-RIGHT(Table5[[#This Row],[from]],8) + 1</f>
        <v>1</v>
      </c>
    </row>
    <row r="314" spans="1:3" ht="21" customHeight="1" x14ac:dyDescent="0.2">
      <c r="A314" s="17" t="s">
        <v>431</v>
      </c>
      <c r="B314" s="17" t="s">
        <v>431</v>
      </c>
      <c r="C314" s="17">
        <f>RIGHT(Table5[[#This Row],[to]],8)-RIGHT(Table5[[#This Row],[from]],8) + 1</f>
        <v>1</v>
      </c>
    </row>
    <row r="315" spans="1:3" ht="21" customHeight="1" x14ac:dyDescent="0.2">
      <c r="A315" s="17" t="s">
        <v>432</v>
      </c>
      <c r="B315" s="17" t="s">
        <v>432</v>
      </c>
      <c r="C315" s="17">
        <f>RIGHT(Table5[[#This Row],[to]],8)-RIGHT(Table5[[#This Row],[from]],8) + 1</f>
        <v>1</v>
      </c>
    </row>
    <row r="316" spans="1:3" ht="21" customHeight="1" x14ac:dyDescent="0.2">
      <c r="A316" s="17" t="s">
        <v>433</v>
      </c>
      <c r="B316" s="17" t="s">
        <v>433</v>
      </c>
      <c r="C316" s="17">
        <f>RIGHT(Table5[[#This Row],[to]],8)-RIGHT(Table5[[#This Row],[from]],8) + 1</f>
        <v>1</v>
      </c>
    </row>
    <row r="317" spans="1:3" ht="21" customHeight="1" x14ac:dyDescent="0.2">
      <c r="A317" s="17" t="s">
        <v>434</v>
      </c>
      <c r="B317" s="17" t="s">
        <v>434</v>
      </c>
      <c r="C317" s="17">
        <f>RIGHT(Table5[[#This Row],[to]],8)-RIGHT(Table5[[#This Row],[from]],8) + 1</f>
        <v>1</v>
      </c>
    </row>
    <row r="318" spans="1:3" ht="21" customHeight="1" x14ac:dyDescent="0.2">
      <c r="A318" s="17" t="s">
        <v>435</v>
      </c>
      <c r="B318" s="17" t="s">
        <v>435</v>
      </c>
      <c r="C318" s="17">
        <f>RIGHT(Table5[[#This Row],[to]],8)-RIGHT(Table5[[#This Row],[from]],8) + 1</f>
        <v>1</v>
      </c>
    </row>
    <row r="319" spans="1:3" ht="21" customHeight="1" x14ac:dyDescent="0.2">
      <c r="A319" s="17" t="s">
        <v>436</v>
      </c>
      <c r="B319" s="17" t="s">
        <v>437</v>
      </c>
      <c r="C319" s="17">
        <f>RIGHT(Table5[[#This Row],[to]],8)-RIGHT(Table5[[#This Row],[from]],8) + 1</f>
        <v>2</v>
      </c>
    </row>
    <row r="320" spans="1:3" ht="21" customHeight="1" x14ac:dyDescent="0.2">
      <c r="A320" s="17" t="s">
        <v>438</v>
      </c>
      <c r="B320" s="17" t="s">
        <v>438</v>
      </c>
      <c r="C320" s="17">
        <f>RIGHT(Table5[[#This Row],[to]],8)-RIGHT(Table5[[#This Row],[from]],8) + 1</f>
        <v>1</v>
      </c>
    </row>
    <row r="321" spans="1:3" ht="21" customHeight="1" x14ac:dyDescent="0.2">
      <c r="A321" s="17" t="s">
        <v>439</v>
      </c>
      <c r="B321" s="17" t="s">
        <v>439</v>
      </c>
      <c r="C321" s="17">
        <f>RIGHT(Table5[[#This Row],[to]],8)-RIGHT(Table5[[#This Row],[from]],8) + 1</f>
        <v>1</v>
      </c>
    </row>
    <row r="322" spans="1:3" ht="21" customHeight="1" x14ac:dyDescent="0.2">
      <c r="A322" s="17" t="s">
        <v>440</v>
      </c>
      <c r="B322" s="17" t="s">
        <v>440</v>
      </c>
      <c r="C322" s="17">
        <f>RIGHT(Table5[[#This Row],[to]],8)-RIGHT(Table5[[#This Row],[from]],8) + 1</f>
        <v>1</v>
      </c>
    </row>
    <row r="323" spans="1:3" ht="21" customHeight="1" x14ac:dyDescent="0.2">
      <c r="A323" s="17" t="s">
        <v>441</v>
      </c>
      <c r="B323" s="17" t="s">
        <v>441</v>
      </c>
      <c r="C323" s="17">
        <f>RIGHT(Table5[[#This Row],[to]],8)-RIGHT(Table5[[#This Row],[from]],8) + 1</f>
        <v>1</v>
      </c>
    </row>
    <row r="324" spans="1:3" ht="21" customHeight="1" x14ac:dyDescent="0.2">
      <c r="A324" s="17" t="s">
        <v>442</v>
      </c>
      <c r="B324" s="17" t="s">
        <v>443</v>
      </c>
      <c r="C324" s="17">
        <f>RIGHT(Table5[[#This Row],[to]],8)-RIGHT(Table5[[#This Row],[from]],8) + 1</f>
        <v>2</v>
      </c>
    </row>
    <row r="325" spans="1:3" ht="21" customHeight="1" x14ac:dyDescent="0.2">
      <c r="A325" s="17" t="s">
        <v>444</v>
      </c>
      <c r="B325" s="17" t="s">
        <v>444</v>
      </c>
      <c r="C325" s="17">
        <f>RIGHT(Table5[[#This Row],[to]],8)-RIGHT(Table5[[#This Row],[from]],8) + 1</f>
        <v>1</v>
      </c>
    </row>
    <row r="326" spans="1:3" ht="21" customHeight="1" x14ac:dyDescent="0.2">
      <c r="A326" s="17" t="s">
        <v>445</v>
      </c>
      <c r="B326" s="17" t="s">
        <v>445</v>
      </c>
      <c r="C326" s="17">
        <f>RIGHT(Table5[[#This Row],[to]],8)-RIGHT(Table5[[#This Row],[from]],8) + 1</f>
        <v>1</v>
      </c>
    </row>
    <row r="327" spans="1:3" ht="21" customHeight="1" x14ac:dyDescent="0.2">
      <c r="A327" s="17" t="s">
        <v>446</v>
      </c>
      <c r="B327" s="17" t="s">
        <v>447</v>
      </c>
      <c r="C327" s="17">
        <f>RIGHT(Table5[[#This Row],[to]],8)-RIGHT(Table5[[#This Row],[from]],8) + 1</f>
        <v>8</v>
      </c>
    </row>
    <row r="328" spans="1:3" ht="21" customHeight="1" x14ac:dyDescent="0.2">
      <c r="A328" s="17" t="s">
        <v>448</v>
      </c>
      <c r="B328" s="17" t="s">
        <v>448</v>
      </c>
      <c r="C328" s="17">
        <f>RIGHT(Table5[[#This Row],[to]],8)-RIGHT(Table5[[#This Row],[from]],8) + 1</f>
        <v>1</v>
      </c>
    </row>
    <row r="329" spans="1:3" ht="21" customHeight="1" x14ac:dyDescent="0.2">
      <c r="A329" s="17" t="s">
        <v>449</v>
      </c>
      <c r="B329" s="17" t="s">
        <v>449</v>
      </c>
      <c r="C329" s="17">
        <f>RIGHT(Table5[[#This Row],[to]],8)-RIGHT(Table5[[#This Row],[from]],8) + 1</f>
        <v>1</v>
      </c>
    </row>
    <row r="330" spans="1:3" ht="21" customHeight="1" x14ac:dyDescent="0.2">
      <c r="A330" s="17" t="s">
        <v>450</v>
      </c>
      <c r="B330" s="17" t="s">
        <v>450</v>
      </c>
      <c r="C330" s="17">
        <f>RIGHT(Table5[[#This Row],[to]],8)-RIGHT(Table5[[#This Row],[from]],8) + 1</f>
        <v>1</v>
      </c>
    </row>
    <row r="331" spans="1:3" ht="21" customHeight="1" x14ac:dyDescent="0.2">
      <c r="A331" s="17" t="s">
        <v>451</v>
      </c>
      <c r="B331" s="17" t="s">
        <v>451</v>
      </c>
      <c r="C331" s="17">
        <f>RIGHT(Table5[[#This Row],[to]],8)-RIGHT(Table5[[#This Row],[from]],8) + 1</f>
        <v>1</v>
      </c>
    </row>
    <row r="332" spans="1:3" ht="21" customHeight="1" x14ac:dyDescent="0.2">
      <c r="A332" s="17" t="s">
        <v>452</v>
      </c>
      <c r="B332" s="17" t="s">
        <v>452</v>
      </c>
      <c r="C332" s="17">
        <f>RIGHT(Table5[[#This Row],[to]],8)-RIGHT(Table5[[#This Row],[from]],8) + 1</f>
        <v>1</v>
      </c>
    </row>
    <row r="333" spans="1:3" ht="21" customHeight="1" x14ac:dyDescent="0.2">
      <c r="A333" s="17" t="s">
        <v>453</v>
      </c>
      <c r="B333" s="17" t="s">
        <v>454</v>
      </c>
      <c r="C333" s="17">
        <f>RIGHT(Table5[[#This Row],[to]],8)-RIGHT(Table5[[#This Row],[from]],8) + 1</f>
        <v>2</v>
      </c>
    </row>
    <row r="334" spans="1:3" ht="21" customHeight="1" x14ac:dyDescent="0.2">
      <c r="A334" s="17" t="s">
        <v>455</v>
      </c>
      <c r="B334" s="17" t="s">
        <v>455</v>
      </c>
      <c r="C334" s="17">
        <f>RIGHT(Table5[[#This Row],[to]],8)-RIGHT(Table5[[#This Row],[from]],8) + 1</f>
        <v>1</v>
      </c>
    </row>
    <row r="335" spans="1:3" ht="21" customHeight="1" x14ac:dyDescent="0.2">
      <c r="A335" s="17" t="s">
        <v>456</v>
      </c>
      <c r="B335" s="17" t="s">
        <v>456</v>
      </c>
      <c r="C335" s="17">
        <f>RIGHT(Table5[[#This Row],[to]],8)-RIGHT(Table5[[#This Row],[from]],8) + 1</f>
        <v>1</v>
      </c>
    </row>
    <row r="336" spans="1:3" ht="21" customHeight="1" x14ac:dyDescent="0.2">
      <c r="A336" s="17" t="s">
        <v>457</v>
      </c>
      <c r="B336" s="17" t="s">
        <v>457</v>
      </c>
      <c r="C336" s="17">
        <f>RIGHT(Table5[[#This Row],[to]],8)-RIGHT(Table5[[#This Row],[from]],8) + 1</f>
        <v>1</v>
      </c>
    </row>
    <row r="337" spans="1:3" ht="21" customHeight="1" x14ac:dyDescent="0.2">
      <c r="A337" s="17" t="s">
        <v>458</v>
      </c>
      <c r="B337" s="17" t="s">
        <v>458</v>
      </c>
      <c r="C337" s="17">
        <f>RIGHT(Table5[[#This Row],[to]],8)-RIGHT(Table5[[#This Row],[from]],8) + 1</f>
        <v>1</v>
      </c>
    </row>
    <row r="338" spans="1:3" ht="21" customHeight="1" x14ac:dyDescent="0.2">
      <c r="A338" s="17" t="s">
        <v>459</v>
      </c>
      <c r="B338" s="17" t="s">
        <v>460</v>
      </c>
      <c r="C338" s="17">
        <f>RIGHT(Table5[[#This Row],[to]],8)-RIGHT(Table5[[#This Row],[from]],8) + 1</f>
        <v>2</v>
      </c>
    </row>
    <row r="339" spans="1:3" ht="21" customHeight="1" x14ac:dyDescent="0.2">
      <c r="A339" s="17" t="s">
        <v>461</v>
      </c>
      <c r="B339" s="17" t="s">
        <v>461</v>
      </c>
      <c r="C339" s="17">
        <f>RIGHT(Table5[[#This Row],[to]],8)-RIGHT(Table5[[#This Row],[from]],8) + 1</f>
        <v>1</v>
      </c>
    </row>
    <row r="340" spans="1:3" ht="21" customHeight="1" x14ac:dyDescent="0.2">
      <c r="A340" s="17" t="s">
        <v>462</v>
      </c>
      <c r="B340" s="17" t="s">
        <v>462</v>
      </c>
      <c r="C340" s="17">
        <f>RIGHT(Table5[[#This Row],[to]],8)-RIGHT(Table5[[#This Row],[from]],8) + 1</f>
        <v>1</v>
      </c>
    </row>
    <row r="341" spans="1:3" ht="21" customHeight="1" x14ac:dyDescent="0.2">
      <c r="A341" s="17" t="s">
        <v>463</v>
      </c>
      <c r="B341" s="17" t="s">
        <v>463</v>
      </c>
      <c r="C341" s="17">
        <f>RIGHT(Table5[[#This Row],[to]],8)-RIGHT(Table5[[#This Row],[from]],8) + 1</f>
        <v>1</v>
      </c>
    </row>
    <row r="342" spans="1:3" ht="21" customHeight="1" x14ac:dyDescent="0.2">
      <c r="A342" s="17" t="s">
        <v>464</v>
      </c>
      <c r="B342" s="17" t="s">
        <v>464</v>
      </c>
      <c r="C342" s="17">
        <f>RIGHT(Table5[[#This Row],[to]],8)-RIGHT(Table5[[#This Row],[from]],8) + 1</f>
        <v>1</v>
      </c>
    </row>
    <row r="343" spans="1:3" ht="21" customHeight="1" x14ac:dyDescent="0.2">
      <c r="A343" s="17" t="s">
        <v>465</v>
      </c>
      <c r="B343" s="17" t="s">
        <v>465</v>
      </c>
      <c r="C343" s="17">
        <f>RIGHT(Table5[[#This Row],[to]],8)-RIGHT(Table5[[#This Row],[from]],8) + 1</f>
        <v>1</v>
      </c>
    </row>
    <row r="344" spans="1:3" ht="21" customHeight="1" x14ac:dyDescent="0.2">
      <c r="A344" s="17" t="s">
        <v>466</v>
      </c>
      <c r="B344" s="17" t="s">
        <v>466</v>
      </c>
      <c r="C344" s="17">
        <f>RIGHT(Table5[[#This Row],[to]],8)-RIGHT(Table5[[#This Row],[from]],8) + 1</f>
        <v>1</v>
      </c>
    </row>
    <row r="345" spans="1:3" ht="21" customHeight="1" x14ac:dyDescent="0.2">
      <c r="A345" s="17" t="s">
        <v>467</v>
      </c>
      <c r="B345" s="17" t="s">
        <v>467</v>
      </c>
      <c r="C345" s="17">
        <f>RIGHT(Table5[[#This Row],[to]],8)-RIGHT(Table5[[#This Row],[from]],8) + 1</f>
        <v>1</v>
      </c>
    </row>
    <row r="346" spans="1:3" ht="21" customHeight="1" x14ac:dyDescent="0.2">
      <c r="A346" s="17" t="s">
        <v>468</v>
      </c>
      <c r="B346" s="17" t="s">
        <v>468</v>
      </c>
      <c r="C346" s="17">
        <f>RIGHT(Table5[[#This Row],[to]],8)-RIGHT(Table5[[#This Row],[from]],8) + 1</f>
        <v>1</v>
      </c>
    </row>
    <row r="347" spans="1:3" ht="21" customHeight="1" x14ac:dyDescent="0.2">
      <c r="A347" s="17" t="s">
        <v>469</v>
      </c>
      <c r="B347" s="17" t="s">
        <v>469</v>
      </c>
      <c r="C347" s="17">
        <f>RIGHT(Table5[[#This Row],[to]],8)-RIGHT(Table5[[#This Row],[from]],8) + 1</f>
        <v>1</v>
      </c>
    </row>
    <row r="348" spans="1:3" ht="21" customHeight="1" x14ac:dyDescent="0.2">
      <c r="A348" s="17" t="s">
        <v>470</v>
      </c>
      <c r="B348" s="17" t="s">
        <v>471</v>
      </c>
      <c r="C348" s="17">
        <f>RIGHT(Table5[[#This Row],[to]],8)-RIGHT(Table5[[#This Row],[from]],8) + 1</f>
        <v>2</v>
      </c>
    </row>
    <row r="349" spans="1:3" ht="21" customHeight="1" x14ac:dyDescent="0.2">
      <c r="A349" s="17" t="s">
        <v>472</v>
      </c>
      <c r="B349" s="17" t="s">
        <v>472</v>
      </c>
      <c r="C349" s="17">
        <f>RIGHT(Table5[[#This Row],[to]],8)-RIGHT(Table5[[#This Row],[from]],8) + 1</f>
        <v>1</v>
      </c>
    </row>
    <row r="350" spans="1:3" ht="21" customHeight="1" x14ac:dyDescent="0.2">
      <c r="A350" s="17" t="s">
        <v>473</v>
      </c>
      <c r="B350" s="17" t="s">
        <v>473</v>
      </c>
      <c r="C350" s="17">
        <f>RIGHT(Table5[[#This Row],[to]],8)-RIGHT(Table5[[#This Row],[from]],8) + 1</f>
        <v>1</v>
      </c>
    </row>
    <row r="351" spans="1:3" ht="21" customHeight="1" x14ac:dyDescent="0.2">
      <c r="A351" s="17" t="s">
        <v>474</v>
      </c>
      <c r="B351" s="17" t="s">
        <v>474</v>
      </c>
      <c r="C351" s="17">
        <f>RIGHT(Table5[[#This Row],[to]],8)-RIGHT(Table5[[#This Row],[from]],8) + 1</f>
        <v>1</v>
      </c>
    </row>
    <row r="352" spans="1:3" ht="21" customHeight="1" x14ac:dyDescent="0.2">
      <c r="A352" s="17" t="s">
        <v>475</v>
      </c>
      <c r="B352" s="17" t="s">
        <v>475</v>
      </c>
      <c r="C352" s="17">
        <f>RIGHT(Table5[[#This Row],[to]],8)-RIGHT(Table5[[#This Row],[from]],8) + 1</f>
        <v>1</v>
      </c>
    </row>
    <row r="353" spans="1:3" ht="21" customHeight="1" x14ac:dyDescent="0.2">
      <c r="A353" s="17" t="s">
        <v>476</v>
      </c>
      <c r="B353" s="17" t="s">
        <v>477</v>
      </c>
      <c r="C353" s="17">
        <f>RIGHT(Table5[[#This Row],[to]],8)-RIGHT(Table5[[#This Row],[from]],8) + 1</f>
        <v>2</v>
      </c>
    </row>
    <row r="354" spans="1:3" ht="21" customHeight="1" x14ac:dyDescent="0.2">
      <c r="A354" s="17" t="s">
        <v>478</v>
      </c>
      <c r="B354" s="17" t="s">
        <v>478</v>
      </c>
      <c r="C354" s="17">
        <f>RIGHT(Table5[[#This Row],[to]],8)-RIGHT(Table5[[#This Row],[from]],8) + 1</f>
        <v>1</v>
      </c>
    </row>
    <row r="355" spans="1:3" ht="21" customHeight="1" x14ac:dyDescent="0.2">
      <c r="A355" s="17" t="s">
        <v>479</v>
      </c>
      <c r="B355" s="17" t="s">
        <v>479</v>
      </c>
      <c r="C355" s="17">
        <f>RIGHT(Table5[[#This Row],[to]],8)-RIGHT(Table5[[#This Row],[from]],8) + 1</f>
        <v>1</v>
      </c>
    </row>
    <row r="356" spans="1:3" ht="21" customHeight="1" x14ac:dyDescent="0.2">
      <c r="A356" s="17" t="s">
        <v>480</v>
      </c>
      <c r="B356" s="17" t="s">
        <v>480</v>
      </c>
      <c r="C356" s="17">
        <f>RIGHT(Table5[[#This Row],[to]],8)-RIGHT(Table5[[#This Row],[from]],8) + 1</f>
        <v>1</v>
      </c>
    </row>
    <row r="357" spans="1:3" ht="21" customHeight="1" x14ac:dyDescent="0.2">
      <c r="A357" s="17" t="s">
        <v>481</v>
      </c>
      <c r="B357" s="17" t="s">
        <v>481</v>
      </c>
      <c r="C357" s="17">
        <f>RIGHT(Table5[[#This Row],[to]],8)-RIGHT(Table5[[#This Row],[from]],8) + 1</f>
        <v>1</v>
      </c>
    </row>
    <row r="358" spans="1:3" ht="21" customHeight="1" x14ac:dyDescent="0.2">
      <c r="A358" s="17" t="s">
        <v>482</v>
      </c>
      <c r="B358" s="17" t="s">
        <v>482</v>
      </c>
      <c r="C358" s="17">
        <f>RIGHT(Table5[[#This Row],[to]],8)-RIGHT(Table5[[#This Row],[from]],8) + 1</f>
        <v>1</v>
      </c>
    </row>
    <row r="359" spans="1:3" ht="21" customHeight="1" x14ac:dyDescent="0.2">
      <c r="A359" s="17" t="s">
        <v>483</v>
      </c>
      <c r="B359" s="17" t="s">
        <v>484</v>
      </c>
      <c r="C359" s="17">
        <f>RIGHT(Table5[[#This Row],[to]],8)-RIGHT(Table5[[#This Row],[from]],8) + 1</f>
        <v>2</v>
      </c>
    </row>
    <row r="360" spans="1:3" ht="21" customHeight="1" x14ac:dyDescent="0.2">
      <c r="A360" s="17" t="s">
        <v>485</v>
      </c>
      <c r="B360" s="17" t="s">
        <v>485</v>
      </c>
      <c r="C360" s="17">
        <f>RIGHT(Table5[[#This Row],[to]],8)-RIGHT(Table5[[#This Row],[from]],8) + 1</f>
        <v>1</v>
      </c>
    </row>
    <row r="361" spans="1:3" ht="21" customHeight="1" x14ac:dyDescent="0.2">
      <c r="A361" s="17" t="s">
        <v>486</v>
      </c>
      <c r="B361" s="17" t="s">
        <v>486</v>
      </c>
      <c r="C361" s="17">
        <f>RIGHT(Table5[[#This Row],[to]],8)-RIGHT(Table5[[#This Row],[from]],8) + 1</f>
        <v>1</v>
      </c>
    </row>
    <row r="362" spans="1:3" ht="21" customHeight="1" x14ac:dyDescent="0.2">
      <c r="A362" s="17" t="s">
        <v>487</v>
      </c>
      <c r="B362" s="17" t="s">
        <v>487</v>
      </c>
      <c r="C362" s="17">
        <f>RIGHT(Table5[[#This Row],[to]],8)-RIGHT(Table5[[#This Row],[from]],8) + 1</f>
        <v>1</v>
      </c>
    </row>
    <row r="363" spans="1:3" ht="21" customHeight="1" x14ac:dyDescent="0.2">
      <c r="A363" s="17" t="s">
        <v>488</v>
      </c>
      <c r="B363" s="17" t="s">
        <v>489</v>
      </c>
      <c r="C363" s="17">
        <f>RIGHT(Table5[[#This Row],[to]],8)-RIGHT(Table5[[#This Row],[from]],8) + 1</f>
        <v>13</v>
      </c>
    </row>
    <row r="364" spans="1:3" ht="21" customHeight="1" x14ac:dyDescent="0.2">
      <c r="A364" s="17" t="s">
        <v>490</v>
      </c>
      <c r="B364" s="17" t="s">
        <v>491</v>
      </c>
      <c r="C364" s="17">
        <f>RIGHT(Table5[[#This Row],[to]],8)-RIGHT(Table5[[#This Row],[from]],8) + 1</f>
        <v>2</v>
      </c>
    </row>
    <row r="365" spans="1:3" ht="21" customHeight="1" x14ac:dyDescent="0.2">
      <c r="A365" s="17" t="s">
        <v>492</v>
      </c>
      <c r="B365" s="17" t="s">
        <v>492</v>
      </c>
      <c r="C365" s="17">
        <f>RIGHT(Table5[[#This Row],[to]],8)-RIGHT(Table5[[#This Row],[from]],8) + 1</f>
        <v>1</v>
      </c>
    </row>
    <row r="366" spans="1:3" ht="21" customHeight="1" x14ac:dyDescent="0.2">
      <c r="A366" s="17" t="s">
        <v>493</v>
      </c>
      <c r="B366" s="17" t="s">
        <v>493</v>
      </c>
      <c r="C366" s="17">
        <f>RIGHT(Table5[[#This Row],[to]],8)-RIGHT(Table5[[#This Row],[from]],8) + 1</f>
        <v>1</v>
      </c>
    </row>
    <row r="367" spans="1:3" ht="21" customHeight="1" x14ac:dyDescent="0.2">
      <c r="A367" s="17" t="s">
        <v>494</v>
      </c>
      <c r="B367" s="17" t="s">
        <v>494</v>
      </c>
      <c r="C367" s="17">
        <f>RIGHT(Table5[[#This Row],[to]],8)-RIGHT(Table5[[#This Row],[from]],8) + 1</f>
        <v>1</v>
      </c>
    </row>
    <row r="368" spans="1:3" ht="21" customHeight="1" x14ac:dyDescent="0.2">
      <c r="A368" s="17" t="s">
        <v>495</v>
      </c>
      <c r="B368" s="17" t="s">
        <v>496</v>
      </c>
      <c r="C368" s="17">
        <f>RIGHT(Table5[[#This Row],[to]],8)-RIGHT(Table5[[#This Row],[from]],8) + 1</f>
        <v>2</v>
      </c>
    </row>
    <row r="369" spans="1:3" ht="21" customHeight="1" x14ac:dyDescent="0.2">
      <c r="A369" s="17" t="s">
        <v>497</v>
      </c>
      <c r="B369" s="17" t="s">
        <v>497</v>
      </c>
      <c r="C369" s="17">
        <f>RIGHT(Table5[[#This Row],[to]],8)-RIGHT(Table5[[#This Row],[from]],8) + 1</f>
        <v>1</v>
      </c>
    </row>
    <row r="370" spans="1:3" ht="21" customHeight="1" x14ac:dyDescent="0.2">
      <c r="A370" s="17" t="s">
        <v>498</v>
      </c>
      <c r="B370" s="17" t="s">
        <v>498</v>
      </c>
      <c r="C370" s="17">
        <f>RIGHT(Table5[[#This Row],[to]],8)-RIGHT(Table5[[#This Row],[from]],8) + 1</f>
        <v>1</v>
      </c>
    </row>
    <row r="371" spans="1:3" ht="21" customHeight="1" x14ac:dyDescent="0.2">
      <c r="A371" s="17" t="s">
        <v>499</v>
      </c>
      <c r="B371" s="17" t="s">
        <v>499</v>
      </c>
      <c r="C371" s="17">
        <f>RIGHT(Table5[[#This Row],[to]],8)-RIGHT(Table5[[#This Row],[from]],8) + 1</f>
        <v>1</v>
      </c>
    </row>
    <row r="372" spans="1:3" ht="21" customHeight="1" x14ac:dyDescent="0.2">
      <c r="A372" s="17" t="s">
        <v>500</v>
      </c>
      <c r="B372" s="17" t="s">
        <v>500</v>
      </c>
      <c r="C372" s="17">
        <f>RIGHT(Table5[[#This Row],[to]],8)-RIGHT(Table5[[#This Row],[from]],8) + 1</f>
        <v>1</v>
      </c>
    </row>
    <row r="373" spans="1:3" ht="21" customHeight="1" x14ac:dyDescent="0.2">
      <c r="A373" s="17" t="s">
        <v>501</v>
      </c>
      <c r="B373" s="17" t="s">
        <v>501</v>
      </c>
      <c r="C373" s="17">
        <f>RIGHT(Table5[[#This Row],[to]],8)-RIGHT(Table5[[#This Row],[from]],8) + 1</f>
        <v>1</v>
      </c>
    </row>
    <row r="374" spans="1:3" ht="21" customHeight="1" x14ac:dyDescent="0.2">
      <c r="A374" s="17" t="s">
        <v>502</v>
      </c>
      <c r="B374" s="17" t="s">
        <v>502</v>
      </c>
      <c r="C374" s="17">
        <f>RIGHT(Table5[[#This Row],[to]],8)-RIGHT(Table5[[#This Row],[from]],8) + 1</f>
        <v>1</v>
      </c>
    </row>
    <row r="375" spans="1:3" ht="21" customHeight="1" x14ac:dyDescent="0.2">
      <c r="A375" s="17" t="s">
        <v>503</v>
      </c>
      <c r="B375" s="17" t="s">
        <v>504</v>
      </c>
      <c r="C375" s="17">
        <f>RIGHT(Table5[[#This Row],[to]],8)-RIGHT(Table5[[#This Row],[from]],8) + 1</f>
        <v>2</v>
      </c>
    </row>
    <row r="376" spans="1:3" ht="21" customHeight="1" x14ac:dyDescent="0.2">
      <c r="A376" s="17" t="s">
        <v>505</v>
      </c>
      <c r="B376" s="17" t="s">
        <v>505</v>
      </c>
      <c r="C376" s="17">
        <f>RIGHT(Table5[[#This Row],[to]],8)-RIGHT(Table5[[#This Row],[from]],8) + 1</f>
        <v>1</v>
      </c>
    </row>
    <row r="377" spans="1:3" ht="21" customHeight="1" x14ac:dyDescent="0.2">
      <c r="A377" s="17" t="s">
        <v>506</v>
      </c>
      <c r="B377" s="17" t="s">
        <v>506</v>
      </c>
      <c r="C377" s="17">
        <f>RIGHT(Table5[[#This Row],[to]],8)-RIGHT(Table5[[#This Row],[from]],8) + 1</f>
        <v>1</v>
      </c>
    </row>
    <row r="378" spans="1:3" ht="21" customHeight="1" x14ac:dyDescent="0.2">
      <c r="A378" s="17" t="s">
        <v>507</v>
      </c>
      <c r="B378" s="17" t="s">
        <v>507</v>
      </c>
      <c r="C378" s="17">
        <f>RIGHT(Table5[[#This Row],[to]],8)-RIGHT(Table5[[#This Row],[from]],8) + 1</f>
        <v>1</v>
      </c>
    </row>
    <row r="379" spans="1:3" ht="21" customHeight="1" x14ac:dyDescent="0.2">
      <c r="A379" s="17" t="s">
        <v>508</v>
      </c>
      <c r="B379" s="17" t="s">
        <v>508</v>
      </c>
      <c r="C379" s="17">
        <f>RIGHT(Table5[[#This Row],[to]],8)-RIGHT(Table5[[#This Row],[from]],8) + 1</f>
        <v>1</v>
      </c>
    </row>
    <row r="380" spans="1:3" ht="21" customHeight="1" x14ac:dyDescent="0.2">
      <c r="A380" s="17" t="s">
        <v>509</v>
      </c>
      <c r="B380" s="17" t="s">
        <v>510</v>
      </c>
      <c r="C380" s="17">
        <f>RIGHT(Table5[[#This Row],[to]],8)-RIGHT(Table5[[#This Row],[from]],8) + 1</f>
        <v>7</v>
      </c>
    </row>
    <row r="381" spans="1:3" ht="21" customHeight="1" x14ac:dyDescent="0.2">
      <c r="A381" s="17" t="s">
        <v>511</v>
      </c>
      <c r="B381" s="17" t="s">
        <v>511</v>
      </c>
      <c r="C381" s="17">
        <f>RIGHT(Table5[[#This Row],[to]],8)-RIGHT(Table5[[#This Row],[from]],8) + 1</f>
        <v>1</v>
      </c>
    </row>
    <row r="382" spans="1:3" ht="21" customHeight="1" x14ac:dyDescent="0.2">
      <c r="A382" s="17" t="s">
        <v>512</v>
      </c>
      <c r="B382" s="17" t="s">
        <v>513</v>
      </c>
      <c r="C382" s="17">
        <f>RIGHT(Table5[[#This Row],[to]],8)-RIGHT(Table5[[#This Row],[from]],8) + 1</f>
        <v>2</v>
      </c>
    </row>
    <row r="383" spans="1:3" ht="21" customHeight="1" x14ac:dyDescent="0.2">
      <c r="A383" s="17" t="s">
        <v>514</v>
      </c>
      <c r="B383" s="17" t="s">
        <v>514</v>
      </c>
      <c r="C383" s="17">
        <f>RIGHT(Table5[[#This Row],[to]],8)-RIGHT(Table5[[#This Row],[from]],8) + 1</f>
        <v>1</v>
      </c>
    </row>
    <row r="384" spans="1:3" ht="21" customHeight="1" x14ac:dyDescent="0.2">
      <c r="A384" s="17" t="s">
        <v>515</v>
      </c>
      <c r="B384" s="17" t="s">
        <v>515</v>
      </c>
      <c r="C384" s="17">
        <f>RIGHT(Table5[[#This Row],[to]],8)-RIGHT(Table5[[#This Row],[from]],8) + 1</f>
        <v>1</v>
      </c>
    </row>
    <row r="385" spans="1:3" ht="21" customHeight="1" x14ac:dyDescent="0.2">
      <c r="A385" s="17" t="s">
        <v>516</v>
      </c>
      <c r="B385" s="17" t="s">
        <v>516</v>
      </c>
      <c r="C385" s="17">
        <f>RIGHT(Table5[[#This Row],[to]],8)-RIGHT(Table5[[#This Row],[from]],8) + 1</f>
        <v>1</v>
      </c>
    </row>
    <row r="386" spans="1:3" ht="21" customHeight="1" x14ac:dyDescent="0.2">
      <c r="A386" s="17" t="s">
        <v>517</v>
      </c>
      <c r="B386" s="17" t="s">
        <v>517</v>
      </c>
      <c r="C386" s="17">
        <f>RIGHT(Table5[[#This Row],[to]],8)-RIGHT(Table5[[#This Row],[from]],8) + 1</f>
        <v>1</v>
      </c>
    </row>
    <row r="387" spans="1:3" ht="21" customHeight="1" x14ac:dyDescent="0.2">
      <c r="A387" s="17" t="s">
        <v>518</v>
      </c>
      <c r="B387" s="17" t="s">
        <v>518</v>
      </c>
      <c r="C387" s="17">
        <f>RIGHT(Table5[[#This Row],[to]],8)-RIGHT(Table5[[#This Row],[from]],8) + 1</f>
        <v>1</v>
      </c>
    </row>
    <row r="388" spans="1:3" ht="21" customHeight="1" x14ac:dyDescent="0.2">
      <c r="A388" s="17" t="s">
        <v>519</v>
      </c>
      <c r="B388" s="17" t="s">
        <v>519</v>
      </c>
      <c r="C388" s="17">
        <f>RIGHT(Table5[[#This Row],[to]],8)-RIGHT(Table5[[#This Row],[from]],8) + 1</f>
        <v>1</v>
      </c>
    </row>
    <row r="389" spans="1:3" ht="21" customHeight="1" x14ac:dyDescent="0.2">
      <c r="A389" s="17" t="s">
        <v>520</v>
      </c>
      <c r="B389" s="17" t="s">
        <v>520</v>
      </c>
      <c r="C389" s="17">
        <f>RIGHT(Table5[[#This Row],[to]],8)-RIGHT(Table5[[#This Row],[from]],8) + 1</f>
        <v>1</v>
      </c>
    </row>
    <row r="390" spans="1:3" ht="21" customHeight="1" x14ac:dyDescent="0.2">
      <c r="A390" s="17" t="s">
        <v>521</v>
      </c>
      <c r="B390" s="17" t="s">
        <v>521</v>
      </c>
      <c r="C390" s="17">
        <f>RIGHT(Table5[[#This Row],[to]],8)-RIGHT(Table5[[#This Row],[from]],8) + 1</f>
        <v>1</v>
      </c>
    </row>
    <row r="391" spans="1:3" ht="21" customHeight="1" x14ac:dyDescent="0.2">
      <c r="A391" s="17" t="s">
        <v>522</v>
      </c>
      <c r="B391" s="17" t="s">
        <v>522</v>
      </c>
      <c r="C391" s="17">
        <f>RIGHT(Table5[[#This Row],[to]],8)-RIGHT(Table5[[#This Row],[from]],8) + 1</f>
        <v>1</v>
      </c>
    </row>
    <row r="392" spans="1:3" ht="21" customHeight="1" x14ac:dyDescent="0.2">
      <c r="A392" s="17" t="s">
        <v>523</v>
      </c>
      <c r="B392" s="17" t="s">
        <v>524</v>
      </c>
      <c r="C392" s="17">
        <f>RIGHT(Table5[[#This Row],[to]],8)-RIGHT(Table5[[#This Row],[from]],8) + 1</f>
        <v>2</v>
      </c>
    </row>
    <row r="393" spans="1:3" ht="21" customHeight="1" x14ac:dyDescent="0.2">
      <c r="A393" s="17" t="s">
        <v>525</v>
      </c>
      <c r="B393" s="17" t="s">
        <v>525</v>
      </c>
      <c r="C393" s="17">
        <f>RIGHT(Table5[[#This Row],[to]],8)-RIGHT(Table5[[#This Row],[from]],8) + 1</f>
        <v>1</v>
      </c>
    </row>
    <row r="394" spans="1:3" ht="21" customHeight="1" x14ac:dyDescent="0.2">
      <c r="A394" s="17" t="s">
        <v>526</v>
      </c>
      <c r="B394" s="17" t="s">
        <v>527</v>
      </c>
      <c r="C394" s="17">
        <f>RIGHT(Table5[[#This Row],[to]],8)-RIGHT(Table5[[#This Row],[from]],8) + 1</f>
        <v>2</v>
      </c>
    </row>
    <row r="395" spans="1:3" ht="21" customHeight="1" x14ac:dyDescent="0.2">
      <c r="A395" s="17" t="s">
        <v>528</v>
      </c>
      <c r="B395" s="17" t="s">
        <v>529</v>
      </c>
      <c r="C395" s="17">
        <f>RIGHT(Table5[[#This Row],[to]],8)-RIGHT(Table5[[#This Row],[from]],8) + 1</f>
        <v>3</v>
      </c>
    </row>
    <row r="396" spans="1:3" ht="21" customHeight="1" x14ac:dyDescent="0.2">
      <c r="A396" s="17" t="s">
        <v>530</v>
      </c>
      <c r="B396" s="17" t="s">
        <v>530</v>
      </c>
      <c r="C396" s="17">
        <f>RIGHT(Table5[[#This Row],[to]],8)-RIGHT(Table5[[#This Row],[from]],8) + 1</f>
        <v>1</v>
      </c>
    </row>
    <row r="397" spans="1:3" ht="21" customHeight="1" x14ac:dyDescent="0.2">
      <c r="A397" s="17" t="s">
        <v>531</v>
      </c>
      <c r="B397" s="17" t="s">
        <v>531</v>
      </c>
      <c r="C397" s="17">
        <f>RIGHT(Table5[[#This Row],[to]],8)-RIGHT(Table5[[#This Row],[from]],8) + 1</f>
        <v>1</v>
      </c>
    </row>
    <row r="398" spans="1:3" ht="21" customHeight="1" x14ac:dyDescent="0.2">
      <c r="A398" s="17" t="s">
        <v>532</v>
      </c>
      <c r="B398" s="17" t="s">
        <v>532</v>
      </c>
      <c r="C398" s="17">
        <f>RIGHT(Table5[[#This Row],[to]],8)-RIGHT(Table5[[#This Row],[from]],8) + 1</f>
        <v>1</v>
      </c>
    </row>
    <row r="399" spans="1:3" ht="21" customHeight="1" x14ac:dyDescent="0.2">
      <c r="A399" s="17" t="s">
        <v>533</v>
      </c>
      <c r="B399" s="17" t="s">
        <v>533</v>
      </c>
      <c r="C399" s="17">
        <f>RIGHT(Table5[[#This Row],[to]],8)-RIGHT(Table5[[#This Row],[from]],8) + 1</f>
        <v>1</v>
      </c>
    </row>
    <row r="400" spans="1:3" ht="21" customHeight="1" x14ac:dyDescent="0.2">
      <c r="A400" s="17" t="s">
        <v>534</v>
      </c>
      <c r="B400" s="17" t="s">
        <v>534</v>
      </c>
      <c r="C400" s="17">
        <f>RIGHT(Table5[[#This Row],[to]],8)-RIGHT(Table5[[#This Row],[from]],8) + 1</f>
        <v>1</v>
      </c>
    </row>
    <row r="401" spans="1:3" ht="21" customHeight="1" x14ac:dyDescent="0.2">
      <c r="A401" s="17" t="s">
        <v>535</v>
      </c>
      <c r="B401" s="17" t="s">
        <v>535</v>
      </c>
      <c r="C401" s="17">
        <f>RIGHT(Table5[[#This Row],[to]],8)-RIGHT(Table5[[#This Row],[from]],8) + 1</f>
        <v>1</v>
      </c>
    </row>
    <row r="402" spans="1:3" ht="21" customHeight="1" x14ac:dyDescent="0.2">
      <c r="A402" s="17" t="s">
        <v>536</v>
      </c>
      <c r="B402" s="17" t="s">
        <v>537</v>
      </c>
      <c r="C402" s="17">
        <f>RIGHT(Table5[[#This Row],[to]],8)-RIGHT(Table5[[#This Row],[from]],8) + 1</f>
        <v>2</v>
      </c>
    </row>
    <row r="403" spans="1:3" ht="21" customHeight="1" x14ac:dyDescent="0.2">
      <c r="A403" s="17" t="s">
        <v>538</v>
      </c>
      <c r="B403" s="17" t="s">
        <v>538</v>
      </c>
      <c r="C403" s="17">
        <f>RIGHT(Table5[[#This Row],[to]],8)-RIGHT(Table5[[#This Row],[from]],8) + 1</f>
        <v>1</v>
      </c>
    </row>
    <row r="404" spans="1:3" ht="21" customHeight="1" x14ac:dyDescent="0.2">
      <c r="A404" s="17" t="s">
        <v>539</v>
      </c>
      <c r="B404" s="17" t="s">
        <v>540</v>
      </c>
      <c r="C404" s="17">
        <f>RIGHT(Table5[[#This Row],[to]],8)-RIGHT(Table5[[#This Row],[from]],8) + 1</f>
        <v>21</v>
      </c>
    </row>
    <row r="405" spans="1:3" ht="21" customHeight="1" x14ac:dyDescent="0.2">
      <c r="A405" s="17" t="s">
        <v>541</v>
      </c>
      <c r="B405" s="17" t="s">
        <v>542</v>
      </c>
      <c r="C405" s="17">
        <f>RIGHT(Table5[[#This Row],[to]],8)-RIGHT(Table5[[#This Row],[from]],8) + 1</f>
        <v>10</v>
      </c>
    </row>
    <row r="406" spans="1:3" ht="21" customHeight="1" x14ac:dyDescent="0.2">
      <c r="A406" s="17" t="s">
        <v>543</v>
      </c>
      <c r="B406" s="17" t="s">
        <v>544</v>
      </c>
      <c r="C406" s="17">
        <f>RIGHT(Table5[[#This Row],[to]],8)-RIGHT(Table5[[#This Row],[from]],8) + 1</f>
        <v>5</v>
      </c>
    </row>
    <row r="407" spans="1:3" ht="21" customHeight="1" x14ac:dyDescent="0.2">
      <c r="A407" s="17" t="s">
        <v>545</v>
      </c>
      <c r="B407" s="17" t="s">
        <v>545</v>
      </c>
      <c r="C407" s="17">
        <f>RIGHT(Table5[[#This Row],[to]],8)-RIGHT(Table5[[#This Row],[from]],8) + 1</f>
        <v>1</v>
      </c>
    </row>
    <row r="408" spans="1:3" ht="21" customHeight="1" x14ac:dyDescent="0.2">
      <c r="A408" s="17" t="s">
        <v>546</v>
      </c>
      <c r="B408" s="17" t="s">
        <v>547</v>
      </c>
      <c r="C408" s="17">
        <f>RIGHT(Table5[[#This Row],[to]],8)-RIGHT(Table5[[#This Row],[from]],8) + 1</f>
        <v>4</v>
      </c>
    </row>
    <row r="409" spans="1:3" ht="21" customHeight="1" x14ac:dyDescent="0.2">
      <c r="A409" s="17" t="s">
        <v>548</v>
      </c>
      <c r="B409" s="17" t="s">
        <v>548</v>
      </c>
      <c r="C409" s="17">
        <f>RIGHT(Table5[[#This Row],[to]],8)-RIGHT(Table5[[#This Row],[from]],8) + 1</f>
        <v>1</v>
      </c>
    </row>
    <row r="410" spans="1:3" ht="21" customHeight="1" x14ac:dyDescent="0.2">
      <c r="A410" s="17" t="s">
        <v>549</v>
      </c>
      <c r="B410" s="17" t="s">
        <v>550</v>
      </c>
      <c r="C410" s="17">
        <f>RIGHT(Table5[[#This Row],[to]],8)-RIGHT(Table5[[#This Row],[from]],8) + 1</f>
        <v>34</v>
      </c>
    </row>
    <row r="411" spans="1:3" ht="21" customHeight="1" x14ac:dyDescent="0.2">
      <c r="A411" s="17" t="s">
        <v>551</v>
      </c>
      <c r="B411" s="17" t="s">
        <v>552</v>
      </c>
      <c r="C411" s="17">
        <f>RIGHT(Table5[[#This Row],[to]],8)-RIGHT(Table5[[#This Row],[from]],8) + 1</f>
        <v>40</v>
      </c>
    </row>
    <row r="412" spans="1:3" ht="21" customHeight="1" x14ac:dyDescent="0.2">
      <c r="A412" s="17" t="s">
        <v>553</v>
      </c>
      <c r="B412" s="17" t="s">
        <v>554</v>
      </c>
      <c r="C412" s="17">
        <f>RIGHT(Table5[[#This Row],[to]],8)-RIGHT(Table5[[#This Row],[from]],8) + 1</f>
        <v>4</v>
      </c>
    </row>
    <row r="413" spans="1:3" ht="21" customHeight="1" x14ac:dyDescent="0.2">
      <c r="A413" s="17" t="s">
        <v>555</v>
      </c>
      <c r="B413" s="17" t="s">
        <v>556</v>
      </c>
      <c r="C413" s="17">
        <f>RIGHT(Table5[[#This Row],[to]],8)-RIGHT(Table5[[#This Row],[from]],8) + 1</f>
        <v>4</v>
      </c>
    </row>
    <row r="414" spans="1:3" ht="21" customHeight="1" x14ac:dyDescent="0.2">
      <c r="A414" s="17" t="s">
        <v>557</v>
      </c>
      <c r="B414" s="17" t="s">
        <v>558</v>
      </c>
      <c r="C414" s="17">
        <f>RIGHT(Table5[[#This Row],[to]],8)-RIGHT(Table5[[#This Row],[from]],8) + 1</f>
        <v>18</v>
      </c>
    </row>
    <row r="415" spans="1:3" ht="21" customHeight="1" x14ac:dyDescent="0.2">
      <c r="A415" s="17" t="s">
        <v>559</v>
      </c>
      <c r="B415" s="17" t="s">
        <v>560</v>
      </c>
      <c r="C415" s="17">
        <f>RIGHT(Table5[[#This Row],[to]],8)-RIGHT(Table5[[#This Row],[from]],8) + 1</f>
        <v>27</v>
      </c>
    </row>
    <row r="416" spans="1:3" ht="21" customHeight="1" x14ac:dyDescent="0.2">
      <c r="A416" s="17" t="s">
        <v>561</v>
      </c>
      <c r="B416" s="17" t="s">
        <v>561</v>
      </c>
      <c r="C416" s="17">
        <f>RIGHT(Table5[[#This Row],[to]],8)-RIGHT(Table5[[#This Row],[from]],8) + 1</f>
        <v>1</v>
      </c>
    </row>
    <row r="417" spans="1:3" ht="21" customHeight="1" x14ac:dyDescent="0.2">
      <c r="A417" s="17" t="s">
        <v>562</v>
      </c>
      <c r="B417" s="17" t="s">
        <v>562</v>
      </c>
      <c r="C417" s="17">
        <f>RIGHT(Table5[[#This Row],[to]],8)-RIGHT(Table5[[#This Row],[from]],8) + 1</f>
        <v>1</v>
      </c>
    </row>
    <row r="418" spans="1:3" ht="21" customHeight="1" x14ac:dyDescent="0.2">
      <c r="A418" s="17" t="s">
        <v>563</v>
      </c>
      <c r="B418" s="17" t="s">
        <v>564</v>
      </c>
      <c r="C418" s="17">
        <f>RIGHT(Table5[[#This Row],[to]],8)-RIGHT(Table5[[#This Row],[from]],8) + 1</f>
        <v>2</v>
      </c>
    </row>
    <row r="419" spans="1:3" ht="21" customHeight="1" x14ac:dyDescent="0.2">
      <c r="A419" s="17" t="s">
        <v>565</v>
      </c>
      <c r="B419" s="17" t="s">
        <v>566</v>
      </c>
      <c r="C419" s="17">
        <f>RIGHT(Table5[[#This Row],[to]],8)-RIGHT(Table5[[#This Row],[from]],8) + 1</f>
        <v>39</v>
      </c>
    </row>
    <row r="420" spans="1:3" ht="21" customHeight="1" x14ac:dyDescent="0.2">
      <c r="A420" s="17" t="s">
        <v>567</v>
      </c>
      <c r="B420" s="17" t="s">
        <v>568</v>
      </c>
      <c r="C420" s="17">
        <f>RIGHT(Table5[[#This Row],[to]],8)-RIGHT(Table5[[#This Row],[from]],8) + 1</f>
        <v>30</v>
      </c>
    </row>
    <row r="421" spans="1:3" ht="21" customHeight="1" x14ac:dyDescent="0.2">
      <c r="A421" s="17" t="s">
        <v>569</v>
      </c>
      <c r="B421" s="17" t="s">
        <v>570</v>
      </c>
      <c r="C421" s="17">
        <f>RIGHT(Table5[[#This Row],[to]],8)-RIGHT(Table5[[#This Row],[from]],8) + 1</f>
        <v>32</v>
      </c>
    </row>
    <row r="422" spans="1:3" ht="21" customHeight="1" x14ac:dyDescent="0.2">
      <c r="A422" s="17" t="s">
        <v>571</v>
      </c>
      <c r="B422" s="17" t="s">
        <v>572</v>
      </c>
      <c r="C422" s="17">
        <f>RIGHT(Table5[[#This Row],[to]],8)-RIGHT(Table5[[#This Row],[from]],8) + 1</f>
        <v>6</v>
      </c>
    </row>
    <row r="423" spans="1:3" ht="21" customHeight="1" x14ac:dyDescent="0.2">
      <c r="A423" s="17" t="s">
        <v>573</v>
      </c>
      <c r="B423" s="17" t="s">
        <v>573</v>
      </c>
      <c r="C423" s="17">
        <f>RIGHT(Table5[[#This Row],[to]],8)-RIGHT(Table5[[#This Row],[from]],8) + 1</f>
        <v>1</v>
      </c>
    </row>
    <row r="424" spans="1:3" ht="21" customHeight="1" x14ac:dyDescent="0.2">
      <c r="A424" s="17" t="s">
        <v>574</v>
      </c>
      <c r="B424" s="17" t="s">
        <v>574</v>
      </c>
      <c r="C424" s="17">
        <f>RIGHT(Table5[[#This Row],[to]],8)-RIGHT(Table5[[#This Row],[from]],8) + 1</f>
        <v>1</v>
      </c>
    </row>
    <row r="425" spans="1:3" ht="21" customHeight="1" x14ac:dyDescent="0.2">
      <c r="A425" s="17" t="s">
        <v>575</v>
      </c>
      <c r="B425" s="17" t="s">
        <v>575</v>
      </c>
      <c r="C425" s="17">
        <f>RIGHT(Table5[[#This Row],[to]],8)-RIGHT(Table5[[#This Row],[from]],8) + 1</f>
        <v>1</v>
      </c>
    </row>
    <row r="426" spans="1:3" ht="21" customHeight="1" x14ac:dyDescent="0.2">
      <c r="A426" s="17" t="s">
        <v>576</v>
      </c>
      <c r="B426" s="17" t="s">
        <v>576</v>
      </c>
      <c r="C426" s="17">
        <f>RIGHT(Table5[[#This Row],[to]],8)-RIGHT(Table5[[#This Row],[from]],8) + 1</f>
        <v>1</v>
      </c>
    </row>
    <row r="427" spans="1:3" ht="21" customHeight="1" x14ac:dyDescent="0.2">
      <c r="A427" s="17" t="s">
        <v>577</v>
      </c>
      <c r="B427" s="17" t="s">
        <v>578</v>
      </c>
      <c r="C427" s="17">
        <f>RIGHT(Table5[[#This Row],[to]],8)-RIGHT(Table5[[#This Row],[from]],8) + 1</f>
        <v>110</v>
      </c>
    </row>
    <row r="428" spans="1:3" ht="21" customHeight="1" x14ac:dyDescent="0.2">
      <c r="A428" s="17" t="s">
        <v>579</v>
      </c>
      <c r="B428" s="17" t="s">
        <v>580</v>
      </c>
      <c r="C428" s="17">
        <f>RIGHT(Table5[[#This Row],[to]],8)-RIGHT(Table5[[#This Row],[from]],8) + 1</f>
        <v>100</v>
      </c>
    </row>
    <row r="429" spans="1:3" ht="21" customHeight="1" x14ac:dyDescent="0.2">
      <c r="A429" s="17" t="s">
        <v>581</v>
      </c>
      <c r="B429" s="17" t="s">
        <v>582</v>
      </c>
      <c r="C429" s="17">
        <f>RIGHT(Table5[[#This Row],[to]],8)-RIGHT(Table5[[#This Row],[from]],8) + 1</f>
        <v>19</v>
      </c>
    </row>
    <row r="430" spans="1:3" ht="21" customHeight="1" x14ac:dyDescent="0.2">
      <c r="A430" s="17" t="s">
        <v>583</v>
      </c>
      <c r="B430" s="17" t="s">
        <v>583</v>
      </c>
      <c r="C430" s="17">
        <f>RIGHT(Table5[[#This Row],[to]],8)-RIGHT(Table5[[#This Row],[from]],8) + 1</f>
        <v>1</v>
      </c>
    </row>
    <row r="431" spans="1:3" ht="21" customHeight="1" x14ac:dyDescent="0.2">
      <c r="A431" s="17" t="s">
        <v>584</v>
      </c>
      <c r="B431" s="17" t="s">
        <v>584</v>
      </c>
      <c r="C431" s="17">
        <f>RIGHT(Table5[[#This Row],[to]],8)-RIGHT(Table5[[#This Row],[from]],8) + 1</f>
        <v>1</v>
      </c>
    </row>
    <row r="432" spans="1:3" ht="21" customHeight="1" x14ac:dyDescent="0.2">
      <c r="A432" s="17" t="s">
        <v>585</v>
      </c>
      <c r="B432" s="17" t="s">
        <v>586</v>
      </c>
      <c r="C432" s="17">
        <f>RIGHT(Table5[[#This Row],[to]],8)-RIGHT(Table5[[#This Row],[from]],8) + 1</f>
        <v>2</v>
      </c>
    </row>
    <row r="433" spans="1:3" ht="21" customHeight="1" x14ac:dyDescent="0.2">
      <c r="A433" s="17" t="s">
        <v>587</v>
      </c>
      <c r="B433" s="17" t="s">
        <v>587</v>
      </c>
      <c r="C433" s="17">
        <f>RIGHT(Table5[[#This Row],[to]],8)-RIGHT(Table5[[#This Row],[from]],8) + 1</f>
        <v>1</v>
      </c>
    </row>
    <row r="434" spans="1:3" ht="21" customHeight="1" x14ac:dyDescent="0.2">
      <c r="A434" s="17" t="s">
        <v>588</v>
      </c>
      <c r="B434" s="17" t="s">
        <v>589</v>
      </c>
      <c r="C434" s="17">
        <f>RIGHT(Table5[[#This Row],[to]],8)-RIGHT(Table5[[#This Row],[from]],8) + 1</f>
        <v>13</v>
      </c>
    </row>
    <row r="435" spans="1:3" ht="21" customHeight="1" x14ac:dyDescent="0.2">
      <c r="A435" s="17" t="s">
        <v>590</v>
      </c>
      <c r="B435" s="17" t="s">
        <v>590</v>
      </c>
      <c r="C435" s="17">
        <f>RIGHT(Table5[[#This Row],[to]],8)-RIGHT(Table5[[#This Row],[from]],8) + 1</f>
        <v>1</v>
      </c>
    </row>
    <row r="436" spans="1:3" ht="21" customHeight="1" x14ac:dyDescent="0.2">
      <c r="A436" s="17" t="s">
        <v>591</v>
      </c>
      <c r="B436" s="17" t="s">
        <v>591</v>
      </c>
      <c r="C436" s="17">
        <f>RIGHT(Table5[[#This Row],[to]],8)-RIGHT(Table5[[#This Row],[from]],8) + 1</f>
        <v>1</v>
      </c>
    </row>
    <row r="437" spans="1:3" ht="21" customHeight="1" x14ac:dyDescent="0.2">
      <c r="A437" s="17" t="s">
        <v>592</v>
      </c>
      <c r="B437" s="17" t="s">
        <v>592</v>
      </c>
      <c r="C437" s="17">
        <f>RIGHT(Table5[[#This Row],[to]],8)-RIGHT(Table5[[#This Row],[from]],8) + 1</f>
        <v>1</v>
      </c>
    </row>
    <row r="438" spans="1:3" ht="21" customHeight="1" x14ac:dyDescent="0.2">
      <c r="A438" s="17" t="s">
        <v>593</v>
      </c>
      <c r="B438" s="17" t="s">
        <v>593</v>
      </c>
      <c r="C438" s="17">
        <f>RIGHT(Table5[[#This Row],[to]],8)-RIGHT(Table5[[#This Row],[from]],8) + 1</f>
        <v>1</v>
      </c>
    </row>
    <row r="439" spans="1:3" ht="21" customHeight="1" x14ac:dyDescent="0.2">
      <c r="A439" s="17" t="s">
        <v>594</v>
      </c>
      <c r="B439" s="17" t="s">
        <v>595</v>
      </c>
      <c r="C439" s="17">
        <f>RIGHT(Table5[[#This Row],[to]],8)-RIGHT(Table5[[#This Row],[from]],8) + 1</f>
        <v>6</v>
      </c>
    </row>
    <row r="440" spans="1:3" ht="21" customHeight="1" x14ac:dyDescent="0.2">
      <c r="A440" s="17" t="s">
        <v>596</v>
      </c>
      <c r="B440" s="17" t="s">
        <v>597</v>
      </c>
      <c r="C440" s="17">
        <f>RIGHT(Table5[[#This Row],[to]],8)-RIGHT(Table5[[#This Row],[from]],8) + 1</f>
        <v>9</v>
      </c>
    </row>
    <row r="441" spans="1:3" ht="21" customHeight="1" x14ac:dyDescent="0.2">
      <c r="A441" s="17" t="s">
        <v>598</v>
      </c>
      <c r="B441" s="17" t="s">
        <v>599</v>
      </c>
      <c r="C441" s="17">
        <f>RIGHT(Table5[[#This Row],[to]],8)-RIGHT(Table5[[#This Row],[from]],8) + 1</f>
        <v>2</v>
      </c>
    </row>
    <row r="442" spans="1:3" ht="21" customHeight="1" x14ac:dyDescent="0.2">
      <c r="A442" s="17" t="s">
        <v>600</v>
      </c>
      <c r="B442" s="17" t="s">
        <v>600</v>
      </c>
      <c r="C442" s="17">
        <f>RIGHT(Table5[[#This Row],[to]],8)-RIGHT(Table5[[#This Row],[from]],8) + 1</f>
        <v>1</v>
      </c>
    </row>
    <row r="443" spans="1:3" ht="21" customHeight="1" x14ac:dyDescent="0.2">
      <c r="A443" s="17" t="s">
        <v>601</v>
      </c>
      <c r="B443" s="17" t="s">
        <v>601</v>
      </c>
      <c r="C443" s="17">
        <f>RIGHT(Table5[[#This Row],[to]],8)-RIGHT(Table5[[#This Row],[from]],8) + 1</f>
        <v>1</v>
      </c>
    </row>
    <row r="444" spans="1:3" ht="21" customHeight="1" x14ac:dyDescent="0.2">
      <c r="A444" s="17" t="s">
        <v>602</v>
      </c>
      <c r="B444" s="17" t="s">
        <v>602</v>
      </c>
      <c r="C444" s="17">
        <f>RIGHT(Table5[[#This Row],[to]],8)-RIGHT(Table5[[#This Row],[from]],8) + 1</f>
        <v>1</v>
      </c>
    </row>
    <row r="445" spans="1:3" ht="21" customHeight="1" x14ac:dyDescent="0.2">
      <c r="A445" s="17" t="s">
        <v>603</v>
      </c>
      <c r="B445" s="17" t="s">
        <v>603</v>
      </c>
      <c r="C445" s="17">
        <f>RIGHT(Table5[[#This Row],[to]],8)-RIGHT(Table5[[#This Row],[from]],8) + 1</f>
        <v>1</v>
      </c>
    </row>
    <row r="446" spans="1:3" ht="21" customHeight="1" x14ac:dyDescent="0.2">
      <c r="A446" s="17" t="s">
        <v>604</v>
      </c>
      <c r="B446" s="17" t="s">
        <v>605</v>
      </c>
      <c r="C446" s="17">
        <f>RIGHT(Table5[[#This Row],[to]],8)-RIGHT(Table5[[#This Row],[from]],8) + 1</f>
        <v>2</v>
      </c>
    </row>
    <row r="447" spans="1:3" ht="21" customHeight="1" x14ac:dyDescent="0.2">
      <c r="A447" s="17" t="s">
        <v>606</v>
      </c>
      <c r="B447" s="17" t="s">
        <v>607</v>
      </c>
      <c r="C447" s="17">
        <f>RIGHT(Table5[[#This Row],[to]],8)-RIGHT(Table5[[#This Row],[from]],8) + 1</f>
        <v>2</v>
      </c>
    </row>
    <row r="448" spans="1:3" ht="21" customHeight="1" x14ac:dyDescent="0.2">
      <c r="A448" s="17" t="s">
        <v>608</v>
      </c>
      <c r="B448" s="17" t="s">
        <v>609</v>
      </c>
      <c r="C448" s="17">
        <f>RIGHT(Table5[[#This Row],[to]],8)-RIGHT(Table5[[#This Row],[from]],8) + 1</f>
        <v>12</v>
      </c>
    </row>
    <row r="449" spans="1:3" ht="21" customHeight="1" x14ac:dyDescent="0.2">
      <c r="A449" s="17" t="s">
        <v>610</v>
      </c>
      <c r="B449" s="17" t="s">
        <v>611</v>
      </c>
      <c r="C449" s="17">
        <f>RIGHT(Table5[[#This Row],[to]],8)-RIGHT(Table5[[#This Row],[from]],8) + 1</f>
        <v>14</v>
      </c>
    </row>
    <row r="450" spans="1:3" ht="21" customHeight="1" x14ac:dyDescent="0.2">
      <c r="A450" s="17" t="s">
        <v>612</v>
      </c>
      <c r="B450" s="17" t="s">
        <v>612</v>
      </c>
      <c r="C450" s="17">
        <f>RIGHT(Table5[[#This Row],[to]],8)-RIGHT(Table5[[#This Row],[from]],8) + 1</f>
        <v>1</v>
      </c>
    </row>
    <row r="451" spans="1:3" ht="21" customHeight="1" x14ac:dyDescent="0.2">
      <c r="A451" s="17" t="s">
        <v>613</v>
      </c>
      <c r="B451" s="17" t="s">
        <v>614</v>
      </c>
      <c r="C451" s="17">
        <f>RIGHT(Table5[[#This Row],[to]],8)-RIGHT(Table5[[#This Row],[from]],8) + 1</f>
        <v>5</v>
      </c>
    </row>
    <row r="452" spans="1:3" ht="21" customHeight="1" x14ac:dyDescent="0.2">
      <c r="A452" s="17" t="s">
        <v>615</v>
      </c>
      <c r="B452" s="17" t="s">
        <v>615</v>
      </c>
      <c r="C452" s="17">
        <f>RIGHT(Table5[[#This Row],[to]],8)-RIGHT(Table5[[#This Row],[from]],8) + 1</f>
        <v>1</v>
      </c>
    </row>
    <row r="453" spans="1:3" ht="21" customHeight="1" x14ac:dyDescent="0.2">
      <c r="A453" s="17" t="s">
        <v>616</v>
      </c>
      <c r="B453" s="17" t="s">
        <v>617</v>
      </c>
      <c r="C453" s="17">
        <f>RIGHT(Table5[[#This Row],[to]],8)-RIGHT(Table5[[#This Row],[from]],8) + 1</f>
        <v>37</v>
      </c>
    </row>
    <row r="454" spans="1:3" ht="21" customHeight="1" x14ac:dyDescent="0.2">
      <c r="A454" s="17" t="s">
        <v>618</v>
      </c>
      <c r="B454" s="17" t="s">
        <v>619</v>
      </c>
      <c r="C454" s="17">
        <f>RIGHT(Table5[[#This Row],[to]],8)-RIGHT(Table5[[#This Row],[from]],8) + 1</f>
        <v>2</v>
      </c>
    </row>
    <row r="455" spans="1:3" ht="21" customHeight="1" x14ac:dyDescent="0.2">
      <c r="A455" s="17" t="s">
        <v>620</v>
      </c>
      <c r="B455" s="17" t="s">
        <v>621</v>
      </c>
      <c r="C455" s="17">
        <f>RIGHT(Table5[[#This Row],[to]],8)-RIGHT(Table5[[#This Row],[from]],8) + 1</f>
        <v>14</v>
      </c>
    </row>
    <row r="456" spans="1:3" ht="21" customHeight="1" x14ac:dyDescent="0.2">
      <c r="A456" s="17" t="s">
        <v>622</v>
      </c>
      <c r="B456" s="17" t="s">
        <v>622</v>
      </c>
      <c r="C456" s="17">
        <f>RIGHT(Table5[[#This Row],[to]],8)-RIGHT(Table5[[#This Row],[from]],8) + 1</f>
        <v>1</v>
      </c>
    </row>
    <row r="457" spans="1:3" ht="21" customHeight="1" x14ac:dyDescent="0.2">
      <c r="A457" s="17" t="s">
        <v>623</v>
      </c>
      <c r="B457" s="17" t="s">
        <v>623</v>
      </c>
      <c r="C457" s="17">
        <f>RIGHT(Table5[[#This Row],[to]],8)-RIGHT(Table5[[#This Row],[from]],8) + 1</f>
        <v>1</v>
      </c>
    </row>
    <row r="458" spans="1:3" ht="21" customHeight="1" x14ac:dyDescent="0.2">
      <c r="A458" s="17" t="s">
        <v>624</v>
      </c>
      <c r="B458" s="17" t="s">
        <v>625</v>
      </c>
      <c r="C458" s="17">
        <f>RIGHT(Table5[[#This Row],[to]],8)-RIGHT(Table5[[#This Row],[from]],8) + 1</f>
        <v>3</v>
      </c>
    </row>
    <row r="459" spans="1:3" ht="21" customHeight="1" x14ac:dyDescent="0.2">
      <c r="A459" s="17" t="s">
        <v>626</v>
      </c>
      <c r="B459" s="17" t="s">
        <v>626</v>
      </c>
      <c r="C459" s="17">
        <f>RIGHT(Table5[[#This Row],[to]],8)-RIGHT(Table5[[#This Row],[from]],8) + 1</f>
        <v>1</v>
      </c>
    </row>
    <row r="460" spans="1:3" ht="21" customHeight="1" x14ac:dyDescent="0.2">
      <c r="A460" s="17" t="s">
        <v>627</v>
      </c>
      <c r="B460" s="17" t="s">
        <v>627</v>
      </c>
      <c r="C460" s="17">
        <f>RIGHT(Table5[[#This Row],[to]],8)-RIGHT(Table5[[#This Row],[from]],8) + 1</f>
        <v>1</v>
      </c>
    </row>
    <row r="461" spans="1:3" ht="21" customHeight="1" x14ac:dyDescent="0.2">
      <c r="A461" s="17" t="s">
        <v>628</v>
      </c>
      <c r="B461" s="17" t="s">
        <v>628</v>
      </c>
      <c r="C461" s="17">
        <f>RIGHT(Table5[[#This Row],[to]],8)-RIGHT(Table5[[#This Row],[from]],8) + 1</f>
        <v>1</v>
      </c>
    </row>
    <row r="462" spans="1:3" ht="21" customHeight="1" x14ac:dyDescent="0.2">
      <c r="A462" s="17" t="s">
        <v>629</v>
      </c>
      <c r="B462" s="17" t="s">
        <v>630</v>
      </c>
      <c r="C462" s="17">
        <f>RIGHT(Table5[[#This Row],[to]],8)-RIGHT(Table5[[#This Row],[from]],8) + 1</f>
        <v>69</v>
      </c>
    </row>
    <row r="463" spans="1:3" ht="21" customHeight="1" x14ac:dyDescent="0.2">
      <c r="A463" s="17" t="s">
        <v>631</v>
      </c>
      <c r="B463" s="17" t="s">
        <v>632</v>
      </c>
      <c r="C463" s="17">
        <f>RIGHT(Table5[[#This Row],[to]],8)-RIGHT(Table5[[#This Row],[from]],8) + 1</f>
        <v>10</v>
      </c>
    </row>
    <row r="464" spans="1:3" ht="21" customHeight="1" x14ac:dyDescent="0.2">
      <c r="A464" s="17" t="s">
        <v>633</v>
      </c>
      <c r="B464" s="17" t="s">
        <v>634</v>
      </c>
      <c r="C464" s="17">
        <f>RIGHT(Table5[[#This Row],[to]],8)-RIGHT(Table5[[#This Row],[from]],8) + 1</f>
        <v>20</v>
      </c>
    </row>
    <row r="465" spans="1:3" ht="21" customHeight="1" x14ac:dyDescent="0.2">
      <c r="A465" s="17" t="s">
        <v>635</v>
      </c>
      <c r="B465" s="17" t="s">
        <v>635</v>
      </c>
      <c r="C465" s="17">
        <f>RIGHT(Table5[[#This Row],[to]],8)-RIGHT(Table5[[#This Row],[from]],8) + 1</f>
        <v>1</v>
      </c>
    </row>
    <row r="466" spans="1:3" ht="21" customHeight="1" x14ac:dyDescent="0.2">
      <c r="A466" s="17" t="s">
        <v>636</v>
      </c>
      <c r="B466" s="17" t="s">
        <v>637</v>
      </c>
      <c r="C466" s="17">
        <f>RIGHT(Table5[[#This Row],[to]],8)-RIGHT(Table5[[#This Row],[from]],8) + 1</f>
        <v>42</v>
      </c>
    </row>
    <row r="467" spans="1:3" ht="21" customHeight="1" x14ac:dyDescent="0.2">
      <c r="A467" s="17" t="s">
        <v>638</v>
      </c>
      <c r="B467" s="17" t="s">
        <v>639</v>
      </c>
      <c r="C467" s="17">
        <f>RIGHT(Table5[[#This Row],[to]],8)-RIGHT(Table5[[#This Row],[from]],8) + 1</f>
        <v>40</v>
      </c>
    </row>
    <row r="468" spans="1:3" ht="21" customHeight="1" x14ac:dyDescent="0.2">
      <c r="A468" s="17" t="s">
        <v>640</v>
      </c>
      <c r="B468" s="17" t="s">
        <v>641</v>
      </c>
      <c r="C468" s="17">
        <f>RIGHT(Table5[[#This Row],[to]],8)-RIGHT(Table5[[#This Row],[from]],8) + 1</f>
        <v>16</v>
      </c>
    </row>
    <row r="469" spans="1:3" ht="21" customHeight="1" x14ac:dyDescent="0.2">
      <c r="A469" s="17" t="s">
        <v>642</v>
      </c>
      <c r="B469" s="17" t="s">
        <v>643</v>
      </c>
      <c r="C469" s="17">
        <f>RIGHT(Table5[[#This Row],[to]],8)-RIGHT(Table5[[#This Row],[from]],8) + 1</f>
        <v>155</v>
      </c>
    </row>
    <row r="470" spans="1:3" ht="21" customHeight="1" x14ac:dyDescent="0.2">
      <c r="A470" s="17" t="s">
        <v>644</v>
      </c>
      <c r="B470" s="17" t="s">
        <v>645</v>
      </c>
      <c r="C470" s="17">
        <f>RIGHT(Table5[[#This Row],[to]],8)-RIGHT(Table5[[#This Row],[from]],8) + 1</f>
        <v>17</v>
      </c>
    </row>
    <row r="471" spans="1:3" ht="21" customHeight="1" x14ac:dyDescent="0.2">
      <c r="A471" s="17" t="s">
        <v>646</v>
      </c>
      <c r="B471" s="17" t="s">
        <v>647</v>
      </c>
      <c r="C471" s="17">
        <f>RIGHT(Table5[[#This Row],[to]],8)-RIGHT(Table5[[#This Row],[from]],8) + 1</f>
        <v>177</v>
      </c>
    </row>
    <row r="472" spans="1:3" ht="21" customHeight="1" x14ac:dyDescent="0.2">
      <c r="A472" s="17" t="s">
        <v>648</v>
      </c>
      <c r="B472" s="17" t="s">
        <v>648</v>
      </c>
      <c r="C472" s="17">
        <f>RIGHT(Table5[[#This Row],[to]],8)-RIGHT(Table5[[#This Row],[from]],8) + 1</f>
        <v>1</v>
      </c>
    </row>
    <row r="473" spans="1:3" ht="21" customHeight="1" x14ac:dyDescent="0.2">
      <c r="A473" s="17" t="s">
        <v>649</v>
      </c>
      <c r="B473" s="17" t="s">
        <v>650</v>
      </c>
      <c r="C473" s="17">
        <f>RIGHT(Table5[[#This Row],[to]],8)-RIGHT(Table5[[#This Row],[from]],8) + 1</f>
        <v>20</v>
      </c>
    </row>
    <row r="474" spans="1:3" ht="21" customHeight="1" x14ac:dyDescent="0.2">
      <c r="A474" s="17" t="s">
        <v>651</v>
      </c>
      <c r="B474" s="17" t="s">
        <v>651</v>
      </c>
      <c r="C474" s="17">
        <f>RIGHT(Table5[[#This Row],[to]],8)-RIGHT(Table5[[#This Row],[from]],8) + 1</f>
        <v>1</v>
      </c>
    </row>
    <row r="475" spans="1:3" ht="21" customHeight="1" x14ac:dyDescent="0.2">
      <c r="A475" s="17" t="s">
        <v>652</v>
      </c>
      <c r="B475" s="17" t="s">
        <v>653</v>
      </c>
      <c r="C475" s="17">
        <f>RIGHT(Table5[[#This Row],[to]],8)-RIGHT(Table5[[#This Row],[from]],8) + 1</f>
        <v>27</v>
      </c>
    </row>
    <row r="476" spans="1:3" ht="21" customHeight="1" x14ac:dyDescent="0.2">
      <c r="A476" s="17" t="s">
        <v>654</v>
      </c>
      <c r="B476" s="17" t="s">
        <v>655</v>
      </c>
      <c r="C476" s="17">
        <f>RIGHT(Table5[[#This Row],[to]],8)-RIGHT(Table5[[#This Row],[from]],8) + 1</f>
        <v>8</v>
      </c>
    </row>
    <row r="477" spans="1:3" ht="21" customHeight="1" x14ac:dyDescent="0.2">
      <c r="A477" s="17" t="s">
        <v>656</v>
      </c>
      <c r="B477" s="17" t="s">
        <v>657</v>
      </c>
      <c r="C477" s="17">
        <f>RIGHT(Table5[[#This Row],[to]],8)-RIGHT(Table5[[#This Row],[from]],8) + 1</f>
        <v>30</v>
      </c>
    </row>
    <row r="478" spans="1:3" ht="21" customHeight="1" x14ac:dyDescent="0.2">
      <c r="A478" s="17" t="s">
        <v>658</v>
      </c>
      <c r="B478" s="17" t="s">
        <v>658</v>
      </c>
      <c r="C478" s="17">
        <f>RIGHT(Table5[[#This Row],[to]],8)-RIGHT(Table5[[#This Row],[from]],8) + 1</f>
        <v>1</v>
      </c>
    </row>
    <row r="479" spans="1:3" ht="21" customHeight="1" x14ac:dyDescent="0.2">
      <c r="A479" s="17" t="s">
        <v>659</v>
      </c>
      <c r="B479" s="17" t="s">
        <v>659</v>
      </c>
      <c r="C479" s="17">
        <f>RIGHT(Table5[[#This Row],[to]],8)-RIGHT(Table5[[#This Row],[from]],8) + 1</f>
        <v>1</v>
      </c>
    </row>
    <row r="480" spans="1:3" ht="21" customHeight="1" x14ac:dyDescent="0.2">
      <c r="A480" s="17" t="s">
        <v>660</v>
      </c>
      <c r="B480" s="17" t="s">
        <v>660</v>
      </c>
      <c r="C480" s="17">
        <f>RIGHT(Table5[[#This Row],[to]],8)-RIGHT(Table5[[#This Row],[from]],8) + 1</f>
        <v>1</v>
      </c>
    </row>
    <row r="481" spans="1:3" ht="21" customHeight="1" x14ac:dyDescent="0.2">
      <c r="A481" s="17" t="s">
        <v>661</v>
      </c>
      <c r="B481" s="17" t="s">
        <v>661</v>
      </c>
      <c r="C481" s="17">
        <f>RIGHT(Table5[[#This Row],[to]],8)-RIGHT(Table5[[#This Row],[from]],8) + 1</f>
        <v>1</v>
      </c>
    </row>
    <row r="482" spans="1:3" ht="21" customHeight="1" x14ac:dyDescent="0.2">
      <c r="A482" s="17" t="s">
        <v>662</v>
      </c>
      <c r="B482" s="17" t="s">
        <v>662</v>
      </c>
      <c r="C482" s="17">
        <f>RIGHT(Table5[[#This Row],[to]],8)-RIGHT(Table5[[#This Row],[from]],8) + 1</f>
        <v>1</v>
      </c>
    </row>
    <row r="483" spans="1:3" ht="21" customHeight="1" x14ac:dyDescent="0.2">
      <c r="A483" s="17" t="s">
        <v>663</v>
      </c>
      <c r="B483" s="17" t="s">
        <v>663</v>
      </c>
      <c r="C483" s="17">
        <f>RIGHT(Table5[[#This Row],[to]],8)-RIGHT(Table5[[#This Row],[from]],8) + 1</f>
        <v>1</v>
      </c>
    </row>
    <row r="484" spans="1:3" ht="21" customHeight="1" x14ac:dyDescent="0.2">
      <c r="A484" s="17" t="s">
        <v>664</v>
      </c>
      <c r="B484" s="17" t="s">
        <v>664</v>
      </c>
      <c r="C484" s="17">
        <f>RIGHT(Table5[[#This Row],[to]],8)-RIGHT(Table5[[#This Row],[from]],8) + 1</f>
        <v>1</v>
      </c>
    </row>
    <row r="485" spans="1:3" ht="21" customHeight="1" x14ac:dyDescent="0.2">
      <c r="A485" s="17" t="s">
        <v>665</v>
      </c>
      <c r="B485" s="17" t="s">
        <v>665</v>
      </c>
      <c r="C485" s="17">
        <f>RIGHT(Table5[[#This Row],[to]],8)-RIGHT(Table5[[#This Row],[from]],8) + 1</f>
        <v>1</v>
      </c>
    </row>
    <row r="486" spans="1:3" ht="21" customHeight="1" x14ac:dyDescent="0.2">
      <c r="A486" s="17" t="s">
        <v>666</v>
      </c>
      <c r="B486" s="17" t="s">
        <v>666</v>
      </c>
      <c r="C486" s="17">
        <f>RIGHT(Table5[[#This Row],[to]],8)-RIGHT(Table5[[#This Row],[from]],8) + 1</f>
        <v>1</v>
      </c>
    </row>
    <row r="487" spans="1:3" ht="21" customHeight="1" x14ac:dyDescent="0.2">
      <c r="A487" s="17" t="s">
        <v>667</v>
      </c>
      <c r="B487" s="17" t="s">
        <v>667</v>
      </c>
      <c r="C487" s="17">
        <f>RIGHT(Table5[[#This Row],[to]],8)-RIGHT(Table5[[#This Row],[from]],8) + 1</f>
        <v>1</v>
      </c>
    </row>
    <row r="488" spans="1:3" ht="21" customHeight="1" x14ac:dyDescent="0.2">
      <c r="A488" s="17" t="s">
        <v>668</v>
      </c>
      <c r="B488" s="17" t="s">
        <v>668</v>
      </c>
      <c r="C488" s="17">
        <f>RIGHT(Table5[[#This Row],[to]],8)-RIGHT(Table5[[#This Row],[from]],8) + 1</f>
        <v>1</v>
      </c>
    </row>
    <row r="489" spans="1:3" ht="21" customHeight="1" x14ac:dyDescent="0.2">
      <c r="A489" s="17" t="s">
        <v>669</v>
      </c>
      <c r="B489" s="17" t="s">
        <v>669</v>
      </c>
      <c r="C489" s="17">
        <f>RIGHT(Table5[[#This Row],[to]],8)-RIGHT(Table5[[#This Row],[from]],8) + 1</f>
        <v>1</v>
      </c>
    </row>
    <row r="490" spans="1:3" ht="21" customHeight="1" x14ac:dyDescent="0.2">
      <c r="A490" s="17" t="s">
        <v>670</v>
      </c>
      <c r="B490" s="17" t="s">
        <v>670</v>
      </c>
      <c r="C490" s="17">
        <f>RIGHT(Table5[[#This Row],[to]],8)-RIGHT(Table5[[#This Row],[from]],8) + 1</f>
        <v>1</v>
      </c>
    </row>
    <row r="491" spans="1:3" ht="21" customHeight="1" x14ac:dyDescent="0.2">
      <c r="A491" s="17" t="s">
        <v>671</v>
      </c>
      <c r="B491" s="17" t="s">
        <v>671</v>
      </c>
      <c r="C491" s="17">
        <f>RIGHT(Table5[[#This Row],[to]],8)-RIGHT(Table5[[#This Row],[from]],8) + 1</f>
        <v>1</v>
      </c>
    </row>
    <row r="492" spans="1:3" ht="21" customHeight="1" x14ac:dyDescent="0.2">
      <c r="A492" s="17" t="s">
        <v>672</v>
      </c>
      <c r="B492" s="17" t="s">
        <v>672</v>
      </c>
      <c r="C492" s="17">
        <f>RIGHT(Table5[[#This Row],[to]],8)-RIGHT(Table5[[#This Row],[from]],8) + 1</f>
        <v>1</v>
      </c>
    </row>
    <row r="493" spans="1:3" ht="21" customHeight="1" x14ac:dyDescent="0.2">
      <c r="A493" s="17" t="s">
        <v>673</v>
      </c>
      <c r="B493" s="17" t="s">
        <v>674</v>
      </c>
      <c r="C493" s="17">
        <f>RIGHT(Table5[[#This Row],[to]],8)-RIGHT(Table5[[#This Row],[from]],8) + 1</f>
        <v>2</v>
      </c>
    </row>
    <row r="494" spans="1:3" ht="21" customHeight="1" x14ac:dyDescent="0.2">
      <c r="A494" s="17" t="s">
        <v>675</v>
      </c>
      <c r="B494" s="17" t="s">
        <v>675</v>
      </c>
      <c r="C494" s="17">
        <f>RIGHT(Table5[[#This Row],[to]],8)-RIGHT(Table5[[#This Row],[from]],8) + 1</f>
        <v>1</v>
      </c>
    </row>
    <row r="495" spans="1:3" ht="21" customHeight="1" x14ac:dyDescent="0.2">
      <c r="A495" s="17" t="s">
        <v>676</v>
      </c>
      <c r="B495" s="17" t="s">
        <v>676</v>
      </c>
      <c r="C495" s="17">
        <f>RIGHT(Table5[[#This Row],[to]],8)-RIGHT(Table5[[#This Row],[from]],8) + 1</f>
        <v>1</v>
      </c>
    </row>
    <row r="496" spans="1:3" ht="21" customHeight="1" x14ac:dyDescent="0.2">
      <c r="A496" s="17" t="s">
        <v>677</v>
      </c>
      <c r="B496" s="17" t="s">
        <v>678</v>
      </c>
      <c r="C496" s="17">
        <f>RIGHT(Table5[[#This Row],[to]],8)-RIGHT(Table5[[#This Row],[from]],8) + 1</f>
        <v>3</v>
      </c>
    </row>
    <row r="497" spans="1:3" ht="21" customHeight="1" x14ac:dyDescent="0.2">
      <c r="A497" s="17" t="s">
        <v>679</v>
      </c>
      <c r="B497" s="17" t="s">
        <v>679</v>
      </c>
      <c r="C497" s="17">
        <f>RIGHT(Table5[[#This Row],[to]],8)-RIGHT(Table5[[#This Row],[from]],8) + 1</f>
        <v>1</v>
      </c>
    </row>
    <row r="498" spans="1:3" ht="21" customHeight="1" x14ac:dyDescent="0.2">
      <c r="A498" s="17" t="s">
        <v>680</v>
      </c>
      <c r="B498" s="17" t="s">
        <v>680</v>
      </c>
      <c r="C498" s="17">
        <f>RIGHT(Table5[[#This Row],[to]],8)-RIGHT(Table5[[#This Row],[from]],8) + 1</f>
        <v>1</v>
      </c>
    </row>
    <row r="499" spans="1:3" ht="21" customHeight="1" x14ac:dyDescent="0.2">
      <c r="A499" s="17" t="s">
        <v>681</v>
      </c>
      <c r="B499" s="17" t="s">
        <v>681</v>
      </c>
      <c r="C499" s="17">
        <f>RIGHT(Table5[[#This Row],[to]],8)-RIGHT(Table5[[#This Row],[from]],8) + 1</f>
        <v>1</v>
      </c>
    </row>
    <row r="500" spans="1:3" ht="21" customHeight="1" x14ac:dyDescent="0.2">
      <c r="A500" s="17" t="s">
        <v>682</v>
      </c>
      <c r="B500" s="17" t="s">
        <v>683</v>
      </c>
      <c r="C500" s="17">
        <f>RIGHT(Table5[[#This Row],[to]],8)-RIGHT(Table5[[#This Row],[from]],8) + 1</f>
        <v>2</v>
      </c>
    </row>
    <row r="501" spans="1:3" ht="21" customHeight="1" x14ac:dyDescent="0.2">
      <c r="A501" s="17" t="s">
        <v>684</v>
      </c>
      <c r="B501" s="17" t="s">
        <v>684</v>
      </c>
      <c r="C501" s="17">
        <f>RIGHT(Table5[[#This Row],[to]],8)-RIGHT(Table5[[#This Row],[from]],8) + 1</f>
        <v>1</v>
      </c>
    </row>
    <row r="502" spans="1:3" ht="21" customHeight="1" x14ac:dyDescent="0.2">
      <c r="A502" s="17" t="s">
        <v>685</v>
      </c>
      <c r="B502" s="17" t="s">
        <v>685</v>
      </c>
      <c r="C502" s="17">
        <f>RIGHT(Table5[[#This Row],[to]],8)-RIGHT(Table5[[#This Row],[from]],8) + 1</f>
        <v>1</v>
      </c>
    </row>
    <row r="503" spans="1:3" ht="21" customHeight="1" x14ac:dyDescent="0.2">
      <c r="A503" s="17" t="s">
        <v>686</v>
      </c>
      <c r="B503" s="17" t="s">
        <v>686</v>
      </c>
      <c r="C503" s="17">
        <f>RIGHT(Table5[[#This Row],[to]],8)-RIGHT(Table5[[#This Row],[from]],8) + 1</f>
        <v>1</v>
      </c>
    </row>
    <row r="504" spans="1:3" ht="21" customHeight="1" x14ac:dyDescent="0.2">
      <c r="A504" s="17" t="s">
        <v>687</v>
      </c>
      <c r="B504" s="17" t="s">
        <v>687</v>
      </c>
      <c r="C504" s="17">
        <f>RIGHT(Table5[[#This Row],[to]],8)-RIGHT(Table5[[#This Row],[from]],8) + 1</f>
        <v>1</v>
      </c>
    </row>
    <row r="505" spans="1:3" ht="21" customHeight="1" x14ac:dyDescent="0.2">
      <c r="A505" s="17" t="s">
        <v>688</v>
      </c>
      <c r="B505" s="17" t="s">
        <v>688</v>
      </c>
      <c r="C505" s="17">
        <f>RIGHT(Table5[[#This Row],[to]],8)-RIGHT(Table5[[#This Row],[from]],8) + 1</f>
        <v>1</v>
      </c>
    </row>
    <row r="506" spans="1:3" ht="21" customHeight="1" x14ac:dyDescent="0.2">
      <c r="A506" s="17" t="s">
        <v>689</v>
      </c>
      <c r="B506" s="17" t="s">
        <v>689</v>
      </c>
      <c r="C506" s="17">
        <f>RIGHT(Table5[[#This Row],[to]],8)-RIGHT(Table5[[#This Row],[from]],8) + 1</f>
        <v>1</v>
      </c>
    </row>
    <row r="507" spans="1:3" ht="21" customHeight="1" x14ac:dyDescent="0.2">
      <c r="A507" s="17" t="s">
        <v>690</v>
      </c>
      <c r="B507" s="17" t="s">
        <v>691</v>
      </c>
      <c r="C507" s="17">
        <f>RIGHT(Table5[[#This Row],[to]],8)-RIGHT(Table5[[#This Row],[from]],8) + 1</f>
        <v>2</v>
      </c>
    </row>
    <row r="508" spans="1:3" ht="21" customHeight="1" x14ac:dyDescent="0.2">
      <c r="A508" s="17" t="s">
        <v>692</v>
      </c>
      <c r="B508" s="17" t="s">
        <v>692</v>
      </c>
      <c r="C508" s="17">
        <f>RIGHT(Table5[[#This Row],[to]],8)-RIGHT(Table5[[#This Row],[from]],8) + 1</f>
        <v>1</v>
      </c>
    </row>
    <row r="509" spans="1:3" ht="21" customHeight="1" x14ac:dyDescent="0.2">
      <c r="A509" s="17" t="s">
        <v>693</v>
      </c>
      <c r="B509" s="17" t="s">
        <v>693</v>
      </c>
      <c r="C509" s="17">
        <f>RIGHT(Table5[[#This Row],[to]],8)-RIGHT(Table5[[#This Row],[from]],8) + 1</f>
        <v>1</v>
      </c>
    </row>
    <row r="510" spans="1:3" ht="21" customHeight="1" x14ac:dyDescent="0.2">
      <c r="A510" s="17" t="s">
        <v>694</v>
      </c>
      <c r="B510" s="17" t="s">
        <v>694</v>
      </c>
      <c r="C510" s="17">
        <f>RIGHT(Table5[[#This Row],[to]],8)-RIGHT(Table5[[#This Row],[from]],8) + 1</f>
        <v>1</v>
      </c>
    </row>
    <row r="511" spans="1:3" ht="21" customHeight="1" x14ac:dyDescent="0.2">
      <c r="A511" s="17" t="s">
        <v>695</v>
      </c>
      <c r="B511" s="17" t="s">
        <v>695</v>
      </c>
      <c r="C511" s="17">
        <f>RIGHT(Table5[[#This Row],[to]],8)-RIGHT(Table5[[#This Row],[from]],8) + 1</f>
        <v>1</v>
      </c>
    </row>
    <row r="512" spans="1:3" ht="21" customHeight="1" x14ac:dyDescent="0.2">
      <c r="A512" s="17" t="s">
        <v>696</v>
      </c>
      <c r="B512" s="17" t="s">
        <v>697</v>
      </c>
      <c r="C512" s="17">
        <f>RIGHT(Table5[[#This Row],[to]],8)-RIGHT(Table5[[#This Row],[from]],8) + 1</f>
        <v>2</v>
      </c>
    </row>
    <row r="513" spans="1:3" ht="21" customHeight="1" x14ac:dyDescent="0.2">
      <c r="A513" s="17" t="s">
        <v>698</v>
      </c>
      <c r="B513" s="17" t="s">
        <v>698</v>
      </c>
      <c r="C513" s="17">
        <f>RIGHT(Table5[[#This Row],[to]],8)-RIGHT(Table5[[#This Row],[from]],8) + 1</f>
        <v>1</v>
      </c>
    </row>
    <row r="514" spans="1:3" ht="21" customHeight="1" x14ac:dyDescent="0.2">
      <c r="A514" s="17" t="s">
        <v>699</v>
      </c>
      <c r="B514" s="17" t="s">
        <v>699</v>
      </c>
      <c r="C514" s="17">
        <f>RIGHT(Table5[[#This Row],[to]],8)-RIGHT(Table5[[#This Row],[from]],8) + 1</f>
        <v>1</v>
      </c>
    </row>
    <row r="515" spans="1:3" ht="21" customHeight="1" x14ac:dyDescent="0.2">
      <c r="A515" s="17" t="s">
        <v>700</v>
      </c>
      <c r="B515" s="17" t="s">
        <v>701</v>
      </c>
      <c r="C515" s="17">
        <f>RIGHT(Table5[[#This Row],[to]],8)-RIGHT(Table5[[#This Row],[from]],8) + 1</f>
        <v>2</v>
      </c>
    </row>
    <row r="516" spans="1:3" ht="21" customHeight="1" x14ac:dyDescent="0.2">
      <c r="A516" s="17" t="s">
        <v>702</v>
      </c>
      <c r="B516" s="17" t="s">
        <v>703</v>
      </c>
      <c r="C516" s="17">
        <f>RIGHT(Table5[[#This Row],[to]],8)-RIGHT(Table5[[#This Row],[from]],8) + 1</f>
        <v>3</v>
      </c>
    </row>
    <row r="517" spans="1:3" ht="21" customHeight="1" x14ac:dyDescent="0.2">
      <c r="A517" s="17" t="s">
        <v>704</v>
      </c>
      <c r="B517" s="17" t="s">
        <v>704</v>
      </c>
      <c r="C517" s="17">
        <f>RIGHT(Table5[[#This Row],[to]],8)-RIGHT(Table5[[#This Row],[from]],8) + 1</f>
        <v>1</v>
      </c>
    </row>
    <row r="518" spans="1:3" ht="21" customHeight="1" x14ac:dyDescent="0.2">
      <c r="A518" s="17" t="s">
        <v>705</v>
      </c>
      <c r="B518" s="17" t="s">
        <v>705</v>
      </c>
      <c r="C518" s="17">
        <f>RIGHT(Table5[[#This Row],[to]],8)-RIGHT(Table5[[#This Row],[from]],8) + 1</f>
        <v>1</v>
      </c>
    </row>
    <row r="519" spans="1:3" ht="21" customHeight="1" x14ac:dyDescent="0.2">
      <c r="A519" s="17" t="s">
        <v>706</v>
      </c>
      <c r="B519" s="17" t="s">
        <v>706</v>
      </c>
      <c r="C519" s="17">
        <f>RIGHT(Table5[[#This Row],[to]],8)-RIGHT(Table5[[#This Row],[from]],8) + 1</f>
        <v>1</v>
      </c>
    </row>
    <row r="520" spans="1:3" ht="21" customHeight="1" x14ac:dyDescent="0.2">
      <c r="A520" s="17" t="s">
        <v>707</v>
      </c>
      <c r="B520" s="17" t="s">
        <v>707</v>
      </c>
      <c r="C520" s="17">
        <f>RIGHT(Table5[[#This Row],[to]],8)-RIGHT(Table5[[#This Row],[from]],8) + 1</f>
        <v>1</v>
      </c>
    </row>
    <row r="521" spans="1:3" ht="21" customHeight="1" x14ac:dyDescent="0.2">
      <c r="A521" s="17" t="s">
        <v>708</v>
      </c>
      <c r="B521" s="17" t="s">
        <v>708</v>
      </c>
      <c r="C521" s="17">
        <f>RIGHT(Table5[[#This Row],[to]],8)-RIGHT(Table5[[#This Row],[from]],8) + 1</f>
        <v>1</v>
      </c>
    </row>
    <row r="522" spans="1:3" ht="21" customHeight="1" x14ac:dyDescent="0.2">
      <c r="A522" s="17" t="s">
        <v>709</v>
      </c>
      <c r="B522" s="17" t="s">
        <v>710</v>
      </c>
      <c r="C522" s="17">
        <f>RIGHT(Table5[[#This Row],[to]],8)-RIGHT(Table5[[#This Row],[from]],8) + 1</f>
        <v>63</v>
      </c>
    </row>
    <row r="523" spans="1:3" ht="21" customHeight="1" x14ac:dyDescent="0.2">
      <c r="A523" s="17" t="s">
        <v>711</v>
      </c>
      <c r="B523" s="17" t="s">
        <v>711</v>
      </c>
      <c r="C523" s="17">
        <f>RIGHT(Table5[[#This Row],[to]],8)-RIGHT(Table5[[#This Row],[from]],8) + 1</f>
        <v>1</v>
      </c>
    </row>
    <row r="524" spans="1:3" ht="21" customHeight="1" x14ac:dyDescent="0.2">
      <c r="A524" s="17" t="s">
        <v>712</v>
      </c>
      <c r="B524" s="17" t="s">
        <v>713</v>
      </c>
      <c r="C524" s="17">
        <f>RIGHT(Table5[[#This Row],[to]],8)-RIGHT(Table5[[#This Row],[from]],8) + 1</f>
        <v>18</v>
      </c>
    </row>
    <row r="525" spans="1:3" ht="21" customHeight="1" x14ac:dyDescent="0.2">
      <c r="A525" s="17" t="s">
        <v>714</v>
      </c>
      <c r="B525" s="17" t="s">
        <v>715</v>
      </c>
      <c r="C525" s="17">
        <f>RIGHT(Table5[[#This Row],[to]],8)-RIGHT(Table5[[#This Row],[from]],8) + 1</f>
        <v>16</v>
      </c>
    </row>
    <row r="526" spans="1:3" ht="21" customHeight="1" x14ac:dyDescent="0.2">
      <c r="A526" s="17" t="s">
        <v>716</v>
      </c>
      <c r="B526" s="17" t="s">
        <v>717</v>
      </c>
      <c r="C526" s="17">
        <f>RIGHT(Table5[[#This Row],[to]],8)-RIGHT(Table5[[#This Row],[from]],8) + 1</f>
        <v>27</v>
      </c>
    </row>
    <row r="527" spans="1:3" ht="21" customHeight="1" x14ac:dyDescent="0.2">
      <c r="A527" s="17" t="s">
        <v>718</v>
      </c>
      <c r="B527" s="17" t="s">
        <v>719</v>
      </c>
      <c r="C527" s="17">
        <f>RIGHT(Table5[[#This Row],[to]],8)-RIGHT(Table5[[#This Row],[from]],8) + 1</f>
        <v>20</v>
      </c>
    </row>
    <row r="528" spans="1:3" ht="21" customHeight="1" x14ac:dyDescent="0.2">
      <c r="A528" s="17" t="s">
        <v>720</v>
      </c>
      <c r="B528" s="17" t="s">
        <v>720</v>
      </c>
      <c r="C528" s="17">
        <f>RIGHT(Table5[[#This Row],[to]],8)-RIGHT(Table5[[#This Row],[from]],8) + 1</f>
        <v>1</v>
      </c>
    </row>
    <row r="529" spans="1:3" ht="21" customHeight="1" x14ac:dyDescent="0.2">
      <c r="A529" s="17" t="s">
        <v>721</v>
      </c>
      <c r="B529" s="17" t="s">
        <v>721</v>
      </c>
      <c r="C529" s="17">
        <f>RIGHT(Table5[[#This Row],[to]],8)-RIGHT(Table5[[#This Row],[from]],8) + 1</f>
        <v>1</v>
      </c>
    </row>
    <row r="530" spans="1:3" ht="21" customHeight="1" x14ac:dyDescent="0.2">
      <c r="A530" s="17" t="s">
        <v>722</v>
      </c>
      <c r="B530" s="17" t="s">
        <v>723</v>
      </c>
      <c r="C530" s="17">
        <f>RIGHT(Table5[[#This Row],[to]],8)-RIGHT(Table5[[#This Row],[from]],8) + 1</f>
        <v>2</v>
      </c>
    </row>
    <row r="531" spans="1:3" ht="21" customHeight="1" x14ac:dyDescent="0.2">
      <c r="A531" s="17" t="s">
        <v>724</v>
      </c>
      <c r="B531" s="17" t="s">
        <v>724</v>
      </c>
      <c r="C531" s="17">
        <f>RIGHT(Table5[[#This Row],[to]],8)-RIGHT(Table5[[#This Row],[from]],8) + 1</f>
        <v>1</v>
      </c>
    </row>
    <row r="532" spans="1:3" ht="21" customHeight="1" x14ac:dyDescent="0.2">
      <c r="A532" s="17" t="s">
        <v>725</v>
      </c>
      <c r="B532" s="17" t="s">
        <v>725</v>
      </c>
      <c r="C532" s="17">
        <f>RIGHT(Table5[[#This Row],[to]],8)-RIGHT(Table5[[#This Row],[from]],8) + 1</f>
        <v>1</v>
      </c>
    </row>
    <row r="533" spans="1:3" ht="21" customHeight="1" x14ac:dyDescent="0.2">
      <c r="A533" s="17" t="s">
        <v>726</v>
      </c>
      <c r="B533" s="17" t="s">
        <v>727</v>
      </c>
      <c r="C533" s="17">
        <f>RIGHT(Table5[[#This Row],[to]],8)-RIGHT(Table5[[#This Row],[from]],8) + 1</f>
        <v>2</v>
      </c>
    </row>
    <row r="534" spans="1:3" ht="21" customHeight="1" x14ac:dyDescent="0.2">
      <c r="A534" s="17" t="s">
        <v>728</v>
      </c>
      <c r="B534" s="17" t="s">
        <v>728</v>
      </c>
      <c r="C534" s="17">
        <f>RIGHT(Table5[[#This Row],[to]],8)-RIGHT(Table5[[#This Row],[from]],8) + 1</f>
        <v>1</v>
      </c>
    </row>
    <row r="535" spans="1:3" ht="21" customHeight="1" x14ac:dyDescent="0.2">
      <c r="A535" s="17" t="s">
        <v>729</v>
      </c>
      <c r="B535" s="17" t="s">
        <v>729</v>
      </c>
      <c r="C535" s="17">
        <f>RIGHT(Table5[[#This Row],[to]],8)-RIGHT(Table5[[#This Row],[from]],8) + 1</f>
        <v>1</v>
      </c>
    </row>
    <row r="536" spans="1:3" ht="21" customHeight="1" x14ac:dyDescent="0.2">
      <c r="A536" s="17" t="s">
        <v>730</v>
      </c>
      <c r="B536" s="17" t="s">
        <v>731</v>
      </c>
      <c r="C536" s="17">
        <f>RIGHT(Table5[[#This Row],[to]],8)-RIGHT(Table5[[#This Row],[from]],8) + 1</f>
        <v>2</v>
      </c>
    </row>
    <row r="537" spans="1:3" ht="21" customHeight="1" x14ac:dyDescent="0.2">
      <c r="A537" s="17" t="s">
        <v>732</v>
      </c>
      <c r="B537" s="17" t="s">
        <v>733</v>
      </c>
      <c r="C537" s="17">
        <f>RIGHT(Table5[[#This Row],[to]],8)-RIGHT(Table5[[#This Row],[from]],8) + 1</f>
        <v>2</v>
      </c>
    </row>
    <row r="538" spans="1:3" ht="21" customHeight="1" x14ac:dyDescent="0.2">
      <c r="A538" s="17" t="s">
        <v>734</v>
      </c>
      <c r="B538" s="17" t="s">
        <v>734</v>
      </c>
      <c r="C538" s="17">
        <f>RIGHT(Table5[[#This Row],[to]],8)-RIGHT(Table5[[#This Row],[from]],8) + 1</f>
        <v>1</v>
      </c>
    </row>
    <row r="539" spans="1:3" ht="21" customHeight="1" x14ac:dyDescent="0.2">
      <c r="A539" s="17" t="s">
        <v>735</v>
      </c>
      <c r="B539" s="17" t="s">
        <v>736</v>
      </c>
      <c r="C539" s="17">
        <f>RIGHT(Table5[[#This Row],[to]],8)-RIGHT(Table5[[#This Row],[from]],8) + 1</f>
        <v>2</v>
      </c>
    </row>
    <row r="540" spans="1:3" ht="21" customHeight="1" x14ac:dyDescent="0.2">
      <c r="A540" s="17" t="s">
        <v>737</v>
      </c>
      <c r="B540" s="17" t="s">
        <v>737</v>
      </c>
      <c r="C540" s="17">
        <f>RIGHT(Table5[[#This Row],[to]],8)-RIGHT(Table5[[#This Row],[from]],8) + 1</f>
        <v>1</v>
      </c>
    </row>
    <row r="541" spans="1:3" ht="21" customHeight="1" x14ac:dyDescent="0.2">
      <c r="A541" s="17" t="s">
        <v>738</v>
      </c>
      <c r="B541" s="17" t="s">
        <v>738</v>
      </c>
      <c r="C541" s="17">
        <f>RIGHT(Table5[[#This Row],[to]],8)-RIGHT(Table5[[#This Row],[from]],8) + 1</f>
        <v>1</v>
      </c>
    </row>
    <row r="542" spans="1:3" ht="21" customHeight="1" x14ac:dyDescent="0.2">
      <c r="A542" s="17" t="s">
        <v>739</v>
      </c>
      <c r="B542" s="17" t="s">
        <v>740</v>
      </c>
      <c r="C542" s="17">
        <f>RIGHT(Table5[[#This Row],[to]],8)-RIGHT(Table5[[#This Row],[from]],8) + 1</f>
        <v>3</v>
      </c>
    </row>
    <row r="543" spans="1:3" ht="21" customHeight="1" x14ac:dyDescent="0.2">
      <c r="A543" s="17" t="s">
        <v>741</v>
      </c>
      <c r="B543" s="17" t="s">
        <v>742</v>
      </c>
      <c r="C543" s="17">
        <f>RIGHT(Table5[[#This Row],[to]],8)-RIGHT(Table5[[#This Row],[from]],8) + 1</f>
        <v>4</v>
      </c>
    </row>
    <row r="544" spans="1:3" ht="21" customHeight="1" x14ac:dyDescent="0.2">
      <c r="A544" s="17" t="s">
        <v>743</v>
      </c>
      <c r="B544" s="17" t="s">
        <v>743</v>
      </c>
      <c r="C544" s="17">
        <f>RIGHT(Table5[[#This Row],[to]],8)-RIGHT(Table5[[#This Row],[from]],8) + 1</f>
        <v>1</v>
      </c>
    </row>
    <row r="545" spans="1:3" ht="21" customHeight="1" x14ac:dyDescent="0.2">
      <c r="A545" s="17" t="s">
        <v>744</v>
      </c>
      <c r="B545" s="17" t="s">
        <v>744</v>
      </c>
      <c r="C545" s="17">
        <f>RIGHT(Table5[[#This Row],[to]],8)-RIGHT(Table5[[#This Row],[from]],8) + 1</f>
        <v>1</v>
      </c>
    </row>
    <row r="546" spans="1:3" ht="21" customHeight="1" x14ac:dyDescent="0.2">
      <c r="A546" s="17" t="s">
        <v>745</v>
      </c>
      <c r="B546" s="17" t="s">
        <v>745</v>
      </c>
      <c r="C546" s="17">
        <f>RIGHT(Table5[[#This Row],[to]],8)-RIGHT(Table5[[#This Row],[from]],8) + 1</f>
        <v>1</v>
      </c>
    </row>
    <row r="547" spans="1:3" ht="21" customHeight="1" x14ac:dyDescent="0.2">
      <c r="A547" s="17" t="s">
        <v>746</v>
      </c>
      <c r="B547" s="17" t="s">
        <v>746</v>
      </c>
      <c r="C547" s="17">
        <f>RIGHT(Table5[[#This Row],[to]],8)-RIGHT(Table5[[#This Row],[from]],8) + 1</f>
        <v>1</v>
      </c>
    </row>
    <row r="548" spans="1:3" ht="21" customHeight="1" x14ac:dyDescent="0.2">
      <c r="A548" s="17" t="s">
        <v>747</v>
      </c>
      <c r="B548" s="17" t="s">
        <v>747</v>
      </c>
      <c r="C548" s="17">
        <f>RIGHT(Table5[[#This Row],[to]],8)-RIGHT(Table5[[#This Row],[from]],8) + 1</f>
        <v>1</v>
      </c>
    </row>
    <row r="549" spans="1:3" ht="21" customHeight="1" x14ac:dyDescent="0.2">
      <c r="A549" s="17" t="s">
        <v>748</v>
      </c>
      <c r="B549" s="17" t="s">
        <v>749</v>
      </c>
      <c r="C549" s="17">
        <f>RIGHT(Table5[[#This Row],[to]],8)-RIGHT(Table5[[#This Row],[from]],8) + 1</f>
        <v>2</v>
      </c>
    </row>
    <row r="550" spans="1:3" ht="21" customHeight="1" x14ac:dyDescent="0.2">
      <c r="A550" s="17" t="s">
        <v>750</v>
      </c>
      <c r="B550" s="17" t="s">
        <v>750</v>
      </c>
      <c r="C550" s="17">
        <f>RIGHT(Table5[[#This Row],[to]],8)-RIGHT(Table5[[#This Row],[from]],8) + 1</f>
        <v>1</v>
      </c>
    </row>
    <row r="551" spans="1:3" ht="21" customHeight="1" x14ac:dyDescent="0.2">
      <c r="A551" s="17" t="s">
        <v>751</v>
      </c>
      <c r="B551" s="17" t="s">
        <v>751</v>
      </c>
      <c r="C551" s="17">
        <f>RIGHT(Table5[[#This Row],[to]],8)-RIGHT(Table5[[#This Row],[from]],8) + 1</f>
        <v>1</v>
      </c>
    </row>
    <row r="552" spans="1:3" ht="21" customHeight="1" x14ac:dyDescent="0.2">
      <c r="A552" s="17" t="s">
        <v>752</v>
      </c>
      <c r="B552" s="17" t="s">
        <v>753</v>
      </c>
      <c r="C552" s="17">
        <f>RIGHT(Table5[[#This Row],[to]],8)-RIGHT(Table5[[#This Row],[from]],8) + 1</f>
        <v>2</v>
      </c>
    </row>
    <row r="553" spans="1:3" ht="21" customHeight="1" x14ac:dyDescent="0.2">
      <c r="A553" s="17" t="s">
        <v>754</v>
      </c>
      <c r="B553" s="17" t="s">
        <v>755</v>
      </c>
      <c r="C553" s="17">
        <f>RIGHT(Table5[[#This Row],[to]],8)-RIGHT(Table5[[#This Row],[from]],8) + 1</f>
        <v>3</v>
      </c>
    </row>
    <row r="554" spans="1:3" ht="21" customHeight="1" x14ac:dyDescent="0.2">
      <c r="A554" s="17" t="s">
        <v>756</v>
      </c>
      <c r="B554" s="17" t="s">
        <v>756</v>
      </c>
      <c r="C554" s="17">
        <f>RIGHT(Table5[[#This Row],[to]],8)-RIGHT(Table5[[#This Row],[from]],8) + 1</f>
        <v>1</v>
      </c>
    </row>
    <row r="555" spans="1:3" ht="21" customHeight="1" x14ac:dyDescent="0.2">
      <c r="A555" s="17" t="s">
        <v>757</v>
      </c>
      <c r="B555" s="17" t="s">
        <v>758</v>
      </c>
      <c r="C555" s="17">
        <f>RIGHT(Table5[[#This Row],[to]],8)-RIGHT(Table5[[#This Row],[from]],8) + 1</f>
        <v>55</v>
      </c>
    </row>
    <row r="556" spans="1:3" ht="21" customHeight="1" x14ac:dyDescent="0.2">
      <c r="A556" s="17" t="s">
        <v>759</v>
      </c>
      <c r="B556" s="17" t="s">
        <v>760</v>
      </c>
      <c r="C556" s="17">
        <f>RIGHT(Table5[[#This Row],[to]],8)-RIGHT(Table5[[#This Row],[from]],8) + 1</f>
        <v>57</v>
      </c>
    </row>
    <row r="557" spans="1:3" ht="21" customHeight="1" x14ac:dyDescent="0.2">
      <c r="A557" s="17" t="s">
        <v>761</v>
      </c>
      <c r="B557" s="17" t="s">
        <v>761</v>
      </c>
      <c r="C557" s="17">
        <f>RIGHT(Table5[[#This Row],[to]],8)-RIGHT(Table5[[#This Row],[from]],8) + 1</f>
        <v>1</v>
      </c>
    </row>
    <row r="558" spans="1:3" ht="21" customHeight="1" x14ac:dyDescent="0.2">
      <c r="A558" s="17" t="s">
        <v>762</v>
      </c>
      <c r="B558" s="17" t="s">
        <v>763</v>
      </c>
      <c r="C558" s="17">
        <f>RIGHT(Table5[[#This Row],[to]],8)-RIGHT(Table5[[#This Row],[from]],8) + 1</f>
        <v>2</v>
      </c>
    </row>
    <row r="559" spans="1:3" ht="21" customHeight="1" x14ac:dyDescent="0.2">
      <c r="A559" s="17" t="s">
        <v>764</v>
      </c>
      <c r="B559" s="17" t="s">
        <v>765</v>
      </c>
      <c r="C559" s="17">
        <f>RIGHT(Table5[[#This Row],[to]],8)-RIGHT(Table5[[#This Row],[from]],8) + 1</f>
        <v>36</v>
      </c>
    </row>
    <row r="560" spans="1:3" ht="21" customHeight="1" x14ac:dyDescent="0.2">
      <c r="A560" s="17" t="s">
        <v>766</v>
      </c>
      <c r="B560" s="17" t="s">
        <v>767</v>
      </c>
      <c r="C560" s="17">
        <f>RIGHT(Table5[[#This Row],[to]],8)-RIGHT(Table5[[#This Row],[from]],8) + 1</f>
        <v>5</v>
      </c>
    </row>
    <row r="561" spans="1:3" ht="21" customHeight="1" x14ac:dyDescent="0.2">
      <c r="A561" s="17" t="s">
        <v>768</v>
      </c>
      <c r="B561" s="17" t="s">
        <v>769</v>
      </c>
      <c r="C561" s="17">
        <f>RIGHT(Table5[[#This Row],[to]],8)-RIGHT(Table5[[#This Row],[from]],8) + 1</f>
        <v>8</v>
      </c>
    </row>
    <row r="562" spans="1:3" ht="21" customHeight="1" x14ac:dyDescent="0.2">
      <c r="A562" s="17" t="s">
        <v>770</v>
      </c>
      <c r="B562" s="17" t="s">
        <v>770</v>
      </c>
      <c r="C562" s="17">
        <f>RIGHT(Table5[[#This Row],[to]],8)-RIGHT(Table5[[#This Row],[from]],8) + 1</f>
        <v>1</v>
      </c>
    </row>
    <row r="563" spans="1:3" ht="21" customHeight="1" x14ac:dyDescent="0.2">
      <c r="A563" s="17" t="s">
        <v>771</v>
      </c>
      <c r="B563" s="17" t="s">
        <v>771</v>
      </c>
      <c r="C563" s="17">
        <f>RIGHT(Table5[[#This Row],[to]],8)-RIGHT(Table5[[#This Row],[from]],8) + 1</f>
        <v>1</v>
      </c>
    </row>
    <row r="564" spans="1:3" ht="21" customHeight="1" x14ac:dyDescent="0.2">
      <c r="A564" s="17" t="s">
        <v>772</v>
      </c>
      <c r="B564" s="17" t="s">
        <v>772</v>
      </c>
      <c r="C564" s="17">
        <f>RIGHT(Table5[[#This Row],[to]],8)-RIGHT(Table5[[#This Row],[from]],8) + 1</f>
        <v>1</v>
      </c>
    </row>
    <row r="565" spans="1:3" ht="21" customHeight="1" x14ac:dyDescent="0.2">
      <c r="A565" s="17" t="s">
        <v>773</v>
      </c>
      <c r="B565" s="17" t="s">
        <v>773</v>
      </c>
      <c r="C565" s="17">
        <f>RIGHT(Table5[[#This Row],[to]],8)-RIGHT(Table5[[#This Row],[from]],8) + 1</f>
        <v>1</v>
      </c>
    </row>
    <row r="566" spans="1:3" ht="21" customHeight="1" x14ac:dyDescent="0.2">
      <c r="A566" s="17" t="s">
        <v>774</v>
      </c>
      <c r="B566" s="17" t="s">
        <v>774</v>
      </c>
      <c r="C566" s="17">
        <f>RIGHT(Table5[[#This Row],[to]],8)-RIGHT(Table5[[#This Row],[from]],8) + 1</f>
        <v>1</v>
      </c>
    </row>
    <row r="567" spans="1:3" ht="21" customHeight="1" x14ac:dyDescent="0.2">
      <c r="A567" s="17" t="s">
        <v>775</v>
      </c>
      <c r="B567" s="17" t="s">
        <v>775</v>
      </c>
      <c r="C567" s="17">
        <f>RIGHT(Table5[[#This Row],[to]],8)-RIGHT(Table5[[#This Row],[from]],8) + 1</f>
        <v>1</v>
      </c>
    </row>
    <row r="568" spans="1:3" ht="21" customHeight="1" x14ac:dyDescent="0.2">
      <c r="A568" s="17" t="s">
        <v>776</v>
      </c>
      <c r="B568" s="17" t="s">
        <v>777</v>
      </c>
      <c r="C568" s="17">
        <f>RIGHT(Table5[[#This Row],[to]],8)-RIGHT(Table5[[#This Row],[from]],8) + 1</f>
        <v>2</v>
      </c>
    </row>
    <row r="569" spans="1:3" ht="21" customHeight="1" x14ac:dyDescent="0.2">
      <c r="A569" s="17" t="s">
        <v>778</v>
      </c>
      <c r="B569" s="17" t="s">
        <v>778</v>
      </c>
      <c r="C569" s="17">
        <f>RIGHT(Table5[[#This Row],[to]],8)-RIGHT(Table5[[#This Row],[from]],8) + 1</f>
        <v>1</v>
      </c>
    </row>
    <row r="570" spans="1:3" ht="21" customHeight="1" x14ac:dyDescent="0.2">
      <c r="A570" s="17" t="s">
        <v>779</v>
      </c>
      <c r="B570" s="17" t="s">
        <v>780</v>
      </c>
      <c r="C570" s="17">
        <f>RIGHT(Table5[[#This Row],[to]],8)-RIGHT(Table5[[#This Row],[from]],8) + 1</f>
        <v>2</v>
      </c>
    </row>
    <row r="571" spans="1:3" ht="21" customHeight="1" x14ac:dyDescent="0.2">
      <c r="A571" s="17" t="s">
        <v>781</v>
      </c>
      <c r="B571" s="17" t="s">
        <v>781</v>
      </c>
      <c r="C571" s="17">
        <f>RIGHT(Table5[[#This Row],[to]],8)-RIGHT(Table5[[#This Row],[from]],8) + 1</f>
        <v>1</v>
      </c>
    </row>
    <row r="572" spans="1:3" ht="21" customHeight="1" x14ac:dyDescent="0.2">
      <c r="A572" s="17" t="s">
        <v>782</v>
      </c>
      <c r="B572" s="17" t="s">
        <v>782</v>
      </c>
      <c r="C572" s="17">
        <f>RIGHT(Table5[[#This Row],[to]],8)-RIGHT(Table5[[#This Row],[from]],8) + 1</f>
        <v>1</v>
      </c>
    </row>
    <row r="573" spans="1:3" ht="21" customHeight="1" x14ac:dyDescent="0.2">
      <c r="A573" s="17" t="s">
        <v>783</v>
      </c>
      <c r="B573" s="17" t="s">
        <v>784</v>
      </c>
      <c r="C573" s="17">
        <f>RIGHT(Table5[[#This Row],[to]],8)-RIGHT(Table5[[#This Row],[from]],8) + 1</f>
        <v>27</v>
      </c>
    </row>
    <row r="574" spans="1:3" ht="21" customHeight="1" x14ac:dyDescent="0.2">
      <c r="A574" s="17" t="s">
        <v>785</v>
      </c>
      <c r="B574" s="17" t="s">
        <v>786</v>
      </c>
      <c r="C574" s="17">
        <f>RIGHT(Table5[[#This Row],[to]],8)-RIGHT(Table5[[#This Row],[from]],8) + 1</f>
        <v>33</v>
      </c>
    </row>
    <row r="575" spans="1:3" ht="21" customHeight="1" x14ac:dyDescent="0.2">
      <c r="A575" s="17" t="s">
        <v>787</v>
      </c>
      <c r="B575" s="17" t="s">
        <v>788</v>
      </c>
      <c r="C575" s="17">
        <f>RIGHT(Table5[[#This Row],[to]],8)-RIGHT(Table5[[#This Row],[from]],8) + 1</f>
        <v>6</v>
      </c>
    </row>
    <row r="576" spans="1:3" ht="21" customHeight="1" x14ac:dyDescent="0.2">
      <c r="A576" s="17" t="s">
        <v>789</v>
      </c>
      <c r="B576" s="17" t="s">
        <v>790</v>
      </c>
      <c r="C576" s="17">
        <f>RIGHT(Table5[[#This Row],[to]],8)-RIGHT(Table5[[#This Row],[from]],8) + 1</f>
        <v>67</v>
      </c>
    </row>
    <row r="577" spans="1:3" ht="21" customHeight="1" x14ac:dyDescent="0.2">
      <c r="A577" s="17" t="s">
        <v>791</v>
      </c>
      <c r="B577" s="17" t="s">
        <v>792</v>
      </c>
      <c r="C577" s="17">
        <f>RIGHT(Table5[[#This Row],[to]],8)-RIGHT(Table5[[#This Row],[from]],8) + 1</f>
        <v>5</v>
      </c>
    </row>
    <row r="578" spans="1:3" ht="21" customHeight="1" x14ac:dyDescent="0.2">
      <c r="A578" s="17" t="s">
        <v>793</v>
      </c>
      <c r="B578" s="17" t="s">
        <v>794</v>
      </c>
      <c r="C578" s="17">
        <f>RIGHT(Table5[[#This Row],[to]],8)-RIGHT(Table5[[#This Row],[from]],8) + 1</f>
        <v>23</v>
      </c>
    </row>
    <row r="579" spans="1:3" ht="21" customHeight="1" x14ac:dyDescent="0.2">
      <c r="A579" s="17" t="s">
        <v>795</v>
      </c>
      <c r="B579" s="17" t="s">
        <v>796</v>
      </c>
      <c r="C579" s="17">
        <f>RIGHT(Table5[[#This Row],[to]],8)-RIGHT(Table5[[#This Row],[from]],8) + 1</f>
        <v>24</v>
      </c>
    </row>
    <row r="580" spans="1:3" ht="21" customHeight="1" x14ac:dyDescent="0.2">
      <c r="A580" s="17" t="s">
        <v>797</v>
      </c>
      <c r="B580" s="17" t="s">
        <v>798</v>
      </c>
      <c r="C580" s="17">
        <f>RIGHT(Table5[[#This Row],[to]],8)-RIGHT(Table5[[#This Row],[from]],8) + 1</f>
        <v>4</v>
      </c>
    </row>
    <row r="581" spans="1:3" ht="21" customHeight="1" x14ac:dyDescent="0.2">
      <c r="A581" s="17" t="s">
        <v>799</v>
      </c>
      <c r="B581" s="17" t="s">
        <v>800</v>
      </c>
      <c r="C581" s="17">
        <f>RIGHT(Table5[[#This Row],[to]],8)-RIGHT(Table5[[#This Row],[from]],8) + 1</f>
        <v>10</v>
      </c>
    </row>
    <row r="582" spans="1:3" ht="21" customHeight="1" x14ac:dyDescent="0.2">
      <c r="A582" s="17" t="s">
        <v>801</v>
      </c>
      <c r="B582" s="17" t="s">
        <v>801</v>
      </c>
      <c r="C582" s="17">
        <f>RIGHT(Table5[[#This Row],[to]],8)-RIGHT(Table5[[#This Row],[from]],8) + 1</f>
        <v>1</v>
      </c>
    </row>
    <row r="583" spans="1:3" ht="21" customHeight="1" x14ac:dyDescent="0.2">
      <c r="A583" s="17" t="s">
        <v>802</v>
      </c>
      <c r="B583" s="17" t="s">
        <v>803</v>
      </c>
      <c r="C583" s="17">
        <f>RIGHT(Table5[[#This Row],[to]],8)-RIGHT(Table5[[#This Row],[from]],8) + 1</f>
        <v>6</v>
      </c>
    </row>
    <row r="584" spans="1:3" ht="21" customHeight="1" x14ac:dyDescent="0.2">
      <c r="A584" s="17" t="s">
        <v>804</v>
      </c>
      <c r="B584" s="17" t="s">
        <v>805</v>
      </c>
      <c r="C584" s="17">
        <f>RIGHT(Table5[[#This Row],[to]],8)-RIGHT(Table5[[#This Row],[from]],8) + 1</f>
        <v>25</v>
      </c>
    </row>
    <row r="585" spans="1:3" ht="21" customHeight="1" x14ac:dyDescent="0.2">
      <c r="A585" s="17" t="s">
        <v>806</v>
      </c>
      <c r="B585" s="17" t="s">
        <v>807</v>
      </c>
      <c r="C585" s="17">
        <f>RIGHT(Table5[[#This Row],[to]],8)-RIGHT(Table5[[#This Row],[from]],8) + 1</f>
        <v>23</v>
      </c>
    </row>
    <row r="586" spans="1:3" ht="21" customHeight="1" x14ac:dyDescent="0.2">
      <c r="A586" s="17" t="s">
        <v>808</v>
      </c>
      <c r="B586" s="17" t="s">
        <v>809</v>
      </c>
      <c r="C586" s="17">
        <f>RIGHT(Table5[[#This Row],[to]],8)-RIGHT(Table5[[#This Row],[from]],8) + 1</f>
        <v>39</v>
      </c>
    </row>
    <row r="587" spans="1:3" ht="21" customHeight="1" x14ac:dyDescent="0.2">
      <c r="A587" s="17" t="s">
        <v>810</v>
      </c>
      <c r="B587" s="17" t="s">
        <v>811</v>
      </c>
      <c r="C587" s="17">
        <f>RIGHT(Table5[[#This Row],[to]],8)-RIGHT(Table5[[#This Row],[from]],8) + 1</f>
        <v>4</v>
      </c>
    </row>
    <row r="588" spans="1:3" ht="21" customHeight="1" x14ac:dyDescent="0.2">
      <c r="A588" s="17" t="s">
        <v>812</v>
      </c>
      <c r="B588" s="17" t="s">
        <v>813</v>
      </c>
      <c r="C588" s="17">
        <f>RIGHT(Table5[[#This Row],[to]],8)-RIGHT(Table5[[#This Row],[from]],8) + 1</f>
        <v>31</v>
      </c>
    </row>
    <row r="589" spans="1:3" ht="21" customHeight="1" x14ac:dyDescent="0.2">
      <c r="A589" s="17" t="s">
        <v>814</v>
      </c>
      <c r="B589" s="17" t="s">
        <v>815</v>
      </c>
      <c r="C589" s="17">
        <f>RIGHT(Table5[[#This Row],[to]],8)-RIGHT(Table5[[#This Row],[from]],8) + 1</f>
        <v>70</v>
      </c>
    </row>
    <row r="590" spans="1:3" ht="21" customHeight="1" x14ac:dyDescent="0.2">
      <c r="A590" s="17" t="s">
        <v>816</v>
      </c>
      <c r="B590" s="17" t="s">
        <v>817</v>
      </c>
      <c r="C590" s="17">
        <f>RIGHT(Table5[[#This Row],[to]],8)-RIGHT(Table5[[#This Row],[from]],8) + 1</f>
        <v>2</v>
      </c>
    </row>
    <row r="591" spans="1:3" ht="21" customHeight="1" x14ac:dyDescent="0.2">
      <c r="A591" s="17" t="s">
        <v>818</v>
      </c>
      <c r="B591" s="17" t="s">
        <v>818</v>
      </c>
      <c r="C591" s="17">
        <f>RIGHT(Table5[[#This Row],[to]],8)-RIGHT(Table5[[#This Row],[from]],8) + 1</f>
        <v>1</v>
      </c>
    </row>
    <row r="592" spans="1:3" ht="21" customHeight="1" x14ac:dyDescent="0.2">
      <c r="A592" s="17" t="s">
        <v>819</v>
      </c>
      <c r="B592" s="17" t="s">
        <v>820</v>
      </c>
      <c r="C592" s="17">
        <f>RIGHT(Table5[[#This Row],[to]],8)-RIGHT(Table5[[#This Row],[from]],8) + 1</f>
        <v>2</v>
      </c>
    </row>
    <row r="593" spans="1:3" ht="21" customHeight="1" x14ac:dyDescent="0.2">
      <c r="A593" s="17" t="s">
        <v>821</v>
      </c>
      <c r="B593" s="17" t="s">
        <v>821</v>
      </c>
      <c r="C593" s="17">
        <f>RIGHT(Table5[[#This Row],[to]],8)-RIGHT(Table5[[#This Row],[from]],8) + 1</f>
        <v>1</v>
      </c>
    </row>
    <row r="594" spans="1:3" ht="21" customHeight="1" x14ac:dyDescent="0.2">
      <c r="A594" s="17" t="s">
        <v>822</v>
      </c>
      <c r="B594" s="17" t="s">
        <v>823</v>
      </c>
      <c r="C594" s="17">
        <f>RIGHT(Table5[[#This Row],[to]],8)-RIGHT(Table5[[#This Row],[from]],8) + 1</f>
        <v>2</v>
      </c>
    </row>
    <row r="595" spans="1:3" ht="21" customHeight="1" x14ac:dyDescent="0.2">
      <c r="A595" s="17" t="s">
        <v>824</v>
      </c>
      <c r="B595" s="17" t="s">
        <v>825</v>
      </c>
      <c r="C595" s="17">
        <f>RIGHT(Table5[[#This Row],[to]],8)-RIGHT(Table5[[#This Row],[from]],8) + 1</f>
        <v>2</v>
      </c>
    </row>
    <row r="596" spans="1:3" ht="21" customHeight="1" x14ac:dyDescent="0.2">
      <c r="A596" s="17" t="s">
        <v>826</v>
      </c>
      <c r="B596" s="17" t="s">
        <v>826</v>
      </c>
      <c r="C596" s="17">
        <f>RIGHT(Table5[[#This Row],[to]],8)-RIGHT(Table5[[#This Row],[from]],8) + 1</f>
        <v>1</v>
      </c>
    </row>
    <row r="597" spans="1:3" ht="21" customHeight="1" x14ac:dyDescent="0.2">
      <c r="A597" s="17" t="s">
        <v>827</v>
      </c>
      <c r="B597" s="17" t="s">
        <v>827</v>
      </c>
      <c r="C597" s="17">
        <f>RIGHT(Table5[[#This Row],[to]],8)-RIGHT(Table5[[#This Row],[from]],8) + 1</f>
        <v>1</v>
      </c>
    </row>
    <row r="598" spans="1:3" ht="21" customHeight="1" x14ac:dyDescent="0.2">
      <c r="A598" s="17" t="s">
        <v>828</v>
      </c>
      <c r="B598" s="17" t="s">
        <v>829</v>
      </c>
      <c r="C598" s="17">
        <f>RIGHT(Table5[[#This Row],[to]],8)-RIGHT(Table5[[#This Row],[from]],8) + 1</f>
        <v>2</v>
      </c>
    </row>
    <row r="599" spans="1:3" ht="21" customHeight="1" x14ac:dyDescent="0.2">
      <c r="A599" s="17" t="s">
        <v>830</v>
      </c>
      <c r="B599" s="17" t="s">
        <v>830</v>
      </c>
      <c r="C599" s="17">
        <f>RIGHT(Table5[[#This Row],[to]],8)-RIGHT(Table5[[#This Row],[from]],8) + 1</f>
        <v>1</v>
      </c>
    </row>
    <row r="600" spans="1:3" ht="21" customHeight="1" x14ac:dyDescent="0.2">
      <c r="A600" s="17" t="s">
        <v>831</v>
      </c>
      <c r="B600" s="17" t="s">
        <v>831</v>
      </c>
      <c r="C600" s="17">
        <f>RIGHT(Table5[[#This Row],[to]],8)-RIGHT(Table5[[#This Row],[from]],8) + 1</f>
        <v>1</v>
      </c>
    </row>
    <row r="601" spans="1:3" ht="21" customHeight="1" x14ac:dyDescent="0.2">
      <c r="A601" s="17" t="s">
        <v>832</v>
      </c>
      <c r="B601" s="17" t="s">
        <v>832</v>
      </c>
      <c r="C601" s="17">
        <f>RIGHT(Table5[[#This Row],[to]],8)-RIGHT(Table5[[#This Row],[from]],8) + 1</f>
        <v>1</v>
      </c>
    </row>
    <row r="602" spans="1:3" ht="21" customHeight="1" x14ac:dyDescent="0.2">
      <c r="A602" s="17" t="s">
        <v>833</v>
      </c>
      <c r="B602" s="17" t="s">
        <v>833</v>
      </c>
      <c r="C602" s="17">
        <f>RIGHT(Table5[[#This Row],[to]],8)-RIGHT(Table5[[#This Row],[from]],8) + 1</f>
        <v>1</v>
      </c>
    </row>
    <row r="603" spans="1:3" ht="21" customHeight="1" x14ac:dyDescent="0.2">
      <c r="A603" s="17" t="s">
        <v>834</v>
      </c>
      <c r="B603" s="17" t="s">
        <v>835</v>
      </c>
      <c r="C603" s="17">
        <f>RIGHT(Table5[[#This Row],[to]],8)-RIGHT(Table5[[#This Row],[from]],8) + 1</f>
        <v>2</v>
      </c>
    </row>
    <row r="604" spans="1:3" ht="21" customHeight="1" x14ac:dyDescent="0.2">
      <c r="A604" s="17" t="s">
        <v>836</v>
      </c>
      <c r="B604" s="17" t="s">
        <v>836</v>
      </c>
      <c r="C604" s="17">
        <f>RIGHT(Table5[[#This Row],[to]],8)-RIGHT(Table5[[#This Row],[from]],8) + 1</f>
        <v>1</v>
      </c>
    </row>
    <row r="605" spans="1:3" ht="21" customHeight="1" x14ac:dyDescent="0.2">
      <c r="A605" s="17" t="s">
        <v>837</v>
      </c>
      <c r="B605" s="17" t="s">
        <v>837</v>
      </c>
      <c r="C605" s="17">
        <f>RIGHT(Table5[[#This Row],[to]],8)-RIGHT(Table5[[#This Row],[from]],8) + 1</f>
        <v>1</v>
      </c>
    </row>
    <row r="606" spans="1:3" ht="21" customHeight="1" x14ac:dyDescent="0.2">
      <c r="A606" s="17" t="s">
        <v>838</v>
      </c>
      <c r="B606" s="17" t="s">
        <v>838</v>
      </c>
      <c r="C606" s="17">
        <f>RIGHT(Table5[[#This Row],[to]],8)-RIGHT(Table5[[#This Row],[from]],8) + 1</f>
        <v>1</v>
      </c>
    </row>
    <row r="607" spans="1:3" ht="21" customHeight="1" x14ac:dyDescent="0.2">
      <c r="A607" s="17" t="s">
        <v>839</v>
      </c>
      <c r="B607" s="17" t="s">
        <v>839</v>
      </c>
      <c r="C607" s="17">
        <f>RIGHT(Table5[[#This Row],[to]],8)-RIGHT(Table5[[#This Row],[from]],8) + 1</f>
        <v>1</v>
      </c>
    </row>
    <row r="608" spans="1:3" ht="21" customHeight="1" x14ac:dyDescent="0.2">
      <c r="A608" s="17" t="s">
        <v>840</v>
      </c>
      <c r="B608" s="17" t="s">
        <v>840</v>
      </c>
      <c r="C608" s="17">
        <f>RIGHT(Table5[[#This Row],[to]],8)-RIGHT(Table5[[#This Row],[from]],8) + 1</f>
        <v>1</v>
      </c>
    </row>
    <row r="609" spans="1:3" ht="21" customHeight="1" x14ac:dyDescent="0.2">
      <c r="A609" s="17" t="s">
        <v>841</v>
      </c>
      <c r="B609" s="17" t="s">
        <v>842</v>
      </c>
      <c r="C609" s="17">
        <f>RIGHT(Table5[[#This Row],[to]],8)-RIGHT(Table5[[#This Row],[from]],8) + 1</f>
        <v>2</v>
      </c>
    </row>
    <row r="610" spans="1:3" ht="21" customHeight="1" x14ac:dyDescent="0.2">
      <c r="A610" s="17" t="s">
        <v>843</v>
      </c>
      <c r="B610" s="17" t="s">
        <v>843</v>
      </c>
      <c r="C610" s="17">
        <f>RIGHT(Table5[[#This Row],[to]],8)-RIGHT(Table5[[#This Row],[from]],8) + 1</f>
        <v>1</v>
      </c>
    </row>
    <row r="611" spans="1:3" ht="21" customHeight="1" x14ac:dyDescent="0.2">
      <c r="A611" s="17" t="s">
        <v>844</v>
      </c>
      <c r="B611" s="17" t="s">
        <v>844</v>
      </c>
      <c r="C611" s="17">
        <f>RIGHT(Table5[[#This Row],[to]],8)-RIGHT(Table5[[#This Row],[from]],8) + 1</f>
        <v>1</v>
      </c>
    </row>
    <row r="612" spans="1:3" ht="21" customHeight="1" x14ac:dyDescent="0.2">
      <c r="A612" s="17" t="s">
        <v>845</v>
      </c>
      <c r="B612" s="17" t="s">
        <v>845</v>
      </c>
      <c r="C612" s="17">
        <f>RIGHT(Table5[[#This Row],[to]],8)-RIGHT(Table5[[#This Row],[from]],8) + 1</f>
        <v>1</v>
      </c>
    </row>
    <row r="613" spans="1:3" ht="21" customHeight="1" x14ac:dyDescent="0.2">
      <c r="A613" s="17" t="s">
        <v>846</v>
      </c>
      <c r="B613" s="17" t="s">
        <v>846</v>
      </c>
      <c r="C613" s="17">
        <f>RIGHT(Table5[[#This Row],[to]],8)-RIGHT(Table5[[#This Row],[from]],8) + 1</f>
        <v>1</v>
      </c>
    </row>
    <row r="614" spans="1:3" ht="21" customHeight="1" x14ac:dyDescent="0.2">
      <c r="A614" s="17" t="s">
        <v>847</v>
      </c>
      <c r="B614" s="17" t="s">
        <v>847</v>
      </c>
      <c r="C614" s="17">
        <f>RIGHT(Table5[[#This Row],[to]],8)-RIGHT(Table5[[#This Row],[from]],8) + 1</f>
        <v>1</v>
      </c>
    </row>
    <row r="615" spans="1:3" ht="21" customHeight="1" x14ac:dyDescent="0.2">
      <c r="A615" s="17" t="s">
        <v>848</v>
      </c>
      <c r="B615" s="17" t="s">
        <v>848</v>
      </c>
      <c r="C615" s="17">
        <f>RIGHT(Table5[[#This Row],[to]],8)-RIGHT(Table5[[#This Row],[from]],8) + 1</f>
        <v>1</v>
      </c>
    </row>
    <row r="616" spans="1:3" ht="21" customHeight="1" x14ac:dyDescent="0.2">
      <c r="A616" s="17" t="s">
        <v>849</v>
      </c>
      <c r="B616" s="17" t="s">
        <v>849</v>
      </c>
      <c r="C616" s="17">
        <f>RIGHT(Table5[[#This Row],[to]],8)-RIGHT(Table5[[#This Row],[from]],8) + 1</f>
        <v>1</v>
      </c>
    </row>
    <row r="617" spans="1:3" ht="21" customHeight="1" x14ac:dyDescent="0.2">
      <c r="A617" s="17" t="s">
        <v>850</v>
      </c>
      <c r="B617" s="17" t="s">
        <v>850</v>
      </c>
      <c r="C617" s="17">
        <f>RIGHT(Table5[[#This Row],[to]],8)-RIGHT(Table5[[#This Row],[from]],8) + 1</f>
        <v>1</v>
      </c>
    </row>
    <row r="618" spans="1:3" ht="21" customHeight="1" x14ac:dyDescent="0.2">
      <c r="A618" s="17" t="s">
        <v>851</v>
      </c>
      <c r="B618" s="17" t="s">
        <v>851</v>
      </c>
      <c r="C618" s="17">
        <f>RIGHT(Table5[[#This Row],[to]],8)-RIGHT(Table5[[#This Row],[from]],8) + 1</f>
        <v>1</v>
      </c>
    </row>
    <row r="619" spans="1:3" ht="21" customHeight="1" x14ac:dyDescent="0.2">
      <c r="A619" s="17" t="s">
        <v>852</v>
      </c>
      <c r="B619" s="17" t="s">
        <v>852</v>
      </c>
      <c r="C619" s="17">
        <f>RIGHT(Table5[[#This Row],[to]],8)-RIGHT(Table5[[#This Row],[from]],8) + 1</f>
        <v>1</v>
      </c>
    </row>
    <row r="620" spans="1:3" ht="21" customHeight="1" x14ac:dyDescent="0.2">
      <c r="A620" s="17" t="s">
        <v>853</v>
      </c>
      <c r="B620" s="17" t="s">
        <v>853</v>
      </c>
      <c r="C620" s="17">
        <f>RIGHT(Table5[[#This Row],[to]],8)-RIGHT(Table5[[#This Row],[from]],8) + 1</f>
        <v>1</v>
      </c>
    </row>
    <row r="621" spans="1:3" ht="21" customHeight="1" x14ac:dyDescent="0.2">
      <c r="A621" s="17" t="s">
        <v>854</v>
      </c>
      <c r="B621" s="17" t="s">
        <v>854</v>
      </c>
      <c r="C621" s="17">
        <f>RIGHT(Table5[[#This Row],[to]],8)-RIGHT(Table5[[#This Row],[from]],8) + 1</f>
        <v>1</v>
      </c>
    </row>
    <row r="622" spans="1:3" ht="21" customHeight="1" x14ac:dyDescent="0.2">
      <c r="A622" s="17" t="s">
        <v>855</v>
      </c>
      <c r="B622" s="17" t="s">
        <v>855</v>
      </c>
      <c r="C622" s="17">
        <f>RIGHT(Table5[[#This Row],[to]],8)-RIGHT(Table5[[#This Row],[from]],8) + 1</f>
        <v>1</v>
      </c>
    </row>
    <row r="623" spans="1:3" ht="21" customHeight="1" x14ac:dyDescent="0.2">
      <c r="A623" s="17" t="s">
        <v>856</v>
      </c>
      <c r="B623" s="17" t="s">
        <v>856</v>
      </c>
      <c r="C623" s="17">
        <f>RIGHT(Table5[[#This Row],[to]],8)-RIGHT(Table5[[#This Row],[from]],8) + 1</f>
        <v>1</v>
      </c>
    </row>
    <row r="624" spans="1:3" ht="21" customHeight="1" x14ac:dyDescent="0.2">
      <c r="A624" s="17" t="s">
        <v>857</v>
      </c>
      <c r="B624" s="17" t="s">
        <v>857</v>
      </c>
      <c r="C624" s="17">
        <f>RIGHT(Table5[[#This Row],[to]],8)-RIGHT(Table5[[#This Row],[from]],8) + 1</f>
        <v>1</v>
      </c>
    </row>
    <row r="625" spans="1:3" ht="21" customHeight="1" x14ac:dyDescent="0.2">
      <c r="A625" s="17" t="s">
        <v>858</v>
      </c>
      <c r="B625" s="17" t="s">
        <v>858</v>
      </c>
      <c r="C625" s="17">
        <f>RIGHT(Table5[[#This Row],[to]],8)-RIGHT(Table5[[#This Row],[from]],8) + 1</f>
        <v>1</v>
      </c>
    </row>
    <row r="626" spans="1:3" ht="21" customHeight="1" x14ac:dyDescent="0.2">
      <c r="A626" s="17" t="s">
        <v>859</v>
      </c>
      <c r="B626" s="17" t="s">
        <v>859</v>
      </c>
      <c r="C626" s="17">
        <f>RIGHT(Table5[[#This Row],[to]],8)-RIGHT(Table5[[#This Row],[from]],8) + 1</f>
        <v>1</v>
      </c>
    </row>
    <row r="627" spans="1:3" ht="21" customHeight="1" x14ac:dyDescent="0.2">
      <c r="A627" s="17" t="s">
        <v>860</v>
      </c>
      <c r="B627" s="17" t="s">
        <v>860</v>
      </c>
      <c r="C627" s="17">
        <f>RIGHT(Table5[[#This Row],[to]],8)-RIGHT(Table5[[#This Row],[from]],8) + 1</f>
        <v>1</v>
      </c>
    </row>
    <row r="628" spans="1:3" ht="21" customHeight="1" x14ac:dyDescent="0.2">
      <c r="A628" s="17" t="s">
        <v>861</v>
      </c>
      <c r="B628" s="17" t="s">
        <v>861</v>
      </c>
      <c r="C628" s="17">
        <f>RIGHT(Table5[[#This Row],[to]],8)-RIGHT(Table5[[#This Row],[from]],8) + 1</f>
        <v>1</v>
      </c>
    </row>
    <row r="629" spans="1:3" ht="21" customHeight="1" x14ac:dyDescent="0.2">
      <c r="A629" s="17" t="s">
        <v>862</v>
      </c>
      <c r="B629" s="17" t="s">
        <v>862</v>
      </c>
      <c r="C629" s="17">
        <f>RIGHT(Table5[[#This Row],[to]],8)-RIGHT(Table5[[#This Row],[from]],8) + 1</f>
        <v>1</v>
      </c>
    </row>
    <row r="630" spans="1:3" ht="21" customHeight="1" x14ac:dyDescent="0.2">
      <c r="A630" s="17" t="s">
        <v>863</v>
      </c>
      <c r="B630" s="17" t="s">
        <v>863</v>
      </c>
      <c r="C630" s="17">
        <f>RIGHT(Table5[[#This Row],[to]],8)-RIGHT(Table5[[#This Row],[from]],8) + 1</f>
        <v>1</v>
      </c>
    </row>
    <row r="631" spans="1:3" ht="21" customHeight="1" x14ac:dyDescent="0.2">
      <c r="A631" s="17" t="s">
        <v>864</v>
      </c>
      <c r="B631" s="17" t="s">
        <v>865</v>
      </c>
      <c r="C631" s="17">
        <f>RIGHT(Table5[[#This Row],[to]],8)-RIGHT(Table5[[#This Row],[from]],8) + 1</f>
        <v>2</v>
      </c>
    </row>
    <row r="632" spans="1:3" ht="21" customHeight="1" x14ac:dyDescent="0.2">
      <c r="A632" s="17" t="s">
        <v>866</v>
      </c>
      <c r="B632" s="17" t="s">
        <v>867</v>
      </c>
      <c r="C632" s="17">
        <f>RIGHT(Table5[[#This Row],[to]],8)-RIGHT(Table5[[#This Row],[from]],8) + 1</f>
        <v>3</v>
      </c>
    </row>
    <row r="633" spans="1:3" ht="21" customHeight="1" x14ac:dyDescent="0.2">
      <c r="A633" s="17" t="s">
        <v>868</v>
      </c>
      <c r="B633" s="17" t="s">
        <v>868</v>
      </c>
      <c r="C633" s="17">
        <f>RIGHT(Table5[[#This Row],[to]],8)-RIGHT(Table5[[#This Row],[from]],8) + 1</f>
        <v>1</v>
      </c>
    </row>
    <row r="634" spans="1:3" ht="21" customHeight="1" x14ac:dyDescent="0.2">
      <c r="A634" s="17" t="s">
        <v>869</v>
      </c>
      <c r="B634" s="17" t="s">
        <v>869</v>
      </c>
      <c r="C634" s="17">
        <f>RIGHT(Table5[[#This Row],[to]],8)-RIGHT(Table5[[#This Row],[from]],8) + 1</f>
        <v>1</v>
      </c>
    </row>
    <row r="635" spans="1:3" ht="21" customHeight="1" x14ac:dyDescent="0.2">
      <c r="A635" s="17" t="s">
        <v>870</v>
      </c>
      <c r="B635" s="17" t="s">
        <v>870</v>
      </c>
      <c r="C635" s="17">
        <f>RIGHT(Table5[[#This Row],[to]],8)-RIGHT(Table5[[#This Row],[from]],8) + 1</f>
        <v>1</v>
      </c>
    </row>
    <row r="636" spans="1:3" ht="21" customHeight="1" x14ac:dyDescent="0.2">
      <c r="A636" s="17" t="s">
        <v>871</v>
      </c>
      <c r="B636" s="17" t="s">
        <v>872</v>
      </c>
      <c r="C636" s="17">
        <f>RIGHT(Table5[[#This Row],[to]],8)-RIGHT(Table5[[#This Row],[from]],8) + 1</f>
        <v>2</v>
      </c>
    </row>
    <row r="637" spans="1:3" ht="21" customHeight="1" x14ac:dyDescent="0.2">
      <c r="A637" s="17" t="s">
        <v>873</v>
      </c>
      <c r="B637" s="17" t="s">
        <v>873</v>
      </c>
      <c r="C637" s="17">
        <f>RIGHT(Table5[[#This Row],[to]],8)-RIGHT(Table5[[#This Row],[from]],8) + 1</f>
        <v>1</v>
      </c>
    </row>
    <row r="638" spans="1:3" ht="21" customHeight="1" x14ac:dyDescent="0.2">
      <c r="A638" s="17" t="s">
        <v>874</v>
      </c>
      <c r="B638" s="17" t="s">
        <v>874</v>
      </c>
      <c r="C638" s="17">
        <f>RIGHT(Table5[[#This Row],[to]],8)-RIGHT(Table5[[#This Row],[from]],8) + 1</f>
        <v>1</v>
      </c>
    </row>
    <row r="639" spans="1:3" ht="21" customHeight="1" x14ac:dyDescent="0.2">
      <c r="A639" s="17" t="s">
        <v>875</v>
      </c>
      <c r="B639" s="17" t="s">
        <v>875</v>
      </c>
      <c r="C639" s="17">
        <f>RIGHT(Table5[[#This Row],[to]],8)-RIGHT(Table5[[#This Row],[from]],8) + 1</f>
        <v>1</v>
      </c>
    </row>
    <row r="640" spans="1:3" ht="21" customHeight="1" x14ac:dyDescent="0.2">
      <c r="A640" s="17" t="s">
        <v>876</v>
      </c>
      <c r="B640" s="17" t="s">
        <v>876</v>
      </c>
      <c r="C640" s="17">
        <f>RIGHT(Table5[[#This Row],[to]],8)-RIGHT(Table5[[#This Row],[from]],8) + 1</f>
        <v>1</v>
      </c>
    </row>
    <row r="641" spans="1:3" ht="21" customHeight="1" x14ac:dyDescent="0.2">
      <c r="A641" s="17" t="s">
        <v>877</v>
      </c>
      <c r="B641" s="17" t="s">
        <v>877</v>
      </c>
      <c r="C641" s="17">
        <f>RIGHT(Table5[[#This Row],[to]],8)-RIGHT(Table5[[#This Row],[from]],8) + 1</f>
        <v>1</v>
      </c>
    </row>
    <row r="642" spans="1:3" ht="21" customHeight="1" x14ac:dyDescent="0.2">
      <c r="A642" s="17" t="s">
        <v>878</v>
      </c>
      <c r="B642" s="17" t="s">
        <v>878</v>
      </c>
      <c r="C642" s="17">
        <f>RIGHT(Table5[[#This Row],[to]],8)-RIGHT(Table5[[#This Row],[from]],8) + 1</f>
        <v>1</v>
      </c>
    </row>
    <row r="643" spans="1:3" ht="21" customHeight="1" x14ac:dyDescent="0.2">
      <c r="A643" s="17" t="s">
        <v>879</v>
      </c>
      <c r="B643" s="17" t="s">
        <v>880</v>
      </c>
      <c r="C643" s="17">
        <f>RIGHT(Table5[[#This Row],[to]],8)-RIGHT(Table5[[#This Row],[from]],8) + 1</f>
        <v>11</v>
      </c>
    </row>
    <row r="644" spans="1:3" ht="21" customHeight="1" x14ac:dyDescent="0.2">
      <c r="A644" s="17" t="s">
        <v>881</v>
      </c>
      <c r="B644" s="17" t="s">
        <v>881</v>
      </c>
      <c r="C644" s="17">
        <f>RIGHT(Table5[[#This Row],[to]],8)-RIGHT(Table5[[#This Row],[from]],8) + 1</f>
        <v>1</v>
      </c>
    </row>
    <row r="645" spans="1:3" ht="21" customHeight="1" x14ac:dyDescent="0.2">
      <c r="A645" s="17" t="s">
        <v>882</v>
      </c>
      <c r="B645" s="17" t="s">
        <v>883</v>
      </c>
      <c r="C645" s="17">
        <f>RIGHT(Table5[[#This Row],[to]],8)-RIGHT(Table5[[#This Row],[from]],8) + 1</f>
        <v>23</v>
      </c>
    </row>
    <row r="646" spans="1:3" ht="21" customHeight="1" x14ac:dyDescent="0.2">
      <c r="A646" s="17" t="s">
        <v>884</v>
      </c>
      <c r="B646" s="17" t="s">
        <v>885</v>
      </c>
      <c r="C646" s="17">
        <f>RIGHT(Table5[[#This Row],[to]],8)-RIGHT(Table5[[#This Row],[from]],8) + 1</f>
        <v>49</v>
      </c>
    </row>
    <row r="647" spans="1:3" ht="21" customHeight="1" x14ac:dyDescent="0.2">
      <c r="A647" s="17" t="s">
        <v>886</v>
      </c>
      <c r="B647" s="17" t="s">
        <v>887</v>
      </c>
      <c r="C647" s="17">
        <f>RIGHT(Table5[[#This Row],[to]],8)-RIGHT(Table5[[#This Row],[from]],8) + 1</f>
        <v>15</v>
      </c>
    </row>
    <row r="648" spans="1:3" ht="21" customHeight="1" x14ac:dyDescent="0.2">
      <c r="A648" s="17" t="s">
        <v>888</v>
      </c>
      <c r="B648" s="17" t="s">
        <v>889</v>
      </c>
      <c r="C648" s="17">
        <f>RIGHT(Table5[[#This Row],[to]],8)-RIGHT(Table5[[#This Row],[from]],8) + 1</f>
        <v>2</v>
      </c>
    </row>
    <row r="649" spans="1:3" ht="21" customHeight="1" x14ac:dyDescent="0.2">
      <c r="A649" s="17" t="s">
        <v>890</v>
      </c>
      <c r="B649" s="17" t="s">
        <v>890</v>
      </c>
      <c r="C649" s="17">
        <f>RIGHT(Table5[[#This Row],[to]],8)-RIGHT(Table5[[#This Row],[from]],8) + 1</f>
        <v>1</v>
      </c>
    </row>
    <row r="650" spans="1:3" ht="21" customHeight="1" x14ac:dyDescent="0.2">
      <c r="A650" s="17" t="s">
        <v>891</v>
      </c>
      <c r="B650" s="17" t="s">
        <v>891</v>
      </c>
      <c r="C650" s="17">
        <f>RIGHT(Table5[[#This Row],[to]],8)-RIGHT(Table5[[#This Row],[from]],8) + 1</f>
        <v>1</v>
      </c>
    </row>
    <row r="651" spans="1:3" ht="21" customHeight="1" x14ac:dyDescent="0.2">
      <c r="A651" s="17" t="s">
        <v>892</v>
      </c>
      <c r="B651" s="17" t="s">
        <v>892</v>
      </c>
      <c r="C651" s="17">
        <f>RIGHT(Table5[[#This Row],[to]],8)-RIGHT(Table5[[#This Row],[from]],8) + 1</f>
        <v>1</v>
      </c>
    </row>
    <row r="652" spans="1:3" ht="21" customHeight="1" x14ac:dyDescent="0.2">
      <c r="A652" s="17" t="s">
        <v>893</v>
      </c>
      <c r="B652" s="17" t="s">
        <v>893</v>
      </c>
      <c r="C652" s="17">
        <f>RIGHT(Table5[[#This Row],[to]],8)-RIGHT(Table5[[#This Row],[from]],8) + 1</f>
        <v>1</v>
      </c>
    </row>
    <row r="653" spans="1:3" ht="21" customHeight="1" x14ac:dyDescent="0.2">
      <c r="A653" s="17" t="s">
        <v>894</v>
      </c>
      <c r="B653" s="17" t="s">
        <v>894</v>
      </c>
      <c r="C653" s="17">
        <f>RIGHT(Table5[[#This Row],[to]],8)-RIGHT(Table5[[#This Row],[from]],8) + 1</f>
        <v>1</v>
      </c>
    </row>
    <row r="654" spans="1:3" ht="21" customHeight="1" x14ac:dyDescent="0.2">
      <c r="A654" s="17" t="s">
        <v>895</v>
      </c>
      <c r="B654" s="17" t="s">
        <v>895</v>
      </c>
      <c r="C654" s="17">
        <f>RIGHT(Table5[[#This Row],[to]],8)-RIGHT(Table5[[#This Row],[from]],8) + 1</f>
        <v>1</v>
      </c>
    </row>
    <row r="655" spans="1:3" ht="21" customHeight="1" x14ac:dyDescent="0.2">
      <c r="A655" s="17" t="s">
        <v>896</v>
      </c>
      <c r="B655" s="17" t="s">
        <v>896</v>
      </c>
      <c r="C655" s="17">
        <f>RIGHT(Table5[[#This Row],[to]],8)-RIGHT(Table5[[#This Row],[from]],8) + 1</f>
        <v>1</v>
      </c>
    </row>
    <row r="656" spans="1:3" ht="21" customHeight="1" x14ac:dyDescent="0.2">
      <c r="A656" s="17" t="s">
        <v>897</v>
      </c>
      <c r="B656" s="17" t="s">
        <v>897</v>
      </c>
      <c r="C656" s="17">
        <f>RIGHT(Table5[[#This Row],[to]],8)-RIGHT(Table5[[#This Row],[from]],8) + 1</f>
        <v>1</v>
      </c>
    </row>
    <row r="657" spans="1:3" ht="21" customHeight="1" x14ac:dyDescent="0.2">
      <c r="A657" s="17" t="s">
        <v>898</v>
      </c>
      <c r="B657" s="17" t="s">
        <v>898</v>
      </c>
      <c r="C657" s="17">
        <f>RIGHT(Table5[[#This Row],[to]],8)-RIGHT(Table5[[#This Row],[from]],8) + 1</f>
        <v>1</v>
      </c>
    </row>
    <row r="658" spans="1:3" ht="21" customHeight="1" x14ac:dyDescent="0.2">
      <c r="A658" s="17" t="s">
        <v>899</v>
      </c>
      <c r="B658" s="17" t="s">
        <v>899</v>
      </c>
      <c r="C658" s="17">
        <f>RIGHT(Table5[[#This Row],[to]],8)-RIGHT(Table5[[#This Row],[from]],8) + 1</f>
        <v>1</v>
      </c>
    </row>
    <row r="659" spans="1:3" ht="21" customHeight="1" x14ac:dyDescent="0.2">
      <c r="A659" s="17" t="s">
        <v>900</v>
      </c>
      <c r="B659" s="17" t="s">
        <v>900</v>
      </c>
      <c r="C659" s="17">
        <f>RIGHT(Table5[[#This Row],[to]],8)-RIGHT(Table5[[#This Row],[from]],8) + 1</f>
        <v>1</v>
      </c>
    </row>
    <row r="660" spans="1:3" ht="21" customHeight="1" x14ac:dyDescent="0.2">
      <c r="A660" s="17" t="s">
        <v>901</v>
      </c>
      <c r="B660" s="17" t="s">
        <v>901</v>
      </c>
      <c r="C660" s="17">
        <f>RIGHT(Table5[[#This Row],[to]],8)-RIGHT(Table5[[#This Row],[from]],8) + 1</f>
        <v>1</v>
      </c>
    </row>
    <row r="661" spans="1:3" ht="21" customHeight="1" x14ac:dyDescent="0.2">
      <c r="A661" s="17" t="s">
        <v>902</v>
      </c>
      <c r="B661" s="17" t="s">
        <v>902</v>
      </c>
      <c r="C661" s="17">
        <f>RIGHT(Table5[[#This Row],[to]],8)-RIGHT(Table5[[#This Row],[from]],8) + 1</f>
        <v>1</v>
      </c>
    </row>
    <row r="662" spans="1:3" ht="21" customHeight="1" x14ac:dyDescent="0.2">
      <c r="A662" s="17" t="s">
        <v>903</v>
      </c>
      <c r="B662" s="17" t="s">
        <v>904</v>
      </c>
      <c r="C662" s="17">
        <f>RIGHT(Table5[[#This Row],[to]],8)-RIGHT(Table5[[#This Row],[from]],8) + 1</f>
        <v>73</v>
      </c>
    </row>
    <row r="663" spans="1:3" ht="21" customHeight="1" x14ac:dyDescent="0.2">
      <c r="A663" s="17" t="s">
        <v>905</v>
      </c>
      <c r="B663" s="17" t="s">
        <v>906</v>
      </c>
      <c r="C663" s="17">
        <f>RIGHT(Table5[[#This Row],[to]],8)-RIGHT(Table5[[#This Row],[from]],8) + 1</f>
        <v>53</v>
      </c>
    </row>
    <row r="664" spans="1:3" ht="21" customHeight="1" x14ac:dyDescent="0.2">
      <c r="A664" s="17" t="s">
        <v>907</v>
      </c>
      <c r="B664" s="17" t="s">
        <v>908</v>
      </c>
      <c r="C664" s="17">
        <f>RIGHT(Table5[[#This Row],[to]],8)-RIGHT(Table5[[#This Row],[from]],8) + 1</f>
        <v>2</v>
      </c>
    </row>
    <row r="665" spans="1:3" ht="21" customHeight="1" x14ac:dyDescent="0.2">
      <c r="A665" s="17" t="s">
        <v>909</v>
      </c>
      <c r="B665" s="17" t="s">
        <v>910</v>
      </c>
      <c r="C665" s="17">
        <f>RIGHT(Table5[[#This Row],[to]],8)-RIGHT(Table5[[#This Row],[from]],8) + 1</f>
        <v>3</v>
      </c>
    </row>
    <row r="666" spans="1:3" ht="21" customHeight="1" x14ac:dyDescent="0.2">
      <c r="A666" s="17" t="s">
        <v>911</v>
      </c>
      <c r="B666" s="17" t="s">
        <v>912</v>
      </c>
      <c r="C666" s="17">
        <f>RIGHT(Table5[[#This Row],[to]],8)-RIGHT(Table5[[#This Row],[from]],8) + 1</f>
        <v>2</v>
      </c>
    </row>
    <row r="667" spans="1:3" ht="21" customHeight="1" x14ac:dyDescent="0.2">
      <c r="A667" s="17" t="s">
        <v>913</v>
      </c>
      <c r="B667" s="17" t="s">
        <v>914</v>
      </c>
      <c r="C667" s="17">
        <f>RIGHT(Table5[[#This Row],[to]],8)-RIGHT(Table5[[#This Row],[from]],8) + 1</f>
        <v>2</v>
      </c>
    </row>
    <row r="668" spans="1:3" ht="21" customHeight="1" x14ac:dyDescent="0.2">
      <c r="A668" s="17" t="s">
        <v>915</v>
      </c>
      <c r="B668" s="17" t="s">
        <v>916</v>
      </c>
      <c r="C668" s="17">
        <f>RIGHT(Table5[[#This Row],[to]],8)-RIGHT(Table5[[#This Row],[from]],8) + 1</f>
        <v>2</v>
      </c>
    </row>
    <row r="669" spans="1:3" ht="21" customHeight="1" x14ac:dyDescent="0.2">
      <c r="A669" s="17" t="s">
        <v>917</v>
      </c>
      <c r="B669" s="17" t="s">
        <v>918</v>
      </c>
      <c r="C669" s="17">
        <f>RIGHT(Table5[[#This Row],[to]],8)-RIGHT(Table5[[#This Row],[from]],8) + 1</f>
        <v>5</v>
      </c>
    </row>
    <row r="670" spans="1:3" ht="21" customHeight="1" x14ac:dyDescent="0.2">
      <c r="A670" s="17" t="s">
        <v>919</v>
      </c>
      <c r="B670" s="17" t="s">
        <v>920</v>
      </c>
      <c r="C670" s="17">
        <f>RIGHT(Table5[[#This Row],[to]],8)-RIGHT(Table5[[#This Row],[from]],8) + 1</f>
        <v>126</v>
      </c>
    </row>
    <row r="671" spans="1:3" ht="21" customHeight="1" x14ac:dyDescent="0.2">
      <c r="A671" s="17" t="s">
        <v>921</v>
      </c>
      <c r="B671" s="17" t="s">
        <v>922</v>
      </c>
      <c r="C671" s="17">
        <f>RIGHT(Table5[[#This Row],[to]],8)-RIGHT(Table5[[#This Row],[from]],8) + 1</f>
        <v>39</v>
      </c>
    </row>
    <row r="672" spans="1:3" ht="21" customHeight="1" x14ac:dyDescent="0.2">
      <c r="A672" s="17" t="s">
        <v>923</v>
      </c>
      <c r="B672" s="17" t="s">
        <v>924</v>
      </c>
      <c r="C672" s="17">
        <f>RIGHT(Table5[[#This Row],[to]],8)-RIGHT(Table5[[#This Row],[from]],8) + 1</f>
        <v>28</v>
      </c>
    </row>
    <row r="673" spans="1:3" ht="21" customHeight="1" x14ac:dyDescent="0.2">
      <c r="A673" s="17" t="s">
        <v>925</v>
      </c>
      <c r="B673" s="17" t="s">
        <v>925</v>
      </c>
      <c r="C673" s="17">
        <f>RIGHT(Table5[[#This Row],[to]],8)-RIGHT(Table5[[#This Row],[from]],8) + 1</f>
        <v>1</v>
      </c>
    </row>
    <row r="674" spans="1:3" ht="21" customHeight="1" x14ac:dyDescent="0.2">
      <c r="A674" s="17" t="s">
        <v>926</v>
      </c>
      <c r="B674" s="17" t="s">
        <v>926</v>
      </c>
      <c r="C674" s="17">
        <f>RIGHT(Table5[[#This Row],[to]],8)-RIGHT(Table5[[#This Row],[from]],8) + 1</f>
        <v>1</v>
      </c>
    </row>
    <row r="675" spans="1:3" ht="21" customHeight="1" x14ac:dyDescent="0.2">
      <c r="A675" s="17" t="s">
        <v>927</v>
      </c>
      <c r="B675" s="17" t="s">
        <v>928</v>
      </c>
      <c r="C675" s="17">
        <f>RIGHT(Table5[[#This Row],[to]],8)-RIGHT(Table5[[#This Row],[from]],8) + 1</f>
        <v>2</v>
      </c>
    </row>
    <row r="676" spans="1:3" ht="21" customHeight="1" x14ac:dyDescent="0.2">
      <c r="A676" s="17" t="s">
        <v>929</v>
      </c>
      <c r="B676" s="17" t="s">
        <v>930</v>
      </c>
      <c r="C676" s="17">
        <f>RIGHT(Table5[[#This Row],[to]],8)-RIGHT(Table5[[#This Row],[from]],8) + 1</f>
        <v>2</v>
      </c>
    </row>
    <row r="677" spans="1:3" ht="21" customHeight="1" x14ac:dyDescent="0.2">
      <c r="A677" s="17" t="s">
        <v>931</v>
      </c>
      <c r="B677" s="17" t="s">
        <v>932</v>
      </c>
      <c r="C677" s="17">
        <f>RIGHT(Table5[[#This Row],[to]],8)-RIGHT(Table5[[#This Row],[from]],8) + 1</f>
        <v>12</v>
      </c>
    </row>
    <row r="678" spans="1:3" ht="21" customHeight="1" x14ac:dyDescent="0.2">
      <c r="A678" s="17" t="s">
        <v>933</v>
      </c>
      <c r="B678" s="17" t="s">
        <v>934</v>
      </c>
      <c r="C678" s="17">
        <f>RIGHT(Table5[[#This Row],[to]],8)-RIGHT(Table5[[#This Row],[from]],8) + 1</f>
        <v>26</v>
      </c>
    </row>
    <row r="679" spans="1:3" ht="21" customHeight="1" x14ac:dyDescent="0.2">
      <c r="A679" s="17" t="s">
        <v>935</v>
      </c>
      <c r="B679" s="17" t="s">
        <v>935</v>
      </c>
      <c r="C679" s="17">
        <f>RIGHT(Table5[[#This Row],[to]],8)-RIGHT(Table5[[#This Row],[from]],8) + 1</f>
        <v>1</v>
      </c>
    </row>
    <row r="680" spans="1:3" ht="21" customHeight="1" x14ac:dyDescent="0.2">
      <c r="A680" s="17" t="s">
        <v>936</v>
      </c>
      <c r="B680" s="17" t="s">
        <v>937</v>
      </c>
      <c r="C680" s="17">
        <f>RIGHT(Table5[[#This Row],[to]],8)-RIGHT(Table5[[#This Row],[from]],8) + 1</f>
        <v>2</v>
      </c>
    </row>
    <row r="681" spans="1:3" ht="21" customHeight="1" x14ac:dyDescent="0.2">
      <c r="A681" s="17" t="s">
        <v>938</v>
      </c>
      <c r="B681" s="17" t="s">
        <v>939</v>
      </c>
      <c r="C681" s="17">
        <f>RIGHT(Table5[[#This Row],[to]],8)-RIGHT(Table5[[#This Row],[from]],8) + 1</f>
        <v>8</v>
      </c>
    </row>
    <row r="682" spans="1:3" ht="21" customHeight="1" x14ac:dyDescent="0.2">
      <c r="A682" s="17" t="s">
        <v>940</v>
      </c>
      <c r="B682" s="17" t="s">
        <v>941</v>
      </c>
      <c r="C682" s="17">
        <f>RIGHT(Table5[[#This Row],[to]],8)-RIGHT(Table5[[#This Row],[from]],8) + 1</f>
        <v>10</v>
      </c>
    </row>
    <row r="683" spans="1:3" ht="21" customHeight="1" x14ac:dyDescent="0.2">
      <c r="A683" s="17" t="s">
        <v>942</v>
      </c>
      <c r="B683" s="17" t="s">
        <v>943</v>
      </c>
      <c r="C683" s="17">
        <f>RIGHT(Table5[[#This Row],[to]],8)-RIGHT(Table5[[#This Row],[from]],8) + 1</f>
        <v>4</v>
      </c>
    </row>
    <row r="684" spans="1:3" ht="21" customHeight="1" x14ac:dyDescent="0.2">
      <c r="A684" s="17" t="s">
        <v>944</v>
      </c>
      <c r="B684" s="17" t="s">
        <v>945</v>
      </c>
      <c r="C684" s="17">
        <f>RIGHT(Table5[[#This Row],[to]],8)-RIGHT(Table5[[#This Row],[from]],8) + 1</f>
        <v>69</v>
      </c>
    </row>
    <row r="685" spans="1:3" ht="21" customHeight="1" x14ac:dyDescent="0.2">
      <c r="A685" s="17" t="s">
        <v>946</v>
      </c>
      <c r="B685" s="17" t="s">
        <v>947</v>
      </c>
      <c r="C685" s="17">
        <f>RIGHT(Table5[[#This Row],[to]],8)-RIGHT(Table5[[#This Row],[from]],8) + 1</f>
        <v>11</v>
      </c>
    </row>
    <row r="686" spans="1:3" ht="21" customHeight="1" x14ac:dyDescent="0.2">
      <c r="A686" s="17" t="s">
        <v>948</v>
      </c>
      <c r="B686" s="17" t="s">
        <v>949</v>
      </c>
      <c r="C686" s="17">
        <f>RIGHT(Table5[[#This Row],[to]],8)-RIGHT(Table5[[#This Row],[from]],8) + 1</f>
        <v>2</v>
      </c>
    </row>
    <row r="687" spans="1:3" ht="21" customHeight="1" x14ac:dyDescent="0.2">
      <c r="A687" s="17" t="s">
        <v>950</v>
      </c>
      <c r="B687" s="17" t="s">
        <v>951</v>
      </c>
      <c r="C687" s="17">
        <f>RIGHT(Table5[[#This Row],[to]],8)-RIGHT(Table5[[#This Row],[from]],8) + 1</f>
        <v>6</v>
      </c>
    </row>
    <row r="688" spans="1:3" ht="21" customHeight="1" x14ac:dyDescent="0.2">
      <c r="A688" s="17" t="s">
        <v>952</v>
      </c>
      <c r="B688" s="17" t="s">
        <v>953</v>
      </c>
      <c r="C688" s="17">
        <f>RIGHT(Table5[[#This Row],[to]],8)-RIGHT(Table5[[#This Row],[from]],8) + 1</f>
        <v>81</v>
      </c>
    </row>
    <row r="689" spans="1:3" ht="21" customHeight="1" x14ac:dyDescent="0.2">
      <c r="A689" s="17" t="s">
        <v>954</v>
      </c>
      <c r="B689" s="17" t="s">
        <v>955</v>
      </c>
      <c r="C689" s="17">
        <f>RIGHT(Table5[[#This Row],[to]],8)-RIGHT(Table5[[#This Row],[from]],8) + 1</f>
        <v>4</v>
      </c>
    </row>
    <row r="690" spans="1:3" ht="21" customHeight="1" x14ac:dyDescent="0.2">
      <c r="A690" s="17" t="s">
        <v>956</v>
      </c>
      <c r="B690" s="17" t="s">
        <v>957</v>
      </c>
      <c r="C690" s="17">
        <f>RIGHT(Table5[[#This Row],[to]],8)-RIGHT(Table5[[#This Row],[from]],8) + 1</f>
        <v>33</v>
      </c>
    </row>
    <row r="691" spans="1:3" ht="21" customHeight="1" x14ac:dyDescent="0.2">
      <c r="A691" s="17" t="s">
        <v>958</v>
      </c>
      <c r="B691" s="17" t="s">
        <v>959</v>
      </c>
      <c r="C691" s="17">
        <f>RIGHT(Table5[[#This Row],[to]],8)-RIGHT(Table5[[#This Row],[from]],8) + 1</f>
        <v>31</v>
      </c>
    </row>
    <row r="692" spans="1:3" ht="21" customHeight="1" x14ac:dyDescent="0.2">
      <c r="A692" s="17" t="s">
        <v>960</v>
      </c>
      <c r="B692" s="17" t="s">
        <v>961</v>
      </c>
      <c r="C692" s="17">
        <f>RIGHT(Table5[[#This Row],[to]],8)-RIGHT(Table5[[#This Row],[from]],8) + 1</f>
        <v>30</v>
      </c>
    </row>
    <row r="693" spans="1:3" ht="21" customHeight="1" x14ac:dyDescent="0.2">
      <c r="A693" s="17" t="s">
        <v>962</v>
      </c>
      <c r="B693" s="17" t="s">
        <v>963</v>
      </c>
      <c r="C693" s="17">
        <f>RIGHT(Table5[[#This Row],[to]],8)-RIGHT(Table5[[#This Row],[from]],8) + 1</f>
        <v>2</v>
      </c>
    </row>
    <row r="694" spans="1:3" ht="21" customHeight="1" x14ac:dyDescent="0.2">
      <c r="A694" s="17" t="s">
        <v>964</v>
      </c>
      <c r="B694" s="17" t="s">
        <v>964</v>
      </c>
      <c r="C694" s="17">
        <f>RIGHT(Table5[[#This Row],[to]],8)-RIGHT(Table5[[#This Row],[from]],8) + 1</f>
        <v>1</v>
      </c>
    </row>
    <row r="695" spans="1:3" ht="21" customHeight="1" x14ac:dyDescent="0.2">
      <c r="A695" s="17" t="s">
        <v>965</v>
      </c>
      <c r="B695" s="17" t="s">
        <v>965</v>
      </c>
      <c r="C695" s="17">
        <f>RIGHT(Table5[[#This Row],[to]],8)-RIGHT(Table5[[#This Row],[from]],8) + 1</f>
        <v>1</v>
      </c>
    </row>
    <row r="696" spans="1:3" ht="21" customHeight="1" x14ac:dyDescent="0.2">
      <c r="A696" s="17" t="s">
        <v>966</v>
      </c>
      <c r="B696" s="17" t="s">
        <v>967</v>
      </c>
      <c r="C696" s="17">
        <f>RIGHT(Table5[[#This Row],[to]],8)-RIGHT(Table5[[#This Row],[from]],8) + 1</f>
        <v>2</v>
      </c>
    </row>
    <row r="697" spans="1:3" ht="21" customHeight="1" x14ac:dyDescent="0.2">
      <c r="A697" s="17" t="s">
        <v>968</v>
      </c>
      <c r="B697" s="17" t="s">
        <v>968</v>
      </c>
      <c r="C697" s="17">
        <f>RIGHT(Table5[[#This Row],[to]],8)-RIGHT(Table5[[#This Row],[from]],8) + 1</f>
        <v>1</v>
      </c>
    </row>
    <row r="698" spans="1:3" ht="21" customHeight="1" x14ac:dyDescent="0.2">
      <c r="A698" s="17" t="s">
        <v>969</v>
      </c>
      <c r="B698" s="17" t="s">
        <v>970</v>
      </c>
      <c r="C698" s="17">
        <f>RIGHT(Table5[[#This Row],[to]],8)-RIGHT(Table5[[#This Row],[from]],8) + 1</f>
        <v>6</v>
      </c>
    </row>
    <row r="699" spans="1:3" ht="21" customHeight="1" x14ac:dyDescent="0.2">
      <c r="A699" s="17" t="s">
        <v>971</v>
      </c>
      <c r="B699" s="17" t="s">
        <v>972</v>
      </c>
      <c r="C699" s="17">
        <f>RIGHT(Table5[[#This Row],[to]],8)-RIGHT(Table5[[#This Row],[from]],8) + 1</f>
        <v>8</v>
      </c>
    </row>
    <row r="700" spans="1:3" ht="21" customHeight="1" x14ac:dyDescent="0.2">
      <c r="A700" s="17" t="s">
        <v>973</v>
      </c>
      <c r="B700" s="17" t="s">
        <v>973</v>
      </c>
      <c r="C700" s="17">
        <f>RIGHT(Table5[[#This Row],[to]],8)-RIGHT(Table5[[#This Row],[from]],8) + 1</f>
        <v>1</v>
      </c>
    </row>
    <row r="701" spans="1:3" ht="21" customHeight="1" x14ac:dyDescent="0.2">
      <c r="A701" s="17" t="s">
        <v>974</v>
      </c>
      <c r="B701" s="17" t="s">
        <v>974</v>
      </c>
      <c r="C701" s="17">
        <f>RIGHT(Table5[[#This Row],[to]],8)-RIGHT(Table5[[#This Row],[from]],8) + 1</f>
        <v>1</v>
      </c>
    </row>
    <row r="702" spans="1:3" ht="21" customHeight="1" x14ac:dyDescent="0.2">
      <c r="A702" s="17" t="s">
        <v>975</v>
      </c>
      <c r="B702" s="17" t="s">
        <v>976</v>
      </c>
      <c r="C702" s="17">
        <f>RIGHT(Table5[[#This Row],[to]],8)-RIGHT(Table5[[#This Row],[from]],8) + 1</f>
        <v>30</v>
      </c>
    </row>
    <row r="703" spans="1:3" ht="21" customHeight="1" x14ac:dyDescent="0.2">
      <c r="A703" s="17" t="s">
        <v>977</v>
      </c>
      <c r="B703" s="17" t="s">
        <v>977</v>
      </c>
      <c r="C703" s="17">
        <f>RIGHT(Table5[[#This Row],[to]],8)-RIGHT(Table5[[#This Row],[from]],8) + 1</f>
        <v>1</v>
      </c>
    </row>
    <row r="704" spans="1:3" ht="21" customHeight="1" x14ac:dyDescent="0.2">
      <c r="A704" s="17" t="s">
        <v>978</v>
      </c>
      <c r="B704" s="17" t="s">
        <v>978</v>
      </c>
      <c r="C704" s="17">
        <f>RIGHT(Table5[[#This Row],[to]],8)-RIGHT(Table5[[#This Row],[from]],8) + 1</f>
        <v>1</v>
      </c>
    </row>
    <row r="705" spans="1:3" ht="21" customHeight="1" x14ac:dyDescent="0.2">
      <c r="A705" s="17" t="s">
        <v>979</v>
      </c>
      <c r="B705" s="17" t="s">
        <v>979</v>
      </c>
      <c r="C705" s="17">
        <f>RIGHT(Table5[[#This Row],[to]],8)-RIGHT(Table5[[#This Row],[from]],8) + 1</f>
        <v>1</v>
      </c>
    </row>
    <row r="706" spans="1:3" ht="21" customHeight="1" x14ac:dyDescent="0.2">
      <c r="A706" s="17" t="s">
        <v>980</v>
      </c>
      <c r="B706" s="17" t="s">
        <v>981</v>
      </c>
      <c r="C706" s="17">
        <f>RIGHT(Table5[[#This Row],[to]],8)-RIGHT(Table5[[#This Row],[from]],8) + 1</f>
        <v>13</v>
      </c>
    </row>
    <row r="707" spans="1:3" ht="21" customHeight="1" x14ac:dyDescent="0.2">
      <c r="A707" s="17" t="s">
        <v>982</v>
      </c>
      <c r="B707" s="17" t="s">
        <v>982</v>
      </c>
      <c r="C707" s="17">
        <f>RIGHT(Table5[[#This Row],[to]],8)-RIGHT(Table5[[#This Row],[from]],8) + 1</f>
        <v>1</v>
      </c>
    </row>
    <row r="708" spans="1:3" ht="21" customHeight="1" x14ac:dyDescent="0.2">
      <c r="A708" s="17" t="s">
        <v>983</v>
      </c>
      <c r="B708" s="17" t="s">
        <v>983</v>
      </c>
      <c r="C708" s="17">
        <f>RIGHT(Table5[[#This Row],[to]],8)-RIGHT(Table5[[#This Row],[from]],8) + 1</f>
        <v>1</v>
      </c>
    </row>
    <row r="709" spans="1:3" ht="21" customHeight="1" x14ac:dyDescent="0.2">
      <c r="A709" s="17" t="s">
        <v>984</v>
      </c>
      <c r="B709" s="17" t="s">
        <v>984</v>
      </c>
      <c r="C709" s="17">
        <f>RIGHT(Table5[[#This Row],[to]],8)-RIGHT(Table5[[#This Row],[from]],8) + 1</f>
        <v>1</v>
      </c>
    </row>
    <row r="710" spans="1:3" ht="21" customHeight="1" x14ac:dyDescent="0.2">
      <c r="A710" s="17" t="s">
        <v>985</v>
      </c>
      <c r="B710" s="17" t="s">
        <v>985</v>
      </c>
      <c r="C710" s="17">
        <f>RIGHT(Table5[[#This Row],[to]],8)-RIGHT(Table5[[#This Row],[from]],8) + 1</f>
        <v>1</v>
      </c>
    </row>
    <row r="711" spans="1:3" ht="21" customHeight="1" x14ac:dyDescent="0.2">
      <c r="A711" s="17" t="s">
        <v>986</v>
      </c>
      <c r="B711" s="17" t="s">
        <v>986</v>
      </c>
      <c r="C711" s="17">
        <f>RIGHT(Table5[[#This Row],[to]],8)-RIGHT(Table5[[#This Row],[from]],8) + 1</f>
        <v>1</v>
      </c>
    </row>
    <row r="712" spans="1:3" ht="21" customHeight="1" x14ac:dyDescent="0.2">
      <c r="A712" s="17" t="s">
        <v>987</v>
      </c>
      <c r="B712" s="17" t="s">
        <v>987</v>
      </c>
      <c r="C712" s="17">
        <f>RIGHT(Table5[[#This Row],[to]],8)-RIGHT(Table5[[#This Row],[from]],8) + 1</f>
        <v>1</v>
      </c>
    </row>
    <row r="713" spans="1:3" ht="21" customHeight="1" x14ac:dyDescent="0.2">
      <c r="A713" s="17" t="s">
        <v>988</v>
      </c>
      <c r="B713" s="17" t="s">
        <v>989</v>
      </c>
      <c r="C713" s="17">
        <f>RIGHT(Table5[[#This Row],[to]],8)-RIGHT(Table5[[#This Row],[from]],8) + 1</f>
        <v>2</v>
      </c>
    </row>
    <row r="714" spans="1:3" ht="21" customHeight="1" x14ac:dyDescent="0.2">
      <c r="A714" s="17" t="s">
        <v>990</v>
      </c>
      <c r="B714" s="17" t="s">
        <v>990</v>
      </c>
      <c r="C714" s="17">
        <f>RIGHT(Table5[[#This Row],[to]],8)-RIGHT(Table5[[#This Row],[from]],8) + 1</f>
        <v>1</v>
      </c>
    </row>
    <row r="715" spans="1:3" ht="21" customHeight="1" x14ac:dyDescent="0.2">
      <c r="A715" s="17" t="s">
        <v>991</v>
      </c>
      <c r="B715" s="17" t="s">
        <v>991</v>
      </c>
      <c r="C715" s="17">
        <f>RIGHT(Table5[[#This Row],[to]],8)-RIGHT(Table5[[#This Row],[from]],8) + 1</f>
        <v>1</v>
      </c>
    </row>
    <row r="716" spans="1:3" ht="21" customHeight="1" x14ac:dyDescent="0.2">
      <c r="A716" s="17" t="s">
        <v>992</v>
      </c>
      <c r="B716" s="17" t="s">
        <v>992</v>
      </c>
      <c r="C716" s="17">
        <f>RIGHT(Table5[[#This Row],[to]],8)-RIGHT(Table5[[#This Row],[from]],8) + 1</f>
        <v>1</v>
      </c>
    </row>
    <row r="717" spans="1:3" ht="21" customHeight="1" x14ac:dyDescent="0.2">
      <c r="A717" s="17" t="s">
        <v>993</v>
      </c>
      <c r="B717" s="17" t="s">
        <v>994</v>
      </c>
      <c r="C717" s="17">
        <f>RIGHT(Table5[[#This Row],[to]],8)-RIGHT(Table5[[#This Row],[from]],8) + 1</f>
        <v>2</v>
      </c>
    </row>
    <row r="718" spans="1:3" ht="21" customHeight="1" x14ac:dyDescent="0.2">
      <c r="A718" s="17" t="s">
        <v>995</v>
      </c>
      <c r="B718" s="17" t="s">
        <v>995</v>
      </c>
      <c r="C718" s="17">
        <f>RIGHT(Table5[[#This Row],[to]],8)-RIGHT(Table5[[#This Row],[from]],8) + 1</f>
        <v>1</v>
      </c>
    </row>
    <row r="719" spans="1:3" ht="21" customHeight="1" x14ac:dyDescent="0.2">
      <c r="A719" s="17" t="s">
        <v>996</v>
      </c>
      <c r="B719" s="17" t="s">
        <v>996</v>
      </c>
      <c r="C719" s="17">
        <f>RIGHT(Table5[[#This Row],[to]],8)-RIGHT(Table5[[#This Row],[from]],8) + 1</f>
        <v>1</v>
      </c>
    </row>
    <row r="720" spans="1:3" ht="21" customHeight="1" x14ac:dyDescent="0.2">
      <c r="A720" s="17" t="s">
        <v>997</v>
      </c>
      <c r="B720" s="17" t="s">
        <v>997</v>
      </c>
      <c r="C720" s="17">
        <f>RIGHT(Table5[[#This Row],[to]],8)-RIGHT(Table5[[#This Row],[from]],8) + 1</f>
        <v>1</v>
      </c>
    </row>
    <row r="721" spans="1:3" ht="21" customHeight="1" x14ac:dyDescent="0.2">
      <c r="A721" s="17" t="s">
        <v>998</v>
      </c>
      <c r="B721" s="17" t="s">
        <v>998</v>
      </c>
      <c r="C721" s="17">
        <f>RIGHT(Table5[[#This Row],[to]],8)-RIGHT(Table5[[#This Row],[from]],8) + 1</f>
        <v>1</v>
      </c>
    </row>
    <row r="722" spans="1:3" ht="21" customHeight="1" x14ac:dyDescent="0.2">
      <c r="A722" s="17" t="s">
        <v>999</v>
      </c>
      <c r="B722" s="17" t="s">
        <v>999</v>
      </c>
      <c r="C722" s="17">
        <f>RIGHT(Table5[[#This Row],[to]],8)-RIGHT(Table5[[#This Row],[from]],8) + 1</f>
        <v>1</v>
      </c>
    </row>
    <row r="723" spans="1:3" ht="21" customHeight="1" x14ac:dyDescent="0.2">
      <c r="A723" s="17" t="s">
        <v>1000</v>
      </c>
      <c r="B723" s="17" t="s">
        <v>1000</v>
      </c>
      <c r="C723" s="17">
        <f>RIGHT(Table5[[#This Row],[to]],8)-RIGHT(Table5[[#This Row],[from]],8) + 1</f>
        <v>1</v>
      </c>
    </row>
    <row r="724" spans="1:3" ht="21" customHeight="1" x14ac:dyDescent="0.2">
      <c r="A724" s="17" t="s">
        <v>1001</v>
      </c>
      <c r="B724" s="17" t="s">
        <v>1001</v>
      </c>
      <c r="C724" s="17">
        <f>RIGHT(Table5[[#This Row],[to]],8)-RIGHT(Table5[[#This Row],[from]],8) + 1</f>
        <v>1</v>
      </c>
    </row>
    <row r="725" spans="1:3" ht="21" customHeight="1" x14ac:dyDescent="0.2">
      <c r="A725" s="17" t="s">
        <v>1002</v>
      </c>
      <c r="B725" s="17" t="s">
        <v>1002</v>
      </c>
      <c r="C725" s="17">
        <f>RIGHT(Table5[[#This Row],[to]],8)-RIGHT(Table5[[#This Row],[from]],8) + 1</f>
        <v>1</v>
      </c>
    </row>
    <row r="726" spans="1:3" ht="21" customHeight="1" x14ac:dyDescent="0.2">
      <c r="A726" s="17" t="s">
        <v>1003</v>
      </c>
      <c r="B726" s="17" t="s">
        <v>1003</v>
      </c>
      <c r="C726" s="17">
        <f>RIGHT(Table5[[#This Row],[to]],8)-RIGHT(Table5[[#This Row],[from]],8) + 1</f>
        <v>1</v>
      </c>
    </row>
    <row r="727" spans="1:3" ht="21" customHeight="1" x14ac:dyDescent="0.2">
      <c r="A727" s="17" t="s">
        <v>1004</v>
      </c>
      <c r="B727" s="17" t="s">
        <v>1005</v>
      </c>
      <c r="C727" s="17">
        <f>RIGHT(Table5[[#This Row],[to]],8)-RIGHT(Table5[[#This Row],[from]],8) + 1</f>
        <v>2</v>
      </c>
    </row>
    <row r="728" spans="1:3" ht="21" customHeight="1" x14ac:dyDescent="0.2">
      <c r="A728" s="17" t="s">
        <v>1006</v>
      </c>
      <c r="B728" s="17" t="s">
        <v>1006</v>
      </c>
      <c r="C728" s="17">
        <f>RIGHT(Table5[[#This Row],[to]],8)-RIGHT(Table5[[#This Row],[from]],8) + 1</f>
        <v>1</v>
      </c>
    </row>
    <row r="729" spans="1:3" ht="21" customHeight="1" x14ac:dyDescent="0.2">
      <c r="A729" s="17" t="s">
        <v>1007</v>
      </c>
      <c r="B729" s="17" t="s">
        <v>1007</v>
      </c>
      <c r="C729" s="17">
        <f>RIGHT(Table5[[#This Row],[to]],8)-RIGHT(Table5[[#This Row],[from]],8) + 1</f>
        <v>1</v>
      </c>
    </row>
    <row r="730" spans="1:3" ht="21" customHeight="1" x14ac:dyDescent="0.2">
      <c r="A730" s="17" t="s">
        <v>1008</v>
      </c>
      <c r="B730" s="17" t="s">
        <v>1008</v>
      </c>
      <c r="C730" s="17">
        <f>RIGHT(Table5[[#This Row],[to]],8)-RIGHT(Table5[[#This Row],[from]],8) + 1</f>
        <v>1</v>
      </c>
    </row>
    <row r="731" spans="1:3" ht="21" customHeight="1" x14ac:dyDescent="0.2">
      <c r="A731" s="17" t="s">
        <v>1009</v>
      </c>
      <c r="B731" s="17" t="s">
        <v>1009</v>
      </c>
      <c r="C731" s="17">
        <f>RIGHT(Table5[[#This Row],[to]],8)-RIGHT(Table5[[#This Row],[from]],8) + 1</f>
        <v>1</v>
      </c>
    </row>
    <row r="732" spans="1:3" ht="21" customHeight="1" x14ac:dyDescent="0.2">
      <c r="A732" s="17" t="s">
        <v>1010</v>
      </c>
      <c r="B732" s="17" t="s">
        <v>1010</v>
      </c>
      <c r="C732" s="17">
        <f>RIGHT(Table5[[#This Row],[to]],8)-RIGHT(Table5[[#This Row],[from]],8) + 1</f>
        <v>1</v>
      </c>
    </row>
    <row r="733" spans="1:3" ht="21" customHeight="1" x14ac:dyDescent="0.2">
      <c r="A733" s="17" t="s">
        <v>1011</v>
      </c>
      <c r="B733" s="17" t="s">
        <v>1011</v>
      </c>
      <c r="C733" s="17">
        <f>RIGHT(Table5[[#This Row],[to]],8)-RIGHT(Table5[[#This Row],[from]],8) + 1</f>
        <v>1</v>
      </c>
    </row>
    <row r="734" spans="1:3" ht="21" customHeight="1" x14ac:dyDescent="0.2">
      <c r="A734" s="17" t="s">
        <v>1012</v>
      </c>
      <c r="B734" s="17" t="s">
        <v>1012</v>
      </c>
      <c r="C734" s="17">
        <f>RIGHT(Table5[[#This Row],[to]],8)-RIGHT(Table5[[#This Row],[from]],8) + 1</f>
        <v>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D9BE-F8C1-AC4C-B403-01DA207FA78A}">
  <dimension ref="A1:C70"/>
  <sheetViews>
    <sheetView zoomScaleNormal="100" workbookViewId="0">
      <pane ySplit="1" topLeftCell="A18" activePane="bottomLeft" state="frozen"/>
      <selection pane="bottomLeft" activeCell="C63" sqref="C63"/>
    </sheetView>
  </sheetViews>
  <sheetFormatPr baseColWidth="10" defaultColWidth="10.83203125" defaultRowHeight="21" customHeight="1" x14ac:dyDescent="0.25"/>
  <cols>
    <col min="1" max="1" width="21.1640625" style="37" bestFit="1" customWidth="1"/>
    <col min="2" max="2" width="27.33203125" style="36" bestFit="1" customWidth="1"/>
    <col min="3" max="3" width="139.33203125" style="36" bestFit="1" customWidth="1"/>
    <col min="4" max="16384" width="10.83203125" style="36"/>
  </cols>
  <sheetData>
    <row r="1" spans="1:3" ht="21" customHeight="1" x14ac:dyDescent="0.25">
      <c r="A1" s="25" t="s">
        <v>8954</v>
      </c>
      <c r="B1" s="17" t="s">
        <v>8955</v>
      </c>
      <c r="C1" s="17" t="s">
        <v>8956</v>
      </c>
    </row>
    <row r="2" spans="1:3" ht="21" customHeight="1" x14ac:dyDescent="0.25">
      <c r="A2" s="25" t="s">
        <v>9110</v>
      </c>
      <c r="B2" s="17" t="s">
        <v>8957</v>
      </c>
      <c r="C2" s="17" t="s">
        <v>9107</v>
      </c>
    </row>
    <row r="3" spans="1:3" ht="21" customHeight="1" x14ac:dyDescent="0.25">
      <c r="A3" s="25" t="s">
        <v>9110</v>
      </c>
      <c r="B3" s="17" t="s">
        <v>1013</v>
      </c>
      <c r="C3" s="17" t="s">
        <v>8964</v>
      </c>
    </row>
    <row r="4" spans="1:3" ht="21" customHeight="1" x14ac:dyDescent="0.25">
      <c r="A4" s="25" t="s">
        <v>9110</v>
      </c>
      <c r="B4" s="17" t="s">
        <v>1014</v>
      </c>
      <c r="C4" s="17" t="s">
        <v>8965</v>
      </c>
    </row>
    <row r="5" spans="1:3" ht="21" customHeight="1" x14ac:dyDescent="0.25">
      <c r="A5" s="25" t="s">
        <v>9110</v>
      </c>
      <c r="B5" s="17" t="s">
        <v>1015</v>
      </c>
      <c r="C5" s="17" t="s">
        <v>8966</v>
      </c>
    </row>
    <row r="6" spans="1:3" ht="21" customHeight="1" x14ac:dyDescent="0.25">
      <c r="A6" s="25" t="s">
        <v>9110</v>
      </c>
      <c r="B6" s="17" t="s">
        <v>1016</v>
      </c>
      <c r="C6" s="17" t="s">
        <v>9108</v>
      </c>
    </row>
    <row r="7" spans="1:3" ht="21" customHeight="1" x14ac:dyDescent="0.25">
      <c r="A7" s="25" t="s">
        <v>9110</v>
      </c>
      <c r="B7" s="17" t="s">
        <v>1017</v>
      </c>
      <c r="C7" s="17" t="s">
        <v>8967</v>
      </c>
    </row>
    <row r="8" spans="1:3" ht="21" customHeight="1" x14ac:dyDescent="0.25">
      <c r="A8" s="25" t="s">
        <v>9110</v>
      </c>
      <c r="B8" s="17" t="s">
        <v>1018</v>
      </c>
      <c r="C8" s="17" t="s">
        <v>8968</v>
      </c>
    </row>
    <row r="9" spans="1:3" ht="21" customHeight="1" x14ac:dyDescent="0.25">
      <c r="A9" s="25" t="s">
        <v>9110</v>
      </c>
      <c r="B9" s="17" t="s">
        <v>1019</v>
      </c>
      <c r="C9" s="17" t="s">
        <v>8969</v>
      </c>
    </row>
    <row r="10" spans="1:3" ht="21" customHeight="1" x14ac:dyDescent="0.25">
      <c r="A10" s="25" t="s">
        <v>9110</v>
      </c>
      <c r="B10" s="17" t="s">
        <v>1020</v>
      </c>
      <c r="C10" s="17" t="s">
        <v>8970</v>
      </c>
    </row>
    <row r="11" spans="1:3" ht="21" customHeight="1" x14ac:dyDescent="0.25">
      <c r="A11" s="25" t="s">
        <v>9110</v>
      </c>
      <c r="B11" s="17" t="s">
        <v>1021</v>
      </c>
      <c r="C11" s="17" t="s">
        <v>8971</v>
      </c>
    </row>
    <row r="12" spans="1:3" ht="21" customHeight="1" x14ac:dyDescent="0.25">
      <c r="A12" s="25" t="s">
        <v>9110</v>
      </c>
      <c r="B12" s="17" t="s">
        <v>1022</v>
      </c>
      <c r="C12" s="17" t="s">
        <v>8972</v>
      </c>
    </row>
    <row r="13" spans="1:3" ht="21" customHeight="1" x14ac:dyDescent="0.25">
      <c r="A13" s="25" t="s">
        <v>9110</v>
      </c>
      <c r="B13" s="17" t="s">
        <v>1023</v>
      </c>
      <c r="C13" s="17" t="s">
        <v>8973</v>
      </c>
    </row>
    <row r="14" spans="1:3" ht="21" customHeight="1" x14ac:dyDescent="0.25">
      <c r="A14" s="25" t="s">
        <v>9110</v>
      </c>
      <c r="B14" s="17" t="s">
        <v>1024</v>
      </c>
      <c r="C14" s="17" t="s">
        <v>8974</v>
      </c>
    </row>
    <row r="15" spans="1:3" ht="21" customHeight="1" x14ac:dyDescent="0.25">
      <c r="A15" s="25" t="s">
        <v>9110</v>
      </c>
      <c r="B15" s="17" t="s">
        <v>1025</v>
      </c>
      <c r="C15" s="17" t="s">
        <v>8975</v>
      </c>
    </row>
    <row r="16" spans="1:3" ht="21" customHeight="1" x14ac:dyDescent="0.25">
      <c r="A16" s="25" t="s">
        <v>9110</v>
      </c>
      <c r="B16" s="17" t="s">
        <v>1026</v>
      </c>
      <c r="C16" s="17" t="s">
        <v>8976</v>
      </c>
    </row>
    <row r="17" spans="1:3" ht="21" customHeight="1" x14ac:dyDescent="0.25">
      <c r="A17" s="25" t="s">
        <v>9110</v>
      </c>
      <c r="B17" s="17" t="s">
        <v>1027</v>
      </c>
      <c r="C17" s="17" t="s">
        <v>8977</v>
      </c>
    </row>
    <row r="18" spans="1:3" ht="21" customHeight="1" x14ac:dyDescent="0.25">
      <c r="A18" s="25" t="s">
        <v>9110</v>
      </c>
      <c r="B18" s="17" t="s">
        <v>1028</v>
      </c>
      <c r="C18" s="17" t="s">
        <v>8978</v>
      </c>
    </row>
    <row r="19" spans="1:3" ht="21" customHeight="1" x14ac:dyDescent="0.25">
      <c r="A19" s="25" t="s">
        <v>9110</v>
      </c>
      <c r="B19" s="17" t="s">
        <v>1029</v>
      </c>
      <c r="C19" s="17" t="s">
        <v>8979</v>
      </c>
    </row>
    <row r="20" spans="1:3" ht="21" customHeight="1" x14ac:dyDescent="0.25">
      <c r="A20" s="25" t="s">
        <v>9110</v>
      </c>
      <c r="B20" s="17" t="s">
        <v>1030</v>
      </c>
      <c r="C20" s="17" t="s">
        <v>8980</v>
      </c>
    </row>
    <row r="21" spans="1:3" ht="21" customHeight="1" x14ac:dyDescent="0.25">
      <c r="A21" s="25" t="s">
        <v>9111</v>
      </c>
      <c r="B21" s="17" t="s">
        <v>8957</v>
      </c>
      <c r="C21" s="17" t="s">
        <v>8981</v>
      </c>
    </row>
    <row r="22" spans="1:3" ht="21" customHeight="1" x14ac:dyDescent="0.25">
      <c r="A22" s="25" t="s">
        <v>9111</v>
      </c>
      <c r="B22" s="17" t="s">
        <v>1013</v>
      </c>
      <c r="C22" s="17" t="s">
        <v>8964</v>
      </c>
    </row>
    <row r="23" spans="1:3" ht="21" customHeight="1" x14ac:dyDescent="0.25">
      <c r="A23" s="25" t="s">
        <v>9111</v>
      </c>
      <c r="B23" s="17" t="s">
        <v>1014</v>
      </c>
      <c r="C23" s="17" t="s">
        <v>8965</v>
      </c>
    </row>
    <row r="24" spans="1:3" ht="21" customHeight="1" x14ac:dyDescent="0.25">
      <c r="A24" s="25" t="s">
        <v>9111</v>
      </c>
      <c r="B24" s="17" t="s">
        <v>1015</v>
      </c>
      <c r="C24" s="17" t="s">
        <v>8966</v>
      </c>
    </row>
    <row r="25" spans="1:3" ht="21" customHeight="1" x14ac:dyDescent="0.25">
      <c r="A25" s="25" t="s">
        <v>9111</v>
      </c>
      <c r="B25" s="17" t="s">
        <v>1016</v>
      </c>
      <c r="C25" s="17" t="s">
        <v>9108</v>
      </c>
    </row>
    <row r="26" spans="1:3" ht="21" customHeight="1" x14ac:dyDescent="0.25">
      <c r="A26" s="25" t="s">
        <v>9111</v>
      </c>
      <c r="B26" s="17" t="s">
        <v>8715</v>
      </c>
      <c r="C26" s="17" t="s">
        <v>8982</v>
      </c>
    </row>
    <row r="27" spans="1:3" ht="21" customHeight="1" x14ac:dyDescent="0.25">
      <c r="A27" s="25" t="s">
        <v>9111</v>
      </c>
      <c r="B27" s="17" t="s">
        <v>8716</v>
      </c>
      <c r="C27" s="17" t="s">
        <v>8983</v>
      </c>
    </row>
    <row r="28" spans="1:3" ht="21" customHeight="1" x14ac:dyDescent="0.25">
      <c r="A28" s="25" t="s">
        <v>9111</v>
      </c>
      <c r="B28" s="17" t="s">
        <v>8717</v>
      </c>
      <c r="C28" s="17" t="s">
        <v>8984</v>
      </c>
    </row>
    <row r="29" spans="1:3" ht="21" customHeight="1" x14ac:dyDescent="0.25">
      <c r="A29" s="25" t="s">
        <v>9111</v>
      </c>
      <c r="B29" s="17" t="s">
        <v>8718</v>
      </c>
      <c r="C29" s="17" t="s">
        <v>8985</v>
      </c>
    </row>
    <row r="30" spans="1:3" ht="21" customHeight="1" x14ac:dyDescent="0.25">
      <c r="A30" s="25" t="s">
        <v>9111</v>
      </c>
      <c r="B30" s="17" t="s">
        <v>8719</v>
      </c>
      <c r="C30" s="17" t="s">
        <v>8986</v>
      </c>
    </row>
    <row r="31" spans="1:3" ht="21" customHeight="1" x14ac:dyDescent="0.25">
      <c r="A31" s="25" t="s">
        <v>9111</v>
      </c>
      <c r="B31" s="17" t="s">
        <v>8720</v>
      </c>
      <c r="C31" s="17" t="s">
        <v>8987</v>
      </c>
    </row>
    <row r="32" spans="1:3" ht="21" customHeight="1" x14ac:dyDescent="0.25">
      <c r="A32" s="25" t="s">
        <v>9111</v>
      </c>
      <c r="B32" s="17" t="s">
        <v>8721</v>
      </c>
      <c r="C32" s="17" t="s">
        <v>8988</v>
      </c>
    </row>
    <row r="33" spans="1:3" ht="21" customHeight="1" x14ac:dyDescent="0.25">
      <c r="A33" s="25" t="s">
        <v>9111</v>
      </c>
      <c r="B33" s="17" t="s">
        <v>8722</v>
      </c>
      <c r="C33" s="17" t="s">
        <v>8989</v>
      </c>
    </row>
    <row r="34" spans="1:3" ht="21" customHeight="1" x14ac:dyDescent="0.25">
      <c r="A34" s="25" t="s">
        <v>9111</v>
      </c>
      <c r="B34" s="17" t="s">
        <v>8723</v>
      </c>
      <c r="C34" s="17" t="s">
        <v>8990</v>
      </c>
    </row>
    <row r="35" spans="1:3" ht="21" customHeight="1" x14ac:dyDescent="0.25">
      <c r="A35" s="25" t="s">
        <v>9111</v>
      </c>
      <c r="B35" s="17" t="s">
        <v>8724</v>
      </c>
      <c r="C35" s="17" t="s">
        <v>8991</v>
      </c>
    </row>
    <row r="36" spans="1:3" ht="21" customHeight="1" x14ac:dyDescent="0.25">
      <c r="A36" s="25" t="s">
        <v>9111</v>
      </c>
      <c r="B36" s="17" t="s">
        <v>8725</v>
      </c>
      <c r="C36" s="17" t="s">
        <v>8992</v>
      </c>
    </row>
    <row r="37" spans="1:3" ht="21" customHeight="1" x14ac:dyDescent="0.25">
      <c r="A37" s="25" t="s">
        <v>9111</v>
      </c>
      <c r="B37" s="17" t="s">
        <v>8726</v>
      </c>
      <c r="C37" s="17" t="s">
        <v>8993</v>
      </c>
    </row>
    <row r="38" spans="1:3" ht="21" customHeight="1" x14ac:dyDescent="0.25">
      <c r="A38" s="25" t="s">
        <v>9111</v>
      </c>
      <c r="B38" s="17" t="s">
        <v>8727</v>
      </c>
      <c r="C38" s="17" t="s">
        <v>8994</v>
      </c>
    </row>
    <row r="39" spans="1:3" ht="21" customHeight="1" x14ac:dyDescent="0.25">
      <c r="A39" s="25" t="s">
        <v>9111</v>
      </c>
      <c r="B39" s="17" t="s">
        <v>8728</v>
      </c>
      <c r="C39" s="17" t="s">
        <v>8995</v>
      </c>
    </row>
    <row r="40" spans="1:3" ht="21" customHeight="1" x14ac:dyDescent="0.25">
      <c r="A40" s="25" t="s">
        <v>9111</v>
      </c>
      <c r="B40" s="17" t="s">
        <v>8729</v>
      </c>
      <c r="C40" s="17" t="s">
        <v>8996</v>
      </c>
    </row>
    <row r="41" spans="1:3" ht="21" customHeight="1" x14ac:dyDescent="0.25">
      <c r="A41" s="25" t="s">
        <v>9111</v>
      </c>
      <c r="B41" s="17" t="s">
        <v>8730</v>
      </c>
      <c r="C41" s="17" t="s">
        <v>8997</v>
      </c>
    </row>
    <row r="42" spans="1:3" ht="21" customHeight="1" x14ac:dyDescent="0.25">
      <c r="A42" s="25" t="s">
        <v>9111</v>
      </c>
      <c r="B42" s="17" t="s">
        <v>8731</v>
      </c>
      <c r="C42" s="17" t="s">
        <v>8998</v>
      </c>
    </row>
    <row r="43" spans="1:3" ht="21" customHeight="1" x14ac:dyDescent="0.25">
      <c r="A43" s="25" t="s">
        <v>9111</v>
      </c>
      <c r="B43" s="17" t="s">
        <v>8732</v>
      </c>
      <c r="C43" s="17" t="s">
        <v>8999</v>
      </c>
    </row>
    <row r="44" spans="1:3" ht="21" customHeight="1" x14ac:dyDescent="0.25">
      <c r="A44" s="25" t="s">
        <v>9112</v>
      </c>
      <c r="B44" s="17" t="s">
        <v>8957</v>
      </c>
      <c r="C44" s="17" t="s">
        <v>9000</v>
      </c>
    </row>
    <row r="45" spans="1:3" ht="21" customHeight="1" x14ac:dyDescent="0.25">
      <c r="A45" s="25" t="s">
        <v>9112</v>
      </c>
      <c r="B45" s="17" t="s">
        <v>1013</v>
      </c>
      <c r="C45" s="17" t="s">
        <v>8964</v>
      </c>
    </row>
    <row r="46" spans="1:3" ht="21" customHeight="1" x14ac:dyDescent="0.25">
      <c r="A46" s="25" t="s">
        <v>9112</v>
      </c>
      <c r="B46" s="17" t="s">
        <v>8733</v>
      </c>
      <c r="C46" s="17" t="s">
        <v>9001</v>
      </c>
    </row>
    <row r="47" spans="1:3" ht="21" customHeight="1" x14ac:dyDescent="0.25">
      <c r="A47" s="25" t="s">
        <v>9112</v>
      </c>
      <c r="B47" s="17" t="s">
        <v>8734</v>
      </c>
      <c r="C47" s="17" t="s">
        <v>9002</v>
      </c>
    </row>
    <row r="48" spans="1:3" ht="21" customHeight="1" x14ac:dyDescent="0.25">
      <c r="A48" s="25" t="s">
        <v>9112</v>
      </c>
      <c r="B48" s="17" t="s">
        <v>8735</v>
      </c>
      <c r="C48" s="17" t="s">
        <v>9003</v>
      </c>
    </row>
    <row r="49" spans="1:3" ht="21" customHeight="1" x14ac:dyDescent="0.25">
      <c r="A49" s="25" t="s">
        <v>9112</v>
      </c>
      <c r="B49" s="17" t="s">
        <v>8736</v>
      </c>
      <c r="C49" s="17" t="s">
        <v>9004</v>
      </c>
    </row>
    <row r="50" spans="1:3" ht="21" customHeight="1" x14ac:dyDescent="0.25">
      <c r="A50" s="25" t="s">
        <v>9112</v>
      </c>
      <c r="B50" s="17" t="s">
        <v>8737</v>
      </c>
      <c r="C50" s="17" t="s">
        <v>9002</v>
      </c>
    </row>
    <row r="51" spans="1:3" ht="21" customHeight="1" x14ac:dyDescent="0.25">
      <c r="A51" s="25" t="s">
        <v>9112</v>
      </c>
      <c r="B51" s="17" t="s">
        <v>8738</v>
      </c>
      <c r="C51" s="17" t="s">
        <v>9003</v>
      </c>
    </row>
    <row r="52" spans="1:3" ht="21" customHeight="1" x14ac:dyDescent="0.25">
      <c r="A52" s="25" t="s">
        <v>9112</v>
      </c>
      <c r="B52" s="17" t="s">
        <v>8739</v>
      </c>
      <c r="C52" s="17" t="s">
        <v>9005</v>
      </c>
    </row>
    <row r="53" spans="1:3" ht="21" customHeight="1" x14ac:dyDescent="0.25">
      <c r="A53" s="25" t="s">
        <v>9112</v>
      </c>
      <c r="B53" s="17" t="s">
        <v>8740</v>
      </c>
      <c r="C53" s="17" t="s">
        <v>9002</v>
      </c>
    </row>
    <row r="54" spans="1:3" ht="21" customHeight="1" x14ac:dyDescent="0.25">
      <c r="A54" s="25" t="s">
        <v>9112</v>
      </c>
      <c r="B54" s="17" t="s">
        <v>8741</v>
      </c>
      <c r="C54" s="17" t="s">
        <v>9003</v>
      </c>
    </row>
    <row r="55" spans="1:3" ht="21" customHeight="1" x14ac:dyDescent="0.25">
      <c r="A55" s="25" t="s">
        <v>9112</v>
      </c>
      <c r="B55" s="17" t="s">
        <v>8720</v>
      </c>
      <c r="C55" s="17" t="s">
        <v>8987</v>
      </c>
    </row>
    <row r="56" spans="1:3" ht="21" customHeight="1" x14ac:dyDescent="0.25">
      <c r="A56" s="25" t="s">
        <v>9112</v>
      </c>
      <c r="B56" s="17" t="s">
        <v>8721</v>
      </c>
      <c r="C56" s="17" t="s">
        <v>8988</v>
      </c>
    </row>
    <row r="57" spans="1:3" ht="21" customHeight="1" x14ac:dyDescent="0.25">
      <c r="A57" s="25" t="s">
        <v>9112</v>
      </c>
      <c r="B57" s="17" t="s">
        <v>8722</v>
      </c>
      <c r="C57" s="17" t="s">
        <v>8989</v>
      </c>
    </row>
    <row r="58" spans="1:3" ht="21" customHeight="1" x14ac:dyDescent="0.25">
      <c r="A58" s="25" t="s">
        <v>9115</v>
      </c>
      <c r="B58" s="17" t="s">
        <v>8957</v>
      </c>
      <c r="C58" s="17" t="s">
        <v>9117</v>
      </c>
    </row>
    <row r="59" spans="1:3" ht="21" customHeight="1" x14ac:dyDescent="0.25">
      <c r="A59" s="25" t="s">
        <v>9116</v>
      </c>
      <c r="B59" s="17" t="s">
        <v>8957</v>
      </c>
      <c r="C59" s="17" t="s">
        <v>9118</v>
      </c>
    </row>
    <row r="60" spans="1:3" ht="21" customHeight="1" x14ac:dyDescent="0.25">
      <c r="A60" s="25" t="s">
        <v>9006</v>
      </c>
      <c r="B60" s="17" t="s">
        <v>8957</v>
      </c>
      <c r="C60" s="17" t="s">
        <v>9007</v>
      </c>
    </row>
    <row r="61" spans="1:3" ht="21" customHeight="1" x14ac:dyDescent="0.25">
      <c r="A61" s="25" t="s">
        <v>9113</v>
      </c>
      <c r="B61" s="17" t="s">
        <v>8957</v>
      </c>
      <c r="C61" s="17" t="s">
        <v>8958</v>
      </c>
    </row>
    <row r="62" spans="1:3" ht="21" customHeight="1" x14ac:dyDescent="0.25">
      <c r="A62" s="25" t="s">
        <v>9113</v>
      </c>
      <c r="B62" s="17" t="s">
        <v>0</v>
      </c>
      <c r="C62" s="17" t="s">
        <v>8959</v>
      </c>
    </row>
    <row r="63" spans="1:3" ht="21" customHeight="1" x14ac:dyDescent="0.25">
      <c r="A63" s="25" t="s">
        <v>9113</v>
      </c>
      <c r="B63" s="17" t="s">
        <v>1</v>
      </c>
      <c r="C63" s="17" t="s">
        <v>8960</v>
      </c>
    </row>
    <row r="64" spans="1:3" ht="21" customHeight="1" x14ac:dyDescent="0.25">
      <c r="A64" s="25" t="s">
        <v>9114</v>
      </c>
      <c r="B64" s="17" t="s">
        <v>8957</v>
      </c>
      <c r="C64" s="17" t="s">
        <v>8961</v>
      </c>
    </row>
    <row r="65" spans="1:3" ht="21" customHeight="1" x14ac:dyDescent="0.25">
      <c r="A65" s="25" t="s">
        <v>9114</v>
      </c>
      <c r="B65" s="17" t="s">
        <v>24</v>
      </c>
      <c r="C65" s="17" t="s">
        <v>8962</v>
      </c>
    </row>
    <row r="66" spans="1:3" ht="21" customHeight="1" x14ac:dyDescent="0.25">
      <c r="A66" s="25" t="s">
        <v>9114</v>
      </c>
      <c r="B66" s="17" t="s">
        <v>25</v>
      </c>
      <c r="C66" s="17" t="s">
        <v>8963</v>
      </c>
    </row>
    <row r="67" spans="1:3" ht="21" customHeight="1" x14ac:dyDescent="0.25">
      <c r="A67" s="25" t="s">
        <v>9114</v>
      </c>
      <c r="B67" s="17" t="s">
        <v>9102</v>
      </c>
      <c r="C67" s="17" t="s">
        <v>9109</v>
      </c>
    </row>
    <row r="68" spans="1:3" ht="21" customHeight="1" x14ac:dyDescent="0.25">
      <c r="A68" s="25" t="s">
        <v>9104</v>
      </c>
      <c r="B68" s="17" t="s">
        <v>8957</v>
      </c>
      <c r="C68" s="17" t="s">
        <v>9008</v>
      </c>
    </row>
    <row r="69" spans="1:3" ht="21" customHeight="1" x14ac:dyDescent="0.25">
      <c r="A69" s="25" t="s">
        <v>9105</v>
      </c>
      <c r="B69" s="17" t="s">
        <v>8957</v>
      </c>
      <c r="C69" s="17" t="s">
        <v>9009</v>
      </c>
    </row>
    <row r="70" spans="1:3" ht="21" customHeight="1" x14ac:dyDescent="0.25">
      <c r="A70" s="25" t="s">
        <v>9106</v>
      </c>
      <c r="B70" s="17" t="s">
        <v>8957</v>
      </c>
      <c r="C70" s="17" t="s">
        <v>9010</v>
      </c>
    </row>
  </sheetData>
  <phoneticPr fontId="7"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679DB-8DFA-2041-86D4-F96CEF5F2AA1}">
  <dimension ref="A1:S16"/>
  <sheetViews>
    <sheetView zoomScaleNormal="100" workbookViewId="0"/>
  </sheetViews>
  <sheetFormatPr baseColWidth="10" defaultColWidth="57.83203125" defaultRowHeight="23" x14ac:dyDescent="0.2"/>
  <cols>
    <col min="1" max="1" width="32.1640625" style="1" bestFit="1" customWidth="1"/>
    <col min="2" max="2" width="58.5" style="1" bestFit="1" customWidth="1"/>
    <col min="3" max="3" width="13.33203125" bestFit="1" customWidth="1"/>
    <col min="4" max="4" width="15.5" bestFit="1" customWidth="1"/>
    <col min="5" max="5" width="16.6640625" style="3" bestFit="1" customWidth="1"/>
    <col min="6" max="6" width="14.33203125" style="3" bestFit="1" customWidth="1"/>
    <col min="7" max="7" width="15.5" bestFit="1" customWidth="1"/>
    <col min="8" max="8" width="17.83203125" bestFit="1" customWidth="1"/>
    <col min="9" max="9" width="16.6640625" bestFit="1" customWidth="1"/>
    <col min="10" max="10" width="16.6640625" style="3" bestFit="1" customWidth="1"/>
    <col min="11" max="11" width="15.5" style="3" bestFit="1" customWidth="1"/>
    <col min="12" max="12" width="14.33203125" style="6" bestFit="1" customWidth="1"/>
    <col min="13" max="13" width="14.33203125" style="3" bestFit="1" customWidth="1"/>
    <col min="15" max="15" width="30.83203125" style="3" bestFit="1" customWidth="1"/>
    <col min="16" max="16" width="32.33203125" style="6" bestFit="1" customWidth="1"/>
    <col min="17" max="17" width="32.33203125" style="3" bestFit="1" customWidth="1"/>
    <col min="18" max="18" width="32.33203125" style="6" bestFit="1" customWidth="1"/>
    <col min="19" max="19" width="30.5" style="6" bestFit="1" customWidth="1"/>
    <col min="20" max="16384" width="57.83203125" style="1"/>
  </cols>
  <sheetData>
    <row r="1" spans="1:19" s="2" customFormat="1" ht="63" customHeight="1" x14ac:dyDescent="0.2">
      <c r="A1" s="38" t="s">
        <v>9011</v>
      </c>
      <c r="B1" s="38" t="s">
        <v>9012</v>
      </c>
      <c r="C1" s="39" t="s">
        <v>9013</v>
      </c>
      <c r="D1" s="39" t="s">
        <v>9014</v>
      </c>
      <c r="E1" s="39" t="s">
        <v>9015</v>
      </c>
      <c r="F1" s="39" t="s">
        <v>9016</v>
      </c>
      <c r="G1" s="39" t="s">
        <v>9017</v>
      </c>
      <c r="H1" s="39" t="s">
        <v>9018</v>
      </c>
      <c r="I1" s="39" t="s">
        <v>9077</v>
      </c>
      <c r="J1" s="39" t="s">
        <v>9019</v>
      </c>
      <c r="K1" s="39" t="s">
        <v>9020</v>
      </c>
      <c r="L1" s="39" t="s">
        <v>9021</v>
      </c>
      <c r="M1" s="39" t="s">
        <v>9022</v>
      </c>
      <c r="N1" s="16"/>
    </row>
    <row r="2" spans="1:19" ht="36" x14ac:dyDescent="0.2">
      <c r="A2" s="17" t="s">
        <v>9023</v>
      </c>
      <c r="B2" s="38" t="s">
        <v>9024</v>
      </c>
      <c r="C2" s="40">
        <v>1</v>
      </c>
      <c r="D2" s="40">
        <v>1</v>
      </c>
      <c r="E2" s="40">
        <v>1</v>
      </c>
      <c r="F2" s="40">
        <v>0</v>
      </c>
      <c r="G2" s="40">
        <v>0</v>
      </c>
      <c r="H2" s="40">
        <v>0</v>
      </c>
      <c r="I2" s="40">
        <v>1</v>
      </c>
      <c r="J2" s="40">
        <v>0</v>
      </c>
      <c r="K2" s="40">
        <v>1</v>
      </c>
      <c r="L2" s="40">
        <v>0</v>
      </c>
      <c r="M2" s="40">
        <v>1</v>
      </c>
      <c r="N2" s="3"/>
      <c r="O2" s="1"/>
      <c r="P2" s="1"/>
      <c r="Q2" s="1"/>
      <c r="R2" s="1"/>
      <c r="S2" s="1"/>
    </row>
    <row r="3" spans="1:19" ht="36" x14ac:dyDescent="0.2">
      <c r="A3" s="17" t="s">
        <v>9025</v>
      </c>
      <c r="B3" s="38" t="s">
        <v>9026</v>
      </c>
      <c r="C3" s="40">
        <v>1</v>
      </c>
      <c r="D3" s="40">
        <v>1</v>
      </c>
      <c r="E3" s="40">
        <v>0</v>
      </c>
      <c r="F3" s="40">
        <v>0</v>
      </c>
      <c r="G3" s="40">
        <v>0</v>
      </c>
      <c r="H3" s="40">
        <v>0</v>
      </c>
      <c r="I3" s="40">
        <v>1</v>
      </c>
      <c r="J3" s="40">
        <v>0</v>
      </c>
      <c r="K3" s="40">
        <v>1</v>
      </c>
      <c r="L3" s="40">
        <v>0</v>
      </c>
      <c r="M3" s="40">
        <v>1</v>
      </c>
      <c r="N3" s="3"/>
      <c r="O3" s="1"/>
      <c r="P3" s="1"/>
      <c r="Q3" s="1"/>
      <c r="R3" s="1"/>
      <c r="S3" s="1"/>
    </row>
    <row r="4" spans="1:19" ht="72" x14ac:dyDescent="0.2">
      <c r="A4" s="17" t="s">
        <v>9027</v>
      </c>
      <c r="B4" s="38" t="s">
        <v>9028</v>
      </c>
      <c r="C4" s="40">
        <v>1</v>
      </c>
      <c r="D4" s="40">
        <v>0</v>
      </c>
      <c r="E4" s="40">
        <v>0</v>
      </c>
      <c r="F4" s="40">
        <v>0</v>
      </c>
      <c r="G4" s="40">
        <v>1</v>
      </c>
      <c r="H4" s="40">
        <v>0</v>
      </c>
      <c r="I4" s="40">
        <v>0</v>
      </c>
      <c r="J4" s="40">
        <v>0</v>
      </c>
      <c r="K4" s="40">
        <v>1</v>
      </c>
      <c r="L4" s="40">
        <v>0</v>
      </c>
      <c r="M4" s="40">
        <v>0</v>
      </c>
      <c r="N4" s="3"/>
      <c r="O4" s="1"/>
      <c r="P4" s="1"/>
      <c r="Q4" s="1"/>
      <c r="R4" s="1"/>
      <c r="S4" s="1"/>
    </row>
    <row r="5" spans="1:19" ht="72" x14ac:dyDescent="0.2">
      <c r="A5" s="17" t="s">
        <v>9029</v>
      </c>
      <c r="B5" s="38" t="s">
        <v>9030</v>
      </c>
      <c r="C5" s="40">
        <v>1</v>
      </c>
      <c r="D5" s="40">
        <v>1</v>
      </c>
      <c r="E5" s="40">
        <v>1</v>
      </c>
      <c r="F5" s="40">
        <v>0</v>
      </c>
      <c r="G5" s="40">
        <v>0</v>
      </c>
      <c r="H5" s="40">
        <v>0</v>
      </c>
      <c r="I5" s="40">
        <v>0</v>
      </c>
      <c r="J5" s="40">
        <v>0</v>
      </c>
      <c r="K5" s="40">
        <v>0</v>
      </c>
      <c r="L5" s="40">
        <v>0</v>
      </c>
      <c r="M5" s="40">
        <v>1</v>
      </c>
      <c r="N5" s="3"/>
      <c r="O5" s="1"/>
      <c r="P5" s="1"/>
      <c r="Q5" s="1"/>
      <c r="R5" s="1"/>
      <c r="S5" s="1"/>
    </row>
    <row r="6" spans="1:19" ht="54" x14ac:dyDescent="0.2">
      <c r="A6" s="17" t="s">
        <v>9031</v>
      </c>
      <c r="B6" s="38" t="s">
        <v>9032</v>
      </c>
      <c r="C6" s="40">
        <v>1</v>
      </c>
      <c r="D6" s="40">
        <v>1</v>
      </c>
      <c r="E6" s="40">
        <v>0</v>
      </c>
      <c r="F6" s="40">
        <v>0</v>
      </c>
      <c r="G6" s="40">
        <v>1</v>
      </c>
      <c r="H6" s="40">
        <v>0</v>
      </c>
      <c r="I6" s="40">
        <v>0</v>
      </c>
      <c r="J6" s="40">
        <v>0</v>
      </c>
      <c r="K6" s="40">
        <v>0</v>
      </c>
      <c r="L6" s="40">
        <v>0</v>
      </c>
      <c r="M6" s="40">
        <v>0</v>
      </c>
      <c r="N6" s="3"/>
      <c r="O6" s="1"/>
      <c r="P6" s="1"/>
      <c r="Q6" s="1"/>
      <c r="R6" s="1"/>
      <c r="S6" s="1"/>
    </row>
    <row r="7" spans="1:19" ht="54" x14ac:dyDescent="0.2">
      <c r="A7" s="17" t="s">
        <v>9033</v>
      </c>
      <c r="B7" s="38" t="s">
        <v>9034</v>
      </c>
      <c r="C7" s="40">
        <v>1</v>
      </c>
      <c r="D7" s="40">
        <v>1</v>
      </c>
      <c r="E7" s="40">
        <v>0</v>
      </c>
      <c r="F7" s="40">
        <v>0</v>
      </c>
      <c r="G7" s="40">
        <v>1</v>
      </c>
      <c r="H7" s="40">
        <v>0</v>
      </c>
      <c r="I7" s="40">
        <v>0</v>
      </c>
      <c r="J7" s="40">
        <v>0</v>
      </c>
      <c r="K7" s="40">
        <v>0</v>
      </c>
      <c r="L7" s="40">
        <v>0</v>
      </c>
      <c r="M7" s="40">
        <v>0</v>
      </c>
      <c r="N7" s="3"/>
      <c r="O7" s="1"/>
      <c r="P7" s="1"/>
      <c r="Q7" s="1"/>
      <c r="R7" s="1"/>
      <c r="S7" s="1"/>
    </row>
    <row r="8" spans="1:19" ht="72" x14ac:dyDescent="0.2">
      <c r="A8" s="17" t="s">
        <v>9035</v>
      </c>
      <c r="B8" s="38" t="s">
        <v>9036</v>
      </c>
      <c r="C8" s="40">
        <v>0</v>
      </c>
      <c r="D8" s="40">
        <v>0</v>
      </c>
      <c r="E8" s="40">
        <v>1</v>
      </c>
      <c r="F8" s="40">
        <v>1</v>
      </c>
      <c r="G8" s="40">
        <v>0</v>
      </c>
      <c r="H8" s="40">
        <v>1</v>
      </c>
      <c r="I8" s="40">
        <v>0</v>
      </c>
      <c r="J8" s="40">
        <v>1</v>
      </c>
      <c r="K8" s="40">
        <v>1</v>
      </c>
      <c r="L8" s="40">
        <v>0</v>
      </c>
      <c r="M8" s="40">
        <v>1</v>
      </c>
      <c r="N8" s="3"/>
      <c r="O8" s="1"/>
      <c r="P8" s="1"/>
      <c r="Q8" s="1"/>
      <c r="R8" s="1"/>
      <c r="S8" s="1"/>
    </row>
    <row r="9" spans="1:19" ht="90" x14ac:dyDescent="0.2">
      <c r="A9" s="17" t="s">
        <v>9037</v>
      </c>
      <c r="B9" s="38" t="s">
        <v>9038</v>
      </c>
      <c r="C9" s="40">
        <v>1</v>
      </c>
      <c r="D9" s="40">
        <v>1</v>
      </c>
      <c r="E9" s="40">
        <v>0</v>
      </c>
      <c r="F9" s="40">
        <v>0</v>
      </c>
      <c r="G9" s="40">
        <v>1</v>
      </c>
      <c r="H9" s="40">
        <v>0</v>
      </c>
      <c r="I9" s="40">
        <v>0</v>
      </c>
      <c r="J9" s="40">
        <v>0</v>
      </c>
      <c r="K9" s="40">
        <v>0</v>
      </c>
      <c r="L9" s="40">
        <v>0</v>
      </c>
      <c r="M9" s="40">
        <v>0</v>
      </c>
      <c r="N9" s="3"/>
      <c r="O9" s="1"/>
      <c r="P9" s="1"/>
      <c r="Q9" s="1"/>
      <c r="R9" s="1"/>
      <c r="S9" s="1"/>
    </row>
    <row r="10" spans="1:19" ht="72" x14ac:dyDescent="0.2">
      <c r="A10" s="17" t="s">
        <v>9039</v>
      </c>
      <c r="B10" s="38" t="s">
        <v>9040</v>
      </c>
      <c r="C10" s="40">
        <v>1</v>
      </c>
      <c r="D10" s="40">
        <v>1</v>
      </c>
      <c r="E10" s="40">
        <v>0</v>
      </c>
      <c r="F10" s="40">
        <v>1</v>
      </c>
      <c r="G10" s="40">
        <v>0</v>
      </c>
      <c r="H10" s="40">
        <v>0</v>
      </c>
      <c r="I10" s="40">
        <v>0</v>
      </c>
      <c r="J10" s="40">
        <v>0</v>
      </c>
      <c r="K10" s="40">
        <v>1</v>
      </c>
      <c r="L10" s="40">
        <v>0</v>
      </c>
      <c r="M10" s="40">
        <v>0</v>
      </c>
      <c r="N10" s="3"/>
      <c r="O10" s="1"/>
      <c r="P10" s="1"/>
      <c r="Q10" s="1"/>
      <c r="R10" s="1"/>
      <c r="S10" s="1"/>
    </row>
    <row r="11" spans="1:19" ht="90" x14ac:dyDescent="0.2">
      <c r="A11" s="17" t="s">
        <v>9041</v>
      </c>
      <c r="B11" s="38" t="s">
        <v>9042</v>
      </c>
      <c r="C11" s="40">
        <v>1</v>
      </c>
      <c r="D11" s="40">
        <v>1</v>
      </c>
      <c r="E11" s="40">
        <v>1</v>
      </c>
      <c r="F11" s="40">
        <v>1</v>
      </c>
      <c r="G11" s="40">
        <v>0</v>
      </c>
      <c r="H11" s="40">
        <v>0</v>
      </c>
      <c r="I11" s="40">
        <v>1</v>
      </c>
      <c r="J11" s="40">
        <v>1</v>
      </c>
      <c r="K11" s="40">
        <v>1</v>
      </c>
      <c r="L11" s="40">
        <v>1</v>
      </c>
      <c r="M11" s="40">
        <v>1</v>
      </c>
      <c r="N11" s="3"/>
      <c r="O11" s="1"/>
      <c r="P11" s="1"/>
      <c r="Q11" s="1"/>
      <c r="R11" s="1"/>
      <c r="S11" s="1"/>
    </row>
    <row r="12" spans="1:19" ht="54" x14ac:dyDescent="0.2">
      <c r="A12" s="17" t="s">
        <v>9043</v>
      </c>
      <c r="B12" s="38" t="s">
        <v>9044</v>
      </c>
      <c r="C12" s="40">
        <v>1</v>
      </c>
      <c r="D12" s="40">
        <v>1</v>
      </c>
      <c r="E12" s="40">
        <v>1</v>
      </c>
      <c r="F12" s="40">
        <v>1</v>
      </c>
      <c r="G12" s="40">
        <v>0</v>
      </c>
      <c r="H12" s="40">
        <v>0</v>
      </c>
      <c r="I12" s="40">
        <v>0</v>
      </c>
      <c r="J12" s="40">
        <v>0</v>
      </c>
      <c r="K12" s="40">
        <v>0</v>
      </c>
      <c r="L12" s="40">
        <v>0</v>
      </c>
      <c r="M12" s="40">
        <v>0</v>
      </c>
      <c r="N12" s="3"/>
      <c r="O12" s="1"/>
      <c r="P12" s="1"/>
      <c r="Q12" s="1"/>
      <c r="R12" s="1"/>
      <c r="S12" s="1"/>
    </row>
    <row r="13" spans="1:19" ht="54" x14ac:dyDescent="0.2">
      <c r="A13" s="17" t="s">
        <v>9045</v>
      </c>
      <c r="B13" s="38" t="s">
        <v>9046</v>
      </c>
      <c r="C13" s="40">
        <v>0</v>
      </c>
      <c r="D13" s="40">
        <v>0</v>
      </c>
      <c r="E13" s="40">
        <v>0</v>
      </c>
      <c r="F13" s="40">
        <v>0</v>
      </c>
      <c r="G13" s="40">
        <v>0</v>
      </c>
      <c r="H13" s="40">
        <v>0</v>
      </c>
      <c r="I13" s="40">
        <v>0</v>
      </c>
      <c r="J13" s="40">
        <v>1</v>
      </c>
      <c r="K13" s="40">
        <v>0</v>
      </c>
      <c r="L13" s="40">
        <v>0</v>
      </c>
      <c r="M13" s="40">
        <v>1</v>
      </c>
      <c r="N13" s="3"/>
      <c r="O13" s="1"/>
      <c r="P13" s="1"/>
      <c r="Q13" s="1"/>
      <c r="R13" s="1"/>
      <c r="S13" s="1"/>
    </row>
    <row r="14" spans="1:19" ht="36" x14ac:dyDescent="0.2">
      <c r="A14" s="17" t="s">
        <v>9047</v>
      </c>
      <c r="B14" s="38" t="s">
        <v>9048</v>
      </c>
      <c r="C14" s="40">
        <v>1</v>
      </c>
      <c r="D14" s="40">
        <v>1</v>
      </c>
      <c r="E14" s="40">
        <v>0</v>
      </c>
      <c r="F14" s="40">
        <v>0</v>
      </c>
      <c r="G14" s="40">
        <v>0</v>
      </c>
      <c r="H14" s="40">
        <v>0</v>
      </c>
      <c r="I14" s="40">
        <v>0</v>
      </c>
      <c r="J14" s="40">
        <v>1</v>
      </c>
      <c r="K14" s="40">
        <v>0</v>
      </c>
      <c r="L14" s="40">
        <v>0</v>
      </c>
      <c r="M14" s="40">
        <v>1</v>
      </c>
      <c r="N14" s="3"/>
      <c r="O14" s="1"/>
      <c r="P14" s="1"/>
      <c r="Q14" s="1"/>
      <c r="R14" s="1"/>
      <c r="S14" s="1"/>
    </row>
    <row r="15" spans="1:19" ht="36" x14ac:dyDescent="0.2">
      <c r="A15" s="17" t="s">
        <v>9049</v>
      </c>
      <c r="B15" s="38" t="s">
        <v>9050</v>
      </c>
      <c r="C15" s="40">
        <v>0</v>
      </c>
      <c r="D15" s="40">
        <v>0</v>
      </c>
      <c r="E15" s="40">
        <v>0</v>
      </c>
      <c r="F15" s="40">
        <v>0</v>
      </c>
      <c r="G15" s="40">
        <v>0</v>
      </c>
      <c r="H15" s="40">
        <v>0</v>
      </c>
      <c r="I15" s="40">
        <v>0</v>
      </c>
      <c r="J15" s="40">
        <v>1</v>
      </c>
      <c r="K15" s="40">
        <v>0</v>
      </c>
      <c r="L15" s="40">
        <v>0</v>
      </c>
      <c r="M15" s="40">
        <v>1</v>
      </c>
      <c r="N15" s="3"/>
      <c r="O15" s="1"/>
      <c r="P15" s="1"/>
      <c r="Q15" s="1"/>
      <c r="R15" s="1"/>
      <c r="S15" s="1"/>
    </row>
    <row r="16" spans="1:19" s="4" customFormat="1" ht="126" x14ac:dyDescent="0.2">
      <c r="A16" s="41" t="s">
        <v>9051</v>
      </c>
      <c r="B16" s="42" t="s">
        <v>9052</v>
      </c>
      <c r="C16" s="43"/>
      <c r="D16" s="43"/>
      <c r="E16" s="43"/>
      <c r="F16" s="43"/>
      <c r="G16" s="43"/>
      <c r="H16" s="43"/>
      <c r="I16" s="43"/>
      <c r="J16" s="43"/>
      <c r="K16" s="43"/>
      <c r="L16" s="43"/>
      <c r="M16" s="43"/>
      <c r="N16" s="5"/>
    </row>
  </sheetData>
  <hyperlinks>
    <hyperlink ref="B16" r:id="rId1" display="https://doi.org/10.1002/leap.1210" xr:uid="{D078FC77-E374-1040-B70F-B6C277930D13}"/>
  </hyperlink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E2AF2-7AE3-F147-8557-171E88F0D504}">
  <dimension ref="A1:F12"/>
  <sheetViews>
    <sheetView workbookViewId="0"/>
  </sheetViews>
  <sheetFormatPr baseColWidth="10" defaultColWidth="29.83203125" defaultRowHeight="17" x14ac:dyDescent="0.25"/>
  <cols>
    <col min="1" max="1" width="27.33203125" style="36" bestFit="1" customWidth="1"/>
    <col min="2" max="2" width="16.5" style="36" bestFit="1" customWidth="1"/>
    <col min="3" max="3" width="45.33203125" style="36" bestFit="1" customWidth="1"/>
    <col min="4" max="4" width="63.5" style="36" bestFit="1" customWidth="1"/>
    <col min="5" max="5" width="40.5" style="36" bestFit="1" customWidth="1"/>
    <col min="6" max="6" width="45.33203125" style="36" bestFit="1" customWidth="1"/>
    <col min="7" max="16384" width="29.83203125" style="36"/>
  </cols>
  <sheetData>
    <row r="1" spans="1:6" x14ac:dyDescent="0.25">
      <c r="A1" s="36" t="s">
        <v>9053</v>
      </c>
      <c r="B1" s="36" t="s">
        <v>9054</v>
      </c>
      <c r="C1" s="36" t="s">
        <v>9055</v>
      </c>
      <c r="D1" s="36" t="s">
        <v>9056</v>
      </c>
      <c r="E1" s="36" t="s">
        <v>9057</v>
      </c>
      <c r="F1" s="36" t="s">
        <v>9081</v>
      </c>
    </row>
    <row r="2" spans="1:6" x14ac:dyDescent="0.25">
      <c r="A2" s="36" t="s">
        <v>9058</v>
      </c>
      <c r="B2" s="36" t="s">
        <v>9059</v>
      </c>
      <c r="C2" s="36" t="s">
        <v>9060</v>
      </c>
      <c r="D2" s="36" t="s">
        <v>9061</v>
      </c>
      <c r="E2" s="44" t="s">
        <v>9062</v>
      </c>
      <c r="F2" s="44" t="s">
        <v>9082</v>
      </c>
    </row>
    <row r="3" spans="1:6" x14ac:dyDescent="0.25">
      <c r="A3" s="36" t="s">
        <v>9014</v>
      </c>
      <c r="B3" s="36" t="s">
        <v>9063</v>
      </c>
      <c r="C3" s="36" t="s">
        <v>9064</v>
      </c>
      <c r="D3" s="36" t="s">
        <v>9065</v>
      </c>
      <c r="E3" s="44" t="s">
        <v>9066</v>
      </c>
      <c r="F3" s="44" t="s">
        <v>9103</v>
      </c>
    </row>
    <row r="4" spans="1:6" x14ac:dyDescent="0.25">
      <c r="A4" s="36" t="s">
        <v>9015</v>
      </c>
      <c r="B4" s="36" t="s">
        <v>9059</v>
      </c>
      <c r="C4" s="36" t="s">
        <v>9064</v>
      </c>
      <c r="D4" s="36" t="s">
        <v>9065</v>
      </c>
      <c r="E4" s="44" t="s">
        <v>9067</v>
      </c>
      <c r="F4" s="44" t="s">
        <v>9083</v>
      </c>
    </row>
    <row r="5" spans="1:6" x14ac:dyDescent="0.25">
      <c r="A5" s="36" t="s">
        <v>9016</v>
      </c>
      <c r="B5" s="36" t="s">
        <v>9068</v>
      </c>
      <c r="C5" s="36" t="s">
        <v>9060</v>
      </c>
      <c r="D5" s="36" t="s">
        <v>9061</v>
      </c>
      <c r="E5" s="44" t="s">
        <v>9069</v>
      </c>
      <c r="F5" s="44" t="s">
        <v>9086</v>
      </c>
    </row>
    <row r="6" spans="1:6" x14ac:dyDescent="0.25">
      <c r="A6" s="36" t="s">
        <v>9017</v>
      </c>
      <c r="B6" s="36" t="s">
        <v>9068</v>
      </c>
      <c r="C6" s="36" t="s">
        <v>9060</v>
      </c>
      <c r="D6" s="36" t="s">
        <v>9061</v>
      </c>
      <c r="E6" s="44" t="s">
        <v>9070</v>
      </c>
      <c r="F6" s="44" t="s">
        <v>9089</v>
      </c>
    </row>
    <row r="7" spans="1:6" x14ac:dyDescent="0.25">
      <c r="A7" s="36" t="s">
        <v>9018</v>
      </c>
      <c r="B7" s="36" t="s">
        <v>9063</v>
      </c>
      <c r="C7" s="36" t="s">
        <v>9060</v>
      </c>
      <c r="D7" s="36" t="s">
        <v>9061</v>
      </c>
      <c r="E7" s="44" t="s">
        <v>9071</v>
      </c>
      <c r="F7" s="44" t="s">
        <v>9101</v>
      </c>
    </row>
    <row r="8" spans="1:6" x14ac:dyDescent="0.25">
      <c r="A8" s="36" t="s">
        <v>9077</v>
      </c>
      <c r="B8" s="36" t="s">
        <v>9068</v>
      </c>
      <c r="C8" s="36" t="s">
        <v>9078</v>
      </c>
      <c r="D8" s="36" t="s">
        <v>9080</v>
      </c>
      <c r="E8" s="44" t="s">
        <v>9079</v>
      </c>
      <c r="F8" s="44" t="s">
        <v>9087</v>
      </c>
    </row>
    <row r="9" spans="1:6" x14ac:dyDescent="0.25">
      <c r="A9" s="36" t="s">
        <v>9019</v>
      </c>
      <c r="B9" s="36" t="s">
        <v>9059</v>
      </c>
      <c r="C9" s="36" t="s">
        <v>9060</v>
      </c>
      <c r="D9" s="36" t="s">
        <v>9061</v>
      </c>
      <c r="E9" s="44" t="s">
        <v>9072</v>
      </c>
      <c r="F9" s="44" t="s">
        <v>9088</v>
      </c>
    </row>
    <row r="10" spans="1:6" x14ac:dyDescent="0.25">
      <c r="A10" s="36" t="s">
        <v>9020</v>
      </c>
      <c r="B10" s="36" t="s">
        <v>9059</v>
      </c>
      <c r="C10" s="36" t="s">
        <v>9060</v>
      </c>
      <c r="D10" s="36" t="s">
        <v>9061</v>
      </c>
      <c r="E10" s="44" t="s">
        <v>9073</v>
      </c>
      <c r="F10" s="44" t="s">
        <v>9085</v>
      </c>
    </row>
    <row r="11" spans="1:6" x14ac:dyDescent="0.25">
      <c r="A11" s="36" t="s">
        <v>9021</v>
      </c>
      <c r="B11" s="36" t="s">
        <v>9068</v>
      </c>
      <c r="C11" s="36" t="s">
        <v>9060</v>
      </c>
      <c r="D11" s="36" t="s">
        <v>9061</v>
      </c>
      <c r="E11" s="44" t="s">
        <v>9074</v>
      </c>
      <c r="F11" s="44" t="s">
        <v>9084</v>
      </c>
    </row>
    <row r="12" spans="1:6" x14ac:dyDescent="0.25">
      <c r="A12" s="36" t="s">
        <v>9022</v>
      </c>
      <c r="B12" s="36" t="s">
        <v>9075</v>
      </c>
      <c r="C12" s="36" t="s">
        <v>9064</v>
      </c>
      <c r="D12" s="36" t="s">
        <v>9065</v>
      </c>
      <c r="E12" s="44" t="s">
        <v>9076</v>
      </c>
      <c r="F12" s="44"/>
    </row>
  </sheetData>
  <phoneticPr fontId="7" type="noConversion"/>
  <hyperlinks>
    <hyperlink ref="E4" r:id="rId1" display="mailto:Stephanie.Guertin@noblis-esi.com" xr:uid="{1D39970D-B914-F04A-85BD-26BEE19D12ED}"/>
    <hyperlink ref="E12" r:id="rId2" display="mailto:David.Ashford@noblis-esi.com" xr:uid="{4DADC09F-B64B-3F41-8D87-48CE4627E53F}"/>
    <hyperlink ref="E2" r:id="rId3" xr:uid="{0728F520-4A1B-1244-94D8-8EEB1BD858F4}"/>
    <hyperlink ref="E3" r:id="rId4" display="mailto:Nicholas.Tolli@noblis-esi.com" xr:uid="{2A81B7F1-448A-4F4A-A837-BB0F0FCA3910}"/>
    <hyperlink ref="E9" r:id="rId5" display="mailto:Katharine.Jennings@noblis.org" xr:uid="{4DF23511-F397-4441-9BC5-6D5A33111D1E}"/>
    <hyperlink ref="E5" r:id="rId6" display="mailto:Suzanne.Wollen-Roberts@noblis.org" xr:uid="{AC38CD6C-BE1A-0347-925E-B7D737D6CD7A}"/>
    <hyperlink ref="E6" r:id="rId7" xr:uid="{22D9F41A-1F37-48C2-AAD3-CC8265E7B147}"/>
    <hyperlink ref="E8" r:id="rId8" xr:uid="{ACA977AD-DD6E-466A-8293-6723FA576FA2}"/>
    <hyperlink ref="F2" r:id="rId9" xr:uid="{8A0CFC0F-FC24-E441-8C7C-0C0A27CF569B}"/>
    <hyperlink ref="F7" r:id="rId10" xr:uid="{2830686B-5E77-7645-88F6-E6E81C3D8EEE}"/>
    <hyperlink ref="F11" r:id="rId11" xr:uid="{6AAA3EB3-3995-1F4B-A55F-AD8E5B320A5C}"/>
    <hyperlink ref="F10" r:id="rId12" xr:uid="{D928324F-88FA-3446-8EBE-682F9395D8B2}"/>
    <hyperlink ref="F9" r:id="rId13" xr:uid="{9B57DFDF-61E0-E64B-8D2F-7FB21839EDFA}"/>
    <hyperlink ref="F8" r:id="rId14" xr:uid="{F5524E9B-DC92-AB41-B135-7FA859B13C70}"/>
    <hyperlink ref="F6" r:id="rId15" xr:uid="{73F1BD56-A778-834B-B02E-71FFAFD368D0}"/>
    <hyperlink ref="F5" r:id="rId16" xr:uid="{8CB45C2B-F95C-AF44-9D1D-D2F23B0869FB}"/>
    <hyperlink ref="F4" r:id="rId17" xr:uid="{1D4C9789-8E9C-0C4F-AED2-25752458538E}"/>
  </hyperlinks>
  <pageMargins left="0.7" right="0.7" top="0.75" bottom="0.75" header="0.3" footer="0.3"/>
  <pageSetup orientation="portrait" horizontalDpi="0" verticalDpi="0"/>
  <tableParts count="1">
    <tablePart r:id="rId1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A4CFF7533531448A94B5AADA374889" ma:contentTypeVersion="26" ma:contentTypeDescription="Create a new document." ma:contentTypeScope="" ma:versionID="0c886197a7981759ccb4e684dd18434b">
  <xsd:schema xmlns:xsd="http://www.w3.org/2001/XMLSchema" xmlns:xs="http://www.w3.org/2001/XMLSchema" xmlns:p="http://schemas.microsoft.com/office/2006/metadata/properties" xmlns:ns2="d1f3bb27-0ed2-4f25-9fb1-23131f876d3f" xmlns:ns3="15bb4f03-aa32-4e85-8746-fe17c9395791" targetNamespace="http://schemas.microsoft.com/office/2006/metadata/properties" ma:root="true" ma:fieldsID="bc6ca15c86594886ddfd88e272e5d920" ns2:_="" ns3:_="">
    <xsd:import namespace="d1f3bb27-0ed2-4f25-9fb1-23131f876d3f"/>
    <xsd:import namespace="15bb4f03-aa32-4e85-8746-fe17c93957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3bb27-0ed2-4f25-9fb1-23131f876d3f"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hidden="true" ma:internalName="MediaServiceDateTaken" ma:readOnly="true">
      <xsd:simpleType>
        <xsd:restriction base="dms:Text"/>
      </xsd:simpleType>
    </xsd:element>
    <xsd:element name="MediaServiceAutoTags" ma:index="8" nillable="true" ma:displayName="Tags" ma:internalName="MediaServiceAutoTag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LengthInSeconds" ma:index="14" nillable="true" ma:displayName="MediaLengthInSeconds" ma:description=""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e03786b-7b34-4d5f-a8ee-586c7f7c044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5bb4f03-aa32-4e85-8746-fe17c9395791"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fd16d3f-d9a5-44e0-b2c7-4449a036fdd1}" ma:internalName="TaxCatchAll" ma:showField="CatchAllData" ma:web="15bb4f03-aa32-4e85-8746-fe17c93957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5bb4f03-aa32-4e85-8746-fe17c9395791" xsi:nil="true"/>
    <lcf76f155ced4ddcb4097134ff3c332f xmlns="d1f3bb27-0ed2-4f25-9fb1-23131f876d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B99750-7C3C-4050-9191-CBE7A11D80A6}">
  <ds:schemaRefs>
    <ds:schemaRef ds:uri="http://schemas.microsoft.com/sharepoint/v3/contenttype/forms"/>
  </ds:schemaRefs>
</ds:datastoreItem>
</file>

<file path=customXml/itemProps2.xml><?xml version="1.0" encoding="utf-8"?>
<ds:datastoreItem xmlns:ds="http://schemas.openxmlformats.org/officeDocument/2006/customXml" ds:itemID="{16BC5B05-1C4D-43D4-B170-62B95168C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3bb27-0ed2-4f25-9fb1-23131f876d3f"/>
    <ds:schemaRef ds:uri="15bb4f03-aa32-4e85-8746-fe17c93957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134F1-AB05-4E41-A02A-17857379482B}">
  <ds:schemaRefs>
    <ds:schemaRef ds:uri="http://schemas.microsoft.com/office/2006/metadata/properties"/>
    <ds:schemaRef ds:uri="http://purl.org/dc/elements/1.1/"/>
    <ds:schemaRef ds:uri="http://purl.org/dc/dcmitype/"/>
    <ds:schemaRef ds:uri="http://www.w3.org/XML/1998/namespace"/>
    <ds:schemaRef ds:uri="d1f3bb27-0ed2-4f25-9fb1-23131f876d3f"/>
    <ds:schemaRef ds:uri="http://schemas.microsoft.com/office/2006/documentManagement/types"/>
    <ds:schemaRef ds:uri="15bb4f03-aa32-4e85-8746-fe17c9395791"/>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S1 - Assay</vt:lpstr>
      <vt:lpstr>S2 - PSET</vt:lpstr>
      <vt:lpstr>S3 - Alignments</vt:lpstr>
      <vt:lpstr>S4 - Clade I LOD</vt:lpstr>
      <vt:lpstr>S5 - Clade II LOD</vt:lpstr>
      <vt:lpstr>S6 - Table 1</vt:lpstr>
      <vt:lpstr>S7 - Primer3</vt:lpstr>
      <vt:lpstr>S8 - EpiPox</vt:lpstr>
      <vt:lpstr>S9 - Captions</vt:lpstr>
      <vt:lpstr>SA - CRediT</vt:lpstr>
      <vt:lpstr>SB - Contact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Negron, Daniel</cp:lastModifiedBy>
  <cp:revision/>
  <dcterms:created xsi:type="dcterms:W3CDTF">2023-02-14T16:31:26Z</dcterms:created>
  <dcterms:modified xsi:type="dcterms:W3CDTF">2023-07-28T17:37:48Z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0x01010039A4CFF7533531448A94B5AADA374889</vt:lpwstr>
  </property>
  <property fmtid="{D5CDD505-2E9C-101B-9397-08002B2CF9AE}" pid="3" name="MediaServiceImageTags">
    <vt:lpwstr/>
  </property>
</Properties>
</file>